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Backtest 2018 A" sheetId="18" state="visible" r:id="rId20"/>
    <sheet name="Backtest 2018 B" sheetId="19" state="visible" r:id="rId21"/>
    <sheet name="Backtest 2018 C" sheetId="20" state="visible" r:id="rId22"/>
    <sheet name="Method &amp; Caveats" sheetId="21" state="visible" r:id="rId2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sharedStrings.xml><?xml version="1.0" encoding="utf-8"?>
<sst xmlns="http://schemas.openxmlformats.org/spreadsheetml/2006/main" count="22012" uniqueCount="794">
  <si>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</si>
  <si>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</si>
  <si>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</si>
  <si>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</si>
  <si>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</si>
  <si>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</si>
  <si>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</si>
  <si>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</si>
  <si>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</si>
  <si>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</si>
  <si>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</si>
  <si>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</si>
  <si>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</si>
  <si>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</si>
  <si>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</si>
  <si>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</si>
  <si>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</si>
  <si>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</si>
  <si>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</si>
  <si>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</si>
  <si>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</si>
  <si>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</si>
  <si>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</si>
  <si>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</si>
  <si>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</si>
  <si>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</si>
  <si>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</si>
  <si>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</si>
  <si>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</si>
  <si>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</si>
  <si>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</si>
  <si>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</si>
  <si>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</si>
  <si>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</si>
  <si>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</si>
  <si>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</si>
  <si>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</si>
  <si>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</si>
  <si>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</si>
  <si>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</si>
  <si>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</si>
  <si>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</si>
  <si>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</si>
  <si>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</si>
  <si>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</si>
  <si>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</si>
  <si>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</si>
  <si>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</si>
  <si>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</si>
  <si>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all four backtests (2018, 2020, 2022, 2024). Place pattern error terms come from the 2022 and 2024 forward backtests, which use the same inputs as the 2026 forecast.</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</si>
  <si>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</si>
  <si>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</si>
  <si>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</si>
  <si>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</si>
  <si>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</si>
  <si>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</si>
  <si>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</si>
  <si>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</si>
  <si>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</si>
  <si>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</si>
  <si>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</si>
  <si>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</si>
  <si>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</si>
  <si>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</si>
  <si>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</si>
  <si>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2018 — hold-out test</t>
  </si>
  <si>
    <t xml:space="preserve">Green = forward backtests (only earlier elections used; possible for 2022 and 2024). 2020 and 2018 are hold-out tests (trained on the other elections with only the inputs that existed then), because the data start in 2018. Every year’s error terms come from the other three years. The 2020 test shows the biggest district-wide miss: one earlier election (the 2018 wave) is a poor guide to a presidential year.</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</si>
  <si>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</si>
  <si>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</si>
  <si>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</si>
  <si>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</si>
  <si>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0.53 pts (largest 3.1), A vs C 0.87 (largest 2.4), B vs C 1.06 (largest 3.8) — against a 12.7-point spread of leans across precincts.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</si>
  <si>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</si>
  <si>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</si>
  <si>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</si>
  <si>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</si>
  <si>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</si>
  <si>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</si>
  <si>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</si>
  <si>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</si>
  <si>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</si>
  <si>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</si>
  <si>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</si>
  <si>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</si>
  <si>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Votes cast</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</si>
  <si>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</si>
  <si>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</si>
  <si>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</si>
  <si>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(all four backtest years).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</si>
  <si>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</si>
  <si>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</si>
  <si>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</si>
  <si>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</si>
  <si>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</si>
  <si>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</si>
  <si>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v7.0 (current map; backtests every year; results only)</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</si>
  <si>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</si>
  <si>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</si>
  <si>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</si>
  <si>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</si>
  <si>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</si>
  <si>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</si>
  <si>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</si>
  <si>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</si>
  <si>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</si>
  <si>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</si>
  <si>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</si>
  <si>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</si>
  <si>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</si>
  <si>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</si>
  <si>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</si>
  <si>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</si>
  <si>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</si>
  <si>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</si>
  <si>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</si>
  <si>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place pattern error by place size (2022 and 2024 forward backtests) plus district-wide and turnout error (all four backtest years, 2018–2024). 95% low/high = Brooks share ± 1.96 × total error term.</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</si>
  <si>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</si>
  <si>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</si>
  <si>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</si>
  <si>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</si>
  <si>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</si>
  <si>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</si>
  <si>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</si>
  <si>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</si>
  <si>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</si>
  <si>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</si>
  <si>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</si>
  <si>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</si>
  <si>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</si>
  <si>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</si>
  <si>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</si>
  <si>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</si>
  <si>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</si>
  <si>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</si>
  <si>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</si>
  <si>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</si>
  <si>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</si>
  <si>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</si>
  <si>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</si>
  <si>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</si>
  <si>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</si>
  <si>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</si>
  <si>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</si>
  <si>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</si>
  <si>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</si>
  <si>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</si>
  <si>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</si>
  <si>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</si>
  <si>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</si>
  <si>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</si>
  <si>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</si>
  <si>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</si>
  <si>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</si>
  <si>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</si>
  <si>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</si>
  <si>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</si>
  <si>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</si>
  <si>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</si>
  <si>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</si>
  <si>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</si>
  <si>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</si>
  <si>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</si>
  <si>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</si>
  <si>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</si>
  <si>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</si>
  <si>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</si>
  <si>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</si>
  <si>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</si>
  <si>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</si>
  <si>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</si>
  <si>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</si>
  <si>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</si>
  <si>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</si>
  <si>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</si>
  <si>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</si>
  <si>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</si>
  <si>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</si>
  <si>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</si>
  <si>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</si>
  <si>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</si>
  <si>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</si>
  <si>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</si>
  <si>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</si>
  <si>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</si>
  <si>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</si>
  <si>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</si>
  <si>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</si>
  <si>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</si>
  <si>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</si>
  <si>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</si>
  <si>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</si>
  <si>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</si>
  <si>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</si>
  <si>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</si>
  <si>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</si>
  <si>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</si>
  <si>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</si>
  <si>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</si>
  <si>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</si>
  <si>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</si>
  <si>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</si>
  <si>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</si>
  <si>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</si>
  <si>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</si>
  <si>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</si>
  <si>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</si>
  <si>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</si>
  <si>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</si>
  <si>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</si>
  <si>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</si>
  <si>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</si>
  <si>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</si>
  <si>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</si>
  <si>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</si>
  <si>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</si>
  <si>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</si>
  <si>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</si>
  <si>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</si>
  <si>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</si>
  <si>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</si>
  <si>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</si>
  <si>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</si>
  <si>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</si>
  <si>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</si>
  <si>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</si>
  <si>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</si>
  <si>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</si>
  <si>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</si>
  <si>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</si>
  <si>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</si>
  <si>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</si>
  <si>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</si>
  <si>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inputs lean on its municipality</t>
  </si>
  <si>
    <t xml:space="preserve">ALLENTOWN 17TH WD 4TH DT PARK</t>
  </si>
  <si>
    <t xml:space="preserve">voter file × municipality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</si>
  <si>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</si>
  <si>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</si>
  <si>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</si>
  <si>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</si>
  <si>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</si>
  <si>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</si>
  <si>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</si>
  <si>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</si>
  <si>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</si>
  <si>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</si>
  <si>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</si>
  <si>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</si>
  <si>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</si>
  <si>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</si>
  <si>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</si>
  <si>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</si>
  <si>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</si>
  <si>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</si>
  <si>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</si>
  <si>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</si>
  <si>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</si>
  <si>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</si>
  <si>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</si>
  <si>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</si>
  <si>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</si>
  <si>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</si>
  <si>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</si>
  <si>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</si>
  <si>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</si>
  <si>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</si>
  <si>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</si>
  <si>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</si>
  <si>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</si>
  <si>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</si>
  <si>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</si>
  <si>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</si>
  <si>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</si>
  <si>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</si>
  <si>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</si>
  <si>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</si>
  <si>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</si>
  <si>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</si>
  <si>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</si>
  <si>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</si>
  <si>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</si>
  <si>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</si>
  <si>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</si>
  <si>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</si>
  <si>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</si>
  <si>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</si>
  <si>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</si>
  <si>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</si>
  <si>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</si>
  <si>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</si>
  <si>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</si>
  <si>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</si>
  <si>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</si>
  <si>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</si>
  <si>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</si>
  <si>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</si>
  <si>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</si>
  <si>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</si>
  <si>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</si>
  <si>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</si>
  <si>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</si>
  <si>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</si>
  <si>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</si>
  <si>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</si>
  <si>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</si>
  <si>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</si>
  <si>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</si>
  <si>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</si>
  <si>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</si>
  <si>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</si>
  <si>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</si>
  <si>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</si>
  <si>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</si>
  <si>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</si>
  <si>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</si>
  <si>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</si>
  <si>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</si>
  <si>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</si>
  <si>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</si>
  <si>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</si>
  <si>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</si>
  <si>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</si>
  <si>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</si>
  <si>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</si>
  <si>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</si>
  <si>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</si>
  <si>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</si>
  <si>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</si>
  <si>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</si>
  <si>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</si>
  <si>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</si>
  <si>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</si>
  <si>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</si>
  <si>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</si>
  <si>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</si>
  <si>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</si>
  <si>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</si>
  <si>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</si>
  <si>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</si>
  <si>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</si>
  <si>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</si>
  <si>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</si>
  <si>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</si>
  <si>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</si>
  <si>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</si>
  <si>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</si>
  <si>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</si>
  <si>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</si>
  <si>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</si>
  <si>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</si>
  <si>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</si>
  <si>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</si>
  <si>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</si>
  <si>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</si>
  <si>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</si>
  <si>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</si>
  <si>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</si>
  <si>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</si>
  <si>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</si>
  <si>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</si>
  <si>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</si>
  <si>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</si>
  <si>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</si>
  <si>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</si>
  <si>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</si>
  <si>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</si>
  <si>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</si>
  <si>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</si>
  <si>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</si>
  <si>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</si>
  <si>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</si>
  <si>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</si>
  <si>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</si>
  <si>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</si>
  <si>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</si>
  <si>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</si>
  <si>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</si>
  <si>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</si>
  <si>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</si>
  <si>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</si>
  <si>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</si>
  <si>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</si>
  <si>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</si>
  <si>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</si>
  <si>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</si>
  <si>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</si>
  <si>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</si>
  <si>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</si>
  <si>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</si>
  <si>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</si>
  <si>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</si>
  <si>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</si>
  <si>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</si>
  <si>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</si>
  <si>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</si>
  <si>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</si>
  <si>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</si>
  <si>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</si>
  <si>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</si>
  <si>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</si>
  <si>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</si>
  <si>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</si>
  <si>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</si>
  <si>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</si>
  <si>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</si>
  <si>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</si>
  <si>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</si>
  <si>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</si>
  <si>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</si>
  <si>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</si>
  <si>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</si>
  <si>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</si>
  <si>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</si>
  <si>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</si>
  <si>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</si>
  <si>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</si>
  <si>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</si>
  <si>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</si>
  <si>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</si>
  <si>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</si>
  <si>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</si>
  <si>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</si>
  <si>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</si>
  <si>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</si>
  <si>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</si>
  <si>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</si>
  <si>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</si>
  <si>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</si>
  <si>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</si>
  <si>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</si>
  <si>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</si>
  <si>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</si>
  <si>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</si>
  <si>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</si>
  <si>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</si>
  <si>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</si>
  <si>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</si>
  <si>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</si>
  <si>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</si>
  <si>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</si>
  <si>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</si>
  <si>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</si>
  <si>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</si>
  <si>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</si>
  <si>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</si>
  <si>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</si>
  <si>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</si>
  <si>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</si>
  <si>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</si>
  <si>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</si>
  <si>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</si>
  <si>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</si>
  <si>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</si>
  <si>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</si>
  <si>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</si>
  <si>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</si>
  <si>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</si>
  <si>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</si>
  <si>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</si>
  <si>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</si>
  <si>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</si>
  <si>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</si>
  <si>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</si>
  <si>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</si>
  <si>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</si>
  <si>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</si>
  <si>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</si>
  <si>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</si>
  <si>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</si>
  <si>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</si>
  <si>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</si>
  <si>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</si>
  <si>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</si>
  <si>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</si>
  <si>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</si>
  <si>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</si>
  <si>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</si>
  <si>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</si>
  <si>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</si>
  <si>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</si>
  <si>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</si>
  <si>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</si>
  <si>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</si>
  <si>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</si>
  <si>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</si>
  <si>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</si>
  <si>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</si>
  <si>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</si>
  <si>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</si>
  <si>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</si>
  <si>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</si>
  <si>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</si>
  <si>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</si>
  <si>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</si>
  <si>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</si>
  <si>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</si>
  <si>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</si>
  <si>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</si>
  <si>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</si>
  <si>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</si>
  <si>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</si>
  <si>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</si>
  <si>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</si>
  <si>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</si>
  <si>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</si>
  <si>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</si>
  <si>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</si>
  <si>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</si>
  <si>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</si>
  <si>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</si>
  <si>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</si>
  <si>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</si>
  <si>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</si>
  <si>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</si>
  <si>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</si>
  <si>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</si>
  <si>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</si>
  <si>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</si>
  <si>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</si>
  <si>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</si>
  <si>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</si>
  <si>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</si>
  <si>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</si>
  <si>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</si>
  <si>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</si>
  <si>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</si>
  <si>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</si>
  <si>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</si>
  <si>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</si>
  <si>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</si>
  <si>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</si>
  <si>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</si>
  <si>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</si>
  <si>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</si>
  <si>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</si>
  <si>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</si>
  <si>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</si>
  <si>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</si>
  <si>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</si>
  <si>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</si>
  <si>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</si>
  <si>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</si>
  <si>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</si>
  <si>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</si>
  <si>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</si>
  <si>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</si>
  <si>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</si>
  <si>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</si>
  <si>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</si>
  <si>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</si>
  <si>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</si>
  <si>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</si>
  <si>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</si>
  <si>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</si>
  <si>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</si>
  <si>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</si>
  <si>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</si>
  <si>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</si>
  <si>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</si>
  <si>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</si>
  <si>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</si>
  <si>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</si>
  <si>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</si>
  <si>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</si>
  <si>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</si>
  <si>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</si>
  <si>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</si>
  <si>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</si>
  <si>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</si>
  <si>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</si>
  <si>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</si>
  <si>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</si>
  <si>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</si>
  <si>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</si>
  <si>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</si>
  <si>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</si>
  <si>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</si>
  <si>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</si>
  <si>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</si>
  <si>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</si>
  <si>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</si>
  <si>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23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</si>
  <si>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</si>
  <si>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</si>
  <si>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</si>
  <si>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</si>
  <si>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</si>
  <si>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</si>
  <si>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</si>
  <si>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</si>
  <si>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</si>
  <si>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</si>
  <si>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</si>
  <si>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</si>
  <si>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</si>
  <si>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3.20 → 3.08 points.</t>
  </si>
  <si>
    <t xml:space="preserve">Top inputs in each forecast (share of SHAP value in votes)</t>
  </si>
  <si>
    <t xml:space="preserve">#</t>
  </si>
  <si>
    <t xml:space="preserve">Share</t>
  </si>
  <si>
    <t xml:space="preserve">Precinct House lean, last election (t−2)</t>
  </si>
  <si>
    <t xml:space="preserve">Electorate last election: R % of ballots</t>
  </si>
  <si>
    <t xml:space="preserve">Municipality House lean, last election (t−2)</t>
  </si>
  <si>
    <t xml:space="preserve">State registration: R % (as of election)</t>
  </si>
  <si>
    <t xml:space="preserve">State registration: D % (as of election)</t>
  </si>
  <si>
    <t xml:space="preserve">Precinct House lean, last same-type election (t−4)</t>
  </si>
  <si>
    <t xml:space="preserve">State registration: change in D−R margin since t−2</t>
  </si>
  <si>
    <t xml:space="preserve">County: Carbon</t>
  </si>
  <si>
    <t xml:space="preserve">Precinct vs. its municipality, last election (pts)</t>
  </si>
  <si>
    <t xml:space="preserve">Voter-file party switch gap (today’s R % − state 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</si>
  <si>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</si>
  <si>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</si>
  <si>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</si>
  <si>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</si>
  <si>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</si>
  <si>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</si>
  <si>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</si>
  <si>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Registrants: Boomer + Silent %</t>
  </si>
  <si>
    <t xml:space="preserve">Registered voters (log, state)</t>
  </si>
  <si>
    <t xml:space="preserve">Registrants: Millennial + Gen Z %</t>
  </si>
  <si>
    <t xml:space="preserve">State registration: other %</t>
  </si>
  <si>
    <t xml:space="preserve">Turnout last election (state)</t>
  </si>
  <si>
    <t xml:space="preserve">Registrants: female % (known sex)</t>
  </si>
  <si>
    <t xml:space="preserve">Turnout last election: R registrants</t>
  </si>
  <si>
    <t xml:space="preserve">Mail use last election: D voters</t>
  </si>
  <si>
    <t xml:space="preserve">County: Northampton</t>
  </si>
  <si>
    <t xml:space="preserve">Mail use last election: R voters</t>
  </si>
  <si>
    <t xml:space="preserve">Turnout last election: D registrants</t>
  </si>
  <si>
    <t xml:space="preserve">County: Lehigh</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</si>
  <si>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</si>
  <si>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</si>
  <si>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</si>
  <si>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</si>
  <si>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</si>
  <si>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</si>
  <si>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</si>
  <si>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</si>
  <si>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</si>
  <si>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</si>
  <si>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</si>
  <si>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</si>
  <si>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t>
  </si>
  <si>
    <t xml:space="preserve">Kept in B</t>
  </si>
  <si>
    <t xml:space="preserve">Registered Republicans as a percent of everyone who voted, 2024 (voter file)</t>
  </si>
  <si>
    <t xml:space="preserve">Democratic percent of the two-party House vote in the precinct’s whole municipality, 2024, above or below the district average</t>
  </si>
  <si>
    <t xml:space="preserve">Registered Republicans as a percent of all registered voters, 2026 primary rolls (Department of State)</t>
  </si>
  <si>
    <t xml:space="preserve">Registered Democrats as a percent of all registered voters, 2026 primary rolls (Department of State)</t>
  </si>
  <si>
    <t xml:space="preserve">Democratic percent of the two-party House vote, 2022 — the last midterm (certified precinct results), above or below the district average</t>
  </si>
  <si>
    <t xml:space="preserve">Change in registered Democrats minus Republicans (percent of registered) from the 2024 general to the 2026 primary (Department of State)</t>
  </si>
  <si>
    <t xml:space="preserve">Dropped from B</t>
  </si>
  <si>
    <t xml:space="preserve">Precinct is in Carbon County (1/0)</t>
  </si>
  <si>
    <t xml:space="preserve">Precinct’s 2024 House Democratic percent minus its municipality’s, in points</t>
  </si>
  <si>
    <t xml:space="preserve">Republican percent of registered voters in the 2026 voter file minus the Republican percent on the 2026 state rolls (a party-switching signal)</t>
  </si>
  <si>
    <t xml:space="preserve">Number of registered voters, 2026 primary rolls, on a log scale (Department of State)</t>
  </si>
  <si>
    <t xml:space="preserve">Registered voters born 1964 or earlier, as a percent of all registered voters, 2026 (voter file)</t>
  </si>
  <si>
    <t xml:space="preserve">Registered voters born 1981 or later, as a percent of all registered voters, 2026 (voter file)</t>
  </si>
  <si>
    <t xml:space="preserve">Registered voters in neither major party, as a percent of all registered, 2026 primary rolls (Department of State)</t>
  </si>
  <si>
    <t xml:space="preserve">Women as a percent of registered voters whose sex is recorded, 2026 (voter file)</t>
  </si>
  <si>
    <t xml:space="preserve">Beat all 10 random comparison columns in 15 of 20 refits.</t>
  </si>
  <si>
    <t xml:space="preserve">Ballots cast as a percent of registered voters, 2024 (Department of State)</t>
  </si>
  <si>
    <t xml:space="preserve">Beat all 10 random comparison columns in 18 of 20 refits.</t>
  </si>
  <si>
    <t xml:space="preserve">Percent of registered Republicans who voted, 2024 (voter file)</t>
  </si>
  <si>
    <t xml:space="preserve">Beat all 10 random comparison columns in 11 of 20 refits.</t>
  </si>
  <si>
    <t xml:space="preserve">Precinct is in Northampton County (1/0)</t>
  </si>
  <si>
    <t xml:space="preserve">Beat all 10 random comparison columns in 3 of 20 refits.</t>
  </si>
  <si>
    <t xml:space="preserve">Percent of Democratic voters who voted by mail, 2024 (voter file)</t>
  </si>
  <si>
    <t xml:space="preserve">Beat all 10 random comparison columns in 5 of 20 refits.</t>
  </si>
  <si>
    <t xml:space="preserve">Percent of registered Democrats who voted, 2024 (voter file)</t>
  </si>
  <si>
    <t xml:space="preserve">Beat all 10 random comparison columns in 0 of 20 refits.</t>
  </si>
  <si>
    <t xml:space="preserve">Precinct is in Lehigh County (1/0)</t>
  </si>
  <si>
    <t xml:space="preserve">Percent of Republican voters who voted by mail, 2024 (voter file)</t>
  </si>
  <si>
    <t xml:space="preserve">Beat all 10 random comparison columns in 6 of 20 refits.</t>
  </si>
  <si>
    <t xml:space="preserve">Election type: 1 for a midterm year (2026), 0 for a presidential year</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</si>
  <si>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</si>
  <si>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</si>
  <si>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</si>
  <si>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</si>
  <si>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</si>
  <si>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</si>
  <si>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</si>
  <si>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370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</si>
  <si>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</si>
  <si>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</si>
  <si>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</si>
  <si>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</si>
  <si>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1030 precinct-elections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</si>
  <si>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</si>
  <si>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Geography &amp; municipal context ×1.00; Historical voter data ×1.17; Voter registration data ×0.67.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</si>
  <si>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</si>
  <si>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</si>
  <si>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</si>
  <si>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</si>
  <si>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</si>
  <si>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</si>
  <si>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</si>
  <si>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</si>
  <si>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</si>
  <si>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2018, 2020, 2022)</t>
  </si>
  <si>
    <t xml:space="preserve">Error term: district-wide (± pts, from 2018, 2020, 2022)</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</si>
  <si>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</si>
  <si>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</si>
  <si>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</si>
  <si>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</si>
  <si>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</si>
  <si>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</si>
  <si>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</si>
  <si>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</si>
  <si>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</si>
  <si>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</si>
  <si>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</si>
  <si>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</si>
  <si>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</si>
  <si>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</si>
  <si>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</si>
  <si>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</si>
  <si>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</si>
  <si>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</si>
  <si>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</si>
  <si>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</si>
  <si>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</si>
  <si>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</si>
  <si>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</si>
  <si>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</si>
  <si>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</si>
  <si>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</si>
  <si>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23 inputs that existed for 2024.</t>
  </si>
  <si>
    <t xml:space="preserve">Turnout: each row’s votes cast = 2020 turnout rate × 2024 registered voters.</t>
  </si>
  <si>
    <t xml:space="preserve">District share: average of 2020 and 2022 (49.6%, 50.9%) + 0.48 × change in Democratic share of two-party registration = 49.1%. Actual 2024: 49.4%.</t>
  </si>
  <si>
    <t xml:space="preserve">Error terms on this tab come only from the OTHER backtest years (2018, 2020, 2022)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</si>
  <si>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</si>
  <si>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</si>
  <si>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 (their result does not line up with the people in today’s precinct who voted, or the precinct did not exist).</t>
  </si>
  <si>
    <t xml:space="preserve">Weights: Forecast B — the SHAP-selected inputs that existed for 2024 (6: Precinct House lean, last election (t−2); Precinct House lean, last same-type election (t−4); Municipality House lean, last election (t−2); State registration: R % (as of election); State registration: D % (as of election); Electorate last election: R % of ballots).</t>
  </si>
  <si>
    <t xml:space="preserve">Weights: Forecast C — the SAME family weights as the 2026 Forecast C (Election type ×1.00; Geography &amp; municipal context ×1.00; Historical voter data ×1.17; Voter registration data ×0.67),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</si>
  <si>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</si>
  <si>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2018, 2020, 2024)</t>
  </si>
  <si>
    <t xml:space="preserve">Error term: district-wide (± pts, from 2018, 2020, 2024)</t>
  </si>
  <si>
    <t xml:space="preserve">No comparable 2022 result</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</si>
  <si>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</si>
  <si>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</si>
  <si>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23 inputs that existed for 2022.</t>
  </si>
  <si>
    <t xml:space="preserve">Turnout: each row’s votes cast = 2018 turnout rate × 2022 registered voters.</t>
  </si>
  <si>
    <t xml:space="preserve">District share: average of 2018 and 2020 (53.3%, 49.6%) + 0.73 × change in registration = 50.4%. Actual 2022: 50.9%.</t>
  </si>
  <si>
    <t xml:space="preserve">Error terms on this tab come only from the OTHER backtest years (2018, 2020, 2024)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</si>
  <si>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</si>
  <si>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 (their result does not line up with the people in today’s precinct who voted, or the precinct did not exist).</t>
  </si>
  <si>
    <t xml:space="preserve">Weights: Forecast B — the SHAP-selected inputs that existed for 2022 (6: Precinct House lean, last election (t−2); Precinct House lean, last same-type election (t−4); Municipality House lean, last election (t−2); State registration: R % (as of election); State registration: D % (as of election); Electorate last election: R % of ballots).</t>
  </si>
  <si>
    <t xml:space="preserve">Error term: place pattern (± pts, from 2018, 2022, 2024)</t>
  </si>
  <si>
    <t xml:space="preserve">Error term: district-wide (± pts, from 2018, 2022, 2024)</t>
  </si>
  <si>
    <t xml:space="preserve">Actual = PA-09 House race (treated as district result)</t>
  </si>
  <si>
    <t xml:space="preserve">No comparable 2020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</si>
  <si>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</si>
  <si>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</si>
  <si>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</si>
  <si>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earlier same-type election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</si>
  <si>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</si>
  <si>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20 inputs that existed for 2020.</t>
  </si>
  <si>
    <t xml:space="preserve">Turnout: each row’s votes cast = 2024 turnout rate × 2020 registered voters (no 2016 data — the next presidential year is used instead).</t>
  </si>
  <si>
    <t xml:space="preserve">District share: only one earlier election exists: 2018 (53.3%) + 0.44 × change in registration 2018→2020 = 52.8%. Actual 2020: 49.6%.</t>
  </si>
  <si>
    <t xml:space="preserve">Error terms on this tab come only from the OTHER backtest years (2018, 2022, 2024)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</si>
  <si>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</si>
  <si>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 (their result does not line up with the people in today’s precinct who voted, or the precinct did not exist).</t>
  </si>
  <si>
    <t xml:space="preserve">Weights: Forecast B — the SHAP-selected inputs that existed for 2020 (5: Precinct House lean, last election (t−2); Municipality House lean, last election (t−2); State registration: R % (as of election); State registration: D % (as of election); Electorate last election: R % of ballots).</t>
  </si>
  <si>
    <t xml:space="preserve">Predicted Republican (Nothstein) votes</t>
  </si>
  <si>
    <t xml:space="preserve">Error term: place pattern (± pts, from 2020, 2022, 2024)</t>
  </si>
  <si>
    <t xml:space="preserve">Error term: district-wide (± pts, from 2020, 2022, 2024)</t>
  </si>
  <si>
    <t xml:space="preserve">No comparable 2018 result</t>
  </si>
  <si>
    <t xml:space="preserve">Rows with a comparable 2018 result</t>
  </si>
  <si>
    <t xml:space="preserve">What this tab is: hold-out test for 2018 — the forecast method run without 2018’s results and compared with the actual 2018 House results (trained on 2020, 2022 and 2024 (later elections) — no earlier election exists).</t>
  </si>
  <si>
    <t xml:space="preserve">A hold-out test is the closest check possible for 2018: the data begin in 2018, so the forest is trained on the other elections, using only the inputs that existed for 2018. It is not a true forecast (it learns from later elections) and its inputs are thinner than a real 2026 forecast’s.</t>
  </si>
  <si>
    <t xml:space="preserve">Weights: Forecast A — pure random forest on the 12 inputs that existed for 2018.</t>
  </si>
  <si>
    <t xml:space="preserve">Turnout: each row’s votes cast = 2022 turnout rate × 2018 registered voters (no 2014 data — the next midterm is used instead).</t>
  </si>
  <si>
    <t xml:space="preserve">District share: no earlier election exists, so the rule is run backwards from the next midterm: 2022 (50.9%) + 0.34 × change in registration 2022→2018 = 51.6%. Actual 2018: 53.3%.</t>
  </si>
  <si>
    <t xml:space="preserve">Error terms on this tab come only from the OTHER backtest years (2020, 2022, 2024) — never from 2018 itself — so columns R and S are an honest check of whether the error terms hold up.</t>
  </si>
  <si>
    <t xml:space="preserve">Actual votes are the 2018 House results as given. Error = predicted minus actual. Shares are of the two-party vote. Wild was the 2018 PA-07 Democratic candidate and Nothstein the Republican; Carbon and Polk rows in 2018/2020 had other candidates.</t>
  </si>
  <si>
    <t xml:space="preserve">Rows marked 'No comparable 2018 result' are left out of the district total and the error figures (their result does not line up with the people in today’s precinct who voted, or the precinct did not exist).</t>
  </si>
  <si>
    <t xml:space="preserve">Weights: Forecast B — the SHAP-selected inputs that existed for 2018 (2: State registration: R % (as of election); State registration: D % (as of election)).</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</si>
  <si>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</si>
  <si>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</si>
  <si>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Backtests for every year: 2024 and 2022 are forward backtests (forest trained only on earlier elections: 2020–2022 for 2024, 2020 for 2022). 2020 and 2018 are hold-out tests — the data begin in 2018, so no earlier same-type election exists; their forests are trained on the other elections using only the inputs that existed that year (2020: 18–20 inputs; 2018: registration and registrant make-up only), and their district-share and turnout rules use the nearest available election. Each forecast style (A, B, C) is backtested with its own weights. Each year’s error terms come from the other three years only.</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</si>
  <si>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</si>
  <si>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</si>
  <si>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precinct = its 2022 turnout rate (two-party House votes ÷ registered voters, Department of State rolls) × its 2026 registered voters (2026 primary rolls). District total ≈ 306,118.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</si>
  <si>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(-5.1%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</si>
  <si>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</si>
  <si>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average of the last two elections in today’s district (all precincts, Carbon and Polk included) + k × change in two-party registration since then; k = 0.419 from precinct-level changes. 2026 default: 49.52%.</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</si>
  <si>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</si>
  <si>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</si>
  <si>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PA07_Precinct_Data.xlsx (Results Consolidated, Precinct Consolidated, Precinct Summary). Forest training rows: 2020, 2022, 2024 for every municipality/precinct with an observed result (2018 provides history only), including Carbon and Polk in 2020 and the Ross One estimate.</t>
  </si>
  <si>
    <t xml:space="preserve">Registration: linked state precinct rolls; 12 re-drawn or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</si>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</sst>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2" t="n">
        <v>0.564948284150881</v>
      </c>
    </row>
    <row r="24" customFormat="false" ht="15" hidden="false" customHeight="false" outlineLevel="0" collapsed="false">
      <c r="A24" s="2" t="s">
        <v>27</v>
      </c>
      <c r="C24" s="11" t="n">
        <v>538584.712376258</v>
      </c>
    </row>
    <row r="25" customFormat="false" ht="15" hidden="false" customHeight="false" outlineLevel="0" collapsed="false">
      <c r="A25" s="2" t="s">
        <v>28</v>
      </c>
      <c r="C25" s="18" t="n">
        <f aca="false">C23*C24</f>
        <v>304272.509126863</v>
      </c>
    </row>
    <row r="26" customFormat="false" ht="15" hidden="false" customHeight="false" outlineLevel="0" collapsed="false">
      <c r="A26" s="2" t="s">
        <v>29</v>
      </c>
      <c r="C26" s="11" t="n">
        <v>306117.603313909</v>
      </c>
      <c r="D26" s="3" t="s">
        <v>30</v>
      </c>
    </row>
    <row r="27" customFormat="false" ht="15" hidden="false" customHeight="false" outlineLevel="0" collapsed="false">
      <c r="A27" s="5" t="s">
        <v>31</v>
      </c>
      <c r="C27" s="19" t="n">
        <f aca="false">C26*C7</f>
        <v>306117.603313909</v>
      </c>
    </row>
    <row r="29" customFormat="false" ht="15" hidden="false" customHeight="false" outlineLevel="0" collapsed="false">
      <c r="A29" s="4" t="s">
        <v>32</v>
      </c>
      <c r="B29" s="4"/>
      <c r="C29" s="4"/>
      <c r="D29" s="4"/>
      <c r="E29" s="4"/>
      <c r="F29" s="4"/>
      <c r="G29" s="4"/>
      <c r="H29" s="4"/>
      <c r="I29" s="4"/>
      <c r="J29" s="4"/>
    </row>
    <row r="30" customFormat="false" ht="45" hidden="false" customHeight="true" outlineLevel="0" collapsed="false">
      <c r="A30" s="8" t="s">
        <v>33</v>
      </c>
      <c r="B30" s="8" t="s">
        <v>34</v>
      </c>
      <c r="C30" s="8" t="s">
        <v>35</v>
      </c>
      <c r="D30" s="8" t="s">
        <v>36</v>
      </c>
      <c r="E30" s="8" t="s">
        <v>37</v>
      </c>
      <c r="F30" s="8" t="s">
        <v>38</v>
      </c>
      <c r="G30" s="8" t="s">
        <v>39</v>
      </c>
      <c r="H30" s="8" t="s">
        <v>40</v>
      </c>
      <c r="I30" s="8" t="s">
        <v>41</v>
      </c>
      <c r="J30" s="8" t="s">
        <v>42</v>
      </c>
    </row>
    <row r="31" customFormat="false" ht="15" hidden="false" customHeight="false" outlineLevel="0" collapsed="false">
      <c r="A31" s="20" t="s">
        <v>43</v>
      </c>
      <c r="B31" s="21" t="s">
        <v>44</v>
      </c>
      <c r="C31" s="22" t="n">
        <f aca="false">'2026 Forecast A'!D8</f>
        <v>151580</v>
      </c>
      <c r="D31" s="22" t="n">
        <f aca="false">'2026 Forecast A'!E8</f>
        <v>154533</v>
      </c>
      <c r="E31" s="22" t="n">
        <f aca="false">'2026 Forecast A'!F8</f>
        <v>306113</v>
      </c>
      <c r="F31" s="23" t="n">
        <f aca="false">'2026 Forecast A'!G8</f>
        <v>0.495176617784936</v>
      </c>
      <c r="G31" s="24" t="n">
        <f aca="false">'2026 Forecast A'!L8</f>
        <v>1.80203622806309</v>
      </c>
      <c r="H31" s="21" t="str">
        <f aca="false">TEXT('2026 Forecast A'!M8,"0.0%")&amp;" – "&amp;TEXT('2026 Forecast A'!N8,"0.0%")</f>
        <v>46.0% – 53.0%</v>
      </c>
      <c r="I31" s="22" t="n">
        <f aca="false">'2026 Forecast A'!O8</f>
        <v>13264</v>
      </c>
      <c r="J31" s="22" t="n">
        <f aca="false">'2026 Forecast A'!P8</f>
        <v>8577</v>
      </c>
    </row>
    <row r="32" customFormat="false" ht="15" hidden="false" customHeight="false" outlineLevel="0" collapsed="false">
      <c r="A32" s="20" t="s">
        <v>45</v>
      </c>
      <c r="B32" s="21" t="s">
        <v>46</v>
      </c>
      <c r="C32" s="22" t="n">
        <f aca="false">'2026 Forecast B'!D8</f>
        <v>151578</v>
      </c>
      <c r="D32" s="22" t="n">
        <f aca="false">'2026 Forecast B'!E8</f>
        <v>154535</v>
      </c>
      <c r="E32" s="22" t="n">
        <f aca="false">'2026 Forecast B'!F8</f>
        <v>306113</v>
      </c>
      <c r="F32" s="23" t="n">
        <f aca="false">'2026 Forecast B'!G8</f>
        <v>0.495170084249934</v>
      </c>
      <c r="G32" s="24" t="n">
        <f aca="false">'2026 Forecast B'!L8</f>
        <v>1.80181073632582</v>
      </c>
      <c r="H32" s="21" t="str">
        <f aca="false">TEXT('2026 Forecast B'!M8,"0.0%")&amp;" – "&amp;TEXT('2026 Forecast B'!N8,"0.0%")</f>
        <v>46.0% – 53.0%</v>
      </c>
      <c r="I32" s="22" t="n">
        <f aca="false">'2026 Forecast B'!O8</f>
        <v>13264</v>
      </c>
      <c r="J32" s="22" t="n">
        <f aca="false">'2026 Forecast B'!P8</f>
        <v>8577</v>
      </c>
    </row>
    <row r="33" customFormat="false" ht="15" hidden="false" customHeight="false" outlineLevel="0" collapsed="false">
      <c r="A33" s="20" t="s">
        <v>47</v>
      </c>
      <c r="B33" s="21" t="s">
        <v>48</v>
      </c>
      <c r="C33" s="22" t="n">
        <f aca="false">'2026 Forecast C'!D8</f>
        <v>151570</v>
      </c>
      <c r="D33" s="22" t="n">
        <f aca="false">'2026 Forecast C'!E8</f>
        <v>154543</v>
      </c>
      <c r="E33" s="22" t="n">
        <f aca="false">'2026 Forecast C'!F8</f>
        <v>306113</v>
      </c>
      <c r="F33" s="23" t="n">
        <f aca="false">'2026 Forecast C'!G8</f>
        <v>0.495143950109927</v>
      </c>
      <c r="G33" s="24" t="n">
        <f aca="false">'2026 Forecast C'!L8</f>
        <v>1.80191023378638</v>
      </c>
      <c r="H33" s="21" t="str">
        <f aca="false">TEXT('2026 Forecast C'!M8,"0.0%")&amp;" – "&amp;TEXT('2026 Forecast C'!N8,"0.0%")</f>
        <v>46.0% – 53.0%</v>
      </c>
      <c r="I33" s="22" t="n">
        <f aca="false">'2026 Forecast C'!O8</f>
        <v>13264</v>
      </c>
      <c r="J33" s="22" t="n">
        <f aca="false">'2026 Forecast C'!P8</f>
        <v>8577</v>
      </c>
    </row>
    <row r="34" customFormat="false" ht="15" hidden="false" customHeight="false" outlineLevel="0" collapsed="false">
      <c r="A34" s="13" t="s">
        <v>49</v>
      </c>
      <c r="B34" s="13"/>
      <c r="C34" s="13"/>
      <c r="D34" s="13"/>
      <c r="E34" s="13"/>
      <c r="F34" s="13"/>
      <c r="G34" s="13"/>
      <c r="H34" s="13"/>
      <c r="I34" s="13"/>
      <c r="J34" s="13"/>
    </row>
    <row r="36" customFormat="false" ht="15" hidden="false" customHeight="false" outlineLevel="0" collapsed="false">
      <c r="A36" s="4" t="s">
        <v>50</v>
      </c>
      <c r="B36" s="4"/>
      <c r="C36" s="4"/>
      <c r="D36" s="4"/>
      <c r="E36" s="4"/>
      <c r="F36" s="4"/>
      <c r="G36" s="4"/>
      <c r="H36" s="4"/>
      <c r="I36" s="4"/>
      <c r="J36" s="4"/>
      <c r="K36" s="4"/>
      <c r="L36" s="4"/>
    </row>
    <row r="37" customFormat="false" ht="60" hidden="false" customHeight="true" outlineLevel="0" collapsed="false">
      <c r="A37" s="8" t="s">
        <v>33</v>
      </c>
      <c r="B37" s="8" t="s">
        <v>51</v>
      </c>
      <c r="C37" s="8" t="s">
        <v>52</v>
      </c>
      <c r="D37" s="8" t="s">
        <v>53</v>
      </c>
      <c r="E37" s="8" t="s">
        <v>54</v>
      </c>
      <c r="F37" s="8" t="s">
        <v>55</v>
      </c>
      <c r="G37" s="8" t="s">
        <v>56</v>
      </c>
      <c r="H37" s="8" t="s">
        <v>57</v>
      </c>
      <c r="I37" s="8" t="s">
        <v>58</v>
      </c>
      <c r="J37" s="8" t="s">
        <v>59</v>
      </c>
      <c r="K37" s="8" t="s">
        <v>60</v>
      </c>
      <c r="L37" s="8" t="s">
        <v>61</v>
      </c>
    </row>
    <row r="38" customFormat="false" ht="15" hidden="false" customHeight="false" outlineLevel="0" collapsed="false">
      <c r="A38" s="25" t="s">
        <v>43</v>
      </c>
      <c r="B38" s="25" t="s">
        <v>62</v>
      </c>
      <c r="C38" s="26" t="n">
        <f aca="false">'Backtest 2024 A'!F380</f>
        <v>-0.140377084815824</v>
      </c>
      <c r="D38" s="27" t="n">
        <f aca="false">'Backtest 2024 A'!F382</f>
        <v>-0.00847429898897356</v>
      </c>
      <c r="E38" s="28" t="n">
        <f aca="false">'Backtest 2024 A'!F383</f>
        <v>-0.00288945586316547</v>
      </c>
      <c r="F38" s="27" t="n">
        <f aca="false">'Backtest 2024 A'!F384</f>
        <v>-0.00563743838663544</v>
      </c>
      <c r="G38" s="29" t="n">
        <f aca="false">'Backtest 2024 A'!F381</f>
        <v>2.33035968827426</v>
      </c>
      <c r="H38" s="29" t="n">
        <f aca="false">'Backtest 2024 A'!F379</f>
        <v>2.32101843738426</v>
      </c>
      <c r="I38" s="29" t="n">
        <f aca="false">'Backtest 2024 A'!F385</f>
        <v>3.79362878539218</v>
      </c>
      <c r="J38" s="30" t="n">
        <f aca="false">'Backtest 2024 A'!F386</f>
        <v>0.91812865497076</v>
      </c>
      <c r="K38" s="30" t="n">
        <f aca="false">'Backtest 2024 A'!F387</f>
        <v>0.997076023391813</v>
      </c>
      <c r="L38" s="31" t="n">
        <f aca="false">'Backtest 2024 A'!F388</f>
        <v>0.847953216374269</v>
      </c>
    </row>
    <row r="39" customFormat="false" ht="15" hidden="false" customHeight="false" outlineLevel="0" collapsed="false">
      <c r="A39" s="25" t="s">
        <v>45</v>
      </c>
      <c r="B39" s="25" t="s">
        <v>62</v>
      </c>
      <c r="C39" s="26" t="n">
        <f aca="false">'Backtest 2024 B'!F380</f>
        <v>-0.13875802743103</v>
      </c>
      <c r="D39" s="27" t="n">
        <f aca="false">'Backtest 2024 B'!F382</f>
        <v>-0.00844157968785786</v>
      </c>
      <c r="E39" s="28" t="n">
        <f aca="false">'Backtest 2024 B'!F383</f>
        <v>-0.00292115007738669</v>
      </c>
      <c r="F39" s="27" t="n">
        <f aca="false">'Backtest 2024 B'!F384</f>
        <v>-0.00563743838663544</v>
      </c>
      <c r="G39" s="29" t="n">
        <f aca="false">'Backtest 2024 B'!F381</f>
        <v>2.35644491593681</v>
      </c>
      <c r="H39" s="29" t="n">
        <f aca="false">'Backtest 2024 B'!F379</f>
        <v>2.34616017882553</v>
      </c>
      <c r="I39" s="29" t="n">
        <f aca="false">'Backtest 2024 B'!F385</f>
        <v>4.71343937529004</v>
      </c>
      <c r="J39" s="30" t="n">
        <f aca="false">'Backtest 2024 B'!F386</f>
        <v>0.95906432748538</v>
      </c>
      <c r="K39" s="30" t="n">
        <f aca="false">'Backtest 2024 B'!F387</f>
        <v>0.997076023391813</v>
      </c>
      <c r="L39" s="31" t="n">
        <f aca="false">'Backtest 2024 B'!F388</f>
        <v>0.839181286549708</v>
      </c>
    </row>
    <row r="40" customFormat="false" ht="15" hidden="false" customHeight="false" outlineLevel="0" collapsed="false">
      <c r="A40" s="25" t="s">
        <v>47</v>
      </c>
      <c r="B40" s="25" t="s">
        <v>62</v>
      </c>
      <c r="C40" s="26" t="n">
        <f aca="false">'Backtest 2024 C'!F380</f>
        <v>-0.139027870328495</v>
      </c>
      <c r="D40" s="27" t="n">
        <f aca="false">'Backtest 2024 C'!F382</f>
        <v>-0.00844703290471049</v>
      </c>
      <c r="E40" s="28" t="n">
        <f aca="false">'Backtest 2024 C'!F383</f>
        <v>-0.00291586770834984</v>
      </c>
      <c r="F40" s="27" t="n">
        <f aca="false">'Backtest 2024 C'!F384</f>
        <v>-0.00563743838663544</v>
      </c>
      <c r="G40" s="29" t="n">
        <f aca="false">'Backtest 2024 C'!F381</f>
        <v>2.73826313470653</v>
      </c>
      <c r="H40" s="29" t="n">
        <f aca="false">'Backtest 2024 C'!F379</f>
        <v>2.72916100428707</v>
      </c>
      <c r="I40" s="29" t="n">
        <f aca="false">'Backtest 2024 C'!F385</f>
        <v>4.89807177310081</v>
      </c>
      <c r="J40" s="30" t="n">
        <f aca="false">'Backtest 2024 C'!F386</f>
        <v>0.929824561403509</v>
      </c>
      <c r="K40" s="30" t="n">
        <f aca="false">'Backtest 2024 C'!F387</f>
        <v>0.997076023391813</v>
      </c>
      <c r="L40" s="31" t="n">
        <f aca="false">'Backtest 2024 C'!F388</f>
        <v>0.780701754385965</v>
      </c>
    </row>
    <row r="41" customFormat="false" ht="15" hidden="false" customHeight="false" outlineLevel="0" collapsed="false">
      <c r="A41" s="25" t="s">
        <v>43</v>
      </c>
      <c r="B41" s="25" t="s">
        <v>63</v>
      </c>
      <c r="C41" s="26" t="n">
        <f aca="false">'Backtest 2022 A'!F380</f>
        <v>-0.395914373242778</v>
      </c>
      <c r="D41" s="27" t="n">
        <f aca="false">'Backtest 2022 A'!F382</f>
        <v>-0.069808737324034</v>
      </c>
      <c r="E41" s="28" t="n">
        <f aca="false">'Backtest 2022 A'!F383</f>
        <v>-0.0549584650444754</v>
      </c>
      <c r="F41" s="27" t="n">
        <f aca="false">'Backtest 2022 A'!F384</f>
        <v>-0.0624963801691185</v>
      </c>
      <c r="G41" s="29" t="n">
        <f aca="false">'Backtest 2022 A'!F381</f>
        <v>2.71044649340589</v>
      </c>
      <c r="H41" s="29" t="n">
        <f aca="false">'Backtest 2022 A'!F379</f>
        <v>2.85359515961409</v>
      </c>
      <c r="I41" s="29" t="n">
        <f aca="false">'Backtest 2022 A'!F385</f>
        <v>3.70105268251648</v>
      </c>
      <c r="J41" s="30" t="n">
        <f aca="false">'Backtest 2022 A'!F386</f>
        <v>0.839650145772595</v>
      </c>
      <c r="K41" s="30" t="n">
        <f aca="false">'Backtest 2022 A'!F387</f>
        <v>0.991253644314869</v>
      </c>
      <c r="L41" s="31" t="n">
        <f aca="false">'Backtest 2022 A'!F388</f>
        <v>0.737609329446064</v>
      </c>
    </row>
    <row r="42" customFormat="false" ht="15" hidden="false" customHeight="false" outlineLevel="0" collapsed="false">
      <c r="A42" s="25" t="s">
        <v>45</v>
      </c>
      <c r="B42" s="25" t="s">
        <v>63</v>
      </c>
      <c r="C42" s="26" t="n">
        <f aca="false">'Backtest 2022 B'!F380</f>
        <v>-0.397844942258685</v>
      </c>
      <c r="D42" s="27" t="n">
        <f aca="false">'Backtest 2022 B'!F382</f>
        <v>-0.0698443940496056</v>
      </c>
      <c r="E42" s="28" t="n">
        <f aca="false">'Backtest 2022 B'!F383</f>
        <v>-0.0549217084466662</v>
      </c>
      <c r="F42" s="27" t="n">
        <f aca="false">'Backtest 2022 B'!F384</f>
        <v>-0.0624963801691185</v>
      </c>
      <c r="G42" s="29" t="n">
        <f aca="false">'Backtest 2022 B'!F381</f>
        <v>2.73449073316932</v>
      </c>
      <c r="H42" s="29" t="n">
        <f aca="false">'Backtest 2022 B'!F379</f>
        <v>2.84258714121349</v>
      </c>
      <c r="I42" s="29" t="n">
        <f aca="false">'Backtest 2022 B'!F385</f>
        <v>4.6387298417117</v>
      </c>
      <c r="J42" s="30" t="n">
        <f aca="false">'Backtest 2022 B'!F386</f>
        <v>0.880466472303207</v>
      </c>
      <c r="K42" s="30" t="n">
        <f aca="false">'Backtest 2022 B'!F387</f>
        <v>0.997084548104956</v>
      </c>
      <c r="L42" s="31" t="n">
        <f aca="false">'Backtest 2022 B'!F388</f>
        <v>0.73469387755102</v>
      </c>
    </row>
    <row r="43" customFormat="false" ht="15" hidden="false" customHeight="false" outlineLevel="0" collapsed="false">
      <c r="A43" s="25" t="s">
        <v>47</v>
      </c>
      <c r="B43" s="25" t="s">
        <v>63</v>
      </c>
      <c r="C43" s="26" t="n">
        <f aca="false">'Backtest 2022 C'!F380</f>
        <v>-0.395142145636407</v>
      </c>
      <c r="D43" s="27" t="n">
        <f aca="false">'Backtest 2022 C'!F382</f>
        <v>-0.0697944746338054</v>
      </c>
      <c r="E43" s="28" t="n">
        <f aca="false">'Backtest 2022 C'!F383</f>
        <v>-0.0549731676835992</v>
      </c>
      <c r="F43" s="27" t="n">
        <f aca="false">'Backtest 2022 C'!F384</f>
        <v>-0.0624963801691185</v>
      </c>
      <c r="G43" s="29" t="n">
        <f aca="false">'Backtest 2022 C'!F381</f>
        <v>2.80854041389308</v>
      </c>
      <c r="H43" s="29" t="n">
        <f aca="false">'Backtest 2022 C'!F379</f>
        <v>2.94343737603383</v>
      </c>
      <c r="I43" s="29" t="n">
        <f aca="false">'Backtest 2022 C'!F385</f>
        <v>4.87536265096288</v>
      </c>
      <c r="J43" s="30" t="n">
        <f aca="false">'Backtest 2022 C'!F386</f>
        <v>0.909620991253644</v>
      </c>
      <c r="K43" s="30" t="n">
        <f aca="false">'Backtest 2022 C'!F387</f>
        <v>1</v>
      </c>
      <c r="L43" s="31" t="n">
        <f aca="false">'Backtest 2022 C'!F388</f>
        <v>0.728862973760933</v>
      </c>
    </row>
    <row r="44" customFormat="false" ht="15" hidden="false" customHeight="false" outlineLevel="0" collapsed="false">
      <c r="A44" s="32" t="s">
        <v>43</v>
      </c>
      <c r="B44" s="32" t="s">
        <v>64</v>
      </c>
      <c r="C44" s="33" t="n">
        <f aca="false">'Backtest 2020 A'!F380</f>
        <v>3.19329372862858</v>
      </c>
      <c r="D44" s="34" t="n">
        <f aca="false">'Backtest 2020 A'!F382</f>
        <v>0.0655166115990635</v>
      </c>
      <c r="E44" s="35" t="n">
        <f aca="false">'Backtest 2020 A'!F383</f>
        <v>-0.062356826875466</v>
      </c>
      <c r="F44" s="34" t="n">
        <f aca="false">'Backtest 2020 A'!F384</f>
        <v>0.00103712808806256</v>
      </c>
      <c r="G44" s="36" t="n">
        <f aca="false">'Backtest 2020 A'!F381</f>
        <v>2.71864034313938</v>
      </c>
      <c r="H44" s="36" t="n">
        <f aca="false">'Backtest 2020 A'!F379</f>
        <v>4.50307199580444</v>
      </c>
      <c r="I44" s="36" t="n">
        <f aca="false">'Backtest 2020 A'!F385</f>
        <v>3.19160951802476</v>
      </c>
      <c r="J44" s="37" t="n">
        <f aca="false">'Backtest 2020 A'!F386</f>
        <v>0.446376811594203</v>
      </c>
      <c r="K44" s="37" t="n">
        <f aca="false">'Backtest 2020 A'!F387</f>
        <v>0.840579710144928</v>
      </c>
      <c r="L44" s="38" t="n">
        <f aca="false">'Backtest 2020 A'!F388</f>
        <v>0.449275362318841</v>
      </c>
    </row>
    <row r="45" customFormat="false" ht="15" hidden="false" customHeight="false" outlineLevel="0" collapsed="false">
      <c r="A45" s="32" t="s">
        <v>45</v>
      </c>
      <c r="B45" s="32" t="s">
        <v>64</v>
      </c>
      <c r="C45" s="33" t="n">
        <f aca="false">'Backtest 2020 B'!F380</f>
        <v>3.19439008161039</v>
      </c>
      <c r="D45" s="34" t="n">
        <f aca="false">'Backtest 2020 B'!F382</f>
        <v>0.0655387493289501</v>
      </c>
      <c r="E45" s="35" t="n">
        <f aca="false">'Backtest 2020 B'!F383</f>
        <v>-0.0623785919110246</v>
      </c>
      <c r="F45" s="34" t="n">
        <f aca="false">'Backtest 2020 B'!F384</f>
        <v>0.00103712808806256</v>
      </c>
      <c r="G45" s="36" t="n">
        <f aca="false">'Backtest 2020 B'!F381</f>
        <v>3.1872483781438</v>
      </c>
      <c r="H45" s="36" t="n">
        <f aca="false">'Backtest 2020 B'!F379</f>
        <v>4.92576410535587</v>
      </c>
      <c r="I45" s="36" t="n">
        <f aca="false">'Backtest 2020 B'!F385</f>
        <v>4.15571774494247</v>
      </c>
      <c r="J45" s="37" t="n">
        <f aca="false">'Backtest 2020 B'!F386</f>
        <v>0.571014492753623</v>
      </c>
      <c r="K45" s="37" t="n">
        <f aca="false">'Backtest 2020 B'!F387</f>
        <v>0.918840579710145</v>
      </c>
      <c r="L45" s="38" t="n">
        <f aca="false">'Backtest 2020 B'!F388</f>
        <v>0.431884057971015</v>
      </c>
    </row>
    <row r="46" customFormat="false" ht="15" hidden="false" customHeight="false" outlineLevel="0" collapsed="false">
      <c r="A46" s="32" t="s">
        <v>47</v>
      </c>
      <c r="B46" s="32" t="s">
        <v>64</v>
      </c>
      <c r="C46" s="33" t="n">
        <f aca="false">'Backtest 2020 C'!F380</f>
        <v>3.19493825810129</v>
      </c>
      <c r="D46" s="34" t="n">
        <f aca="false">'Backtest 2020 C'!F382</f>
        <v>0.0655498181938934</v>
      </c>
      <c r="E46" s="35" t="n">
        <f aca="false">'Backtest 2020 C'!F383</f>
        <v>-0.0623894744288038</v>
      </c>
      <c r="F46" s="34" t="n">
        <f aca="false">'Backtest 2020 C'!F384</f>
        <v>0.00103712808806256</v>
      </c>
      <c r="G46" s="36" t="n">
        <f aca="false">'Backtest 2020 C'!F381</f>
        <v>2.6643445834566</v>
      </c>
      <c r="H46" s="36" t="n">
        <f aca="false">'Backtest 2020 C'!F379</f>
        <v>4.50682598055443</v>
      </c>
      <c r="I46" s="36" t="n">
        <f aca="false">'Backtest 2020 C'!F385</f>
        <v>4.51178683698592</v>
      </c>
      <c r="J46" s="37" t="n">
        <f aca="false">'Backtest 2020 C'!F386</f>
        <v>0.628985507246377</v>
      </c>
      <c r="K46" s="37" t="n">
        <f aca="false">'Backtest 2020 C'!F387</f>
        <v>0.968115942028986</v>
      </c>
      <c r="L46" s="38" t="n">
        <f aca="false">'Backtest 2020 C'!F388</f>
        <v>0.440579710144928</v>
      </c>
    </row>
    <row r="47" customFormat="false" ht="15" hidden="false" customHeight="false" outlineLevel="0" collapsed="false">
      <c r="A47" s="32" t="s">
        <v>43</v>
      </c>
      <c r="B47" s="32" t="s">
        <v>65</v>
      </c>
      <c r="C47" s="33" t="n">
        <f aca="false">'Backtest 2018 A'!F380</f>
        <v>-1.61699498647597</v>
      </c>
      <c r="D47" s="34" t="n">
        <f aca="false">'Backtest 2018 A'!F382</f>
        <v>0.0275875456168957</v>
      </c>
      <c r="E47" s="35" t="n">
        <f aca="false">'Backtest 2018 A'!F383</f>
        <v>0.0964176627412208</v>
      </c>
      <c r="F47" s="34" t="n">
        <f aca="false">'Backtest 2018 A'!F384</f>
        <v>0.0597972470545467</v>
      </c>
      <c r="G47" s="36" t="n">
        <f aca="false">'Backtest 2018 A'!F381</f>
        <v>4.06697799425647</v>
      </c>
      <c r="H47" s="36" t="n">
        <f aca="false">'Backtest 2018 A'!F379</f>
        <v>4.23365553763789</v>
      </c>
      <c r="I47" s="36" t="n">
        <f aca="false">'Backtest 2018 A'!F385</f>
        <v>3.14471621701951</v>
      </c>
      <c r="J47" s="37" t="n">
        <f aca="false">'Backtest 2018 A'!F386</f>
        <v>0.594117647058824</v>
      </c>
      <c r="K47" s="37" t="n">
        <f aca="false">'Backtest 2018 A'!F387</f>
        <v>0.876470588235294</v>
      </c>
      <c r="L47" s="38" t="n">
        <f aca="false">'Backtest 2018 A'!F388</f>
        <v>0.594117647058824</v>
      </c>
    </row>
    <row r="48" customFormat="false" ht="15" hidden="false" customHeight="false" outlineLevel="0" collapsed="false">
      <c r="A48" s="32" t="s">
        <v>45</v>
      </c>
      <c r="B48" s="32" t="s">
        <v>65</v>
      </c>
      <c r="C48" s="33" t="n">
        <f aca="false">'Backtest 2018 B'!F380</f>
        <v>-1.61348680266273</v>
      </c>
      <c r="D48" s="34" t="n">
        <f aca="false">'Backtest 2018 B'!F382</f>
        <v>0.0276574268188523</v>
      </c>
      <c r="E48" s="35" t="n">
        <f aca="false">'Backtest 2018 B'!F383</f>
        <v>0.0963382121859495</v>
      </c>
      <c r="F48" s="34" t="n">
        <f aca="false">'Backtest 2018 B'!F384</f>
        <v>0.0597972470545467</v>
      </c>
      <c r="G48" s="36" t="n">
        <f aca="false">'Backtest 2018 B'!F381</f>
        <v>6.08147524949714</v>
      </c>
      <c r="H48" s="36" t="n">
        <f aca="false">'Backtest 2018 B'!F379</f>
        <v>5.95907062102121</v>
      </c>
      <c r="I48" s="36" t="n">
        <f aca="false">'Backtest 2018 B'!F385</f>
        <v>3.31635792101301</v>
      </c>
      <c r="J48" s="37" t="n">
        <f aca="false">'Backtest 2018 B'!F386</f>
        <v>0.45</v>
      </c>
      <c r="K48" s="37" t="n">
        <f aca="false">'Backtest 2018 B'!F387</f>
        <v>0.726470588235294</v>
      </c>
      <c r="L48" s="38" t="n">
        <f aca="false">'Backtest 2018 B'!F388</f>
        <v>0.397058823529412</v>
      </c>
    </row>
    <row r="49" customFormat="false" ht="15" hidden="false" customHeight="false" outlineLevel="0" collapsed="false">
      <c r="A49" s="32" t="s">
        <v>47</v>
      </c>
      <c r="B49" s="32" t="s">
        <v>65</v>
      </c>
      <c r="C49" s="33" t="n">
        <f aca="false">'Backtest 2018 C'!F380</f>
        <v>-1.61348680266273</v>
      </c>
      <c r="D49" s="34" t="n">
        <f aca="false">'Backtest 2018 C'!F382</f>
        <v>0.0276574268188523</v>
      </c>
      <c r="E49" s="35" t="n">
        <f aca="false">'Backtest 2018 C'!F383</f>
        <v>0.0963382121859495</v>
      </c>
      <c r="F49" s="34" t="n">
        <f aca="false">'Backtest 2018 C'!F384</f>
        <v>0.0597972470545467</v>
      </c>
      <c r="G49" s="36" t="n">
        <f aca="false">'Backtest 2018 C'!F381</f>
        <v>6.932094397223</v>
      </c>
      <c r="H49" s="36" t="n">
        <f aca="false">'Backtest 2018 C'!F379</f>
        <v>7.22440504028178</v>
      </c>
      <c r="I49" s="36" t="n">
        <f aca="false">'Backtest 2018 C'!F385</f>
        <v>3.25939544915014</v>
      </c>
      <c r="J49" s="37" t="n">
        <f aca="false">'Backtest 2018 C'!F386</f>
        <v>0.391176470588235</v>
      </c>
      <c r="K49" s="37" t="n">
        <f aca="false">'Backtest 2018 C'!F387</f>
        <v>0.679411764705882</v>
      </c>
      <c r="L49" s="38" t="n">
        <f aca="false">'Backtest 2018 C'!F388</f>
        <v>0.379411764705882</v>
      </c>
    </row>
    <row r="50" customFormat="false" ht="15" hidden="false" customHeight="false" outlineLevel="0" collapsed="false">
      <c r="A50" s="13" t="s">
        <v>66</v>
      </c>
      <c r="B50" s="13"/>
      <c r="C50" s="13"/>
      <c r="D50" s="13"/>
      <c r="E50" s="13"/>
      <c r="F50" s="13"/>
      <c r="G50" s="13"/>
      <c r="H50" s="13"/>
      <c r="I50" s="13"/>
      <c r="J50" s="13"/>
      <c r="K50" s="13"/>
      <c r="L50" s="13"/>
    </row>
    <row r="52" customFormat="false" ht="15" hidden="false" customHeight="false" outlineLevel="0" collapsed="false">
      <c r="A52" s="4" t="s">
        <v>67</v>
      </c>
      <c r="B52" s="4"/>
      <c r="C52" s="4"/>
      <c r="D52" s="4"/>
      <c r="E52" s="4"/>
      <c r="F52" s="4"/>
      <c r="G52" s="4"/>
      <c r="H52" s="4"/>
      <c r="I52" s="4"/>
      <c r="J52" s="4"/>
      <c r="K52" s="4"/>
      <c r="L52" s="4"/>
    </row>
    <row r="53" customFormat="false" ht="15" hidden="false" customHeight="false" outlineLevel="0" collapsed="false">
      <c r="A53" s="5" t="s">
        <v>68</v>
      </c>
    </row>
    <row r="54" customFormat="false" ht="48" hidden="false" customHeight="true" outlineLevel="0" collapsed="false">
      <c r="A54" s="39" t="s">
        <v>69</v>
      </c>
      <c r="B54" s="39"/>
      <c r="C54" s="39"/>
      <c r="D54" s="39"/>
      <c r="E54" s="39"/>
      <c r="F54" s="39"/>
      <c r="G54" s="39"/>
      <c r="H54" s="39"/>
      <c r="I54" s="39"/>
      <c r="J54" s="39"/>
      <c r="K54" s="39"/>
      <c r="L54" s="39"/>
    </row>
    <row r="55" customFormat="false" ht="15" hidden="false" customHeight="false" outlineLevel="0" collapsed="false">
      <c r="A55" s="5" t="s">
        <v>70</v>
      </c>
    </row>
    <row r="56" customFormat="false" ht="48" hidden="false" customHeight="true" outlineLevel="0" collapsed="false">
      <c r="A56" s="39" t="s">
        <v>71</v>
      </c>
      <c r="B56" s="39"/>
      <c r="C56" s="39"/>
      <c r="D56" s="39"/>
      <c r="E56" s="39"/>
      <c r="F56" s="39"/>
      <c r="G56" s="39"/>
      <c r="H56" s="39"/>
      <c r="I56" s="39"/>
      <c r="J56" s="39"/>
      <c r="K56" s="39"/>
      <c r="L56" s="39"/>
    </row>
    <row r="57" customFormat="false" ht="15" hidden="false" customHeight="false" outlineLevel="0" collapsed="false">
      <c r="A57" s="5" t="s">
        <v>72</v>
      </c>
    </row>
    <row r="58" customFormat="false" ht="48" hidden="false" customHeight="true" outlineLevel="0" collapsed="false">
      <c r="A58" s="39" t="s">
        <v>73</v>
      </c>
      <c r="B58" s="39"/>
      <c r="C58" s="39"/>
      <c r="D58" s="39"/>
      <c r="E58" s="39"/>
      <c r="F58" s="39"/>
      <c r="G58" s="39"/>
      <c r="H58" s="39"/>
      <c r="I58" s="39"/>
      <c r="J58" s="39"/>
      <c r="K58" s="39"/>
      <c r="L58" s="39"/>
    </row>
    <row r="59" customFormat="false" ht="15" hidden="false" customHeight="false" outlineLevel="0" collapsed="false">
      <c r="A59" s="5" t="s">
        <v>74</v>
      </c>
    </row>
    <row r="60" customFormat="false" ht="48" hidden="false" customHeight="true" outlineLevel="0" collapsed="false">
      <c r="A60" s="39" t="s">
        <v>75</v>
      </c>
      <c r="B60" s="39"/>
      <c r="C60" s="39"/>
      <c r="D60" s="39"/>
      <c r="E60" s="39"/>
      <c r="F60" s="39"/>
      <c r="G60" s="39"/>
      <c r="H60" s="39"/>
      <c r="I60" s="39"/>
      <c r="J60" s="39"/>
      <c r="K60" s="39"/>
      <c r="L60" s="39"/>
    </row>
    <row r="62" customFormat="false" ht="15" hidden="false" customHeight="false" outlineLevel="0" collapsed="false">
      <c r="A62" s="4" t="s">
        <v>76</v>
      </c>
      <c r="B62" s="4"/>
      <c r="C62" s="4"/>
      <c r="D62" s="4"/>
      <c r="E62" s="4"/>
      <c r="F62" s="4"/>
      <c r="G62" s="4"/>
      <c r="H62" s="4"/>
      <c r="I62" s="4"/>
      <c r="J62" s="4"/>
      <c r="K62" s="4"/>
      <c r="L62" s="4"/>
    </row>
    <row r="63" customFormat="false" ht="31.5" hidden="false" customHeight="true" outlineLevel="0" collapsed="false">
      <c r="A63" s="8" t="s">
        <v>77</v>
      </c>
      <c r="B63" s="8" t="s">
        <v>78</v>
      </c>
      <c r="C63" s="8" t="s">
        <v>79</v>
      </c>
      <c r="D63" s="8" t="s">
        <v>43</v>
      </c>
      <c r="E63" s="8" t="s">
        <v>45</v>
      </c>
      <c r="F63" s="8" t="s">
        <v>47</v>
      </c>
      <c r="G63" s="8" t="s">
        <v>80</v>
      </c>
      <c r="H63" s="8" t="s">
        <v>81</v>
      </c>
      <c r="I63" s="8" t="s">
        <v>82</v>
      </c>
      <c r="J63" s="8" t="s">
        <v>83</v>
      </c>
      <c r="K63" s="8" t="s">
        <v>84</v>
      </c>
      <c r="L63" s="8" t="s">
        <v>85</v>
      </c>
    </row>
    <row r="64" customFormat="false" ht="15" hidden="false" customHeight="false" outlineLevel="0" collapsed="false">
      <c r="A64" s="9" t="str">
        <f aca="false">'2026 Forecast A'!A12</f>
        <v>Carbon</v>
      </c>
      <c r="B64" s="9" t="str">
        <f aca="false">'2026 Forecast A'!B12</f>
        <v>BANKS TOWNSHIP</v>
      </c>
      <c r="C64" s="9" t="str">
        <f aca="false">'2026 Forecast A'!C12</f>
        <v>BANKS TOWNSHIP</v>
      </c>
      <c r="D64" s="10" t="n">
        <f aca="false">'2026 Forecast A'!G12</f>
        <v>0.414835164835165</v>
      </c>
      <c r="E64" s="10" t="n">
        <f aca="false">'2026 Forecast B'!G12</f>
        <v>0.423076923076923</v>
      </c>
      <c r="F64" s="10" t="n">
        <f aca="false">'2026 Forecast C'!G12</f>
        <v>0.403846153846154</v>
      </c>
      <c r="G64" s="40" t="n">
        <f aca="false">(MAX(D64:F64)-MIN(D64:F64))*100</f>
        <v>1.92307692307692</v>
      </c>
      <c r="H64" s="41" t="n">
        <f aca="false">'2026 Forecast A'!L12</f>
        <v>3.86612036635239</v>
      </c>
      <c r="I64" s="41" t="n">
        <f aca="false">'2026 Forecast B'!L12</f>
        <v>3.67050772213151</v>
      </c>
      <c r="J64" s="41" t="n">
        <f aca="false">'2026 Forecast C'!L12</f>
        <v>4.12536798533956</v>
      </c>
      <c r="K64" s="18" t="n">
        <f aca="false">'2026 Forecast A'!F12</f>
        <v>364</v>
      </c>
      <c r="L64" s="42" t="str">
        <f aca="false">IF(OR(AND(D64&gt;0.5,E64&gt;0.5,F64&gt;0.5),AND(D64&lt;0.5,E64&lt;0.5,F64&lt;0.5)),"Yes","No — toss-up")</f>
        <v>Yes</v>
      </c>
    </row>
    <row r="65" customFormat="false" ht="15" hidden="false" customHeight="false" outlineLevel="0" collapsed="false">
      <c r="A65" s="9" t="str">
        <f aca="false">'2026 Forecast A'!A13</f>
        <v>Carbon</v>
      </c>
      <c r="B65" s="9" t="str">
        <f aca="false">'2026 Forecast A'!B13</f>
        <v>BEAVER MEADOWS BOROUGH</v>
      </c>
      <c r="C65" s="9" t="str">
        <f aca="false">'2026 Forecast A'!C13</f>
        <v>BEAVER MEADOWS BOROUGH</v>
      </c>
      <c r="D65" s="10" t="n">
        <f aca="false">'2026 Forecast A'!G13</f>
        <v>0.290909090909091</v>
      </c>
      <c r="E65" s="10" t="n">
        <f aca="false">'2026 Forecast B'!G13</f>
        <v>0.293939393939394</v>
      </c>
      <c r="F65" s="10" t="n">
        <f aca="false">'2026 Forecast C'!G13</f>
        <v>0.272727272727273</v>
      </c>
      <c r="G65" s="40" t="n">
        <f aca="false">(MAX(D65:F65)-MIN(D65:F65))*100</f>
        <v>2.12121212121212</v>
      </c>
      <c r="H65" s="41" t="n">
        <f aca="false">'2026 Forecast A'!L13</f>
        <v>3.86612036635239</v>
      </c>
      <c r="I65" s="41" t="n">
        <f aca="false">'2026 Forecast B'!L13</f>
        <v>3.67050772213151</v>
      </c>
      <c r="J65" s="41" t="n">
        <f aca="false">'2026 Forecast C'!L13</f>
        <v>4.12536798533956</v>
      </c>
      <c r="K65" s="18" t="n">
        <f aca="false">'2026 Forecast A'!F13</f>
        <v>330</v>
      </c>
      <c r="L65" s="42" t="str">
        <f aca="false">IF(OR(AND(D65&gt;0.5,E65&gt;0.5,F65&gt;0.5),AND(D65&lt;0.5,E65&lt;0.5,F65&lt;0.5)),"Yes","No — toss-up")</f>
        <v>Yes</v>
      </c>
    </row>
    <row r="66" customFormat="false" ht="15" hidden="false" customHeight="false" outlineLevel="0" collapsed="false">
      <c r="A66" s="9" t="str">
        <f aca="false">'2026 Forecast A'!A14</f>
        <v>Carbon</v>
      </c>
      <c r="B66" s="9" t="str">
        <f aca="false">'2026 Forecast A'!B14</f>
        <v>BOWMANSTOWN BOROUGH</v>
      </c>
      <c r="C66" s="9" t="str">
        <f aca="false">'2026 Forecast A'!C14</f>
        <v>BOWMANSTOWN BOROUGH</v>
      </c>
      <c r="D66" s="10" t="n">
        <f aca="false">'2026 Forecast A'!G14</f>
        <v>0.323033707865169</v>
      </c>
      <c r="E66" s="10" t="n">
        <f aca="false">'2026 Forecast B'!G14</f>
        <v>0.339887640449438</v>
      </c>
      <c r="F66" s="10" t="n">
        <f aca="false">'2026 Forecast C'!G14</f>
        <v>0.311797752808989</v>
      </c>
      <c r="G66" s="40" t="n">
        <f aca="false">(MAX(D66:F66)-MIN(D66:F66))*100</f>
        <v>2.80898876404495</v>
      </c>
      <c r="H66" s="41" t="n">
        <f aca="false">'2026 Forecast A'!L14</f>
        <v>3.86612036635239</v>
      </c>
      <c r="I66" s="41" t="n">
        <f aca="false">'2026 Forecast B'!L14</f>
        <v>3.67050772213151</v>
      </c>
      <c r="J66" s="41" t="n">
        <f aca="false">'2026 Forecast C'!L14</f>
        <v>4.12536798533956</v>
      </c>
      <c r="K66" s="18" t="n">
        <f aca="false">'2026 Forecast A'!F14</f>
        <v>356</v>
      </c>
      <c r="L66" s="42" t="str">
        <f aca="false">IF(OR(AND(D66&gt;0.5,E66&gt;0.5,F66&gt;0.5),AND(D66&lt;0.5,E66&lt;0.5,F66&lt;0.5)),"Yes","No — toss-up")</f>
        <v>Yes</v>
      </c>
    </row>
    <row r="67" customFormat="false" ht="15" hidden="false" customHeight="false" outlineLevel="0" collapsed="false">
      <c r="A67" s="9" t="str">
        <f aca="false">'2026 Forecast A'!A15</f>
        <v>Carbon</v>
      </c>
      <c r="B67" s="9" t="str">
        <f aca="false">'2026 Forecast A'!B15</f>
        <v>EAST PENN TOWNSHIP</v>
      </c>
      <c r="C67" s="9" t="str">
        <f aca="false">'2026 Forecast A'!C15</f>
        <v>EAST PENN TOWNSHIP-NORTH</v>
      </c>
      <c r="D67" s="10" t="n">
        <f aca="false">'2026 Forecast A'!G15</f>
        <v>0.265193370165746</v>
      </c>
      <c r="E67" s="10" t="n">
        <f aca="false">'2026 Forecast B'!G15</f>
        <v>0.265193370165746</v>
      </c>
      <c r="F67" s="10" t="n">
        <f aca="false">'2026 Forecast C'!G15</f>
        <v>0.244475138121547</v>
      </c>
      <c r="G67" s="40" t="n">
        <f aca="false">(MAX(D67:F67)-MIN(D67:F67))*100</f>
        <v>2.07182320441989</v>
      </c>
      <c r="H67" s="41" t="n">
        <f aca="false">'2026 Forecast A'!L15</f>
        <v>2.78023491728762</v>
      </c>
      <c r="I67" s="41" t="n">
        <f aca="false">'2026 Forecast B'!L15</f>
        <v>2.86298806310657</v>
      </c>
      <c r="J67" s="41" t="n">
        <f aca="false">'2026 Forecast C'!L15</f>
        <v>2.97968580545052</v>
      </c>
      <c r="K67" s="18" t="n">
        <f aca="false">'2026 Forecast A'!F15</f>
        <v>724</v>
      </c>
      <c r="L67" s="42" t="str">
        <f aca="false">IF(OR(AND(D67&gt;0.5,E67&gt;0.5,F67&gt;0.5),AND(D67&lt;0.5,E67&lt;0.5,F67&lt;0.5)),"Yes","No — toss-up")</f>
        <v>Yes</v>
      </c>
    </row>
    <row r="68" customFormat="false" ht="15" hidden="false" customHeight="false" outlineLevel="0" collapsed="false">
      <c r="A68" s="9" t="str">
        <f aca="false">'2026 Forecast A'!A16</f>
        <v>Carbon</v>
      </c>
      <c r="B68" s="9" t="str">
        <f aca="false">'2026 Forecast A'!B16</f>
        <v>EAST PENN TOWNSHIP</v>
      </c>
      <c r="C68" s="9" t="str">
        <f aca="false">'2026 Forecast A'!C16</f>
        <v>EAST PENN TOWNSHIP-SOUTH</v>
      </c>
      <c r="D68" s="10" t="n">
        <f aca="false">'2026 Forecast A'!G16</f>
        <v>0.286415711947627</v>
      </c>
      <c r="E68" s="10" t="n">
        <f aca="false">'2026 Forecast B'!G16</f>
        <v>0.284779050736498</v>
      </c>
      <c r="F68" s="10" t="n">
        <f aca="false">'2026 Forecast C'!G16</f>
        <v>0.266775777414075</v>
      </c>
      <c r="G68" s="40" t="n">
        <f aca="false">(MAX(D68:F68)-MIN(D68:F68))*100</f>
        <v>1.96399345335516</v>
      </c>
      <c r="H68" s="41" t="n">
        <f aca="false">'2026 Forecast A'!L16</f>
        <v>2.78023491728762</v>
      </c>
      <c r="I68" s="41" t="n">
        <f aca="false">'2026 Forecast B'!L16</f>
        <v>2.86298806310657</v>
      </c>
      <c r="J68" s="41" t="n">
        <f aca="false">'2026 Forecast C'!L16</f>
        <v>2.97968580545052</v>
      </c>
      <c r="K68" s="18" t="n">
        <f aca="false">'2026 Forecast A'!F16</f>
        <v>611</v>
      </c>
      <c r="L68" s="42" t="str">
        <f aca="false">IF(OR(AND(D68&gt;0.5,E68&gt;0.5,F68&gt;0.5),AND(D68&lt;0.5,E68&lt;0.5,F68&lt;0.5)),"Yes","No — toss-up")</f>
        <v>Yes</v>
      </c>
    </row>
    <row r="69" customFormat="false" ht="15" hidden="false" customHeight="false" outlineLevel="0" collapsed="false">
      <c r="A69" s="9" t="str">
        <f aca="false">'2026 Forecast A'!A17</f>
        <v>Carbon</v>
      </c>
      <c r="B69" s="9" t="str">
        <f aca="false">'2026 Forecast A'!B17</f>
        <v>EAST SIDE BOROUGH</v>
      </c>
      <c r="C69" s="9" t="str">
        <f aca="false">'2026 Forecast A'!C17</f>
        <v>EAST SIDE BOROUGH</v>
      </c>
      <c r="D69" s="10" t="n">
        <f aca="false">'2026 Forecast A'!G17</f>
        <v>0.344086021505376</v>
      </c>
      <c r="E69" s="10" t="n">
        <f aca="false">'2026 Forecast B'!G17</f>
        <v>0.354838709677419</v>
      </c>
      <c r="F69" s="10" t="n">
        <f aca="false">'2026 Forecast C'!G17</f>
        <v>0.333333333333333</v>
      </c>
      <c r="G69" s="40" t="n">
        <f aca="false">(MAX(D69:F69)-MIN(D69:F69))*100</f>
        <v>2.15053763440861</v>
      </c>
      <c r="H69" s="41" t="n">
        <f aca="false">'2026 Forecast A'!L17</f>
        <v>3.86612036635239</v>
      </c>
      <c r="I69" s="41" t="n">
        <f aca="false">'2026 Forecast B'!L17</f>
        <v>3.67050772213151</v>
      </c>
      <c r="J69" s="41" t="n">
        <f aca="false">'2026 Forecast C'!L17</f>
        <v>4.12536798533956</v>
      </c>
      <c r="K69" s="18" t="n">
        <f aca="false">'2026 Forecast A'!F17</f>
        <v>93</v>
      </c>
      <c r="L69" s="42" t="str">
        <f aca="false">IF(OR(AND(D69&gt;0.5,E69&gt;0.5,F69&gt;0.5),AND(D69&lt;0.5,E69&lt;0.5,F69&lt;0.5)),"Yes","No — toss-up")</f>
        <v>Yes</v>
      </c>
    </row>
    <row r="70" customFormat="false" ht="15" hidden="false" customHeight="false" outlineLevel="0" collapsed="false">
      <c r="A70" s="9" t="str">
        <f aca="false">'2026 Forecast A'!A18</f>
        <v>Carbon</v>
      </c>
      <c r="B70" s="9" t="str">
        <f aca="false">'2026 Forecast A'!B18</f>
        <v>FRANKLIN TOWNSHIP</v>
      </c>
      <c r="C70" s="9" t="str">
        <f aca="false">'2026 Forecast A'!C18</f>
        <v>FRANKLIN TOWNSHIP-HARRITY</v>
      </c>
      <c r="D70" s="10" t="n">
        <f aca="false">'2026 Forecast A'!G18</f>
        <v>0.284876905041032</v>
      </c>
      <c r="E70" s="10" t="n">
        <f aca="false">'2026 Forecast B'!G18</f>
        <v>0.287221570926143</v>
      </c>
      <c r="F70" s="10" t="n">
        <f aca="false">'2026 Forecast C'!G18</f>
        <v>0.266119577960141</v>
      </c>
      <c r="G70" s="40" t="n">
        <f aca="false">(MAX(D70:F70)-MIN(D70:F70))*100</f>
        <v>2.11019929660023</v>
      </c>
      <c r="H70" s="41" t="n">
        <f aca="false">'2026 Forecast A'!L18</f>
        <v>2.78023491728762</v>
      </c>
      <c r="I70" s="41" t="n">
        <f aca="false">'2026 Forecast B'!L18</f>
        <v>2.86298806310657</v>
      </c>
      <c r="J70" s="41" t="n">
        <f aca="false">'2026 Forecast C'!L18</f>
        <v>2.97968580545052</v>
      </c>
      <c r="K70" s="18" t="n">
        <f aca="false">'2026 Forecast A'!F18</f>
        <v>853</v>
      </c>
      <c r="L70" s="42" t="str">
        <f aca="false">IF(OR(AND(D70&gt;0.5,E70&gt;0.5,F70&gt;0.5),AND(D70&lt;0.5,E70&lt;0.5,F70&lt;0.5)),"Yes","No — toss-up")</f>
        <v>Yes</v>
      </c>
    </row>
    <row r="71" customFormat="false" ht="15" hidden="false" customHeight="false" outlineLevel="0" collapsed="false">
      <c r="A71" s="9" t="str">
        <f aca="false">'2026 Forecast A'!A19</f>
        <v>Carbon</v>
      </c>
      <c r="B71" s="9" t="str">
        <f aca="false">'2026 Forecast A'!B19</f>
        <v>FRANKLIN TOWNSHIP</v>
      </c>
      <c r="C71" s="9" t="str">
        <f aca="false">'2026 Forecast A'!C19</f>
        <v>FRANKLIN TOWNSHIP-IND DIST</v>
      </c>
      <c r="D71" s="10" t="n">
        <f aca="false">'2026 Forecast A'!G19</f>
        <v>0.276785714285714</v>
      </c>
      <c r="E71" s="10" t="n">
        <f aca="false">'2026 Forecast B'!G19</f>
        <v>0.279017857142857</v>
      </c>
      <c r="F71" s="10" t="n">
        <f aca="false">'2026 Forecast C'!G19</f>
        <v>0.256696428571429</v>
      </c>
      <c r="G71" s="40" t="n">
        <f aca="false">(MAX(D71:F71)-MIN(D71:F71))*100</f>
        <v>2.23214285714286</v>
      </c>
      <c r="H71" s="41" t="n">
        <f aca="false">'2026 Forecast A'!L19</f>
        <v>3.86612036635239</v>
      </c>
      <c r="I71" s="41" t="n">
        <f aca="false">'2026 Forecast B'!L19</f>
        <v>3.67050772213151</v>
      </c>
      <c r="J71" s="41" t="n">
        <f aca="false">'2026 Forecast C'!L19</f>
        <v>4.12536798533956</v>
      </c>
      <c r="K71" s="18" t="n">
        <f aca="false">'2026 Forecast A'!F19</f>
        <v>448</v>
      </c>
      <c r="L71" s="42" t="str">
        <f aca="false">IF(OR(AND(D71&gt;0.5,E71&gt;0.5,F71&gt;0.5),AND(D71&lt;0.5,E71&lt;0.5,F71&lt;0.5)),"Yes","No — toss-up")</f>
        <v>Yes</v>
      </c>
    </row>
    <row r="72" customFormat="false" ht="15" hidden="false" customHeight="false" outlineLevel="0" collapsed="false">
      <c r="A72" s="9" t="str">
        <f aca="false">'2026 Forecast A'!A20</f>
        <v>Carbon</v>
      </c>
      <c r="B72" s="9" t="str">
        <f aca="false">'2026 Forecast A'!B20</f>
        <v>FRANKLIN TOWNSHIP</v>
      </c>
      <c r="C72" s="9" t="str">
        <f aca="false">'2026 Forecast A'!C20</f>
        <v>FRANKLIN TOWNSHIP-LONG RUN</v>
      </c>
      <c r="D72" s="10" t="n">
        <f aca="false">'2026 Forecast A'!G20</f>
        <v>0.278184480234261</v>
      </c>
      <c r="E72" s="10" t="n">
        <f aca="false">'2026 Forecast B'!G20</f>
        <v>0.275256222547584</v>
      </c>
      <c r="F72" s="10" t="n">
        <f aca="false">'2026 Forecast C'!G20</f>
        <v>0.259150805270864</v>
      </c>
      <c r="G72" s="40" t="n">
        <f aca="false">(MAX(D72:F72)-MIN(D72:F72))*100</f>
        <v>1.90336749633968</v>
      </c>
      <c r="H72" s="41" t="n">
        <f aca="false">'2026 Forecast A'!L20</f>
        <v>2.78023491728762</v>
      </c>
      <c r="I72" s="41" t="n">
        <f aca="false">'2026 Forecast B'!L20</f>
        <v>2.86298806310657</v>
      </c>
      <c r="J72" s="41" t="n">
        <f aca="false">'2026 Forecast C'!L20</f>
        <v>2.97968580545052</v>
      </c>
      <c r="K72" s="18" t="n">
        <f aca="false">'2026 Forecast A'!F20</f>
        <v>683</v>
      </c>
      <c r="L72" s="42" t="str">
        <f aca="false">IF(OR(AND(D72&gt;0.5,E72&gt;0.5,F72&gt;0.5),AND(D72&lt;0.5,E72&lt;0.5,F72&lt;0.5)),"Yes","No — toss-up")</f>
        <v>Yes</v>
      </c>
    </row>
    <row r="73" customFormat="false" ht="15" hidden="false" customHeight="false" outlineLevel="0" collapsed="false">
      <c r="A73" s="9" t="str">
        <f aca="false">'2026 Forecast A'!A21</f>
        <v>Carbon</v>
      </c>
      <c r="B73" s="9" t="str">
        <f aca="false">'2026 Forecast A'!B21</f>
        <v>JIM THORPE BOROUGH</v>
      </c>
      <c r="C73" s="9" t="str">
        <f aca="false">'2026 Forecast A'!C21</f>
        <v>JIM THORPE BOROUGH-1ST</v>
      </c>
      <c r="D73" s="10" t="n">
        <f aca="false">'2026 Forecast A'!G21</f>
        <v>0.442660550458716</v>
      </c>
      <c r="E73" s="10" t="n">
        <f aca="false">'2026 Forecast B'!G21</f>
        <v>0.44954128440367</v>
      </c>
      <c r="F73" s="10" t="n">
        <f aca="false">'2026 Forecast C'!G21</f>
        <v>0.440366972477064</v>
      </c>
      <c r="G73" s="40" t="n">
        <f aca="false">(MAX(D73:F73)-MIN(D73:F73))*100</f>
        <v>0.917431192660551</v>
      </c>
      <c r="H73" s="41" t="n">
        <f aca="false">'2026 Forecast A'!L21</f>
        <v>3.86612036635239</v>
      </c>
      <c r="I73" s="41" t="n">
        <f aca="false">'2026 Forecast B'!L21</f>
        <v>3.67050772213151</v>
      </c>
      <c r="J73" s="41" t="n">
        <f aca="false">'2026 Forecast C'!L21</f>
        <v>4.12536798533956</v>
      </c>
      <c r="K73" s="18" t="n">
        <f aca="false">'2026 Forecast A'!F21</f>
        <v>436</v>
      </c>
      <c r="L73" s="42" t="str">
        <f aca="false">IF(OR(AND(D73&gt;0.5,E73&gt;0.5,F73&gt;0.5),AND(D73&lt;0.5,E73&lt;0.5,F73&lt;0.5)),"Yes","No — toss-up")</f>
        <v>Yes</v>
      </c>
    </row>
    <row r="74" customFormat="false" ht="15" hidden="false" customHeight="false" outlineLevel="0" collapsed="false">
      <c r="A74" s="9" t="str">
        <f aca="false">'2026 Forecast A'!A22</f>
        <v>Carbon</v>
      </c>
      <c r="B74" s="9" t="str">
        <f aca="false">'2026 Forecast A'!B22</f>
        <v>JIM THORPE BOROUGH</v>
      </c>
      <c r="C74" s="9" t="str">
        <f aca="false">'2026 Forecast A'!C22</f>
        <v>JIM THORPE BOROUGH-2ND</v>
      </c>
      <c r="D74" s="10" t="n">
        <f aca="false">'2026 Forecast A'!G22</f>
        <v>0.425</v>
      </c>
      <c r="E74" s="10" t="n">
        <f aca="false">'2026 Forecast B'!G22</f>
        <v>0.435714285714286</v>
      </c>
      <c r="F74" s="10" t="n">
        <f aca="false">'2026 Forecast C'!G22</f>
        <v>0.421428571428571</v>
      </c>
      <c r="G74" s="40" t="n">
        <f aca="false">(MAX(D74:F74)-MIN(D74:F74))*100</f>
        <v>1.42857142857143</v>
      </c>
      <c r="H74" s="41" t="n">
        <f aca="false">'2026 Forecast A'!L22</f>
        <v>3.86612036635239</v>
      </c>
      <c r="I74" s="41" t="n">
        <f aca="false">'2026 Forecast B'!L22</f>
        <v>3.67050772213151</v>
      </c>
      <c r="J74" s="41" t="n">
        <f aca="false">'2026 Forecast C'!L22</f>
        <v>4.12536798533956</v>
      </c>
      <c r="K74" s="18" t="n">
        <f aca="false">'2026 Forecast A'!F22</f>
        <v>280</v>
      </c>
      <c r="L74" s="42" t="str">
        <f aca="false">IF(OR(AND(D74&gt;0.5,E74&gt;0.5,F74&gt;0.5),AND(D74&lt;0.5,E74&lt;0.5,F74&lt;0.5)),"Yes","No — toss-up")</f>
        <v>Yes</v>
      </c>
    </row>
    <row r="75" customFormat="false" ht="15" hidden="false" customHeight="false" outlineLevel="0" collapsed="false">
      <c r="A75" s="9" t="str">
        <f aca="false">'2026 Forecast A'!A23</f>
        <v>Carbon</v>
      </c>
      <c r="B75" s="9" t="str">
        <f aca="false">'2026 Forecast A'!B23</f>
        <v>JIM THORPE BOROUGH</v>
      </c>
      <c r="C75" s="9" t="str">
        <f aca="false">'2026 Forecast A'!C23</f>
        <v>JIM THORPE BOROUGH-3RD</v>
      </c>
      <c r="D75" s="10" t="n">
        <f aca="false">'2026 Forecast A'!G23</f>
        <v>0.388544891640867</v>
      </c>
      <c r="E75" s="10" t="n">
        <f aca="false">'2026 Forecast B'!G23</f>
        <v>0.388544891640867</v>
      </c>
      <c r="F75" s="10" t="n">
        <f aca="false">'2026 Forecast C'!G23</f>
        <v>0.380804953560372</v>
      </c>
      <c r="G75" s="40" t="n">
        <f aca="false">(MAX(D75:F75)-MIN(D75:F75))*100</f>
        <v>0.773993808049533</v>
      </c>
      <c r="H75" s="41" t="n">
        <f aca="false">'2026 Forecast A'!L23</f>
        <v>2.78023491728762</v>
      </c>
      <c r="I75" s="41" t="n">
        <f aca="false">'2026 Forecast B'!L23</f>
        <v>2.86298806310657</v>
      </c>
      <c r="J75" s="41" t="n">
        <f aca="false">'2026 Forecast C'!L23</f>
        <v>2.97968580545052</v>
      </c>
      <c r="K75" s="18" t="n">
        <f aca="false">'2026 Forecast A'!F23</f>
        <v>646</v>
      </c>
      <c r="L75" s="42" t="str">
        <f aca="false">IF(OR(AND(D75&gt;0.5,E75&gt;0.5,F75&gt;0.5),AND(D75&lt;0.5,E75&lt;0.5,F75&lt;0.5)),"Yes","No — toss-up")</f>
        <v>Yes</v>
      </c>
    </row>
    <row r="76" customFormat="false" ht="15" hidden="false" customHeight="false" outlineLevel="0" collapsed="false">
      <c r="A76" s="9" t="str">
        <f aca="false">'2026 Forecast A'!A24</f>
        <v>Carbon</v>
      </c>
      <c r="B76" s="9" t="str">
        <f aca="false">'2026 Forecast A'!B24</f>
        <v>JIM THORPE BOROUGH</v>
      </c>
      <c r="C76" s="9" t="str">
        <f aca="false">'2026 Forecast A'!C24</f>
        <v>JIM THORPE BOROUGH-4TH</v>
      </c>
      <c r="D76" s="10" t="n">
        <f aca="false">'2026 Forecast A'!G24</f>
        <v>0.506550218340611</v>
      </c>
      <c r="E76" s="10" t="n">
        <f aca="false">'2026 Forecast B'!G24</f>
        <v>0.506550218340611</v>
      </c>
      <c r="F76" s="10" t="n">
        <f aca="false">'2026 Forecast C'!G24</f>
        <v>0.506550218340611</v>
      </c>
      <c r="G76" s="40" t="n">
        <f aca="false">(MAX(D76:F76)-MIN(D76:F76))*100</f>
        <v>0</v>
      </c>
      <c r="H76" s="41" t="n">
        <f aca="false">'2026 Forecast A'!L24</f>
        <v>3.86612036635239</v>
      </c>
      <c r="I76" s="41" t="n">
        <f aca="false">'2026 Forecast B'!L24</f>
        <v>3.67050772213151</v>
      </c>
      <c r="J76" s="41" t="n">
        <f aca="false">'2026 Forecast C'!L24</f>
        <v>4.12536798533956</v>
      </c>
      <c r="K76" s="18" t="n">
        <f aca="false">'2026 Forecast A'!F24</f>
        <v>229</v>
      </c>
      <c r="L76" s="42" t="str">
        <f aca="false">IF(OR(AND(D76&gt;0.5,E76&gt;0.5,F76&gt;0.5),AND(D76&lt;0.5,E76&lt;0.5,F76&lt;0.5)),"Yes","No — toss-up")</f>
        <v>Yes</v>
      </c>
    </row>
    <row r="77" customFormat="false" ht="15" hidden="false" customHeight="false" outlineLevel="0" collapsed="false">
      <c r="A77" s="9" t="str">
        <f aca="false">'2026 Forecast A'!A25</f>
        <v>Carbon</v>
      </c>
      <c r="B77" s="9" t="str">
        <f aca="false">'2026 Forecast A'!B25</f>
        <v>JIM THORPE BOROUGH</v>
      </c>
      <c r="C77" s="9" t="str">
        <f aca="false">'2026 Forecast A'!C25</f>
        <v>JIM THORPE BOROUGH-5TH</v>
      </c>
      <c r="D77" s="10" t="n">
        <f aca="false">'2026 Forecast A'!G25</f>
        <v>0.447013487475915</v>
      </c>
      <c r="E77" s="10" t="n">
        <f aca="false">'2026 Forecast B'!G25</f>
        <v>0.454720616570328</v>
      </c>
      <c r="F77" s="10" t="n">
        <f aca="false">'2026 Forecast C'!G25</f>
        <v>0.441233140655106</v>
      </c>
      <c r="G77" s="40" t="n">
        <f aca="false">(MAX(D77:F77)-MIN(D77:F77))*100</f>
        <v>1.34874759152215</v>
      </c>
      <c r="H77" s="41" t="n">
        <f aca="false">'2026 Forecast A'!L25</f>
        <v>3.86612036635239</v>
      </c>
      <c r="I77" s="41" t="n">
        <f aca="false">'2026 Forecast B'!L25</f>
        <v>3.67050772213151</v>
      </c>
      <c r="J77" s="41" t="n">
        <f aca="false">'2026 Forecast C'!L25</f>
        <v>4.12536798533956</v>
      </c>
      <c r="K77" s="18" t="n">
        <f aca="false">'2026 Forecast A'!F25</f>
        <v>519</v>
      </c>
      <c r="L77" s="42" t="str">
        <f aca="false">IF(OR(AND(D77&gt;0.5,E77&gt;0.5,F77&gt;0.5),AND(D77&lt;0.5,E77&lt;0.5,F77&lt;0.5)),"Yes","No — toss-up")</f>
        <v>Yes</v>
      </c>
    </row>
    <row r="78" customFormat="false" ht="15" hidden="false" customHeight="false" outlineLevel="0" collapsed="false">
      <c r="A78" s="9" t="str">
        <f aca="false">'2026 Forecast A'!A26</f>
        <v>Carbon</v>
      </c>
      <c r="B78" s="9" t="str">
        <f aca="false">'2026 Forecast A'!B26</f>
        <v>KIDDER TOWNSHIP</v>
      </c>
      <c r="C78" s="9" t="str">
        <f aca="false">'2026 Forecast A'!C26</f>
        <v>KIDDER TOWNSHIP-NORTH</v>
      </c>
      <c r="D78" s="10" t="n">
        <f aca="false">'2026 Forecast A'!G26</f>
        <v>0.367041198501873</v>
      </c>
      <c r="E78" s="10" t="n">
        <f aca="false">'2026 Forecast B'!G26</f>
        <v>0.363295880149813</v>
      </c>
      <c r="F78" s="10" t="n">
        <f aca="false">'2026 Forecast C'!G26</f>
        <v>0.355805243445693</v>
      </c>
      <c r="G78" s="40" t="n">
        <f aca="false">(MAX(D78:F78)-MIN(D78:F78))*100</f>
        <v>1.12359550561798</v>
      </c>
      <c r="H78" s="41" t="n">
        <f aca="false">'2026 Forecast A'!L26</f>
        <v>3.86612036635239</v>
      </c>
      <c r="I78" s="41" t="n">
        <f aca="false">'2026 Forecast B'!L26</f>
        <v>3.67050772213151</v>
      </c>
      <c r="J78" s="41" t="n">
        <f aca="false">'2026 Forecast C'!L26</f>
        <v>4.12536798533956</v>
      </c>
      <c r="K78" s="18" t="n">
        <f aca="false">'2026 Forecast A'!F26</f>
        <v>267</v>
      </c>
      <c r="L78" s="42" t="str">
        <f aca="false">IF(OR(AND(D78&gt;0.5,E78&gt;0.5,F78&gt;0.5),AND(D78&lt;0.5,E78&lt;0.5,F78&lt;0.5)),"Yes","No — toss-up")</f>
        <v>Yes</v>
      </c>
    </row>
    <row r="79" customFormat="false" ht="15" hidden="false" customHeight="false" outlineLevel="0" collapsed="false">
      <c r="A79" s="9" t="str">
        <f aca="false">'2026 Forecast A'!A27</f>
        <v>Carbon</v>
      </c>
      <c r="B79" s="9" t="str">
        <f aca="false">'2026 Forecast A'!B27</f>
        <v>KIDDER TOWNSHIP</v>
      </c>
      <c r="C79" s="9" t="str">
        <f aca="false">'2026 Forecast A'!C27</f>
        <v>KIDDER TOWNSHIP-SOUTH</v>
      </c>
      <c r="D79" s="10" t="n">
        <f aca="false">'2026 Forecast A'!G27</f>
        <v>0.324723247232472</v>
      </c>
      <c r="E79" s="10" t="n">
        <f aca="false">'2026 Forecast B'!G27</f>
        <v>0.326568265682657</v>
      </c>
      <c r="F79" s="10" t="n">
        <f aca="false">'2026 Forecast C'!G27</f>
        <v>0.309963099630996</v>
      </c>
      <c r="G79" s="40" t="n">
        <f aca="false">(MAX(D79:F79)-MIN(D79:F79))*100</f>
        <v>1.66051660516605</v>
      </c>
      <c r="H79" s="41" t="n">
        <f aca="false">'2026 Forecast A'!L27</f>
        <v>3.86612036635239</v>
      </c>
      <c r="I79" s="41" t="n">
        <f aca="false">'2026 Forecast B'!L27</f>
        <v>3.67050772213151</v>
      </c>
      <c r="J79" s="41" t="n">
        <f aca="false">'2026 Forecast C'!L27</f>
        <v>4.12536798533956</v>
      </c>
      <c r="K79" s="18" t="n">
        <f aca="false">'2026 Forecast A'!F27</f>
        <v>542</v>
      </c>
      <c r="L79" s="42" t="str">
        <f aca="false">IF(OR(AND(D79&gt;0.5,E79&gt;0.5,F79&gt;0.5),AND(D79&lt;0.5,E79&lt;0.5,F79&lt;0.5)),"Yes","No — toss-up")</f>
        <v>Yes</v>
      </c>
    </row>
    <row r="80" customFormat="false" ht="15" hidden="false" customHeight="false" outlineLevel="0" collapsed="false">
      <c r="A80" s="9" t="str">
        <f aca="false">'2026 Forecast A'!A28</f>
        <v>Carbon</v>
      </c>
      <c r="B80" s="9" t="str">
        <f aca="false">'2026 Forecast A'!B28</f>
        <v>LANSFORD BOROUGH</v>
      </c>
      <c r="C80" s="9" t="str">
        <f aca="false">'2026 Forecast A'!C28</f>
        <v>LANSFORD BOROUGH - EAST WARD</v>
      </c>
      <c r="D80" s="10" t="n">
        <f aca="false">'2026 Forecast A'!G28</f>
        <v>0.416030534351145</v>
      </c>
      <c r="E80" s="10" t="n">
        <f aca="false">'2026 Forecast B'!G28</f>
        <v>0.41793893129771</v>
      </c>
      <c r="F80" s="10" t="n">
        <f aca="false">'2026 Forecast C'!G28</f>
        <v>0.404580152671756</v>
      </c>
      <c r="G80" s="40" t="n">
        <f aca="false">(MAX(D80:F80)-MIN(D80:F80))*100</f>
        <v>1.33587786259542</v>
      </c>
      <c r="H80" s="41" t="n">
        <f aca="false">'2026 Forecast A'!L28</f>
        <v>3.86612036635239</v>
      </c>
      <c r="I80" s="41" t="n">
        <f aca="false">'2026 Forecast B'!L28</f>
        <v>3.67050772213151</v>
      </c>
      <c r="J80" s="41" t="n">
        <f aca="false">'2026 Forecast C'!L28</f>
        <v>4.12536798533956</v>
      </c>
      <c r="K80" s="18" t="n">
        <f aca="false">'2026 Forecast A'!F28</f>
        <v>524</v>
      </c>
      <c r="L80" s="42" t="str">
        <f aca="false">IF(OR(AND(D80&gt;0.5,E80&gt;0.5,F80&gt;0.5),AND(D80&lt;0.5,E80&lt;0.5,F80&lt;0.5)),"Yes","No — toss-up")</f>
        <v>Yes</v>
      </c>
    </row>
    <row r="81" customFormat="false" ht="15" hidden="false" customHeight="false" outlineLevel="0" collapsed="false">
      <c r="A81" s="9" t="str">
        <f aca="false">'2026 Forecast A'!A29</f>
        <v>Carbon</v>
      </c>
      <c r="B81" s="9" t="str">
        <f aca="false">'2026 Forecast A'!B29</f>
        <v>LANSFORD BOROUGH</v>
      </c>
      <c r="C81" s="9" t="str">
        <f aca="false">'2026 Forecast A'!C29</f>
        <v>LANSFORD BOROUGH-MIDDLE WARD</v>
      </c>
      <c r="D81" s="10" t="n">
        <f aca="false">'2026 Forecast A'!G29</f>
        <v>0.409395973154362</v>
      </c>
      <c r="E81" s="10" t="n">
        <f aca="false">'2026 Forecast B'!G29</f>
        <v>0.412751677852349</v>
      </c>
      <c r="F81" s="10" t="n">
        <f aca="false">'2026 Forecast C'!G29</f>
        <v>0.399328859060403</v>
      </c>
      <c r="G81" s="40" t="n">
        <f aca="false">(MAX(D81:F81)-MIN(D81:F81))*100</f>
        <v>1.34228187919463</v>
      </c>
      <c r="H81" s="41" t="n">
        <f aca="false">'2026 Forecast A'!L29</f>
        <v>3.86612036635239</v>
      </c>
      <c r="I81" s="41" t="n">
        <f aca="false">'2026 Forecast B'!L29</f>
        <v>3.67050772213151</v>
      </c>
      <c r="J81" s="41" t="n">
        <f aca="false">'2026 Forecast C'!L29</f>
        <v>4.12536798533956</v>
      </c>
      <c r="K81" s="18" t="n">
        <f aca="false">'2026 Forecast A'!F29</f>
        <v>298</v>
      </c>
      <c r="L81" s="42" t="str">
        <f aca="false">IF(OR(AND(D81&gt;0.5,E81&gt;0.5,F81&gt;0.5),AND(D81&lt;0.5,E81&lt;0.5,F81&lt;0.5)),"Yes","No — toss-up")</f>
        <v>Yes</v>
      </c>
    </row>
    <row r="82" customFormat="false" ht="15" hidden="false" customHeight="false" outlineLevel="0" collapsed="false">
      <c r="A82" s="9" t="str">
        <f aca="false">'2026 Forecast A'!A30</f>
        <v>Carbon</v>
      </c>
      <c r="B82" s="9" t="str">
        <f aca="false">'2026 Forecast A'!B30</f>
        <v>LANSFORD BOROUGH</v>
      </c>
      <c r="C82" s="9" t="str">
        <f aca="false">'2026 Forecast A'!C30</f>
        <v>LANSFORD BOROUGH-WEST WARD</v>
      </c>
      <c r="D82" s="10" t="n">
        <f aca="false">'2026 Forecast A'!G30</f>
        <v>0.413793103448276</v>
      </c>
      <c r="E82" s="10" t="n">
        <f aca="false">'2026 Forecast B'!G30</f>
        <v>0.425287356321839</v>
      </c>
      <c r="F82" s="10" t="n">
        <f aca="false">'2026 Forecast C'!G30</f>
        <v>0.406130268199234</v>
      </c>
      <c r="G82" s="40" t="n">
        <f aca="false">(MAX(D82:F82)-MIN(D82:F82))*100</f>
        <v>1.91570881226054</v>
      </c>
      <c r="H82" s="41" t="n">
        <f aca="false">'2026 Forecast A'!L30</f>
        <v>3.86612036635239</v>
      </c>
      <c r="I82" s="41" t="n">
        <f aca="false">'2026 Forecast B'!L30</f>
        <v>3.67050772213151</v>
      </c>
      <c r="J82" s="41" t="n">
        <f aca="false">'2026 Forecast C'!L30</f>
        <v>4.12536798533956</v>
      </c>
      <c r="K82" s="18" t="n">
        <f aca="false">'2026 Forecast A'!F30</f>
        <v>261</v>
      </c>
      <c r="L82" s="42" t="str">
        <f aca="false">IF(OR(AND(D82&gt;0.5,E82&gt;0.5,F82&gt;0.5),AND(D82&lt;0.5,E82&lt;0.5,F82&lt;0.5)),"Yes","No — toss-up")</f>
        <v>Yes</v>
      </c>
    </row>
    <row r="83" customFormat="false" ht="15" hidden="false" customHeight="false" outlineLevel="0" collapsed="false">
      <c r="A83" s="9" t="str">
        <f aca="false">'2026 Forecast A'!A31</f>
        <v>Carbon</v>
      </c>
      <c r="B83" s="9" t="str">
        <f aca="false">'2026 Forecast A'!B31</f>
        <v>LAUSANNE TOWNSHIP</v>
      </c>
      <c r="C83" s="9" t="str">
        <f aca="false">'2026 Forecast A'!C31</f>
        <v>LAUSANNE TOWNSHIP</v>
      </c>
      <c r="D83" s="10" t="n">
        <f aca="false">'2026 Forecast A'!G31</f>
        <v>0.271186440677966</v>
      </c>
      <c r="E83" s="10" t="n">
        <f aca="false">'2026 Forecast B'!G31</f>
        <v>0.271186440677966</v>
      </c>
      <c r="F83" s="10" t="n">
        <f aca="false">'2026 Forecast C'!G31</f>
        <v>0.26271186440678</v>
      </c>
      <c r="G83" s="40" t="n">
        <f aca="false">(MAX(D83:F83)-MIN(D83:F83))*100</f>
        <v>0.847457627118642</v>
      </c>
      <c r="H83" s="41" t="n">
        <f aca="false">'2026 Forecast A'!L31</f>
        <v>3.86612036635239</v>
      </c>
      <c r="I83" s="41" t="n">
        <f aca="false">'2026 Forecast B'!L31</f>
        <v>3.67050772213151</v>
      </c>
      <c r="J83" s="41" t="n">
        <f aca="false">'2026 Forecast C'!L31</f>
        <v>4.12536798533956</v>
      </c>
      <c r="K83" s="18" t="n">
        <f aca="false">'2026 Forecast A'!F31</f>
        <v>118</v>
      </c>
      <c r="L83" s="42" t="str">
        <f aca="false">IF(OR(AND(D83&gt;0.5,E83&gt;0.5,F83&gt;0.5),AND(D83&lt;0.5,E83&lt;0.5,F83&lt;0.5)),"Yes","No — toss-up")</f>
        <v>Yes</v>
      </c>
    </row>
    <row r="84" customFormat="false" ht="15" hidden="false" customHeight="false" outlineLevel="0" collapsed="false">
      <c r="A84" s="9" t="str">
        <f aca="false">'2026 Forecast A'!A32</f>
        <v>Carbon</v>
      </c>
      <c r="B84" s="9" t="str">
        <f aca="false">'2026 Forecast A'!B32</f>
        <v>LEHIGH TOWNSHIP</v>
      </c>
      <c r="C84" s="9" t="str">
        <f aca="false">'2026 Forecast A'!C32</f>
        <v>LEHIGH TOWNSHIP</v>
      </c>
      <c r="D84" s="10" t="n">
        <f aca="false">'2026 Forecast A'!G32</f>
        <v>0.215189873417722</v>
      </c>
      <c r="E84" s="10" t="n">
        <f aca="false">'2026 Forecast B'!G32</f>
        <v>0.215189873417722</v>
      </c>
      <c r="F84" s="10" t="n">
        <f aca="false">'2026 Forecast C'!G32</f>
        <v>0.194092827004219</v>
      </c>
      <c r="G84" s="40" t="n">
        <f aca="false">(MAX(D84:F84)-MIN(D84:F84))*100</f>
        <v>2.10970464135021</v>
      </c>
      <c r="H84" s="41" t="n">
        <f aca="false">'2026 Forecast A'!L32</f>
        <v>3.86612036635239</v>
      </c>
      <c r="I84" s="41" t="n">
        <f aca="false">'2026 Forecast B'!L32</f>
        <v>3.67050772213151</v>
      </c>
      <c r="J84" s="41" t="n">
        <f aca="false">'2026 Forecast C'!L32</f>
        <v>4.12536798533956</v>
      </c>
      <c r="K84" s="18" t="n">
        <f aca="false">'2026 Forecast A'!F32</f>
        <v>237</v>
      </c>
      <c r="L84" s="42" t="str">
        <f aca="false">IF(OR(AND(D84&gt;0.5,E84&gt;0.5,F84&gt;0.5),AND(D84&lt;0.5,E84&lt;0.5,F84&lt;0.5)),"Yes","No — toss-up")</f>
        <v>Yes</v>
      </c>
    </row>
    <row r="85" customFormat="false" ht="15" hidden="false" customHeight="false" outlineLevel="0" collapsed="false">
      <c r="A85" s="9" t="str">
        <f aca="false">'2026 Forecast A'!A33</f>
        <v>Carbon</v>
      </c>
      <c r="B85" s="9" t="str">
        <f aca="false">'2026 Forecast A'!B33</f>
        <v>LEHIGHTON BOROUGH</v>
      </c>
      <c r="C85" s="9" t="str">
        <f aca="false">'2026 Forecast A'!C33</f>
        <v>LEHIGHTON BOROUGH-1ST</v>
      </c>
      <c r="D85" s="10" t="n">
        <f aca="false">'2026 Forecast A'!G33</f>
        <v>0.404362416107383</v>
      </c>
      <c r="E85" s="10" t="n">
        <f aca="false">'2026 Forecast B'!G33</f>
        <v>0.412751677852349</v>
      </c>
      <c r="F85" s="10" t="n">
        <f aca="false">'2026 Forecast C'!G33</f>
        <v>0.395973154362416</v>
      </c>
      <c r="G85" s="40" t="n">
        <f aca="false">(MAX(D85:F85)-MIN(D85:F85))*100</f>
        <v>1.67785234899329</v>
      </c>
      <c r="H85" s="41" t="n">
        <f aca="false">'2026 Forecast A'!L33</f>
        <v>2.78023491728762</v>
      </c>
      <c r="I85" s="41" t="n">
        <f aca="false">'2026 Forecast B'!L33</f>
        <v>2.86298806310657</v>
      </c>
      <c r="J85" s="41" t="n">
        <f aca="false">'2026 Forecast C'!L33</f>
        <v>2.97968580545052</v>
      </c>
      <c r="K85" s="18" t="n">
        <f aca="false">'2026 Forecast A'!F33</f>
        <v>596</v>
      </c>
      <c r="L85" s="42" t="str">
        <f aca="false">IF(OR(AND(D85&gt;0.5,E85&gt;0.5,F85&gt;0.5),AND(D85&lt;0.5,E85&lt;0.5,F85&lt;0.5)),"Yes","No — toss-up")</f>
        <v>Yes</v>
      </c>
    </row>
    <row r="86" customFormat="false" ht="15" hidden="false" customHeight="false" outlineLevel="0" collapsed="false">
      <c r="A86" s="9" t="str">
        <f aca="false">'2026 Forecast A'!A34</f>
        <v>Carbon</v>
      </c>
      <c r="B86" s="9" t="str">
        <f aca="false">'2026 Forecast A'!B34</f>
        <v>LEHIGHTON BOROUGH</v>
      </c>
      <c r="C86" s="9" t="str">
        <f aca="false">'2026 Forecast A'!C34</f>
        <v>LEHIGHTON BOROUGH-2ND</v>
      </c>
      <c r="D86" s="10" t="n">
        <f aca="false">'2026 Forecast A'!G34</f>
        <v>0.392539964476021</v>
      </c>
      <c r="E86" s="10" t="n">
        <f aca="false">'2026 Forecast B'!G34</f>
        <v>0.396092362344583</v>
      </c>
      <c r="F86" s="10" t="n">
        <f aca="false">'2026 Forecast C'!G34</f>
        <v>0.387211367673179</v>
      </c>
      <c r="G86" s="40" t="n">
        <f aca="false">(MAX(D86:F86)-MIN(D86:F86))*100</f>
        <v>0.888099467140324</v>
      </c>
      <c r="H86" s="41" t="n">
        <f aca="false">'2026 Forecast A'!L34</f>
        <v>3.86612036635239</v>
      </c>
      <c r="I86" s="41" t="n">
        <f aca="false">'2026 Forecast B'!L34</f>
        <v>3.67050772213151</v>
      </c>
      <c r="J86" s="41" t="n">
        <f aca="false">'2026 Forecast C'!L34</f>
        <v>4.12536798533956</v>
      </c>
      <c r="K86" s="18" t="n">
        <f aca="false">'2026 Forecast A'!F34</f>
        <v>563</v>
      </c>
      <c r="L86" s="42" t="str">
        <f aca="false">IF(OR(AND(D86&gt;0.5,E86&gt;0.5,F86&gt;0.5),AND(D86&lt;0.5,E86&lt;0.5,F86&lt;0.5)),"Yes","No — toss-up")</f>
        <v>Yes</v>
      </c>
    </row>
    <row r="87" customFormat="false" ht="15" hidden="false" customHeight="false" outlineLevel="0" collapsed="false">
      <c r="A87" s="9" t="str">
        <f aca="false">'2026 Forecast A'!A35</f>
        <v>Carbon</v>
      </c>
      <c r="B87" s="9" t="str">
        <f aca="false">'2026 Forecast A'!B35</f>
        <v>LEHIGHTON BOROUGH</v>
      </c>
      <c r="C87" s="9" t="str">
        <f aca="false">'2026 Forecast A'!C35</f>
        <v>LEHIGHTON BOROUGH-3RD</v>
      </c>
      <c r="D87" s="10" t="n">
        <f aca="false">'2026 Forecast A'!G35</f>
        <v>0.392255892255892</v>
      </c>
      <c r="E87" s="10" t="n">
        <f aca="false">'2026 Forecast B'!G35</f>
        <v>0.395622895622896</v>
      </c>
      <c r="F87" s="10" t="n">
        <f aca="false">'2026 Forecast C'!G35</f>
        <v>0.385521885521886</v>
      </c>
      <c r="G87" s="40" t="n">
        <f aca="false">(MAX(D87:F87)-MIN(D87:F87))*100</f>
        <v>1.01010101010101</v>
      </c>
      <c r="H87" s="41" t="n">
        <f aca="false">'2026 Forecast A'!L35</f>
        <v>2.78023491728762</v>
      </c>
      <c r="I87" s="41" t="n">
        <f aca="false">'2026 Forecast B'!L35</f>
        <v>2.86298806310657</v>
      </c>
      <c r="J87" s="41" t="n">
        <f aca="false">'2026 Forecast C'!L35</f>
        <v>2.97968580545052</v>
      </c>
      <c r="K87" s="18" t="n">
        <f aca="false">'2026 Forecast A'!F35</f>
        <v>594</v>
      </c>
      <c r="L87" s="42" t="str">
        <f aca="false">IF(OR(AND(D87&gt;0.5,E87&gt;0.5,F87&gt;0.5),AND(D87&lt;0.5,E87&lt;0.5,F87&lt;0.5)),"Yes","No — toss-up")</f>
        <v>Yes</v>
      </c>
    </row>
    <row r="88" customFormat="false" ht="15" hidden="false" customHeight="false" outlineLevel="0" collapsed="false">
      <c r="A88" s="9" t="str">
        <f aca="false">'2026 Forecast A'!A36</f>
        <v>Carbon</v>
      </c>
      <c r="B88" s="9" t="str">
        <f aca="false">'2026 Forecast A'!B36</f>
        <v>LOWER TOWAMENSING TOWNSHIP</v>
      </c>
      <c r="C88" s="9" t="str">
        <f aca="false">'2026 Forecast A'!C36</f>
        <v>LOWER TOWAMENSING TWP.-NORTH</v>
      </c>
      <c r="D88" s="10" t="n">
        <f aca="false">'2026 Forecast A'!G36</f>
        <v>0.285542168674699</v>
      </c>
      <c r="E88" s="10" t="n">
        <f aca="false">'2026 Forecast B'!G36</f>
        <v>0.291566265060241</v>
      </c>
      <c r="F88" s="10" t="n">
        <f aca="false">'2026 Forecast C'!G36</f>
        <v>0.266265060240964</v>
      </c>
      <c r="G88" s="40" t="n">
        <f aca="false">(MAX(D88:F88)-MIN(D88:F88))*100</f>
        <v>2.53012048192771</v>
      </c>
      <c r="H88" s="41" t="n">
        <f aca="false">'2026 Forecast A'!L36</f>
        <v>2.78023491728762</v>
      </c>
      <c r="I88" s="41" t="n">
        <f aca="false">'2026 Forecast B'!L36</f>
        <v>2.86298806310657</v>
      </c>
      <c r="J88" s="41" t="n">
        <f aca="false">'2026 Forecast C'!L36</f>
        <v>2.97968580545052</v>
      </c>
      <c r="K88" s="18" t="n">
        <f aca="false">'2026 Forecast A'!F36</f>
        <v>830</v>
      </c>
      <c r="L88" s="42" t="str">
        <f aca="false">IF(OR(AND(D88&gt;0.5,E88&gt;0.5,F88&gt;0.5),AND(D88&lt;0.5,E88&lt;0.5,F88&lt;0.5)),"Yes","No — toss-up")</f>
        <v>Yes</v>
      </c>
    </row>
    <row r="89" customFormat="false" ht="15" hidden="false" customHeight="false" outlineLevel="0" collapsed="false">
      <c r="A89" s="9" t="str">
        <f aca="false">'2026 Forecast A'!A37</f>
        <v>Carbon</v>
      </c>
      <c r="B89" s="9" t="str">
        <f aca="false">'2026 Forecast A'!B37</f>
        <v>LOWER TOWAMENSING TOWNSHIP</v>
      </c>
      <c r="C89" s="9" t="str">
        <f aca="false">'2026 Forecast A'!C37</f>
        <v>LOWER TOWAMENSING TWP.-SOUTH</v>
      </c>
      <c r="D89" s="10" t="n">
        <f aca="false">'2026 Forecast A'!G37</f>
        <v>0.302977232924694</v>
      </c>
      <c r="E89" s="10" t="n">
        <f aca="false">'2026 Forecast B'!G37</f>
        <v>0.306479859894921</v>
      </c>
      <c r="F89" s="10" t="n">
        <f aca="false">'2026 Forecast C'!G37</f>
        <v>0.283712784588441</v>
      </c>
      <c r="G89" s="40" t="n">
        <f aca="false">(MAX(D89:F89)-MIN(D89:F89))*100</f>
        <v>2.27670753064799</v>
      </c>
      <c r="H89" s="41" t="n">
        <f aca="false">'2026 Forecast A'!L37</f>
        <v>3.86612036635239</v>
      </c>
      <c r="I89" s="41" t="n">
        <f aca="false">'2026 Forecast B'!L37</f>
        <v>3.67050772213151</v>
      </c>
      <c r="J89" s="41" t="n">
        <f aca="false">'2026 Forecast C'!L37</f>
        <v>4.12536798533956</v>
      </c>
      <c r="K89" s="18" t="n">
        <f aca="false">'2026 Forecast A'!F37</f>
        <v>571</v>
      </c>
      <c r="L89" s="42" t="str">
        <f aca="false">IF(OR(AND(D89&gt;0.5,E89&gt;0.5,F89&gt;0.5),AND(D89&lt;0.5,E89&lt;0.5,F89&lt;0.5)),"Yes","No — toss-up")</f>
        <v>Yes</v>
      </c>
    </row>
    <row r="90" customFormat="false" ht="15" hidden="false" customHeight="false" outlineLevel="0" collapsed="false">
      <c r="A90" s="9" t="str">
        <f aca="false">'2026 Forecast A'!A38</f>
        <v>Carbon</v>
      </c>
      <c r="B90" s="9" t="str">
        <f aca="false">'2026 Forecast A'!B38</f>
        <v>MAHONING TOWNSHIP</v>
      </c>
      <c r="C90" s="9" t="str">
        <f aca="false">'2026 Forecast A'!C38</f>
        <v>MAHONING TOWNSHIP - NEW MAHONING</v>
      </c>
      <c r="D90" s="10" t="n">
        <f aca="false">'2026 Forecast A'!G38</f>
        <v>0.26457399103139</v>
      </c>
      <c r="E90" s="10" t="n">
        <f aca="false">'2026 Forecast B'!G38</f>
        <v>0.269058295964126</v>
      </c>
      <c r="F90" s="10" t="n">
        <f aca="false">'2026 Forecast C'!G38</f>
        <v>0.246636771300448</v>
      </c>
      <c r="G90" s="40" t="n">
        <f aca="false">(MAX(D90:F90)-MIN(D90:F90))*100</f>
        <v>2.24215246636771</v>
      </c>
      <c r="H90" s="41" t="n">
        <f aca="false">'2026 Forecast A'!L38</f>
        <v>3.86612036635239</v>
      </c>
      <c r="I90" s="41" t="n">
        <f aca="false">'2026 Forecast B'!L38</f>
        <v>3.67050772213151</v>
      </c>
      <c r="J90" s="41" t="n">
        <f aca="false">'2026 Forecast C'!L38</f>
        <v>4.12536798533956</v>
      </c>
      <c r="K90" s="18" t="n">
        <f aca="false">'2026 Forecast A'!F38</f>
        <v>446</v>
      </c>
      <c r="L90" s="42" t="str">
        <f aca="false">IF(OR(AND(D90&gt;0.5,E90&gt;0.5,F90&gt;0.5),AND(D90&lt;0.5,E90&lt;0.5,F90&lt;0.5)),"Yes","No — toss-up")</f>
        <v>Yes</v>
      </c>
    </row>
    <row r="91" customFormat="false" ht="15" hidden="false" customHeight="false" outlineLevel="0" collapsed="false">
      <c r="A91" s="9" t="str">
        <f aca="false">'2026 Forecast A'!A39</f>
        <v>Carbon</v>
      </c>
      <c r="B91" s="9" t="str">
        <f aca="false">'2026 Forecast A'!B39</f>
        <v>MAHONING TOWNSHIP</v>
      </c>
      <c r="C91" s="9" t="str">
        <f aca="false">'2026 Forecast A'!C39</f>
        <v>MAHONING TOWNSHIP - PACKERTON/JAMESTOWN</v>
      </c>
      <c r="D91" s="10" t="n">
        <f aca="false">'2026 Forecast A'!G39</f>
        <v>0.295681063122924</v>
      </c>
      <c r="E91" s="10" t="n">
        <f aca="false">'2026 Forecast B'!G39</f>
        <v>0.302325581395349</v>
      </c>
      <c r="F91" s="10" t="n">
        <f aca="false">'2026 Forecast C'!G39</f>
        <v>0.27906976744186</v>
      </c>
      <c r="G91" s="40" t="n">
        <f aca="false">(MAX(D91:F91)-MIN(D91:F91))*100</f>
        <v>2.32558139534884</v>
      </c>
      <c r="H91" s="41" t="n">
        <f aca="false">'2026 Forecast A'!L39</f>
        <v>3.86612036635239</v>
      </c>
      <c r="I91" s="41" t="n">
        <f aca="false">'2026 Forecast B'!L39</f>
        <v>3.67050772213151</v>
      </c>
      <c r="J91" s="41" t="n">
        <f aca="false">'2026 Forecast C'!L39</f>
        <v>4.12536798533956</v>
      </c>
      <c r="K91" s="18" t="n">
        <f aca="false">'2026 Forecast A'!F39</f>
        <v>301</v>
      </c>
      <c r="L91" s="42" t="str">
        <f aca="false">IF(OR(AND(D91&gt;0.5,E91&gt;0.5,F91&gt;0.5),AND(D91&lt;0.5,E91&lt;0.5,F91&lt;0.5)),"Yes","No — toss-up")</f>
        <v>Yes</v>
      </c>
    </row>
    <row r="92" customFormat="false" ht="15" hidden="false" customHeight="false" outlineLevel="0" collapsed="false">
      <c r="A92" s="9" t="str">
        <f aca="false">'2026 Forecast A'!A40</f>
        <v>Carbon</v>
      </c>
      <c r="B92" s="9" t="str">
        <f aca="false">'2026 Forecast A'!B40</f>
        <v>MAHONING TOWNSHIP</v>
      </c>
      <c r="C92" s="9" t="str">
        <f aca="false">'2026 Forecast A'!C40</f>
        <v>MAHONING TOWNSHIP-MAHONING</v>
      </c>
      <c r="D92" s="10" t="n">
        <f aca="false">'2026 Forecast A'!G40</f>
        <v>0.296654929577465</v>
      </c>
      <c r="E92" s="10" t="n">
        <f aca="false">'2026 Forecast B'!G40</f>
        <v>0.300176056338028</v>
      </c>
      <c r="F92" s="10" t="n">
        <f aca="false">'2026 Forecast C'!G40</f>
        <v>0.279049295774648</v>
      </c>
      <c r="G92" s="40" t="n">
        <f aca="false">(MAX(D92:F92)-MIN(D92:F92))*100</f>
        <v>2.11267605633803</v>
      </c>
      <c r="H92" s="41" t="n">
        <f aca="false">'2026 Forecast A'!L40</f>
        <v>2.49690754080285</v>
      </c>
      <c r="I92" s="41" t="n">
        <f aca="false">'2026 Forecast B'!L40</f>
        <v>2.75387954279702</v>
      </c>
      <c r="J92" s="41" t="n">
        <f aca="false">'2026 Forecast C'!L40</f>
        <v>2.60851615102284</v>
      </c>
      <c r="K92" s="18" t="n">
        <f aca="false">'2026 Forecast A'!F40</f>
        <v>1136</v>
      </c>
      <c r="L92" s="42" t="str">
        <f aca="false">IF(OR(AND(D92&gt;0.5,E92&gt;0.5,F92&gt;0.5),AND(D92&lt;0.5,E92&lt;0.5,F92&lt;0.5)),"Yes","No — toss-up")</f>
        <v>Yes</v>
      </c>
    </row>
    <row r="93" customFormat="false" ht="15" hidden="false" customHeight="false" outlineLevel="0" collapsed="false">
      <c r="A93" s="9" t="str">
        <f aca="false">'2026 Forecast A'!A41</f>
        <v>Carbon</v>
      </c>
      <c r="B93" s="9" t="str">
        <f aca="false">'2026 Forecast A'!B41</f>
        <v>NESQUEHONING BOROUGH</v>
      </c>
      <c r="C93" s="9" t="str">
        <f aca="false">'2026 Forecast A'!C41</f>
        <v>NESQUEHONING BOROUGH-EAST</v>
      </c>
      <c r="D93" s="10" t="n">
        <f aca="false">'2026 Forecast A'!G41</f>
        <v>0.416382252559727</v>
      </c>
      <c r="E93" s="10" t="n">
        <f aca="false">'2026 Forecast B'!G41</f>
        <v>0.409556313993174</v>
      </c>
      <c r="F93" s="10" t="n">
        <f aca="false">'2026 Forecast C'!G41</f>
        <v>0.404436860068259</v>
      </c>
      <c r="G93" s="40" t="n">
        <f aca="false">(MAX(D93:F93)-MIN(D93:F93))*100</f>
        <v>1.19453924914675</v>
      </c>
      <c r="H93" s="41" t="n">
        <f aca="false">'2026 Forecast A'!L41</f>
        <v>2.78023491728762</v>
      </c>
      <c r="I93" s="41" t="n">
        <f aca="false">'2026 Forecast B'!L41</f>
        <v>2.86298806310657</v>
      </c>
      <c r="J93" s="41" t="n">
        <f aca="false">'2026 Forecast C'!L41</f>
        <v>2.97968580545052</v>
      </c>
      <c r="K93" s="18" t="n">
        <f aca="false">'2026 Forecast A'!F41</f>
        <v>586</v>
      </c>
      <c r="L93" s="42" t="str">
        <f aca="false">IF(OR(AND(D93&gt;0.5,E93&gt;0.5,F93&gt;0.5),AND(D93&lt;0.5,E93&lt;0.5,F93&lt;0.5)),"Yes","No — toss-up")</f>
        <v>Yes</v>
      </c>
    </row>
    <row r="94" customFormat="false" ht="15" hidden="false" customHeight="false" outlineLevel="0" collapsed="false">
      <c r="A94" s="9" t="str">
        <f aca="false">'2026 Forecast A'!A42</f>
        <v>Carbon</v>
      </c>
      <c r="B94" s="9" t="str">
        <f aca="false">'2026 Forecast A'!B42</f>
        <v>NESQUEHONING BOROUGH</v>
      </c>
      <c r="C94" s="9" t="str">
        <f aca="false">'2026 Forecast A'!C42</f>
        <v>NESQUEHONING BOROUGH-WEST</v>
      </c>
      <c r="D94" s="10" t="n">
        <f aca="false">'2026 Forecast A'!G42</f>
        <v>0.399046104928458</v>
      </c>
      <c r="E94" s="10" t="n">
        <f aca="false">'2026 Forecast B'!G42</f>
        <v>0.400635930047695</v>
      </c>
      <c r="F94" s="10" t="n">
        <f aca="false">'2026 Forecast C'!G42</f>
        <v>0.389507154213037</v>
      </c>
      <c r="G94" s="40" t="n">
        <f aca="false">(MAX(D94:F94)-MIN(D94:F94))*100</f>
        <v>1.11287758346582</v>
      </c>
      <c r="H94" s="41" t="n">
        <f aca="false">'2026 Forecast A'!L42</f>
        <v>2.78023491728762</v>
      </c>
      <c r="I94" s="41" t="n">
        <f aca="false">'2026 Forecast B'!L42</f>
        <v>2.86298806310657</v>
      </c>
      <c r="J94" s="41" t="n">
        <f aca="false">'2026 Forecast C'!L42</f>
        <v>2.97968580545052</v>
      </c>
      <c r="K94" s="18" t="n">
        <f aca="false">'2026 Forecast A'!F42</f>
        <v>629</v>
      </c>
      <c r="L94" s="42" t="str">
        <f aca="false">IF(OR(AND(D94&gt;0.5,E94&gt;0.5,F94&gt;0.5),AND(D94&lt;0.5,E94&lt;0.5,F94&lt;0.5)),"Yes","No — toss-up")</f>
        <v>Yes</v>
      </c>
    </row>
    <row r="95" customFormat="false" ht="15" hidden="false" customHeight="false" outlineLevel="0" collapsed="false">
      <c r="A95" s="9" t="str">
        <f aca="false">'2026 Forecast A'!A43</f>
        <v>Carbon</v>
      </c>
      <c r="B95" s="9" t="str">
        <f aca="false">'2026 Forecast A'!B43</f>
        <v>PACKER TOWNSHIP</v>
      </c>
      <c r="C95" s="9" t="str">
        <f aca="false">'2026 Forecast A'!C43</f>
        <v>PACKER TOWNSHIP</v>
      </c>
      <c r="D95" s="10" t="n">
        <f aca="false">'2026 Forecast A'!G43</f>
        <v>0.209433962264151</v>
      </c>
      <c r="E95" s="10" t="n">
        <f aca="false">'2026 Forecast B'!G43</f>
        <v>0.207547169811321</v>
      </c>
      <c r="F95" s="10" t="n">
        <f aca="false">'2026 Forecast C'!G43</f>
        <v>0.188679245283019</v>
      </c>
      <c r="G95" s="40" t="n">
        <f aca="false">(MAX(D95:F95)-MIN(D95:F95))*100</f>
        <v>2.07547169811321</v>
      </c>
      <c r="H95" s="41" t="n">
        <f aca="false">'2026 Forecast A'!L43</f>
        <v>3.86612036635239</v>
      </c>
      <c r="I95" s="41" t="n">
        <f aca="false">'2026 Forecast B'!L43</f>
        <v>3.67050772213151</v>
      </c>
      <c r="J95" s="41" t="n">
        <f aca="false">'2026 Forecast C'!L43</f>
        <v>4.12536798533956</v>
      </c>
      <c r="K95" s="18" t="n">
        <f aca="false">'2026 Forecast A'!F43</f>
        <v>530</v>
      </c>
      <c r="L95" s="42" t="str">
        <f aca="false">IF(OR(AND(D95&gt;0.5,E95&gt;0.5,F95&gt;0.5),AND(D95&lt;0.5,E95&lt;0.5,F95&lt;0.5)),"Yes","No — toss-up")</f>
        <v>Yes</v>
      </c>
    </row>
    <row r="96" customFormat="false" ht="15" hidden="false" customHeight="false" outlineLevel="0" collapsed="false">
      <c r="A96" s="9" t="str">
        <f aca="false">'2026 Forecast A'!A44</f>
        <v>Carbon</v>
      </c>
      <c r="B96" s="9" t="str">
        <f aca="false">'2026 Forecast A'!B44</f>
        <v>PALMERTON BOROUGH</v>
      </c>
      <c r="C96" s="9" t="str">
        <f aca="false">'2026 Forecast A'!C44</f>
        <v>PALMERTON BOROUGH-EASTERN</v>
      </c>
      <c r="D96" s="10" t="n">
        <f aca="false">'2026 Forecast A'!G44</f>
        <v>0.338129496402878</v>
      </c>
      <c r="E96" s="10" t="n">
        <f aca="false">'2026 Forecast B'!G44</f>
        <v>0.341007194244604</v>
      </c>
      <c r="F96" s="10" t="n">
        <f aca="false">'2026 Forecast C'!G44</f>
        <v>0.323741007194245</v>
      </c>
      <c r="G96" s="40" t="n">
        <f aca="false">(MAX(D96:F96)-MIN(D96:F96))*100</f>
        <v>1.72661870503597</v>
      </c>
      <c r="H96" s="41" t="n">
        <f aca="false">'2026 Forecast A'!L44</f>
        <v>2.78023491728762</v>
      </c>
      <c r="I96" s="41" t="n">
        <f aca="false">'2026 Forecast B'!L44</f>
        <v>2.86298806310657</v>
      </c>
      <c r="J96" s="41" t="n">
        <f aca="false">'2026 Forecast C'!L44</f>
        <v>2.97968580545052</v>
      </c>
      <c r="K96" s="18" t="n">
        <f aca="false">'2026 Forecast A'!F44</f>
        <v>695</v>
      </c>
      <c r="L96" s="42" t="str">
        <f aca="false">IF(OR(AND(D96&gt;0.5,E96&gt;0.5,F96&gt;0.5),AND(D96&lt;0.5,E96&lt;0.5,F96&lt;0.5)),"Yes","No — toss-up")</f>
        <v>Yes</v>
      </c>
    </row>
    <row r="97" customFormat="false" ht="15" hidden="false" customHeight="false" outlineLevel="0" collapsed="false">
      <c r="A97" s="9" t="str">
        <f aca="false">'2026 Forecast A'!A45</f>
        <v>Carbon</v>
      </c>
      <c r="B97" s="9" t="str">
        <f aca="false">'2026 Forecast A'!B45</f>
        <v>PALMERTON BOROUGH</v>
      </c>
      <c r="C97" s="9" t="str">
        <f aca="false">'2026 Forecast A'!C45</f>
        <v>PALMERTON BOROUGH-MIDDLE</v>
      </c>
      <c r="D97" s="10" t="n">
        <f aca="false">'2026 Forecast A'!G45</f>
        <v>0.382113821138211</v>
      </c>
      <c r="E97" s="10" t="n">
        <f aca="false">'2026 Forecast B'!G45</f>
        <v>0.388211382113821</v>
      </c>
      <c r="F97" s="10" t="n">
        <f aca="false">'2026 Forecast C'!G45</f>
        <v>0.370934959349594</v>
      </c>
      <c r="G97" s="40" t="n">
        <f aca="false">(MAX(D97:F97)-MIN(D97:F97))*100</f>
        <v>1.72764227642276</v>
      </c>
      <c r="H97" s="41" t="n">
        <f aca="false">'2026 Forecast A'!L45</f>
        <v>2.49690754080285</v>
      </c>
      <c r="I97" s="41" t="n">
        <f aca="false">'2026 Forecast B'!L45</f>
        <v>2.75387954279702</v>
      </c>
      <c r="J97" s="41" t="n">
        <f aca="false">'2026 Forecast C'!L45</f>
        <v>2.60851615102284</v>
      </c>
      <c r="K97" s="18" t="n">
        <f aca="false">'2026 Forecast A'!F45</f>
        <v>984</v>
      </c>
      <c r="L97" s="42" t="str">
        <f aca="false">IF(OR(AND(D97&gt;0.5,E97&gt;0.5,F97&gt;0.5),AND(D97&lt;0.5,E97&lt;0.5,F97&lt;0.5)),"Yes","No — toss-up")</f>
        <v>Yes</v>
      </c>
    </row>
    <row r="98" customFormat="false" ht="15" hidden="false" customHeight="false" outlineLevel="0" collapsed="false">
      <c r="A98" s="9" t="str">
        <f aca="false">'2026 Forecast A'!A46</f>
        <v>Carbon</v>
      </c>
      <c r="B98" s="9" t="str">
        <f aca="false">'2026 Forecast A'!B46</f>
        <v>PALMERTON BOROUGH</v>
      </c>
      <c r="C98" s="9" t="str">
        <f aca="false">'2026 Forecast A'!C46</f>
        <v>PALMERTON BOROUGH-WESTERN</v>
      </c>
      <c r="D98" s="10" t="n">
        <f aca="false">'2026 Forecast A'!G46</f>
        <v>0.35048231511254</v>
      </c>
      <c r="E98" s="10" t="n">
        <f aca="false">'2026 Forecast B'!G46</f>
        <v>0.356913183279743</v>
      </c>
      <c r="F98" s="10" t="n">
        <f aca="false">'2026 Forecast C'!G46</f>
        <v>0.334405144694534</v>
      </c>
      <c r="G98" s="40" t="n">
        <f aca="false">(MAX(D98:F98)-MIN(D98:F98))*100</f>
        <v>2.2508038585209</v>
      </c>
      <c r="H98" s="41" t="n">
        <f aca="false">'2026 Forecast A'!L46</f>
        <v>3.86612036635239</v>
      </c>
      <c r="I98" s="41" t="n">
        <f aca="false">'2026 Forecast B'!L46</f>
        <v>3.67050772213151</v>
      </c>
      <c r="J98" s="41" t="n">
        <f aca="false">'2026 Forecast C'!L46</f>
        <v>4.12536798533956</v>
      </c>
      <c r="K98" s="18" t="n">
        <f aca="false">'2026 Forecast A'!F46</f>
        <v>311</v>
      </c>
      <c r="L98" s="42" t="str">
        <f aca="false">IF(OR(AND(D98&gt;0.5,E98&gt;0.5,F98&gt;0.5),AND(D98&lt;0.5,E98&lt;0.5,F98&lt;0.5)),"Yes","No — toss-up")</f>
        <v>Yes</v>
      </c>
    </row>
    <row r="99" customFormat="false" ht="15" hidden="false" customHeight="false" outlineLevel="0" collapsed="false">
      <c r="A99" s="9" t="str">
        <f aca="false">'2026 Forecast A'!A47</f>
        <v>Carbon</v>
      </c>
      <c r="B99" s="9" t="str">
        <f aca="false">'2026 Forecast A'!B47</f>
        <v>PARRYVILLE BOROUGH</v>
      </c>
      <c r="C99" s="9" t="str">
        <f aca="false">'2026 Forecast A'!C47</f>
        <v>PARRYVILLE BOROUGH</v>
      </c>
      <c r="D99" s="10" t="n">
        <f aca="false">'2026 Forecast A'!G47</f>
        <v>0.318918918918919</v>
      </c>
      <c r="E99" s="10" t="n">
        <f aca="false">'2026 Forecast B'!G47</f>
        <v>0.313513513513514</v>
      </c>
      <c r="F99" s="10" t="n">
        <f aca="false">'2026 Forecast C'!G47</f>
        <v>0.302702702702703</v>
      </c>
      <c r="G99" s="40" t="n">
        <f aca="false">(MAX(D99:F99)-MIN(D99:F99))*100</f>
        <v>1.62162162162162</v>
      </c>
      <c r="H99" s="41" t="n">
        <f aca="false">'2026 Forecast A'!L47</f>
        <v>3.86612036635239</v>
      </c>
      <c r="I99" s="41" t="n">
        <f aca="false">'2026 Forecast B'!L47</f>
        <v>3.67050772213151</v>
      </c>
      <c r="J99" s="41" t="n">
        <f aca="false">'2026 Forecast C'!L47</f>
        <v>4.12536798533956</v>
      </c>
      <c r="K99" s="18" t="n">
        <f aca="false">'2026 Forecast A'!F47</f>
        <v>185</v>
      </c>
      <c r="L99" s="42" t="str">
        <f aca="false">IF(OR(AND(D99&gt;0.5,E99&gt;0.5,F99&gt;0.5),AND(D99&lt;0.5,E99&lt;0.5,F99&lt;0.5)),"Yes","No — toss-up")</f>
        <v>Yes</v>
      </c>
    </row>
    <row r="100" customFormat="false" ht="15" hidden="false" customHeight="false" outlineLevel="0" collapsed="false">
      <c r="A100" s="9" t="str">
        <f aca="false">'2026 Forecast A'!A48</f>
        <v>Carbon</v>
      </c>
      <c r="B100" s="9" t="str">
        <f aca="false">'2026 Forecast A'!B48</f>
        <v>PENN FOREST TOWNSHIP</v>
      </c>
      <c r="C100" s="9" t="str">
        <f aca="false">'2026 Forecast A'!C48</f>
        <v>PENN FOREST TOWNSHIP-EAST</v>
      </c>
      <c r="D100" s="10" t="n">
        <f aca="false">'2026 Forecast A'!G48</f>
        <v>0.379022646007151</v>
      </c>
      <c r="E100" s="10" t="n">
        <f aca="false">'2026 Forecast B'!G48</f>
        <v>0.379022646007151</v>
      </c>
      <c r="F100" s="10" t="n">
        <f aca="false">'2026 Forecast C'!G48</f>
        <v>0.367103694874851</v>
      </c>
      <c r="G100" s="40" t="n">
        <f aca="false">(MAX(D100:F100)-MIN(D100:F100))*100</f>
        <v>1.19189511323003</v>
      </c>
      <c r="H100" s="41" t="n">
        <f aca="false">'2026 Forecast A'!L48</f>
        <v>2.78023491728762</v>
      </c>
      <c r="I100" s="41" t="n">
        <f aca="false">'2026 Forecast B'!L48</f>
        <v>2.86298806310657</v>
      </c>
      <c r="J100" s="41" t="n">
        <f aca="false">'2026 Forecast C'!L48</f>
        <v>2.97968580545052</v>
      </c>
      <c r="K100" s="18" t="n">
        <f aca="false">'2026 Forecast A'!F48</f>
        <v>839</v>
      </c>
      <c r="L100" s="42" t="str">
        <f aca="false">IF(OR(AND(D100&gt;0.5,E100&gt;0.5,F100&gt;0.5),AND(D100&lt;0.5,E100&lt;0.5,F100&lt;0.5)),"Yes","No — toss-up")</f>
        <v>Yes</v>
      </c>
    </row>
    <row r="101" customFormat="false" ht="15" hidden="false" customHeight="false" outlineLevel="0" collapsed="false">
      <c r="A101" s="9" t="str">
        <f aca="false">'2026 Forecast A'!A49</f>
        <v>Carbon</v>
      </c>
      <c r="B101" s="9" t="str">
        <f aca="false">'2026 Forecast A'!B49</f>
        <v>PENN FOREST TOWNSHIP</v>
      </c>
      <c r="C101" s="9" t="str">
        <f aca="false">'2026 Forecast A'!C49</f>
        <v>PENN FOREST TOWNSHIP-MIDDLE</v>
      </c>
      <c r="D101" s="10" t="n">
        <f aca="false">'2026 Forecast A'!G49</f>
        <v>0.370199692780338</v>
      </c>
      <c r="E101" s="10" t="n">
        <f aca="false">'2026 Forecast B'!G49</f>
        <v>0.367127496159754</v>
      </c>
      <c r="F101" s="10" t="n">
        <f aca="false">'2026 Forecast C'!G49</f>
        <v>0.357910906298003</v>
      </c>
      <c r="G101" s="40" t="n">
        <f aca="false">(MAX(D101:F101)-MIN(D101:F101))*100</f>
        <v>1.22887864823348</v>
      </c>
      <c r="H101" s="41" t="n">
        <f aca="false">'2026 Forecast A'!L49</f>
        <v>2.78023491728762</v>
      </c>
      <c r="I101" s="41" t="n">
        <f aca="false">'2026 Forecast B'!L49</f>
        <v>2.86298806310657</v>
      </c>
      <c r="J101" s="41" t="n">
        <f aca="false">'2026 Forecast C'!L49</f>
        <v>2.97968580545052</v>
      </c>
      <c r="K101" s="18" t="n">
        <f aca="false">'2026 Forecast A'!F49</f>
        <v>651</v>
      </c>
      <c r="L101" s="42" t="str">
        <f aca="false">IF(OR(AND(D101&gt;0.5,E101&gt;0.5,F101&gt;0.5),AND(D101&lt;0.5,E101&lt;0.5,F101&lt;0.5)),"Yes","No — toss-up")</f>
        <v>Yes</v>
      </c>
    </row>
    <row r="102" customFormat="false" ht="15" hidden="false" customHeight="false" outlineLevel="0" collapsed="false">
      <c r="A102" s="9" t="str">
        <f aca="false">'2026 Forecast A'!A50</f>
        <v>Carbon</v>
      </c>
      <c r="B102" s="9" t="str">
        <f aca="false">'2026 Forecast A'!B50</f>
        <v>PENN FOREST TOWNSHIP</v>
      </c>
      <c r="C102" s="9" t="str">
        <f aca="false">'2026 Forecast A'!C50</f>
        <v>PENN FOREST TOWNSHIP-NORTH EAST</v>
      </c>
      <c r="D102" s="10" t="n">
        <f aca="false">'2026 Forecast A'!G50</f>
        <v>0.373544973544974</v>
      </c>
      <c r="E102" s="10" t="n">
        <f aca="false">'2026 Forecast B'!G50</f>
        <v>0.374603174603175</v>
      </c>
      <c r="F102" s="10" t="n">
        <f aca="false">'2026 Forecast C'!G50</f>
        <v>0.364021164021164</v>
      </c>
      <c r="G102" s="40" t="n">
        <f aca="false">(MAX(D102:F102)-MIN(D102:F102))*100</f>
        <v>1.05820105820106</v>
      </c>
      <c r="H102" s="41" t="n">
        <f aca="false">'2026 Forecast A'!L50</f>
        <v>2.49690754080285</v>
      </c>
      <c r="I102" s="41" t="n">
        <f aca="false">'2026 Forecast B'!L50</f>
        <v>2.75387954279702</v>
      </c>
      <c r="J102" s="41" t="n">
        <f aca="false">'2026 Forecast C'!L50</f>
        <v>2.60851615102284</v>
      </c>
      <c r="K102" s="18" t="n">
        <f aca="false">'2026 Forecast A'!F50</f>
        <v>945</v>
      </c>
      <c r="L102" s="42" t="str">
        <f aca="false">IF(OR(AND(D102&gt;0.5,E102&gt;0.5,F102&gt;0.5),AND(D102&lt;0.5,E102&lt;0.5,F102&lt;0.5)),"Yes","No — toss-up")</f>
        <v>Yes</v>
      </c>
    </row>
    <row r="103" customFormat="false" ht="15" hidden="false" customHeight="false" outlineLevel="0" collapsed="false">
      <c r="A103" s="9" t="str">
        <f aca="false">'2026 Forecast A'!A51</f>
        <v>Carbon</v>
      </c>
      <c r="B103" s="9" t="str">
        <f aca="false">'2026 Forecast A'!B51</f>
        <v>PENN FOREST TOWNSHIP</v>
      </c>
      <c r="C103" s="9" t="str">
        <f aca="false">'2026 Forecast A'!C51</f>
        <v>PENN FOREST TOWNSHIP-NORTH WEST</v>
      </c>
      <c r="D103" s="10" t="n">
        <f aca="false">'2026 Forecast A'!G51</f>
        <v>0.32258064516129</v>
      </c>
      <c r="E103" s="10" t="n">
        <f aca="false">'2026 Forecast B'!G51</f>
        <v>0.327060931899642</v>
      </c>
      <c r="F103" s="10" t="n">
        <f aca="false">'2026 Forecast C'!G51</f>
        <v>0.308243727598566</v>
      </c>
      <c r="G103" s="40" t="n">
        <f aca="false">(MAX(D103:F103)-MIN(D103:F103))*100</f>
        <v>1.88172043010753</v>
      </c>
      <c r="H103" s="41" t="n">
        <f aca="false">'2026 Forecast A'!L51</f>
        <v>2.49690754080285</v>
      </c>
      <c r="I103" s="41" t="n">
        <f aca="false">'2026 Forecast B'!L51</f>
        <v>2.75387954279702</v>
      </c>
      <c r="J103" s="41" t="n">
        <f aca="false">'2026 Forecast C'!L51</f>
        <v>2.60851615102284</v>
      </c>
      <c r="K103" s="18" t="n">
        <f aca="false">'2026 Forecast A'!F51</f>
        <v>1116</v>
      </c>
      <c r="L103" s="42" t="str">
        <f aca="false">IF(OR(AND(D103&gt;0.5,E103&gt;0.5,F103&gt;0.5),AND(D103&lt;0.5,E103&lt;0.5,F103&lt;0.5)),"Yes","No — toss-up")</f>
        <v>Yes</v>
      </c>
    </row>
    <row r="104" customFormat="false" ht="15" hidden="false" customHeight="false" outlineLevel="0" collapsed="false">
      <c r="A104" s="9" t="str">
        <f aca="false">'2026 Forecast A'!A52</f>
        <v>Carbon</v>
      </c>
      <c r="B104" s="9" t="str">
        <f aca="false">'2026 Forecast A'!B52</f>
        <v>PENN FOREST TOWNSHIP</v>
      </c>
      <c r="C104" s="9" t="str">
        <f aca="false">'2026 Forecast A'!C52</f>
        <v>PENN FOREST TOWNSHIP-SOUTH WEST</v>
      </c>
      <c r="D104" s="10" t="n">
        <f aca="false">'2026 Forecast A'!G52</f>
        <v>0.359442060085837</v>
      </c>
      <c r="E104" s="10" t="n">
        <f aca="false">'2026 Forecast B'!G52</f>
        <v>0.358369098712446</v>
      </c>
      <c r="F104" s="10" t="n">
        <f aca="false">'2026 Forecast C'!G52</f>
        <v>0.348712446351931</v>
      </c>
      <c r="G104" s="40" t="n">
        <f aca="false">(MAX(D104:F104)-MIN(D104:F104))*100</f>
        <v>1.07296137339056</v>
      </c>
      <c r="H104" s="41" t="n">
        <f aca="false">'2026 Forecast A'!L52</f>
        <v>2.78023491728762</v>
      </c>
      <c r="I104" s="41" t="n">
        <f aca="false">'2026 Forecast B'!L52</f>
        <v>2.86298806310657</v>
      </c>
      <c r="J104" s="41" t="n">
        <f aca="false">'2026 Forecast C'!L52</f>
        <v>2.97968580545052</v>
      </c>
      <c r="K104" s="18" t="n">
        <f aca="false">'2026 Forecast A'!F52</f>
        <v>932</v>
      </c>
      <c r="L104" s="42" t="str">
        <f aca="false">IF(OR(AND(D104&gt;0.5,E104&gt;0.5,F104&gt;0.5),AND(D104&lt;0.5,E104&lt;0.5,F104&lt;0.5)),"Yes","No — toss-up")</f>
        <v>Yes</v>
      </c>
    </row>
    <row r="105" customFormat="false" ht="15" hidden="false" customHeight="false" outlineLevel="0" collapsed="false">
      <c r="A105" s="9" t="str">
        <f aca="false">'2026 Forecast A'!A53</f>
        <v>Carbon</v>
      </c>
      <c r="B105" s="9" t="str">
        <f aca="false">'2026 Forecast A'!B53</f>
        <v>SUMMIT HILL BOROUGH</v>
      </c>
      <c r="C105" s="9" t="str">
        <f aca="false">'2026 Forecast A'!C53</f>
        <v>SUMMIT HILL BOROUGH-1ST</v>
      </c>
      <c r="D105" s="10" t="n">
        <f aca="false">'2026 Forecast A'!G53</f>
        <v>0.467105263157895</v>
      </c>
      <c r="E105" s="10" t="n">
        <f aca="false">'2026 Forecast B'!G53</f>
        <v>0.470394736842105</v>
      </c>
      <c r="F105" s="10" t="n">
        <f aca="false">'2026 Forecast C'!G53</f>
        <v>0.463815789473684</v>
      </c>
      <c r="G105" s="40" t="n">
        <f aca="false">(MAX(D105:F105)-MIN(D105:F105))*100</f>
        <v>0.657894736842102</v>
      </c>
      <c r="H105" s="41" t="n">
        <f aca="false">'2026 Forecast A'!L53</f>
        <v>3.86612036635239</v>
      </c>
      <c r="I105" s="41" t="n">
        <f aca="false">'2026 Forecast B'!L53</f>
        <v>3.67050772213151</v>
      </c>
      <c r="J105" s="41" t="n">
        <f aca="false">'2026 Forecast C'!L53</f>
        <v>4.12536798533956</v>
      </c>
      <c r="K105" s="18" t="n">
        <f aca="false">'2026 Forecast A'!F53</f>
        <v>304</v>
      </c>
      <c r="L105" s="42" t="str">
        <f aca="false">IF(OR(AND(D105&gt;0.5,E105&gt;0.5,F105&gt;0.5),AND(D105&lt;0.5,E105&lt;0.5,F105&lt;0.5)),"Yes","No — toss-up")</f>
        <v>Yes</v>
      </c>
    </row>
    <row r="106" customFormat="false" ht="15" hidden="false" customHeight="false" outlineLevel="0" collapsed="false">
      <c r="A106" s="9" t="str">
        <f aca="false">'2026 Forecast A'!A54</f>
        <v>Carbon</v>
      </c>
      <c r="B106" s="9" t="str">
        <f aca="false">'2026 Forecast A'!B54</f>
        <v>SUMMIT HILL BOROUGH</v>
      </c>
      <c r="C106" s="9" t="str">
        <f aca="false">'2026 Forecast A'!C54</f>
        <v>SUMMIT HILL BOROUGH-2ND</v>
      </c>
      <c r="D106" s="10" t="n">
        <f aca="false">'2026 Forecast A'!G54</f>
        <v>0.471976401179941</v>
      </c>
      <c r="E106" s="10" t="n">
        <f aca="false">'2026 Forecast B'!G54</f>
        <v>0.486725663716814</v>
      </c>
      <c r="F106" s="10" t="n">
        <f aca="false">'2026 Forecast C'!G54</f>
        <v>0.471976401179941</v>
      </c>
      <c r="G106" s="40" t="n">
        <f aca="false">(MAX(D106:F106)-MIN(D106:F106))*100</f>
        <v>1.47492625368731</v>
      </c>
      <c r="H106" s="41" t="n">
        <f aca="false">'2026 Forecast A'!L54</f>
        <v>3.86612036635239</v>
      </c>
      <c r="I106" s="41" t="n">
        <f aca="false">'2026 Forecast B'!L54</f>
        <v>3.67050772213151</v>
      </c>
      <c r="J106" s="41" t="n">
        <f aca="false">'2026 Forecast C'!L54</f>
        <v>4.12536798533956</v>
      </c>
      <c r="K106" s="18" t="n">
        <f aca="false">'2026 Forecast A'!F54</f>
        <v>339</v>
      </c>
      <c r="L106" s="42" t="str">
        <f aca="false">IF(OR(AND(D106&gt;0.5,E106&gt;0.5,F106&gt;0.5),AND(D106&lt;0.5,E106&lt;0.5,F106&lt;0.5)),"Yes","No — toss-up")</f>
        <v>Yes</v>
      </c>
    </row>
    <row r="107" customFormat="false" ht="15" hidden="false" customHeight="false" outlineLevel="0" collapsed="false">
      <c r="A107" s="9" t="str">
        <f aca="false">'2026 Forecast A'!A55</f>
        <v>Carbon</v>
      </c>
      <c r="B107" s="9" t="str">
        <f aca="false">'2026 Forecast A'!B55</f>
        <v>SUMMIT HILL BOROUGH</v>
      </c>
      <c r="C107" s="9" t="str">
        <f aca="false">'2026 Forecast A'!C55</f>
        <v>SUMMIT HILL BOROUGH-3RD/2ND</v>
      </c>
      <c r="D107" s="10" t="n">
        <f aca="false">'2026 Forecast A'!G55</f>
        <v>0.37037037037037</v>
      </c>
      <c r="E107" s="10" t="n">
        <f aca="false">'2026 Forecast B'!G55</f>
        <v>0.378600823045268</v>
      </c>
      <c r="F107" s="10" t="n">
        <f aca="false">'2026 Forecast C'!G55</f>
        <v>0.362139917695473</v>
      </c>
      <c r="G107" s="40" t="n">
        <f aca="false">(MAX(D107:F107)-MIN(D107:F107))*100</f>
        <v>1.64609053497942</v>
      </c>
      <c r="H107" s="41" t="n">
        <f aca="false">'2026 Forecast A'!L55</f>
        <v>3.86612036635239</v>
      </c>
      <c r="I107" s="41" t="n">
        <f aca="false">'2026 Forecast B'!L55</f>
        <v>3.67050772213151</v>
      </c>
      <c r="J107" s="41" t="n">
        <f aca="false">'2026 Forecast C'!L55</f>
        <v>4.12536798533956</v>
      </c>
      <c r="K107" s="18" t="n">
        <f aca="false">'2026 Forecast A'!F55</f>
        <v>243</v>
      </c>
      <c r="L107" s="42" t="str">
        <f aca="false">IF(OR(AND(D107&gt;0.5,E107&gt;0.5,F107&gt;0.5),AND(D107&lt;0.5,E107&lt;0.5,F107&lt;0.5)),"Yes","No — toss-up")</f>
        <v>Yes</v>
      </c>
    </row>
    <row r="108" customFormat="false" ht="15" hidden="false" customHeight="false" outlineLevel="0" collapsed="false">
      <c r="A108" s="9" t="str">
        <f aca="false">'2026 Forecast A'!A56</f>
        <v>Carbon</v>
      </c>
      <c r="B108" s="9" t="str">
        <f aca="false">'2026 Forecast A'!B56</f>
        <v>SUMMIT HILL BOROUGH</v>
      </c>
      <c r="C108" s="9" t="str">
        <f aca="false">'2026 Forecast A'!C56</f>
        <v>SUMMIT HILL-3RD/1ST DIST</v>
      </c>
      <c r="D108" s="10" t="n">
        <f aca="false">'2026 Forecast A'!G56</f>
        <v>0.412345679012346</v>
      </c>
      <c r="E108" s="10" t="n">
        <f aca="false">'2026 Forecast B'!G56</f>
        <v>0.412345679012346</v>
      </c>
      <c r="F108" s="10" t="n">
        <f aca="false">'2026 Forecast C'!G56</f>
        <v>0.404938271604938</v>
      </c>
      <c r="G108" s="40" t="n">
        <f aca="false">(MAX(D108:F108)-MIN(D108:F108))*100</f>
        <v>0.740740740740742</v>
      </c>
      <c r="H108" s="41" t="n">
        <f aca="false">'2026 Forecast A'!L56</f>
        <v>3.86612036635239</v>
      </c>
      <c r="I108" s="41" t="n">
        <f aca="false">'2026 Forecast B'!L56</f>
        <v>3.67050772213151</v>
      </c>
      <c r="J108" s="41" t="n">
        <f aca="false">'2026 Forecast C'!L56</f>
        <v>4.12536798533956</v>
      </c>
      <c r="K108" s="18" t="n">
        <f aca="false">'2026 Forecast A'!F56</f>
        <v>405</v>
      </c>
      <c r="L108" s="42" t="str">
        <f aca="false">IF(OR(AND(D108&gt;0.5,E108&gt;0.5,F108&gt;0.5),AND(D108&lt;0.5,E108&lt;0.5,F108&lt;0.5)),"Yes","No — toss-up")</f>
        <v>Yes</v>
      </c>
    </row>
    <row r="109" customFormat="false" ht="15" hidden="false" customHeight="false" outlineLevel="0" collapsed="false">
      <c r="A109" s="9" t="str">
        <f aca="false">'2026 Forecast A'!A57</f>
        <v>Carbon</v>
      </c>
      <c r="B109" s="9" t="str">
        <f aca="false">'2026 Forecast A'!B57</f>
        <v>TOWAMENSING TOWNSHIP</v>
      </c>
      <c r="C109" s="9" t="str">
        <f aca="false">'2026 Forecast A'!C57</f>
        <v>TOWAMENSING TOWNSHIP-NORTH</v>
      </c>
      <c r="D109" s="10" t="n">
        <f aca="false">'2026 Forecast A'!G57</f>
        <v>0.312987012987013</v>
      </c>
      <c r="E109" s="10" t="n">
        <f aca="false">'2026 Forecast B'!G57</f>
        <v>0.312987012987013</v>
      </c>
      <c r="F109" s="10" t="n">
        <f aca="false">'2026 Forecast C'!G57</f>
        <v>0.294805194805195</v>
      </c>
      <c r="G109" s="40" t="n">
        <f aca="false">(MAX(D109:F109)-MIN(D109:F109))*100</f>
        <v>1.81818181818182</v>
      </c>
      <c r="H109" s="41" t="n">
        <f aca="false">'2026 Forecast A'!L57</f>
        <v>2.78023491728762</v>
      </c>
      <c r="I109" s="41" t="n">
        <f aca="false">'2026 Forecast B'!L57</f>
        <v>2.86298806310657</v>
      </c>
      <c r="J109" s="41" t="n">
        <f aca="false">'2026 Forecast C'!L57</f>
        <v>2.97968580545052</v>
      </c>
      <c r="K109" s="18" t="n">
        <f aca="false">'2026 Forecast A'!F57</f>
        <v>770</v>
      </c>
      <c r="L109" s="42" t="str">
        <f aca="false">IF(OR(AND(D109&gt;0.5,E109&gt;0.5,F109&gt;0.5),AND(D109&lt;0.5,E109&lt;0.5,F109&lt;0.5)),"Yes","No — toss-up")</f>
        <v>Yes</v>
      </c>
    </row>
    <row r="110" customFormat="false" ht="15" hidden="false" customHeight="false" outlineLevel="0" collapsed="false">
      <c r="A110" s="9" t="str">
        <f aca="false">'2026 Forecast A'!A58</f>
        <v>Carbon</v>
      </c>
      <c r="B110" s="9" t="str">
        <f aca="false">'2026 Forecast A'!B58</f>
        <v>TOWAMENSING TOWNSHIP</v>
      </c>
      <c r="C110" s="9" t="str">
        <f aca="false">'2026 Forecast A'!C58</f>
        <v>TOWAMENSING TOWNSHIP-SOUTH-1</v>
      </c>
      <c r="D110" s="10" t="n">
        <f aca="false">'2026 Forecast A'!G58</f>
        <v>0.27735368956743</v>
      </c>
      <c r="E110" s="10" t="n">
        <f aca="false">'2026 Forecast B'!G58</f>
        <v>0.283715012722646</v>
      </c>
      <c r="F110" s="10" t="n">
        <f aca="false">'2026 Forecast C'!G58</f>
        <v>0.256997455470738</v>
      </c>
      <c r="G110" s="40" t="n">
        <f aca="false">(MAX(D110:F110)-MIN(D110:F110))*100</f>
        <v>2.67175572519084</v>
      </c>
      <c r="H110" s="41" t="n">
        <f aca="false">'2026 Forecast A'!L58</f>
        <v>2.78023491728762</v>
      </c>
      <c r="I110" s="41" t="n">
        <f aca="false">'2026 Forecast B'!L58</f>
        <v>2.86298806310657</v>
      </c>
      <c r="J110" s="41" t="n">
        <f aca="false">'2026 Forecast C'!L58</f>
        <v>2.97968580545052</v>
      </c>
      <c r="K110" s="18" t="n">
        <f aca="false">'2026 Forecast A'!F58</f>
        <v>786</v>
      </c>
      <c r="L110" s="42" t="str">
        <f aca="false">IF(OR(AND(D110&gt;0.5,E110&gt;0.5,F110&gt;0.5),AND(D110&lt;0.5,E110&lt;0.5,F110&lt;0.5)),"Yes","No — toss-up")</f>
        <v>Yes</v>
      </c>
    </row>
    <row r="111" customFormat="false" ht="15" hidden="false" customHeight="false" outlineLevel="0" collapsed="false">
      <c r="A111" s="9" t="str">
        <f aca="false">'2026 Forecast A'!A59</f>
        <v>Carbon</v>
      </c>
      <c r="B111" s="9" t="str">
        <f aca="false">'2026 Forecast A'!B59</f>
        <v>TOWAMENSING TOWNSHIP</v>
      </c>
      <c r="C111" s="9" t="str">
        <f aca="false">'2026 Forecast A'!C59</f>
        <v>TOWAMENSING TOWNSHIP-SOUTH-2</v>
      </c>
      <c r="D111" s="10" t="n">
        <f aca="false">'2026 Forecast A'!G59</f>
        <v>0.286733238231098</v>
      </c>
      <c r="E111" s="10" t="n">
        <f aca="false">'2026 Forecast B'!G59</f>
        <v>0.291012838801712</v>
      </c>
      <c r="F111" s="10" t="n">
        <f aca="false">'2026 Forecast C'!G59</f>
        <v>0.268188302425107</v>
      </c>
      <c r="G111" s="40" t="n">
        <f aca="false">(MAX(D111:F111)-MIN(D111:F111))*100</f>
        <v>2.28245363766049</v>
      </c>
      <c r="H111" s="41" t="n">
        <f aca="false">'2026 Forecast A'!L59</f>
        <v>2.78023491728762</v>
      </c>
      <c r="I111" s="41" t="n">
        <f aca="false">'2026 Forecast B'!L59</f>
        <v>2.86298806310657</v>
      </c>
      <c r="J111" s="41" t="n">
        <f aca="false">'2026 Forecast C'!L59</f>
        <v>2.97968580545052</v>
      </c>
      <c r="K111" s="18" t="n">
        <f aca="false">'2026 Forecast A'!F59</f>
        <v>701</v>
      </c>
      <c r="L111" s="42" t="str">
        <f aca="false">IF(OR(AND(D111&gt;0.5,E111&gt;0.5,F111&gt;0.5),AND(D111&lt;0.5,E111&lt;0.5,F111&lt;0.5)),"Yes","No — toss-up")</f>
        <v>Yes</v>
      </c>
    </row>
    <row r="112" customFormat="false" ht="15" hidden="false" customHeight="false" outlineLevel="0" collapsed="false">
      <c r="A112" s="9" t="str">
        <f aca="false">'2026 Forecast A'!A60</f>
        <v>Carbon</v>
      </c>
      <c r="B112" s="9" t="str">
        <f aca="false">'2026 Forecast A'!B60</f>
        <v>WEATHERLY BOROUGH</v>
      </c>
      <c r="C112" s="9" t="str">
        <f aca="false">'2026 Forecast A'!C60</f>
        <v>WEATHERLY BOROUGH-EAST</v>
      </c>
      <c r="D112" s="10" t="n">
        <f aca="false">'2026 Forecast A'!G60</f>
        <v>0.299500831946755</v>
      </c>
      <c r="E112" s="10" t="n">
        <f aca="false">'2026 Forecast B'!G60</f>
        <v>0.304492512479201</v>
      </c>
      <c r="F112" s="10" t="n">
        <f aca="false">'2026 Forecast C'!G60</f>
        <v>0.281198003327787</v>
      </c>
      <c r="G112" s="40" t="n">
        <f aca="false">(MAX(D112:F112)-MIN(D112:F112))*100</f>
        <v>2.32945091514143</v>
      </c>
      <c r="H112" s="41" t="n">
        <f aca="false">'2026 Forecast A'!L60</f>
        <v>2.78023491728762</v>
      </c>
      <c r="I112" s="41" t="n">
        <f aca="false">'2026 Forecast B'!L60</f>
        <v>2.86298806310657</v>
      </c>
      <c r="J112" s="41" t="n">
        <f aca="false">'2026 Forecast C'!L60</f>
        <v>2.97968580545052</v>
      </c>
      <c r="K112" s="18" t="n">
        <f aca="false">'2026 Forecast A'!F60</f>
        <v>601</v>
      </c>
      <c r="L112" s="42" t="str">
        <f aca="false">IF(OR(AND(D112&gt;0.5,E112&gt;0.5,F112&gt;0.5),AND(D112&lt;0.5,E112&lt;0.5,F112&lt;0.5)),"Yes","No — toss-up")</f>
        <v>Yes</v>
      </c>
    </row>
    <row r="113" customFormat="false" ht="15" hidden="false" customHeight="false" outlineLevel="0" collapsed="false">
      <c r="A113" s="9" t="str">
        <f aca="false">'2026 Forecast A'!A61</f>
        <v>Carbon</v>
      </c>
      <c r="B113" s="9" t="str">
        <f aca="false">'2026 Forecast A'!B61</f>
        <v>WEATHERLY BOROUGH</v>
      </c>
      <c r="C113" s="9" t="str">
        <f aca="false">'2026 Forecast A'!C61</f>
        <v>WEATHERLY BOROUGH-WEST</v>
      </c>
      <c r="D113" s="10" t="n">
        <f aca="false">'2026 Forecast A'!G61</f>
        <v>0.282051282051282</v>
      </c>
      <c r="E113" s="10" t="n">
        <f aca="false">'2026 Forecast B'!G61</f>
        <v>0.291666666666667</v>
      </c>
      <c r="F113" s="10" t="n">
        <f aca="false">'2026 Forecast C'!G61</f>
        <v>0.262820512820513</v>
      </c>
      <c r="G113" s="40" t="n">
        <f aca="false">(MAX(D113:F113)-MIN(D113:F113))*100</f>
        <v>2.88461538461539</v>
      </c>
      <c r="H113" s="41" t="n">
        <f aca="false">'2026 Forecast A'!L61</f>
        <v>3.86612036635239</v>
      </c>
      <c r="I113" s="41" t="n">
        <f aca="false">'2026 Forecast B'!L61</f>
        <v>3.67050772213151</v>
      </c>
      <c r="J113" s="41" t="n">
        <f aca="false">'2026 Forecast C'!L61</f>
        <v>4.12536798533956</v>
      </c>
      <c r="K113" s="18" t="n">
        <f aca="false">'2026 Forecast A'!F61</f>
        <v>312</v>
      </c>
      <c r="L113" s="42" t="str">
        <f aca="false">IF(OR(AND(D113&gt;0.5,E113&gt;0.5,F113&gt;0.5),AND(D113&lt;0.5,E113&lt;0.5,F113&lt;0.5)),"Yes","No — toss-up")</f>
        <v>Yes</v>
      </c>
    </row>
    <row r="114" customFormat="false" ht="15" hidden="false" customHeight="false" outlineLevel="0" collapsed="false">
      <c r="A114" s="9" t="str">
        <f aca="false">'2026 Forecast A'!A62</f>
        <v>Carbon</v>
      </c>
      <c r="B114" s="9" t="str">
        <f aca="false">'2026 Forecast A'!B62</f>
        <v>WEISSPORT BOROUGH</v>
      </c>
      <c r="C114" s="9" t="str">
        <f aca="false">'2026 Forecast A'!C62</f>
        <v>WEISSPORT BOROUGH</v>
      </c>
      <c r="D114" s="10" t="n">
        <f aca="false">'2026 Forecast A'!G62</f>
        <v>0.364485981308411</v>
      </c>
      <c r="E114" s="10" t="n">
        <f aca="false">'2026 Forecast B'!G62</f>
        <v>0.373831775700935</v>
      </c>
      <c r="F114" s="10" t="n">
        <f aca="false">'2026 Forecast C'!G62</f>
        <v>0.355140186915888</v>
      </c>
      <c r="G114" s="40" t="n">
        <f aca="false">(MAX(D114:F114)-MIN(D114:F114))*100</f>
        <v>1.86915887850467</v>
      </c>
      <c r="H114" s="41" t="n">
        <f aca="false">'2026 Forecast A'!L62</f>
        <v>3.86612036635239</v>
      </c>
      <c r="I114" s="41" t="n">
        <f aca="false">'2026 Forecast B'!L62</f>
        <v>3.67050772213151</v>
      </c>
      <c r="J114" s="41" t="n">
        <f aca="false">'2026 Forecast C'!L62</f>
        <v>4.12536798533956</v>
      </c>
      <c r="K114" s="18" t="n">
        <f aca="false">'2026 Forecast A'!F62</f>
        <v>107</v>
      </c>
      <c r="L114" s="42" t="str">
        <f aca="false">IF(OR(AND(D114&gt;0.5,E114&gt;0.5,F114&gt;0.5),AND(D114&lt;0.5,E114&lt;0.5,F114&lt;0.5)),"Yes","No — toss-up")</f>
        <v>Yes</v>
      </c>
    </row>
    <row r="115" customFormat="false" ht="15" hidden="false" customHeight="false" outlineLevel="0" collapsed="false">
      <c r="A115" s="9" t="str">
        <f aca="false">'2026 Forecast A'!A63</f>
        <v>Lehigh</v>
      </c>
      <c r="B115" s="9" t="str">
        <f aca="false">'2026 Forecast A'!B63</f>
        <v>ALBURTIS</v>
      </c>
      <c r="C115" s="9" t="str">
        <f aca="false">'2026 Forecast A'!C63</f>
        <v>ALBURTIS</v>
      </c>
      <c r="D115" s="10" t="n">
        <f aca="false">'2026 Forecast A'!G63</f>
        <v>0.462770970782281</v>
      </c>
      <c r="E115" s="10" t="n">
        <f aca="false">'2026 Forecast B'!G63</f>
        <v>0.461828463713478</v>
      </c>
      <c r="F115" s="10" t="n">
        <f aca="false">'2026 Forecast C'!G63</f>
        <v>0.457115928369463</v>
      </c>
      <c r="G115" s="40" t="n">
        <f aca="false">(MAX(D115:F115)-MIN(D115:F115))*100</f>
        <v>0.565504241281806</v>
      </c>
      <c r="H115" s="41" t="n">
        <f aca="false">'2026 Forecast A'!L63</f>
        <v>2.49690754080285</v>
      </c>
      <c r="I115" s="41" t="n">
        <f aca="false">'2026 Forecast B'!L63</f>
        <v>2.75387954279702</v>
      </c>
      <c r="J115" s="41" t="n">
        <f aca="false">'2026 Forecast C'!L63</f>
        <v>2.60851615102284</v>
      </c>
      <c r="K115" s="18" t="n">
        <f aca="false">'2026 Forecast A'!F63</f>
        <v>1061</v>
      </c>
      <c r="L115" s="42" t="str">
        <f aca="false">IF(OR(AND(D115&gt;0.5,E115&gt;0.5,F115&gt;0.5),AND(D115&lt;0.5,E115&lt;0.5,F115&lt;0.5)),"Yes","No — toss-up")</f>
        <v>Yes</v>
      </c>
    </row>
    <row r="116" customFormat="false" ht="15" hidden="false" customHeight="false" outlineLevel="0" collapsed="false">
      <c r="A116" s="9" t="str">
        <f aca="false">'2026 Forecast A'!A64</f>
        <v>Lehigh</v>
      </c>
      <c r="B116" s="9" t="str">
        <f aca="false">'2026 Forecast A'!B64</f>
        <v>ALLENTOWN</v>
      </c>
      <c r="C116" s="9" t="str">
        <f aca="false">'2026 Forecast A'!C64</f>
        <v>ALLENTOWN 10TH WARD 1ST DIST</v>
      </c>
      <c r="D116" s="10" t="n">
        <f aca="false">'2026 Forecast A'!G64</f>
        <v>0.710914454277286</v>
      </c>
      <c r="E116" s="10" t="n">
        <f aca="false">'2026 Forecast B'!G64</f>
        <v>0.696165191740413</v>
      </c>
      <c r="F116" s="10" t="n">
        <f aca="false">'2026 Forecast C'!G64</f>
        <v>0.722713864306785</v>
      </c>
      <c r="G116" s="40" t="n">
        <f aca="false">(MAX(D116:F116)-MIN(D116:F116))*100</f>
        <v>2.65486725663716</v>
      </c>
      <c r="H116" s="41" t="n">
        <f aca="false">'2026 Forecast A'!L64</f>
        <v>3.86612036635239</v>
      </c>
      <c r="I116" s="41" t="n">
        <f aca="false">'2026 Forecast B'!L64</f>
        <v>3.67050772213151</v>
      </c>
      <c r="J116" s="41" t="n">
        <f aca="false">'2026 Forecast C'!L64</f>
        <v>4.12536798533956</v>
      </c>
      <c r="K116" s="18" t="n">
        <f aca="false">'2026 Forecast A'!F64</f>
        <v>339</v>
      </c>
      <c r="L116" s="42" t="str">
        <f aca="false">IF(OR(AND(D116&gt;0.5,E116&gt;0.5,F116&gt;0.5),AND(D116&lt;0.5,E116&lt;0.5,F116&lt;0.5)),"Yes","No — toss-up")</f>
        <v>Yes</v>
      </c>
    </row>
    <row r="117" customFormat="false" ht="15" hidden="false" customHeight="false" outlineLevel="0" collapsed="false">
      <c r="A117" s="9" t="str">
        <f aca="false">'2026 Forecast A'!A65</f>
        <v>Lehigh</v>
      </c>
      <c r="B117" s="9" t="str">
        <f aca="false">'2026 Forecast A'!B65</f>
        <v>ALLENTOWN</v>
      </c>
      <c r="C117" s="9" t="str">
        <f aca="false">'2026 Forecast A'!C65</f>
        <v>ALLENTOWN 10TH WARD 3RD DIST</v>
      </c>
      <c r="D117" s="10" t="n">
        <f aca="false">'2026 Forecast A'!G65</f>
        <v>0.661691542288557</v>
      </c>
      <c r="E117" s="10" t="n">
        <f aca="false">'2026 Forecast B'!G65</f>
        <v>0.671641791044776</v>
      </c>
      <c r="F117" s="10" t="n">
        <f aca="false">'2026 Forecast C'!G65</f>
        <v>0.676616915422886</v>
      </c>
      <c r="G117" s="40" t="n">
        <f aca="false">(MAX(D117:F117)-MIN(D117:F117))*100</f>
        <v>1.49253731343284</v>
      </c>
      <c r="H117" s="41" t="n">
        <f aca="false">'2026 Forecast A'!L65</f>
        <v>3.86612036635239</v>
      </c>
      <c r="I117" s="41" t="n">
        <f aca="false">'2026 Forecast B'!L65</f>
        <v>3.67050772213151</v>
      </c>
      <c r="J117" s="41" t="n">
        <f aca="false">'2026 Forecast C'!L65</f>
        <v>4.12536798533956</v>
      </c>
      <c r="K117" s="18" t="n">
        <f aca="false">'2026 Forecast A'!F65</f>
        <v>201</v>
      </c>
      <c r="L117" s="42" t="str">
        <f aca="false">IF(OR(AND(D117&gt;0.5,E117&gt;0.5,F117&gt;0.5),AND(D117&lt;0.5,E117&lt;0.5,F117&lt;0.5)),"Yes","No — toss-up")</f>
        <v>Yes</v>
      </c>
    </row>
    <row r="118" customFormat="false" ht="15" hidden="false" customHeight="false" outlineLevel="0" collapsed="false">
      <c r="A118" s="9" t="str">
        <f aca="false">'2026 Forecast A'!A66</f>
        <v>Lehigh</v>
      </c>
      <c r="B118" s="9" t="str">
        <f aca="false">'2026 Forecast A'!B66</f>
        <v>ALLENTOWN</v>
      </c>
      <c r="C118" s="9" t="str">
        <f aca="false">'2026 Forecast A'!C66</f>
        <v>ALLENTOWN 10TH WARD 4TH DIST</v>
      </c>
      <c r="D118" s="10" t="n">
        <f aca="false">'2026 Forecast A'!G66</f>
        <v>0.695278969957082</v>
      </c>
      <c r="E118" s="10" t="n">
        <f aca="false">'2026 Forecast B'!G66</f>
        <v>0.695278969957082</v>
      </c>
      <c r="F118" s="10" t="n">
        <f aca="false">'2026 Forecast C'!G66</f>
        <v>0.71244635193133</v>
      </c>
      <c r="G118" s="40" t="n">
        <f aca="false">(MAX(D118:F118)-MIN(D118:F118))*100</f>
        <v>1.71673819742489</v>
      </c>
      <c r="H118" s="41" t="n">
        <f aca="false">'2026 Forecast A'!L66</f>
        <v>3.86612036635239</v>
      </c>
      <c r="I118" s="41" t="n">
        <f aca="false">'2026 Forecast B'!L66</f>
        <v>3.67050772213151</v>
      </c>
      <c r="J118" s="41" t="n">
        <f aca="false">'2026 Forecast C'!L66</f>
        <v>4.12536798533956</v>
      </c>
      <c r="K118" s="18" t="n">
        <f aca="false">'2026 Forecast A'!F66</f>
        <v>233</v>
      </c>
      <c r="L118" s="42" t="str">
        <f aca="false">IF(OR(AND(D118&gt;0.5,E118&gt;0.5,F118&gt;0.5),AND(D118&lt;0.5,E118&lt;0.5,F118&lt;0.5)),"Yes","No — toss-up")</f>
        <v>Yes</v>
      </c>
    </row>
    <row r="119" customFormat="false" ht="15" hidden="false" customHeight="false" outlineLevel="0" collapsed="false">
      <c r="A119" s="9" t="str">
        <f aca="false">'2026 Forecast A'!A67</f>
        <v>Lehigh</v>
      </c>
      <c r="B119" s="9" t="str">
        <f aca="false">'2026 Forecast A'!B67</f>
        <v>ALLENTOWN</v>
      </c>
      <c r="C119" s="9" t="str">
        <f aca="false">'2026 Forecast A'!C67</f>
        <v>ALLENTOWN 11TH WARD 1ST DIST</v>
      </c>
      <c r="D119" s="10" t="n">
        <f aca="false">'2026 Forecast A'!G67</f>
        <v>0.668085106382979</v>
      </c>
      <c r="E119" s="10" t="n">
        <f aca="false">'2026 Forecast B'!G67</f>
        <v>0.676595744680851</v>
      </c>
      <c r="F119" s="10" t="n">
        <f aca="false">'2026 Forecast C'!G67</f>
        <v>0.680851063829787</v>
      </c>
      <c r="G119" s="40" t="n">
        <f aca="false">(MAX(D119:F119)-MIN(D119:F119))*100</f>
        <v>1.27659574468085</v>
      </c>
      <c r="H119" s="41" t="n">
        <f aca="false">'2026 Forecast A'!L67</f>
        <v>3.86612036635239</v>
      </c>
      <c r="I119" s="41" t="n">
        <f aca="false">'2026 Forecast B'!L67</f>
        <v>3.67050772213151</v>
      </c>
      <c r="J119" s="41" t="n">
        <f aca="false">'2026 Forecast C'!L67</f>
        <v>4.12536798533956</v>
      </c>
      <c r="K119" s="18" t="n">
        <f aca="false">'2026 Forecast A'!F67</f>
        <v>235</v>
      </c>
      <c r="L119" s="42" t="str">
        <f aca="false">IF(OR(AND(D119&gt;0.5,E119&gt;0.5,F119&gt;0.5),AND(D119&lt;0.5,E119&lt;0.5,F119&lt;0.5)),"Yes","No — toss-up")</f>
        <v>Yes</v>
      </c>
    </row>
    <row r="120" customFormat="false" ht="15" hidden="false" customHeight="false" outlineLevel="0" collapsed="false">
      <c r="A120" s="9" t="str">
        <f aca="false">'2026 Forecast A'!A68</f>
        <v>Lehigh</v>
      </c>
      <c r="B120" s="9" t="str">
        <f aca="false">'2026 Forecast A'!B68</f>
        <v>ALLENTOWN</v>
      </c>
      <c r="C120" s="9" t="str">
        <f aca="false">'2026 Forecast A'!C68</f>
        <v>ALLENTOWN 11TH WARD 2ND DIST</v>
      </c>
      <c r="D120" s="10" t="n">
        <f aca="false">'2026 Forecast A'!G68</f>
        <v>0.731277533039648</v>
      </c>
      <c r="E120" s="10" t="n">
        <f aca="false">'2026 Forecast B'!G68</f>
        <v>0.718061674008811</v>
      </c>
      <c r="F120" s="10" t="n">
        <f aca="false">'2026 Forecast C'!G68</f>
        <v>0.744493392070485</v>
      </c>
      <c r="G120" s="40" t="n">
        <f aca="false">(MAX(D120:F120)-MIN(D120:F120))*100</f>
        <v>2.6431718061674</v>
      </c>
      <c r="H120" s="41" t="n">
        <f aca="false">'2026 Forecast A'!L68</f>
        <v>3.86612036635239</v>
      </c>
      <c r="I120" s="41" t="n">
        <f aca="false">'2026 Forecast B'!L68</f>
        <v>3.67050772213151</v>
      </c>
      <c r="J120" s="41" t="n">
        <f aca="false">'2026 Forecast C'!L68</f>
        <v>4.12536798533956</v>
      </c>
      <c r="K120" s="18" t="n">
        <f aca="false">'2026 Forecast A'!F68</f>
        <v>227</v>
      </c>
      <c r="L120" s="42" t="str">
        <f aca="false">IF(OR(AND(D120&gt;0.5,E120&gt;0.5,F120&gt;0.5),AND(D120&lt;0.5,E120&lt;0.5,F120&lt;0.5)),"Yes","No — toss-up")</f>
        <v>Yes</v>
      </c>
    </row>
    <row r="121" customFormat="false" ht="15" hidden="false" customHeight="false" outlineLevel="0" collapsed="false">
      <c r="A121" s="9" t="str">
        <f aca="false">'2026 Forecast A'!A69</f>
        <v>Lehigh</v>
      </c>
      <c r="B121" s="9" t="str">
        <f aca="false">'2026 Forecast A'!B69</f>
        <v>ALLENTOWN</v>
      </c>
      <c r="C121" s="9" t="str">
        <f aca="false">'2026 Forecast A'!C69</f>
        <v>ALLENTOWN 11TH WARD 3RD DIST</v>
      </c>
      <c r="D121" s="10" t="n">
        <f aca="false">'2026 Forecast A'!G69</f>
        <v>0.686980609418283</v>
      </c>
      <c r="E121" s="10" t="n">
        <f aca="false">'2026 Forecast B'!G69</f>
        <v>0.681440443213296</v>
      </c>
      <c r="F121" s="10" t="n">
        <f aca="false">'2026 Forecast C'!G69</f>
        <v>0.703601108033241</v>
      </c>
      <c r="G121" s="40" t="n">
        <f aca="false">(MAX(D121:F121)-MIN(D121:F121))*100</f>
        <v>2.21606648199446</v>
      </c>
      <c r="H121" s="41" t="n">
        <f aca="false">'2026 Forecast A'!L69</f>
        <v>3.86612036635239</v>
      </c>
      <c r="I121" s="41" t="n">
        <f aca="false">'2026 Forecast B'!L69</f>
        <v>3.67050772213151</v>
      </c>
      <c r="J121" s="41" t="n">
        <f aca="false">'2026 Forecast C'!L69</f>
        <v>4.12536798533956</v>
      </c>
      <c r="K121" s="18" t="n">
        <f aca="false">'2026 Forecast A'!F69</f>
        <v>361</v>
      </c>
      <c r="L121" s="42" t="str">
        <f aca="false">IF(OR(AND(D121&gt;0.5,E121&gt;0.5,F121&gt;0.5),AND(D121&lt;0.5,E121&lt;0.5,F121&lt;0.5)),"Yes","No — toss-up")</f>
        <v>Yes</v>
      </c>
    </row>
    <row r="122" customFormat="false" ht="15" hidden="false" customHeight="false" outlineLevel="0" collapsed="false">
      <c r="A122" s="9" t="str">
        <f aca="false">'2026 Forecast A'!A70</f>
        <v>Lehigh</v>
      </c>
      <c r="B122" s="9" t="str">
        <f aca="false">'2026 Forecast A'!B70</f>
        <v>ALLENTOWN</v>
      </c>
      <c r="C122" s="9" t="str">
        <f aca="false">'2026 Forecast A'!C70</f>
        <v>ALLENTOWN 11TH WARD 4TH DIST</v>
      </c>
      <c r="D122" s="10" t="n">
        <f aca="false">'2026 Forecast A'!G70</f>
        <v>0.770448548812665</v>
      </c>
      <c r="E122" s="10" t="n">
        <f aca="false">'2026 Forecast B'!G70</f>
        <v>0.755936675461741</v>
      </c>
      <c r="F122" s="10" t="n">
        <f aca="false">'2026 Forecast C'!G70</f>
        <v>0.778364116094987</v>
      </c>
      <c r="G122" s="40" t="n">
        <f aca="false">(MAX(D122:F122)-MIN(D122:F122))*100</f>
        <v>2.24274406332454</v>
      </c>
      <c r="H122" s="41" t="n">
        <f aca="false">'2026 Forecast A'!L70</f>
        <v>2.78023491728762</v>
      </c>
      <c r="I122" s="41" t="n">
        <f aca="false">'2026 Forecast B'!L70</f>
        <v>2.86298806310657</v>
      </c>
      <c r="J122" s="41" t="n">
        <f aca="false">'2026 Forecast C'!L70</f>
        <v>2.97968580545052</v>
      </c>
      <c r="K122" s="18" t="n">
        <f aca="false">'2026 Forecast A'!F70</f>
        <v>758</v>
      </c>
      <c r="L122" s="42" t="str">
        <f aca="false">IF(OR(AND(D122&gt;0.5,E122&gt;0.5,F122&gt;0.5),AND(D122&lt;0.5,E122&lt;0.5,F122&lt;0.5)),"Yes","No — toss-up")</f>
        <v>Yes</v>
      </c>
    </row>
    <row r="123" customFormat="false" ht="15" hidden="false" customHeight="false" outlineLevel="0" collapsed="false">
      <c r="A123" s="9" t="str">
        <f aca="false">'2026 Forecast A'!A71</f>
        <v>Lehigh</v>
      </c>
      <c r="B123" s="9" t="str">
        <f aca="false">'2026 Forecast A'!B71</f>
        <v>ALLENTOWN</v>
      </c>
      <c r="C123" s="9" t="str">
        <f aca="false">'2026 Forecast A'!C71</f>
        <v>ALLENTOWN 11TH WARD 5TH DIST</v>
      </c>
      <c r="D123" s="10" t="n">
        <f aca="false">'2026 Forecast A'!G71</f>
        <v>0.652068126520681</v>
      </c>
      <c r="E123" s="10" t="n">
        <f aca="false">'2026 Forecast B'!G71</f>
        <v>0.654501216545012</v>
      </c>
      <c r="F123" s="10" t="n">
        <f aca="false">'2026 Forecast C'!G71</f>
        <v>0.664233576642336</v>
      </c>
      <c r="G123" s="40" t="n">
        <f aca="false">(MAX(D123:F123)-MIN(D123:F123))*100</f>
        <v>1.21654501216545</v>
      </c>
      <c r="H123" s="41" t="n">
        <f aca="false">'2026 Forecast A'!L71</f>
        <v>3.86612036635239</v>
      </c>
      <c r="I123" s="41" t="n">
        <f aca="false">'2026 Forecast B'!L71</f>
        <v>3.67050772213151</v>
      </c>
      <c r="J123" s="41" t="n">
        <f aca="false">'2026 Forecast C'!L71</f>
        <v>4.12536798533956</v>
      </c>
      <c r="K123" s="18" t="n">
        <f aca="false">'2026 Forecast A'!F71</f>
        <v>411</v>
      </c>
      <c r="L123" s="42" t="str">
        <f aca="false">IF(OR(AND(D123&gt;0.5,E123&gt;0.5,F123&gt;0.5),AND(D123&lt;0.5,E123&lt;0.5,F123&lt;0.5)),"Yes","No — toss-up")</f>
        <v>Yes</v>
      </c>
    </row>
    <row r="124" customFormat="false" ht="15" hidden="false" customHeight="false" outlineLevel="0" collapsed="false">
      <c r="A124" s="9" t="str">
        <f aca="false">'2026 Forecast A'!A72</f>
        <v>Lehigh</v>
      </c>
      <c r="B124" s="9" t="str">
        <f aca="false">'2026 Forecast A'!B72</f>
        <v>ALLENTOWN</v>
      </c>
      <c r="C124" s="9" t="str">
        <f aca="false">'2026 Forecast A'!C72</f>
        <v>ALLENTOWN 11TH WARD 6TH DIST</v>
      </c>
      <c r="D124" s="10" t="n">
        <f aca="false">'2026 Forecast A'!G72</f>
        <v>0.614925373134328</v>
      </c>
      <c r="E124" s="10" t="n">
        <f aca="false">'2026 Forecast B'!G72</f>
        <v>0.625373134328358</v>
      </c>
      <c r="F124" s="10" t="n">
        <f aca="false">'2026 Forecast C'!G72</f>
        <v>0.622388059701493</v>
      </c>
      <c r="G124" s="40" t="n">
        <f aca="false">(MAX(D124:F124)-MIN(D124:F124))*100</f>
        <v>1.04477611940298</v>
      </c>
      <c r="H124" s="41" t="n">
        <f aca="false">'2026 Forecast A'!L72</f>
        <v>2.78023491728762</v>
      </c>
      <c r="I124" s="41" t="n">
        <f aca="false">'2026 Forecast B'!L72</f>
        <v>2.86298806310657</v>
      </c>
      <c r="J124" s="41" t="n">
        <f aca="false">'2026 Forecast C'!L72</f>
        <v>2.97968580545052</v>
      </c>
      <c r="K124" s="18" t="n">
        <f aca="false">'2026 Forecast A'!F72</f>
        <v>670</v>
      </c>
      <c r="L124" s="42" t="str">
        <f aca="false">IF(OR(AND(D124&gt;0.5,E124&gt;0.5,F124&gt;0.5),AND(D124&lt;0.5,E124&lt;0.5,F124&lt;0.5)),"Yes","No — toss-up")</f>
        <v>Yes</v>
      </c>
    </row>
    <row r="125" customFormat="false" ht="15" hidden="false" customHeight="false" outlineLevel="0" collapsed="false">
      <c r="A125" s="9" t="str">
        <f aca="false">'2026 Forecast A'!A73</f>
        <v>Lehigh</v>
      </c>
      <c r="B125" s="9" t="str">
        <f aca="false">'2026 Forecast A'!B73</f>
        <v>ALLENTOWN</v>
      </c>
      <c r="C125" s="9" t="str">
        <f aca="false">'2026 Forecast A'!C73</f>
        <v>ALLENTOWN 11TH WARD 7TH DIST</v>
      </c>
      <c r="D125" s="10" t="n">
        <f aca="false">'2026 Forecast A'!G73</f>
        <v>0.633879781420765</v>
      </c>
      <c r="E125" s="10" t="n">
        <f aca="false">'2026 Forecast B'!G73</f>
        <v>0.633879781420765</v>
      </c>
      <c r="F125" s="10" t="n">
        <f aca="false">'2026 Forecast C'!G73</f>
        <v>0.644808743169399</v>
      </c>
      <c r="G125" s="40" t="n">
        <f aca="false">(MAX(D125:F125)-MIN(D125:F125))*100</f>
        <v>1.09289617486339</v>
      </c>
      <c r="H125" s="41" t="n">
        <f aca="false">'2026 Forecast A'!L73</f>
        <v>3.86612036635239</v>
      </c>
      <c r="I125" s="41" t="n">
        <f aca="false">'2026 Forecast B'!L73</f>
        <v>3.67050772213151</v>
      </c>
      <c r="J125" s="41" t="n">
        <f aca="false">'2026 Forecast C'!L73</f>
        <v>4.12536798533956</v>
      </c>
      <c r="K125" s="18" t="n">
        <f aca="false">'2026 Forecast A'!F73</f>
        <v>549</v>
      </c>
      <c r="L125" s="42" t="str">
        <f aca="false">IF(OR(AND(D125&gt;0.5,E125&gt;0.5,F125&gt;0.5),AND(D125&lt;0.5,E125&lt;0.5,F125&lt;0.5)),"Yes","No — toss-up")</f>
        <v>Yes</v>
      </c>
    </row>
    <row r="126" customFormat="false" ht="15" hidden="false" customHeight="false" outlineLevel="0" collapsed="false">
      <c r="A126" s="9" t="str">
        <f aca="false">'2026 Forecast A'!A74</f>
        <v>Lehigh</v>
      </c>
      <c r="B126" s="9" t="str">
        <f aca="false">'2026 Forecast A'!B74</f>
        <v>ALLENTOWN</v>
      </c>
      <c r="C126" s="9" t="str">
        <f aca="false">'2026 Forecast A'!C74</f>
        <v>ALLENTOWN 12TH WARD 1ST DIST</v>
      </c>
      <c r="D126" s="10" t="n">
        <f aca="false">'2026 Forecast A'!G74</f>
        <v>0.671957671957672</v>
      </c>
      <c r="E126" s="10" t="n">
        <f aca="false">'2026 Forecast B'!G74</f>
        <v>0.658730158730159</v>
      </c>
      <c r="F126" s="10" t="n">
        <f aca="false">'2026 Forecast C'!G74</f>
        <v>0.682539682539683</v>
      </c>
      <c r="G126" s="40" t="n">
        <f aca="false">(MAX(D126:F126)-MIN(D126:F126))*100</f>
        <v>2.38095238095238</v>
      </c>
      <c r="H126" s="41" t="n">
        <f aca="false">'2026 Forecast A'!L74</f>
        <v>3.86612036635239</v>
      </c>
      <c r="I126" s="41" t="n">
        <f aca="false">'2026 Forecast B'!L74</f>
        <v>3.67050772213151</v>
      </c>
      <c r="J126" s="41" t="n">
        <f aca="false">'2026 Forecast C'!L74</f>
        <v>4.12536798533956</v>
      </c>
      <c r="K126" s="18" t="n">
        <f aca="false">'2026 Forecast A'!F74</f>
        <v>378</v>
      </c>
      <c r="L126" s="42" t="str">
        <f aca="false">IF(OR(AND(D126&gt;0.5,E126&gt;0.5,F126&gt;0.5),AND(D126&lt;0.5,E126&lt;0.5,F126&lt;0.5)),"Yes","No — toss-up")</f>
        <v>Yes</v>
      </c>
    </row>
    <row r="127" customFormat="false" ht="15" hidden="false" customHeight="false" outlineLevel="0" collapsed="false">
      <c r="A127" s="9" t="str">
        <f aca="false">'2026 Forecast A'!A75</f>
        <v>Lehigh</v>
      </c>
      <c r="B127" s="9" t="str">
        <f aca="false">'2026 Forecast A'!B75</f>
        <v>ALLENTOWN</v>
      </c>
      <c r="C127" s="9" t="str">
        <f aca="false">'2026 Forecast A'!C75</f>
        <v>ALLENTOWN 12TH WARD 2ND DIST</v>
      </c>
      <c r="D127" s="10" t="n">
        <f aca="false">'2026 Forecast A'!G75</f>
        <v>0.635051546391753</v>
      </c>
      <c r="E127" s="10" t="n">
        <f aca="false">'2026 Forecast B'!G75</f>
        <v>0.641237113402062</v>
      </c>
      <c r="F127" s="10" t="n">
        <f aca="false">'2026 Forecast C'!G75</f>
        <v>0.643298969072165</v>
      </c>
      <c r="G127" s="40" t="n">
        <f aca="false">(MAX(D127:F127)-MIN(D127:F127))*100</f>
        <v>0.824742268041245</v>
      </c>
      <c r="H127" s="41" t="n">
        <f aca="false">'2026 Forecast A'!L75</f>
        <v>3.86612036635239</v>
      </c>
      <c r="I127" s="41" t="n">
        <f aca="false">'2026 Forecast B'!L75</f>
        <v>3.67050772213151</v>
      </c>
      <c r="J127" s="41" t="n">
        <f aca="false">'2026 Forecast C'!L75</f>
        <v>4.12536798533956</v>
      </c>
      <c r="K127" s="18" t="n">
        <f aca="false">'2026 Forecast A'!F75</f>
        <v>485</v>
      </c>
      <c r="L127" s="42" t="str">
        <f aca="false">IF(OR(AND(D127&gt;0.5,E127&gt;0.5,F127&gt;0.5),AND(D127&lt;0.5,E127&lt;0.5,F127&lt;0.5)),"Yes","No — toss-up")</f>
        <v>Yes</v>
      </c>
    </row>
    <row r="128" customFormat="false" ht="15" hidden="false" customHeight="false" outlineLevel="0" collapsed="false">
      <c r="A128" s="9" t="str">
        <f aca="false">'2026 Forecast A'!A76</f>
        <v>Lehigh</v>
      </c>
      <c r="B128" s="9" t="str">
        <f aca="false">'2026 Forecast A'!B76</f>
        <v>ALLENTOWN</v>
      </c>
      <c r="C128" s="9" t="str">
        <f aca="false">'2026 Forecast A'!C76</f>
        <v>ALLENTOWN 12TH WARD 3RD DIST</v>
      </c>
      <c r="D128" s="10" t="n">
        <f aca="false">'2026 Forecast A'!G76</f>
        <v>0.632404181184669</v>
      </c>
      <c r="E128" s="10" t="n">
        <f aca="false">'2026 Forecast B'!G76</f>
        <v>0.628919860627178</v>
      </c>
      <c r="F128" s="10" t="n">
        <f aca="false">'2026 Forecast C'!G76</f>
        <v>0.641114982578397</v>
      </c>
      <c r="G128" s="40" t="n">
        <f aca="false">(MAX(D128:F128)-MIN(D128:F128))*100</f>
        <v>1.21951219512194</v>
      </c>
      <c r="H128" s="41" t="n">
        <f aca="false">'2026 Forecast A'!L76</f>
        <v>2.78023491728762</v>
      </c>
      <c r="I128" s="41" t="n">
        <f aca="false">'2026 Forecast B'!L76</f>
        <v>2.86298806310657</v>
      </c>
      <c r="J128" s="41" t="n">
        <f aca="false">'2026 Forecast C'!L76</f>
        <v>2.97968580545052</v>
      </c>
      <c r="K128" s="18" t="n">
        <f aca="false">'2026 Forecast A'!F76</f>
        <v>574</v>
      </c>
      <c r="L128" s="42" t="str">
        <f aca="false">IF(OR(AND(D128&gt;0.5,E128&gt;0.5,F128&gt;0.5),AND(D128&lt;0.5,E128&lt;0.5,F128&lt;0.5)),"Yes","No — toss-up")</f>
        <v>Yes</v>
      </c>
    </row>
    <row r="129" customFormat="false" ht="15" hidden="false" customHeight="false" outlineLevel="0" collapsed="false">
      <c r="A129" s="9" t="str">
        <f aca="false">'2026 Forecast A'!A77</f>
        <v>Lehigh</v>
      </c>
      <c r="B129" s="9" t="str">
        <f aca="false">'2026 Forecast A'!B77</f>
        <v>ALLENTOWN</v>
      </c>
      <c r="C129" s="9" t="str">
        <f aca="false">'2026 Forecast A'!C77</f>
        <v>ALLENTOWN 12TH WARD 4TH DIST</v>
      </c>
      <c r="D129" s="10" t="n">
        <f aca="false">'2026 Forecast A'!G77</f>
        <v>0.569948186528497</v>
      </c>
      <c r="E129" s="10" t="n">
        <f aca="false">'2026 Forecast B'!G77</f>
        <v>0.57685664939551</v>
      </c>
      <c r="F129" s="10" t="n">
        <f aca="false">'2026 Forecast C'!G77</f>
        <v>0.583765112262522</v>
      </c>
      <c r="G129" s="40" t="n">
        <f aca="false">(MAX(D129:F129)-MIN(D129:F129))*100</f>
        <v>1.38169257340242</v>
      </c>
      <c r="H129" s="41" t="n">
        <f aca="false">'2026 Forecast A'!L77</f>
        <v>2.78023491728762</v>
      </c>
      <c r="I129" s="41" t="n">
        <f aca="false">'2026 Forecast B'!L77</f>
        <v>2.86298806310657</v>
      </c>
      <c r="J129" s="41" t="n">
        <f aca="false">'2026 Forecast C'!L77</f>
        <v>2.97968580545052</v>
      </c>
      <c r="K129" s="18" t="n">
        <f aca="false">'2026 Forecast A'!F77</f>
        <v>579</v>
      </c>
      <c r="L129" s="42" t="str">
        <f aca="false">IF(OR(AND(D129&gt;0.5,E129&gt;0.5,F129&gt;0.5),AND(D129&lt;0.5,E129&lt;0.5,F129&lt;0.5)),"Yes","No — toss-up")</f>
        <v>Yes</v>
      </c>
    </row>
    <row r="130" customFormat="false" ht="15" hidden="false" customHeight="false" outlineLevel="0" collapsed="false">
      <c r="A130" s="9" t="str">
        <f aca="false">'2026 Forecast A'!A78</f>
        <v>Lehigh</v>
      </c>
      <c r="B130" s="9" t="str">
        <f aca="false">'2026 Forecast A'!B78</f>
        <v>ALLENTOWN</v>
      </c>
      <c r="C130" s="9" t="str">
        <f aca="false">'2026 Forecast A'!C78</f>
        <v>ALLENTOWN 12TH WARD 5TH DIST</v>
      </c>
      <c r="D130" s="10" t="n">
        <f aca="false">'2026 Forecast A'!G78</f>
        <v>0.613425925925926</v>
      </c>
      <c r="E130" s="10" t="n">
        <f aca="false">'2026 Forecast B'!G78</f>
        <v>0.618055555555556</v>
      </c>
      <c r="F130" s="10" t="n">
        <f aca="false">'2026 Forecast C'!G78</f>
        <v>0.62037037037037</v>
      </c>
      <c r="G130" s="40" t="n">
        <f aca="false">(MAX(D130:F130)-MIN(D130:F130))*100</f>
        <v>0.694444444444442</v>
      </c>
      <c r="H130" s="41" t="n">
        <f aca="false">'2026 Forecast A'!L78</f>
        <v>3.86612036635239</v>
      </c>
      <c r="I130" s="41" t="n">
        <f aca="false">'2026 Forecast B'!L78</f>
        <v>3.67050772213151</v>
      </c>
      <c r="J130" s="41" t="n">
        <f aca="false">'2026 Forecast C'!L78</f>
        <v>4.12536798533956</v>
      </c>
      <c r="K130" s="18" t="n">
        <f aca="false">'2026 Forecast A'!F78</f>
        <v>432</v>
      </c>
      <c r="L130" s="42" t="str">
        <f aca="false">IF(OR(AND(D130&gt;0.5,E130&gt;0.5,F130&gt;0.5),AND(D130&lt;0.5,E130&lt;0.5,F130&lt;0.5)),"Yes","No — toss-up")</f>
        <v>Yes</v>
      </c>
    </row>
    <row r="131" customFormat="false" ht="15" hidden="false" customHeight="false" outlineLevel="0" collapsed="false">
      <c r="A131" s="9" t="str">
        <f aca="false">'2026 Forecast A'!A79</f>
        <v>Lehigh</v>
      </c>
      <c r="B131" s="9" t="str">
        <f aca="false">'2026 Forecast A'!B79</f>
        <v>ALLENTOWN</v>
      </c>
      <c r="C131" s="9" t="str">
        <f aca="false">'2026 Forecast A'!C79</f>
        <v>ALLENTOWN 13TH WARD 1ST DIST</v>
      </c>
      <c r="D131" s="10" t="n">
        <f aca="false">'2026 Forecast A'!G79</f>
        <v>0.695054945054945</v>
      </c>
      <c r="E131" s="10" t="n">
        <f aca="false">'2026 Forecast B'!G79</f>
        <v>0.695054945054945</v>
      </c>
      <c r="F131" s="10" t="n">
        <f aca="false">'2026 Forecast C'!G79</f>
        <v>0.708791208791209</v>
      </c>
      <c r="G131" s="40" t="n">
        <f aca="false">(MAX(D131:F131)-MIN(D131:F131))*100</f>
        <v>1.37362637362638</v>
      </c>
      <c r="H131" s="41" t="n">
        <f aca="false">'2026 Forecast A'!L79</f>
        <v>3.86612036635239</v>
      </c>
      <c r="I131" s="41" t="n">
        <f aca="false">'2026 Forecast B'!L79</f>
        <v>3.67050772213151</v>
      </c>
      <c r="J131" s="41" t="n">
        <f aca="false">'2026 Forecast C'!L79</f>
        <v>4.12536798533956</v>
      </c>
      <c r="K131" s="18" t="n">
        <f aca="false">'2026 Forecast A'!F79</f>
        <v>364</v>
      </c>
      <c r="L131" s="42" t="str">
        <f aca="false">IF(OR(AND(D131&gt;0.5,E131&gt;0.5,F131&gt;0.5),AND(D131&lt;0.5,E131&lt;0.5,F131&lt;0.5)),"Yes","No — toss-up")</f>
        <v>Yes</v>
      </c>
    </row>
    <row r="132" customFormat="false" ht="15" hidden="false" customHeight="false" outlineLevel="0" collapsed="false">
      <c r="A132" s="9" t="str">
        <f aca="false">'2026 Forecast A'!A80</f>
        <v>Lehigh</v>
      </c>
      <c r="B132" s="9" t="str">
        <f aca="false">'2026 Forecast A'!B80</f>
        <v>ALLENTOWN</v>
      </c>
      <c r="C132" s="9" t="str">
        <f aca="false">'2026 Forecast A'!C80</f>
        <v>ALLENTOWN 13TH WARD 2ND DIST</v>
      </c>
      <c r="D132" s="10" t="n">
        <f aca="false">'2026 Forecast A'!G80</f>
        <v>0.648026315789474</v>
      </c>
      <c r="E132" s="10" t="n">
        <f aca="false">'2026 Forecast B'!G80</f>
        <v>0.664473684210526</v>
      </c>
      <c r="F132" s="10" t="n">
        <f aca="false">'2026 Forecast C'!G80</f>
        <v>0.654605263157895</v>
      </c>
      <c r="G132" s="40" t="n">
        <f aca="false">(MAX(D132:F132)-MIN(D132:F132))*100</f>
        <v>1.64473684210527</v>
      </c>
      <c r="H132" s="41" t="n">
        <f aca="false">'2026 Forecast A'!L80</f>
        <v>3.86612036635239</v>
      </c>
      <c r="I132" s="41" t="n">
        <f aca="false">'2026 Forecast B'!L80</f>
        <v>3.67050772213151</v>
      </c>
      <c r="J132" s="41" t="n">
        <f aca="false">'2026 Forecast C'!L80</f>
        <v>4.12536798533956</v>
      </c>
      <c r="K132" s="18" t="n">
        <f aca="false">'2026 Forecast A'!F80</f>
        <v>304</v>
      </c>
      <c r="L132" s="42" t="str">
        <f aca="false">IF(OR(AND(D132&gt;0.5,E132&gt;0.5,F132&gt;0.5),AND(D132&lt;0.5,E132&lt;0.5,F132&lt;0.5)),"Yes","No — toss-up")</f>
        <v>Yes</v>
      </c>
    </row>
    <row r="133" customFormat="false" ht="15" hidden="false" customHeight="false" outlineLevel="0" collapsed="false">
      <c r="A133" s="9" t="str">
        <f aca="false">'2026 Forecast A'!A81</f>
        <v>Lehigh</v>
      </c>
      <c r="B133" s="9" t="str">
        <f aca="false">'2026 Forecast A'!B81</f>
        <v>ALLENTOWN</v>
      </c>
      <c r="C133" s="9" t="str">
        <f aca="false">'2026 Forecast A'!C81</f>
        <v>ALLENTOWN 13TH WARD 3RD DIST</v>
      </c>
      <c r="D133" s="10" t="n">
        <f aca="false">'2026 Forecast A'!G81</f>
        <v>0.650632911392405</v>
      </c>
      <c r="E133" s="10" t="n">
        <f aca="false">'2026 Forecast B'!G81</f>
        <v>0.655696202531646</v>
      </c>
      <c r="F133" s="10" t="n">
        <f aca="false">'2026 Forecast C'!G81</f>
        <v>0.658227848101266</v>
      </c>
      <c r="G133" s="40" t="n">
        <f aca="false">(MAX(D133:F133)-MIN(D133:F133))*100</f>
        <v>0.759493670886069</v>
      </c>
      <c r="H133" s="41" t="n">
        <f aca="false">'2026 Forecast A'!L81</f>
        <v>3.86612036635239</v>
      </c>
      <c r="I133" s="41" t="n">
        <f aca="false">'2026 Forecast B'!L81</f>
        <v>3.67050772213151</v>
      </c>
      <c r="J133" s="41" t="n">
        <f aca="false">'2026 Forecast C'!L81</f>
        <v>4.12536798533956</v>
      </c>
      <c r="K133" s="18" t="n">
        <f aca="false">'2026 Forecast A'!F81</f>
        <v>395</v>
      </c>
      <c r="L133" s="42" t="str">
        <f aca="false">IF(OR(AND(D133&gt;0.5,E133&gt;0.5,F133&gt;0.5),AND(D133&lt;0.5,E133&lt;0.5,F133&lt;0.5)),"Yes","No — toss-up")</f>
        <v>Yes</v>
      </c>
    </row>
    <row r="134" customFormat="false" ht="15" hidden="false" customHeight="false" outlineLevel="0" collapsed="false">
      <c r="A134" s="9" t="str">
        <f aca="false">'2026 Forecast A'!A82</f>
        <v>Lehigh</v>
      </c>
      <c r="B134" s="9" t="str">
        <f aca="false">'2026 Forecast A'!B82</f>
        <v>ALLENTOWN</v>
      </c>
      <c r="C134" s="9" t="str">
        <f aca="false">'2026 Forecast A'!C82</f>
        <v>ALLENTOWN 13TH WARD 4TH DIST</v>
      </c>
      <c r="D134" s="10" t="n">
        <f aca="false">'2026 Forecast A'!G82</f>
        <v>0.67109634551495</v>
      </c>
      <c r="E134" s="10" t="n">
        <f aca="false">'2026 Forecast B'!G82</f>
        <v>0.674418604651163</v>
      </c>
      <c r="F134" s="10" t="n">
        <f aca="false">'2026 Forecast C'!G82</f>
        <v>0.677740863787375</v>
      </c>
      <c r="G134" s="40" t="n">
        <f aca="false">(MAX(D134:F134)-MIN(D134:F134))*100</f>
        <v>0.664451827242529</v>
      </c>
      <c r="H134" s="41" t="n">
        <f aca="false">'2026 Forecast A'!L82</f>
        <v>3.86612036635239</v>
      </c>
      <c r="I134" s="41" t="n">
        <f aca="false">'2026 Forecast B'!L82</f>
        <v>3.67050772213151</v>
      </c>
      <c r="J134" s="41" t="n">
        <f aca="false">'2026 Forecast C'!L82</f>
        <v>4.12536798533956</v>
      </c>
      <c r="K134" s="18" t="n">
        <f aca="false">'2026 Forecast A'!F82</f>
        <v>301</v>
      </c>
      <c r="L134" s="42" t="str">
        <f aca="false">IF(OR(AND(D134&gt;0.5,E134&gt;0.5,F134&gt;0.5),AND(D134&lt;0.5,E134&lt;0.5,F134&lt;0.5)),"Yes","No — toss-up")</f>
        <v>Yes</v>
      </c>
    </row>
    <row r="135" customFormat="false" ht="15" hidden="false" customHeight="false" outlineLevel="0" collapsed="false">
      <c r="A135" s="9" t="str">
        <f aca="false">'2026 Forecast A'!A83</f>
        <v>Lehigh</v>
      </c>
      <c r="B135" s="9" t="str">
        <f aca="false">'2026 Forecast A'!B83</f>
        <v>ALLENTOWN</v>
      </c>
      <c r="C135" s="9" t="str">
        <f aca="false">'2026 Forecast A'!C83</f>
        <v>ALLENTOWN 14TH WARD 1ST DIST</v>
      </c>
      <c r="D135" s="10" t="n">
        <f aca="false">'2026 Forecast A'!G83</f>
        <v>0.638225255972696</v>
      </c>
      <c r="E135" s="10" t="n">
        <f aca="false">'2026 Forecast B'!G83</f>
        <v>0.636518771331058</v>
      </c>
      <c r="F135" s="10" t="n">
        <f aca="false">'2026 Forecast C'!G83</f>
        <v>0.645051194539249</v>
      </c>
      <c r="G135" s="40" t="n">
        <f aca="false">(MAX(D135:F135)-MIN(D135:F135))*100</f>
        <v>0.853242320819114</v>
      </c>
      <c r="H135" s="41" t="n">
        <f aca="false">'2026 Forecast A'!L83</f>
        <v>2.78023491728762</v>
      </c>
      <c r="I135" s="41" t="n">
        <f aca="false">'2026 Forecast B'!L83</f>
        <v>2.86298806310657</v>
      </c>
      <c r="J135" s="41" t="n">
        <f aca="false">'2026 Forecast C'!L83</f>
        <v>2.97968580545052</v>
      </c>
      <c r="K135" s="18" t="n">
        <f aca="false">'2026 Forecast A'!F83</f>
        <v>586</v>
      </c>
      <c r="L135" s="42" t="str">
        <f aca="false">IF(OR(AND(D135&gt;0.5,E135&gt;0.5,F135&gt;0.5),AND(D135&lt;0.5,E135&lt;0.5,F135&lt;0.5)),"Yes","No — toss-up")</f>
        <v>Yes</v>
      </c>
    </row>
    <row r="136" customFormat="false" ht="15" hidden="false" customHeight="false" outlineLevel="0" collapsed="false">
      <c r="A136" s="9" t="str">
        <f aca="false">'2026 Forecast A'!A84</f>
        <v>Lehigh</v>
      </c>
      <c r="B136" s="9" t="str">
        <f aca="false">'2026 Forecast A'!B84</f>
        <v>ALLENTOWN</v>
      </c>
      <c r="C136" s="9" t="str">
        <f aca="false">'2026 Forecast A'!C84</f>
        <v>ALLENTOWN 14TH WARD 2ND DIST</v>
      </c>
      <c r="D136" s="10" t="n">
        <f aca="false">'2026 Forecast A'!G84</f>
        <v>0.642732049036778</v>
      </c>
      <c r="E136" s="10" t="n">
        <f aca="false">'2026 Forecast B'!G84</f>
        <v>0.647985989492119</v>
      </c>
      <c r="F136" s="10" t="n">
        <f aca="false">'2026 Forecast C'!G84</f>
        <v>0.653239929947461</v>
      </c>
      <c r="G136" s="40" t="n">
        <f aca="false">(MAX(D136:F136)-MIN(D136:F136))*100</f>
        <v>1.0507880910683</v>
      </c>
      <c r="H136" s="41" t="n">
        <f aca="false">'2026 Forecast A'!L84</f>
        <v>3.86612036635239</v>
      </c>
      <c r="I136" s="41" t="n">
        <f aca="false">'2026 Forecast B'!L84</f>
        <v>3.67050772213151</v>
      </c>
      <c r="J136" s="41" t="n">
        <f aca="false">'2026 Forecast C'!L84</f>
        <v>4.12536798533956</v>
      </c>
      <c r="K136" s="18" t="n">
        <f aca="false">'2026 Forecast A'!F84</f>
        <v>571</v>
      </c>
      <c r="L136" s="42" t="str">
        <f aca="false">IF(OR(AND(D136&gt;0.5,E136&gt;0.5,F136&gt;0.5),AND(D136&lt;0.5,E136&lt;0.5,F136&lt;0.5)),"Yes","No — toss-up")</f>
        <v>Yes</v>
      </c>
    </row>
    <row r="137" customFormat="false" ht="15" hidden="false" customHeight="false" outlineLevel="0" collapsed="false">
      <c r="A137" s="9" t="str">
        <f aca="false">'2026 Forecast A'!A85</f>
        <v>Lehigh</v>
      </c>
      <c r="B137" s="9" t="str">
        <f aca="false">'2026 Forecast A'!B85</f>
        <v>ALLENTOWN</v>
      </c>
      <c r="C137" s="9" t="str">
        <f aca="false">'2026 Forecast A'!C85</f>
        <v>ALLENTOWN 15TH WARD 1ST DIST</v>
      </c>
      <c r="D137" s="10" t="n">
        <f aca="false">'2026 Forecast A'!G85</f>
        <v>0.573613766730402</v>
      </c>
      <c r="E137" s="10" t="n">
        <f aca="false">'2026 Forecast B'!G85</f>
        <v>0.58508604206501</v>
      </c>
      <c r="F137" s="10" t="n">
        <f aca="false">'2026 Forecast C'!G85</f>
        <v>0.575525812619503</v>
      </c>
      <c r="G137" s="40" t="n">
        <f aca="false">(MAX(D137:F137)-MIN(D137:F137))*100</f>
        <v>1.1472275334608</v>
      </c>
      <c r="H137" s="41" t="n">
        <f aca="false">'2026 Forecast A'!L85</f>
        <v>3.86612036635239</v>
      </c>
      <c r="I137" s="41" t="n">
        <f aca="false">'2026 Forecast B'!L85</f>
        <v>3.67050772213151</v>
      </c>
      <c r="J137" s="41" t="n">
        <f aca="false">'2026 Forecast C'!L85</f>
        <v>4.12536798533956</v>
      </c>
      <c r="K137" s="18" t="n">
        <f aca="false">'2026 Forecast A'!F85</f>
        <v>523</v>
      </c>
      <c r="L137" s="42" t="str">
        <f aca="false">IF(OR(AND(D137&gt;0.5,E137&gt;0.5,F137&gt;0.5),AND(D137&lt;0.5,E137&lt;0.5,F137&lt;0.5)),"Yes","No — toss-up")</f>
        <v>Yes</v>
      </c>
    </row>
    <row r="138" customFormat="false" ht="15" hidden="false" customHeight="false" outlineLevel="0" collapsed="false">
      <c r="A138" s="9" t="str">
        <f aca="false">'2026 Forecast A'!A86</f>
        <v>Lehigh</v>
      </c>
      <c r="B138" s="9" t="str">
        <f aca="false">'2026 Forecast A'!B86</f>
        <v>ALLENTOWN</v>
      </c>
      <c r="C138" s="9" t="str">
        <f aca="false">'2026 Forecast A'!C86</f>
        <v>ALLENTOWN 15TH WARD 2ND DIST</v>
      </c>
      <c r="D138" s="10" t="n">
        <f aca="false">'2026 Forecast A'!G86</f>
        <v>0.621311475409836</v>
      </c>
      <c r="E138" s="10" t="n">
        <f aca="false">'2026 Forecast B'!G86</f>
        <v>0.624590163934426</v>
      </c>
      <c r="F138" s="10" t="n">
        <f aca="false">'2026 Forecast C'!G86</f>
        <v>0.631147540983607</v>
      </c>
      <c r="G138" s="40" t="n">
        <f aca="false">(MAX(D138:F138)-MIN(D138:F138))*100</f>
        <v>0.983606557377048</v>
      </c>
      <c r="H138" s="41" t="n">
        <f aca="false">'2026 Forecast A'!L86</f>
        <v>2.78023491728762</v>
      </c>
      <c r="I138" s="41" t="n">
        <f aca="false">'2026 Forecast B'!L86</f>
        <v>2.86298806310657</v>
      </c>
      <c r="J138" s="41" t="n">
        <f aca="false">'2026 Forecast C'!L86</f>
        <v>2.97968580545052</v>
      </c>
      <c r="K138" s="18" t="n">
        <f aca="false">'2026 Forecast A'!F86</f>
        <v>610</v>
      </c>
      <c r="L138" s="42" t="str">
        <f aca="false">IF(OR(AND(D138&gt;0.5,E138&gt;0.5,F138&gt;0.5),AND(D138&lt;0.5,E138&lt;0.5,F138&lt;0.5)),"Yes","No — toss-up")</f>
        <v>Yes</v>
      </c>
    </row>
    <row r="139" customFormat="false" ht="15" hidden="false" customHeight="false" outlineLevel="0" collapsed="false">
      <c r="A139" s="9" t="str">
        <f aca="false">'2026 Forecast A'!A87</f>
        <v>Lehigh</v>
      </c>
      <c r="B139" s="9" t="str">
        <f aca="false">'2026 Forecast A'!B87</f>
        <v>ALLENTOWN</v>
      </c>
      <c r="C139" s="9" t="str">
        <f aca="false">'2026 Forecast A'!C87</f>
        <v>ALLENTOWN 15TH WARD 3RD DIST</v>
      </c>
      <c r="D139" s="10" t="n">
        <f aca="false">'2026 Forecast A'!G87</f>
        <v>0.619676945668135</v>
      </c>
      <c r="E139" s="10" t="n">
        <f aca="false">'2026 Forecast B'!G87</f>
        <v>0.627019089574156</v>
      </c>
      <c r="F139" s="10" t="n">
        <f aca="false">'2026 Forecast C'!G87</f>
        <v>0.627019089574156</v>
      </c>
      <c r="G139" s="40" t="n">
        <f aca="false">(MAX(D139:F139)-MIN(D139:F139))*100</f>
        <v>0.73421439060205</v>
      </c>
      <c r="H139" s="41" t="n">
        <f aca="false">'2026 Forecast A'!L87</f>
        <v>2.78023491728762</v>
      </c>
      <c r="I139" s="41" t="n">
        <f aca="false">'2026 Forecast B'!L87</f>
        <v>2.86298806310657</v>
      </c>
      <c r="J139" s="41" t="n">
        <f aca="false">'2026 Forecast C'!L87</f>
        <v>2.97968580545052</v>
      </c>
      <c r="K139" s="18" t="n">
        <f aca="false">'2026 Forecast A'!F87</f>
        <v>681</v>
      </c>
      <c r="L139" s="42" t="str">
        <f aca="false">IF(OR(AND(D139&gt;0.5,E139&gt;0.5,F139&gt;0.5),AND(D139&lt;0.5,E139&lt;0.5,F139&lt;0.5)),"Yes","No — toss-up")</f>
        <v>Yes</v>
      </c>
    </row>
    <row r="140" customFormat="false" ht="15" hidden="false" customHeight="false" outlineLevel="0" collapsed="false">
      <c r="A140" s="9" t="str">
        <f aca="false">'2026 Forecast A'!A88</f>
        <v>Lehigh</v>
      </c>
      <c r="B140" s="9" t="str">
        <f aca="false">'2026 Forecast A'!B88</f>
        <v>ALLENTOWN</v>
      </c>
      <c r="C140" s="9" t="str">
        <f aca="false">'2026 Forecast A'!C88</f>
        <v>ALLENTOWN 15TH WARD 4TH DIST</v>
      </c>
      <c r="D140" s="10" t="n">
        <f aca="false">'2026 Forecast A'!G88</f>
        <v>0.585365853658537</v>
      </c>
      <c r="E140" s="10" t="n">
        <f aca="false">'2026 Forecast B'!G88</f>
        <v>0.595528455284553</v>
      </c>
      <c r="F140" s="10" t="n">
        <f aca="false">'2026 Forecast C'!G88</f>
        <v>0.59349593495935</v>
      </c>
      <c r="G140" s="40" t="n">
        <f aca="false">(MAX(D140:F140)-MIN(D140:F140))*100</f>
        <v>1.01626016260163</v>
      </c>
      <c r="H140" s="41" t="n">
        <f aca="false">'2026 Forecast A'!L88</f>
        <v>3.86612036635239</v>
      </c>
      <c r="I140" s="41" t="n">
        <f aca="false">'2026 Forecast B'!L88</f>
        <v>3.67050772213151</v>
      </c>
      <c r="J140" s="41" t="n">
        <f aca="false">'2026 Forecast C'!L88</f>
        <v>4.12536798533956</v>
      </c>
      <c r="K140" s="18" t="n">
        <f aca="false">'2026 Forecast A'!F88</f>
        <v>492</v>
      </c>
      <c r="L140" s="42" t="str">
        <f aca="false">IF(OR(AND(D140&gt;0.5,E140&gt;0.5,F140&gt;0.5),AND(D140&lt;0.5,E140&lt;0.5,F140&lt;0.5)),"Yes","No — toss-up")</f>
        <v>Yes</v>
      </c>
    </row>
    <row r="141" customFormat="false" ht="15" hidden="false" customHeight="false" outlineLevel="0" collapsed="false">
      <c r="A141" s="9" t="str">
        <f aca="false">'2026 Forecast A'!A89</f>
        <v>Lehigh</v>
      </c>
      <c r="B141" s="9" t="str">
        <f aca="false">'2026 Forecast A'!B89</f>
        <v>ALLENTOWN</v>
      </c>
      <c r="C141" s="9" t="str">
        <f aca="false">'2026 Forecast A'!C89</f>
        <v>ALLENTOWN 16TH WARD 1ST DIST</v>
      </c>
      <c r="D141" s="10" t="n">
        <f aca="false">'2026 Forecast A'!G89</f>
        <v>0.623913043478261</v>
      </c>
      <c r="E141" s="10" t="n">
        <f aca="false">'2026 Forecast B'!G89</f>
        <v>0.621739130434783</v>
      </c>
      <c r="F141" s="10" t="n">
        <f aca="false">'2026 Forecast C'!G89</f>
        <v>0.632608695652174</v>
      </c>
      <c r="G141" s="40" t="n">
        <f aca="false">(MAX(D141:F141)-MIN(D141:F141))*100</f>
        <v>1.08695652173914</v>
      </c>
      <c r="H141" s="41" t="n">
        <f aca="false">'2026 Forecast A'!L89</f>
        <v>3.86612036635239</v>
      </c>
      <c r="I141" s="41" t="n">
        <f aca="false">'2026 Forecast B'!L89</f>
        <v>3.67050772213151</v>
      </c>
      <c r="J141" s="41" t="n">
        <f aca="false">'2026 Forecast C'!L89</f>
        <v>4.12536798533956</v>
      </c>
      <c r="K141" s="18" t="n">
        <f aca="false">'2026 Forecast A'!F89</f>
        <v>460</v>
      </c>
      <c r="L141" s="42" t="str">
        <f aca="false">IF(OR(AND(D141&gt;0.5,E141&gt;0.5,F141&gt;0.5),AND(D141&lt;0.5,E141&lt;0.5,F141&lt;0.5)),"Yes","No — toss-up")</f>
        <v>Yes</v>
      </c>
    </row>
    <row r="142" customFormat="false" ht="15" hidden="false" customHeight="false" outlineLevel="0" collapsed="false">
      <c r="A142" s="9" t="str">
        <f aca="false">'2026 Forecast A'!A90</f>
        <v>Lehigh</v>
      </c>
      <c r="B142" s="9" t="str">
        <f aca="false">'2026 Forecast A'!B90</f>
        <v>ALLENTOWN</v>
      </c>
      <c r="C142" s="9" t="str">
        <f aca="false">'2026 Forecast A'!C90</f>
        <v>ALLENTOWN 16TH WARD 2ND DIST</v>
      </c>
      <c r="D142" s="10" t="n">
        <f aca="false">'2026 Forecast A'!G90</f>
        <v>0.602923264311815</v>
      </c>
      <c r="E142" s="10" t="n">
        <f aca="false">'2026 Forecast B'!G90</f>
        <v>0.607795371498173</v>
      </c>
      <c r="F142" s="10" t="n">
        <f aca="false">'2026 Forecast C'!G90</f>
        <v>0.607795371498173</v>
      </c>
      <c r="G142" s="40" t="n">
        <f aca="false">(MAX(D142:F142)-MIN(D142:F142))*100</f>
        <v>0.487210718635811</v>
      </c>
      <c r="H142" s="41" t="n">
        <f aca="false">'2026 Forecast A'!L90</f>
        <v>2.78023491728762</v>
      </c>
      <c r="I142" s="41" t="n">
        <f aca="false">'2026 Forecast B'!L90</f>
        <v>2.86298806310657</v>
      </c>
      <c r="J142" s="41" t="n">
        <f aca="false">'2026 Forecast C'!L90</f>
        <v>2.97968580545052</v>
      </c>
      <c r="K142" s="18" t="n">
        <f aca="false">'2026 Forecast A'!F90</f>
        <v>821</v>
      </c>
      <c r="L142" s="42" t="str">
        <f aca="false">IF(OR(AND(D142&gt;0.5,E142&gt;0.5,F142&gt;0.5),AND(D142&lt;0.5,E142&lt;0.5,F142&lt;0.5)),"Yes","No — toss-up")</f>
        <v>Yes</v>
      </c>
    </row>
    <row r="143" customFormat="false" ht="15" hidden="false" customHeight="false" outlineLevel="0" collapsed="false">
      <c r="A143" s="9" t="str">
        <f aca="false">'2026 Forecast A'!A91</f>
        <v>Lehigh</v>
      </c>
      <c r="B143" s="9" t="str">
        <f aca="false">'2026 Forecast A'!B91</f>
        <v>ALLENTOWN</v>
      </c>
      <c r="C143" s="9" t="str">
        <f aca="false">'2026 Forecast A'!C91</f>
        <v>ALLENTOWN 17TH WARD 1ST DIST</v>
      </c>
      <c r="D143" s="10" t="n">
        <f aca="false">'2026 Forecast A'!G91</f>
        <v>0.675</v>
      </c>
      <c r="E143" s="10" t="n">
        <f aca="false">'2026 Forecast B'!G91</f>
        <v>0.673076923076923</v>
      </c>
      <c r="F143" s="10" t="n">
        <f aca="false">'2026 Forecast C'!G91</f>
        <v>0.684615384615385</v>
      </c>
      <c r="G143" s="40" t="n">
        <f aca="false">(MAX(D143:F143)-MIN(D143:F143))*100</f>
        <v>1.15384615384615</v>
      </c>
      <c r="H143" s="41" t="n">
        <f aca="false">'2026 Forecast A'!L91</f>
        <v>3.86612036635239</v>
      </c>
      <c r="I143" s="41" t="n">
        <f aca="false">'2026 Forecast B'!L91</f>
        <v>3.67050772213151</v>
      </c>
      <c r="J143" s="41" t="n">
        <f aca="false">'2026 Forecast C'!L91</f>
        <v>4.12536798533956</v>
      </c>
      <c r="K143" s="18" t="n">
        <f aca="false">'2026 Forecast A'!F91</f>
        <v>520</v>
      </c>
      <c r="L143" s="42" t="str">
        <f aca="false">IF(OR(AND(D143&gt;0.5,E143&gt;0.5,F143&gt;0.5),AND(D143&lt;0.5,E143&lt;0.5,F143&lt;0.5)),"Yes","No — toss-up")</f>
        <v>Yes</v>
      </c>
    </row>
    <row r="144" customFormat="false" ht="15" hidden="false" customHeight="false" outlineLevel="0" collapsed="false">
      <c r="A144" s="9" t="str">
        <f aca="false">'2026 Forecast A'!A92</f>
        <v>Lehigh</v>
      </c>
      <c r="B144" s="9" t="str">
        <f aca="false">'2026 Forecast A'!B92</f>
        <v>ALLENTOWN</v>
      </c>
      <c r="C144" s="9" t="str">
        <f aca="false">'2026 Forecast A'!C92</f>
        <v>ALLENTOWN 17TH WARD 2ND DIST</v>
      </c>
      <c r="D144" s="10" t="n">
        <f aca="false">'2026 Forecast A'!G92</f>
        <v>0.640194489465154</v>
      </c>
      <c r="E144" s="10" t="n">
        <f aca="false">'2026 Forecast B'!G92</f>
        <v>0.635332252836305</v>
      </c>
      <c r="F144" s="10" t="n">
        <f aca="false">'2026 Forecast C'!G92</f>
        <v>0.649918962722853</v>
      </c>
      <c r="G144" s="40" t="n">
        <f aca="false">(MAX(D144:F144)-MIN(D144:F144))*100</f>
        <v>1.45867098865479</v>
      </c>
      <c r="H144" s="41" t="n">
        <f aca="false">'2026 Forecast A'!L92</f>
        <v>2.78023491728762</v>
      </c>
      <c r="I144" s="41" t="n">
        <f aca="false">'2026 Forecast B'!L92</f>
        <v>2.86298806310657</v>
      </c>
      <c r="J144" s="41" t="n">
        <f aca="false">'2026 Forecast C'!L92</f>
        <v>2.97968580545052</v>
      </c>
      <c r="K144" s="18" t="n">
        <f aca="false">'2026 Forecast A'!F92</f>
        <v>617</v>
      </c>
      <c r="L144" s="42" t="str">
        <f aca="false">IF(OR(AND(D144&gt;0.5,E144&gt;0.5,F144&gt;0.5),AND(D144&lt;0.5,E144&lt;0.5,F144&lt;0.5)),"Yes","No — toss-up")</f>
        <v>Yes</v>
      </c>
    </row>
    <row r="145" customFormat="false" ht="15" hidden="false" customHeight="false" outlineLevel="0" collapsed="false">
      <c r="A145" s="9" t="str">
        <f aca="false">'2026 Forecast A'!A93</f>
        <v>Lehigh</v>
      </c>
      <c r="B145" s="9" t="str">
        <f aca="false">'2026 Forecast A'!B93</f>
        <v>ALLENTOWN</v>
      </c>
      <c r="C145" s="9" t="str">
        <f aca="false">'2026 Forecast A'!C93</f>
        <v>ALLENTOWN 17TH WARD 3RD DIST</v>
      </c>
      <c r="D145" s="10" t="n">
        <f aca="false">'2026 Forecast A'!G93</f>
        <v>0.627218934911243</v>
      </c>
      <c r="E145" s="10" t="n">
        <f aca="false">'2026 Forecast B'!G93</f>
        <v>0.622781065088757</v>
      </c>
      <c r="F145" s="10" t="n">
        <f aca="false">'2026 Forecast C'!G93</f>
        <v>0.640532544378698</v>
      </c>
      <c r="G145" s="40" t="n">
        <f aca="false">(MAX(D145:F145)-MIN(D145:F145))*100</f>
        <v>1.77514792899408</v>
      </c>
      <c r="H145" s="41" t="n">
        <f aca="false">'2026 Forecast A'!L93</f>
        <v>2.78023491728762</v>
      </c>
      <c r="I145" s="41" t="n">
        <f aca="false">'2026 Forecast B'!L93</f>
        <v>2.86298806310657</v>
      </c>
      <c r="J145" s="41" t="n">
        <f aca="false">'2026 Forecast C'!L93</f>
        <v>2.97968580545052</v>
      </c>
      <c r="K145" s="18" t="n">
        <f aca="false">'2026 Forecast A'!F93</f>
        <v>676</v>
      </c>
      <c r="L145" s="42" t="str">
        <f aca="false">IF(OR(AND(D145&gt;0.5,E145&gt;0.5,F145&gt;0.5),AND(D145&lt;0.5,E145&lt;0.5,F145&lt;0.5)),"Yes","No — toss-up")</f>
        <v>Yes</v>
      </c>
    </row>
    <row r="146" customFormat="false" ht="15" hidden="false" customHeight="false" outlineLevel="0" collapsed="false">
      <c r="A146" s="9" t="str">
        <f aca="false">'2026 Forecast A'!A94</f>
        <v>Lehigh</v>
      </c>
      <c r="B146" s="9" t="str">
        <f aca="false">'2026 Forecast A'!B94</f>
        <v>ALLENTOWN</v>
      </c>
      <c r="C146" s="9" t="str">
        <f aca="false">'2026 Forecast A'!C94</f>
        <v>ALLENTOWN 17TH WARD 4TH DIST</v>
      </c>
      <c r="D146" s="10" t="n">
        <f aca="false">'2026 Forecast A'!G94</f>
        <v>0.627027027027027</v>
      </c>
      <c r="E146" s="10" t="n">
        <f aca="false">'2026 Forecast B'!G94</f>
        <v>0.618018018018018</v>
      </c>
      <c r="F146" s="10" t="n">
        <f aca="false">'2026 Forecast C'!G94</f>
        <v>0.643243243243243</v>
      </c>
      <c r="G146" s="40" t="n">
        <f aca="false">(MAX(D146:F146)-MIN(D146:F146))*100</f>
        <v>2.52252252252252</v>
      </c>
      <c r="H146" s="41" t="n">
        <f aca="false">'2026 Forecast A'!L94</f>
        <v>3.86612036635239</v>
      </c>
      <c r="I146" s="41" t="n">
        <f aca="false">'2026 Forecast B'!L94</f>
        <v>3.67050772213151</v>
      </c>
      <c r="J146" s="41" t="n">
        <f aca="false">'2026 Forecast C'!L94</f>
        <v>4.12536798533956</v>
      </c>
      <c r="K146" s="18" t="n">
        <f aca="false">'2026 Forecast A'!F94</f>
        <v>555</v>
      </c>
      <c r="L146" s="42" t="str">
        <f aca="false">IF(OR(AND(D146&gt;0.5,E146&gt;0.5,F146&gt;0.5),AND(D146&lt;0.5,E146&lt;0.5,F146&lt;0.5)),"Yes","No — toss-up")</f>
        <v>Yes</v>
      </c>
    </row>
    <row r="147" customFormat="false" ht="15" hidden="false" customHeight="false" outlineLevel="0" collapsed="false">
      <c r="A147" s="9" t="str">
        <f aca="false">'2026 Forecast A'!A95</f>
        <v>Lehigh</v>
      </c>
      <c r="B147" s="9" t="str">
        <f aca="false">'2026 Forecast A'!B95</f>
        <v>ALLENTOWN</v>
      </c>
      <c r="C147" s="9" t="str">
        <f aca="false">'2026 Forecast A'!C95</f>
        <v>ALLENTOWN 17TH WD 4TH DT PARK</v>
      </c>
      <c r="D147" s="10" t="n">
        <f aca="false">'2026 Forecast A'!G95</f>
        <v>0.617744610281924</v>
      </c>
      <c r="E147" s="10" t="n">
        <f aca="false">'2026 Forecast B'!G95</f>
        <v>0.616915422885572</v>
      </c>
      <c r="F147" s="10" t="n">
        <f aca="false">'2026 Forecast C'!G95</f>
        <v>0.640961857379768</v>
      </c>
      <c r="G147" s="40" t="n">
        <f aca="false">(MAX(D147:F147)-MIN(D147:F147))*100</f>
        <v>2.40464344941957</v>
      </c>
      <c r="H147" s="41" t="n">
        <f aca="false">'2026 Forecast A'!L95</f>
        <v>2.49690754080285</v>
      </c>
      <c r="I147" s="41" t="n">
        <f aca="false">'2026 Forecast B'!L95</f>
        <v>2.75387954279702</v>
      </c>
      <c r="J147" s="41" t="n">
        <f aca="false">'2026 Forecast C'!L95</f>
        <v>2.60851615102284</v>
      </c>
      <c r="K147" s="18" t="n">
        <f aca="false">'2026 Forecast A'!F95</f>
        <v>1206</v>
      </c>
      <c r="L147" s="42" t="str">
        <f aca="false">IF(OR(AND(D147&gt;0.5,E147&gt;0.5,F147&gt;0.5),AND(D147&lt;0.5,E147&lt;0.5,F147&lt;0.5)),"Yes","No — toss-up")</f>
        <v>Yes</v>
      </c>
    </row>
    <row r="148" customFormat="false" ht="15" hidden="false" customHeight="false" outlineLevel="0" collapsed="false">
      <c r="A148" s="9" t="str">
        <f aca="false">'2026 Forecast A'!A96</f>
        <v>Lehigh</v>
      </c>
      <c r="B148" s="9" t="str">
        <f aca="false">'2026 Forecast A'!B96</f>
        <v>ALLENTOWN</v>
      </c>
      <c r="C148" s="9" t="str">
        <f aca="false">'2026 Forecast A'!C96</f>
        <v>ALLENTOWN 18TH WARD 1ST DIST</v>
      </c>
      <c r="D148" s="10" t="n">
        <f aca="false">'2026 Forecast A'!G96</f>
        <v>0.671794871794872</v>
      </c>
      <c r="E148" s="10" t="n">
        <f aca="false">'2026 Forecast B'!G96</f>
        <v>0.666666666666667</v>
      </c>
      <c r="F148" s="10" t="n">
        <f aca="false">'2026 Forecast C'!G96</f>
        <v>0.68034188034188</v>
      </c>
      <c r="G148" s="40" t="n">
        <f aca="false">(MAX(D148:F148)-MIN(D148:F148))*100</f>
        <v>1.36752136752137</v>
      </c>
      <c r="H148" s="41" t="n">
        <f aca="false">'2026 Forecast A'!L96</f>
        <v>2.78023491728762</v>
      </c>
      <c r="I148" s="41" t="n">
        <f aca="false">'2026 Forecast B'!L96</f>
        <v>2.86298806310657</v>
      </c>
      <c r="J148" s="41" t="n">
        <f aca="false">'2026 Forecast C'!L96</f>
        <v>2.97968580545052</v>
      </c>
      <c r="K148" s="18" t="n">
        <f aca="false">'2026 Forecast A'!F96</f>
        <v>585</v>
      </c>
      <c r="L148" s="42" t="str">
        <f aca="false">IF(OR(AND(D148&gt;0.5,E148&gt;0.5,F148&gt;0.5),AND(D148&lt;0.5,E148&lt;0.5,F148&lt;0.5)),"Yes","No — toss-up")</f>
        <v>Yes</v>
      </c>
    </row>
    <row r="149" customFormat="false" ht="15" hidden="false" customHeight="false" outlineLevel="0" collapsed="false">
      <c r="A149" s="9" t="str">
        <f aca="false">'2026 Forecast A'!A97</f>
        <v>Lehigh</v>
      </c>
      <c r="B149" s="9" t="str">
        <f aca="false">'2026 Forecast A'!B97</f>
        <v>ALLENTOWN</v>
      </c>
      <c r="C149" s="9" t="str">
        <f aca="false">'2026 Forecast A'!C97</f>
        <v>ALLENTOWN 18TH WARD 2ND DIST</v>
      </c>
      <c r="D149" s="10" t="n">
        <f aca="false">'2026 Forecast A'!G97</f>
        <v>0.620382165605096</v>
      </c>
      <c r="E149" s="10" t="n">
        <f aca="false">'2026 Forecast B'!G97</f>
        <v>0.628025477707006</v>
      </c>
      <c r="F149" s="10" t="n">
        <f aca="false">'2026 Forecast C'!G97</f>
        <v>0.628025477707006</v>
      </c>
      <c r="G149" s="40" t="n">
        <f aca="false">(MAX(D149:F149)-MIN(D149:F149))*100</f>
        <v>0.764331210191083</v>
      </c>
      <c r="H149" s="41" t="n">
        <f aca="false">'2026 Forecast A'!L97</f>
        <v>2.78023491728762</v>
      </c>
      <c r="I149" s="41" t="n">
        <f aca="false">'2026 Forecast B'!L97</f>
        <v>2.86298806310657</v>
      </c>
      <c r="J149" s="41" t="n">
        <f aca="false">'2026 Forecast C'!L97</f>
        <v>2.97968580545052</v>
      </c>
      <c r="K149" s="18" t="n">
        <f aca="false">'2026 Forecast A'!F97</f>
        <v>785</v>
      </c>
      <c r="L149" s="42" t="str">
        <f aca="false">IF(OR(AND(D149&gt;0.5,E149&gt;0.5,F149&gt;0.5),AND(D149&lt;0.5,E149&lt;0.5,F149&lt;0.5)),"Yes","No — toss-up")</f>
        <v>Yes</v>
      </c>
    </row>
    <row r="150" customFormat="false" ht="15" hidden="false" customHeight="false" outlineLevel="0" collapsed="false">
      <c r="A150" s="9" t="str">
        <f aca="false">'2026 Forecast A'!A98</f>
        <v>Lehigh</v>
      </c>
      <c r="B150" s="9" t="str">
        <f aca="false">'2026 Forecast A'!B98</f>
        <v>ALLENTOWN</v>
      </c>
      <c r="C150" s="9" t="str">
        <f aca="false">'2026 Forecast A'!C98</f>
        <v>ALLENTOWN 18TH WD 2ND DT PARK</v>
      </c>
      <c r="D150" s="10" t="n">
        <f aca="false">'2026 Forecast A'!G98</f>
        <v>0.6</v>
      </c>
      <c r="E150" s="10" t="n">
        <f aca="false">'2026 Forecast B'!G98</f>
        <v>0.6</v>
      </c>
      <c r="F150" s="10" t="n">
        <f aca="false">'2026 Forecast C'!G98</f>
        <v>0.6</v>
      </c>
      <c r="G150" s="40" t="n">
        <f aca="false">(MAX(D150:F150)-MIN(D150:F150))*100</f>
        <v>0</v>
      </c>
      <c r="H150" s="41" t="n">
        <f aca="false">'2026 Forecast A'!L98</f>
        <v>3.86612036635239</v>
      </c>
      <c r="I150" s="41" t="n">
        <f aca="false">'2026 Forecast B'!L98</f>
        <v>3.67050772213151</v>
      </c>
      <c r="J150" s="41" t="n">
        <f aca="false">'2026 Forecast C'!L98</f>
        <v>4.12536798533956</v>
      </c>
      <c r="K150" s="18" t="n">
        <f aca="false">'2026 Forecast A'!F98</f>
        <v>20</v>
      </c>
      <c r="L150" s="42" t="str">
        <f aca="false">IF(OR(AND(D150&gt;0.5,E150&gt;0.5,F150&gt;0.5),AND(D150&lt;0.5,E150&lt;0.5,F150&lt;0.5)),"Yes","No — toss-up")</f>
        <v>Yes</v>
      </c>
    </row>
    <row r="151" customFormat="false" ht="15" hidden="false" customHeight="false" outlineLevel="0" collapsed="false">
      <c r="A151" s="9" t="str">
        <f aca="false">'2026 Forecast A'!A99</f>
        <v>Lehigh</v>
      </c>
      <c r="B151" s="9" t="str">
        <f aca="false">'2026 Forecast A'!B99</f>
        <v>ALLENTOWN</v>
      </c>
      <c r="C151" s="9" t="str">
        <f aca="false">'2026 Forecast A'!C99</f>
        <v>ALLENTOWN 19TH WARD 1ST DIST</v>
      </c>
      <c r="D151" s="10" t="n">
        <f aca="false">'2026 Forecast A'!G99</f>
        <v>0.572178477690289</v>
      </c>
      <c r="E151" s="10" t="n">
        <f aca="false">'2026 Forecast B'!G99</f>
        <v>0.585301837270341</v>
      </c>
      <c r="F151" s="10" t="n">
        <f aca="false">'2026 Forecast C'!G99</f>
        <v>0.57742782152231</v>
      </c>
      <c r="G151" s="40" t="n">
        <f aca="false">(MAX(D151:F151)-MIN(D151:F151))*100</f>
        <v>1.31233595800525</v>
      </c>
      <c r="H151" s="41" t="n">
        <f aca="false">'2026 Forecast A'!L99</f>
        <v>3.86612036635239</v>
      </c>
      <c r="I151" s="41" t="n">
        <f aca="false">'2026 Forecast B'!L99</f>
        <v>3.67050772213151</v>
      </c>
      <c r="J151" s="41" t="n">
        <f aca="false">'2026 Forecast C'!L99</f>
        <v>4.12536798533956</v>
      </c>
      <c r="K151" s="18" t="n">
        <f aca="false">'2026 Forecast A'!F99</f>
        <v>381</v>
      </c>
      <c r="L151" s="42" t="str">
        <f aca="false">IF(OR(AND(D151&gt;0.5,E151&gt;0.5,F151&gt;0.5),AND(D151&lt;0.5,E151&lt;0.5,F151&lt;0.5)),"Yes","No — toss-up")</f>
        <v>Yes</v>
      </c>
    </row>
    <row r="152" customFormat="false" ht="15" hidden="false" customHeight="false" outlineLevel="0" collapsed="false">
      <c r="A152" s="9" t="str">
        <f aca="false">'2026 Forecast A'!A100</f>
        <v>Lehigh</v>
      </c>
      <c r="B152" s="9" t="str">
        <f aca="false">'2026 Forecast A'!B100</f>
        <v>ALLENTOWN</v>
      </c>
      <c r="C152" s="9" t="str">
        <f aca="false">'2026 Forecast A'!C100</f>
        <v>ALLENTOWN 19TH WARD 2ND DIST</v>
      </c>
      <c r="D152" s="10" t="n">
        <f aca="false">'2026 Forecast A'!G100</f>
        <v>0.639285714285714</v>
      </c>
      <c r="E152" s="10" t="n">
        <f aca="false">'2026 Forecast B'!G100</f>
        <v>0.655357142857143</v>
      </c>
      <c r="F152" s="10" t="n">
        <f aca="false">'2026 Forecast C'!G100</f>
        <v>0.646428571428572</v>
      </c>
      <c r="G152" s="40" t="n">
        <f aca="false">(MAX(D152:F152)-MIN(D152:F152))*100</f>
        <v>1.60714285714286</v>
      </c>
      <c r="H152" s="41" t="n">
        <f aca="false">'2026 Forecast A'!L100</f>
        <v>3.86612036635239</v>
      </c>
      <c r="I152" s="41" t="n">
        <f aca="false">'2026 Forecast B'!L100</f>
        <v>3.67050772213151</v>
      </c>
      <c r="J152" s="41" t="n">
        <f aca="false">'2026 Forecast C'!L100</f>
        <v>4.12536798533956</v>
      </c>
      <c r="K152" s="18" t="n">
        <f aca="false">'2026 Forecast A'!F100</f>
        <v>560</v>
      </c>
      <c r="L152" s="42" t="str">
        <f aca="false">IF(OR(AND(D152&gt;0.5,E152&gt;0.5,F152&gt;0.5),AND(D152&lt;0.5,E152&lt;0.5,F152&lt;0.5)),"Yes","No — toss-up")</f>
        <v>Yes</v>
      </c>
    </row>
    <row r="153" customFormat="false" ht="15" hidden="false" customHeight="false" outlineLevel="0" collapsed="false">
      <c r="A153" s="9" t="str">
        <f aca="false">'2026 Forecast A'!A101</f>
        <v>Lehigh</v>
      </c>
      <c r="B153" s="9" t="str">
        <f aca="false">'2026 Forecast A'!B101</f>
        <v>ALLENTOWN</v>
      </c>
      <c r="C153" s="9" t="str">
        <f aca="false">'2026 Forecast A'!C101</f>
        <v>ALLENTOWN 19TH WARD 3RD DIST</v>
      </c>
      <c r="D153" s="10" t="n">
        <f aca="false">'2026 Forecast A'!G101</f>
        <v>0.599088838268793</v>
      </c>
      <c r="E153" s="10" t="n">
        <f aca="false">'2026 Forecast B'!G101</f>
        <v>0.601366742596811</v>
      </c>
      <c r="F153" s="10" t="n">
        <f aca="false">'2026 Forecast C'!G101</f>
        <v>0.610478359908884</v>
      </c>
      <c r="G153" s="40" t="n">
        <f aca="false">(MAX(D153:F153)-MIN(D153:F153))*100</f>
        <v>1.13895216400911</v>
      </c>
      <c r="H153" s="41" t="n">
        <f aca="false">'2026 Forecast A'!L101</f>
        <v>3.86612036635239</v>
      </c>
      <c r="I153" s="41" t="n">
        <f aca="false">'2026 Forecast B'!L101</f>
        <v>3.67050772213151</v>
      </c>
      <c r="J153" s="41" t="n">
        <f aca="false">'2026 Forecast C'!L101</f>
        <v>4.12536798533956</v>
      </c>
      <c r="K153" s="18" t="n">
        <f aca="false">'2026 Forecast A'!F101</f>
        <v>439</v>
      </c>
      <c r="L153" s="42" t="str">
        <f aca="false">IF(OR(AND(D153&gt;0.5,E153&gt;0.5,F153&gt;0.5),AND(D153&lt;0.5,E153&lt;0.5,F153&lt;0.5)),"Yes","No — toss-up")</f>
        <v>Yes</v>
      </c>
    </row>
    <row r="154" customFormat="false" ht="15" hidden="false" customHeight="false" outlineLevel="0" collapsed="false">
      <c r="A154" s="9" t="str">
        <f aca="false">'2026 Forecast A'!A102</f>
        <v>Lehigh</v>
      </c>
      <c r="B154" s="9" t="str">
        <f aca="false">'2026 Forecast A'!B102</f>
        <v>ALLENTOWN</v>
      </c>
      <c r="C154" s="9" t="str">
        <f aca="false">'2026 Forecast A'!C102</f>
        <v>ALLENTOWN 19TH WARD 4TH DIST</v>
      </c>
      <c r="D154" s="10" t="n">
        <f aca="false">'2026 Forecast A'!G102</f>
        <v>0.64</v>
      </c>
      <c r="E154" s="10" t="n">
        <f aca="false">'2026 Forecast B'!G102</f>
        <v>0.645333333333333</v>
      </c>
      <c r="F154" s="10" t="n">
        <f aca="false">'2026 Forecast C'!G102</f>
        <v>0.648</v>
      </c>
      <c r="G154" s="40" t="n">
        <f aca="false">(MAX(D154:F154)-MIN(D154:F154))*100</f>
        <v>0.800000000000001</v>
      </c>
      <c r="H154" s="41" t="n">
        <f aca="false">'2026 Forecast A'!L102</f>
        <v>3.86612036635239</v>
      </c>
      <c r="I154" s="41" t="n">
        <f aca="false">'2026 Forecast B'!L102</f>
        <v>3.67050772213151</v>
      </c>
      <c r="J154" s="41" t="n">
        <f aca="false">'2026 Forecast C'!L102</f>
        <v>4.12536798533956</v>
      </c>
      <c r="K154" s="18" t="n">
        <f aca="false">'2026 Forecast A'!F102</f>
        <v>375</v>
      </c>
      <c r="L154" s="42" t="str">
        <f aca="false">IF(OR(AND(D154&gt;0.5,E154&gt;0.5,F154&gt;0.5),AND(D154&lt;0.5,E154&lt;0.5,F154&lt;0.5)),"Yes","No — toss-up")</f>
        <v>Yes</v>
      </c>
    </row>
    <row r="155" customFormat="false" ht="15" hidden="false" customHeight="false" outlineLevel="0" collapsed="false">
      <c r="A155" s="9" t="str">
        <f aca="false">'2026 Forecast A'!A103</f>
        <v>Lehigh</v>
      </c>
      <c r="B155" s="9" t="str">
        <f aca="false">'2026 Forecast A'!B103</f>
        <v>ALLENTOWN</v>
      </c>
      <c r="C155" s="9" t="str">
        <f aca="false">'2026 Forecast A'!C103</f>
        <v>ALLENTOWN 19TH WARD 5TH DIST</v>
      </c>
      <c r="D155" s="10" t="n">
        <f aca="false">'2026 Forecast A'!G103</f>
        <v>0.610648918469218</v>
      </c>
      <c r="E155" s="10" t="n">
        <f aca="false">'2026 Forecast B'!G103</f>
        <v>0.613976705490849</v>
      </c>
      <c r="F155" s="10" t="n">
        <f aca="false">'2026 Forecast C'!G103</f>
        <v>0.617304492512479</v>
      </c>
      <c r="G155" s="40" t="n">
        <f aca="false">(MAX(D155:F155)-MIN(D155:F155))*100</f>
        <v>0.665557404326123</v>
      </c>
      <c r="H155" s="41" t="n">
        <f aca="false">'2026 Forecast A'!L103</f>
        <v>2.78023491728762</v>
      </c>
      <c r="I155" s="41" t="n">
        <f aca="false">'2026 Forecast B'!L103</f>
        <v>2.86298806310657</v>
      </c>
      <c r="J155" s="41" t="n">
        <f aca="false">'2026 Forecast C'!L103</f>
        <v>2.97968580545052</v>
      </c>
      <c r="K155" s="18" t="n">
        <f aca="false">'2026 Forecast A'!F103</f>
        <v>601</v>
      </c>
      <c r="L155" s="42" t="str">
        <f aca="false">IF(OR(AND(D155&gt;0.5,E155&gt;0.5,F155&gt;0.5),AND(D155&lt;0.5,E155&lt;0.5,F155&lt;0.5)),"Yes","No — toss-up")</f>
        <v>Yes</v>
      </c>
    </row>
    <row r="156" customFormat="false" ht="15" hidden="false" customHeight="false" outlineLevel="0" collapsed="false">
      <c r="A156" s="9" t="str">
        <f aca="false">'2026 Forecast A'!A104</f>
        <v>Lehigh</v>
      </c>
      <c r="B156" s="9" t="str">
        <f aca="false">'2026 Forecast A'!B104</f>
        <v>ALLENTOWN</v>
      </c>
      <c r="C156" s="9" t="str">
        <f aca="false">'2026 Forecast A'!C104</f>
        <v>ALLENTOWN 19TH WARD 5TH DT SAL</v>
      </c>
      <c r="D156" s="10" t="n">
        <f aca="false">'2026 Forecast A'!G104</f>
        <v>0.5</v>
      </c>
      <c r="E156" s="10" t="n">
        <f aca="false">'2026 Forecast B'!G104</f>
        <v>0.5</v>
      </c>
      <c r="F156" s="10" t="n">
        <f aca="false">'2026 Forecast C'!G104</f>
        <v>0.5</v>
      </c>
      <c r="G156" s="40" t="n">
        <f aca="false">(MAX(D156:F156)-MIN(D156:F156))*100</f>
        <v>0</v>
      </c>
      <c r="H156" s="41" t="n">
        <f aca="false">'2026 Forecast A'!L104</f>
        <v>3.86612036635239</v>
      </c>
      <c r="I156" s="41" t="n">
        <f aca="false">'2026 Forecast B'!L104</f>
        <v>3.67050772213151</v>
      </c>
      <c r="J156" s="41" t="n">
        <f aca="false">'2026 Forecast C'!L104</f>
        <v>4.12536798533956</v>
      </c>
      <c r="K156" s="18" t="n">
        <f aca="false">'2026 Forecast A'!F104</f>
        <v>2</v>
      </c>
      <c r="L156" s="42" t="str">
        <f aca="false">IF(OR(AND(D156&gt;0.5,E156&gt;0.5,F156&gt;0.5),AND(D156&lt;0.5,E156&lt;0.5,F156&lt;0.5)),"Yes","No — toss-up")</f>
        <v>No — toss-up</v>
      </c>
    </row>
    <row r="157" customFormat="false" ht="15" hidden="false" customHeight="false" outlineLevel="0" collapsed="false">
      <c r="A157" s="9" t="str">
        <f aca="false">'2026 Forecast A'!A105</f>
        <v>Lehigh</v>
      </c>
      <c r="B157" s="9" t="str">
        <f aca="false">'2026 Forecast A'!B105</f>
        <v>ALLENTOWN</v>
      </c>
      <c r="C157" s="9" t="str">
        <f aca="false">'2026 Forecast A'!C105</f>
        <v>ALLENTOWN 19TH WARD 6TH DIST</v>
      </c>
      <c r="D157" s="10" t="n">
        <f aca="false">'2026 Forecast A'!G105</f>
        <v>0.625</v>
      </c>
      <c r="E157" s="10" t="n">
        <f aca="false">'2026 Forecast B'!G105</f>
        <v>0.61734693877551</v>
      </c>
      <c r="F157" s="10" t="n">
        <f aca="false">'2026 Forecast C'!G105</f>
        <v>0.631377551020408</v>
      </c>
      <c r="G157" s="40" t="n">
        <f aca="false">(MAX(D157:F157)-MIN(D157:F157))*100</f>
        <v>1.4030612244898</v>
      </c>
      <c r="H157" s="41" t="n">
        <f aca="false">'2026 Forecast A'!L105</f>
        <v>2.78023491728762</v>
      </c>
      <c r="I157" s="41" t="n">
        <f aca="false">'2026 Forecast B'!L105</f>
        <v>2.86298806310657</v>
      </c>
      <c r="J157" s="41" t="n">
        <f aca="false">'2026 Forecast C'!L105</f>
        <v>2.97968580545052</v>
      </c>
      <c r="K157" s="18" t="n">
        <f aca="false">'2026 Forecast A'!F105</f>
        <v>784</v>
      </c>
      <c r="L157" s="42" t="str">
        <f aca="false">IF(OR(AND(D157&gt;0.5,E157&gt;0.5,F157&gt;0.5),AND(D157&lt;0.5,E157&lt;0.5,F157&lt;0.5)),"Yes","No — toss-up")</f>
        <v>Yes</v>
      </c>
    </row>
    <row r="158" customFormat="false" ht="15" hidden="false" customHeight="false" outlineLevel="0" collapsed="false">
      <c r="A158" s="9" t="str">
        <f aca="false">'2026 Forecast A'!A106</f>
        <v>Lehigh</v>
      </c>
      <c r="B158" s="9" t="str">
        <f aca="false">'2026 Forecast A'!B106</f>
        <v>ALLENTOWN</v>
      </c>
      <c r="C158" s="9" t="str">
        <f aca="false">'2026 Forecast A'!C106</f>
        <v>ALLENTOWN 1ST WARD</v>
      </c>
      <c r="D158" s="10" t="n">
        <f aca="false">'2026 Forecast A'!G106</f>
        <v>0.724025974025974</v>
      </c>
      <c r="E158" s="10" t="n">
        <f aca="false">'2026 Forecast B'!G106</f>
        <v>0.717532467532468</v>
      </c>
      <c r="F158" s="10" t="n">
        <f aca="false">'2026 Forecast C'!G106</f>
        <v>0.733766233766234</v>
      </c>
      <c r="G158" s="40" t="n">
        <f aca="false">(MAX(D158:F158)-MIN(D158:F158))*100</f>
        <v>1.62337662337662</v>
      </c>
      <c r="H158" s="41" t="n">
        <f aca="false">'2026 Forecast A'!L106</f>
        <v>3.86612036635239</v>
      </c>
      <c r="I158" s="41" t="n">
        <f aca="false">'2026 Forecast B'!L106</f>
        <v>3.67050772213151</v>
      </c>
      <c r="J158" s="41" t="n">
        <f aca="false">'2026 Forecast C'!L106</f>
        <v>4.12536798533956</v>
      </c>
      <c r="K158" s="18" t="n">
        <f aca="false">'2026 Forecast A'!F106</f>
        <v>308</v>
      </c>
      <c r="L158" s="42" t="str">
        <f aca="false">IF(OR(AND(D158&gt;0.5,E158&gt;0.5,F158&gt;0.5),AND(D158&lt;0.5,E158&lt;0.5,F158&lt;0.5)),"Yes","No — toss-up")</f>
        <v>Yes</v>
      </c>
    </row>
    <row r="159" customFormat="false" ht="15" hidden="false" customHeight="false" outlineLevel="0" collapsed="false">
      <c r="A159" s="9" t="str">
        <f aca="false">'2026 Forecast A'!A107</f>
        <v>Lehigh</v>
      </c>
      <c r="B159" s="9" t="str">
        <f aca="false">'2026 Forecast A'!B107</f>
        <v>ALLENTOWN</v>
      </c>
      <c r="C159" s="9" t="str">
        <f aca="false">'2026 Forecast A'!C107</f>
        <v>ALLENTOWN 2ND WARD</v>
      </c>
      <c r="D159" s="10" t="n">
        <f aca="false">'2026 Forecast A'!G107</f>
        <v>0.698529411764706</v>
      </c>
      <c r="E159" s="10" t="n">
        <f aca="false">'2026 Forecast B'!G107</f>
        <v>0.683823529411765</v>
      </c>
      <c r="F159" s="10" t="n">
        <f aca="false">'2026 Forecast C'!G107</f>
        <v>0.709558823529412</v>
      </c>
      <c r="G159" s="40" t="n">
        <f aca="false">(MAX(D159:F159)-MIN(D159:F159))*100</f>
        <v>2.57352941176471</v>
      </c>
      <c r="H159" s="41" t="n">
        <f aca="false">'2026 Forecast A'!L107</f>
        <v>3.86612036635239</v>
      </c>
      <c r="I159" s="41" t="n">
        <f aca="false">'2026 Forecast B'!L107</f>
        <v>3.67050772213151</v>
      </c>
      <c r="J159" s="41" t="n">
        <f aca="false">'2026 Forecast C'!L107</f>
        <v>4.12536798533956</v>
      </c>
      <c r="K159" s="18" t="n">
        <f aca="false">'2026 Forecast A'!F107</f>
        <v>272</v>
      </c>
      <c r="L159" s="42" t="str">
        <f aca="false">IF(OR(AND(D159&gt;0.5,E159&gt;0.5,F159&gt;0.5),AND(D159&lt;0.5,E159&lt;0.5,F159&lt;0.5)),"Yes","No — toss-up")</f>
        <v>Yes</v>
      </c>
    </row>
    <row r="160" customFormat="false" ht="15" hidden="false" customHeight="false" outlineLevel="0" collapsed="false">
      <c r="A160" s="9" t="str">
        <f aca="false">'2026 Forecast A'!A108</f>
        <v>Lehigh</v>
      </c>
      <c r="B160" s="9" t="str">
        <f aca="false">'2026 Forecast A'!B108</f>
        <v>ALLENTOWN</v>
      </c>
      <c r="C160" s="9" t="str">
        <f aca="false">'2026 Forecast A'!C108</f>
        <v>ALLENTOWN 3RD WARD</v>
      </c>
      <c r="D160" s="10" t="n">
        <f aca="false">'2026 Forecast A'!G108</f>
        <v>0.723636363636364</v>
      </c>
      <c r="E160" s="10" t="n">
        <f aca="false">'2026 Forecast B'!G108</f>
        <v>0.710909090909091</v>
      </c>
      <c r="F160" s="10" t="n">
        <f aca="false">'2026 Forecast C'!G108</f>
        <v>0.738181818181818</v>
      </c>
      <c r="G160" s="40" t="n">
        <f aca="false">(MAX(D160:F160)-MIN(D160:F160))*100</f>
        <v>2.72727272727272</v>
      </c>
      <c r="H160" s="41" t="n">
        <f aca="false">'2026 Forecast A'!L108</f>
        <v>3.86612036635239</v>
      </c>
      <c r="I160" s="41" t="n">
        <f aca="false">'2026 Forecast B'!L108</f>
        <v>3.67050772213151</v>
      </c>
      <c r="J160" s="41" t="n">
        <f aca="false">'2026 Forecast C'!L108</f>
        <v>4.12536798533956</v>
      </c>
      <c r="K160" s="18" t="n">
        <f aca="false">'2026 Forecast A'!F108</f>
        <v>550</v>
      </c>
      <c r="L160" s="42" t="str">
        <f aca="false">IF(OR(AND(D160&gt;0.5,E160&gt;0.5,F160&gt;0.5),AND(D160&lt;0.5,E160&lt;0.5,F160&lt;0.5)),"Yes","No — toss-up")</f>
        <v>Yes</v>
      </c>
    </row>
    <row r="161" customFormat="false" ht="15" hidden="false" customHeight="false" outlineLevel="0" collapsed="false">
      <c r="A161" s="9" t="str">
        <f aca="false">'2026 Forecast A'!A109</f>
        <v>Lehigh</v>
      </c>
      <c r="B161" s="9" t="str">
        <f aca="false">'2026 Forecast A'!B109</f>
        <v>ALLENTOWN</v>
      </c>
      <c r="C161" s="9" t="str">
        <f aca="false">'2026 Forecast A'!C109</f>
        <v>ALLENTOWN 4TH WARD</v>
      </c>
      <c r="D161" s="10" t="n">
        <f aca="false">'2026 Forecast A'!G109</f>
        <v>0.678111587982833</v>
      </c>
      <c r="E161" s="10" t="n">
        <f aca="false">'2026 Forecast B'!G109</f>
        <v>0.67381974248927</v>
      </c>
      <c r="F161" s="10" t="n">
        <f aca="false">'2026 Forecast C'!G109</f>
        <v>0.686695278969957</v>
      </c>
      <c r="G161" s="40" t="n">
        <f aca="false">(MAX(D161:F161)-MIN(D161:F161))*100</f>
        <v>1.28755364806867</v>
      </c>
      <c r="H161" s="41" t="n">
        <f aca="false">'2026 Forecast A'!L109</f>
        <v>3.86612036635239</v>
      </c>
      <c r="I161" s="41" t="n">
        <f aca="false">'2026 Forecast B'!L109</f>
        <v>3.67050772213151</v>
      </c>
      <c r="J161" s="41" t="n">
        <f aca="false">'2026 Forecast C'!L109</f>
        <v>4.12536798533956</v>
      </c>
      <c r="K161" s="18" t="n">
        <f aca="false">'2026 Forecast A'!F109</f>
        <v>233</v>
      </c>
      <c r="L161" s="42" t="str">
        <f aca="false">IF(OR(AND(D161&gt;0.5,E161&gt;0.5,F161&gt;0.5),AND(D161&lt;0.5,E161&lt;0.5,F161&lt;0.5)),"Yes","No — toss-up")</f>
        <v>Yes</v>
      </c>
    </row>
    <row r="162" customFormat="false" ht="15" hidden="false" customHeight="false" outlineLevel="0" collapsed="false">
      <c r="A162" s="9" t="str">
        <f aca="false">'2026 Forecast A'!A110</f>
        <v>Lehigh</v>
      </c>
      <c r="B162" s="9" t="str">
        <f aca="false">'2026 Forecast A'!B110</f>
        <v>ALLENTOWN</v>
      </c>
      <c r="C162" s="9" t="str">
        <f aca="false">'2026 Forecast A'!C110</f>
        <v>ALLENTOWN 5TH WARD</v>
      </c>
      <c r="D162" s="10" t="n">
        <f aca="false">'2026 Forecast A'!G110</f>
        <v>0.749185667752443</v>
      </c>
      <c r="E162" s="10" t="n">
        <f aca="false">'2026 Forecast B'!G110</f>
        <v>0.732899022801303</v>
      </c>
      <c r="F162" s="10" t="n">
        <f aca="false">'2026 Forecast C'!G110</f>
        <v>0.758957654723127</v>
      </c>
      <c r="G162" s="40" t="n">
        <f aca="false">(MAX(D162:F162)-MIN(D162:F162))*100</f>
        <v>2.60586319218241</v>
      </c>
      <c r="H162" s="41" t="n">
        <f aca="false">'2026 Forecast A'!L110</f>
        <v>3.86612036635239</v>
      </c>
      <c r="I162" s="41" t="n">
        <f aca="false">'2026 Forecast B'!L110</f>
        <v>3.67050772213151</v>
      </c>
      <c r="J162" s="41" t="n">
        <f aca="false">'2026 Forecast C'!L110</f>
        <v>4.12536798533956</v>
      </c>
      <c r="K162" s="18" t="n">
        <f aca="false">'2026 Forecast A'!F110</f>
        <v>307</v>
      </c>
      <c r="L162" s="42" t="str">
        <f aca="false">IF(OR(AND(D162&gt;0.5,E162&gt;0.5,F162&gt;0.5),AND(D162&lt;0.5,E162&lt;0.5,F162&lt;0.5)),"Yes","No — toss-up")</f>
        <v>Yes</v>
      </c>
    </row>
    <row r="163" customFormat="false" ht="15" hidden="false" customHeight="false" outlineLevel="0" collapsed="false">
      <c r="A163" s="9" t="str">
        <f aca="false">'2026 Forecast A'!A111</f>
        <v>Lehigh</v>
      </c>
      <c r="B163" s="9" t="str">
        <f aca="false">'2026 Forecast A'!B111</f>
        <v>ALLENTOWN</v>
      </c>
      <c r="C163" s="9" t="str">
        <f aca="false">'2026 Forecast A'!C111</f>
        <v>ALLENTOWN 6TH WARD 1ST DIST</v>
      </c>
      <c r="D163" s="10" t="n">
        <f aca="false">'2026 Forecast A'!G111</f>
        <v>0.647058823529412</v>
      </c>
      <c r="E163" s="10" t="n">
        <f aca="false">'2026 Forecast B'!G111</f>
        <v>0.663865546218487</v>
      </c>
      <c r="F163" s="10" t="n">
        <f aca="false">'2026 Forecast C'!G111</f>
        <v>0.65546218487395</v>
      </c>
      <c r="G163" s="40" t="n">
        <f aca="false">(MAX(D163:F163)-MIN(D163:F163))*100</f>
        <v>1.68067226890756</v>
      </c>
      <c r="H163" s="41" t="n">
        <f aca="false">'2026 Forecast A'!L111</f>
        <v>3.86612036635239</v>
      </c>
      <c r="I163" s="41" t="n">
        <f aca="false">'2026 Forecast B'!L111</f>
        <v>3.67050772213151</v>
      </c>
      <c r="J163" s="41" t="n">
        <f aca="false">'2026 Forecast C'!L111</f>
        <v>4.12536798533956</v>
      </c>
      <c r="K163" s="18" t="n">
        <f aca="false">'2026 Forecast A'!F111</f>
        <v>119</v>
      </c>
      <c r="L163" s="42" t="str">
        <f aca="false">IF(OR(AND(D163&gt;0.5,E163&gt;0.5,F163&gt;0.5),AND(D163&lt;0.5,E163&lt;0.5,F163&lt;0.5)),"Yes","No — toss-up")</f>
        <v>Yes</v>
      </c>
    </row>
    <row r="164" customFormat="false" ht="15" hidden="false" customHeight="false" outlineLevel="0" collapsed="false">
      <c r="A164" s="9" t="str">
        <f aca="false">'2026 Forecast A'!A112</f>
        <v>Lehigh</v>
      </c>
      <c r="B164" s="9" t="str">
        <f aca="false">'2026 Forecast A'!B112</f>
        <v>ALLENTOWN</v>
      </c>
      <c r="C164" s="9" t="str">
        <f aca="false">'2026 Forecast A'!C112</f>
        <v>ALLENTOWN 6TH WARD 2ND DIST</v>
      </c>
      <c r="D164" s="10" t="n">
        <f aca="false">'2026 Forecast A'!G112</f>
        <v>0.632302405498282</v>
      </c>
      <c r="E164" s="10" t="n">
        <f aca="false">'2026 Forecast B'!G112</f>
        <v>0.649484536082474</v>
      </c>
      <c r="F164" s="10" t="n">
        <f aca="false">'2026 Forecast C'!G112</f>
        <v>0.642611683848797</v>
      </c>
      <c r="G164" s="40" t="n">
        <f aca="false">(MAX(D164:F164)-MIN(D164:F164))*100</f>
        <v>1.71821305841925</v>
      </c>
      <c r="H164" s="41" t="n">
        <f aca="false">'2026 Forecast A'!L112</f>
        <v>3.86612036635239</v>
      </c>
      <c r="I164" s="41" t="n">
        <f aca="false">'2026 Forecast B'!L112</f>
        <v>3.67050772213151</v>
      </c>
      <c r="J164" s="41" t="n">
        <f aca="false">'2026 Forecast C'!L112</f>
        <v>4.12536798533956</v>
      </c>
      <c r="K164" s="18" t="n">
        <f aca="false">'2026 Forecast A'!F112</f>
        <v>291</v>
      </c>
      <c r="L164" s="42" t="str">
        <f aca="false">IF(OR(AND(D164&gt;0.5,E164&gt;0.5,F164&gt;0.5),AND(D164&lt;0.5,E164&lt;0.5,F164&lt;0.5)),"Yes","No — toss-up")</f>
        <v>Yes</v>
      </c>
    </row>
    <row r="165" customFormat="false" ht="15" hidden="false" customHeight="false" outlineLevel="0" collapsed="false">
      <c r="A165" s="9" t="str">
        <f aca="false">'2026 Forecast A'!A113</f>
        <v>Lehigh</v>
      </c>
      <c r="B165" s="9" t="str">
        <f aca="false">'2026 Forecast A'!B113</f>
        <v>ALLENTOWN</v>
      </c>
      <c r="C165" s="9" t="str">
        <f aca="false">'2026 Forecast A'!C113</f>
        <v>ALLENTOWN 7TH WARD</v>
      </c>
      <c r="D165" s="10" t="n">
        <f aca="false">'2026 Forecast A'!G113</f>
        <v>0.728</v>
      </c>
      <c r="E165" s="10" t="n">
        <f aca="false">'2026 Forecast B'!G113</f>
        <v>0.712</v>
      </c>
      <c r="F165" s="10" t="n">
        <f aca="false">'2026 Forecast C'!G113</f>
        <v>0.738666666666667</v>
      </c>
      <c r="G165" s="40" t="n">
        <f aca="false">(MAX(D165:F165)-MIN(D165:F165))*100</f>
        <v>2.66666666666667</v>
      </c>
      <c r="H165" s="41" t="n">
        <f aca="false">'2026 Forecast A'!L113</f>
        <v>3.86612036635239</v>
      </c>
      <c r="I165" s="41" t="n">
        <f aca="false">'2026 Forecast B'!L113</f>
        <v>3.67050772213151</v>
      </c>
      <c r="J165" s="41" t="n">
        <f aca="false">'2026 Forecast C'!L113</f>
        <v>4.12536798533956</v>
      </c>
      <c r="K165" s="18" t="n">
        <f aca="false">'2026 Forecast A'!F113</f>
        <v>375</v>
      </c>
      <c r="L165" s="42" t="str">
        <f aca="false">IF(OR(AND(D165&gt;0.5,E165&gt;0.5,F165&gt;0.5),AND(D165&lt;0.5,E165&lt;0.5,F165&lt;0.5)),"Yes","No — toss-up")</f>
        <v>Yes</v>
      </c>
    </row>
    <row r="166" customFormat="false" ht="15" hidden="false" customHeight="false" outlineLevel="0" collapsed="false">
      <c r="A166" s="9" t="str">
        <f aca="false">'2026 Forecast A'!A114</f>
        <v>Lehigh</v>
      </c>
      <c r="B166" s="9" t="str">
        <f aca="false">'2026 Forecast A'!B114</f>
        <v>ALLENTOWN</v>
      </c>
      <c r="C166" s="9" t="str">
        <f aca="false">'2026 Forecast A'!C114</f>
        <v>ALLENTOWN 8TH WARD 1ST DIST</v>
      </c>
      <c r="D166" s="10" t="n">
        <f aca="false">'2026 Forecast A'!G114</f>
        <v>0.729166666666667</v>
      </c>
      <c r="E166" s="10" t="n">
        <f aca="false">'2026 Forecast B'!G114</f>
        <v>0.722222222222222</v>
      </c>
      <c r="F166" s="10" t="n">
        <f aca="false">'2026 Forecast C'!G114</f>
        <v>0.743055555555556</v>
      </c>
      <c r="G166" s="40" t="n">
        <f aca="false">(MAX(D166:F166)-MIN(D166:F166))*100</f>
        <v>2.08333333333334</v>
      </c>
      <c r="H166" s="41" t="n">
        <f aca="false">'2026 Forecast A'!L114</f>
        <v>3.86612036635239</v>
      </c>
      <c r="I166" s="41" t="n">
        <f aca="false">'2026 Forecast B'!L114</f>
        <v>3.67050772213151</v>
      </c>
      <c r="J166" s="41" t="n">
        <f aca="false">'2026 Forecast C'!L114</f>
        <v>4.12536798533956</v>
      </c>
      <c r="K166" s="18" t="n">
        <f aca="false">'2026 Forecast A'!F114</f>
        <v>144</v>
      </c>
      <c r="L166" s="42" t="str">
        <f aca="false">IF(OR(AND(D166&gt;0.5,E166&gt;0.5,F166&gt;0.5),AND(D166&lt;0.5,E166&lt;0.5,F166&lt;0.5)),"Yes","No — toss-up")</f>
        <v>Yes</v>
      </c>
    </row>
    <row r="167" customFormat="false" ht="15" hidden="false" customHeight="false" outlineLevel="0" collapsed="false">
      <c r="A167" s="9" t="str">
        <f aca="false">'2026 Forecast A'!A115</f>
        <v>Lehigh</v>
      </c>
      <c r="B167" s="9" t="str">
        <f aca="false">'2026 Forecast A'!B115</f>
        <v>ALLENTOWN</v>
      </c>
      <c r="C167" s="9" t="str">
        <f aca="false">'2026 Forecast A'!C115</f>
        <v>ALLENTOWN 8TH WARD 2ND DIST</v>
      </c>
      <c r="D167" s="10" t="n">
        <f aca="false">'2026 Forecast A'!G115</f>
        <v>0.731428571428571</v>
      </c>
      <c r="E167" s="10" t="n">
        <f aca="false">'2026 Forecast B'!G115</f>
        <v>0.731428571428571</v>
      </c>
      <c r="F167" s="10" t="n">
        <f aca="false">'2026 Forecast C'!G115</f>
        <v>0.737142857142857</v>
      </c>
      <c r="G167" s="40" t="n">
        <f aca="false">(MAX(D167:F167)-MIN(D167:F167))*100</f>
        <v>0.571428571428567</v>
      </c>
      <c r="H167" s="41" t="n">
        <f aca="false">'2026 Forecast A'!L115</f>
        <v>3.86612036635239</v>
      </c>
      <c r="I167" s="41" t="n">
        <f aca="false">'2026 Forecast B'!L115</f>
        <v>3.67050772213151</v>
      </c>
      <c r="J167" s="41" t="n">
        <f aca="false">'2026 Forecast C'!L115</f>
        <v>4.12536798533956</v>
      </c>
      <c r="K167" s="18" t="n">
        <f aca="false">'2026 Forecast A'!F115</f>
        <v>175</v>
      </c>
      <c r="L167" s="42" t="str">
        <f aca="false">IF(OR(AND(D167&gt;0.5,E167&gt;0.5,F167&gt;0.5),AND(D167&lt;0.5,E167&lt;0.5,F167&lt;0.5)),"Yes","No — toss-up")</f>
        <v>Yes</v>
      </c>
    </row>
    <row r="168" customFormat="false" ht="15" hidden="false" customHeight="false" outlineLevel="0" collapsed="false">
      <c r="A168" s="9" t="str">
        <f aca="false">'2026 Forecast A'!A116</f>
        <v>Lehigh</v>
      </c>
      <c r="B168" s="9" t="str">
        <f aca="false">'2026 Forecast A'!B116</f>
        <v>ALLENTOWN</v>
      </c>
      <c r="C168" s="9" t="str">
        <f aca="false">'2026 Forecast A'!C116</f>
        <v>ALLENTOWN 8TH WARD 3RD DIST</v>
      </c>
      <c r="D168" s="10" t="n">
        <f aca="false">'2026 Forecast A'!G116</f>
        <v>0.730038022813688</v>
      </c>
      <c r="E168" s="10" t="n">
        <f aca="false">'2026 Forecast B'!G116</f>
        <v>0.726235741444867</v>
      </c>
      <c r="F168" s="10" t="n">
        <f aca="false">'2026 Forecast C'!G116</f>
        <v>0.741444866920152</v>
      </c>
      <c r="G168" s="40" t="n">
        <f aca="false">(MAX(D168:F168)-MIN(D168:F168))*100</f>
        <v>1.52091254752852</v>
      </c>
      <c r="H168" s="41" t="n">
        <f aca="false">'2026 Forecast A'!L116</f>
        <v>3.86612036635239</v>
      </c>
      <c r="I168" s="41" t="n">
        <f aca="false">'2026 Forecast B'!L116</f>
        <v>3.67050772213151</v>
      </c>
      <c r="J168" s="41" t="n">
        <f aca="false">'2026 Forecast C'!L116</f>
        <v>4.12536798533956</v>
      </c>
      <c r="K168" s="18" t="n">
        <f aca="false">'2026 Forecast A'!F116</f>
        <v>263</v>
      </c>
      <c r="L168" s="42" t="str">
        <f aca="false">IF(OR(AND(D168&gt;0.5,E168&gt;0.5,F168&gt;0.5),AND(D168&lt;0.5,E168&lt;0.5,F168&lt;0.5)),"Yes","No — toss-up")</f>
        <v>Yes</v>
      </c>
    </row>
    <row r="169" customFormat="false" ht="15" hidden="false" customHeight="false" outlineLevel="0" collapsed="false">
      <c r="A169" s="9" t="str">
        <f aca="false">'2026 Forecast A'!A117</f>
        <v>Lehigh</v>
      </c>
      <c r="B169" s="9" t="str">
        <f aca="false">'2026 Forecast A'!B117</f>
        <v>ALLENTOWN</v>
      </c>
      <c r="C169" s="9" t="str">
        <f aca="false">'2026 Forecast A'!C117</f>
        <v>ALLENTOWN 8TH WARD 4TH DIST</v>
      </c>
      <c r="D169" s="10" t="n">
        <f aca="false">'2026 Forecast A'!G117</f>
        <v>0.661257606490872</v>
      </c>
      <c r="E169" s="10" t="n">
        <f aca="false">'2026 Forecast B'!G117</f>
        <v>0.659229208924949</v>
      </c>
      <c r="F169" s="10" t="n">
        <f aca="false">'2026 Forecast C'!G117</f>
        <v>0.669371196754564</v>
      </c>
      <c r="G169" s="40" t="n">
        <f aca="false">(MAX(D169:F169)-MIN(D169:F169))*100</f>
        <v>1.01419878296146</v>
      </c>
      <c r="H169" s="41" t="n">
        <f aca="false">'2026 Forecast A'!L117</f>
        <v>3.86612036635239</v>
      </c>
      <c r="I169" s="41" t="n">
        <f aca="false">'2026 Forecast B'!L117</f>
        <v>3.67050772213151</v>
      </c>
      <c r="J169" s="41" t="n">
        <f aca="false">'2026 Forecast C'!L117</f>
        <v>4.12536798533956</v>
      </c>
      <c r="K169" s="18" t="n">
        <f aca="false">'2026 Forecast A'!F117</f>
        <v>493</v>
      </c>
      <c r="L169" s="42" t="str">
        <f aca="false">IF(OR(AND(D169&gt;0.5,E169&gt;0.5,F169&gt;0.5),AND(D169&lt;0.5,E169&lt;0.5,F169&lt;0.5)),"Yes","No — toss-up")</f>
        <v>Yes</v>
      </c>
    </row>
    <row r="170" customFormat="false" ht="15" hidden="false" customHeight="false" outlineLevel="0" collapsed="false">
      <c r="A170" s="9" t="str">
        <f aca="false">'2026 Forecast A'!A118</f>
        <v>Lehigh</v>
      </c>
      <c r="B170" s="9" t="str">
        <f aca="false">'2026 Forecast A'!B118</f>
        <v>ALLENTOWN</v>
      </c>
      <c r="C170" s="9" t="str">
        <f aca="false">'2026 Forecast A'!C118</f>
        <v>ALLENTOWN 8TH WARD 5TH DIST</v>
      </c>
      <c r="D170" s="10" t="n">
        <f aca="false">'2026 Forecast A'!G118</f>
        <v>0.665178571428571</v>
      </c>
      <c r="E170" s="10" t="n">
        <f aca="false">'2026 Forecast B'!G118</f>
        <v>0.669642857142857</v>
      </c>
      <c r="F170" s="10" t="n">
        <f aca="false">'2026 Forecast C'!G118</f>
        <v>0.678571428571429</v>
      </c>
      <c r="G170" s="40" t="n">
        <f aca="false">(MAX(D170:F170)-MIN(D170:F170))*100</f>
        <v>1.33928571428572</v>
      </c>
      <c r="H170" s="41" t="n">
        <f aca="false">'2026 Forecast A'!L118</f>
        <v>3.86612036635239</v>
      </c>
      <c r="I170" s="41" t="n">
        <f aca="false">'2026 Forecast B'!L118</f>
        <v>3.67050772213151</v>
      </c>
      <c r="J170" s="41" t="n">
        <f aca="false">'2026 Forecast C'!L118</f>
        <v>4.12536798533956</v>
      </c>
      <c r="K170" s="18" t="n">
        <f aca="false">'2026 Forecast A'!F118</f>
        <v>224</v>
      </c>
      <c r="L170" s="42" t="str">
        <f aca="false">IF(OR(AND(D170&gt;0.5,E170&gt;0.5,F170&gt;0.5),AND(D170&lt;0.5,E170&lt;0.5,F170&lt;0.5)),"Yes","No — toss-up")</f>
        <v>Yes</v>
      </c>
    </row>
    <row r="171" customFormat="false" ht="15" hidden="false" customHeight="false" outlineLevel="0" collapsed="false">
      <c r="A171" s="9" t="str">
        <f aca="false">'2026 Forecast A'!A119</f>
        <v>Lehigh</v>
      </c>
      <c r="B171" s="9" t="str">
        <f aca="false">'2026 Forecast A'!B119</f>
        <v>ALLENTOWN</v>
      </c>
      <c r="C171" s="9" t="str">
        <f aca="false">'2026 Forecast A'!C119</f>
        <v>ALLENTOWN 8TH WARD 6TH DIST</v>
      </c>
      <c r="D171" s="10" t="n">
        <f aca="false">'2026 Forecast A'!G119</f>
        <v>0.681818181818182</v>
      </c>
      <c r="E171" s="10" t="n">
        <f aca="false">'2026 Forecast B'!G119</f>
        <v>0.690082644628099</v>
      </c>
      <c r="F171" s="10" t="n">
        <f aca="false">'2026 Forecast C'!G119</f>
        <v>0.690082644628099</v>
      </c>
      <c r="G171" s="40" t="n">
        <f aca="false">(MAX(D171:F171)-MIN(D171:F171))*100</f>
        <v>0.826446280991744</v>
      </c>
      <c r="H171" s="41" t="n">
        <f aca="false">'2026 Forecast A'!L119</f>
        <v>3.86612036635239</v>
      </c>
      <c r="I171" s="41" t="n">
        <f aca="false">'2026 Forecast B'!L119</f>
        <v>3.67050772213151</v>
      </c>
      <c r="J171" s="41" t="n">
        <f aca="false">'2026 Forecast C'!L119</f>
        <v>4.12536798533956</v>
      </c>
      <c r="K171" s="18" t="n">
        <f aca="false">'2026 Forecast A'!F119</f>
        <v>242</v>
      </c>
      <c r="L171" s="42" t="str">
        <f aca="false">IF(OR(AND(D171&gt;0.5,E171&gt;0.5,F171&gt;0.5),AND(D171&lt;0.5,E171&lt;0.5,F171&lt;0.5)),"Yes","No — toss-up")</f>
        <v>Yes</v>
      </c>
    </row>
    <row r="172" customFormat="false" ht="15" hidden="false" customHeight="false" outlineLevel="0" collapsed="false">
      <c r="A172" s="9" t="str">
        <f aca="false">'2026 Forecast A'!A120</f>
        <v>Lehigh</v>
      </c>
      <c r="B172" s="9" t="str">
        <f aca="false">'2026 Forecast A'!B120</f>
        <v>ALLENTOWN</v>
      </c>
      <c r="C172" s="9" t="str">
        <f aca="false">'2026 Forecast A'!C120</f>
        <v>ALLENTOWN 8TH WARD 7TH DIST</v>
      </c>
      <c r="D172" s="10" t="n">
        <f aca="false">'2026 Forecast A'!G120</f>
        <v>0.621380846325167</v>
      </c>
      <c r="E172" s="10" t="n">
        <f aca="false">'2026 Forecast B'!G120</f>
        <v>0.628062360801782</v>
      </c>
      <c r="F172" s="10" t="n">
        <f aca="false">'2026 Forecast C'!G120</f>
        <v>0.630289532293987</v>
      </c>
      <c r="G172" s="40" t="n">
        <f aca="false">(MAX(D172:F172)-MIN(D172:F172))*100</f>
        <v>0.890868596881966</v>
      </c>
      <c r="H172" s="41" t="n">
        <f aca="false">'2026 Forecast A'!L120</f>
        <v>3.86612036635239</v>
      </c>
      <c r="I172" s="41" t="n">
        <f aca="false">'2026 Forecast B'!L120</f>
        <v>3.67050772213151</v>
      </c>
      <c r="J172" s="41" t="n">
        <f aca="false">'2026 Forecast C'!L120</f>
        <v>4.12536798533956</v>
      </c>
      <c r="K172" s="18" t="n">
        <f aca="false">'2026 Forecast A'!F120</f>
        <v>449</v>
      </c>
      <c r="L172" s="42" t="str">
        <f aca="false">IF(OR(AND(D172&gt;0.5,E172&gt;0.5,F172&gt;0.5),AND(D172&lt;0.5,E172&lt;0.5,F172&lt;0.5)),"Yes","No — toss-up")</f>
        <v>Yes</v>
      </c>
    </row>
    <row r="173" customFormat="false" ht="15" hidden="false" customHeight="false" outlineLevel="0" collapsed="false">
      <c r="A173" s="9" t="str">
        <f aca="false">'2026 Forecast A'!A121</f>
        <v>Lehigh</v>
      </c>
      <c r="B173" s="9" t="str">
        <f aca="false">'2026 Forecast A'!B121</f>
        <v>ALLENTOWN</v>
      </c>
      <c r="C173" s="9" t="str">
        <f aca="false">'2026 Forecast A'!C121</f>
        <v>ALLENTOWN 9TH WARD</v>
      </c>
      <c r="D173" s="10" t="n">
        <f aca="false">'2026 Forecast A'!G121</f>
        <v>0.687096774193548</v>
      </c>
      <c r="E173" s="10" t="n">
        <f aca="false">'2026 Forecast B'!G121</f>
        <v>0.690322580645161</v>
      </c>
      <c r="F173" s="10" t="n">
        <f aca="false">'2026 Forecast C'!G121</f>
        <v>0.696774193548387</v>
      </c>
      <c r="G173" s="40" t="n">
        <f aca="false">(MAX(D173:F173)-MIN(D173:F173))*100</f>
        <v>0.967741935483868</v>
      </c>
      <c r="H173" s="41" t="n">
        <f aca="false">'2026 Forecast A'!L121</f>
        <v>3.86612036635239</v>
      </c>
      <c r="I173" s="41" t="n">
        <f aca="false">'2026 Forecast B'!L121</f>
        <v>3.67050772213151</v>
      </c>
      <c r="J173" s="41" t="n">
        <f aca="false">'2026 Forecast C'!L121</f>
        <v>4.12536798533956</v>
      </c>
      <c r="K173" s="18" t="n">
        <f aca="false">'2026 Forecast A'!F121</f>
        <v>310</v>
      </c>
      <c r="L173" s="42" t="str">
        <f aca="false">IF(OR(AND(D173&gt;0.5,E173&gt;0.5,F173&gt;0.5),AND(D173&lt;0.5,E173&lt;0.5,F173&lt;0.5)),"Yes","No — toss-up")</f>
        <v>Yes</v>
      </c>
    </row>
    <row r="174" customFormat="false" ht="15" hidden="false" customHeight="false" outlineLevel="0" collapsed="false">
      <c r="A174" s="9" t="str">
        <f aca="false">'2026 Forecast A'!A122</f>
        <v>Lehigh</v>
      </c>
      <c r="B174" s="9" t="str">
        <f aca="false">'2026 Forecast A'!B122</f>
        <v>BETHLEHEM</v>
      </c>
      <c r="C174" s="9" t="str">
        <f aca="false">'2026 Forecast A'!C122</f>
        <v>BETHLEHEM 10TH WARD</v>
      </c>
      <c r="D174" s="10" t="n">
        <f aca="false">'2026 Forecast A'!G122</f>
        <v>0.710806697108067</v>
      </c>
      <c r="E174" s="10" t="n">
        <f aca="false">'2026 Forecast B'!G122</f>
        <v>0.700152207001522</v>
      </c>
      <c r="F174" s="10" t="n">
        <f aca="false">'2026 Forecast C'!G122</f>
        <v>0.722983257229833</v>
      </c>
      <c r="G174" s="40" t="n">
        <f aca="false">(MAX(D174:F174)-MIN(D174:F174))*100</f>
        <v>2.28310502283106</v>
      </c>
      <c r="H174" s="41" t="n">
        <f aca="false">'2026 Forecast A'!L122</f>
        <v>2.78023491728762</v>
      </c>
      <c r="I174" s="41" t="n">
        <f aca="false">'2026 Forecast B'!L122</f>
        <v>2.86298806310657</v>
      </c>
      <c r="J174" s="41" t="n">
        <f aca="false">'2026 Forecast C'!L122</f>
        <v>2.97968580545052</v>
      </c>
      <c r="K174" s="18" t="n">
        <f aca="false">'2026 Forecast A'!F122</f>
        <v>657</v>
      </c>
      <c r="L174" s="42" t="str">
        <f aca="false">IF(OR(AND(D174&gt;0.5,E174&gt;0.5,F174&gt;0.5),AND(D174&lt;0.5,E174&lt;0.5,F174&lt;0.5)),"Yes","No — toss-up")</f>
        <v>Yes</v>
      </c>
    </row>
    <row r="175" customFormat="false" ht="15" hidden="false" customHeight="false" outlineLevel="0" collapsed="false">
      <c r="A175" s="9" t="str">
        <f aca="false">'2026 Forecast A'!A123</f>
        <v>Lehigh</v>
      </c>
      <c r="B175" s="9" t="str">
        <f aca="false">'2026 Forecast A'!B123</f>
        <v>BETHLEHEM</v>
      </c>
      <c r="C175" s="9" t="str">
        <f aca="false">'2026 Forecast A'!C123</f>
        <v>BETHLEHEM 11TH WARD</v>
      </c>
      <c r="D175" s="10" t="n">
        <f aca="false">'2026 Forecast A'!G123</f>
        <v>0.667381974248927</v>
      </c>
      <c r="E175" s="10" t="n">
        <f aca="false">'2026 Forecast B'!G123</f>
        <v>0.656652360515021</v>
      </c>
      <c r="F175" s="10" t="n">
        <f aca="false">'2026 Forecast C'!G123</f>
        <v>0.67381974248927</v>
      </c>
      <c r="G175" s="40" t="n">
        <f aca="false">(MAX(D175:F175)-MIN(D175:F175))*100</f>
        <v>1.71673819742489</v>
      </c>
      <c r="H175" s="41" t="n">
        <f aca="false">'2026 Forecast A'!L123</f>
        <v>3.86612036635239</v>
      </c>
      <c r="I175" s="41" t="n">
        <f aca="false">'2026 Forecast B'!L123</f>
        <v>3.67050772213151</v>
      </c>
      <c r="J175" s="41" t="n">
        <f aca="false">'2026 Forecast C'!L123</f>
        <v>4.12536798533956</v>
      </c>
      <c r="K175" s="18" t="n">
        <f aca="false">'2026 Forecast A'!F123</f>
        <v>466</v>
      </c>
      <c r="L175" s="42" t="str">
        <f aca="false">IF(OR(AND(D175&gt;0.5,E175&gt;0.5,F175&gt;0.5),AND(D175&lt;0.5,E175&lt;0.5,F175&lt;0.5)),"Yes","No — toss-up")</f>
        <v>Yes</v>
      </c>
    </row>
    <row r="176" customFormat="false" ht="15" hidden="false" customHeight="false" outlineLevel="0" collapsed="false">
      <c r="A176" s="9" t="str">
        <f aca="false">'2026 Forecast A'!A124</f>
        <v>Lehigh</v>
      </c>
      <c r="B176" s="9" t="str">
        <f aca="false">'2026 Forecast A'!B124</f>
        <v>BETHLEHEM</v>
      </c>
      <c r="C176" s="9" t="str">
        <f aca="false">'2026 Forecast A'!C124</f>
        <v>BETHLEHEM 12TH WARD 1ST DIST</v>
      </c>
      <c r="D176" s="10" t="n">
        <f aca="false">'2026 Forecast A'!G124</f>
        <v>0.716632443531828</v>
      </c>
      <c r="E176" s="10" t="n">
        <f aca="false">'2026 Forecast B'!G124</f>
        <v>0.704312114989733</v>
      </c>
      <c r="F176" s="10" t="n">
        <f aca="false">'2026 Forecast C'!G124</f>
        <v>0.728952772073922</v>
      </c>
      <c r="G176" s="40" t="n">
        <f aca="false">(MAX(D176:F176)-MIN(D176:F176))*100</f>
        <v>2.46406570841889</v>
      </c>
      <c r="H176" s="41" t="n">
        <f aca="false">'2026 Forecast A'!L124</f>
        <v>3.86612036635239</v>
      </c>
      <c r="I176" s="41" t="n">
        <f aca="false">'2026 Forecast B'!L124</f>
        <v>3.67050772213151</v>
      </c>
      <c r="J176" s="41" t="n">
        <f aca="false">'2026 Forecast C'!L124</f>
        <v>4.12536798533956</v>
      </c>
      <c r="K176" s="18" t="n">
        <f aca="false">'2026 Forecast A'!F124</f>
        <v>487</v>
      </c>
      <c r="L176" s="42" t="str">
        <f aca="false">IF(OR(AND(D176&gt;0.5,E176&gt;0.5,F176&gt;0.5),AND(D176&lt;0.5,E176&lt;0.5,F176&lt;0.5)),"Yes","No — toss-up")</f>
        <v>Yes</v>
      </c>
    </row>
    <row r="177" customFormat="false" ht="15" hidden="false" customHeight="false" outlineLevel="0" collapsed="false">
      <c r="A177" s="9" t="str">
        <f aca="false">'2026 Forecast A'!A125</f>
        <v>Lehigh</v>
      </c>
      <c r="B177" s="9" t="str">
        <f aca="false">'2026 Forecast A'!B125</f>
        <v>BETHLEHEM</v>
      </c>
      <c r="C177" s="9" t="str">
        <f aca="false">'2026 Forecast A'!C125</f>
        <v>BETHLEHEM 12TH WARD 2ND DIST</v>
      </c>
      <c r="D177" s="10" t="n">
        <f aca="false">'2026 Forecast A'!G125</f>
        <v>0.685557586837294</v>
      </c>
      <c r="E177" s="10" t="n">
        <f aca="false">'2026 Forecast B'!G125</f>
        <v>0.681901279707496</v>
      </c>
      <c r="F177" s="10" t="n">
        <f aca="false">'2026 Forecast C'!G125</f>
        <v>0.694698354661792</v>
      </c>
      <c r="G177" s="40" t="n">
        <f aca="false">(MAX(D177:F177)-MIN(D177:F177))*100</f>
        <v>1.27970749542962</v>
      </c>
      <c r="H177" s="41" t="n">
        <f aca="false">'2026 Forecast A'!L125</f>
        <v>3.86612036635239</v>
      </c>
      <c r="I177" s="41" t="n">
        <f aca="false">'2026 Forecast B'!L125</f>
        <v>3.67050772213151</v>
      </c>
      <c r="J177" s="41" t="n">
        <f aca="false">'2026 Forecast C'!L125</f>
        <v>4.12536798533956</v>
      </c>
      <c r="K177" s="18" t="n">
        <f aca="false">'2026 Forecast A'!F125</f>
        <v>547</v>
      </c>
      <c r="L177" s="42" t="str">
        <f aca="false">IF(OR(AND(D177&gt;0.5,E177&gt;0.5,F177&gt;0.5),AND(D177&lt;0.5,E177&lt;0.5,F177&lt;0.5)),"Yes","No — toss-up")</f>
        <v>Yes</v>
      </c>
    </row>
    <row r="178" customFormat="false" ht="15" hidden="false" customHeight="false" outlineLevel="0" collapsed="false">
      <c r="A178" s="9" t="str">
        <f aca="false">'2026 Forecast A'!A126</f>
        <v>Lehigh</v>
      </c>
      <c r="B178" s="9" t="str">
        <f aca="false">'2026 Forecast A'!B126</f>
        <v>BETHLEHEM</v>
      </c>
      <c r="C178" s="9" t="str">
        <f aca="false">'2026 Forecast A'!C126</f>
        <v>BETHLEHEM 13TH WARD 1ST DIST</v>
      </c>
      <c r="D178" s="10" t="n">
        <f aca="false">'2026 Forecast A'!G126</f>
        <v>0.642538975501114</v>
      </c>
      <c r="E178" s="10" t="n">
        <f aca="false">'2026 Forecast B'!G126</f>
        <v>0.633630289532294</v>
      </c>
      <c r="F178" s="10" t="n">
        <f aca="false">'2026 Forecast C'!G126</f>
        <v>0.652561247216036</v>
      </c>
      <c r="G178" s="40" t="n">
        <f aca="false">(MAX(D178:F178)-MIN(D178:F178))*100</f>
        <v>1.89309576837416</v>
      </c>
      <c r="H178" s="41" t="n">
        <f aca="false">'2026 Forecast A'!L126</f>
        <v>2.78023491728762</v>
      </c>
      <c r="I178" s="41" t="n">
        <f aca="false">'2026 Forecast B'!L126</f>
        <v>2.86298806310657</v>
      </c>
      <c r="J178" s="41" t="n">
        <f aca="false">'2026 Forecast C'!L126</f>
        <v>2.97968580545052</v>
      </c>
      <c r="K178" s="18" t="n">
        <f aca="false">'2026 Forecast A'!F126</f>
        <v>898</v>
      </c>
      <c r="L178" s="42" t="str">
        <f aca="false">IF(OR(AND(D178&gt;0.5,E178&gt;0.5,F178&gt;0.5),AND(D178&lt;0.5,E178&lt;0.5,F178&lt;0.5)),"Yes","No — toss-up")</f>
        <v>Yes</v>
      </c>
    </row>
    <row r="179" customFormat="false" ht="15" hidden="false" customHeight="false" outlineLevel="0" collapsed="false">
      <c r="A179" s="9" t="str">
        <f aca="false">'2026 Forecast A'!A127</f>
        <v>Lehigh</v>
      </c>
      <c r="B179" s="9" t="str">
        <f aca="false">'2026 Forecast A'!B127</f>
        <v>BETHLEHEM</v>
      </c>
      <c r="C179" s="9" t="str">
        <f aca="false">'2026 Forecast A'!C127</f>
        <v>BETHLEHEM 13TH WARD 2ND DIST</v>
      </c>
      <c r="D179" s="10" t="n">
        <f aca="false">'2026 Forecast A'!G127</f>
        <v>0.621451104100946</v>
      </c>
      <c r="E179" s="10" t="n">
        <f aca="false">'2026 Forecast B'!G127</f>
        <v>0.623028391167192</v>
      </c>
      <c r="F179" s="10" t="n">
        <f aca="false">'2026 Forecast C'!G127</f>
        <v>0.627760252365931</v>
      </c>
      <c r="G179" s="40" t="n">
        <f aca="false">(MAX(D179:F179)-MIN(D179:F179))*100</f>
        <v>0.630914826498419</v>
      </c>
      <c r="H179" s="41" t="n">
        <f aca="false">'2026 Forecast A'!L127</f>
        <v>2.78023491728762</v>
      </c>
      <c r="I179" s="41" t="n">
        <f aca="false">'2026 Forecast B'!L127</f>
        <v>2.86298806310657</v>
      </c>
      <c r="J179" s="41" t="n">
        <f aca="false">'2026 Forecast C'!L127</f>
        <v>2.97968580545052</v>
      </c>
      <c r="K179" s="18" t="n">
        <f aca="false">'2026 Forecast A'!F127</f>
        <v>634</v>
      </c>
      <c r="L179" s="42" t="str">
        <f aca="false">IF(OR(AND(D179&gt;0.5,E179&gt;0.5,F179&gt;0.5),AND(D179&lt;0.5,E179&lt;0.5,F179&lt;0.5)),"Yes","No — toss-up")</f>
        <v>Yes</v>
      </c>
    </row>
    <row r="180" customFormat="false" ht="15" hidden="false" customHeight="false" outlineLevel="0" collapsed="false">
      <c r="A180" s="9" t="str">
        <f aca="false">'2026 Forecast A'!A128</f>
        <v>Lehigh</v>
      </c>
      <c r="B180" s="9" t="str">
        <f aca="false">'2026 Forecast A'!B128</f>
        <v>BETHLEHEM</v>
      </c>
      <c r="C180" s="9" t="str">
        <f aca="false">'2026 Forecast A'!C128</f>
        <v>BETHLEHEM 13TH WARD 3RD DIST</v>
      </c>
      <c r="D180" s="10" t="n">
        <f aca="false">'2026 Forecast A'!G128</f>
        <v>0.606602475928473</v>
      </c>
      <c r="E180" s="10" t="n">
        <f aca="false">'2026 Forecast B'!G128</f>
        <v>0.603851444291609</v>
      </c>
      <c r="F180" s="10" t="n">
        <f aca="false">'2026 Forecast C'!G128</f>
        <v>0.61898211829436</v>
      </c>
      <c r="G180" s="40" t="n">
        <f aca="false">(MAX(D180:F180)-MIN(D180:F180))*100</f>
        <v>1.5130674002751</v>
      </c>
      <c r="H180" s="41" t="n">
        <f aca="false">'2026 Forecast A'!L128</f>
        <v>2.78023491728762</v>
      </c>
      <c r="I180" s="41" t="n">
        <f aca="false">'2026 Forecast B'!L128</f>
        <v>2.86298806310657</v>
      </c>
      <c r="J180" s="41" t="n">
        <f aca="false">'2026 Forecast C'!L128</f>
        <v>2.97968580545052</v>
      </c>
      <c r="K180" s="18" t="n">
        <f aca="false">'2026 Forecast A'!F128</f>
        <v>727</v>
      </c>
      <c r="L180" s="42" t="str">
        <f aca="false">IF(OR(AND(D180&gt;0.5,E180&gt;0.5,F180&gt;0.5),AND(D180&lt;0.5,E180&lt;0.5,F180&lt;0.5)),"Yes","No — toss-up")</f>
        <v>Yes</v>
      </c>
    </row>
    <row r="181" customFormat="false" ht="15" hidden="false" customHeight="false" outlineLevel="0" collapsed="false">
      <c r="A181" s="9" t="str">
        <f aca="false">'2026 Forecast A'!A129</f>
        <v>Lehigh</v>
      </c>
      <c r="B181" s="9" t="str">
        <f aca="false">'2026 Forecast A'!B129</f>
        <v>BETHLEHEM</v>
      </c>
      <c r="C181" s="9" t="str">
        <f aca="false">'2026 Forecast A'!C129</f>
        <v>BETHLEHEM 13TH WARD 4TH DIST</v>
      </c>
      <c r="D181" s="10" t="n">
        <f aca="false">'2026 Forecast A'!G129</f>
        <v>0.616926503340757</v>
      </c>
      <c r="E181" s="10" t="n">
        <f aca="false">'2026 Forecast B'!G129</f>
        <v>0.611358574610245</v>
      </c>
      <c r="F181" s="10" t="n">
        <f aca="false">'2026 Forecast C'!G129</f>
        <v>0.626948775055679</v>
      </c>
      <c r="G181" s="40" t="n">
        <f aca="false">(MAX(D181:F181)-MIN(D181:F181))*100</f>
        <v>1.55902004454342</v>
      </c>
      <c r="H181" s="41" t="n">
        <f aca="false">'2026 Forecast A'!L129</f>
        <v>2.78023491728762</v>
      </c>
      <c r="I181" s="41" t="n">
        <f aca="false">'2026 Forecast B'!L129</f>
        <v>2.86298806310657</v>
      </c>
      <c r="J181" s="41" t="n">
        <f aca="false">'2026 Forecast C'!L129</f>
        <v>2.97968580545052</v>
      </c>
      <c r="K181" s="18" t="n">
        <f aca="false">'2026 Forecast A'!F129</f>
        <v>898</v>
      </c>
      <c r="L181" s="42" t="str">
        <f aca="false">IF(OR(AND(D181&gt;0.5,E181&gt;0.5,F181&gt;0.5),AND(D181&lt;0.5,E181&lt;0.5,F181&lt;0.5)),"Yes","No — toss-up")</f>
        <v>Yes</v>
      </c>
    </row>
    <row r="182" customFormat="false" ht="15" hidden="false" customHeight="false" outlineLevel="0" collapsed="false">
      <c r="A182" s="9" t="str">
        <f aca="false">'2026 Forecast A'!A130</f>
        <v>Lehigh</v>
      </c>
      <c r="B182" s="9" t="str">
        <f aca="false">'2026 Forecast A'!B130</f>
        <v>BETHLEHEM</v>
      </c>
      <c r="C182" s="9" t="str">
        <f aca="false">'2026 Forecast A'!C130</f>
        <v>BETHLEHEM 13TH WARD 5TH DIST</v>
      </c>
      <c r="D182" s="10" t="n">
        <f aca="false">'2026 Forecast A'!G130</f>
        <v>0.619548872180451</v>
      </c>
      <c r="E182" s="10" t="n">
        <f aca="false">'2026 Forecast B'!G130</f>
        <v>0.618045112781955</v>
      </c>
      <c r="F182" s="10" t="n">
        <f aca="false">'2026 Forecast C'!G130</f>
        <v>0.628571428571429</v>
      </c>
      <c r="G182" s="40" t="n">
        <f aca="false">(MAX(D182:F182)-MIN(D182:F182))*100</f>
        <v>1.05263157894737</v>
      </c>
      <c r="H182" s="41" t="n">
        <f aca="false">'2026 Forecast A'!L130</f>
        <v>2.78023491728762</v>
      </c>
      <c r="I182" s="41" t="n">
        <f aca="false">'2026 Forecast B'!L130</f>
        <v>2.86298806310657</v>
      </c>
      <c r="J182" s="41" t="n">
        <f aca="false">'2026 Forecast C'!L130</f>
        <v>2.97968580545052</v>
      </c>
      <c r="K182" s="18" t="n">
        <f aca="false">'2026 Forecast A'!F130</f>
        <v>665</v>
      </c>
      <c r="L182" s="42" t="str">
        <f aca="false">IF(OR(AND(D182&gt;0.5,E182&gt;0.5,F182&gt;0.5),AND(D182&lt;0.5,E182&lt;0.5,F182&lt;0.5)),"Yes","No — toss-up")</f>
        <v>Yes</v>
      </c>
    </row>
    <row r="183" customFormat="false" ht="15" hidden="false" customHeight="false" outlineLevel="0" collapsed="false">
      <c r="A183" s="9" t="str">
        <f aca="false">'2026 Forecast A'!A131</f>
        <v>Lehigh</v>
      </c>
      <c r="B183" s="9" t="str">
        <f aca="false">'2026 Forecast A'!B131</f>
        <v>BETHLEHEM</v>
      </c>
      <c r="C183" s="9" t="str">
        <f aca="false">'2026 Forecast A'!C131</f>
        <v>BETHLEHEM 13TH WARD 6TH DIST</v>
      </c>
      <c r="D183" s="10" t="n">
        <f aca="false">'2026 Forecast A'!G131</f>
        <v>0.568965517241379</v>
      </c>
      <c r="E183" s="10" t="n">
        <f aca="false">'2026 Forecast B'!G131</f>
        <v>0.570689655172414</v>
      </c>
      <c r="F183" s="10" t="n">
        <f aca="false">'2026 Forecast C'!G131</f>
        <v>0.58448275862069</v>
      </c>
      <c r="G183" s="40" t="n">
        <f aca="false">(MAX(D183:F183)-MIN(D183:F183))*100</f>
        <v>1.55172413793103</v>
      </c>
      <c r="H183" s="41" t="n">
        <f aca="false">'2026 Forecast A'!L131</f>
        <v>2.78023491728762</v>
      </c>
      <c r="I183" s="41" t="n">
        <f aca="false">'2026 Forecast B'!L131</f>
        <v>2.86298806310657</v>
      </c>
      <c r="J183" s="41" t="n">
        <f aca="false">'2026 Forecast C'!L131</f>
        <v>2.97968580545052</v>
      </c>
      <c r="K183" s="18" t="n">
        <f aca="false">'2026 Forecast A'!F131</f>
        <v>580</v>
      </c>
      <c r="L183" s="42" t="str">
        <f aca="false">IF(OR(AND(D183&gt;0.5,E183&gt;0.5,F183&gt;0.5),AND(D183&lt;0.5,E183&lt;0.5,F183&lt;0.5)),"Yes","No — toss-up")</f>
        <v>Yes</v>
      </c>
    </row>
    <row r="184" customFormat="false" ht="15" hidden="false" customHeight="false" outlineLevel="0" collapsed="false">
      <c r="A184" s="9" t="str">
        <f aca="false">'2026 Forecast A'!A132</f>
        <v>Lehigh</v>
      </c>
      <c r="B184" s="9" t="str">
        <f aca="false">'2026 Forecast A'!B132</f>
        <v>BETHLEHEM</v>
      </c>
      <c r="C184" s="9" t="str">
        <f aca="false">'2026 Forecast A'!C132</f>
        <v>BETHLEHEM 13TH WARD 7TH DIST</v>
      </c>
      <c r="D184" s="10" t="n">
        <f aca="false">'2026 Forecast A'!G132</f>
        <v>0.631419939577039</v>
      </c>
      <c r="E184" s="10" t="n">
        <f aca="false">'2026 Forecast B'!G132</f>
        <v>0.628398791540786</v>
      </c>
      <c r="F184" s="10" t="n">
        <f aca="false">'2026 Forecast C'!G132</f>
        <v>0.638972809667674</v>
      </c>
      <c r="G184" s="40" t="n">
        <f aca="false">(MAX(D184:F184)-MIN(D184:F184))*100</f>
        <v>1.05740181268882</v>
      </c>
      <c r="H184" s="41" t="n">
        <f aca="false">'2026 Forecast A'!L132</f>
        <v>2.78023491728762</v>
      </c>
      <c r="I184" s="41" t="n">
        <f aca="false">'2026 Forecast B'!L132</f>
        <v>2.86298806310657</v>
      </c>
      <c r="J184" s="41" t="n">
        <f aca="false">'2026 Forecast C'!L132</f>
        <v>2.97968580545052</v>
      </c>
      <c r="K184" s="18" t="n">
        <f aca="false">'2026 Forecast A'!F132</f>
        <v>662</v>
      </c>
      <c r="L184" s="42" t="str">
        <f aca="false">IF(OR(AND(D184&gt;0.5,E184&gt;0.5,F184&gt;0.5),AND(D184&lt;0.5,E184&lt;0.5,F184&lt;0.5)),"Yes","No — toss-up")</f>
        <v>Yes</v>
      </c>
    </row>
    <row r="185" customFormat="false" ht="15" hidden="false" customHeight="false" outlineLevel="0" collapsed="false">
      <c r="A185" s="9" t="str">
        <f aca="false">'2026 Forecast A'!A133</f>
        <v>Lehigh</v>
      </c>
      <c r="B185" s="9" t="str">
        <f aca="false">'2026 Forecast A'!B133</f>
        <v>BETHLEHEM</v>
      </c>
      <c r="C185" s="9" t="str">
        <f aca="false">'2026 Forecast A'!C133</f>
        <v>BETHLEHEM 13TH WARD 8TH DIST</v>
      </c>
      <c r="D185" s="10" t="n">
        <f aca="false">'2026 Forecast A'!G133</f>
        <v>0.609756097560976</v>
      </c>
      <c r="E185" s="10" t="n">
        <f aca="false">'2026 Forecast B'!G133</f>
        <v>0.611111111111111</v>
      </c>
      <c r="F185" s="10" t="n">
        <f aca="false">'2026 Forecast C'!G133</f>
        <v>0.617886178861789</v>
      </c>
      <c r="G185" s="40" t="n">
        <f aca="false">(MAX(D185:F185)-MIN(D185:F185))*100</f>
        <v>0.813008130081305</v>
      </c>
      <c r="H185" s="41" t="n">
        <f aca="false">'2026 Forecast A'!L133</f>
        <v>2.78023491728762</v>
      </c>
      <c r="I185" s="41" t="n">
        <f aca="false">'2026 Forecast B'!L133</f>
        <v>2.86298806310657</v>
      </c>
      <c r="J185" s="41" t="n">
        <f aca="false">'2026 Forecast C'!L133</f>
        <v>2.97968580545052</v>
      </c>
      <c r="K185" s="18" t="n">
        <f aca="false">'2026 Forecast A'!F133</f>
        <v>738</v>
      </c>
      <c r="L185" s="42" t="str">
        <f aca="false">IF(OR(AND(D185&gt;0.5,E185&gt;0.5,F185&gt;0.5),AND(D185&lt;0.5,E185&lt;0.5,F185&lt;0.5)),"Yes","No — toss-up")</f>
        <v>Yes</v>
      </c>
    </row>
    <row r="186" customFormat="false" ht="15" hidden="false" customHeight="false" outlineLevel="0" collapsed="false">
      <c r="A186" s="9" t="str">
        <f aca="false">'2026 Forecast A'!A134</f>
        <v>Lehigh</v>
      </c>
      <c r="B186" s="9" t="str">
        <f aca="false">'2026 Forecast A'!B134</f>
        <v>CATASAUQUA</v>
      </c>
      <c r="C186" s="9" t="str">
        <f aca="false">'2026 Forecast A'!C134</f>
        <v>CATASAUQUA 1ST DIST</v>
      </c>
      <c r="D186" s="10" t="n">
        <f aca="false">'2026 Forecast A'!G134</f>
        <v>0.56058394160584</v>
      </c>
      <c r="E186" s="10" t="n">
        <f aca="false">'2026 Forecast B'!G134</f>
        <v>0.562043795620438</v>
      </c>
      <c r="F186" s="10" t="n">
        <f aca="false">'2026 Forecast C'!G134</f>
        <v>0.566423357664234</v>
      </c>
      <c r="G186" s="40" t="n">
        <f aca="false">(MAX(D186:F186)-MIN(D186:F186))*100</f>
        <v>0.583941605839411</v>
      </c>
      <c r="H186" s="41" t="n">
        <f aca="false">'2026 Forecast A'!L134</f>
        <v>2.78023491728762</v>
      </c>
      <c r="I186" s="41" t="n">
        <f aca="false">'2026 Forecast B'!L134</f>
        <v>2.86298806310657</v>
      </c>
      <c r="J186" s="41" t="n">
        <f aca="false">'2026 Forecast C'!L134</f>
        <v>2.97968580545052</v>
      </c>
      <c r="K186" s="18" t="n">
        <f aca="false">'2026 Forecast A'!F134</f>
        <v>685</v>
      </c>
      <c r="L186" s="42" t="str">
        <f aca="false">IF(OR(AND(D186&gt;0.5,E186&gt;0.5,F186&gt;0.5),AND(D186&lt;0.5,E186&lt;0.5,F186&lt;0.5)),"Yes","No — toss-up")</f>
        <v>Yes</v>
      </c>
    </row>
    <row r="187" customFormat="false" ht="15" hidden="false" customHeight="false" outlineLevel="0" collapsed="false">
      <c r="A187" s="9" t="str">
        <f aca="false">'2026 Forecast A'!A135</f>
        <v>Lehigh</v>
      </c>
      <c r="B187" s="9" t="str">
        <f aca="false">'2026 Forecast A'!B135</f>
        <v>CATASAUQUA</v>
      </c>
      <c r="C187" s="9" t="str">
        <f aca="false">'2026 Forecast A'!C135</f>
        <v>CATASAUQUA 2ND DIST</v>
      </c>
      <c r="D187" s="10" t="n">
        <f aca="false">'2026 Forecast A'!G135</f>
        <v>0.488078541374474</v>
      </c>
      <c r="E187" s="10" t="n">
        <f aca="false">'2026 Forecast B'!G135</f>
        <v>0.496493688639551</v>
      </c>
      <c r="F187" s="10" t="n">
        <f aca="false">'2026 Forecast C'!G135</f>
        <v>0.488078541374474</v>
      </c>
      <c r="G187" s="40" t="n">
        <f aca="false">(MAX(D187:F187)-MIN(D187:F187))*100</f>
        <v>0.841514726507714</v>
      </c>
      <c r="H187" s="41" t="n">
        <f aca="false">'2026 Forecast A'!L135</f>
        <v>2.78023491728762</v>
      </c>
      <c r="I187" s="41" t="n">
        <f aca="false">'2026 Forecast B'!L135</f>
        <v>2.86298806310657</v>
      </c>
      <c r="J187" s="41" t="n">
        <f aca="false">'2026 Forecast C'!L135</f>
        <v>2.97968580545052</v>
      </c>
      <c r="K187" s="18" t="n">
        <f aca="false">'2026 Forecast A'!F135</f>
        <v>713</v>
      </c>
      <c r="L187" s="42" t="str">
        <f aca="false">IF(OR(AND(D187&gt;0.5,E187&gt;0.5,F187&gt;0.5),AND(D187&lt;0.5,E187&lt;0.5,F187&lt;0.5)),"Yes","No — toss-up")</f>
        <v>Yes</v>
      </c>
    </row>
    <row r="188" customFormat="false" ht="15" hidden="false" customHeight="false" outlineLevel="0" collapsed="false">
      <c r="A188" s="9" t="str">
        <f aca="false">'2026 Forecast A'!A136</f>
        <v>Lehigh</v>
      </c>
      <c r="B188" s="9" t="str">
        <f aca="false">'2026 Forecast A'!B136</f>
        <v>CATASAUQUA</v>
      </c>
      <c r="C188" s="9" t="str">
        <f aca="false">'2026 Forecast A'!C136</f>
        <v>CATASAUQUA 3RD DIST</v>
      </c>
      <c r="D188" s="10" t="n">
        <f aca="false">'2026 Forecast A'!G136</f>
        <v>0.513444302176697</v>
      </c>
      <c r="E188" s="10" t="n">
        <f aca="false">'2026 Forecast B'!G136</f>
        <v>0.519846350832266</v>
      </c>
      <c r="F188" s="10" t="n">
        <f aca="false">'2026 Forecast C'!G136</f>
        <v>0.516005121638924</v>
      </c>
      <c r="G188" s="40" t="n">
        <f aca="false">(MAX(D188:F188)-MIN(D188:F188))*100</f>
        <v>0.640204865556981</v>
      </c>
      <c r="H188" s="41" t="n">
        <f aca="false">'2026 Forecast A'!L136</f>
        <v>2.78023491728762</v>
      </c>
      <c r="I188" s="41" t="n">
        <f aca="false">'2026 Forecast B'!L136</f>
        <v>2.86298806310657</v>
      </c>
      <c r="J188" s="41" t="n">
        <f aca="false">'2026 Forecast C'!L136</f>
        <v>2.97968580545052</v>
      </c>
      <c r="K188" s="18" t="n">
        <f aca="false">'2026 Forecast A'!F136</f>
        <v>781</v>
      </c>
      <c r="L188" s="42" t="str">
        <f aca="false">IF(OR(AND(D188&gt;0.5,E188&gt;0.5,F188&gt;0.5),AND(D188&lt;0.5,E188&lt;0.5,F188&lt;0.5)),"Yes","No — toss-up")</f>
        <v>Yes</v>
      </c>
    </row>
    <row r="189" customFormat="false" ht="15" hidden="false" customHeight="false" outlineLevel="0" collapsed="false">
      <c r="A189" s="9" t="str">
        <f aca="false">'2026 Forecast A'!A137</f>
        <v>Lehigh</v>
      </c>
      <c r="B189" s="9" t="str">
        <f aca="false">'2026 Forecast A'!B137</f>
        <v>COOPERSBURG</v>
      </c>
      <c r="C189" s="9" t="str">
        <f aca="false">'2026 Forecast A'!C137</f>
        <v>COOPERSBURG</v>
      </c>
      <c r="D189" s="10" t="n">
        <f aca="false">'2026 Forecast A'!G137</f>
        <v>0.497637795275591</v>
      </c>
      <c r="E189" s="10" t="n">
        <f aca="false">'2026 Forecast B'!G137</f>
        <v>0.496850393700787</v>
      </c>
      <c r="F189" s="10" t="n">
        <f aca="false">'2026 Forecast C'!G137</f>
        <v>0.496850393700787</v>
      </c>
      <c r="G189" s="40" t="n">
        <f aca="false">(MAX(D189:F189)-MIN(D189:F189))*100</f>
        <v>0.078740157480317</v>
      </c>
      <c r="H189" s="41" t="n">
        <f aca="false">'2026 Forecast A'!L137</f>
        <v>2.49690754080285</v>
      </c>
      <c r="I189" s="41" t="n">
        <f aca="false">'2026 Forecast B'!L137</f>
        <v>2.75387954279702</v>
      </c>
      <c r="J189" s="41" t="n">
        <f aca="false">'2026 Forecast C'!L137</f>
        <v>2.60851615102284</v>
      </c>
      <c r="K189" s="18" t="n">
        <f aca="false">'2026 Forecast A'!F137</f>
        <v>1270</v>
      </c>
      <c r="L189" s="42" t="str">
        <f aca="false">IF(OR(AND(D189&gt;0.5,E189&gt;0.5,F189&gt;0.5),AND(D189&lt;0.5,E189&lt;0.5,F189&lt;0.5)),"Yes","No — toss-up")</f>
        <v>Yes</v>
      </c>
    </row>
    <row r="190" customFormat="false" ht="15" hidden="false" customHeight="false" outlineLevel="0" collapsed="false">
      <c r="A190" s="9" t="str">
        <f aca="false">'2026 Forecast A'!A138</f>
        <v>Lehigh</v>
      </c>
      <c r="B190" s="9" t="str">
        <f aca="false">'2026 Forecast A'!B138</f>
        <v>COPLAY</v>
      </c>
      <c r="C190" s="9" t="str">
        <f aca="false">'2026 Forecast A'!C138</f>
        <v>COPLAY 1ST DISTRICT</v>
      </c>
      <c r="D190" s="10" t="n">
        <f aca="false">'2026 Forecast A'!G138</f>
        <v>0.509565217391304</v>
      </c>
      <c r="E190" s="10" t="n">
        <f aca="false">'2026 Forecast B'!G138</f>
        <v>0.511304347826087</v>
      </c>
      <c r="F190" s="10" t="n">
        <f aca="false">'2026 Forecast C'!G138</f>
        <v>0.511304347826087</v>
      </c>
      <c r="G190" s="40" t="n">
        <f aca="false">(MAX(D190:F190)-MIN(D190:F190))*100</f>
        <v>0.173913043478258</v>
      </c>
      <c r="H190" s="41" t="n">
        <f aca="false">'2026 Forecast A'!L138</f>
        <v>2.78023491728762</v>
      </c>
      <c r="I190" s="41" t="n">
        <f aca="false">'2026 Forecast B'!L138</f>
        <v>2.86298806310657</v>
      </c>
      <c r="J190" s="41" t="n">
        <f aca="false">'2026 Forecast C'!L138</f>
        <v>2.97968580545052</v>
      </c>
      <c r="K190" s="18" t="n">
        <f aca="false">'2026 Forecast A'!F138</f>
        <v>575</v>
      </c>
      <c r="L190" s="42" t="str">
        <f aca="false">IF(OR(AND(D190&gt;0.5,E190&gt;0.5,F190&gt;0.5),AND(D190&lt;0.5,E190&lt;0.5,F190&lt;0.5)),"Yes","No — toss-up")</f>
        <v>Yes</v>
      </c>
    </row>
    <row r="191" customFormat="false" ht="15" hidden="false" customHeight="false" outlineLevel="0" collapsed="false">
      <c r="A191" s="9" t="str">
        <f aca="false">'2026 Forecast A'!A139</f>
        <v>Lehigh</v>
      </c>
      <c r="B191" s="9" t="str">
        <f aca="false">'2026 Forecast A'!B139</f>
        <v>COPLAY</v>
      </c>
      <c r="C191" s="9" t="str">
        <f aca="false">'2026 Forecast A'!C139</f>
        <v>COPLAY 2ND DISTRICT</v>
      </c>
      <c r="D191" s="10" t="n">
        <f aca="false">'2026 Forecast A'!G139</f>
        <v>0.519645120405577</v>
      </c>
      <c r="E191" s="10" t="n">
        <f aca="false">'2026 Forecast B'!G139</f>
        <v>0.524714828897338</v>
      </c>
      <c r="F191" s="10" t="n">
        <f aca="false">'2026 Forecast C'!G139</f>
        <v>0.520912547528517</v>
      </c>
      <c r="G191" s="40" t="n">
        <f aca="false">(MAX(D191:F191)-MIN(D191:F191))*100</f>
        <v>0.50697084917618</v>
      </c>
      <c r="H191" s="41" t="n">
        <f aca="false">'2026 Forecast A'!L139</f>
        <v>2.78023491728762</v>
      </c>
      <c r="I191" s="41" t="n">
        <f aca="false">'2026 Forecast B'!L139</f>
        <v>2.86298806310657</v>
      </c>
      <c r="J191" s="41" t="n">
        <f aca="false">'2026 Forecast C'!L139</f>
        <v>2.97968580545052</v>
      </c>
      <c r="K191" s="18" t="n">
        <f aca="false">'2026 Forecast A'!F139</f>
        <v>789</v>
      </c>
      <c r="L191" s="42" t="str">
        <f aca="false">IF(OR(AND(D191&gt;0.5,E191&gt;0.5,F191&gt;0.5),AND(D191&lt;0.5,E191&lt;0.5,F191&lt;0.5)),"Yes","No — toss-up")</f>
        <v>Yes</v>
      </c>
    </row>
    <row r="192" customFormat="false" ht="15" hidden="false" customHeight="false" outlineLevel="0" collapsed="false">
      <c r="A192" s="9" t="str">
        <f aca="false">'2026 Forecast A'!A140</f>
        <v>Lehigh</v>
      </c>
      <c r="B192" s="9" t="str">
        <f aca="false">'2026 Forecast A'!B140</f>
        <v>EMMAUS</v>
      </c>
      <c r="C192" s="9" t="str">
        <f aca="false">'2026 Forecast A'!C140</f>
        <v>EMMAUS 1ST DISTRICT</v>
      </c>
      <c r="D192" s="10" t="n">
        <f aca="false">'2026 Forecast A'!G140</f>
        <v>0.547794117647059</v>
      </c>
      <c r="E192" s="10" t="n">
        <f aca="false">'2026 Forecast B'!G140</f>
        <v>0.544117647058824</v>
      </c>
      <c r="F192" s="10" t="n">
        <f aca="false">'2026 Forecast C'!G140</f>
        <v>0.552696078431373</v>
      </c>
      <c r="G192" s="40" t="n">
        <f aca="false">(MAX(D192:F192)-MIN(D192:F192))*100</f>
        <v>0.85784313725491</v>
      </c>
      <c r="H192" s="41" t="n">
        <f aca="false">'2026 Forecast A'!L140</f>
        <v>2.78023491728762</v>
      </c>
      <c r="I192" s="41" t="n">
        <f aca="false">'2026 Forecast B'!L140</f>
        <v>2.86298806310657</v>
      </c>
      <c r="J192" s="41" t="n">
        <f aca="false">'2026 Forecast C'!L140</f>
        <v>2.97968580545052</v>
      </c>
      <c r="K192" s="18" t="n">
        <f aca="false">'2026 Forecast A'!F140</f>
        <v>816</v>
      </c>
      <c r="L192" s="42" t="str">
        <f aca="false">IF(OR(AND(D192&gt;0.5,E192&gt;0.5,F192&gt;0.5),AND(D192&lt;0.5,E192&lt;0.5,F192&lt;0.5)),"Yes","No — toss-up")</f>
        <v>Yes</v>
      </c>
    </row>
    <row r="193" customFormat="false" ht="15" hidden="false" customHeight="false" outlineLevel="0" collapsed="false">
      <c r="A193" s="9" t="str">
        <f aca="false">'2026 Forecast A'!A141</f>
        <v>Lehigh</v>
      </c>
      <c r="B193" s="9" t="str">
        <f aca="false">'2026 Forecast A'!B141</f>
        <v>EMMAUS</v>
      </c>
      <c r="C193" s="9" t="str">
        <f aca="false">'2026 Forecast A'!C141</f>
        <v>EMMAUS 2ND DISTRICT</v>
      </c>
      <c r="D193" s="10" t="n">
        <f aca="false">'2026 Forecast A'!G141</f>
        <v>0.532199270959903</v>
      </c>
      <c r="E193" s="10" t="n">
        <f aca="false">'2026 Forecast B'!G141</f>
        <v>0.537059538274605</v>
      </c>
      <c r="F193" s="10" t="n">
        <f aca="false">'2026 Forecast C'!G141</f>
        <v>0.539489671931956</v>
      </c>
      <c r="G193" s="40" t="n">
        <f aca="false">(MAX(D193:F193)-MIN(D193:F193))*100</f>
        <v>0.729040097205347</v>
      </c>
      <c r="H193" s="41" t="n">
        <f aca="false">'2026 Forecast A'!L141</f>
        <v>2.78023491728762</v>
      </c>
      <c r="I193" s="41" t="n">
        <f aca="false">'2026 Forecast B'!L141</f>
        <v>2.86298806310657</v>
      </c>
      <c r="J193" s="41" t="n">
        <f aca="false">'2026 Forecast C'!L141</f>
        <v>2.97968580545052</v>
      </c>
      <c r="K193" s="18" t="n">
        <f aca="false">'2026 Forecast A'!F141</f>
        <v>823</v>
      </c>
      <c r="L193" s="42" t="str">
        <f aca="false">IF(OR(AND(D193&gt;0.5,E193&gt;0.5,F193&gt;0.5),AND(D193&lt;0.5,E193&lt;0.5,F193&lt;0.5)),"Yes","No — toss-up")</f>
        <v>Yes</v>
      </c>
    </row>
    <row r="194" customFormat="false" ht="15" hidden="false" customHeight="false" outlineLevel="0" collapsed="false">
      <c r="A194" s="9" t="str">
        <f aca="false">'2026 Forecast A'!A142</f>
        <v>Lehigh</v>
      </c>
      <c r="B194" s="9" t="str">
        <f aca="false">'2026 Forecast A'!B142</f>
        <v>EMMAUS</v>
      </c>
      <c r="C194" s="9" t="str">
        <f aca="false">'2026 Forecast A'!C142</f>
        <v>EMMAUS 3RD DISTRICT</v>
      </c>
      <c r="D194" s="10" t="n">
        <f aca="false">'2026 Forecast A'!G142</f>
        <v>0.51340373679935</v>
      </c>
      <c r="E194" s="10" t="n">
        <f aca="false">'2026 Forecast B'!G142</f>
        <v>0.515028432168968</v>
      </c>
      <c r="F194" s="10" t="n">
        <f aca="false">'2026 Forecast C'!G142</f>
        <v>0.515028432168968</v>
      </c>
      <c r="G194" s="40" t="n">
        <f aca="false">(MAX(D194:F194)-MIN(D194:F194))*100</f>
        <v>0.162469536961818</v>
      </c>
      <c r="H194" s="41" t="n">
        <f aca="false">'2026 Forecast A'!L142</f>
        <v>2.49690754080285</v>
      </c>
      <c r="I194" s="41" t="n">
        <f aca="false">'2026 Forecast B'!L142</f>
        <v>2.75387954279702</v>
      </c>
      <c r="J194" s="41" t="n">
        <f aca="false">'2026 Forecast C'!L142</f>
        <v>2.60851615102284</v>
      </c>
      <c r="K194" s="18" t="n">
        <f aca="false">'2026 Forecast A'!F142</f>
        <v>1231</v>
      </c>
      <c r="L194" s="42" t="str">
        <f aca="false">IF(OR(AND(D194&gt;0.5,E194&gt;0.5,F194&gt;0.5),AND(D194&lt;0.5,E194&lt;0.5,F194&lt;0.5)),"Yes","No — toss-up")</f>
        <v>Yes</v>
      </c>
    </row>
    <row r="195" customFormat="false" ht="15" hidden="false" customHeight="false" outlineLevel="0" collapsed="false">
      <c r="A195" s="9" t="str">
        <f aca="false">'2026 Forecast A'!A143</f>
        <v>Lehigh</v>
      </c>
      <c r="B195" s="9" t="str">
        <f aca="false">'2026 Forecast A'!B143</f>
        <v>EMMAUS</v>
      </c>
      <c r="C195" s="9" t="str">
        <f aca="false">'2026 Forecast A'!C143</f>
        <v>EMMAUS 4TH DISTRICT</v>
      </c>
      <c r="D195" s="10" t="n">
        <f aca="false">'2026 Forecast A'!G143</f>
        <v>0.55663430420712</v>
      </c>
      <c r="E195" s="10" t="n">
        <f aca="false">'2026 Forecast B'!G143</f>
        <v>0.560949298813377</v>
      </c>
      <c r="F195" s="10" t="n">
        <f aca="false">'2026 Forecast C'!G143</f>
        <v>0.563106796116505</v>
      </c>
      <c r="G195" s="40" t="n">
        <f aca="false">(MAX(D195:F195)-MIN(D195:F195))*100</f>
        <v>0.647249190938504</v>
      </c>
      <c r="H195" s="41" t="n">
        <f aca="false">'2026 Forecast A'!L143</f>
        <v>2.78023491728762</v>
      </c>
      <c r="I195" s="41" t="n">
        <f aca="false">'2026 Forecast B'!L143</f>
        <v>2.86298806310657</v>
      </c>
      <c r="J195" s="41" t="n">
        <f aca="false">'2026 Forecast C'!L143</f>
        <v>2.97968580545052</v>
      </c>
      <c r="K195" s="18" t="n">
        <f aca="false">'2026 Forecast A'!F143</f>
        <v>927</v>
      </c>
      <c r="L195" s="42" t="str">
        <f aca="false">IF(OR(AND(D195&gt;0.5,E195&gt;0.5,F195&gt;0.5),AND(D195&lt;0.5,E195&lt;0.5,F195&lt;0.5)),"Yes","No — toss-up")</f>
        <v>Yes</v>
      </c>
    </row>
    <row r="196" customFormat="false" ht="15" hidden="false" customHeight="false" outlineLevel="0" collapsed="false">
      <c r="A196" s="9" t="str">
        <f aca="false">'2026 Forecast A'!A144</f>
        <v>Lehigh</v>
      </c>
      <c r="B196" s="9" t="str">
        <f aca="false">'2026 Forecast A'!B144</f>
        <v>EMMAUS</v>
      </c>
      <c r="C196" s="9" t="str">
        <f aca="false">'2026 Forecast A'!C144</f>
        <v>EMMAUS 5TH DISTRICT</v>
      </c>
      <c r="D196" s="10" t="n">
        <f aca="false">'2026 Forecast A'!G144</f>
        <v>0.51138353765324</v>
      </c>
      <c r="E196" s="10" t="n">
        <f aca="false">'2026 Forecast B'!G144</f>
        <v>0.514886164623468</v>
      </c>
      <c r="F196" s="10" t="n">
        <f aca="false">'2026 Forecast C'!G144</f>
        <v>0.513134851138354</v>
      </c>
      <c r="G196" s="40" t="n">
        <f aca="false">(MAX(D196:F196)-MIN(D196:F196))*100</f>
        <v>0.350262697022763</v>
      </c>
      <c r="H196" s="41" t="n">
        <f aca="false">'2026 Forecast A'!L144</f>
        <v>2.78023491728762</v>
      </c>
      <c r="I196" s="41" t="n">
        <f aca="false">'2026 Forecast B'!L144</f>
        <v>2.86298806310657</v>
      </c>
      <c r="J196" s="41" t="n">
        <f aca="false">'2026 Forecast C'!L144</f>
        <v>2.97968580545052</v>
      </c>
      <c r="K196" s="18" t="n">
        <f aca="false">'2026 Forecast A'!F144</f>
        <v>571</v>
      </c>
      <c r="L196" s="42" t="str">
        <f aca="false">IF(OR(AND(D196&gt;0.5,E196&gt;0.5,F196&gt;0.5),AND(D196&lt;0.5,E196&lt;0.5,F196&lt;0.5)),"Yes","No — toss-up")</f>
        <v>Yes</v>
      </c>
    </row>
    <row r="197" customFormat="false" ht="15" hidden="false" customHeight="false" outlineLevel="0" collapsed="false">
      <c r="A197" s="9" t="str">
        <f aca="false">'2026 Forecast A'!A145</f>
        <v>Lehigh</v>
      </c>
      <c r="B197" s="9" t="str">
        <f aca="false">'2026 Forecast A'!B145</f>
        <v>EMMAUS</v>
      </c>
      <c r="C197" s="9" t="str">
        <f aca="false">'2026 Forecast A'!C145</f>
        <v>EMMAUS 6TH DISTRICT</v>
      </c>
      <c r="D197" s="10" t="n">
        <f aca="false">'2026 Forecast A'!G145</f>
        <v>0.572139303482587</v>
      </c>
      <c r="E197" s="10" t="n">
        <f aca="false">'2026 Forecast B'!G145</f>
        <v>0.569154228855721</v>
      </c>
      <c r="F197" s="10" t="n">
        <f aca="false">'2026 Forecast C'!G145</f>
        <v>0.58407960199005</v>
      </c>
      <c r="G197" s="40" t="n">
        <f aca="false">(MAX(D197:F197)-MIN(D197:F197))*100</f>
        <v>1.49253731343283</v>
      </c>
      <c r="H197" s="41" t="n">
        <f aca="false">'2026 Forecast A'!L145</f>
        <v>2.49690754080285</v>
      </c>
      <c r="I197" s="41" t="n">
        <f aca="false">'2026 Forecast B'!L145</f>
        <v>2.75387954279702</v>
      </c>
      <c r="J197" s="41" t="n">
        <f aca="false">'2026 Forecast C'!L145</f>
        <v>2.60851615102284</v>
      </c>
      <c r="K197" s="18" t="n">
        <f aca="false">'2026 Forecast A'!F145</f>
        <v>1005</v>
      </c>
      <c r="L197" s="42" t="str">
        <f aca="false">IF(OR(AND(D197&gt;0.5,E197&gt;0.5,F197&gt;0.5),AND(D197&lt;0.5,E197&lt;0.5,F197&lt;0.5)),"Yes","No — toss-up")</f>
        <v>Yes</v>
      </c>
    </row>
    <row r="198" customFormat="false" ht="15" hidden="false" customHeight="false" outlineLevel="0" collapsed="false">
      <c r="A198" s="9" t="str">
        <f aca="false">'2026 Forecast A'!A146</f>
        <v>Lehigh</v>
      </c>
      <c r="B198" s="9" t="str">
        <f aca="false">'2026 Forecast A'!B146</f>
        <v>FOUNTAIN HILL</v>
      </c>
      <c r="C198" s="9" t="str">
        <f aca="false">'2026 Forecast A'!C146</f>
        <v>FOUNTAIN HILL 1ST DIST</v>
      </c>
      <c r="D198" s="10" t="n">
        <f aca="false">'2026 Forecast A'!G146</f>
        <v>0.660033167495854</v>
      </c>
      <c r="E198" s="10" t="n">
        <f aca="false">'2026 Forecast B'!G146</f>
        <v>0.673300165837479</v>
      </c>
      <c r="F198" s="10" t="n">
        <f aca="false">'2026 Forecast C'!G146</f>
        <v>0.669983416252073</v>
      </c>
      <c r="G198" s="40" t="n">
        <f aca="false">(MAX(D198:F198)-MIN(D198:F198))*100</f>
        <v>1.32669983416253</v>
      </c>
      <c r="H198" s="41" t="n">
        <f aca="false">'2026 Forecast A'!L146</f>
        <v>2.78023491728762</v>
      </c>
      <c r="I198" s="41" t="n">
        <f aca="false">'2026 Forecast B'!L146</f>
        <v>2.86298806310657</v>
      </c>
      <c r="J198" s="41" t="n">
        <f aca="false">'2026 Forecast C'!L146</f>
        <v>2.97968580545052</v>
      </c>
      <c r="K198" s="18" t="n">
        <f aca="false">'2026 Forecast A'!F146</f>
        <v>603</v>
      </c>
      <c r="L198" s="42" t="str">
        <f aca="false">IF(OR(AND(D198&gt;0.5,E198&gt;0.5,F198&gt;0.5),AND(D198&lt;0.5,E198&lt;0.5,F198&lt;0.5)),"Yes","No — toss-up")</f>
        <v>Yes</v>
      </c>
    </row>
    <row r="199" customFormat="false" ht="15" hidden="false" customHeight="false" outlineLevel="0" collapsed="false">
      <c r="A199" s="9" t="str">
        <f aca="false">'2026 Forecast A'!A147</f>
        <v>Lehigh</v>
      </c>
      <c r="B199" s="9" t="str">
        <f aca="false">'2026 Forecast A'!B147</f>
        <v>FOUNTAIN HILL</v>
      </c>
      <c r="C199" s="9" t="str">
        <f aca="false">'2026 Forecast A'!C147</f>
        <v>FOUNTAIN HILL 2ND DIST</v>
      </c>
      <c r="D199" s="10" t="n">
        <f aca="false">'2026 Forecast A'!G147</f>
        <v>0.62396694214876</v>
      </c>
      <c r="E199" s="10" t="n">
        <f aca="false">'2026 Forecast B'!G147</f>
        <v>0.621900826446281</v>
      </c>
      <c r="F199" s="10" t="n">
        <f aca="false">'2026 Forecast C'!G147</f>
        <v>0.630165289256198</v>
      </c>
      <c r="G199" s="40" t="n">
        <f aca="false">(MAX(D199:F199)-MIN(D199:F199))*100</f>
        <v>0.826446280991733</v>
      </c>
      <c r="H199" s="41" t="n">
        <f aca="false">'2026 Forecast A'!L147</f>
        <v>3.86612036635239</v>
      </c>
      <c r="I199" s="41" t="n">
        <f aca="false">'2026 Forecast B'!L147</f>
        <v>3.67050772213151</v>
      </c>
      <c r="J199" s="41" t="n">
        <f aca="false">'2026 Forecast C'!L147</f>
        <v>4.12536798533956</v>
      </c>
      <c r="K199" s="18" t="n">
        <f aca="false">'2026 Forecast A'!F147</f>
        <v>484</v>
      </c>
      <c r="L199" s="42" t="str">
        <f aca="false">IF(OR(AND(D199&gt;0.5,E199&gt;0.5,F199&gt;0.5),AND(D199&lt;0.5,E199&lt;0.5,F199&lt;0.5)),"Yes","No — toss-up")</f>
        <v>Yes</v>
      </c>
    </row>
    <row r="200" customFormat="false" ht="15" hidden="false" customHeight="false" outlineLevel="0" collapsed="false">
      <c r="A200" s="9" t="str">
        <f aca="false">'2026 Forecast A'!A148</f>
        <v>Lehigh</v>
      </c>
      <c r="B200" s="9" t="str">
        <f aca="false">'2026 Forecast A'!B148</f>
        <v>FOUNTAIN HILL</v>
      </c>
      <c r="C200" s="9" t="str">
        <f aca="false">'2026 Forecast A'!C148</f>
        <v>FOUNTAIN HILL 3RD DIST</v>
      </c>
      <c r="D200" s="10" t="n">
        <f aca="false">'2026 Forecast A'!G148</f>
        <v>0.646601941747573</v>
      </c>
      <c r="E200" s="10" t="n">
        <f aca="false">'2026 Forecast B'!G148</f>
        <v>0.644660194174757</v>
      </c>
      <c r="F200" s="10" t="n">
        <f aca="false">'2026 Forecast C'!G148</f>
        <v>0.656310679611651</v>
      </c>
      <c r="G200" s="40" t="n">
        <f aca="false">(MAX(D200:F200)-MIN(D200:F200))*100</f>
        <v>1.16504854368932</v>
      </c>
      <c r="H200" s="41" t="n">
        <f aca="false">'2026 Forecast A'!L148</f>
        <v>3.86612036635239</v>
      </c>
      <c r="I200" s="41" t="n">
        <f aca="false">'2026 Forecast B'!L148</f>
        <v>3.67050772213151</v>
      </c>
      <c r="J200" s="41" t="n">
        <f aca="false">'2026 Forecast C'!L148</f>
        <v>4.12536798533956</v>
      </c>
      <c r="K200" s="18" t="n">
        <f aca="false">'2026 Forecast A'!F148</f>
        <v>515</v>
      </c>
      <c r="L200" s="42" t="str">
        <f aca="false">IF(OR(AND(D200&gt;0.5,E200&gt;0.5,F200&gt;0.5),AND(D200&lt;0.5,E200&lt;0.5,F200&lt;0.5)),"Yes","No — toss-up")</f>
        <v>Yes</v>
      </c>
    </row>
    <row r="201" customFormat="false" ht="15" hidden="false" customHeight="false" outlineLevel="0" collapsed="false">
      <c r="A201" s="9" t="str">
        <f aca="false">'2026 Forecast A'!A149</f>
        <v>Lehigh</v>
      </c>
      <c r="B201" s="9" t="str">
        <f aca="false">'2026 Forecast A'!B149</f>
        <v>HANOVER</v>
      </c>
      <c r="C201" s="9" t="str">
        <f aca="false">'2026 Forecast A'!C149</f>
        <v>HANOVER</v>
      </c>
      <c r="D201" s="10" t="n">
        <f aca="false">'2026 Forecast A'!G149</f>
        <v>0.553719008264463</v>
      </c>
      <c r="E201" s="10" t="n">
        <f aca="false">'2026 Forecast B'!G149</f>
        <v>0.555785123966942</v>
      </c>
      <c r="F201" s="10" t="n">
        <f aca="false">'2026 Forecast C'!G149</f>
        <v>0.555785123966942</v>
      </c>
      <c r="G201" s="40" t="n">
        <f aca="false">(MAX(D201:F201)-MIN(D201:F201))*100</f>
        <v>0.206611570247928</v>
      </c>
      <c r="H201" s="41" t="n">
        <f aca="false">'2026 Forecast A'!L149</f>
        <v>3.86612036635239</v>
      </c>
      <c r="I201" s="41" t="n">
        <f aca="false">'2026 Forecast B'!L149</f>
        <v>3.67050772213151</v>
      </c>
      <c r="J201" s="41" t="n">
        <f aca="false">'2026 Forecast C'!L149</f>
        <v>4.12536798533956</v>
      </c>
      <c r="K201" s="18" t="n">
        <f aca="false">'2026 Forecast A'!F149</f>
        <v>484</v>
      </c>
      <c r="L201" s="42" t="str">
        <f aca="false">IF(OR(AND(D201&gt;0.5,E201&gt;0.5,F201&gt;0.5),AND(D201&lt;0.5,E201&lt;0.5,F201&lt;0.5)),"Yes","No — toss-up")</f>
        <v>Yes</v>
      </c>
    </row>
    <row r="202" customFormat="false" ht="15" hidden="false" customHeight="false" outlineLevel="0" collapsed="false">
      <c r="A202" s="9" t="str">
        <f aca="false">'2026 Forecast A'!A150</f>
        <v>Lehigh</v>
      </c>
      <c r="B202" s="9" t="str">
        <f aca="false">'2026 Forecast A'!B150</f>
        <v>HEIDELBERG</v>
      </c>
      <c r="C202" s="9" t="str">
        <f aca="false">'2026 Forecast A'!C150</f>
        <v>HEIDELBERG</v>
      </c>
      <c r="D202" s="10" t="n">
        <f aca="false">'2026 Forecast A'!G150</f>
        <v>0.323476161738081</v>
      </c>
      <c r="E202" s="10" t="n">
        <f aca="false">'2026 Forecast B'!G150</f>
        <v>0.312613156306578</v>
      </c>
      <c r="F202" s="10" t="n">
        <f aca="false">'2026 Forecast C'!G150</f>
        <v>0.305371152685576</v>
      </c>
      <c r="G202" s="40" t="n">
        <f aca="false">(MAX(D202:F202)-MIN(D202:F202))*100</f>
        <v>1.81050090525045</v>
      </c>
      <c r="H202" s="41" t="n">
        <f aca="false">'2026 Forecast A'!L150</f>
        <v>2.49690754080285</v>
      </c>
      <c r="I202" s="41" t="n">
        <f aca="false">'2026 Forecast B'!L150</f>
        <v>2.75387954279702</v>
      </c>
      <c r="J202" s="41" t="n">
        <f aca="false">'2026 Forecast C'!L150</f>
        <v>2.60851615102284</v>
      </c>
      <c r="K202" s="18" t="n">
        <f aca="false">'2026 Forecast A'!F150</f>
        <v>1657</v>
      </c>
      <c r="L202" s="42" t="str">
        <f aca="false">IF(OR(AND(D202&gt;0.5,E202&gt;0.5,F202&gt;0.5),AND(D202&lt;0.5,E202&lt;0.5,F202&lt;0.5)),"Yes","No — toss-up")</f>
        <v>Yes</v>
      </c>
    </row>
    <row r="203" customFormat="false" ht="15" hidden="false" customHeight="false" outlineLevel="0" collapsed="false">
      <c r="A203" s="9" t="str">
        <f aca="false">'2026 Forecast A'!A151</f>
        <v>Lehigh</v>
      </c>
      <c r="B203" s="9" t="str">
        <f aca="false">'2026 Forecast A'!B151</f>
        <v>LOWER MACUNGIE</v>
      </c>
      <c r="C203" s="9" t="str">
        <f aca="false">'2026 Forecast A'!C151</f>
        <v>LOWER MACUNGIE 10TH DISTRICT</v>
      </c>
      <c r="D203" s="10" t="n">
        <f aca="false">'2026 Forecast A'!G151</f>
        <v>0.5</v>
      </c>
      <c r="E203" s="10" t="n">
        <f aca="false">'2026 Forecast B'!G151</f>
        <v>0.501948051948052</v>
      </c>
      <c r="F203" s="10" t="n">
        <f aca="false">'2026 Forecast C'!G151</f>
        <v>0.5</v>
      </c>
      <c r="G203" s="40" t="n">
        <f aca="false">(MAX(D203:F203)-MIN(D203:F203))*100</f>
        <v>0.194805194805192</v>
      </c>
      <c r="H203" s="41" t="n">
        <f aca="false">'2026 Forecast A'!L151</f>
        <v>2.49690754080285</v>
      </c>
      <c r="I203" s="41" t="n">
        <f aca="false">'2026 Forecast B'!L151</f>
        <v>2.75387954279702</v>
      </c>
      <c r="J203" s="41" t="n">
        <f aca="false">'2026 Forecast C'!L151</f>
        <v>2.60851615102284</v>
      </c>
      <c r="K203" s="18" t="n">
        <f aca="false">'2026 Forecast A'!F151</f>
        <v>1540</v>
      </c>
      <c r="L203" s="42" t="str">
        <f aca="false">IF(OR(AND(D203&gt;0.5,E203&gt;0.5,F203&gt;0.5),AND(D203&lt;0.5,E203&lt;0.5,F203&lt;0.5)),"Yes","No — toss-up")</f>
        <v>No — toss-up</v>
      </c>
    </row>
    <row r="204" customFormat="false" ht="15" hidden="false" customHeight="false" outlineLevel="0" collapsed="false">
      <c r="A204" s="9" t="str">
        <f aca="false">'2026 Forecast A'!A152</f>
        <v>Lehigh</v>
      </c>
      <c r="B204" s="9" t="str">
        <f aca="false">'2026 Forecast A'!B152</f>
        <v>LOWER MACUNGIE</v>
      </c>
      <c r="C204" s="9" t="str">
        <f aca="false">'2026 Forecast A'!C152</f>
        <v>LOWER MACUNGIE 1ST DISTRICT</v>
      </c>
      <c r="D204" s="10" t="n">
        <f aca="false">'2026 Forecast A'!G152</f>
        <v>0.506784660766962</v>
      </c>
      <c r="E204" s="10" t="n">
        <f aca="false">'2026 Forecast B'!G152</f>
        <v>0.507964601769912</v>
      </c>
      <c r="F204" s="10" t="n">
        <f aca="false">'2026 Forecast C'!G152</f>
        <v>0.508554572271387</v>
      </c>
      <c r="G204" s="40" t="n">
        <f aca="false">(MAX(D204:F204)-MIN(D204:F204))*100</f>
        <v>0.176991150442485</v>
      </c>
      <c r="H204" s="41" t="n">
        <f aca="false">'2026 Forecast A'!L152</f>
        <v>2.49690754080285</v>
      </c>
      <c r="I204" s="41" t="n">
        <f aca="false">'2026 Forecast B'!L152</f>
        <v>2.75387954279702</v>
      </c>
      <c r="J204" s="41" t="n">
        <f aca="false">'2026 Forecast C'!L152</f>
        <v>2.60851615102284</v>
      </c>
      <c r="K204" s="18" t="n">
        <f aca="false">'2026 Forecast A'!F152</f>
        <v>1695</v>
      </c>
      <c r="L204" s="42" t="str">
        <f aca="false">IF(OR(AND(D204&gt;0.5,E204&gt;0.5,F204&gt;0.5),AND(D204&lt;0.5,E204&lt;0.5,F204&lt;0.5)),"Yes","No — toss-up")</f>
        <v>Yes</v>
      </c>
    </row>
    <row r="205" customFormat="false" ht="15" hidden="false" customHeight="false" outlineLevel="0" collapsed="false">
      <c r="A205" s="9" t="str">
        <f aca="false">'2026 Forecast A'!A153</f>
        <v>Lehigh</v>
      </c>
      <c r="B205" s="9" t="str">
        <f aca="false">'2026 Forecast A'!B153</f>
        <v>LOWER MACUNGIE</v>
      </c>
      <c r="C205" s="9" t="str">
        <f aca="false">'2026 Forecast A'!C153</f>
        <v>LOWER MACUNGIE 2ND DISTRICT</v>
      </c>
      <c r="D205" s="10" t="n">
        <f aca="false">'2026 Forecast A'!G153</f>
        <v>0.505902192242833</v>
      </c>
      <c r="E205" s="10" t="n">
        <f aca="false">'2026 Forecast B'!G153</f>
        <v>0.506576728499157</v>
      </c>
      <c r="F205" s="10" t="n">
        <f aca="false">'2026 Forecast C'!G153</f>
        <v>0.507588532883643</v>
      </c>
      <c r="G205" s="40" t="n">
        <f aca="false">(MAX(D205:F205)-MIN(D205:F205))*100</f>
        <v>0.168634064080941</v>
      </c>
      <c r="H205" s="41" t="n">
        <f aca="false">'2026 Forecast A'!L153</f>
        <v>2.49690754080285</v>
      </c>
      <c r="I205" s="41" t="n">
        <f aca="false">'2026 Forecast B'!L153</f>
        <v>2.75387954279702</v>
      </c>
      <c r="J205" s="41" t="n">
        <f aca="false">'2026 Forecast C'!L153</f>
        <v>2.60851615102284</v>
      </c>
      <c r="K205" s="18" t="n">
        <f aca="false">'2026 Forecast A'!F153</f>
        <v>2965</v>
      </c>
      <c r="L205" s="42" t="str">
        <f aca="false">IF(OR(AND(D205&gt;0.5,E205&gt;0.5,F205&gt;0.5),AND(D205&lt;0.5,E205&lt;0.5,F205&lt;0.5)),"Yes","No — toss-up")</f>
        <v>Yes</v>
      </c>
    </row>
    <row r="206" customFormat="false" ht="15" hidden="false" customHeight="false" outlineLevel="0" collapsed="false">
      <c r="A206" s="9" t="str">
        <f aca="false">'2026 Forecast A'!A154</f>
        <v>Lehigh</v>
      </c>
      <c r="B206" s="9" t="str">
        <f aca="false">'2026 Forecast A'!B154</f>
        <v>LOWER MACUNGIE</v>
      </c>
      <c r="C206" s="9" t="str">
        <f aca="false">'2026 Forecast A'!C154</f>
        <v>LOWER MACUNGIE 3RD DISTRICT</v>
      </c>
      <c r="D206" s="10" t="n">
        <f aca="false">'2026 Forecast A'!G154</f>
        <v>0.498010610079576</v>
      </c>
      <c r="E206" s="10" t="n">
        <f aca="false">'2026 Forecast B'!G154</f>
        <v>0.502652519893899</v>
      </c>
      <c r="F206" s="10" t="n">
        <f aca="false">'2026 Forecast C'!G154</f>
        <v>0.499336870026525</v>
      </c>
      <c r="G206" s="40" t="n">
        <f aca="false">(MAX(D206:F206)-MIN(D206:F206))*100</f>
        <v>0.464190981432366</v>
      </c>
      <c r="H206" s="41" t="n">
        <f aca="false">'2026 Forecast A'!L154</f>
        <v>2.49690754080285</v>
      </c>
      <c r="I206" s="41" t="n">
        <f aca="false">'2026 Forecast B'!L154</f>
        <v>2.75387954279702</v>
      </c>
      <c r="J206" s="41" t="n">
        <f aca="false">'2026 Forecast C'!L154</f>
        <v>2.60851615102284</v>
      </c>
      <c r="K206" s="18" t="n">
        <f aca="false">'2026 Forecast A'!F154</f>
        <v>1508</v>
      </c>
      <c r="L206" s="42" t="str">
        <f aca="false">IF(OR(AND(D206&gt;0.5,E206&gt;0.5,F206&gt;0.5),AND(D206&lt;0.5,E206&lt;0.5,F206&lt;0.5)),"Yes","No — toss-up")</f>
        <v>No — toss-up</v>
      </c>
    </row>
    <row r="207" customFormat="false" ht="15" hidden="false" customHeight="false" outlineLevel="0" collapsed="false">
      <c r="A207" s="9" t="str">
        <f aca="false">'2026 Forecast A'!A155</f>
        <v>Lehigh</v>
      </c>
      <c r="B207" s="9" t="str">
        <f aca="false">'2026 Forecast A'!B155</f>
        <v>LOWER MACUNGIE</v>
      </c>
      <c r="C207" s="9" t="str">
        <f aca="false">'2026 Forecast A'!C155</f>
        <v>LOWER MACUNGIE 4TH DISTRICT</v>
      </c>
      <c r="D207" s="10" t="n">
        <f aca="false">'2026 Forecast A'!G155</f>
        <v>0.497109826589595</v>
      </c>
      <c r="E207" s="10" t="n">
        <f aca="false">'2026 Forecast B'!G155</f>
        <v>0.500722543352601</v>
      </c>
      <c r="F207" s="10" t="n">
        <f aca="false">'2026 Forecast C'!G155</f>
        <v>0.499277456647399</v>
      </c>
      <c r="G207" s="40" t="n">
        <f aca="false">(MAX(D207:F207)-MIN(D207:F207))*100</f>
        <v>0.361271676300579</v>
      </c>
      <c r="H207" s="41" t="n">
        <f aca="false">'2026 Forecast A'!L155</f>
        <v>2.49690754080285</v>
      </c>
      <c r="I207" s="41" t="n">
        <f aca="false">'2026 Forecast B'!L155</f>
        <v>2.75387954279702</v>
      </c>
      <c r="J207" s="41" t="n">
        <f aca="false">'2026 Forecast C'!L155</f>
        <v>2.60851615102284</v>
      </c>
      <c r="K207" s="18" t="n">
        <f aca="false">'2026 Forecast A'!F155</f>
        <v>1384</v>
      </c>
      <c r="L207" s="42" t="str">
        <f aca="false">IF(OR(AND(D207&gt;0.5,E207&gt;0.5,F207&gt;0.5),AND(D207&lt;0.5,E207&lt;0.5,F207&lt;0.5)),"Yes","No — toss-up")</f>
        <v>No — toss-up</v>
      </c>
    </row>
    <row r="208" customFormat="false" ht="15" hidden="false" customHeight="false" outlineLevel="0" collapsed="false">
      <c r="A208" s="9" t="str">
        <f aca="false">'2026 Forecast A'!A156</f>
        <v>Lehigh</v>
      </c>
      <c r="B208" s="9" t="str">
        <f aca="false">'2026 Forecast A'!B156</f>
        <v>LOWER MACUNGIE</v>
      </c>
      <c r="C208" s="9" t="str">
        <f aca="false">'2026 Forecast A'!C156</f>
        <v>LOWER MACUNGIE 5TH DISTRICT</v>
      </c>
      <c r="D208" s="10" t="n">
        <f aca="false">'2026 Forecast A'!G156</f>
        <v>0.521996615905245</v>
      </c>
      <c r="E208" s="10" t="n">
        <f aca="false">'2026 Forecast B'!G156</f>
        <v>0.516074450084602</v>
      </c>
      <c r="F208" s="10" t="n">
        <f aca="false">'2026 Forecast C'!G156</f>
        <v>0.525380710659898</v>
      </c>
      <c r="G208" s="40" t="n">
        <f aca="false">(MAX(D208:F208)-MIN(D208:F208))*100</f>
        <v>0.930626057529604</v>
      </c>
      <c r="H208" s="41" t="n">
        <f aca="false">'2026 Forecast A'!L156</f>
        <v>2.49690754080285</v>
      </c>
      <c r="I208" s="41" t="n">
        <f aca="false">'2026 Forecast B'!L156</f>
        <v>2.75387954279702</v>
      </c>
      <c r="J208" s="41" t="n">
        <f aca="false">'2026 Forecast C'!L156</f>
        <v>2.60851615102284</v>
      </c>
      <c r="K208" s="18" t="n">
        <f aca="false">'2026 Forecast A'!F156</f>
        <v>1182</v>
      </c>
      <c r="L208" s="42" t="str">
        <f aca="false">IF(OR(AND(D208&gt;0.5,E208&gt;0.5,F208&gt;0.5),AND(D208&lt;0.5,E208&lt;0.5,F208&lt;0.5)),"Yes","No — toss-up")</f>
        <v>Yes</v>
      </c>
    </row>
    <row r="209" customFormat="false" ht="15" hidden="false" customHeight="false" outlineLevel="0" collapsed="false">
      <c r="A209" s="9" t="str">
        <f aca="false">'2026 Forecast A'!A157</f>
        <v>Lehigh</v>
      </c>
      <c r="B209" s="9" t="str">
        <f aca="false">'2026 Forecast A'!B157</f>
        <v>LOWER MACUNGIE</v>
      </c>
      <c r="C209" s="9" t="str">
        <f aca="false">'2026 Forecast A'!C157</f>
        <v>LOWER MACUNGIE 6TH DISTRICT</v>
      </c>
      <c r="D209" s="10" t="n">
        <f aca="false">'2026 Forecast A'!G157</f>
        <v>0.497601918465228</v>
      </c>
      <c r="E209" s="10" t="n">
        <f aca="false">'2026 Forecast B'!G157</f>
        <v>0.507194244604317</v>
      </c>
      <c r="F209" s="10" t="n">
        <f aca="false">'2026 Forecast C'!G157</f>
        <v>0.499200639488409</v>
      </c>
      <c r="G209" s="40" t="n">
        <f aca="false">(MAX(D209:F209)-MIN(D209:F209))*100</f>
        <v>0.959232613908867</v>
      </c>
      <c r="H209" s="41" t="n">
        <f aca="false">'2026 Forecast A'!L157</f>
        <v>2.49690754080285</v>
      </c>
      <c r="I209" s="41" t="n">
        <f aca="false">'2026 Forecast B'!L157</f>
        <v>2.75387954279702</v>
      </c>
      <c r="J209" s="41" t="n">
        <f aca="false">'2026 Forecast C'!L157</f>
        <v>2.60851615102284</v>
      </c>
      <c r="K209" s="18" t="n">
        <f aca="false">'2026 Forecast A'!F157</f>
        <v>2502</v>
      </c>
      <c r="L209" s="42" t="str">
        <f aca="false">IF(OR(AND(D209&gt;0.5,E209&gt;0.5,F209&gt;0.5),AND(D209&lt;0.5,E209&lt;0.5,F209&lt;0.5)),"Yes","No — toss-up")</f>
        <v>No — toss-up</v>
      </c>
    </row>
    <row r="210" customFormat="false" ht="15" hidden="false" customHeight="false" outlineLevel="0" collapsed="false">
      <c r="A210" s="9" t="str">
        <f aca="false">'2026 Forecast A'!A158</f>
        <v>Lehigh</v>
      </c>
      <c r="B210" s="9" t="str">
        <f aca="false">'2026 Forecast A'!B158</f>
        <v>LOWER MACUNGIE</v>
      </c>
      <c r="C210" s="9" t="str">
        <f aca="false">'2026 Forecast A'!C158</f>
        <v>LOWER MACUNGIE 7TH DISTRICT</v>
      </c>
      <c r="D210" s="10" t="n">
        <f aca="false">'2026 Forecast A'!G158</f>
        <v>0.535415079969535</v>
      </c>
      <c r="E210" s="10" t="n">
        <f aca="false">'2026 Forecast B'!G158</f>
        <v>0.527798933739528</v>
      </c>
      <c r="F210" s="10" t="n">
        <f aca="false">'2026 Forecast C'!G158</f>
        <v>0.542269611576542</v>
      </c>
      <c r="G210" s="40" t="n">
        <f aca="false">(MAX(D210:F210)-MIN(D210:F210))*100</f>
        <v>1.44706778370145</v>
      </c>
      <c r="H210" s="41" t="n">
        <f aca="false">'2026 Forecast A'!L158</f>
        <v>2.49690754080285</v>
      </c>
      <c r="I210" s="41" t="n">
        <f aca="false">'2026 Forecast B'!L158</f>
        <v>2.75387954279702</v>
      </c>
      <c r="J210" s="41" t="n">
        <f aca="false">'2026 Forecast C'!L158</f>
        <v>2.60851615102284</v>
      </c>
      <c r="K210" s="18" t="n">
        <f aca="false">'2026 Forecast A'!F158</f>
        <v>1313</v>
      </c>
      <c r="L210" s="42" t="str">
        <f aca="false">IF(OR(AND(D210&gt;0.5,E210&gt;0.5,F210&gt;0.5),AND(D210&lt;0.5,E210&lt;0.5,F210&lt;0.5)),"Yes","No — toss-up")</f>
        <v>Yes</v>
      </c>
    </row>
    <row r="211" customFormat="false" ht="15" hidden="false" customHeight="false" outlineLevel="0" collapsed="false">
      <c r="A211" s="9" t="str">
        <f aca="false">'2026 Forecast A'!A159</f>
        <v>Lehigh</v>
      </c>
      <c r="B211" s="9" t="str">
        <f aca="false">'2026 Forecast A'!B159</f>
        <v>LOWER MACUNGIE</v>
      </c>
      <c r="C211" s="9" t="str">
        <f aca="false">'2026 Forecast A'!C159</f>
        <v>LOWER MACUNGIE 8TH DISTRICT</v>
      </c>
      <c r="D211" s="10" t="n">
        <f aca="false">'2026 Forecast A'!G159</f>
        <v>0.516393442622951</v>
      </c>
      <c r="E211" s="10" t="n">
        <f aca="false">'2026 Forecast B'!G159</f>
        <v>0.515648286140089</v>
      </c>
      <c r="F211" s="10" t="n">
        <f aca="false">'2026 Forecast C'!G159</f>
        <v>0.518628912071535</v>
      </c>
      <c r="G211" s="40" t="n">
        <f aca="false">(MAX(D211:F211)-MIN(D211:F211))*100</f>
        <v>0.298062593144566</v>
      </c>
      <c r="H211" s="41" t="n">
        <f aca="false">'2026 Forecast A'!L159</f>
        <v>2.49690754080285</v>
      </c>
      <c r="I211" s="41" t="n">
        <f aca="false">'2026 Forecast B'!L159</f>
        <v>2.75387954279702</v>
      </c>
      <c r="J211" s="41" t="n">
        <f aca="false">'2026 Forecast C'!L159</f>
        <v>2.60851615102284</v>
      </c>
      <c r="K211" s="18" t="n">
        <f aca="false">'2026 Forecast A'!F159</f>
        <v>1342</v>
      </c>
      <c r="L211" s="42" t="str">
        <f aca="false">IF(OR(AND(D211&gt;0.5,E211&gt;0.5,F211&gt;0.5),AND(D211&lt;0.5,E211&lt;0.5,F211&lt;0.5)),"Yes","No — toss-up")</f>
        <v>Yes</v>
      </c>
    </row>
    <row r="212" customFormat="false" ht="15" hidden="false" customHeight="false" outlineLevel="0" collapsed="false">
      <c r="A212" s="9" t="str">
        <f aca="false">'2026 Forecast A'!A160</f>
        <v>Lehigh</v>
      </c>
      <c r="B212" s="9" t="str">
        <f aca="false">'2026 Forecast A'!B160</f>
        <v>LOWER MACUNGIE</v>
      </c>
      <c r="C212" s="9" t="str">
        <f aca="false">'2026 Forecast A'!C160</f>
        <v>LOWER MACUNGIE 9TH DISTRICT</v>
      </c>
      <c r="D212" s="10" t="n">
        <f aca="false">'2026 Forecast A'!G160</f>
        <v>0.5125</v>
      </c>
      <c r="E212" s="10" t="n">
        <f aca="false">'2026 Forecast B'!G160</f>
        <v>0.515909090909091</v>
      </c>
      <c r="F212" s="10" t="n">
        <f aca="false">'2026 Forecast C'!G160</f>
        <v>0.514772727272727</v>
      </c>
      <c r="G212" s="40" t="n">
        <f aca="false">(MAX(D212:F212)-MIN(D212:F212))*100</f>
        <v>0.340909090909092</v>
      </c>
      <c r="H212" s="41" t="n">
        <f aca="false">'2026 Forecast A'!L160</f>
        <v>2.78023491728762</v>
      </c>
      <c r="I212" s="41" t="n">
        <f aca="false">'2026 Forecast B'!L160</f>
        <v>2.86298806310657</v>
      </c>
      <c r="J212" s="41" t="n">
        <f aca="false">'2026 Forecast C'!L160</f>
        <v>2.97968580545052</v>
      </c>
      <c r="K212" s="18" t="n">
        <f aca="false">'2026 Forecast A'!F160</f>
        <v>880</v>
      </c>
      <c r="L212" s="42" t="str">
        <f aca="false">IF(OR(AND(D212&gt;0.5,E212&gt;0.5,F212&gt;0.5),AND(D212&lt;0.5,E212&lt;0.5,F212&lt;0.5)),"Yes","No — toss-up")</f>
        <v>Yes</v>
      </c>
    </row>
    <row r="213" customFormat="false" ht="15" hidden="false" customHeight="false" outlineLevel="0" collapsed="false">
      <c r="A213" s="9" t="str">
        <f aca="false">'2026 Forecast A'!A161</f>
        <v>Lehigh</v>
      </c>
      <c r="B213" s="9" t="str">
        <f aca="false">'2026 Forecast A'!B161</f>
        <v>LOWER MILFORD</v>
      </c>
      <c r="C213" s="9" t="str">
        <f aca="false">'2026 Forecast A'!C161</f>
        <v>LOWER MILFORD</v>
      </c>
      <c r="D213" s="10" t="n">
        <f aca="false">'2026 Forecast A'!G161</f>
        <v>0.382486388384755</v>
      </c>
      <c r="E213" s="10" t="n">
        <f aca="false">'2026 Forecast B'!G161</f>
        <v>0.381578947368421</v>
      </c>
      <c r="F213" s="10" t="n">
        <f aca="false">'2026 Forecast C'!G161</f>
        <v>0.373411978221416</v>
      </c>
      <c r="G213" s="40" t="n">
        <f aca="false">(MAX(D213:F213)-MIN(D213:F213))*100</f>
        <v>0.907441016333943</v>
      </c>
      <c r="H213" s="41" t="n">
        <f aca="false">'2026 Forecast A'!L161</f>
        <v>2.49690754080285</v>
      </c>
      <c r="I213" s="41" t="n">
        <f aca="false">'2026 Forecast B'!L161</f>
        <v>2.75387954279702</v>
      </c>
      <c r="J213" s="41" t="n">
        <f aca="false">'2026 Forecast C'!L161</f>
        <v>2.60851615102284</v>
      </c>
      <c r="K213" s="18" t="n">
        <f aca="false">'2026 Forecast A'!F161</f>
        <v>2204</v>
      </c>
      <c r="L213" s="42" t="str">
        <f aca="false">IF(OR(AND(D213&gt;0.5,E213&gt;0.5,F213&gt;0.5),AND(D213&lt;0.5,E213&lt;0.5,F213&lt;0.5)),"Yes","No — toss-up")</f>
        <v>Yes</v>
      </c>
    </row>
    <row r="214" customFormat="false" ht="15" hidden="false" customHeight="false" outlineLevel="0" collapsed="false">
      <c r="A214" s="9" t="str">
        <f aca="false">'2026 Forecast A'!A162</f>
        <v>Lehigh</v>
      </c>
      <c r="B214" s="9" t="str">
        <f aca="false">'2026 Forecast A'!B162</f>
        <v>LOWHILL</v>
      </c>
      <c r="C214" s="9" t="str">
        <f aca="false">'2026 Forecast A'!C162</f>
        <v>LOWHILL</v>
      </c>
      <c r="D214" s="10" t="n">
        <f aca="false">'2026 Forecast A'!G162</f>
        <v>0.357316087308003</v>
      </c>
      <c r="E214" s="10" t="n">
        <f aca="false">'2026 Forecast B'!G162</f>
        <v>0.361358124494745</v>
      </c>
      <c r="F214" s="10" t="n">
        <f aca="false">'2026 Forecast C'!G162</f>
        <v>0.345189975747777</v>
      </c>
      <c r="G214" s="40" t="n">
        <f aca="false">(MAX(D214:F214)-MIN(D214:F214))*100</f>
        <v>1.61681487469685</v>
      </c>
      <c r="H214" s="41" t="n">
        <f aca="false">'2026 Forecast A'!L162</f>
        <v>2.49690754080285</v>
      </c>
      <c r="I214" s="41" t="n">
        <f aca="false">'2026 Forecast B'!L162</f>
        <v>2.75387954279702</v>
      </c>
      <c r="J214" s="41" t="n">
        <f aca="false">'2026 Forecast C'!L162</f>
        <v>2.60851615102284</v>
      </c>
      <c r="K214" s="18" t="n">
        <f aca="false">'2026 Forecast A'!F162</f>
        <v>1237</v>
      </c>
      <c r="L214" s="42" t="str">
        <f aca="false">IF(OR(AND(D214&gt;0.5,E214&gt;0.5,F214&gt;0.5),AND(D214&lt;0.5,E214&lt;0.5,F214&lt;0.5)),"Yes","No — toss-up")</f>
        <v>Yes</v>
      </c>
    </row>
    <row r="215" customFormat="false" ht="15" hidden="false" customHeight="false" outlineLevel="0" collapsed="false">
      <c r="A215" s="9" t="str">
        <f aca="false">'2026 Forecast A'!A163</f>
        <v>Lehigh</v>
      </c>
      <c r="B215" s="9" t="str">
        <f aca="false">'2026 Forecast A'!B163</f>
        <v>LYNN</v>
      </c>
      <c r="C215" s="9" t="str">
        <f aca="false">'2026 Forecast A'!C163</f>
        <v>LYNN JACKSONVILLE DISTRICT</v>
      </c>
      <c r="D215" s="10" t="n">
        <f aca="false">'2026 Forecast A'!G163</f>
        <v>0.285968028419183</v>
      </c>
      <c r="E215" s="10" t="n">
        <f aca="false">'2026 Forecast B'!G163</f>
        <v>0.280639431616341</v>
      </c>
      <c r="F215" s="10" t="n">
        <f aca="false">'2026 Forecast C'!G163</f>
        <v>0.268206039076377</v>
      </c>
      <c r="G215" s="40" t="n">
        <f aca="false">(MAX(D215:F215)-MIN(D215:F215))*100</f>
        <v>1.77619893428064</v>
      </c>
      <c r="H215" s="41" t="n">
        <f aca="false">'2026 Forecast A'!L163</f>
        <v>3.86612036635239</v>
      </c>
      <c r="I215" s="41" t="n">
        <f aca="false">'2026 Forecast B'!L163</f>
        <v>3.67050772213151</v>
      </c>
      <c r="J215" s="41" t="n">
        <f aca="false">'2026 Forecast C'!L163</f>
        <v>4.12536798533956</v>
      </c>
      <c r="K215" s="18" t="n">
        <f aca="false">'2026 Forecast A'!F163</f>
        <v>563</v>
      </c>
      <c r="L215" s="42" t="str">
        <f aca="false">IF(OR(AND(D215&gt;0.5,E215&gt;0.5,F215&gt;0.5),AND(D215&lt;0.5,E215&lt;0.5,F215&lt;0.5)),"Yes","No — toss-up")</f>
        <v>Yes</v>
      </c>
    </row>
    <row r="216" customFormat="false" ht="15" hidden="false" customHeight="false" outlineLevel="0" collapsed="false">
      <c r="A216" s="9" t="str">
        <f aca="false">'2026 Forecast A'!A164</f>
        <v>Lehigh</v>
      </c>
      <c r="B216" s="9" t="str">
        <f aca="false">'2026 Forecast A'!B164</f>
        <v>LYNN</v>
      </c>
      <c r="C216" s="9" t="str">
        <f aca="false">'2026 Forecast A'!C164</f>
        <v>LYNN LYNNVILLE DISTRICT</v>
      </c>
      <c r="D216" s="10" t="n">
        <f aca="false">'2026 Forecast A'!G164</f>
        <v>0.323759791122715</v>
      </c>
      <c r="E216" s="10" t="n">
        <f aca="false">'2026 Forecast B'!G164</f>
        <v>0.315926892950392</v>
      </c>
      <c r="F216" s="10" t="n">
        <f aca="false">'2026 Forecast C'!G164</f>
        <v>0.308093994778068</v>
      </c>
      <c r="G216" s="40" t="n">
        <f aca="false">(MAX(D216:F216)-MIN(D216:F216))*100</f>
        <v>1.56657963446475</v>
      </c>
      <c r="H216" s="41" t="n">
        <f aca="false">'2026 Forecast A'!L164</f>
        <v>3.86612036635239</v>
      </c>
      <c r="I216" s="41" t="n">
        <f aca="false">'2026 Forecast B'!L164</f>
        <v>3.67050772213151</v>
      </c>
      <c r="J216" s="41" t="n">
        <f aca="false">'2026 Forecast C'!L164</f>
        <v>4.12536798533956</v>
      </c>
      <c r="K216" s="18" t="n">
        <f aca="false">'2026 Forecast A'!F164</f>
        <v>383</v>
      </c>
      <c r="L216" s="42" t="str">
        <f aca="false">IF(OR(AND(D216&gt;0.5,E216&gt;0.5,F216&gt;0.5),AND(D216&lt;0.5,E216&lt;0.5,F216&lt;0.5)),"Yes","No — toss-up")</f>
        <v>Yes</v>
      </c>
    </row>
    <row r="217" customFormat="false" ht="15" hidden="false" customHeight="false" outlineLevel="0" collapsed="false">
      <c r="A217" s="9" t="str">
        <f aca="false">'2026 Forecast A'!A165</f>
        <v>Lehigh</v>
      </c>
      <c r="B217" s="9" t="str">
        <f aca="false">'2026 Forecast A'!B165</f>
        <v>LYNN</v>
      </c>
      <c r="C217" s="9" t="str">
        <f aca="false">'2026 Forecast A'!C165</f>
        <v>LYNN NEW TRIPOLI DISTRICT</v>
      </c>
      <c r="D217" s="10" t="n">
        <f aca="false">'2026 Forecast A'!G165</f>
        <v>0.338141025641026</v>
      </c>
      <c r="E217" s="10" t="n">
        <f aca="false">'2026 Forecast B'!G165</f>
        <v>0.332532051282051</v>
      </c>
      <c r="F217" s="10" t="n">
        <f aca="false">'2026 Forecast C'!G165</f>
        <v>0.321314102564103</v>
      </c>
      <c r="G217" s="40" t="n">
        <f aca="false">(MAX(D217:F217)-MIN(D217:F217))*100</f>
        <v>1.68269230769231</v>
      </c>
      <c r="H217" s="41" t="n">
        <f aca="false">'2026 Forecast A'!L165</f>
        <v>2.49690754080285</v>
      </c>
      <c r="I217" s="41" t="n">
        <f aca="false">'2026 Forecast B'!L165</f>
        <v>2.75387954279702</v>
      </c>
      <c r="J217" s="41" t="n">
        <f aca="false">'2026 Forecast C'!L165</f>
        <v>2.60851615102284</v>
      </c>
      <c r="K217" s="18" t="n">
        <f aca="false">'2026 Forecast A'!F165</f>
        <v>1248</v>
      </c>
      <c r="L217" s="42" t="str">
        <f aca="false">IF(OR(AND(D217&gt;0.5,E217&gt;0.5,F217&gt;0.5),AND(D217&lt;0.5,E217&lt;0.5,F217&lt;0.5)),"Yes","No — toss-up")</f>
        <v>Yes</v>
      </c>
    </row>
    <row r="218" customFormat="false" ht="15" hidden="false" customHeight="false" outlineLevel="0" collapsed="false">
      <c r="A218" s="9" t="str">
        <f aca="false">'2026 Forecast A'!A166</f>
        <v>Lehigh</v>
      </c>
      <c r="B218" s="9" t="str">
        <f aca="false">'2026 Forecast A'!B166</f>
        <v>MACUNGIE</v>
      </c>
      <c r="C218" s="9" t="str">
        <f aca="false">'2026 Forecast A'!C166</f>
        <v>MACUNGIE</v>
      </c>
      <c r="D218" s="10" t="n">
        <f aca="false">'2026 Forecast A'!G166</f>
        <v>0.534699272967614</v>
      </c>
      <c r="E218" s="10" t="n">
        <f aca="false">'2026 Forecast B'!G166</f>
        <v>0.53536021150033</v>
      </c>
      <c r="F218" s="10" t="n">
        <f aca="false">'2026 Forecast C'!G166</f>
        <v>0.542630535360212</v>
      </c>
      <c r="G218" s="40" t="n">
        <f aca="false">(MAX(D218:F218)-MIN(D218:F218))*100</f>
        <v>0.793126239259756</v>
      </c>
      <c r="H218" s="41" t="n">
        <f aca="false">'2026 Forecast A'!L166</f>
        <v>2.49690754080285</v>
      </c>
      <c r="I218" s="41" t="n">
        <f aca="false">'2026 Forecast B'!L166</f>
        <v>2.75387954279702</v>
      </c>
      <c r="J218" s="41" t="n">
        <f aca="false">'2026 Forecast C'!L166</f>
        <v>2.60851615102284</v>
      </c>
      <c r="K218" s="18" t="n">
        <f aca="false">'2026 Forecast A'!F166</f>
        <v>1513</v>
      </c>
      <c r="L218" s="42" t="str">
        <f aca="false">IF(OR(AND(D218&gt;0.5,E218&gt;0.5,F218&gt;0.5),AND(D218&lt;0.5,E218&lt;0.5,F218&lt;0.5)),"Yes","No — toss-up")</f>
        <v>Yes</v>
      </c>
    </row>
    <row r="219" customFormat="false" ht="15" hidden="false" customHeight="false" outlineLevel="0" collapsed="false">
      <c r="A219" s="9" t="str">
        <f aca="false">'2026 Forecast A'!A167</f>
        <v>Lehigh</v>
      </c>
      <c r="B219" s="9" t="str">
        <f aca="false">'2026 Forecast A'!B167</f>
        <v>NORTH WHITEHALL</v>
      </c>
      <c r="C219" s="9" t="str">
        <f aca="false">'2026 Forecast A'!C167</f>
        <v>NORTH WHITEHALL 1ST DISTRICT</v>
      </c>
      <c r="D219" s="10" t="n">
        <f aca="false">'2026 Forecast A'!G167</f>
        <v>0.429247764334561</v>
      </c>
      <c r="E219" s="10" t="n">
        <f aca="false">'2026 Forecast B'!G167</f>
        <v>0.41977906365071</v>
      </c>
      <c r="F219" s="10" t="n">
        <f aca="false">'2026 Forecast C'!G167</f>
        <v>0.425039452919516</v>
      </c>
      <c r="G219" s="40" t="n">
        <f aca="false">(MAX(D219:F219)-MIN(D219:F219))*100</f>
        <v>0.946870068385058</v>
      </c>
      <c r="H219" s="41" t="n">
        <f aca="false">'2026 Forecast A'!L167</f>
        <v>2.49690754080285</v>
      </c>
      <c r="I219" s="41" t="n">
        <f aca="false">'2026 Forecast B'!L167</f>
        <v>2.75387954279702</v>
      </c>
      <c r="J219" s="41" t="n">
        <f aca="false">'2026 Forecast C'!L167</f>
        <v>2.60851615102284</v>
      </c>
      <c r="K219" s="18" t="n">
        <f aca="false">'2026 Forecast A'!F167</f>
        <v>1901</v>
      </c>
      <c r="L219" s="42" t="str">
        <f aca="false">IF(OR(AND(D219&gt;0.5,E219&gt;0.5,F219&gt;0.5),AND(D219&lt;0.5,E219&lt;0.5,F219&lt;0.5)),"Yes","No — toss-up")</f>
        <v>Yes</v>
      </c>
    </row>
    <row r="220" customFormat="false" ht="15" hidden="false" customHeight="false" outlineLevel="0" collapsed="false">
      <c r="A220" s="9" t="str">
        <f aca="false">'2026 Forecast A'!A168</f>
        <v>Lehigh</v>
      </c>
      <c r="B220" s="9" t="str">
        <f aca="false">'2026 Forecast A'!B168</f>
        <v>NORTH WHITEHALL</v>
      </c>
      <c r="C220" s="9" t="str">
        <f aca="false">'2026 Forecast A'!C168</f>
        <v>NORTH WHITEHALL 2ND DISTRICT</v>
      </c>
      <c r="D220" s="10" t="n">
        <f aca="false">'2026 Forecast A'!G168</f>
        <v>0.402380952380952</v>
      </c>
      <c r="E220" s="10" t="n">
        <f aca="false">'2026 Forecast B'!G168</f>
        <v>0.402976190476191</v>
      </c>
      <c r="F220" s="10" t="n">
        <f aca="false">'2026 Forecast C'!G168</f>
        <v>0.395238095238095</v>
      </c>
      <c r="G220" s="40" t="n">
        <f aca="false">(MAX(D220:F220)-MIN(D220:F220))*100</f>
        <v>0.773809523809527</v>
      </c>
      <c r="H220" s="41" t="n">
        <f aca="false">'2026 Forecast A'!L168</f>
        <v>2.49690754080285</v>
      </c>
      <c r="I220" s="41" t="n">
        <f aca="false">'2026 Forecast B'!L168</f>
        <v>2.75387954279702</v>
      </c>
      <c r="J220" s="41" t="n">
        <f aca="false">'2026 Forecast C'!L168</f>
        <v>2.60851615102284</v>
      </c>
      <c r="K220" s="18" t="n">
        <f aca="false">'2026 Forecast A'!F168</f>
        <v>1680</v>
      </c>
      <c r="L220" s="42" t="str">
        <f aca="false">IF(OR(AND(D220&gt;0.5,E220&gt;0.5,F220&gt;0.5),AND(D220&lt;0.5,E220&lt;0.5,F220&lt;0.5)),"Yes","No — toss-up")</f>
        <v>Yes</v>
      </c>
    </row>
    <row r="221" customFormat="false" ht="15" hidden="false" customHeight="false" outlineLevel="0" collapsed="false">
      <c r="A221" s="9" t="str">
        <f aca="false">'2026 Forecast A'!A169</f>
        <v>Lehigh</v>
      </c>
      <c r="B221" s="9" t="str">
        <f aca="false">'2026 Forecast A'!B169</f>
        <v>NORTH WHITEHALL</v>
      </c>
      <c r="C221" s="9" t="str">
        <f aca="false">'2026 Forecast A'!C169</f>
        <v>NORTH WHITEHALL 3RD DISTRICT</v>
      </c>
      <c r="D221" s="10" t="n">
        <f aca="false">'2026 Forecast A'!G169</f>
        <v>0.399332591768632</v>
      </c>
      <c r="E221" s="10" t="n">
        <f aca="false">'2026 Forecast B'!G169</f>
        <v>0.397107897664071</v>
      </c>
      <c r="F221" s="10" t="n">
        <f aca="false">'2026 Forecast C'!G169</f>
        <v>0.39377085650723</v>
      </c>
      <c r="G221" s="40" t="n">
        <f aca="false">(MAX(D221:F221)-MIN(D221:F221))*100</f>
        <v>0.556173526140158</v>
      </c>
      <c r="H221" s="41" t="n">
        <f aca="false">'2026 Forecast A'!L169</f>
        <v>2.78023491728762</v>
      </c>
      <c r="I221" s="41" t="n">
        <f aca="false">'2026 Forecast B'!L169</f>
        <v>2.86298806310657</v>
      </c>
      <c r="J221" s="41" t="n">
        <f aca="false">'2026 Forecast C'!L169</f>
        <v>2.97968580545052</v>
      </c>
      <c r="K221" s="18" t="n">
        <f aca="false">'2026 Forecast A'!F169</f>
        <v>899</v>
      </c>
      <c r="L221" s="42" t="str">
        <f aca="false">IF(OR(AND(D221&gt;0.5,E221&gt;0.5,F221&gt;0.5),AND(D221&lt;0.5,E221&lt;0.5,F221&lt;0.5)),"Yes","No — toss-up")</f>
        <v>Yes</v>
      </c>
    </row>
    <row r="222" customFormat="false" ht="15" hidden="false" customHeight="false" outlineLevel="0" collapsed="false">
      <c r="A222" s="9" t="str">
        <f aca="false">'2026 Forecast A'!A170</f>
        <v>Lehigh</v>
      </c>
      <c r="B222" s="9" t="str">
        <f aca="false">'2026 Forecast A'!B170</f>
        <v>NORTH WHITEHALL</v>
      </c>
      <c r="C222" s="9" t="str">
        <f aca="false">'2026 Forecast A'!C170</f>
        <v>NORTH WHITEHALL 4TH DISTRICT</v>
      </c>
      <c r="D222" s="10" t="n">
        <f aca="false">'2026 Forecast A'!G170</f>
        <v>0.406179351921628</v>
      </c>
      <c r="E222" s="10" t="n">
        <f aca="false">'2026 Forecast B'!G170</f>
        <v>0.404672192916353</v>
      </c>
      <c r="F222" s="10" t="n">
        <f aca="false">'2026 Forecast C'!G170</f>
        <v>0.400150715900528</v>
      </c>
      <c r="G222" s="40" t="n">
        <f aca="false">(MAX(D222:F222)-MIN(D222:F222))*100</f>
        <v>0.602863602110021</v>
      </c>
      <c r="H222" s="41" t="n">
        <f aca="false">'2026 Forecast A'!L170</f>
        <v>2.49690754080285</v>
      </c>
      <c r="I222" s="41" t="n">
        <f aca="false">'2026 Forecast B'!L170</f>
        <v>2.75387954279702</v>
      </c>
      <c r="J222" s="41" t="n">
        <f aca="false">'2026 Forecast C'!L170</f>
        <v>2.60851615102284</v>
      </c>
      <c r="K222" s="18" t="n">
        <f aca="false">'2026 Forecast A'!F170</f>
        <v>1327</v>
      </c>
      <c r="L222" s="42" t="str">
        <f aca="false">IF(OR(AND(D222&gt;0.5,E222&gt;0.5,F222&gt;0.5),AND(D222&lt;0.5,E222&lt;0.5,F222&lt;0.5)),"Yes","No — toss-up")</f>
        <v>Yes</v>
      </c>
    </row>
    <row r="223" customFormat="false" ht="15" hidden="false" customHeight="false" outlineLevel="0" collapsed="false">
      <c r="A223" s="9" t="str">
        <f aca="false">'2026 Forecast A'!A171</f>
        <v>Lehigh</v>
      </c>
      <c r="B223" s="9" t="str">
        <f aca="false">'2026 Forecast A'!B171</f>
        <v>NORTH WHITEHALL</v>
      </c>
      <c r="C223" s="9" t="str">
        <f aca="false">'2026 Forecast A'!C171</f>
        <v>NORTH WHITEHALL 5TH DISTRICT</v>
      </c>
      <c r="D223" s="10" t="n">
        <f aca="false">'2026 Forecast A'!G171</f>
        <v>0.389410760034159</v>
      </c>
      <c r="E223" s="10" t="n">
        <f aca="false">'2026 Forecast B'!G171</f>
        <v>0.390264730999146</v>
      </c>
      <c r="F223" s="10" t="n">
        <f aca="false">'2026 Forecast C'!G171</f>
        <v>0.381725021349274</v>
      </c>
      <c r="G223" s="40" t="n">
        <f aca="false">(MAX(D223:F223)-MIN(D223:F223))*100</f>
        <v>0.853970964987194</v>
      </c>
      <c r="H223" s="41" t="n">
        <f aca="false">'2026 Forecast A'!L171</f>
        <v>2.49690754080285</v>
      </c>
      <c r="I223" s="41" t="n">
        <f aca="false">'2026 Forecast B'!L171</f>
        <v>2.75387954279702</v>
      </c>
      <c r="J223" s="41" t="n">
        <f aca="false">'2026 Forecast C'!L171</f>
        <v>2.60851615102284</v>
      </c>
      <c r="K223" s="18" t="n">
        <f aca="false">'2026 Forecast A'!F171</f>
        <v>1171</v>
      </c>
      <c r="L223" s="42" t="str">
        <f aca="false">IF(OR(AND(D223&gt;0.5,E223&gt;0.5,F223&gt;0.5),AND(D223&lt;0.5,E223&lt;0.5,F223&lt;0.5)),"Yes","No — toss-up")</f>
        <v>Yes</v>
      </c>
    </row>
    <row r="224" customFormat="false" ht="15" hidden="false" customHeight="false" outlineLevel="0" collapsed="false">
      <c r="A224" s="9" t="str">
        <f aca="false">'2026 Forecast A'!A172</f>
        <v>Lehigh</v>
      </c>
      <c r="B224" s="9" t="str">
        <f aca="false">'2026 Forecast A'!B172</f>
        <v>NORTH WHITEHALL</v>
      </c>
      <c r="C224" s="9" t="str">
        <f aca="false">'2026 Forecast A'!C172</f>
        <v>NORTH WHITEHALL 6TH DISTRICT</v>
      </c>
      <c r="D224" s="10" t="n">
        <f aca="false">'2026 Forecast A'!G172</f>
        <v>0.424972617743702</v>
      </c>
      <c r="E224" s="10" t="n">
        <f aca="false">'2026 Forecast B'!G172</f>
        <v>0.426067907995619</v>
      </c>
      <c r="F224" s="10" t="n">
        <f aca="false">'2026 Forecast C'!G172</f>
        <v>0.418400876232202</v>
      </c>
      <c r="G224" s="40" t="n">
        <f aca="false">(MAX(D224:F224)-MIN(D224:F224))*100</f>
        <v>0.766703176341732</v>
      </c>
      <c r="H224" s="41" t="n">
        <f aca="false">'2026 Forecast A'!L172</f>
        <v>2.78023491728762</v>
      </c>
      <c r="I224" s="41" t="n">
        <f aca="false">'2026 Forecast B'!L172</f>
        <v>2.86298806310657</v>
      </c>
      <c r="J224" s="41" t="n">
        <f aca="false">'2026 Forecast C'!L172</f>
        <v>2.97968580545052</v>
      </c>
      <c r="K224" s="18" t="n">
        <f aca="false">'2026 Forecast A'!F172</f>
        <v>913</v>
      </c>
      <c r="L224" s="42" t="str">
        <f aca="false">IF(OR(AND(D224&gt;0.5,E224&gt;0.5,F224&gt;0.5),AND(D224&lt;0.5,E224&lt;0.5,F224&lt;0.5)),"Yes","No — toss-up")</f>
        <v>Yes</v>
      </c>
    </row>
    <row r="225" customFormat="false" ht="15" hidden="false" customHeight="false" outlineLevel="0" collapsed="false">
      <c r="A225" s="9" t="str">
        <f aca="false">'2026 Forecast A'!A173</f>
        <v>Lehigh</v>
      </c>
      <c r="B225" s="9" t="str">
        <f aca="false">'2026 Forecast A'!B173</f>
        <v>SALISBURY</v>
      </c>
      <c r="C225" s="9" t="str">
        <f aca="false">'2026 Forecast A'!C173</f>
        <v>SALISBURY 1ST WARD</v>
      </c>
      <c r="D225" s="10" t="n">
        <f aca="false">'2026 Forecast A'!G173</f>
        <v>0.50441609421001</v>
      </c>
      <c r="E225" s="10" t="n">
        <f aca="false">'2026 Forecast B'!G173</f>
        <v>0.50441609421001</v>
      </c>
      <c r="F225" s="10" t="n">
        <f aca="false">'2026 Forecast C'!G173</f>
        <v>0.505397448478901</v>
      </c>
      <c r="G225" s="40" t="n">
        <f aca="false">(MAX(D225:F225)-MIN(D225:F225))*100</f>
        <v>0.0981354268891121</v>
      </c>
      <c r="H225" s="41" t="n">
        <f aca="false">'2026 Forecast A'!L173</f>
        <v>2.49690754080285</v>
      </c>
      <c r="I225" s="41" t="n">
        <f aca="false">'2026 Forecast B'!L173</f>
        <v>2.75387954279702</v>
      </c>
      <c r="J225" s="41" t="n">
        <f aca="false">'2026 Forecast C'!L173</f>
        <v>2.60851615102284</v>
      </c>
      <c r="K225" s="18" t="n">
        <f aca="false">'2026 Forecast A'!F173</f>
        <v>1019</v>
      </c>
      <c r="L225" s="42" t="str">
        <f aca="false">IF(OR(AND(D225&gt;0.5,E225&gt;0.5,F225&gt;0.5),AND(D225&lt;0.5,E225&lt;0.5,F225&lt;0.5)),"Yes","No — toss-up")</f>
        <v>Yes</v>
      </c>
    </row>
    <row r="226" customFormat="false" ht="15" hidden="false" customHeight="false" outlineLevel="0" collapsed="false">
      <c r="A226" s="9" t="str">
        <f aca="false">'2026 Forecast A'!A174</f>
        <v>Lehigh</v>
      </c>
      <c r="B226" s="9" t="str">
        <f aca="false">'2026 Forecast A'!B174</f>
        <v>SALISBURY</v>
      </c>
      <c r="C226" s="9" t="str">
        <f aca="false">'2026 Forecast A'!C174</f>
        <v>SALISBURY 2ND WARD</v>
      </c>
      <c r="D226" s="10" t="n">
        <f aca="false">'2026 Forecast A'!G174</f>
        <v>0.503655564581641</v>
      </c>
      <c r="E226" s="10" t="n">
        <f aca="false">'2026 Forecast B'!G174</f>
        <v>0.509341998375305</v>
      </c>
      <c r="F226" s="10" t="n">
        <f aca="false">'2026 Forecast C'!G174</f>
        <v>0.505280259951259</v>
      </c>
      <c r="G226" s="40" t="n">
        <f aca="false">(MAX(D226:F226)-MIN(D226:F226))*100</f>
        <v>0.568643379366363</v>
      </c>
      <c r="H226" s="41" t="n">
        <f aca="false">'2026 Forecast A'!L174</f>
        <v>2.49690754080285</v>
      </c>
      <c r="I226" s="41" t="n">
        <f aca="false">'2026 Forecast B'!L174</f>
        <v>2.75387954279702</v>
      </c>
      <c r="J226" s="41" t="n">
        <f aca="false">'2026 Forecast C'!L174</f>
        <v>2.60851615102284</v>
      </c>
      <c r="K226" s="18" t="n">
        <f aca="false">'2026 Forecast A'!F174</f>
        <v>1231</v>
      </c>
      <c r="L226" s="42" t="str">
        <f aca="false">IF(OR(AND(D226&gt;0.5,E226&gt;0.5,F226&gt;0.5),AND(D226&lt;0.5,E226&lt;0.5,F226&lt;0.5)),"Yes","No — toss-up")</f>
        <v>Yes</v>
      </c>
    </row>
    <row r="227" customFormat="false" ht="15" hidden="false" customHeight="false" outlineLevel="0" collapsed="false">
      <c r="A227" s="9" t="str">
        <f aca="false">'2026 Forecast A'!A175</f>
        <v>Lehigh</v>
      </c>
      <c r="B227" s="9" t="str">
        <f aca="false">'2026 Forecast A'!B175</f>
        <v>SALISBURY</v>
      </c>
      <c r="C227" s="9" t="str">
        <f aca="false">'2026 Forecast A'!C175</f>
        <v>SALISBURY 3RD WARD 1ST DIST</v>
      </c>
      <c r="D227" s="10" t="n">
        <f aca="false">'2026 Forecast A'!G175</f>
        <v>0.503610108303249</v>
      </c>
      <c r="E227" s="10" t="n">
        <f aca="false">'2026 Forecast B'!G175</f>
        <v>0.505415162454874</v>
      </c>
      <c r="F227" s="10" t="n">
        <f aca="false">'2026 Forecast C'!G175</f>
        <v>0.507220216606498</v>
      </c>
      <c r="G227" s="40" t="n">
        <f aca="false">(MAX(D227:F227)-MIN(D227:F227))*100</f>
        <v>0.361010830324904</v>
      </c>
      <c r="H227" s="41" t="n">
        <f aca="false">'2026 Forecast A'!L175</f>
        <v>3.86612036635239</v>
      </c>
      <c r="I227" s="41" t="n">
        <f aca="false">'2026 Forecast B'!L175</f>
        <v>3.67050772213151</v>
      </c>
      <c r="J227" s="41" t="n">
        <f aca="false">'2026 Forecast C'!L175</f>
        <v>4.12536798533956</v>
      </c>
      <c r="K227" s="18" t="n">
        <f aca="false">'2026 Forecast A'!F175</f>
        <v>554</v>
      </c>
      <c r="L227" s="42" t="str">
        <f aca="false">IF(OR(AND(D227&gt;0.5,E227&gt;0.5,F227&gt;0.5),AND(D227&lt;0.5,E227&lt;0.5,F227&lt;0.5)),"Yes","No — toss-up")</f>
        <v>Yes</v>
      </c>
    </row>
    <row r="228" customFormat="false" ht="15" hidden="false" customHeight="false" outlineLevel="0" collapsed="false">
      <c r="A228" s="9" t="str">
        <f aca="false">'2026 Forecast A'!A176</f>
        <v>Lehigh</v>
      </c>
      <c r="B228" s="9" t="str">
        <f aca="false">'2026 Forecast A'!B176</f>
        <v>SALISBURY</v>
      </c>
      <c r="C228" s="9" t="str">
        <f aca="false">'2026 Forecast A'!C176</f>
        <v>SALISBURY 3RD WARD 2ND DIST</v>
      </c>
      <c r="D228" s="10" t="n">
        <f aca="false">'2026 Forecast A'!G176</f>
        <v>0.510971786833856</v>
      </c>
      <c r="E228" s="10" t="n">
        <f aca="false">'2026 Forecast B'!G176</f>
        <v>0.515673981191223</v>
      </c>
      <c r="F228" s="10" t="n">
        <f aca="false">'2026 Forecast C'!G176</f>
        <v>0.512539184952978</v>
      </c>
      <c r="G228" s="40" t="n">
        <f aca="false">(MAX(D228:F228)-MIN(D228:F228))*100</f>
        <v>0.470219435736674</v>
      </c>
      <c r="H228" s="41" t="n">
        <f aca="false">'2026 Forecast A'!L176</f>
        <v>2.78023491728762</v>
      </c>
      <c r="I228" s="41" t="n">
        <f aca="false">'2026 Forecast B'!L176</f>
        <v>2.86298806310657</v>
      </c>
      <c r="J228" s="41" t="n">
        <f aca="false">'2026 Forecast C'!L176</f>
        <v>2.97968580545052</v>
      </c>
      <c r="K228" s="18" t="n">
        <f aca="false">'2026 Forecast A'!F176</f>
        <v>638</v>
      </c>
      <c r="L228" s="42" t="str">
        <f aca="false">IF(OR(AND(D228&gt;0.5,E228&gt;0.5,F228&gt;0.5),AND(D228&lt;0.5,E228&lt;0.5,F228&lt;0.5)),"Yes","No — toss-up")</f>
        <v>Yes</v>
      </c>
    </row>
    <row r="229" customFormat="false" ht="15" hidden="false" customHeight="false" outlineLevel="0" collapsed="false">
      <c r="A229" s="9" t="str">
        <f aca="false">'2026 Forecast A'!A177</f>
        <v>Lehigh</v>
      </c>
      <c r="B229" s="9" t="str">
        <f aca="false">'2026 Forecast A'!B177</f>
        <v>SALISBURY</v>
      </c>
      <c r="C229" s="9" t="str">
        <f aca="false">'2026 Forecast A'!C177</f>
        <v>SALISBURY 4TH WARD 1ST DIST</v>
      </c>
      <c r="D229" s="10" t="n">
        <f aca="false">'2026 Forecast A'!G177</f>
        <v>0.496495327102804</v>
      </c>
      <c r="E229" s="10" t="n">
        <f aca="false">'2026 Forecast B'!G177</f>
        <v>0.497663551401869</v>
      </c>
      <c r="F229" s="10" t="n">
        <f aca="false">'2026 Forecast C'!G177</f>
        <v>0.497663551401869</v>
      </c>
      <c r="G229" s="40" t="n">
        <f aca="false">(MAX(D229:F229)-MIN(D229:F229))*100</f>
        <v>0.116822429906543</v>
      </c>
      <c r="H229" s="41" t="n">
        <f aca="false">'2026 Forecast A'!L177</f>
        <v>2.78023491728762</v>
      </c>
      <c r="I229" s="41" t="n">
        <f aca="false">'2026 Forecast B'!L177</f>
        <v>2.86298806310657</v>
      </c>
      <c r="J229" s="41" t="n">
        <f aca="false">'2026 Forecast C'!L177</f>
        <v>2.97968580545052</v>
      </c>
      <c r="K229" s="18" t="n">
        <f aca="false">'2026 Forecast A'!F177</f>
        <v>856</v>
      </c>
      <c r="L229" s="42" t="str">
        <f aca="false">IF(OR(AND(D229&gt;0.5,E229&gt;0.5,F229&gt;0.5),AND(D229&lt;0.5,E229&lt;0.5,F229&lt;0.5)),"Yes","No — toss-up")</f>
        <v>Yes</v>
      </c>
    </row>
    <row r="230" customFormat="false" ht="15" hidden="false" customHeight="false" outlineLevel="0" collapsed="false">
      <c r="A230" s="9" t="str">
        <f aca="false">'2026 Forecast A'!A178</f>
        <v>Lehigh</v>
      </c>
      <c r="B230" s="9" t="str">
        <f aca="false">'2026 Forecast A'!B178</f>
        <v>SALISBURY</v>
      </c>
      <c r="C230" s="9" t="str">
        <f aca="false">'2026 Forecast A'!C178</f>
        <v>SALISBURY 4TH WARD 2ND DIST</v>
      </c>
      <c r="D230" s="10" t="n">
        <f aca="false">'2026 Forecast A'!G178</f>
        <v>0.485008818342152</v>
      </c>
      <c r="E230" s="10" t="n">
        <f aca="false">'2026 Forecast B'!G178</f>
        <v>0.485008818342152</v>
      </c>
      <c r="F230" s="10" t="n">
        <f aca="false">'2026 Forecast C'!G178</f>
        <v>0.483245149911817</v>
      </c>
      <c r="G230" s="40" t="n">
        <f aca="false">(MAX(D230:F230)-MIN(D230:F230))*100</f>
        <v>0.17636684303351</v>
      </c>
      <c r="H230" s="41" t="n">
        <f aca="false">'2026 Forecast A'!L178</f>
        <v>3.86612036635239</v>
      </c>
      <c r="I230" s="41" t="n">
        <f aca="false">'2026 Forecast B'!L178</f>
        <v>3.67050772213151</v>
      </c>
      <c r="J230" s="41" t="n">
        <f aca="false">'2026 Forecast C'!L178</f>
        <v>4.12536798533956</v>
      </c>
      <c r="K230" s="18" t="n">
        <f aca="false">'2026 Forecast A'!F178</f>
        <v>567</v>
      </c>
      <c r="L230" s="42" t="str">
        <f aca="false">IF(OR(AND(D230&gt;0.5,E230&gt;0.5,F230&gt;0.5),AND(D230&lt;0.5,E230&lt;0.5,F230&lt;0.5)),"Yes","No — toss-up")</f>
        <v>Yes</v>
      </c>
    </row>
    <row r="231" customFormat="false" ht="15" hidden="false" customHeight="false" outlineLevel="0" collapsed="false">
      <c r="A231" s="9" t="str">
        <f aca="false">'2026 Forecast A'!A179</f>
        <v>Lehigh</v>
      </c>
      <c r="B231" s="9" t="str">
        <f aca="false">'2026 Forecast A'!B179</f>
        <v>SALISBURY</v>
      </c>
      <c r="C231" s="9" t="str">
        <f aca="false">'2026 Forecast A'!C179</f>
        <v>SALISBURY 5TH WARD 1ST DIST</v>
      </c>
      <c r="D231" s="10" t="n">
        <f aca="false">'2026 Forecast A'!G179</f>
        <v>0.52959028831563</v>
      </c>
      <c r="E231" s="10" t="n">
        <f aca="false">'2026 Forecast B'!G179</f>
        <v>0.528072837632777</v>
      </c>
      <c r="F231" s="10" t="n">
        <f aca="false">'2026 Forecast C'!G179</f>
        <v>0.537177541729894</v>
      </c>
      <c r="G231" s="40" t="n">
        <f aca="false">(MAX(D231:F231)-MIN(D231:F231))*100</f>
        <v>0.910470409711683</v>
      </c>
      <c r="H231" s="41" t="n">
        <f aca="false">'2026 Forecast A'!L179</f>
        <v>2.78023491728762</v>
      </c>
      <c r="I231" s="41" t="n">
        <f aca="false">'2026 Forecast B'!L179</f>
        <v>2.86298806310657</v>
      </c>
      <c r="J231" s="41" t="n">
        <f aca="false">'2026 Forecast C'!L179</f>
        <v>2.97968580545052</v>
      </c>
      <c r="K231" s="18" t="n">
        <f aca="false">'2026 Forecast A'!F179</f>
        <v>659</v>
      </c>
      <c r="L231" s="42" t="str">
        <f aca="false">IF(OR(AND(D231&gt;0.5,E231&gt;0.5,F231&gt;0.5),AND(D231&lt;0.5,E231&lt;0.5,F231&lt;0.5)),"Yes","No — toss-up")</f>
        <v>Yes</v>
      </c>
    </row>
    <row r="232" customFormat="false" ht="15" hidden="false" customHeight="false" outlineLevel="0" collapsed="false">
      <c r="A232" s="9" t="str">
        <f aca="false">'2026 Forecast A'!A180</f>
        <v>Lehigh</v>
      </c>
      <c r="B232" s="9" t="str">
        <f aca="false">'2026 Forecast A'!B180</f>
        <v>SALISBURY</v>
      </c>
      <c r="C232" s="9" t="str">
        <f aca="false">'2026 Forecast A'!C180</f>
        <v>SALISBURY 5TH WARD 2ND DIST</v>
      </c>
      <c r="D232" s="10" t="n">
        <f aca="false">'2026 Forecast A'!G180</f>
        <v>0.507777777777778</v>
      </c>
      <c r="E232" s="10" t="n">
        <f aca="false">'2026 Forecast B'!G180</f>
        <v>0.512222222222222</v>
      </c>
      <c r="F232" s="10" t="n">
        <f aca="false">'2026 Forecast C'!G180</f>
        <v>0.51</v>
      </c>
      <c r="G232" s="40" t="n">
        <f aca="false">(MAX(D232:F232)-MIN(D232:F232))*100</f>
        <v>0.444444444444447</v>
      </c>
      <c r="H232" s="41" t="n">
        <f aca="false">'2026 Forecast A'!L180</f>
        <v>2.78023491728762</v>
      </c>
      <c r="I232" s="41" t="n">
        <f aca="false">'2026 Forecast B'!L180</f>
        <v>2.86298806310657</v>
      </c>
      <c r="J232" s="41" t="n">
        <f aca="false">'2026 Forecast C'!L180</f>
        <v>2.97968580545052</v>
      </c>
      <c r="K232" s="18" t="n">
        <f aca="false">'2026 Forecast A'!F180</f>
        <v>900</v>
      </c>
      <c r="L232" s="42" t="str">
        <f aca="false">IF(OR(AND(D232&gt;0.5,E232&gt;0.5,F232&gt;0.5),AND(D232&lt;0.5,E232&lt;0.5,F232&lt;0.5)),"Yes","No — toss-up")</f>
        <v>Yes</v>
      </c>
    </row>
    <row r="233" customFormat="false" ht="15" hidden="false" customHeight="false" outlineLevel="0" collapsed="false">
      <c r="A233" s="9" t="str">
        <f aca="false">'2026 Forecast A'!A181</f>
        <v>Lehigh</v>
      </c>
      <c r="B233" s="9" t="str">
        <f aca="false">'2026 Forecast A'!B181</f>
        <v>SLATINGTON</v>
      </c>
      <c r="C233" s="9" t="str">
        <f aca="false">'2026 Forecast A'!C181</f>
        <v>SLATINGTON 1ST DIST</v>
      </c>
      <c r="D233" s="10" t="n">
        <f aca="false">'2026 Forecast A'!G181</f>
        <v>0.445012787723785</v>
      </c>
      <c r="E233" s="10" t="n">
        <f aca="false">'2026 Forecast B'!G181</f>
        <v>0.445012787723785</v>
      </c>
      <c r="F233" s="10" t="n">
        <f aca="false">'2026 Forecast C'!G181</f>
        <v>0.434782608695652</v>
      </c>
      <c r="G233" s="40" t="n">
        <f aca="false">(MAX(D233:F233)-MIN(D233:F233))*100</f>
        <v>1.0230179028133</v>
      </c>
      <c r="H233" s="41" t="n">
        <f aca="false">'2026 Forecast A'!L181</f>
        <v>3.86612036635239</v>
      </c>
      <c r="I233" s="41" t="n">
        <f aca="false">'2026 Forecast B'!L181</f>
        <v>3.67050772213151</v>
      </c>
      <c r="J233" s="41" t="n">
        <f aca="false">'2026 Forecast C'!L181</f>
        <v>4.12536798533956</v>
      </c>
      <c r="K233" s="18" t="n">
        <f aca="false">'2026 Forecast A'!F181</f>
        <v>391</v>
      </c>
      <c r="L233" s="42" t="str">
        <f aca="false">IF(OR(AND(D233&gt;0.5,E233&gt;0.5,F233&gt;0.5),AND(D233&lt;0.5,E233&lt;0.5,F233&lt;0.5)),"Yes","No — toss-up")</f>
        <v>Yes</v>
      </c>
    </row>
    <row r="234" customFormat="false" ht="15" hidden="false" customHeight="false" outlineLevel="0" collapsed="false">
      <c r="A234" s="9" t="str">
        <f aca="false">'2026 Forecast A'!A182</f>
        <v>Lehigh</v>
      </c>
      <c r="B234" s="9" t="str">
        <f aca="false">'2026 Forecast A'!B182</f>
        <v>SLATINGTON</v>
      </c>
      <c r="C234" s="9" t="str">
        <f aca="false">'2026 Forecast A'!C182</f>
        <v>SLATINGTON 2ND DIST</v>
      </c>
      <c r="D234" s="10" t="n">
        <f aca="false">'2026 Forecast A'!G182</f>
        <v>0.414556962025316</v>
      </c>
      <c r="E234" s="10" t="n">
        <f aca="false">'2026 Forecast B'!G182</f>
        <v>0.417721518987342</v>
      </c>
      <c r="F234" s="10" t="n">
        <f aca="false">'2026 Forecast C'!G182</f>
        <v>0.408227848101266</v>
      </c>
      <c r="G234" s="40" t="n">
        <f aca="false">(MAX(D234:F234)-MIN(D234:F234))*100</f>
        <v>0.949367088607594</v>
      </c>
      <c r="H234" s="41" t="n">
        <f aca="false">'2026 Forecast A'!L182</f>
        <v>3.86612036635239</v>
      </c>
      <c r="I234" s="41" t="n">
        <f aca="false">'2026 Forecast B'!L182</f>
        <v>3.67050772213151</v>
      </c>
      <c r="J234" s="41" t="n">
        <f aca="false">'2026 Forecast C'!L182</f>
        <v>4.12536798533956</v>
      </c>
      <c r="K234" s="18" t="n">
        <f aca="false">'2026 Forecast A'!F182</f>
        <v>316</v>
      </c>
      <c r="L234" s="42" t="str">
        <f aca="false">IF(OR(AND(D234&gt;0.5,E234&gt;0.5,F234&gt;0.5),AND(D234&lt;0.5,E234&lt;0.5,F234&lt;0.5)),"Yes","No — toss-up")</f>
        <v>Yes</v>
      </c>
    </row>
    <row r="235" customFormat="false" ht="15" hidden="false" customHeight="false" outlineLevel="0" collapsed="false">
      <c r="A235" s="9" t="str">
        <f aca="false">'2026 Forecast A'!A183</f>
        <v>Lehigh</v>
      </c>
      <c r="B235" s="9" t="str">
        <f aca="false">'2026 Forecast A'!B183</f>
        <v>SLATINGTON</v>
      </c>
      <c r="C235" s="9" t="str">
        <f aca="false">'2026 Forecast A'!C183</f>
        <v>SLATINGTON 3RD DIST</v>
      </c>
      <c r="D235" s="10" t="n">
        <f aca="false">'2026 Forecast A'!G183</f>
        <v>0.421052631578947</v>
      </c>
      <c r="E235" s="10" t="n">
        <f aca="false">'2026 Forecast B'!G183</f>
        <v>0.421052631578947</v>
      </c>
      <c r="F235" s="10" t="n">
        <f aca="false">'2026 Forecast C'!G183</f>
        <v>0.41374269005848</v>
      </c>
      <c r="G235" s="40" t="n">
        <f aca="false">(MAX(D235:F235)-MIN(D235:F235))*100</f>
        <v>0.730994152046782</v>
      </c>
      <c r="H235" s="41" t="n">
        <f aca="false">'2026 Forecast A'!L183</f>
        <v>2.78023491728762</v>
      </c>
      <c r="I235" s="41" t="n">
        <f aca="false">'2026 Forecast B'!L183</f>
        <v>2.86298806310657</v>
      </c>
      <c r="J235" s="41" t="n">
        <f aca="false">'2026 Forecast C'!L183</f>
        <v>2.97968580545052</v>
      </c>
      <c r="K235" s="18" t="n">
        <f aca="false">'2026 Forecast A'!F183</f>
        <v>684</v>
      </c>
      <c r="L235" s="42" t="str">
        <f aca="false">IF(OR(AND(D235&gt;0.5,E235&gt;0.5,F235&gt;0.5),AND(D235&lt;0.5,E235&lt;0.5,F235&lt;0.5)),"Yes","No — toss-up")</f>
        <v>Yes</v>
      </c>
    </row>
    <row r="236" customFormat="false" ht="15" hidden="false" customHeight="false" outlineLevel="0" collapsed="false">
      <c r="A236" s="9" t="str">
        <f aca="false">'2026 Forecast A'!A184</f>
        <v>Lehigh</v>
      </c>
      <c r="B236" s="9" t="str">
        <f aca="false">'2026 Forecast A'!B184</f>
        <v>SOUTH WHITEHALL</v>
      </c>
      <c r="C236" s="9" t="str">
        <f aca="false">'2026 Forecast A'!C184</f>
        <v>SOUTH WHITEHALL 1ST DISTRICT</v>
      </c>
      <c r="D236" s="10" t="n">
        <f aca="false">'2026 Forecast A'!G184</f>
        <v>0.503875968992248</v>
      </c>
      <c r="E236" s="10" t="n">
        <f aca="false">'2026 Forecast B'!G184</f>
        <v>0.508809020436927</v>
      </c>
      <c r="F236" s="10" t="n">
        <f aca="false">'2026 Forecast C'!G184</f>
        <v>0.505990133897111</v>
      </c>
      <c r="G236" s="40" t="n">
        <f aca="false">(MAX(D236:F236)-MIN(D236:F236))*100</f>
        <v>0.493305144467937</v>
      </c>
      <c r="H236" s="41" t="n">
        <f aca="false">'2026 Forecast A'!L184</f>
        <v>2.49690754080285</v>
      </c>
      <c r="I236" s="41" t="n">
        <f aca="false">'2026 Forecast B'!L184</f>
        <v>2.75387954279702</v>
      </c>
      <c r="J236" s="41" t="n">
        <f aca="false">'2026 Forecast C'!L184</f>
        <v>2.60851615102284</v>
      </c>
      <c r="K236" s="18" t="n">
        <f aca="false">'2026 Forecast A'!F184</f>
        <v>1419</v>
      </c>
      <c r="L236" s="42" t="str">
        <f aca="false">IF(OR(AND(D236&gt;0.5,E236&gt;0.5,F236&gt;0.5),AND(D236&lt;0.5,E236&lt;0.5,F236&lt;0.5)),"Yes","No — toss-up")</f>
        <v>Yes</v>
      </c>
    </row>
    <row r="237" customFormat="false" ht="15" hidden="false" customHeight="false" outlineLevel="0" collapsed="false">
      <c r="A237" s="9" t="str">
        <f aca="false">'2026 Forecast A'!A185</f>
        <v>Lehigh</v>
      </c>
      <c r="B237" s="9" t="str">
        <f aca="false">'2026 Forecast A'!B185</f>
        <v>SOUTH WHITEHALL</v>
      </c>
      <c r="C237" s="9" t="str">
        <f aca="false">'2026 Forecast A'!C185</f>
        <v>SOUTH WHITEHALL 2ND DISTRICT</v>
      </c>
      <c r="D237" s="10" t="n">
        <f aca="false">'2026 Forecast A'!G185</f>
        <v>0.51285930408472</v>
      </c>
      <c r="E237" s="10" t="n">
        <f aca="false">'2026 Forecast B'!G185</f>
        <v>0.518910741301059</v>
      </c>
      <c r="F237" s="10" t="n">
        <f aca="false">'2026 Forecast C'!G185</f>
        <v>0.517397881996974</v>
      </c>
      <c r="G237" s="40" t="n">
        <f aca="false">(MAX(D237:F237)-MIN(D237:F237))*100</f>
        <v>0.605143721633883</v>
      </c>
      <c r="H237" s="41" t="n">
        <f aca="false">'2026 Forecast A'!L185</f>
        <v>2.78023491728762</v>
      </c>
      <c r="I237" s="41" t="n">
        <f aca="false">'2026 Forecast B'!L185</f>
        <v>2.86298806310657</v>
      </c>
      <c r="J237" s="41" t="n">
        <f aca="false">'2026 Forecast C'!L185</f>
        <v>2.97968580545052</v>
      </c>
      <c r="K237" s="18" t="n">
        <f aca="false">'2026 Forecast A'!F185</f>
        <v>661</v>
      </c>
      <c r="L237" s="42" t="str">
        <f aca="false">IF(OR(AND(D237&gt;0.5,E237&gt;0.5,F237&gt;0.5),AND(D237&lt;0.5,E237&lt;0.5,F237&lt;0.5)),"Yes","No — toss-up")</f>
        <v>Yes</v>
      </c>
    </row>
    <row r="238" customFormat="false" ht="15" hidden="false" customHeight="false" outlineLevel="0" collapsed="false">
      <c r="A238" s="9" t="str">
        <f aca="false">'2026 Forecast A'!A186</f>
        <v>Lehigh</v>
      </c>
      <c r="B238" s="9" t="str">
        <f aca="false">'2026 Forecast A'!B186</f>
        <v>SOUTH WHITEHALL</v>
      </c>
      <c r="C238" s="9" t="str">
        <f aca="false">'2026 Forecast A'!C186</f>
        <v>SOUTH WHITEHALL 3RD DISTRICT</v>
      </c>
      <c r="D238" s="10" t="n">
        <f aca="false">'2026 Forecast A'!G186</f>
        <v>0.56223942823109</v>
      </c>
      <c r="E238" s="10" t="n">
        <f aca="false">'2026 Forecast B'!G186</f>
        <v>0.56223942823109</v>
      </c>
      <c r="F238" s="10" t="n">
        <f aca="false">'2026 Forecast C'!G186</f>
        <v>0.57355568790947</v>
      </c>
      <c r="G238" s="40" t="n">
        <f aca="false">(MAX(D238:F238)-MIN(D238:F238))*100</f>
        <v>1.13162596783799</v>
      </c>
      <c r="H238" s="41" t="n">
        <f aca="false">'2026 Forecast A'!L186</f>
        <v>2.49690754080285</v>
      </c>
      <c r="I238" s="41" t="n">
        <f aca="false">'2026 Forecast B'!L186</f>
        <v>2.75387954279702</v>
      </c>
      <c r="J238" s="41" t="n">
        <f aca="false">'2026 Forecast C'!L186</f>
        <v>2.60851615102284</v>
      </c>
      <c r="K238" s="18" t="n">
        <f aca="false">'2026 Forecast A'!F186</f>
        <v>1679</v>
      </c>
      <c r="L238" s="42" t="str">
        <f aca="false">IF(OR(AND(D238&gt;0.5,E238&gt;0.5,F238&gt;0.5),AND(D238&lt;0.5,E238&lt;0.5,F238&lt;0.5)),"Yes","No — toss-up")</f>
        <v>Yes</v>
      </c>
    </row>
    <row r="239" customFormat="false" ht="15" hidden="false" customHeight="false" outlineLevel="0" collapsed="false">
      <c r="A239" s="9" t="str">
        <f aca="false">'2026 Forecast A'!A187</f>
        <v>Lehigh</v>
      </c>
      <c r="B239" s="9" t="str">
        <f aca="false">'2026 Forecast A'!B187</f>
        <v>SOUTH WHITEHALL</v>
      </c>
      <c r="C239" s="9" t="str">
        <f aca="false">'2026 Forecast A'!C187</f>
        <v>SOUTH WHITEHALL 4TH DISTRICT</v>
      </c>
      <c r="D239" s="10" t="n">
        <f aca="false">'2026 Forecast A'!G187</f>
        <v>0.493087557603687</v>
      </c>
      <c r="E239" s="10" t="n">
        <f aca="false">'2026 Forecast B'!G187</f>
        <v>0.498847926267281</v>
      </c>
      <c r="F239" s="10" t="n">
        <f aca="false">'2026 Forecast C'!G187</f>
        <v>0.493087557603687</v>
      </c>
      <c r="G239" s="40" t="n">
        <f aca="false">(MAX(D239:F239)-MIN(D239:F239))*100</f>
        <v>0.576036866359447</v>
      </c>
      <c r="H239" s="41" t="n">
        <f aca="false">'2026 Forecast A'!L187</f>
        <v>2.78023491728762</v>
      </c>
      <c r="I239" s="41" t="n">
        <f aca="false">'2026 Forecast B'!L187</f>
        <v>2.86298806310657</v>
      </c>
      <c r="J239" s="41" t="n">
        <f aca="false">'2026 Forecast C'!L187</f>
        <v>2.97968580545052</v>
      </c>
      <c r="K239" s="18" t="n">
        <f aca="false">'2026 Forecast A'!F187</f>
        <v>868</v>
      </c>
      <c r="L239" s="42" t="str">
        <f aca="false">IF(OR(AND(D239&gt;0.5,E239&gt;0.5,F239&gt;0.5),AND(D239&lt;0.5,E239&lt;0.5,F239&lt;0.5)),"Yes","No — toss-up")</f>
        <v>Yes</v>
      </c>
    </row>
    <row r="240" customFormat="false" ht="15" hidden="false" customHeight="false" outlineLevel="0" collapsed="false">
      <c r="A240" s="9" t="str">
        <f aca="false">'2026 Forecast A'!A188</f>
        <v>Lehigh</v>
      </c>
      <c r="B240" s="9" t="str">
        <f aca="false">'2026 Forecast A'!B188</f>
        <v>SOUTH WHITEHALL</v>
      </c>
      <c r="C240" s="9" t="str">
        <f aca="false">'2026 Forecast A'!C188</f>
        <v>SOUTH WHITEHALL 5TH DISTRICT</v>
      </c>
      <c r="D240" s="10" t="n">
        <f aca="false">'2026 Forecast A'!G188</f>
        <v>0.601074546675621</v>
      </c>
      <c r="E240" s="10" t="n">
        <f aca="false">'2026 Forecast B'!G188</f>
        <v>0.591672263263936</v>
      </c>
      <c r="F240" s="10" t="n">
        <f aca="false">'2026 Forecast C'!G188</f>
        <v>0.614506380120887</v>
      </c>
      <c r="G240" s="40" t="n">
        <f aca="false">(MAX(D240:F240)-MIN(D240:F240))*100</f>
        <v>2.2834116856951</v>
      </c>
      <c r="H240" s="41" t="n">
        <f aca="false">'2026 Forecast A'!L188</f>
        <v>2.49690754080285</v>
      </c>
      <c r="I240" s="41" t="n">
        <f aca="false">'2026 Forecast B'!L188</f>
        <v>2.75387954279702</v>
      </c>
      <c r="J240" s="41" t="n">
        <f aca="false">'2026 Forecast C'!L188</f>
        <v>2.60851615102284</v>
      </c>
      <c r="K240" s="18" t="n">
        <f aca="false">'2026 Forecast A'!F188</f>
        <v>1489</v>
      </c>
      <c r="L240" s="42" t="str">
        <f aca="false">IF(OR(AND(D240&gt;0.5,E240&gt;0.5,F240&gt;0.5),AND(D240&lt;0.5,E240&lt;0.5,F240&lt;0.5)),"Yes","No — toss-up")</f>
        <v>Yes</v>
      </c>
    </row>
    <row r="241" customFormat="false" ht="15" hidden="false" customHeight="false" outlineLevel="0" collapsed="false">
      <c r="A241" s="9" t="str">
        <f aca="false">'2026 Forecast A'!A189</f>
        <v>Lehigh</v>
      </c>
      <c r="B241" s="9" t="str">
        <f aca="false">'2026 Forecast A'!B189</f>
        <v>SOUTH WHITEHALL</v>
      </c>
      <c r="C241" s="9" t="str">
        <f aca="false">'2026 Forecast A'!C189</f>
        <v>SOUTH WHITEHALL 6TH DISTRICT</v>
      </c>
      <c r="D241" s="10" t="n">
        <f aca="false">'2026 Forecast A'!G189</f>
        <v>0.594594594594595</v>
      </c>
      <c r="E241" s="10" t="n">
        <f aca="false">'2026 Forecast B'!G189</f>
        <v>0.593918918918919</v>
      </c>
      <c r="F241" s="10" t="n">
        <f aca="false">'2026 Forecast C'!G189</f>
        <v>0.607432432432432</v>
      </c>
      <c r="G241" s="40" t="n">
        <f aca="false">(MAX(D241:F241)-MIN(D241:F241))*100</f>
        <v>1.35135135135135</v>
      </c>
      <c r="H241" s="41" t="n">
        <f aca="false">'2026 Forecast A'!L189</f>
        <v>2.49690754080285</v>
      </c>
      <c r="I241" s="41" t="n">
        <f aca="false">'2026 Forecast B'!L189</f>
        <v>2.75387954279702</v>
      </c>
      <c r="J241" s="41" t="n">
        <f aca="false">'2026 Forecast C'!L189</f>
        <v>2.60851615102284</v>
      </c>
      <c r="K241" s="18" t="n">
        <f aca="false">'2026 Forecast A'!F189</f>
        <v>1480</v>
      </c>
      <c r="L241" s="42" t="str">
        <f aca="false">IF(OR(AND(D241&gt;0.5,E241&gt;0.5,F241&gt;0.5),AND(D241&lt;0.5,E241&lt;0.5,F241&lt;0.5)),"Yes","No — toss-up")</f>
        <v>Yes</v>
      </c>
    </row>
    <row r="242" customFormat="false" ht="15" hidden="false" customHeight="false" outlineLevel="0" collapsed="false">
      <c r="A242" s="9" t="str">
        <f aca="false">'2026 Forecast A'!A190</f>
        <v>Lehigh</v>
      </c>
      <c r="B242" s="9" t="str">
        <f aca="false">'2026 Forecast A'!B190</f>
        <v>SOUTH WHITEHALL</v>
      </c>
      <c r="C242" s="9" t="str">
        <f aca="false">'2026 Forecast A'!C190</f>
        <v>SOUTH WHITEHALL 7TH DISTRICT</v>
      </c>
      <c r="D242" s="10" t="n">
        <f aca="false">'2026 Forecast A'!G190</f>
        <v>0.516752577319588</v>
      </c>
      <c r="E242" s="10" t="n">
        <f aca="false">'2026 Forecast B'!G190</f>
        <v>0.521907216494845</v>
      </c>
      <c r="F242" s="10" t="n">
        <f aca="false">'2026 Forecast C'!G190</f>
        <v>0.518041237113402</v>
      </c>
      <c r="G242" s="40" t="n">
        <f aca="false">(MAX(D242:F242)-MIN(D242:F242))*100</f>
        <v>0.515463917525771</v>
      </c>
      <c r="H242" s="41" t="n">
        <f aca="false">'2026 Forecast A'!L190</f>
        <v>2.78023491728762</v>
      </c>
      <c r="I242" s="41" t="n">
        <f aca="false">'2026 Forecast B'!L190</f>
        <v>2.86298806310657</v>
      </c>
      <c r="J242" s="41" t="n">
        <f aca="false">'2026 Forecast C'!L190</f>
        <v>2.97968580545052</v>
      </c>
      <c r="K242" s="18" t="n">
        <f aca="false">'2026 Forecast A'!F190</f>
        <v>776</v>
      </c>
      <c r="L242" s="42" t="str">
        <f aca="false">IF(OR(AND(D242&gt;0.5,E242&gt;0.5,F242&gt;0.5),AND(D242&lt;0.5,E242&lt;0.5,F242&lt;0.5)),"Yes","No — toss-up")</f>
        <v>Yes</v>
      </c>
    </row>
    <row r="243" customFormat="false" ht="15" hidden="false" customHeight="false" outlineLevel="0" collapsed="false">
      <c r="A243" s="9" t="str">
        <f aca="false">'2026 Forecast A'!A191</f>
        <v>Lehigh</v>
      </c>
      <c r="B243" s="9" t="str">
        <f aca="false">'2026 Forecast A'!B191</f>
        <v>SOUTH WHITEHALL</v>
      </c>
      <c r="C243" s="9" t="str">
        <f aca="false">'2026 Forecast A'!C191</f>
        <v>SOUTH WHITEHALL 8TH DISTRICT</v>
      </c>
      <c r="D243" s="10" t="n">
        <f aca="false">'2026 Forecast A'!G191</f>
        <v>0.51016548463357</v>
      </c>
      <c r="E243" s="10" t="n">
        <f aca="false">'2026 Forecast B'!G191</f>
        <v>0.513475177304965</v>
      </c>
      <c r="F243" s="10" t="n">
        <f aca="false">'2026 Forecast C'!G191</f>
        <v>0.513002364066194</v>
      </c>
      <c r="G243" s="40" t="n">
        <f aca="false">(MAX(D243:F243)-MIN(D243:F243))*100</f>
        <v>0.33096926713948</v>
      </c>
      <c r="H243" s="41" t="n">
        <f aca="false">'2026 Forecast A'!L191</f>
        <v>2.49690754080285</v>
      </c>
      <c r="I243" s="41" t="n">
        <f aca="false">'2026 Forecast B'!L191</f>
        <v>2.75387954279702</v>
      </c>
      <c r="J243" s="41" t="n">
        <f aca="false">'2026 Forecast C'!L191</f>
        <v>2.60851615102284</v>
      </c>
      <c r="K243" s="18" t="n">
        <f aca="false">'2026 Forecast A'!F191</f>
        <v>2115</v>
      </c>
      <c r="L243" s="42" t="str">
        <f aca="false">IF(OR(AND(D243&gt;0.5,E243&gt;0.5,F243&gt;0.5),AND(D243&lt;0.5,E243&lt;0.5,F243&lt;0.5)),"Yes","No — toss-up")</f>
        <v>Yes</v>
      </c>
    </row>
    <row r="244" customFormat="false" ht="15" hidden="false" customHeight="false" outlineLevel="0" collapsed="false">
      <c r="A244" s="9" t="str">
        <f aca="false">'2026 Forecast A'!A192</f>
        <v>Lehigh</v>
      </c>
      <c r="B244" s="9" t="str">
        <f aca="false">'2026 Forecast A'!B192</f>
        <v>UPPER MACUNGIE</v>
      </c>
      <c r="C244" s="9" t="str">
        <f aca="false">'2026 Forecast A'!C192</f>
        <v>UPPER MACUNGIE 1ST DISTRICT</v>
      </c>
      <c r="D244" s="10" t="n">
        <f aca="false">'2026 Forecast A'!G192</f>
        <v>0.513351134846462</v>
      </c>
      <c r="E244" s="10" t="n">
        <f aca="false">'2026 Forecast B'!G192</f>
        <v>0.513351134846462</v>
      </c>
      <c r="F244" s="10" t="n">
        <f aca="false">'2026 Forecast C'!G192</f>
        <v>0.516021361815754</v>
      </c>
      <c r="G244" s="40" t="n">
        <f aca="false">(MAX(D244:F244)-MIN(D244:F244))*100</f>
        <v>0.267022696929231</v>
      </c>
      <c r="H244" s="41" t="n">
        <f aca="false">'2026 Forecast A'!L192</f>
        <v>2.49690754080285</v>
      </c>
      <c r="I244" s="41" t="n">
        <f aca="false">'2026 Forecast B'!L192</f>
        <v>2.75387954279702</v>
      </c>
      <c r="J244" s="41" t="n">
        <f aca="false">'2026 Forecast C'!L192</f>
        <v>2.60851615102284</v>
      </c>
      <c r="K244" s="18" t="n">
        <f aca="false">'2026 Forecast A'!F192</f>
        <v>1498</v>
      </c>
      <c r="L244" s="42" t="str">
        <f aca="false">IF(OR(AND(D244&gt;0.5,E244&gt;0.5,F244&gt;0.5),AND(D244&lt;0.5,E244&lt;0.5,F244&lt;0.5)),"Yes","No — toss-up")</f>
        <v>Yes</v>
      </c>
    </row>
    <row r="245" customFormat="false" ht="15" hidden="false" customHeight="false" outlineLevel="0" collapsed="false">
      <c r="A245" s="9" t="str">
        <f aca="false">'2026 Forecast A'!A193</f>
        <v>Lehigh</v>
      </c>
      <c r="B245" s="9" t="str">
        <f aca="false">'2026 Forecast A'!B193</f>
        <v>UPPER MACUNGIE</v>
      </c>
      <c r="C245" s="9" t="str">
        <f aca="false">'2026 Forecast A'!C193</f>
        <v>UPPER MACUNGIE 2ND DISTRICT</v>
      </c>
      <c r="D245" s="10" t="n">
        <f aca="false">'2026 Forecast A'!G193</f>
        <v>0.514691478942214</v>
      </c>
      <c r="E245" s="10" t="n">
        <f aca="false">'2026 Forecast B'!G193</f>
        <v>0.51126346718903</v>
      </c>
      <c r="F245" s="10" t="n">
        <f aca="false">'2026 Forecast C'!G193</f>
        <v>0.517629774730656</v>
      </c>
      <c r="G245" s="40" t="n">
        <f aca="false">(MAX(D245:F245)-MIN(D245:F245))*100</f>
        <v>0.636630754162582</v>
      </c>
      <c r="H245" s="41" t="n">
        <f aca="false">'2026 Forecast A'!L193</f>
        <v>2.49690754080285</v>
      </c>
      <c r="I245" s="41" t="n">
        <f aca="false">'2026 Forecast B'!L193</f>
        <v>2.75387954279702</v>
      </c>
      <c r="J245" s="41" t="n">
        <f aca="false">'2026 Forecast C'!L193</f>
        <v>2.60851615102284</v>
      </c>
      <c r="K245" s="18" t="n">
        <f aca="false">'2026 Forecast A'!F193</f>
        <v>2042</v>
      </c>
      <c r="L245" s="42" t="str">
        <f aca="false">IF(OR(AND(D245&gt;0.5,E245&gt;0.5,F245&gt;0.5),AND(D245&lt;0.5,E245&lt;0.5,F245&lt;0.5)),"Yes","No — toss-up")</f>
        <v>Yes</v>
      </c>
    </row>
    <row r="246" customFormat="false" ht="15" hidden="false" customHeight="false" outlineLevel="0" collapsed="false">
      <c r="A246" s="9" t="str">
        <f aca="false">'2026 Forecast A'!A194</f>
        <v>Lehigh</v>
      </c>
      <c r="B246" s="9" t="str">
        <f aca="false">'2026 Forecast A'!B194</f>
        <v>UPPER MACUNGIE</v>
      </c>
      <c r="C246" s="9" t="str">
        <f aca="false">'2026 Forecast A'!C194</f>
        <v>UPPER MACUNGIE 3RD DISTRICT</v>
      </c>
      <c r="D246" s="10" t="n">
        <f aca="false">'2026 Forecast A'!G194</f>
        <v>0.473372781065089</v>
      </c>
      <c r="E246" s="10" t="n">
        <f aca="false">'2026 Forecast B'!G194</f>
        <v>0.479289940828402</v>
      </c>
      <c r="F246" s="10" t="n">
        <f aca="false">'2026 Forecast C'!G194</f>
        <v>0.474556213017751</v>
      </c>
      <c r="G246" s="40" t="n">
        <f aca="false">(MAX(D246:F246)-MIN(D246:F246))*100</f>
        <v>0.591715976331364</v>
      </c>
      <c r="H246" s="41" t="n">
        <f aca="false">'2026 Forecast A'!L194</f>
        <v>2.49690754080285</v>
      </c>
      <c r="I246" s="41" t="n">
        <f aca="false">'2026 Forecast B'!L194</f>
        <v>2.75387954279702</v>
      </c>
      <c r="J246" s="41" t="n">
        <f aca="false">'2026 Forecast C'!L194</f>
        <v>2.60851615102284</v>
      </c>
      <c r="K246" s="18" t="n">
        <f aca="false">'2026 Forecast A'!F194</f>
        <v>1690</v>
      </c>
      <c r="L246" s="42" t="str">
        <f aca="false">IF(OR(AND(D246&gt;0.5,E246&gt;0.5,F246&gt;0.5),AND(D246&lt;0.5,E246&lt;0.5,F246&lt;0.5)),"Yes","No — toss-up")</f>
        <v>Yes</v>
      </c>
    </row>
    <row r="247" customFormat="false" ht="15" hidden="false" customHeight="false" outlineLevel="0" collapsed="false">
      <c r="A247" s="9" t="str">
        <f aca="false">'2026 Forecast A'!A195</f>
        <v>Lehigh</v>
      </c>
      <c r="B247" s="9" t="str">
        <f aca="false">'2026 Forecast A'!B195</f>
        <v>UPPER MACUNGIE</v>
      </c>
      <c r="C247" s="9" t="str">
        <f aca="false">'2026 Forecast A'!C195</f>
        <v>UPPER MACUNGIE 4TH DISTRICT</v>
      </c>
      <c r="D247" s="10" t="n">
        <f aca="false">'2026 Forecast A'!G195</f>
        <v>0.544502617801047</v>
      </c>
      <c r="E247" s="10" t="n">
        <f aca="false">'2026 Forecast B'!G195</f>
        <v>0.539267015706806</v>
      </c>
      <c r="F247" s="10" t="n">
        <f aca="false">'2026 Forecast C'!G195</f>
        <v>0.551483420593368</v>
      </c>
      <c r="G247" s="40" t="n">
        <f aca="false">(MAX(D247:F247)-MIN(D247:F247))*100</f>
        <v>1.2216404886562</v>
      </c>
      <c r="H247" s="41" t="n">
        <f aca="false">'2026 Forecast A'!L195</f>
        <v>2.49690754080285</v>
      </c>
      <c r="I247" s="41" t="n">
        <f aca="false">'2026 Forecast B'!L195</f>
        <v>2.75387954279702</v>
      </c>
      <c r="J247" s="41" t="n">
        <f aca="false">'2026 Forecast C'!L195</f>
        <v>2.60851615102284</v>
      </c>
      <c r="K247" s="18" t="n">
        <f aca="false">'2026 Forecast A'!F195</f>
        <v>1146</v>
      </c>
      <c r="L247" s="42" t="str">
        <f aca="false">IF(OR(AND(D247&gt;0.5,E247&gt;0.5,F247&gt;0.5),AND(D247&lt;0.5,E247&lt;0.5,F247&lt;0.5)),"Yes","No — toss-up")</f>
        <v>Yes</v>
      </c>
    </row>
    <row r="248" customFormat="false" ht="15" hidden="false" customHeight="false" outlineLevel="0" collapsed="false">
      <c r="A248" s="9" t="str">
        <f aca="false">'2026 Forecast A'!A196</f>
        <v>Lehigh</v>
      </c>
      <c r="B248" s="9" t="str">
        <f aca="false">'2026 Forecast A'!B196</f>
        <v>UPPER MACUNGIE</v>
      </c>
      <c r="C248" s="9" t="str">
        <f aca="false">'2026 Forecast A'!C196</f>
        <v>UPPER MACUNGIE 5TH DISTRICT</v>
      </c>
      <c r="D248" s="10" t="n">
        <f aca="false">'2026 Forecast A'!G196</f>
        <v>0.539338235294118</v>
      </c>
      <c r="E248" s="10" t="n">
        <f aca="false">'2026 Forecast B'!G196</f>
        <v>0.532720588235294</v>
      </c>
      <c r="F248" s="10" t="n">
        <f aca="false">'2026 Forecast C'!G196</f>
        <v>0.546323529411765</v>
      </c>
      <c r="G248" s="40" t="n">
        <f aca="false">(MAX(D248:F248)-MIN(D248:F248))*100</f>
        <v>1.36029411764705</v>
      </c>
      <c r="H248" s="41" t="n">
        <f aca="false">'2026 Forecast A'!L196</f>
        <v>2.49690754080285</v>
      </c>
      <c r="I248" s="41" t="n">
        <f aca="false">'2026 Forecast B'!L196</f>
        <v>2.75387954279702</v>
      </c>
      <c r="J248" s="41" t="n">
        <f aca="false">'2026 Forecast C'!L196</f>
        <v>2.60851615102284</v>
      </c>
      <c r="K248" s="18" t="n">
        <f aca="false">'2026 Forecast A'!F196</f>
        <v>2720</v>
      </c>
      <c r="L248" s="42" t="str">
        <f aca="false">IF(OR(AND(D248&gt;0.5,E248&gt;0.5,F248&gt;0.5),AND(D248&lt;0.5,E248&lt;0.5,F248&lt;0.5)),"Yes","No — toss-up")</f>
        <v>Yes</v>
      </c>
    </row>
    <row r="249" customFormat="false" ht="15" hidden="false" customHeight="false" outlineLevel="0" collapsed="false">
      <c r="A249" s="9" t="str">
        <f aca="false">'2026 Forecast A'!A197</f>
        <v>Lehigh</v>
      </c>
      <c r="B249" s="9" t="str">
        <f aca="false">'2026 Forecast A'!B197</f>
        <v>UPPER MACUNGIE</v>
      </c>
      <c r="C249" s="9" t="str">
        <f aca="false">'2026 Forecast A'!C197</f>
        <v>UPPER MACUNGIE 6TH DISTRICT</v>
      </c>
      <c r="D249" s="10" t="n">
        <f aca="false">'2026 Forecast A'!G197</f>
        <v>0.530443756449949</v>
      </c>
      <c r="E249" s="10" t="n">
        <f aca="false">'2026 Forecast B'!G197</f>
        <v>0.524251805985552</v>
      </c>
      <c r="F249" s="10" t="n">
        <f aca="false">'2026 Forecast C'!G197</f>
        <v>0.533539731682147</v>
      </c>
      <c r="G249" s="40" t="n">
        <f aca="false">(MAX(D249:F249)-MIN(D249:F249))*100</f>
        <v>0.928792569659442</v>
      </c>
      <c r="H249" s="41" t="n">
        <f aca="false">'2026 Forecast A'!L197</f>
        <v>2.49690754080285</v>
      </c>
      <c r="I249" s="41" t="n">
        <f aca="false">'2026 Forecast B'!L197</f>
        <v>2.75387954279702</v>
      </c>
      <c r="J249" s="41" t="n">
        <f aca="false">'2026 Forecast C'!L197</f>
        <v>2.60851615102284</v>
      </c>
      <c r="K249" s="18" t="n">
        <f aca="false">'2026 Forecast A'!F197</f>
        <v>969</v>
      </c>
      <c r="L249" s="42" t="str">
        <f aca="false">IF(OR(AND(D249&gt;0.5,E249&gt;0.5,F249&gt;0.5),AND(D249&lt;0.5,E249&lt;0.5,F249&lt;0.5)),"Yes","No — toss-up")</f>
        <v>Yes</v>
      </c>
    </row>
    <row r="250" customFormat="false" ht="15" hidden="false" customHeight="false" outlineLevel="0" collapsed="false">
      <c r="A250" s="9" t="str">
        <f aca="false">'2026 Forecast A'!A198</f>
        <v>Lehigh</v>
      </c>
      <c r="B250" s="9" t="str">
        <f aca="false">'2026 Forecast A'!B198</f>
        <v>UPPER MACUNGIE</v>
      </c>
      <c r="C250" s="9" t="str">
        <f aca="false">'2026 Forecast A'!C198</f>
        <v>UPPER MACUNGIE 7TH DISTRICT</v>
      </c>
      <c r="D250" s="10" t="n">
        <f aca="false">'2026 Forecast A'!G198</f>
        <v>0.551612903225807</v>
      </c>
      <c r="E250" s="10" t="n">
        <f aca="false">'2026 Forecast B'!G198</f>
        <v>0.548387096774194</v>
      </c>
      <c r="F250" s="10" t="n">
        <f aca="false">'2026 Forecast C'!G198</f>
        <v>0.555913978494624</v>
      </c>
      <c r="G250" s="40" t="n">
        <f aca="false">(MAX(D250:F250)-MIN(D250:F250))*100</f>
        <v>0.752688172043015</v>
      </c>
      <c r="H250" s="41" t="n">
        <f aca="false">'2026 Forecast A'!L198</f>
        <v>2.78023491728762</v>
      </c>
      <c r="I250" s="41" t="n">
        <f aca="false">'2026 Forecast B'!L198</f>
        <v>2.86298806310657</v>
      </c>
      <c r="J250" s="41" t="n">
        <f aca="false">'2026 Forecast C'!L198</f>
        <v>2.97968580545052</v>
      </c>
      <c r="K250" s="18" t="n">
        <f aca="false">'2026 Forecast A'!F198</f>
        <v>930</v>
      </c>
      <c r="L250" s="42" t="str">
        <f aca="false">IF(OR(AND(D250&gt;0.5,E250&gt;0.5,F250&gt;0.5),AND(D250&lt;0.5,E250&lt;0.5,F250&lt;0.5)),"Yes","No — toss-up")</f>
        <v>Yes</v>
      </c>
    </row>
    <row r="251" customFormat="false" ht="15" hidden="false" customHeight="false" outlineLevel="0" collapsed="false">
      <c r="A251" s="9" t="str">
        <f aca="false">'2026 Forecast A'!A199</f>
        <v>Lehigh</v>
      </c>
      <c r="B251" s="9" t="str">
        <f aca="false">'2026 Forecast A'!B199</f>
        <v>UPPER MACUNGIE</v>
      </c>
      <c r="C251" s="9" t="str">
        <f aca="false">'2026 Forecast A'!C199</f>
        <v>UPPER MACUNGIE 8TH DISTRICT</v>
      </c>
      <c r="D251" s="10" t="n">
        <f aca="false">'2026 Forecast A'!G199</f>
        <v>0.521072796934866</v>
      </c>
      <c r="E251" s="10" t="n">
        <f aca="false">'2026 Forecast B'!G199</f>
        <v>0.523946360153257</v>
      </c>
      <c r="F251" s="10" t="n">
        <f aca="false">'2026 Forecast C'!G199</f>
        <v>0.525862068965517</v>
      </c>
      <c r="G251" s="40" t="n">
        <f aca="false">(MAX(D251:F251)-MIN(D251:F251))*100</f>
        <v>0.478927203065138</v>
      </c>
      <c r="H251" s="41" t="n">
        <f aca="false">'2026 Forecast A'!L199</f>
        <v>2.49690754080285</v>
      </c>
      <c r="I251" s="41" t="n">
        <f aca="false">'2026 Forecast B'!L199</f>
        <v>2.75387954279702</v>
      </c>
      <c r="J251" s="41" t="n">
        <f aca="false">'2026 Forecast C'!L199</f>
        <v>2.60851615102284</v>
      </c>
      <c r="K251" s="18" t="n">
        <f aca="false">'2026 Forecast A'!F199</f>
        <v>1044</v>
      </c>
      <c r="L251" s="42" t="str">
        <f aca="false">IF(OR(AND(D251&gt;0.5,E251&gt;0.5,F251&gt;0.5),AND(D251&lt;0.5,E251&lt;0.5,F251&lt;0.5)),"Yes","No — toss-up")</f>
        <v>Yes</v>
      </c>
    </row>
    <row r="252" customFormat="false" ht="15" hidden="false" customHeight="false" outlineLevel="0" collapsed="false">
      <c r="A252" s="9" t="str">
        <f aca="false">'2026 Forecast A'!A200</f>
        <v>Lehigh</v>
      </c>
      <c r="B252" s="9" t="str">
        <f aca="false">'2026 Forecast A'!B200</f>
        <v>UPPER MILFORD</v>
      </c>
      <c r="C252" s="9" t="str">
        <f aca="false">'2026 Forecast A'!C200</f>
        <v>UPPER MILFORD EASTERN DISTRICT</v>
      </c>
      <c r="D252" s="10" t="n">
        <f aca="false">'2026 Forecast A'!G200</f>
        <v>0.469806304595518</v>
      </c>
      <c r="E252" s="10" t="n">
        <f aca="false">'2026 Forecast B'!G200</f>
        <v>0.467907330041777</v>
      </c>
      <c r="F252" s="10" t="n">
        <f aca="false">'2026 Forecast C'!G200</f>
        <v>0.466388150398785</v>
      </c>
      <c r="G252" s="40" t="n">
        <f aca="false">(MAX(D252:F252)-MIN(D252:F252))*100</f>
        <v>0.341815419673375</v>
      </c>
      <c r="H252" s="41" t="n">
        <f aca="false">'2026 Forecast A'!L200</f>
        <v>2.49690754080285</v>
      </c>
      <c r="I252" s="41" t="n">
        <f aca="false">'2026 Forecast B'!L200</f>
        <v>2.75387954279702</v>
      </c>
      <c r="J252" s="41" t="n">
        <f aca="false">'2026 Forecast C'!L200</f>
        <v>2.60851615102284</v>
      </c>
      <c r="K252" s="18" t="n">
        <f aca="false">'2026 Forecast A'!F200</f>
        <v>2633</v>
      </c>
      <c r="L252" s="42" t="str">
        <f aca="false">IF(OR(AND(D252&gt;0.5,E252&gt;0.5,F252&gt;0.5),AND(D252&lt;0.5,E252&lt;0.5,F252&lt;0.5)),"Yes","No — toss-up")</f>
        <v>Yes</v>
      </c>
    </row>
    <row r="253" customFormat="false" ht="15" hidden="false" customHeight="false" outlineLevel="0" collapsed="false">
      <c r="A253" s="9" t="str">
        <f aca="false">'2026 Forecast A'!A201</f>
        <v>Lehigh</v>
      </c>
      <c r="B253" s="9" t="str">
        <f aca="false">'2026 Forecast A'!B201</f>
        <v>UPPER MILFORD</v>
      </c>
      <c r="C253" s="9" t="str">
        <f aca="false">'2026 Forecast A'!C201</f>
        <v>UPPER MILFORD WESTERN DISTRICT</v>
      </c>
      <c r="D253" s="10" t="n">
        <f aca="false">'2026 Forecast A'!G201</f>
        <v>0.393127842344619</v>
      </c>
      <c r="E253" s="10" t="n">
        <f aca="false">'2026 Forecast B'!G201</f>
        <v>0.390096008084891</v>
      </c>
      <c r="F253" s="10" t="n">
        <f aca="false">'2026 Forecast C'!G201</f>
        <v>0.38655886811521</v>
      </c>
      <c r="G253" s="40" t="n">
        <f aca="false">(MAX(D253:F253)-MIN(D253:F253))*100</f>
        <v>0.656897422940883</v>
      </c>
      <c r="H253" s="41" t="n">
        <f aca="false">'2026 Forecast A'!L201</f>
        <v>2.49690754080285</v>
      </c>
      <c r="I253" s="41" t="n">
        <f aca="false">'2026 Forecast B'!L201</f>
        <v>2.75387954279702</v>
      </c>
      <c r="J253" s="41" t="n">
        <f aca="false">'2026 Forecast C'!L201</f>
        <v>2.60851615102284</v>
      </c>
      <c r="K253" s="18" t="n">
        <f aca="false">'2026 Forecast A'!F201</f>
        <v>1979</v>
      </c>
      <c r="L253" s="42" t="str">
        <f aca="false">IF(OR(AND(D253&gt;0.5,E253&gt;0.5,F253&gt;0.5),AND(D253&lt;0.5,E253&lt;0.5,F253&lt;0.5)),"Yes","No — toss-up")</f>
        <v>Yes</v>
      </c>
    </row>
    <row r="254" customFormat="false" ht="15" hidden="false" customHeight="false" outlineLevel="0" collapsed="false">
      <c r="A254" s="9" t="str">
        <f aca="false">'2026 Forecast A'!A202</f>
        <v>Lehigh</v>
      </c>
      <c r="B254" s="9" t="str">
        <f aca="false">'2026 Forecast A'!B202</f>
        <v>UPPER SAUCON</v>
      </c>
      <c r="C254" s="9" t="str">
        <f aca="false">'2026 Forecast A'!C202</f>
        <v>UPPER SAUCON 1ST DISTRICT</v>
      </c>
      <c r="D254" s="10" t="n">
        <f aca="false">'2026 Forecast A'!G202</f>
        <v>0.500282645562465</v>
      </c>
      <c r="E254" s="10" t="n">
        <f aca="false">'2026 Forecast B'!G202</f>
        <v>0.501413227812323</v>
      </c>
      <c r="F254" s="10" t="n">
        <f aca="false">'2026 Forecast C'!G202</f>
        <v>0.501978518937253</v>
      </c>
      <c r="G254" s="40" t="n">
        <f aca="false">(MAX(D254:F254)-MIN(D254:F254))*100</f>
        <v>0.169587337478794</v>
      </c>
      <c r="H254" s="41" t="n">
        <f aca="false">'2026 Forecast A'!L202</f>
        <v>2.49690754080285</v>
      </c>
      <c r="I254" s="41" t="n">
        <f aca="false">'2026 Forecast B'!L202</f>
        <v>2.75387954279702</v>
      </c>
      <c r="J254" s="41" t="n">
        <f aca="false">'2026 Forecast C'!L202</f>
        <v>2.60851615102284</v>
      </c>
      <c r="K254" s="18" t="n">
        <f aca="false">'2026 Forecast A'!F202</f>
        <v>1769</v>
      </c>
      <c r="L254" s="42" t="str">
        <f aca="false">IF(OR(AND(D254&gt;0.5,E254&gt;0.5,F254&gt;0.5),AND(D254&lt;0.5,E254&lt;0.5,F254&lt;0.5)),"Yes","No — toss-up")</f>
        <v>Yes</v>
      </c>
    </row>
    <row r="255" customFormat="false" ht="15" hidden="false" customHeight="false" outlineLevel="0" collapsed="false">
      <c r="A255" s="9" t="str">
        <f aca="false">'2026 Forecast A'!A203</f>
        <v>Lehigh</v>
      </c>
      <c r="B255" s="9" t="str">
        <f aca="false">'2026 Forecast A'!B203</f>
        <v>UPPER SAUCON</v>
      </c>
      <c r="C255" s="9" t="str">
        <f aca="false">'2026 Forecast A'!C203</f>
        <v>UPPER SAUCON 2ND DISTRICT</v>
      </c>
      <c r="D255" s="10" t="n">
        <f aca="false">'2026 Forecast A'!G203</f>
        <v>0.481992337164751</v>
      </c>
      <c r="E255" s="10" t="n">
        <f aca="false">'2026 Forecast B'!G203</f>
        <v>0.485057471264368</v>
      </c>
      <c r="F255" s="10" t="n">
        <f aca="false">'2026 Forecast C'!G203</f>
        <v>0.481992337164751</v>
      </c>
      <c r="G255" s="40" t="n">
        <f aca="false">(MAX(D255:F255)-MIN(D255:F255))*100</f>
        <v>0.306513409961684</v>
      </c>
      <c r="H255" s="41" t="n">
        <f aca="false">'2026 Forecast A'!L203</f>
        <v>2.49690754080285</v>
      </c>
      <c r="I255" s="41" t="n">
        <f aca="false">'2026 Forecast B'!L203</f>
        <v>2.75387954279702</v>
      </c>
      <c r="J255" s="41" t="n">
        <f aca="false">'2026 Forecast C'!L203</f>
        <v>2.60851615102284</v>
      </c>
      <c r="K255" s="18" t="n">
        <f aca="false">'2026 Forecast A'!F203</f>
        <v>1305</v>
      </c>
      <c r="L255" s="42" t="str">
        <f aca="false">IF(OR(AND(D255&gt;0.5,E255&gt;0.5,F255&gt;0.5),AND(D255&lt;0.5,E255&lt;0.5,F255&lt;0.5)),"Yes","No — toss-up")</f>
        <v>Yes</v>
      </c>
    </row>
    <row r="256" customFormat="false" ht="15" hidden="false" customHeight="false" outlineLevel="0" collapsed="false">
      <c r="A256" s="9" t="str">
        <f aca="false">'2026 Forecast A'!A204</f>
        <v>Lehigh</v>
      </c>
      <c r="B256" s="9" t="str">
        <f aca="false">'2026 Forecast A'!B204</f>
        <v>UPPER SAUCON</v>
      </c>
      <c r="C256" s="9" t="str">
        <f aca="false">'2026 Forecast A'!C204</f>
        <v>UPPER SAUCON 3RD DISTRICT</v>
      </c>
      <c r="D256" s="10" t="n">
        <f aca="false">'2026 Forecast A'!G204</f>
        <v>0.486301369863014</v>
      </c>
      <c r="E256" s="10" t="n">
        <f aca="false">'2026 Forecast B'!G204</f>
        <v>0.484779299847793</v>
      </c>
      <c r="F256" s="10" t="n">
        <f aca="false">'2026 Forecast C'!G204</f>
        <v>0.489345509893455</v>
      </c>
      <c r="G256" s="40" t="n">
        <f aca="false">(MAX(D256:F256)-MIN(D256:F256))*100</f>
        <v>0.45662100456621</v>
      </c>
      <c r="H256" s="41" t="n">
        <f aca="false">'2026 Forecast A'!L204</f>
        <v>2.49690754080285</v>
      </c>
      <c r="I256" s="41" t="n">
        <f aca="false">'2026 Forecast B'!L204</f>
        <v>2.75387954279702</v>
      </c>
      <c r="J256" s="41" t="n">
        <f aca="false">'2026 Forecast C'!L204</f>
        <v>2.60851615102284</v>
      </c>
      <c r="K256" s="18" t="n">
        <f aca="false">'2026 Forecast A'!F204</f>
        <v>1314</v>
      </c>
      <c r="L256" s="42" t="str">
        <f aca="false">IF(OR(AND(D256&gt;0.5,E256&gt;0.5,F256&gt;0.5),AND(D256&lt;0.5,E256&lt;0.5,F256&lt;0.5)),"Yes","No — toss-up")</f>
        <v>Yes</v>
      </c>
    </row>
    <row r="257" customFormat="false" ht="15" hidden="false" customHeight="false" outlineLevel="0" collapsed="false">
      <c r="A257" s="9" t="str">
        <f aca="false">'2026 Forecast A'!A205</f>
        <v>Lehigh</v>
      </c>
      <c r="B257" s="9" t="str">
        <f aca="false">'2026 Forecast A'!B205</f>
        <v>UPPER SAUCON</v>
      </c>
      <c r="C257" s="9" t="str">
        <f aca="false">'2026 Forecast A'!C205</f>
        <v>UPPER SAUCON 4TH DISTRICT</v>
      </c>
      <c r="D257" s="10" t="n">
        <f aca="false">'2026 Forecast A'!G205</f>
        <v>0.485583684950774</v>
      </c>
      <c r="E257" s="10" t="n">
        <f aca="false">'2026 Forecast B'!G205</f>
        <v>0.488396624472574</v>
      </c>
      <c r="F257" s="10" t="n">
        <f aca="false">'2026 Forecast C'!G205</f>
        <v>0.486638537271449</v>
      </c>
      <c r="G257" s="40" t="n">
        <f aca="false">(MAX(D257:F257)-MIN(D257:F257))*100</f>
        <v>0.281293952180028</v>
      </c>
      <c r="H257" s="41" t="n">
        <f aca="false">'2026 Forecast A'!L205</f>
        <v>2.49690754080285</v>
      </c>
      <c r="I257" s="41" t="n">
        <f aca="false">'2026 Forecast B'!L205</f>
        <v>2.75387954279702</v>
      </c>
      <c r="J257" s="41" t="n">
        <f aca="false">'2026 Forecast C'!L205</f>
        <v>2.60851615102284</v>
      </c>
      <c r="K257" s="18" t="n">
        <f aca="false">'2026 Forecast A'!F205</f>
        <v>2844</v>
      </c>
      <c r="L257" s="42" t="str">
        <f aca="false">IF(OR(AND(D257&gt;0.5,E257&gt;0.5,F257&gt;0.5),AND(D257&lt;0.5,E257&lt;0.5,F257&lt;0.5)),"Yes","No — toss-up")</f>
        <v>Yes</v>
      </c>
    </row>
    <row r="258" customFormat="false" ht="15" hidden="false" customHeight="false" outlineLevel="0" collapsed="false">
      <c r="A258" s="9" t="str">
        <f aca="false">'2026 Forecast A'!A206</f>
        <v>Lehigh</v>
      </c>
      <c r="B258" s="9" t="str">
        <f aca="false">'2026 Forecast A'!B206</f>
        <v>UPPER SAUCON</v>
      </c>
      <c r="C258" s="9" t="str">
        <f aca="false">'2026 Forecast A'!C206</f>
        <v>UPPER SAUCON 5TH DISTRICT</v>
      </c>
      <c r="D258" s="10" t="n">
        <f aca="false">'2026 Forecast A'!G206</f>
        <v>0.510948905109489</v>
      </c>
      <c r="E258" s="10" t="n">
        <f aca="false">'2026 Forecast B'!G206</f>
        <v>0.512773722627737</v>
      </c>
      <c r="F258" s="10" t="n">
        <f aca="false">'2026 Forecast C'!G206</f>
        <v>0.512773722627737</v>
      </c>
      <c r="G258" s="40" t="n">
        <f aca="false">(MAX(D258:F258)-MIN(D258:F258))*100</f>
        <v>0.182481751824815</v>
      </c>
      <c r="H258" s="41" t="n">
        <f aca="false">'2026 Forecast A'!L206</f>
        <v>2.49690754080285</v>
      </c>
      <c r="I258" s="41" t="n">
        <f aca="false">'2026 Forecast B'!L206</f>
        <v>2.75387954279702</v>
      </c>
      <c r="J258" s="41" t="n">
        <f aca="false">'2026 Forecast C'!L206</f>
        <v>2.60851615102284</v>
      </c>
      <c r="K258" s="18" t="n">
        <f aca="false">'2026 Forecast A'!F206</f>
        <v>1096</v>
      </c>
      <c r="L258" s="42" t="str">
        <f aca="false">IF(OR(AND(D258&gt;0.5,E258&gt;0.5,F258&gt;0.5),AND(D258&lt;0.5,E258&lt;0.5,F258&lt;0.5)),"Yes","No — toss-up")</f>
        <v>Yes</v>
      </c>
    </row>
    <row r="259" customFormat="false" ht="15" hidden="false" customHeight="false" outlineLevel="0" collapsed="false">
      <c r="A259" s="9" t="str">
        <f aca="false">'2026 Forecast A'!A207</f>
        <v>Lehigh</v>
      </c>
      <c r="B259" s="9" t="str">
        <f aca="false">'2026 Forecast A'!B207</f>
        <v>UPPER SAUCON</v>
      </c>
      <c r="C259" s="9" t="str">
        <f aca="false">'2026 Forecast A'!C207</f>
        <v>UPPER SAUCON 6TH DISTRICT</v>
      </c>
      <c r="D259" s="10" t="n">
        <f aca="false">'2026 Forecast A'!G207</f>
        <v>0.5263671875</v>
      </c>
      <c r="E259" s="10" t="n">
        <f aca="false">'2026 Forecast B'!G207</f>
        <v>0.5234375</v>
      </c>
      <c r="F259" s="10" t="n">
        <f aca="false">'2026 Forecast C'!G207</f>
        <v>0.5341796875</v>
      </c>
      <c r="G259" s="40" t="n">
        <f aca="false">(MAX(D259:F259)-MIN(D259:F259))*100</f>
        <v>1.07421875</v>
      </c>
      <c r="H259" s="41" t="n">
        <f aca="false">'2026 Forecast A'!L207</f>
        <v>2.49690754080285</v>
      </c>
      <c r="I259" s="41" t="n">
        <f aca="false">'2026 Forecast B'!L207</f>
        <v>2.75387954279702</v>
      </c>
      <c r="J259" s="41" t="n">
        <f aca="false">'2026 Forecast C'!L207</f>
        <v>2.60851615102284</v>
      </c>
      <c r="K259" s="18" t="n">
        <f aca="false">'2026 Forecast A'!F207</f>
        <v>1024</v>
      </c>
      <c r="L259" s="42" t="str">
        <f aca="false">IF(OR(AND(D259&gt;0.5,E259&gt;0.5,F259&gt;0.5),AND(D259&lt;0.5,E259&lt;0.5,F259&lt;0.5)),"Yes","No — toss-up")</f>
        <v>Yes</v>
      </c>
    </row>
    <row r="260" customFormat="false" ht="15" hidden="false" customHeight="false" outlineLevel="0" collapsed="false">
      <c r="A260" s="9" t="str">
        <f aca="false">'2026 Forecast A'!A208</f>
        <v>Lehigh</v>
      </c>
      <c r="B260" s="9" t="str">
        <f aca="false">'2026 Forecast A'!B208</f>
        <v>WASHINGTON</v>
      </c>
      <c r="C260" s="9" t="str">
        <f aca="false">'2026 Forecast A'!C208</f>
        <v>WASHINGTON EASTERN DISTRICT</v>
      </c>
      <c r="D260" s="10" t="n">
        <f aca="false">'2026 Forecast A'!G208</f>
        <v>0.324503311258278</v>
      </c>
      <c r="E260" s="10" t="n">
        <f aca="false">'2026 Forecast B'!G208</f>
        <v>0.324503311258278</v>
      </c>
      <c r="F260" s="10" t="n">
        <f aca="false">'2026 Forecast C'!G208</f>
        <v>0.309602649006623</v>
      </c>
      <c r="G260" s="40" t="n">
        <f aca="false">(MAX(D260:F260)-MIN(D260:F260))*100</f>
        <v>1.49006622516556</v>
      </c>
      <c r="H260" s="41" t="n">
        <f aca="false">'2026 Forecast A'!L208</f>
        <v>2.78023491728762</v>
      </c>
      <c r="I260" s="41" t="n">
        <f aca="false">'2026 Forecast B'!L208</f>
        <v>2.86298806310657</v>
      </c>
      <c r="J260" s="41" t="n">
        <f aca="false">'2026 Forecast C'!L208</f>
        <v>2.97968580545052</v>
      </c>
      <c r="K260" s="18" t="n">
        <f aca="false">'2026 Forecast A'!F208</f>
        <v>604</v>
      </c>
      <c r="L260" s="42" t="str">
        <f aca="false">IF(OR(AND(D260&gt;0.5,E260&gt;0.5,F260&gt;0.5),AND(D260&lt;0.5,E260&lt;0.5,F260&lt;0.5)),"Yes","No — toss-up")</f>
        <v>Yes</v>
      </c>
    </row>
    <row r="261" customFormat="false" ht="15" hidden="false" customHeight="false" outlineLevel="0" collapsed="false">
      <c r="A261" s="9" t="str">
        <f aca="false">'2026 Forecast A'!A209</f>
        <v>Lehigh</v>
      </c>
      <c r="B261" s="9" t="str">
        <f aca="false">'2026 Forecast A'!B209</f>
        <v>WASHINGTON</v>
      </c>
      <c r="C261" s="9" t="str">
        <f aca="false">'2026 Forecast A'!C209</f>
        <v>WASHINGTON SOUTHERN DISTRICT</v>
      </c>
      <c r="D261" s="10" t="n">
        <f aca="false">'2026 Forecast A'!G209</f>
        <v>0.341849770056209</v>
      </c>
      <c r="E261" s="10" t="n">
        <f aca="false">'2026 Forecast B'!G209</f>
        <v>0.341849770056209</v>
      </c>
      <c r="F261" s="10" t="n">
        <f aca="false">'2026 Forecast C'!G209</f>
        <v>0.326520183955033</v>
      </c>
      <c r="G261" s="40" t="n">
        <f aca="false">(MAX(D261:F261)-MIN(D261:F261))*100</f>
        <v>1.53295861011752</v>
      </c>
      <c r="H261" s="41" t="n">
        <f aca="false">'2026 Forecast A'!L209</f>
        <v>2.49690754080285</v>
      </c>
      <c r="I261" s="41" t="n">
        <f aca="false">'2026 Forecast B'!L209</f>
        <v>2.75387954279702</v>
      </c>
      <c r="J261" s="41" t="n">
        <f aca="false">'2026 Forecast C'!L209</f>
        <v>2.60851615102284</v>
      </c>
      <c r="K261" s="18" t="n">
        <f aca="false">'2026 Forecast A'!F209</f>
        <v>1957</v>
      </c>
      <c r="L261" s="42" t="str">
        <f aca="false">IF(OR(AND(D261&gt;0.5,E261&gt;0.5,F261&gt;0.5),AND(D261&lt;0.5,E261&lt;0.5,F261&lt;0.5)),"Yes","No — toss-up")</f>
        <v>Yes</v>
      </c>
    </row>
    <row r="262" customFormat="false" ht="15" hidden="false" customHeight="false" outlineLevel="0" collapsed="false">
      <c r="A262" s="9" t="str">
        <f aca="false">'2026 Forecast A'!A210</f>
        <v>Lehigh</v>
      </c>
      <c r="B262" s="9" t="str">
        <f aca="false">'2026 Forecast A'!B210</f>
        <v>WASHINGTON</v>
      </c>
      <c r="C262" s="9" t="str">
        <f aca="false">'2026 Forecast A'!C210</f>
        <v>WASHINGTON WESTERN DISTRICT</v>
      </c>
      <c r="D262" s="10" t="n">
        <f aca="false">'2026 Forecast A'!G210</f>
        <v>0.291512915129151</v>
      </c>
      <c r="E262" s="10" t="n">
        <f aca="false">'2026 Forecast B'!G210</f>
        <v>0.287822878228782</v>
      </c>
      <c r="F262" s="10" t="n">
        <f aca="false">'2026 Forecast C'!G210</f>
        <v>0.274907749077491</v>
      </c>
      <c r="G262" s="40" t="n">
        <f aca="false">(MAX(D262:F262)-MIN(D262:F262))*100</f>
        <v>1.66051660516605</v>
      </c>
      <c r="H262" s="41" t="n">
        <f aca="false">'2026 Forecast A'!L210</f>
        <v>3.86612036635239</v>
      </c>
      <c r="I262" s="41" t="n">
        <f aca="false">'2026 Forecast B'!L210</f>
        <v>3.67050772213151</v>
      </c>
      <c r="J262" s="41" t="n">
        <f aca="false">'2026 Forecast C'!L210</f>
        <v>4.12536798533956</v>
      </c>
      <c r="K262" s="18" t="n">
        <f aca="false">'2026 Forecast A'!F210</f>
        <v>542</v>
      </c>
      <c r="L262" s="42" t="str">
        <f aca="false">IF(OR(AND(D262&gt;0.5,E262&gt;0.5,F262&gt;0.5),AND(D262&lt;0.5,E262&lt;0.5,F262&lt;0.5)),"Yes","No — toss-up")</f>
        <v>Yes</v>
      </c>
    </row>
    <row r="263" customFormat="false" ht="15" hidden="false" customHeight="false" outlineLevel="0" collapsed="false">
      <c r="A263" s="9" t="str">
        <f aca="false">'2026 Forecast A'!A211</f>
        <v>Lehigh</v>
      </c>
      <c r="B263" s="9" t="str">
        <f aca="false">'2026 Forecast A'!B211</f>
        <v>WEISENBERG</v>
      </c>
      <c r="C263" s="9" t="str">
        <f aca="false">'2026 Forecast A'!C211</f>
        <v>WEISENBERG</v>
      </c>
      <c r="D263" s="10" t="n">
        <f aca="false">'2026 Forecast A'!G211</f>
        <v>0.353649635036496</v>
      </c>
      <c r="E263" s="10" t="n">
        <f aca="false">'2026 Forecast B'!G211</f>
        <v>0.351094890510949</v>
      </c>
      <c r="F263" s="10" t="n">
        <f aca="false">'2026 Forecast C'!G211</f>
        <v>0.34014598540146</v>
      </c>
      <c r="G263" s="40" t="n">
        <f aca="false">(MAX(D263:F263)-MIN(D263:F263))*100</f>
        <v>1.35036496350365</v>
      </c>
      <c r="H263" s="41" t="n">
        <f aca="false">'2026 Forecast A'!L211</f>
        <v>2.49690754080285</v>
      </c>
      <c r="I263" s="41" t="n">
        <f aca="false">'2026 Forecast B'!L211</f>
        <v>2.75387954279702</v>
      </c>
      <c r="J263" s="41" t="n">
        <f aca="false">'2026 Forecast C'!L211</f>
        <v>2.60851615102284</v>
      </c>
      <c r="K263" s="18" t="n">
        <f aca="false">'2026 Forecast A'!F211</f>
        <v>2740</v>
      </c>
      <c r="L263" s="42" t="str">
        <f aca="false">IF(OR(AND(D263&gt;0.5,E263&gt;0.5,F263&gt;0.5),AND(D263&lt;0.5,E263&lt;0.5,F263&lt;0.5)),"Yes","No — toss-up")</f>
        <v>Yes</v>
      </c>
    </row>
    <row r="264" customFormat="false" ht="15" hidden="false" customHeight="false" outlineLevel="0" collapsed="false">
      <c r="A264" s="9" t="str">
        <f aca="false">'2026 Forecast A'!A212</f>
        <v>Lehigh</v>
      </c>
      <c r="B264" s="9" t="str">
        <f aca="false">'2026 Forecast A'!B212</f>
        <v>WHITEHALL</v>
      </c>
      <c r="C264" s="9" t="str">
        <f aca="false">'2026 Forecast A'!C212</f>
        <v>WHITEHALL 10TH DISTRICT</v>
      </c>
      <c r="D264" s="10" t="n">
        <f aca="false">'2026 Forecast A'!G212</f>
        <v>0.47956204379562</v>
      </c>
      <c r="E264" s="10" t="n">
        <f aca="false">'2026 Forecast B'!G212</f>
        <v>0.481021897810219</v>
      </c>
      <c r="F264" s="10" t="n">
        <f aca="false">'2026 Forecast C'!G212</f>
        <v>0.478102189781022</v>
      </c>
      <c r="G264" s="40" t="n">
        <f aca="false">(MAX(D264:F264)-MIN(D264:F264))*100</f>
        <v>0.291970802919705</v>
      </c>
      <c r="H264" s="41" t="n">
        <f aca="false">'2026 Forecast A'!L212</f>
        <v>2.49690754080285</v>
      </c>
      <c r="I264" s="41" t="n">
        <f aca="false">'2026 Forecast B'!L212</f>
        <v>2.75387954279702</v>
      </c>
      <c r="J264" s="41" t="n">
        <f aca="false">'2026 Forecast C'!L212</f>
        <v>2.60851615102284</v>
      </c>
      <c r="K264" s="18" t="n">
        <f aca="false">'2026 Forecast A'!F212</f>
        <v>1370</v>
      </c>
      <c r="L264" s="42" t="str">
        <f aca="false">IF(OR(AND(D264&gt;0.5,E264&gt;0.5,F264&gt;0.5),AND(D264&lt;0.5,E264&lt;0.5,F264&lt;0.5)),"Yes","No — toss-up")</f>
        <v>Yes</v>
      </c>
    </row>
    <row r="265" customFormat="false" ht="15" hidden="false" customHeight="false" outlineLevel="0" collapsed="false">
      <c r="A265" s="9" t="str">
        <f aca="false">'2026 Forecast A'!A213</f>
        <v>Lehigh</v>
      </c>
      <c r="B265" s="9" t="str">
        <f aca="false">'2026 Forecast A'!B213</f>
        <v>WHITEHALL</v>
      </c>
      <c r="C265" s="9" t="str">
        <f aca="false">'2026 Forecast A'!C213</f>
        <v>WHITEHALL 11TH DISTRICT</v>
      </c>
      <c r="D265" s="10" t="n">
        <f aca="false">'2026 Forecast A'!G213</f>
        <v>0.482581967213115</v>
      </c>
      <c r="E265" s="10" t="n">
        <f aca="false">'2026 Forecast B'!G213</f>
        <v>0.486680327868852</v>
      </c>
      <c r="F265" s="10" t="n">
        <f aca="false">'2026 Forecast C'!G213</f>
        <v>0.48155737704918</v>
      </c>
      <c r="G265" s="40" t="n">
        <f aca="false">(MAX(D265:F265)-MIN(D265:F265))*100</f>
        <v>0.512295081967212</v>
      </c>
      <c r="H265" s="41" t="n">
        <f aca="false">'2026 Forecast A'!L213</f>
        <v>2.49690754080285</v>
      </c>
      <c r="I265" s="41" t="n">
        <f aca="false">'2026 Forecast B'!L213</f>
        <v>2.75387954279702</v>
      </c>
      <c r="J265" s="41" t="n">
        <f aca="false">'2026 Forecast C'!L213</f>
        <v>2.60851615102284</v>
      </c>
      <c r="K265" s="18" t="n">
        <f aca="false">'2026 Forecast A'!F213</f>
        <v>976</v>
      </c>
      <c r="L265" s="42" t="str">
        <f aca="false">IF(OR(AND(D265&gt;0.5,E265&gt;0.5,F265&gt;0.5),AND(D265&lt;0.5,E265&lt;0.5,F265&lt;0.5)),"Yes","No — toss-up")</f>
        <v>Yes</v>
      </c>
    </row>
    <row r="266" customFormat="false" ht="15" hidden="false" customHeight="false" outlineLevel="0" collapsed="false">
      <c r="A266" s="9" t="str">
        <f aca="false">'2026 Forecast A'!A214</f>
        <v>Lehigh</v>
      </c>
      <c r="B266" s="9" t="str">
        <f aca="false">'2026 Forecast A'!B214</f>
        <v>WHITEHALL</v>
      </c>
      <c r="C266" s="9" t="str">
        <f aca="false">'2026 Forecast A'!C214</f>
        <v>WHITEHALL 12TH DISTRICT</v>
      </c>
      <c r="D266" s="10" t="n">
        <f aca="false">'2026 Forecast A'!G214</f>
        <v>0.558164354322305</v>
      </c>
      <c r="E266" s="10" t="n">
        <f aca="false">'2026 Forecast B'!G214</f>
        <v>0.562433297758805</v>
      </c>
      <c r="F266" s="10" t="n">
        <f aca="false">'2026 Forecast C'!G214</f>
        <v>0.562433297758805</v>
      </c>
      <c r="G266" s="40" t="n">
        <f aca="false">(MAX(D266:F266)-MIN(D266:F266))*100</f>
        <v>0.426894343649942</v>
      </c>
      <c r="H266" s="41" t="n">
        <f aca="false">'2026 Forecast A'!L214</f>
        <v>2.49690754080285</v>
      </c>
      <c r="I266" s="41" t="n">
        <f aca="false">'2026 Forecast B'!L214</f>
        <v>2.75387954279702</v>
      </c>
      <c r="J266" s="41" t="n">
        <f aca="false">'2026 Forecast C'!L214</f>
        <v>2.60851615102284</v>
      </c>
      <c r="K266" s="18" t="n">
        <f aca="false">'2026 Forecast A'!F214</f>
        <v>937</v>
      </c>
      <c r="L266" s="42" t="str">
        <f aca="false">IF(OR(AND(D266&gt;0.5,E266&gt;0.5,F266&gt;0.5),AND(D266&lt;0.5,E266&lt;0.5,F266&lt;0.5)),"Yes","No — toss-up")</f>
        <v>Yes</v>
      </c>
    </row>
    <row r="267" customFormat="false" ht="15" hidden="false" customHeight="false" outlineLevel="0" collapsed="false">
      <c r="A267" s="9" t="str">
        <f aca="false">'2026 Forecast A'!A215</f>
        <v>Lehigh</v>
      </c>
      <c r="B267" s="9" t="str">
        <f aca="false">'2026 Forecast A'!B215</f>
        <v>WHITEHALL</v>
      </c>
      <c r="C267" s="9" t="str">
        <f aca="false">'2026 Forecast A'!C215</f>
        <v>WHITEHALL 1ST DISTRICT</v>
      </c>
      <c r="D267" s="10" t="n">
        <f aca="false">'2026 Forecast A'!G215</f>
        <v>0.593625498007968</v>
      </c>
      <c r="E267" s="10" t="n">
        <f aca="false">'2026 Forecast B'!G215</f>
        <v>0.592629482071713</v>
      </c>
      <c r="F267" s="10" t="n">
        <f aca="false">'2026 Forecast C'!G215</f>
        <v>0.595617529880478</v>
      </c>
      <c r="G267" s="40" t="n">
        <f aca="false">(MAX(D267:F267)-MIN(D267:F267))*100</f>
        <v>0.298804780876494</v>
      </c>
      <c r="H267" s="41" t="n">
        <f aca="false">'2026 Forecast A'!L215</f>
        <v>2.49690754080285</v>
      </c>
      <c r="I267" s="41" t="n">
        <f aca="false">'2026 Forecast B'!L215</f>
        <v>2.75387954279702</v>
      </c>
      <c r="J267" s="41" t="n">
        <f aca="false">'2026 Forecast C'!L215</f>
        <v>2.60851615102284</v>
      </c>
      <c r="K267" s="18" t="n">
        <f aca="false">'2026 Forecast A'!F215</f>
        <v>1004</v>
      </c>
      <c r="L267" s="42" t="str">
        <f aca="false">IF(OR(AND(D267&gt;0.5,E267&gt;0.5,F267&gt;0.5),AND(D267&lt;0.5,E267&lt;0.5,F267&lt;0.5)),"Yes","No — toss-up")</f>
        <v>Yes</v>
      </c>
    </row>
    <row r="268" customFormat="false" ht="15" hidden="false" customHeight="false" outlineLevel="0" collapsed="false">
      <c r="A268" s="9" t="str">
        <f aca="false">'2026 Forecast A'!A216</f>
        <v>Lehigh</v>
      </c>
      <c r="B268" s="9" t="str">
        <f aca="false">'2026 Forecast A'!B216</f>
        <v>WHITEHALL</v>
      </c>
      <c r="C268" s="9" t="str">
        <f aca="false">'2026 Forecast A'!C216</f>
        <v>WHITEHALL 2ND DISTRICT</v>
      </c>
      <c r="D268" s="10" t="n">
        <f aca="false">'2026 Forecast A'!G216</f>
        <v>0.548872180451128</v>
      </c>
      <c r="E268" s="10" t="n">
        <f aca="false">'2026 Forecast B'!G216</f>
        <v>0.553884711779449</v>
      </c>
      <c r="F268" s="10" t="n">
        <f aca="false">'2026 Forecast C'!G216</f>
        <v>0.553884711779449</v>
      </c>
      <c r="G268" s="40" t="n">
        <f aca="false">(MAX(D268:F268)-MIN(D268:F268))*100</f>
        <v>0.50125313283208</v>
      </c>
      <c r="H268" s="41" t="n">
        <f aca="false">'2026 Forecast A'!L216</f>
        <v>3.86612036635239</v>
      </c>
      <c r="I268" s="41" t="n">
        <f aca="false">'2026 Forecast B'!L216</f>
        <v>3.67050772213151</v>
      </c>
      <c r="J268" s="41" t="n">
        <f aca="false">'2026 Forecast C'!L216</f>
        <v>4.12536798533956</v>
      </c>
      <c r="K268" s="18" t="n">
        <f aca="false">'2026 Forecast A'!F216</f>
        <v>399</v>
      </c>
      <c r="L268" s="42" t="str">
        <f aca="false">IF(OR(AND(D268&gt;0.5,E268&gt;0.5,F268&gt;0.5),AND(D268&lt;0.5,E268&lt;0.5,F268&lt;0.5)),"Yes","No — toss-up")</f>
        <v>Yes</v>
      </c>
    </row>
    <row r="269" customFormat="false" ht="15" hidden="false" customHeight="false" outlineLevel="0" collapsed="false">
      <c r="A269" s="9" t="str">
        <f aca="false">'2026 Forecast A'!A217</f>
        <v>Lehigh</v>
      </c>
      <c r="B269" s="9" t="str">
        <f aca="false">'2026 Forecast A'!B217</f>
        <v>WHITEHALL</v>
      </c>
      <c r="C269" s="9" t="str">
        <f aca="false">'2026 Forecast A'!C217</f>
        <v>WHITEHALL 3RD DISTRICT</v>
      </c>
      <c r="D269" s="10" t="n">
        <f aca="false">'2026 Forecast A'!G217</f>
        <v>0.603846153846154</v>
      </c>
      <c r="E269" s="10" t="n">
        <f aca="false">'2026 Forecast B'!G217</f>
        <v>0.603846153846154</v>
      </c>
      <c r="F269" s="10" t="n">
        <f aca="false">'2026 Forecast C'!G217</f>
        <v>0.605769230769231</v>
      </c>
      <c r="G269" s="40" t="n">
        <f aca="false">(MAX(D269:F269)-MIN(D269:F269))*100</f>
        <v>0.192307692307692</v>
      </c>
      <c r="H269" s="41" t="n">
        <f aca="false">'2026 Forecast A'!L217</f>
        <v>3.86612036635239</v>
      </c>
      <c r="I269" s="41" t="n">
        <f aca="false">'2026 Forecast B'!L217</f>
        <v>3.67050772213151</v>
      </c>
      <c r="J269" s="41" t="n">
        <f aca="false">'2026 Forecast C'!L217</f>
        <v>4.12536798533956</v>
      </c>
      <c r="K269" s="18" t="n">
        <f aca="false">'2026 Forecast A'!F217</f>
        <v>520</v>
      </c>
      <c r="L269" s="42" t="str">
        <f aca="false">IF(OR(AND(D269&gt;0.5,E269&gt;0.5,F269&gt;0.5),AND(D269&lt;0.5,E269&lt;0.5,F269&lt;0.5)),"Yes","No — toss-up")</f>
        <v>Yes</v>
      </c>
    </row>
    <row r="270" customFormat="false" ht="15" hidden="false" customHeight="false" outlineLevel="0" collapsed="false">
      <c r="A270" s="9" t="str">
        <f aca="false">'2026 Forecast A'!A218</f>
        <v>Lehigh</v>
      </c>
      <c r="B270" s="9" t="str">
        <f aca="false">'2026 Forecast A'!B218</f>
        <v>WHITEHALL</v>
      </c>
      <c r="C270" s="9" t="str">
        <f aca="false">'2026 Forecast A'!C218</f>
        <v>WHITEHALL 4TH DISTRICT</v>
      </c>
      <c r="D270" s="10" t="n">
        <f aca="false">'2026 Forecast A'!G218</f>
        <v>0.554585152838428</v>
      </c>
      <c r="E270" s="10" t="n">
        <f aca="false">'2026 Forecast B'!G218</f>
        <v>0.554585152838428</v>
      </c>
      <c r="F270" s="10" t="n">
        <f aca="false">'2026 Forecast C'!G218</f>
        <v>0.564774381368268</v>
      </c>
      <c r="G270" s="40" t="n">
        <f aca="false">(MAX(D270:F270)-MIN(D270:F270))*100</f>
        <v>1.01892285298399</v>
      </c>
      <c r="H270" s="41" t="n">
        <f aca="false">'2026 Forecast A'!L218</f>
        <v>2.78023491728762</v>
      </c>
      <c r="I270" s="41" t="n">
        <f aca="false">'2026 Forecast B'!L218</f>
        <v>2.86298806310657</v>
      </c>
      <c r="J270" s="41" t="n">
        <f aca="false">'2026 Forecast C'!L218</f>
        <v>2.97968580545052</v>
      </c>
      <c r="K270" s="18" t="n">
        <f aca="false">'2026 Forecast A'!F218</f>
        <v>687</v>
      </c>
      <c r="L270" s="42" t="str">
        <f aca="false">IF(OR(AND(D270&gt;0.5,E270&gt;0.5,F270&gt;0.5),AND(D270&lt;0.5,E270&lt;0.5,F270&lt;0.5)),"Yes","No — toss-up")</f>
        <v>Yes</v>
      </c>
    </row>
    <row r="271" customFormat="false" ht="15" hidden="false" customHeight="false" outlineLevel="0" collapsed="false">
      <c r="A271" s="9" t="str">
        <f aca="false">'2026 Forecast A'!A219</f>
        <v>Lehigh</v>
      </c>
      <c r="B271" s="9" t="str">
        <f aca="false">'2026 Forecast A'!B219</f>
        <v>WHITEHALL</v>
      </c>
      <c r="C271" s="9" t="str">
        <f aca="false">'2026 Forecast A'!C219</f>
        <v>WHITEHALL 5TH DISTRICT</v>
      </c>
      <c r="D271" s="10" t="n">
        <f aca="false">'2026 Forecast A'!G219</f>
        <v>0.482222222222222</v>
      </c>
      <c r="E271" s="10" t="n">
        <f aca="false">'2026 Forecast B'!G219</f>
        <v>0.486666666666667</v>
      </c>
      <c r="F271" s="10" t="n">
        <f aca="false">'2026 Forecast C'!G219</f>
        <v>0.482222222222222</v>
      </c>
      <c r="G271" s="40" t="n">
        <f aca="false">(MAX(D271:F271)-MIN(D271:F271))*100</f>
        <v>0.444444444444447</v>
      </c>
      <c r="H271" s="41" t="n">
        <f aca="false">'2026 Forecast A'!L219</f>
        <v>3.86612036635239</v>
      </c>
      <c r="I271" s="41" t="n">
        <f aca="false">'2026 Forecast B'!L219</f>
        <v>3.67050772213151</v>
      </c>
      <c r="J271" s="41" t="n">
        <f aca="false">'2026 Forecast C'!L219</f>
        <v>4.12536798533956</v>
      </c>
      <c r="K271" s="18" t="n">
        <f aca="false">'2026 Forecast A'!F219</f>
        <v>450</v>
      </c>
      <c r="L271" s="42" t="str">
        <f aca="false">IF(OR(AND(D271&gt;0.5,E271&gt;0.5,F271&gt;0.5),AND(D271&lt;0.5,E271&lt;0.5,F271&lt;0.5)),"Yes","No — toss-up")</f>
        <v>Yes</v>
      </c>
    </row>
    <row r="272" customFormat="false" ht="15" hidden="false" customHeight="false" outlineLevel="0" collapsed="false">
      <c r="A272" s="9" t="str">
        <f aca="false">'2026 Forecast A'!A220</f>
        <v>Lehigh</v>
      </c>
      <c r="B272" s="9" t="str">
        <f aca="false">'2026 Forecast A'!B220</f>
        <v>WHITEHALL</v>
      </c>
      <c r="C272" s="9" t="str">
        <f aca="false">'2026 Forecast A'!C220</f>
        <v>WHITEHALL 6TH DISTRICT</v>
      </c>
      <c r="D272" s="10" t="n">
        <f aca="false">'2026 Forecast A'!G220</f>
        <v>0.531289910600255</v>
      </c>
      <c r="E272" s="10" t="n">
        <f aca="false">'2026 Forecast B'!G220</f>
        <v>0.531289910600255</v>
      </c>
      <c r="F272" s="10" t="n">
        <f aca="false">'2026 Forecast C'!G220</f>
        <v>0.532567049808429</v>
      </c>
      <c r="G272" s="40" t="n">
        <f aca="false">(MAX(D272:F272)-MIN(D272:F272))*100</f>
        <v>0.127713920817374</v>
      </c>
      <c r="H272" s="41" t="n">
        <f aca="false">'2026 Forecast A'!L220</f>
        <v>2.78023491728762</v>
      </c>
      <c r="I272" s="41" t="n">
        <f aca="false">'2026 Forecast B'!L220</f>
        <v>2.86298806310657</v>
      </c>
      <c r="J272" s="41" t="n">
        <f aca="false">'2026 Forecast C'!L220</f>
        <v>2.97968580545052</v>
      </c>
      <c r="K272" s="18" t="n">
        <f aca="false">'2026 Forecast A'!F220</f>
        <v>783</v>
      </c>
      <c r="L272" s="42" t="str">
        <f aca="false">IF(OR(AND(D272&gt;0.5,E272&gt;0.5,F272&gt;0.5),AND(D272&lt;0.5,E272&lt;0.5,F272&lt;0.5)),"Yes","No — toss-up")</f>
        <v>Yes</v>
      </c>
    </row>
    <row r="273" customFormat="false" ht="15" hidden="false" customHeight="false" outlineLevel="0" collapsed="false">
      <c r="A273" s="9" t="str">
        <f aca="false">'2026 Forecast A'!A221</f>
        <v>Lehigh</v>
      </c>
      <c r="B273" s="9" t="str">
        <f aca="false">'2026 Forecast A'!B221</f>
        <v>WHITEHALL</v>
      </c>
      <c r="C273" s="9" t="str">
        <f aca="false">'2026 Forecast A'!C221</f>
        <v>WHITEHALL 7TH DISTRICT</v>
      </c>
      <c r="D273" s="10" t="n">
        <f aca="false">'2026 Forecast A'!G221</f>
        <v>0.476702508960574</v>
      </c>
      <c r="E273" s="10" t="n">
        <f aca="false">'2026 Forecast B'!G221</f>
        <v>0.482437275985663</v>
      </c>
      <c r="F273" s="10" t="n">
        <f aca="false">'2026 Forecast C'!G221</f>
        <v>0.475985663082437</v>
      </c>
      <c r="G273" s="40" t="n">
        <f aca="false">(MAX(D273:F273)-MIN(D273:F273))*100</f>
        <v>0.645161290322582</v>
      </c>
      <c r="H273" s="41" t="n">
        <f aca="false">'2026 Forecast A'!L221</f>
        <v>2.49690754080285</v>
      </c>
      <c r="I273" s="41" t="n">
        <f aca="false">'2026 Forecast B'!L221</f>
        <v>2.75387954279702</v>
      </c>
      <c r="J273" s="41" t="n">
        <f aca="false">'2026 Forecast C'!L221</f>
        <v>2.60851615102284</v>
      </c>
      <c r="K273" s="18" t="n">
        <f aca="false">'2026 Forecast A'!F221</f>
        <v>1395</v>
      </c>
      <c r="L273" s="42" t="str">
        <f aca="false">IF(OR(AND(D273&gt;0.5,E273&gt;0.5,F273&gt;0.5),AND(D273&lt;0.5,E273&lt;0.5,F273&lt;0.5)),"Yes","No — toss-up")</f>
        <v>Yes</v>
      </c>
    </row>
    <row r="274" customFormat="false" ht="15" hidden="false" customHeight="false" outlineLevel="0" collapsed="false">
      <c r="A274" s="9" t="str">
        <f aca="false">'2026 Forecast A'!A222</f>
        <v>Lehigh</v>
      </c>
      <c r="B274" s="9" t="str">
        <f aca="false">'2026 Forecast A'!B222</f>
        <v>WHITEHALL</v>
      </c>
      <c r="C274" s="9" t="str">
        <f aca="false">'2026 Forecast A'!C222</f>
        <v>WHITEHALL 8TH DISTRICT</v>
      </c>
      <c r="D274" s="10" t="n">
        <f aca="false">'2026 Forecast A'!G222</f>
        <v>0.498233215547703</v>
      </c>
      <c r="E274" s="10" t="n">
        <f aca="false">'2026 Forecast B'!G222</f>
        <v>0.501766784452297</v>
      </c>
      <c r="F274" s="10" t="n">
        <f aca="false">'2026 Forecast C'!G222</f>
        <v>0.498233215547703</v>
      </c>
      <c r="G274" s="40" t="n">
        <f aca="false">(MAX(D274:F274)-MIN(D274:F274))*100</f>
        <v>0.353356890459366</v>
      </c>
      <c r="H274" s="41" t="n">
        <f aca="false">'2026 Forecast A'!L222</f>
        <v>2.49690754080285</v>
      </c>
      <c r="I274" s="41" t="n">
        <f aca="false">'2026 Forecast B'!L222</f>
        <v>2.75387954279702</v>
      </c>
      <c r="J274" s="41" t="n">
        <f aca="false">'2026 Forecast C'!L222</f>
        <v>2.60851615102284</v>
      </c>
      <c r="K274" s="18" t="n">
        <f aca="false">'2026 Forecast A'!F222</f>
        <v>1132</v>
      </c>
      <c r="L274" s="42" t="str">
        <f aca="false">IF(OR(AND(D274&gt;0.5,E274&gt;0.5,F274&gt;0.5),AND(D274&lt;0.5,E274&lt;0.5,F274&lt;0.5)),"Yes","No — toss-up")</f>
        <v>No — toss-up</v>
      </c>
    </row>
    <row r="275" customFormat="false" ht="15" hidden="false" customHeight="false" outlineLevel="0" collapsed="false">
      <c r="A275" s="9" t="str">
        <f aca="false">'2026 Forecast A'!A223</f>
        <v>Lehigh</v>
      </c>
      <c r="B275" s="9" t="str">
        <f aca="false">'2026 Forecast A'!B223</f>
        <v>WHITEHALL</v>
      </c>
      <c r="C275" s="9" t="str">
        <f aca="false">'2026 Forecast A'!C223</f>
        <v>WHITEHALL 9TH DISTRICT</v>
      </c>
      <c r="D275" s="10" t="n">
        <f aca="false">'2026 Forecast A'!G223</f>
        <v>0.519298245614035</v>
      </c>
      <c r="E275" s="10" t="n">
        <f aca="false">'2026 Forecast B'!G223</f>
        <v>0.525146198830409</v>
      </c>
      <c r="F275" s="10" t="n">
        <f aca="false">'2026 Forecast C'!G223</f>
        <v>0.52280701754386</v>
      </c>
      <c r="G275" s="40" t="n">
        <f aca="false">(MAX(D275:F275)-MIN(D275:F275))*100</f>
        <v>0.584795321637432</v>
      </c>
      <c r="H275" s="41" t="n">
        <f aca="false">'2026 Forecast A'!L223</f>
        <v>2.78023491728762</v>
      </c>
      <c r="I275" s="41" t="n">
        <f aca="false">'2026 Forecast B'!L223</f>
        <v>2.86298806310657</v>
      </c>
      <c r="J275" s="41" t="n">
        <f aca="false">'2026 Forecast C'!L223</f>
        <v>2.97968580545052</v>
      </c>
      <c r="K275" s="18" t="n">
        <f aca="false">'2026 Forecast A'!F223</f>
        <v>855</v>
      </c>
      <c r="L275" s="42" t="str">
        <f aca="false">IF(OR(AND(D275&gt;0.5,E275&gt;0.5,F275&gt;0.5),AND(D275&lt;0.5,E275&lt;0.5,F275&lt;0.5)),"Yes","No — toss-up")</f>
        <v>Yes</v>
      </c>
    </row>
    <row r="276" customFormat="false" ht="15" hidden="false" customHeight="false" outlineLevel="0" collapsed="false">
      <c r="A276" s="9" t="str">
        <f aca="false">'2026 Forecast A'!A224</f>
        <v>Monroe</v>
      </c>
      <c r="B276" s="9" t="str">
        <f aca="false">'2026 Forecast A'!B224</f>
        <v>ELDRED TOWNSHIP</v>
      </c>
      <c r="C276" s="9" t="str">
        <f aca="false">'2026 Forecast A'!C224</f>
        <v>ELDRED</v>
      </c>
      <c r="D276" s="10" t="n">
        <f aca="false">'2026 Forecast A'!G224</f>
        <v>0.309562398703404</v>
      </c>
      <c r="E276" s="10" t="n">
        <f aca="false">'2026 Forecast B'!G224</f>
        <v>0.301458670988655</v>
      </c>
      <c r="F276" s="10" t="n">
        <f aca="false">'2026 Forecast C'!G224</f>
        <v>0.290113452188007</v>
      </c>
      <c r="G276" s="40" t="n">
        <f aca="false">(MAX(D276:F276)-MIN(D276:F276))*100</f>
        <v>1.94489465153971</v>
      </c>
      <c r="H276" s="41" t="n">
        <f aca="false">'2026 Forecast A'!L224</f>
        <v>2.49690754080285</v>
      </c>
      <c r="I276" s="41" t="n">
        <f aca="false">'2026 Forecast B'!L224</f>
        <v>2.75387954279702</v>
      </c>
      <c r="J276" s="41" t="n">
        <f aca="false">'2026 Forecast C'!L224</f>
        <v>2.60851615102284</v>
      </c>
      <c r="K276" s="18" t="n">
        <f aca="false">'2026 Forecast A'!F224</f>
        <v>1234</v>
      </c>
      <c r="L276" s="42" t="str">
        <f aca="false">IF(OR(AND(D276&gt;0.5,E276&gt;0.5,F276&gt;0.5),AND(D276&lt;0.5,E276&lt;0.5,F276&lt;0.5)),"Yes","No — toss-up")</f>
        <v>Yes</v>
      </c>
    </row>
    <row r="277" customFormat="false" ht="15" hidden="false" customHeight="false" outlineLevel="0" collapsed="false">
      <c r="A277" s="9" t="str">
        <f aca="false">'2026 Forecast A'!A225</f>
        <v>Monroe</v>
      </c>
      <c r="B277" s="9" t="str">
        <f aca="false">'2026 Forecast A'!B225</f>
        <v>POLK TOWNSHIP</v>
      </c>
      <c r="C277" s="9" t="str">
        <f aca="false">'2026 Forecast A'!C225</f>
        <v>POLK</v>
      </c>
      <c r="D277" s="10" t="n">
        <f aca="false">'2026 Forecast A'!G225</f>
        <v>0.339047619047619</v>
      </c>
      <c r="E277" s="10" t="n">
        <f aca="false">'2026 Forecast B'!G225</f>
        <v>0.33968253968254</v>
      </c>
      <c r="F277" s="10" t="n">
        <f aca="false">'2026 Forecast C'!G225</f>
        <v>0.323492063492064</v>
      </c>
      <c r="G277" s="40" t="n">
        <f aca="false">(MAX(D277:F277)-MIN(D277:F277))*100</f>
        <v>1.61904761904762</v>
      </c>
      <c r="H277" s="41" t="n">
        <f aca="false">'2026 Forecast A'!L225</f>
        <v>2.49690754080285</v>
      </c>
      <c r="I277" s="41" t="n">
        <f aca="false">'2026 Forecast B'!L225</f>
        <v>2.75387954279702</v>
      </c>
      <c r="J277" s="41" t="n">
        <f aca="false">'2026 Forecast C'!L225</f>
        <v>2.60851615102284</v>
      </c>
      <c r="K277" s="18" t="n">
        <f aca="false">'2026 Forecast A'!F225</f>
        <v>3150</v>
      </c>
      <c r="L277" s="42" t="str">
        <f aca="false">IF(OR(AND(D277&gt;0.5,E277&gt;0.5,F277&gt;0.5),AND(D277&lt;0.5,E277&lt;0.5,F277&lt;0.5)),"Yes","No — toss-up")</f>
        <v>Yes</v>
      </c>
    </row>
    <row r="278" customFormat="false" ht="15" hidden="false" customHeight="false" outlineLevel="0" collapsed="false">
      <c r="A278" s="9" t="str">
        <f aca="false">'2026 Forecast A'!A226</f>
        <v>Monroe</v>
      </c>
      <c r="B278" s="9" t="str">
        <f aca="false">'2026 Forecast A'!B226</f>
        <v>ROSS TOWNSHIP</v>
      </c>
      <c r="C278" s="9" t="str">
        <f aca="false">'2026 Forecast A'!C226</f>
        <v>ROSS 1</v>
      </c>
      <c r="D278" s="10" t="n">
        <f aca="false">'2026 Forecast A'!G226</f>
        <v>0.343296327924851</v>
      </c>
      <c r="E278" s="10" t="n">
        <f aca="false">'2026 Forecast B'!G226</f>
        <v>0.345004269854825</v>
      </c>
      <c r="F278" s="10" t="n">
        <f aca="false">'2026 Forecast C'!G226</f>
        <v>0.328778821520068</v>
      </c>
      <c r="G278" s="40" t="n">
        <f aca="false">(MAX(D278:F278)-MIN(D278:F278))*100</f>
        <v>1.62254483347566</v>
      </c>
      <c r="H278" s="41" t="n">
        <f aca="false">'2026 Forecast A'!L226</f>
        <v>2.49690754080285</v>
      </c>
      <c r="I278" s="41" t="n">
        <f aca="false">'2026 Forecast B'!L226</f>
        <v>2.75387954279702</v>
      </c>
      <c r="J278" s="41" t="n">
        <f aca="false">'2026 Forecast C'!L226</f>
        <v>2.60851615102284</v>
      </c>
      <c r="K278" s="18" t="n">
        <f aca="false">'2026 Forecast A'!F226</f>
        <v>1171</v>
      </c>
      <c r="L278" s="42" t="str">
        <f aca="false">IF(OR(AND(D278&gt;0.5,E278&gt;0.5,F278&gt;0.5),AND(D278&lt;0.5,E278&lt;0.5,F278&lt;0.5)),"Yes","No — toss-up")</f>
        <v>Yes</v>
      </c>
    </row>
    <row r="279" customFormat="false" ht="15" hidden="false" customHeight="false" outlineLevel="0" collapsed="false">
      <c r="A279" s="9" t="str">
        <f aca="false">'2026 Forecast A'!A227</f>
        <v>Northampton</v>
      </c>
      <c r="B279" s="9" t="str">
        <f aca="false">'2026 Forecast A'!B227</f>
        <v>ALLEN</v>
      </c>
      <c r="C279" s="9" t="str">
        <f aca="false">'2026 Forecast A'!C227</f>
        <v>ALLEN TWSP - NORTH</v>
      </c>
      <c r="D279" s="10" t="n">
        <f aca="false">'2026 Forecast A'!G227</f>
        <v>0.417378917378917</v>
      </c>
      <c r="E279" s="10" t="n">
        <f aca="false">'2026 Forecast B'!G227</f>
        <v>0.42022792022792</v>
      </c>
      <c r="F279" s="10" t="n">
        <f aca="false">'2026 Forecast C'!G227</f>
        <v>0.408831908831909</v>
      </c>
      <c r="G279" s="40" t="n">
        <f aca="false">(MAX(D279:F279)-MIN(D279:F279))*100</f>
        <v>1.13960113960114</v>
      </c>
      <c r="H279" s="41" t="n">
        <f aca="false">'2026 Forecast A'!L227</f>
        <v>2.49690754080285</v>
      </c>
      <c r="I279" s="41" t="n">
        <f aca="false">'2026 Forecast B'!L227</f>
        <v>2.75387954279702</v>
      </c>
      <c r="J279" s="41" t="n">
        <f aca="false">'2026 Forecast C'!L227</f>
        <v>2.60851615102284</v>
      </c>
      <c r="K279" s="18" t="n">
        <f aca="false">'2026 Forecast A'!F227</f>
        <v>1404</v>
      </c>
      <c r="L279" s="42" t="str">
        <f aca="false">IF(OR(AND(D279&gt;0.5,E279&gt;0.5,F279&gt;0.5),AND(D279&lt;0.5,E279&lt;0.5,F279&lt;0.5)),"Yes","No — toss-up")</f>
        <v>Yes</v>
      </c>
    </row>
    <row r="280" customFormat="false" ht="15" hidden="false" customHeight="false" outlineLevel="0" collapsed="false">
      <c r="A280" s="9" t="str">
        <f aca="false">'2026 Forecast A'!A228</f>
        <v>Northampton</v>
      </c>
      <c r="B280" s="9" t="str">
        <f aca="false">'2026 Forecast A'!B228</f>
        <v>ALLEN</v>
      </c>
      <c r="C280" s="9" t="str">
        <f aca="false">'2026 Forecast A'!C228</f>
        <v>ALLEN TWSP - SOUTH</v>
      </c>
      <c r="D280" s="10" t="n">
        <f aca="false">'2026 Forecast A'!G228</f>
        <v>0.465346534653465</v>
      </c>
      <c r="E280" s="10" t="n">
        <f aca="false">'2026 Forecast B'!G228</f>
        <v>0.460776846915461</v>
      </c>
      <c r="F280" s="10" t="n">
        <f aca="false">'2026 Forecast C'!G228</f>
        <v>0.460776846915461</v>
      </c>
      <c r="G280" s="40" t="n">
        <f aca="false">(MAX(D280:F280)-MIN(D280:F280))*100</f>
        <v>0.456968773800459</v>
      </c>
      <c r="H280" s="41" t="n">
        <f aca="false">'2026 Forecast A'!L228</f>
        <v>2.49690754080285</v>
      </c>
      <c r="I280" s="41" t="n">
        <f aca="false">'2026 Forecast B'!L228</f>
        <v>2.75387954279702</v>
      </c>
      <c r="J280" s="41" t="n">
        <f aca="false">'2026 Forecast C'!L228</f>
        <v>2.60851615102284</v>
      </c>
      <c r="K280" s="18" t="n">
        <f aca="false">'2026 Forecast A'!F228</f>
        <v>1313</v>
      </c>
      <c r="L280" s="42" t="str">
        <f aca="false">IF(OR(AND(D280&gt;0.5,E280&gt;0.5,F280&gt;0.5),AND(D280&lt;0.5,E280&lt;0.5,F280&lt;0.5)),"Yes","No — toss-up")</f>
        <v>Yes</v>
      </c>
    </row>
    <row r="281" customFormat="false" ht="15" hidden="false" customHeight="false" outlineLevel="0" collapsed="false">
      <c r="A281" s="9" t="str">
        <f aca="false">'2026 Forecast A'!A229</f>
        <v>Northampton</v>
      </c>
      <c r="B281" s="9" t="str">
        <f aca="false">'2026 Forecast A'!B229</f>
        <v>BANGOR</v>
      </c>
      <c r="C281" s="9" t="str">
        <f aca="false">'2026 Forecast A'!C229</f>
        <v>BANGOR BORO NORTH</v>
      </c>
      <c r="D281" s="10" t="n">
        <f aca="false">'2026 Forecast A'!G229</f>
        <v>0.415906127770535</v>
      </c>
      <c r="E281" s="10" t="n">
        <f aca="false">'2026 Forecast B'!G229</f>
        <v>0.411342894393742</v>
      </c>
      <c r="F281" s="10" t="n">
        <f aca="false">'2026 Forecast C'!G229</f>
        <v>0.410691003911343</v>
      </c>
      <c r="G281" s="40" t="n">
        <f aca="false">(MAX(D281:F281)-MIN(D281:F281))*100</f>
        <v>0.521512385919165</v>
      </c>
      <c r="H281" s="41" t="n">
        <f aca="false">'2026 Forecast A'!L229</f>
        <v>2.49690754080285</v>
      </c>
      <c r="I281" s="41" t="n">
        <f aca="false">'2026 Forecast B'!L229</f>
        <v>2.75387954279702</v>
      </c>
      <c r="J281" s="41" t="n">
        <f aca="false">'2026 Forecast C'!L229</f>
        <v>2.60851615102284</v>
      </c>
      <c r="K281" s="18" t="n">
        <f aca="false">'2026 Forecast A'!F229</f>
        <v>1534</v>
      </c>
      <c r="L281" s="42" t="str">
        <f aca="false">IF(OR(AND(D281&gt;0.5,E281&gt;0.5,F281&gt;0.5),AND(D281&lt;0.5,E281&lt;0.5,F281&lt;0.5)),"Yes","No — toss-up")</f>
        <v>Yes</v>
      </c>
    </row>
    <row r="282" customFormat="false" ht="15" hidden="false" customHeight="false" outlineLevel="0" collapsed="false">
      <c r="A282" s="9" t="str">
        <f aca="false">'2026 Forecast A'!A230</f>
        <v>Northampton</v>
      </c>
      <c r="B282" s="9" t="str">
        <f aca="false">'2026 Forecast A'!B230</f>
        <v>BANGOR</v>
      </c>
      <c r="C282" s="9" t="str">
        <f aca="false">'2026 Forecast A'!C230</f>
        <v>BANGOR BORO SOUTH</v>
      </c>
      <c r="D282" s="10" t="n">
        <f aca="false">'2026 Forecast A'!G230</f>
        <v>0.423027989821883</v>
      </c>
      <c r="E282" s="10" t="n">
        <f aca="false">'2026 Forecast B'!G230</f>
        <v>0.416666666666667</v>
      </c>
      <c r="F282" s="10" t="n">
        <f aca="false">'2026 Forecast C'!G230</f>
        <v>0.416666666666667</v>
      </c>
      <c r="G282" s="40" t="n">
        <f aca="false">(MAX(D282:F282)-MIN(D282:F282))*100</f>
        <v>0.636132315521626</v>
      </c>
      <c r="H282" s="41" t="n">
        <f aca="false">'2026 Forecast A'!L230</f>
        <v>2.49690754080285</v>
      </c>
      <c r="I282" s="41" t="n">
        <f aca="false">'2026 Forecast B'!L230</f>
        <v>2.75387954279702</v>
      </c>
      <c r="J282" s="41" t="n">
        <f aca="false">'2026 Forecast C'!L230</f>
        <v>2.60851615102284</v>
      </c>
      <c r="K282" s="18" t="n">
        <f aca="false">'2026 Forecast A'!F230</f>
        <v>1572</v>
      </c>
      <c r="L282" s="42" t="str">
        <f aca="false">IF(OR(AND(D282&gt;0.5,E282&gt;0.5,F282&gt;0.5),AND(D282&lt;0.5,E282&lt;0.5,F282&lt;0.5)),"Yes","No — toss-up")</f>
        <v>Yes</v>
      </c>
    </row>
    <row r="283" customFormat="false" ht="15" hidden="false" customHeight="false" outlineLevel="0" collapsed="false">
      <c r="A283" s="9" t="str">
        <f aca="false">'2026 Forecast A'!A231</f>
        <v>Northampton</v>
      </c>
      <c r="B283" s="9" t="str">
        <f aca="false">'2026 Forecast A'!B231</f>
        <v>BATH</v>
      </c>
      <c r="C283" s="9" t="str">
        <f aca="false">'2026 Forecast A'!C231</f>
        <v>BATH BORO</v>
      </c>
      <c r="D283" s="10" t="n">
        <f aca="false">'2026 Forecast A'!G231</f>
        <v>0.46751968503937</v>
      </c>
      <c r="E283" s="10" t="n">
        <f aca="false">'2026 Forecast B'!G231</f>
        <v>0.46751968503937</v>
      </c>
      <c r="F283" s="10" t="n">
        <f aca="false">'2026 Forecast C'!G231</f>
        <v>0.464566929133858</v>
      </c>
      <c r="G283" s="40" t="n">
        <f aca="false">(MAX(D283:F283)-MIN(D283:F283))*100</f>
        <v>0.295275590551181</v>
      </c>
      <c r="H283" s="41" t="n">
        <f aca="false">'2026 Forecast A'!L231</f>
        <v>2.49690754080285</v>
      </c>
      <c r="I283" s="41" t="n">
        <f aca="false">'2026 Forecast B'!L231</f>
        <v>2.75387954279702</v>
      </c>
      <c r="J283" s="41" t="n">
        <f aca="false">'2026 Forecast C'!L231</f>
        <v>2.60851615102284</v>
      </c>
      <c r="K283" s="18" t="n">
        <f aca="false">'2026 Forecast A'!F231</f>
        <v>1016</v>
      </c>
      <c r="L283" s="42" t="str">
        <f aca="false">IF(OR(AND(D283&gt;0.5,E283&gt;0.5,F283&gt;0.5),AND(D283&lt;0.5,E283&lt;0.5,F283&lt;0.5)),"Yes","No — toss-up")</f>
        <v>Yes</v>
      </c>
    </row>
    <row r="284" customFormat="false" ht="15" hidden="false" customHeight="false" outlineLevel="0" collapsed="false">
      <c r="A284" s="9" t="str">
        <f aca="false">'2026 Forecast A'!A232</f>
        <v>Northampton</v>
      </c>
      <c r="B284" s="9" t="str">
        <f aca="false">'2026 Forecast A'!B232</f>
        <v>BETHLEHEM</v>
      </c>
      <c r="C284" s="9" t="str">
        <f aca="false">'2026 Forecast A'!C232</f>
        <v>BETHLEHEM 14TH WARD 1ST DISTRICT</v>
      </c>
      <c r="D284" s="10" t="n">
        <f aca="false">'2026 Forecast A'!G232</f>
        <v>0.630192502532928</v>
      </c>
      <c r="E284" s="10" t="n">
        <f aca="false">'2026 Forecast B'!G232</f>
        <v>0.632218844984802</v>
      </c>
      <c r="F284" s="10" t="n">
        <f aca="false">'2026 Forecast C'!G232</f>
        <v>0.642350557244174</v>
      </c>
      <c r="G284" s="40" t="n">
        <f aca="false">(MAX(D284:F284)-MIN(D284:F284))*100</f>
        <v>1.21580547112462</v>
      </c>
      <c r="H284" s="41" t="n">
        <f aca="false">'2026 Forecast A'!L232</f>
        <v>2.49690754080285</v>
      </c>
      <c r="I284" s="41" t="n">
        <f aca="false">'2026 Forecast B'!L232</f>
        <v>2.75387954279702</v>
      </c>
      <c r="J284" s="41" t="n">
        <f aca="false">'2026 Forecast C'!L232</f>
        <v>2.60851615102284</v>
      </c>
      <c r="K284" s="18" t="n">
        <f aca="false">'2026 Forecast A'!F232</f>
        <v>987</v>
      </c>
      <c r="L284" s="42" t="str">
        <f aca="false">IF(OR(AND(D284&gt;0.5,E284&gt;0.5,F284&gt;0.5),AND(D284&lt;0.5,E284&lt;0.5,F284&lt;0.5)),"Yes","No — toss-up")</f>
        <v>Yes</v>
      </c>
    </row>
    <row r="285" customFormat="false" ht="15" hidden="false" customHeight="false" outlineLevel="0" collapsed="false">
      <c r="A285" s="9" t="str">
        <f aca="false">'2026 Forecast A'!A233</f>
        <v>Northampton</v>
      </c>
      <c r="B285" s="9" t="str">
        <f aca="false">'2026 Forecast A'!B233</f>
        <v>BETHLEHEM</v>
      </c>
      <c r="C285" s="9" t="str">
        <f aca="false">'2026 Forecast A'!C233</f>
        <v>BETHLEHEM 14TH WARD 2ND DISTRICT</v>
      </c>
      <c r="D285" s="10" t="n">
        <f aca="false">'2026 Forecast A'!G233</f>
        <v>0.600701754385965</v>
      </c>
      <c r="E285" s="10" t="n">
        <f aca="false">'2026 Forecast B'!G233</f>
        <v>0.600701754385965</v>
      </c>
      <c r="F285" s="10" t="n">
        <f aca="false">'2026 Forecast C'!G233</f>
        <v>0.617543859649123</v>
      </c>
      <c r="G285" s="40" t="n">
        <f aca="false">(MAX(D285:F285)-MIN(D285:F285))*100</f>
        <v>1.68421052631579</v>
      </c>
      <c r="H285" s="41" t="n">
        <f aca="false">'2026 Forecast A'!L233</f>
        <v>2.49690754080285</v>
      </c>
      <c r="I285" s="41" t="n">
        <f aca="false">'2026 Forecast B'!L233</f>
        <v>2.75387954279702</v>
      </c>
      <c r="J285" s="41" t="n">
        <f aca="false">'2026 Forecast C'!L233</f>
        <v>2.60851615102284</v>
      </c>
      <c r="K285" s="18" t="n">
        <f aca="false">'2026 Forecast A'!F233</f>
        <v>1425</v>
      </c>
      <c r="L285" s="42" t="str">
        <f aca="false">IF(OR(AND(D285&gt;0.5,E285&gt;0.5,F285&gt;0.5),AND(D285&lt;0.5,E285&lt;0.5,F285&lt;0.5)),"Yes","No — toss-up")</f>
        <v>Yes</v>
      </c>
    </row>
    <row r="286" customFormat="false" ht="15" hidden="false" customHeight="false" outlineLevel="0" collapsed="false">
      <c r="A286" s="9" t="str">
        <f aca="false">'2026 Forecast A'!A234</f>
        <v>Northampton</v>
      </c>
      <c r="B286" s="9" t="str">
        <f aca="false">'2026 Forecast A'!B234</f>
        <v>BETHLEHEM</v>
      </c>
      <c r="C286" s="9" t="str">
        <f aca="false">'2026 Forecast A'!C234</f>
        <v>BETHLEHEM 14TH WARD 3RD DISTRICT</v>
      </c>
      <c r="D286" s="10" t="n">
        <f aca="false">'2026 Forecast A'!G234</f>
        <v>0.646137787056368</v>
      </c>
      <c r="E286" s="10" t="n">
        <f aca="false">'2026 Forecast B'!G234</f>
        <v>0.6419624217119</v>
      </c>
      <c r="F286" s="10" t="n">
        <f aca="false">'2026 Forecast C'!G234</f>
        <v>0.656576200417537</v>
      </c>
      <c r="G286" s="40" t="n">
        <f aca="false">(MAX(D286:F286)-MIN(D286:F286))*100</f>
        <v>1.46137787056367</v>
      </c>
      <c r="H286" s="41" t="n">
        <f aca="false">'2026 Forecast A'!L234</f>
        <v>2.49690754080285</v>
      </c>
      <c r="I286" s="41" t="n">
        <f aca="false">'2026 Forecast B'!L234</f>
        <v>2.75387954279702</v>
      </c>
      <c r="J286" s="41" t="n">
        <f aca="false">'2026 Forecast C'!L234</f>
        <v>2.60851615102284</v>
      </c>
      <c r="K286" s="18" t="n">
        <f aca="false">'2026 Forecast A'!F234</f>
        <v>958</v>
      </c>
      <c r="L286" s="42" t="str">
        <f aca="false">IF(OR(AND(D286&gt;0.5,E286&gt;0.5,F286&gt;0.5),AND(D286&lt;0.5,E286&lt;0.5,F286&lt;0.5)),"Yes","No — toss-up")</f>
        <v>Yes</v>
      </c>
    </row>
    <row r="287" customFormat="false" ht="15" hidden="false" customHeight="false" outlineLevel="0" collapsed="false">
      <c r="A287" s="9" t="str">
        <f aca="false">'2026 Forecast A'!A235</f>
        <v>Northampton</v>
      </c>
      <c r="B287" s="9" t="str">
        <f aca="false">'2026 Forecast A'!B235</f>
        <v>BETHLEHEM</v>
      </c>
      <c r="C287" s="9" t="str">
        <f aca="false">'2026 Forecast A'!C235</f>
        <v>BETHLEHEM 14TH WARD 4TH DISTRICT</v>
      </c>
      <c r="D287" s="10" t="n">
        <f aca="false">'2026 Forecast A'!G235</f>
        <v>0.637482900136799</v>
      </c>
      <c r="E287" s="10" t="n">
        <f aca="false">'2026 Forecast B'!G235</f>
        <v>0.642954856361149</v>
      </c>
      <c r="F287" s="10" t="n">
        <f aca="false">'2026 Forecast C'!G235</f>
        <v>0.648426812585499</v>
      </c>
      <c r="G287" s="40" t="n">
        <f aca="false">(MAX(D287:F287)-MIN(D287:F287))*100</f>
        <v>1.09439124487004</v>
      </c>
      <c r="H287" s="41" t="n">
        <f aca="false">'2026 Forecast A'!L235</f>
        <v>2.78023491728762</v>
      </c>
      <c r="I287" s="41" t="n">
        <f aca="false">'2026 Forecast B'!L235</f>
        <v>2.86298806310657</v>
      </c>
      <c r="J287" s="41" t="n">
        <f aca="false">'2026 Forecast C'!L235</f>
        <v>2.97968580545052</v>
      </c>
      <c r="K287" s="18" t="n">
        <f aca="false">'2026 Forecast A'!F235</f>
        <v>731</v>
      </c>
      <c r="L287" s="42" t="str">
        <f aca="false">IF(OR(AND(D287&gt;0.5,E287&gt;0.5,F287&gt;0.5),AND(D287&lt;0.5,E287&lt;0.5,F287&lt;0.5)),"Yes","No — toss-up")</f>
        <v>Yes</v>
      </c>
    </row>
    <row r="288" customFormat="false" ht="15" hidden="false" customHeight="false" outlineLevel="0" collapsed="false">
      <c r="A288" s="9" t="str">
        <f aca="false">'2026 Forecast A'!A236</f>
        <v>Northampton</v>
      </c>
      <c r="B288" s="9" t="str">
        <f aca="false">'2026 Forecast A'!B236</f>
        <v>BETHLEHEM</v>
      </c>
      <c r="C288" s="9" t="str">
        <f aca="false">'2026 Forecast A'!C236</f>
        <v>BETHLEHEM 14TH WARD 5TH DISTRICT</v>
      </c>
      <c r="D288" s="10" t="n">
        <f aca="false">'2026 Forecast A'!G236</f>
        <v>0.608341810783316</v>
      </c>
      <c r="E288" s="10" t="n">
        <f aca="false">'2026 Forecast B'!G236</f>
        <v>0.612410986775178</v>
      </c>
      <c r="F288" s="10" t="n">
        <f aca="false">'2026 Forecast C'!G236</f>
        <v>0.61648016276704</v>
      </c>
      <c r="G288" s="40" t="n">
        <f aca="false">(MAX(D288:F288)-MIN(D288:F288))*100</f>
        <v>0.813835198372326</v>
      </c>
      <c r="H288" s="41" t="n">
        <f aca="false">'2026 Forecast A'!L236</f>
        <v>2.49690754080285</v>
      </c>
      <c r="I288" s="41" t="n">
        <f aca="false">'2026 Forecast B'!L236</f>
        <v>2.75387954279702</v>
      </c>
      <c r="J288" s="41" t="n">
        <f aca="false">'2026 Forecast C'!L236</f>
        <v>2.60851615102284</v>
      </c>
      <c r="K288" s="18" t="n">
        <f aca="false">'2026 Forecast A'!F236</f>
        <v>983</v>
      </c>
      <c r="L288" s="42" t="str">
        <f aca="false">IF(OR(AND(D288&gt;0.5,E288&gt;0.5,F288&gt;0.5),AND(D288&lt;0.5,E288&lt;0.5,F288&lt;0.5)),"Yes","No — toss-up")</f>
        <v>Yes</v>
      </c>
    </row>
    <row r="289" customFormat="false" ht="15" hidden="false" customHeight="false" outlineLevel="0" collapsed="false">
      <c r="A289" s="9" t="str">
        <f aca="false">'2026 Forecast A'!A237</f>
        <v>Northampton</v>
      </c>
      <c r="B289" s="9" t="str">
        <f aca="false">'2026 Forecast A'!B237</f>
        <v>BETHLEHEM</v>
      </c>
      <c r="C289" s="9" t="str">
        <f aca="false">'2026 Forecast A'!C237</f>
        <v>BETHLEHEM 14TH WARD 6TH DISTRICT</v>
      </c>
      <c r="D289" s="10" t="n">
        <f aca="false">'2026 Forecast A'!G237</f>
        <v>0.62141652613828</v>
      </c>
      <c r="E289" s="10" t="n">
        <f aca="false">'2026 Forecast B'!G237</f>
        <v>0.631534569983137</v>
      </c>
      <c r="F289" s="10" t="n">
        <f aca="false">'2026 Forecast C'!G237</f>
        <v>0.629005059021922</v>
      </c>
      <c r="G289" s="40" t="n">
        <f aca="false">(MAX(D289:F289)-MIN(D289:F289))*100</f>
        <v>1.01180438448567</v>
      </c>
      <c r="H289" s="41" t="n">
        <f aca="false">'2026 Forecast A'!L237</f>
        <v>2.49690754080285</v>
      </c>
      <c r="I289" s="41" t="n">
        <f aca="false">'2026 Forecast B'!L237</f>
        <v>2.75387954279702</v>
      </c>
      <c r="J289" s="41" t="n">
        <f aca="false">'2026 Forecast C'!L237</f>
        <v>2.60851615102284</v>
      </c>
      <c r="K289" s="18" t="n">
        <f aca="false">'2026 Forecast A'!F237</f>
        <v>1186</v>
      </c>
      <c r="L289" s="42" t="str">
        <f aca="false">IF(OR(AND(D289&gt;0.5,E289&gt;0.5,F289&gt;0.5),AND(D289&lt;0.5,E289&lt;0.5,F289&lt;0.5)),"Yes","No — toss-up")</f>
        <v>Yes</v>
      </c>
    </row>
    <row r="290" customFormat="false" ht="15" hidden="false" customHeight="false" outlineLevel="0" collapsed="false">
      <c r="A290" s="9" t="str">
        <f aca="false">'2026 Forecast A'!A238</f>
        <v>Northampton</v>
      </c>
      <c r="B290" s="9" t="str">
        <f aca="false">'2026 Forecast A'!B238</f>
        <v>BETHLEHEM</v>
      </c>
      <c r="C290" s="9" t="str">
        <f aca="false">'2026 Forecast A'!C238</f>
        <v>BETHLEHEM 14TH WARD 7TH DISTRICT</v>
      </c>
      <c r="D290" s="10" t="n">
        <f aca="false">'2026 Forecast A'!G238</f>
        <v>0.581094527363184</v>
      </c>
      <c r="E290" s="10" t="n">
        <f aca="false">'2026 Forecast B'!G238</f>
        <v>0.586069651741294</v>
      </c>
      <c r="F290" s="10" t="n">
        <f aca="false">'2026 Forecast C'!G238</f>
        <v>0.593034825870647</v>
      </c>
      <c r="G290" s="40" t="n">
        <f aca="false">(MAX(D290:F290)-MIN(D290:F290))*100</f>
        <v>1.19402985074627</v>
      </c>
      <c r="H290" s="41" t="n">
        <f aca="false">'2026 Forecast A'!L238</f>
        <v>2.49690754080285</v>
      </c>
      <c r="I290" s="41" t="n">
        <f aca="false">'2026 Forecast B'!L238</f>
        <v>2.75387954279702</v>
      </c>
      <c r="J290" s="41" t="n">
        <f aca="false">'2026 Forecast C'!L238</f>
        <v>2.60851615102284</v>
      </c>
      <c r="K290" s="18" t="n">
        <f aca="false">'2026 Forecast A'!F238</f>
        <v>1005</v>
      </c>
      <c r="L290" s="42" t="str">
        <f aca="false">IF(OR(AND(D290&gt;0.5,E290&gt;0.5,F290&gt;0.5),AND(D290&lt;0.5,E290&lt;0.5,F290&lt;0.5)),"Yes","No — toss-up")</f>
        <v>Yes</v>
      </c>
    </row>
    <row r="291" customFormat="false" ht="15" hidden="false" customHeight="false" outlineLevel="0" collapsed="false">
      <c r="A291" s="9" t="str">
        <f aca="false">'2026 Forecast A'!A239</f>
        <v>Northampton</v>
      </c>
      <c r="B291" s="9" t="str">
        <f aca="false">'2026 Forecast A'!B239</f>
        <v>BETHLEHEM</v>
      </c>
      <c r="C291" s="9" t="str">
        <f aca="false">'2026 Forecast A'!C239</f>
        <v>BETHLEHEM 14TH WARD 8TH DISTRICT</v>
      </c>
      <c r="D291" s="10" t="n">
        <f aca="false">'2026 Forecast A'!G239</f>
        <v>0.636103151862464</v>
      </c>
      <c r="E291" s="10" t="n">
        <f aca="false">'2026 Forecast B'!G239</f>
        <v>0.637535816618911</v>
      </c>
      <c r="F291" s="10" t="n">
        <f aca="false">'2026 Forecast C'!G239</f>
        <v>0.648997134670487</v>
      </c>
      <c r="G291" s="40" t="n">
        <f aca="false">(MAX(D291:F291)-MIN(D291:F291))*100</f>
        <v>1.2893982808023</v>
      </c>
      <c r="H291" s="41" t="n">
        <f aca="false">'2026 Forecast A'!L239</f>
        <v>2.78023491728762</v>
      </c>
      <c r="I291" s="41" t="n">
        <f aca="false">'2026 Forecast B'!L239</f>
        <v>2.86298806310657</v>
      </c>
      <c r="J291" s="41" t="n">
        <f aca="false">'2026 Forecast C'!L239</f>
        <v>2.97968580545052</v>
      </c>
      <c r="K291" s="18" t="n">
        <f aca="false">'2026 Forecast A'!F239</f>
        <v>698</v>
      </c>
      <c r="L291" s="42" t="str">
        <f aca="false">IF(OR(AND(D291&gt;0.5,E291&gt;0.5,F291&gt;0.5),AND(D291&lt;0.5,E291&lt;0.5,F291&lt;0.5)),"Yes","No — toss-up")</f>
        <v>Yes</v>
      </c>
    </row>
    <row r="292" customFormat="false" ht="15" hidden="false" customHeight="false" outlineLevel="0" collapsed="false">
      <c r="A292" s="9" t="str">
        <f aca="false">'2026 Forecast A'!A240</f>
        <v>Northampton</v>
      </c>
      <c r="B292" s="9" t="str">
        <f aca="false">'2026 Forecast A'!B240</f>
        <v>BETHLEHEM</v>
      </c>
      <c r="C292" s="9" t="str">
        <f aca="false">'2026 Forecast A'!C240</f>
        <v>BETHLEHEM 15TH WARD 1ST DISTRICT</v>
      </c>
      <c r="D292" s="10" t="n">
        <f aca="false">'2026 Forecast A'!G240</f>
        <v>0.660486674391657</v>
      </c>
      <c r="E292" s="10" t="n">
        <f aca="false">'2026 Forecast B'!G240</f>
        <v>0.661645422943221</v>
      </c>
      <c r="F292" s="10" t="n">
        <f aca="false">'2026 Forecast C'!G240</f>
        <v>0.6720741599073</v>
      </c>
      <c r="G292" s="40" t="n">
        <f aca="false">(MAX(D292:F292)-MIN(D292:F292))*100</f>
        <v>1.15874855156431</v>
      </c>
      <c r="H292" s="41" t="n">
        <f aca="false">'2026 Forecast A'!L240</f>
        <v>2.78023491728762</v>
      </c>
      <c r="I292" s="41" t="n">
        <f aca="false">'2026 Forecast B'!L240</f>
        <v>2.86298806310657</v>
      </c>
      <c r="J292" s="41" t="n">
        <f aca="false">'2026 Forecast C'!L240</f>
        <v>2.97968580545052</v>
      </c>
      <c r="K292" s="18" t="n">
        <f aca="false">'2026 Forecast A'!F240</f>
        <v>863</v>
      </c>
      <c r="L292" s="42" t="str">
        <f aca="false">IF(OR(AND(D292&gt;0.5,E292&gt;0.5,F292&gt;0.5),AND(D292&lt;0.5,E292&lt;0.5,F292&lt;0.5)),"Yes","No — toss-up")</f>
        <v>Yes</v>
      </c>
    </row>
    <row r="293" customFormat="false" ht="15" hidden="false" customHeight="false" outlineLevel="0" collapsed="false">
      <c r="A293" s="9" t="str">
        <f aca="false">'2026 Forecast A'!A241</f>
        <v>Northampton</v>
      </c>
      <c r="B293" s="9" t="str">
        <f aca="false">'2026 Forecast A'!B241</f>
        <v>BETHLEHEM</v>
      </c>
      <c r="C293" s="9" t="str">
        <f aca="false">'2026 Forecast A'!C241</f>
        <v>BETHLEHEM 15TH WARD 2ND DISTRICT</v>
      </c>
      <c r="D293" s="10" t="n">
        <f aca="false">'2026 Forecast A'!G241</f>
        <v>0.615384615384615</v>
      </c>
      <c r="E293" s="10" t="n">
        <f aca="false">'2026 Forecast B'!G241</f>
        <v>0.626878868258179</v>
      </c>
      <c r="F293" s="10" t="n">
        <f aca="false">'2026 Forecast C'!G241</f>
        <v>0.623342175066313</v>
      </c>
      <c r="G293" s="40" t="n">
        <f aca="false">(MAX(D293:F293)-MIN(D293:F293))*100</f>
        <v>1.14942528735632</v>
      </c>
      <c r="H293" s="41" t="n">
        <f aca="false">'2026 Forecast A'!L241</f>
        <v>2.49690754080285</v>
      </c>
      <c r="I293" s="41" t="n">
        <f aca="false">'2026 Forecast B'!L241</f>
        <v>2.75387954279702</v>
      </c>
      <c r="J293" s="41" t="n">
        <f aca="false">'2026 Forecast C'!L241</f>
        <v>2.60851615102284</v>
      </c>
      <c r="K293" s="18" t="n">
        <f aca="false">'2026 Forecast A'!F241</f>
        <v>1131</v>
      </c>
      <c r="L293" s="42" t="str">
        <f aca="false">IF(OR(AND(D293&gt;0.5,E293&gt;0.5,F293&gt;0.5),AND(D293&lt;0.5,E293&lt;0.5,F293&lt;0.5)),"Yes","No — toss-up")</f>
        <v>Yes</v>
      </c>
    </row>
    <row r="294" customFormat="false" ht="15" hidden="false" customHeight="false" outlineLevel="0" collapsed="false">
      <c r="A294" s="9" t="str">
        <f aca="false">'2026 Forecast A'!A242</f>
        <v>Northampton</v>
      </c>
      <c r="B294" s="9" t="str">
        <f aca="false">'2026 Forecast A'!B242</f>
        <v>BETHLEHEM</v>
      </c>
      <c r="C294" s="9" t="str">
        <f aca="false">'2026 Forecast A'!C242</f>
        <v>BETHLEHEM 15TH WARD 3RD DISTRICT</v>
      </c>
      <c r="D294" s="10" t="n">
        <f aca="false">'2026 Forecast A'!G242</f>
        <v>0.686486486486487</v>
      </c>
      <c r="E294" s="10" t="n">
        <f aca="false">'2026 Forecast B'!G242</f>
        <v>0.681081081081081</v>
      </c>
      <c r="F294" s="10" t="n">
        <f aca="false">'2026 Forecast C'!G242</f>
        <v>0.697297297297297</v>
      </c>
      <c r="G294" s="40" t="n">
        <f aca="false">(MAX(D294:F294)-MIN(D294:F294))*100</f>
        <v>1.62162162162162</v>
      </c>
      <c r="H294" s="41" t="n">
        <f aca="false">'2026 Forecast A'!L242</f>
        <v>2.78023491728762</v>
      </c>
      <c r="I294" s="41" t="n">
        <f aca="false">'2026 Forecast B'!L242</f>
        <v>2.86298806310657</v>
      </c>
      <c r="J294" s="41" t="n">
        <f aca="false">'2026 Forecast C'!L242</f>
        <v>2.97968580545052</v>
      </c>
      <c r="K294" s="18" t="n">
        <f aca="false">'2026 Forecast A'!F242</f>
        <v>740</v>
      </c>
      <c r="L294" s="42" t="str">
        <f aca="false">IF(OR(AND(D294&gt;0.5,E294&gt;0.5,F294&gt;0.5),AND(D294&lt;0.5,E294&lt;0.5,F294&lt;0.5)),"Yes","No — toss-up")</f>
        <v>Yes</v>
      </c>
    </row>
    <row r="295" customFormat="false" ht="15" hidden="false" customHeight="false" outlineLevel="0" collapsed="false">
      <c r="A295" s="9" t="str">
        <f aca="false">'2026 Forecast A'!A243</f>
        <v>Northampton</v>
      </c>
      <c r="B295" s="9" t="str">
        <f aca="false">'2026 Forecast A'!B243</f>
        <v>BETHLEHEM</v>
      </c>
      <c r="C295" s="9" t="str">
        <f aca="false">'2026 Forecast A'!C243</f>
        <v>BETHLEHEM 16TH WARD</v>
      </c>
      <c r="D295" s="10" t="n">
        <f aca="false">'2026 Forecast A'!G243</f>
        <v>0.622273249138921</v>
      </c>
      <c r="E295" s="10" t="n">
        <f aca="false">'2026 Forecast B'!G243</f>
        <v>0.625717566016074</v>
      </c>
      <c r="F295" s="10" t="n">
        <f aca="false">'2026 Forecast C'!G243</f>
        <v>0.634902411021814</v>
      </c>
      <c r="G295" s="40" t="n">
        <f aca="false">(MAX(D295:F295)-MIN(D295:F295))*100</f>
        <v>1.26291618828932</v>
      </c>
      <c r="H295" s="41" t="n">
        <f aca="false">'2026 Forecast A'!L243</f>
        <v>2.78023491728762</v>
      </c>
      <c r="I295" s="41" t="n">
        <f aca="false">'2026 Forecast B'!L243</f>
        <v>2.86298806310657</v>
      </c>
      <c r="J295" s="41" t="n">
        <f aca="false">'2026 Forecast C'!L243</f>
        <v>2.97968580545052</v>
      </c>
      <c r="K295" s="18" t="n">
        <f aca="false">'2026 Forecast A'!F243</f>
        <v>871</v>
      </c>
      <c r="L295" s="42" t="str">
        <f aca="false">IF(OR(AND(D295&gt;0.5,E295&gt;0.5,F295&gt;0.5),AND(D295&lt;0.5,E295&lt;0.5,F295&lt;0.5)),"Yes","No — toss-up")</f>
        <v>Yes</v>
      </c>
    </row>
    <row r="296" customFormat="false" ht="15" hidden="false" customHeight="false" outlineLevel="0" collapsed="false">
      <c r="A296" s="9" t="str">
        <f aca="false">'2026 Forecast A'!A244</f>
        <v>Northampton</v>
      </c>
      <c r="B296" s="9" t="str">
        <f aca="false">'2026 Forecast A'!B244</f>
        <v>BETHLEHEM</v>
      </c>
      <c r="C296" s="9" t="str">
        <f aca="false">'2026 Forecast A'!C244</f>
        <v>BETHLEHEM 17TH WARD</v>
      </c>
      <c r="D296" s="10" t="n">
        <f aca="false">'2026 Forecast A'!G244</f>
        <v>0.711627906976744</v>
      </c>
      <c r="E296" s="10" t="n">
        <f aca="false">'2026 Forecast B'!G244</f>
        <v>0.711627906976744</v>
      </c>
      <c r="F296" s="10" t="n">
        <f aca="false">'2026 Forecast C'!G244</f>
        <v>0.725581395348837</v>
      </c>
      <c r="G296" s="40" t="n">
        <f aca="false">(MAX(D296:F296)-MIN(D296:F296))*100</f>
        <v>1.39534883720931</v>
      </c>
      <c r="H296" s="41" t="n">
        <f aca="false">'2026 Forecast A'!L244</f>
        <v>3.86612036635239</v>
      </c>
      <c r="I296" s="41" t="n">
        <f aca="false">'2026 Forecast B'!L244</f>
        <v>3.67050772213151</v>
      </c>
      <c r="J296" s="41" t="n">
        <f aca="false">'2026 Forecast C'!L244</f>
        <v>4.12536798533956</v>
      </c>
      <c r="K296" s="18" t="n">
        <f aca="false">'2026 Forecast A'!F244</f>
        <v>215</v>
      </c>
      <c r="L296" s="42" t="str">
        <f aca="false">IF(OR(AND(D296&gt;0.5,E296&gt;0.5,F296&gt;0.5),AND(D296&lt;0.5,E296&lt;0.5,F296&lt;0.5)),"Yes","No — toss-up")</f>
        <v>Yes</v>
      </c>
    </row>
    <row r="297" customFormat="false" ht="15" hidden="false" customHeight="false" outlineLevel="0" collapsed="false">
      <c r="A297" s="9" t="str">
        <f aca="false">'2026 Forecast A'!A245</f>
        <v>Northampton</v>
      </c>
      <c r="B297" s="9" t="str">
        <f aca="false">'2026 Forecast A'!B245</f>
        <v>BETHLEHEM</v>
      </c>
      <c r="C297" s="9" t="str">
        <f aca="false">'2026 Forecast A'!C245</f>
        <v>BETHLEHEM 1ST WARD - NORTHERN</v>
      </c>
      <c r="D297" s="10" t="n">
        <f aca="false">'2026 Forecast A'!G245</f>
        <v>0.723356009070295</v>
      </c>
      <c r="E297" s="10" t="n">
        <f aca="false">'2026 Forecast B'!G245</f>
        <v>0.71655328798186</v>
      </c>
      <c r="F297" s="10" t="n">
        <f aca="false">'2026 Forecast C'!G245</f>
        <v>0.736961451247166</v>
      </c>
      <c r="G297" s="40" t="n">
        <f aca="false">(MAX(D297:F297)-MIN(D297:F297))*100</f>
        <v>2.0408163265306</v>
      </c>
      <c r="H297" s="41" t="n">
        <f aca="false">'2026 Forecast A'!L245</f>
        <v>3.86612036635239</v>
      </c>
      <c r="I297" s="41" t="n">
        <f aca="false">'2026 Forecast B'!L245</f>
        <v>3.67050772213151</v>
      </c>
      <c r="J297" s="41" t="n">
        <f aca="false">'2026 Forecast C'!L245</f>
        <v>4.12536798533956</v>
      </c>
      <c r="K297" s="18" t="n">
        <f aca="false">'2026 Forecast A'!F245</f>
        <v>441</v>
      </c>
      <c r="L297" s="42" t="str">
        <f aca="false">IF(OR(AND(D297&gt;0.5,E297&gt;0.5,F297&gt;0.5),AND(D297&lt;0.5,E297&lt;0.5,F297&lt;0.5)),"Yes","No — toss-up")</f>
        <v>Yes</v>
      </c>
    </row>
    <row r="298" customFormat="false" ht="15" hidden="false" customHeight="false" outlineLevel="0" collapsed="false">
      <c r="A298" s="9" t="str">
        <f aca="false">'2026 Forecast A'!A246</f>
        <v>Northampton</v>
      </c>
      <c r="B298" s="9" t="str">
        <f aca="false">'2026 Forecast A'!B246</f>
        <v>BETHLEHEM</v>
      </c>
      <c r="C298" s="9" t="str">
        <f aca="false">'2026 Forecast A'!C246</f>
        <v>BETHLEHEM 1ST WARD - SOUTHERN</v>
      </c>
      <c r="D298" s="10" t="n">
        <f aca="false">'2026 Forecast A'!G246</f>
        <v>0.722826086956522</v>
      </c>
      <c r="E298" s="10" t="n">
        <f aca="false">'2026 Forecast B'!G246</f>
        <v>0.720108695652174</v>
      </c>
      <c r="F298" s="10" t="n">
        <f aca="false">'2026 Forecast C'!G246</f>
        <v>0.736413043478261</v>
      </c>
      <c r="G298" s="40" t="n">
        <f aca="false">(MAX(D298:F298)-MIN(D298:F298))*100</f>
        <v>1.63043478260869</v>
      </c>
      <c r="H298" s="41" t="n">
        <f aca="false">'2026 Forecast A'!L246</f>
        <v>3.86612036635239</v>
      </c>
      <c r="I298" s="41" t="n">
        <f aca="false">'2026 Forecast B'!L246</f>
        <v>3.67050772213151</v>
      </c>
      <c r="J298" s="41" t="n">
        <f aca="false">'2026 Forecast C'!L246</f>
        <v>4.12536798533956</v>
      </c>
      <c r="K298" s="18" t="n">
        <f aca="false">'2026 Forecast A'!F246</f>
        <v>368</v>
      </c>
      <c r="L298" s="42" t="str">
        <f aca="false">IF(OR(AND(D298&gt;0.5,E298&gt;0.5,F298&gt;0.5),AND(D298&lt;0.5,E298&lt;0.5,F298&lt;0.5)),"Yes","No — toss-up")</f>
        <v>Yes</v>
      </c>
    </row>
    <row r="299" customFormat="false" ht="15" hidden="false" customHeight="false" outlineLevel="0" collapsed="false">
      <c r="A299" s="9" t="str">
        <f aca="false">'2026 Forecast A'!A247</f>
        <v>Northampton</v>
      </c>
      <c r="B299" s="9" t="str">
        <f aca="false">'2026 Forecast A'!B247</f>
        <v>BETHLEHEM</v>
      </c>
      <c r="C299" s="9" t="str">
        <f aca="false">'2026 Forecast A'!C247</f>
        <v>BETHLEHEM 2ND WARD</v>
      </c>
      <c r="D299" s="10" t="n">
        <f aca="false">'2026 Forecast A'!G247</f>
        <v>0.751054852320675</v>
      </c>
      <c r="E299" s="10" t="n">
        <f aca="false">'2026 Forecast B'!G247</f>
        <v>0.734177215189873</v>
      </c>
      <c r="F299" s="10" t="n">
        <f aca="false">'2026 Forecast C'!G247</f>
        <v>0.761603375527426</v>
      </c>
      <c r="G299" s="40" t="n">
        <f aca="false">(MAX(D299:F299)-MIN(D299:F299))*100</f>
        <v>2.74261603375527</v>
      </c>
      <c r="H299" s="41" t="n">
        <f aca="false">'2026 Forecast A'!L247</f>
        <v>3.86612036635239</v>
      </c>
      <c r="I299" s="41" t="n">
        <f aca="false">'2026 Forecast B'!L247</f>
        <v>3.67050772213151</v>
      </c>
      <c r="J299" s="41" t="n">
        <f aca="false">'2026 Forecast C'!L247</f>
        <v>4.12536798533956</v>
      </c>
      <c r="K299" s="18" t="n">
        <f aca="false">'2026 Forecast A'!F247</f>
        <v>474</v>
      </c>
      <c r="L299" s="42" t="str">
        <f aca="false">IF(OR(AND(D299&gt;0.5,E299&gt;0.5,F299&gt;0.5),AND(D299&lt;0.5,E299&lt;0.5,F299&lt;0.5)),"Yes","No — toss-up")</f>
        <v>Yes</v>
      </c>
    </row>
    <row r="300" customFormat="false" ht="15" hidden="false" customHeight="false" outlineLevel="0" collapsed="false">
      <c r="A300" s="9" t="str">
        <f aca="false">'2026 Forecast A'!A248</f>
        <v>Northampton</v>
      </c>
      <c r="B300" s="9" t="str">
        <f aca="false">'2026 Forecast A'!B248</f>
        <v>BETHLEHEM</v>
      </c>
      <c r="C300" s="9" t="str">
        <f aca="false">'2026 Forecast A'!C248</f>
        <v>BETHLEHEM 3RD WARD</v>
      </c>
      <c r="D300" s="10" t="n">
        <f aca="false">'2026 Forecast A'!G248</f>
        <v>0.801435406698565</v>
      </c>
      <c r="E300" s="10" t="n">
        <f aca="false">'2026 Forecast B'!G248</f>
        <v>0.773923444976077</v>
      </c>
      <c r="F300" s="10" t="n">
        <f aca="false">'2026 Forecast C'!G248</f>
        <v>0.807416267942584</v>
      </c>
      <c r="G300" s="40" t="n">
        <f aca="false">(MAX(D300:F300)-MIN(D300:F300))*100</f>
        <v>3.34928229665071</v>
      </c>
      <c r="H300" s="41" t="n">
        <f aca="false">'2026 Forecast A'!L248</f>
        <v>2.78023491728762</v>
      </c>
      <c r="I300" s="41" t="n">
        <f aca="false">'2026 Forecast B'!L248</f>
        <v>2.86298806310657</v>
      </c>
      <c r="J300" s="41" t="n">
        <f aca="false">'2026 Forecast C'!L248</f>
        <v>2.97968580545052</v>
      </c>
      <c r="K300" s="18" t="n">
        <f aca="false">'2026 Forecast A'!F248</f>
        <v>836</v>
      </c>
      <c r="L300" s="42" t="str">
        <f aca="false">IF(OR(AND(D300&gt;0.5,E300&gt;0.5,F300&gt;0.5),AND(D300&lt;0.5,E300&lt;0.5,F300&lt;0.5)),"Yes","No — toss-up")</f>
        <v>Yes</v>
      </c>
    </row>
    <row r="301" customFormat="false" ht="15" hidden="false" customHeight="false" outlineLevel="0" collapsed="false">
      <c r="A301" s="9" t="str">
        <f aca="false">'2026 Forecast A'!A249</f>
        <v>Northampton</v>
      </c>
      <c r="B301" s="9" t="str">
        <f aca="false">'2026 Forecast A'!B249</f>
        <v>BETHLEHEM</v>
      </c>
      <c r="C301" s="9" t="str">
        <f aca="false">'2026 Forecast A'!C249</f>
        <v>BETHLEHEM 4TH WARD</v>
      </c>
      <c r="D301" s="10" t="n">
        <f aca="false">'2026 Forecast A'!G249</f>
        <v>0.736220472440945</v>
      </c>
      <c r="E301" s="10" t="n">
        <f aca="false">'2026 Forecast B'!G249</f>
        <v>0.730314960629921</v>
      </c>
      <c r="F301" s="10" t="n">
        <f aca="false">'2026 Forecast C'!G249</f>
        <v>0.746062992125984</v>
      </c>
      <c r="G301" s="40" t="n">
        <f aca="false">(MAX(D301:F301)-MIN(D301:F301))*100</f>
        <v>1.5748031496063</v>
      </c>
      <c r="H301" s="41" t="n">
        <f aca="false">'2026 Forecast A'!L249</f>
        <v>3.86612036635239</v>
      </c>
      <c r="I301" s="41" t="n">
        <f aca="false">'2026 Forecast B'!L249</f>
        <v>3.67050772213151</v>
      </c>
      <c r="J301" s="41" t="n">
        <f aca="false">'2026 Forecast C'!L249</f>
        <v>4.12536798533956</v>
      </c>
      <c r="K301" s="18" t="n">
        <f aca="false">'2026 Forecast A'!F249</f>
        <v>508</v>
      </c>
      <c r="L301" s="42" t="str">
        <f aca="false">IF(OR(AND(D301&gt;0.5,E301&gt;0.5,F301&gt;0.5),AND(D301&lt;0.5,E301&lt;0.5,F301&lt;0.5)),"Yes","No — toss-up")</f>
        <v>Yes</v>
      </c>
    </row>
    <row r="302" customFormat="false" ht="15" hidden="false" customHeight="false" outlineLevel="0" collapsed="false">
      <c r="A302" s="9" t="str">
        <f aca="false">'2026 Forecast A'!A250</f>
        <v>Northampton</v>
      </c>
      <c r="B302" s="9" t="str">
        <f aca="false">'2026 Forecast A'!B250</f>
        <v>BETHLEHEM</v>
      </c>
      <c r="C302" s="9" t="str">
        <f aca="false">'2026 Forecast A'!C250</f>
        <v>BETHLEHEM 5TH WARD</v>
      </c>
      <c r="D302" s="10" t="n">
        <f aca="false">'2026 Forecast A'!G250</f>
        <v>0.713426853707415</v>
      </c>
      <c r="E302" s="10" t="n">
        <f aca="false">'2026 Forecast B'!G250</f>
        <v>0.711422845691383</v>
      </c>
      <c r="F302" s="10" t="n">
        <f aca="false">'2026 Forecast C'!G250</f>
        <v>0.725450901803607</v>
      </c>
      <c r="G302" s="40" t="n">
        <f aca="false">(MAX(D302:F302)-MIN(D302:F302))*100</f>
        <v>1.40280561122244</v>
      </c>
      <c r="H302" s="41" t="n">
        <f aca="false">'2026 Forecast A'!L250</f>
        <v>3.86612036635239</v>
      </c>
      <c r="I302" s="41" t="n">
        <f aca="false">'2026 Forecast B'!L250</f>
        <v>3.67050772213151</v>
      </c>
      <c r="J302" s="41" t="n">
        <f aca="false">'2026 Forecast C'!L250</f>
        <v>4.12536798533956</v>
      </c>
      <c r="K302" s="18" t="n">
        <f aca="false">'2026 Forecast A'!F250</f>
        <v>499</v>
      </c>
      <c r="L302" s="42" t="str">
        <f aca="false">IF(OR(AND(D302&gt;0.5,E302&gt;0.5,F302&gt;0.5),AND(D302&lt;0.5,E302&lt;0.5,F302&lt;0.5)),"Yes","No — toss-up")</f>
        <v>Yes</v>
      </c>
    </row>
    <row r="303" customFormat="false" ht="15" hidden="false" customHeight="false" outlineLevel="0" collapsed="false">
      <c r="A303" s="9" t="str">
        <f aca="false">'2026 Forecast A'!A251</f>
        <v>Northampton</v>
      </c>
      <c r="B303" s="9" t="str">
        <f aca="false">'2026 Forecast A'!B251</f>
        <v>BETHLEHEM</v>
      </c>
      <c r="C303" s="9" t="str">
        <f aca="false">'2026 Forecast A'!C251</f>
        <v>BETHLEHEM 6TH WARD</v>
      </c>
      <c r="D303" s="10" t="n">
        <f aca="false">'2026 Forecast A'!G251</f>
        <v>0.735955056179775</v>
      </c>
      <c r="E303" s="10" t="n">
        <f aca="false">'2026 Forecast B'!G251</f>
        <v>0.719101123595506</v>
      </c>
      <c r="F303" s="10" t="n">
        <f aca="false">'2026 Forecast C'!G251</f>
        <v>0.750936329588015</v>
      </c>
      <c r="G303" s="40" t="n">
        <f aca="false">(MAX(D303:F303)-MIN(D303:F303))*100</f>
        <v>3.18352059925093</v>
      </c>
      <c r="H303" s="41" t="n">
        <f aca="false">'2026 Forecast A'!L251</f>
        <v>3.86612036635239</v>
      </c>
      <c r="I303" s="41" t="n">
        <f aca="false">'2026 Forecast B'!L251</f>
        <v>3.67050772213151</v>
      </c>
      <c r="J303" s="41" t="n">
        <f aca="false">'2026 Forecast C'!L251</f>
        <v>4.12536798533956</v>
      </c>
      <c r="K303" s="18" t="n">
        <f aca="false">'2026 Forecast A'!F251</f>
        <v>534</v>
      </c>
      <c r="L303" s="42" t="str">
        <f aca="false">IF(OR(AND(D303&gt;0.5,E303&gt;0.5,F303&gt;0.5),AND(D303&lt;0.5,E303&lt;0.5,F303&lt;0.5)),"Yes","No — toss-up")</f>
        <v>Yes</v>
      </c>
    </row>
    <row r="304" customFormat="false" ht="15" hidden="false" customHeight="false" outlineLevel="0" collapsed="false">
      <c r="A304" s="9" t="str">
        <f aca="false">'2026 Forecast A'!A252</f>
        <v>Northampton</v>
      </c>
      <c r="B304" s="9" t="str">
        <f aca="false">'2026 Forecast A'!B252</f>
        <v>BETHLEHEM</v>
      </c>
      <c r="C304" s="9" t="str">
        <f aca="false">'2026 Forecast A'!C252</f>
        <v>BETHLEHEM 7TH WARD</v>
      </c>
      <c r="D304" s="10" t="n">
        <f aca="false">'2026 Forecast A'!G252</f>
        <v>0.711779448621554</v>
      </c>
      <c r="E304" s="10" t="n">
        <f aca="false">'2026 Forecast B'!G252</f>
        <v>0.710526315789474</v>
      </c>
      <c r="F304" s="10" t="n">
        <f aca="false">'2026 Forecast C'!G252</f>
        <v>0.723057644110276</v>
      </c>
      <c r="G304" s="40" t="n">
        <f aca="false">(MAX(D304:F304)-MIN(D304:F304))*100</f>
        <v>1.25313283208021</v>
      </c>
      <c r="H304" s="41" t="n">
        <f aca="false">'2026 Forecast A'!L252</f>
        <v>2.78023491728762</v>
      </c>
      <c r="I304" s="41" t="n">
        <f aca="false">'2026 Forecast B'!L252</f>
        <v>2.86298806310657</v>
      </c>
      <c r="J304" s="41" t="n">
        <f aca="false">'2026 Forecast C'!L252</f>
        <v>2.97968580545052</v>
      </c>
      <c r="K304" s="18" t="n">
        <f aca="false">'2026 Forecast A'!F252</f>
        <v>798</v>
      </c>
      <c r="L304" s="42" t="str">
        <f aca="false">IF(OR(AND(D304&gt;0.5,E304&gt;0.5,F304&gt;0.5),AND(D304&lt;0.5,E304&lt;0.5,F304&lt;0.5)),"Yes","No — toss-up")</f>
        <v>Yes</v>
      </c>
    </row>
    <row r="305" customFormat="false" ht="15" hidden="false" customHeight="false" outlineLevel="0" collapsed="false">
      <c r="A305" s="9" t="str">
        <f aca="false">'2026 Forecast A'!A253</f>
        <v>Northampton</v>
      </c>
      <c r="B305" s="9" t="str">
        <f aca="false">'2026 Forecast A'!B253</f>
        <v>BETHLEHEM</v>
      </c>
      <c r="C305" s="9" t="str">
        <f aca="false">'2026 Forecast A'!C253</f>
        <v>BETHLEHEM 8TH WARD</v>
      </c>
      <c r="D305" s="10" t="n">
        <f aca="false">'2026 Forecast A'!G253</f>
        <v>0.675953079178886</v>
      </c>
      <c r="E305" s="10" t="n">
        <f aca="false">'2026 Forecast B'!G253</f>
        <v>0.678885630498534</v>
      </c>
      <c r="F305" s="10" t="n">
        <f aca="false">'2026 Forecast C'!G253</f>
        <v>0.686217008797654</v>
      </c>
      <c r="G305" s="40" t="n">
        <f aca="false">(MAX(D305:F305)-MIN(D305:F305))*100</f>
        <v>1.02639296187683</v>
      </c>
      <c r="H305" s="41" t="n">
        <f aca="false">'2026 Forecast A'!L253</f>
        <v>2.78023491728762</v>
      </c>
      <c r="I305" s="41" t="n">
        <f aca="false">'2026 Forecast B'!L253</f>
        <v>2.86298806310657</v>
      </c>
      <c r="J305" s="41" t="n">
        <f aca="false">'2026 Forecast C'!L253</f>
        <v>2.97968580545052</v>
      </c>
      <c r="K305" s="18" t="n">
        <f aca="false">'2026 Forecast A'!F253</f>
        <v>682</v>
      </c>
      <c r="L305" s="42" t="str">
        <f aca="false">IF(OR(AND(D305&gt;0.5,E305&gt;0.5,F305&gt;0.5),AND(D305&lt;0.5,E305&lt;0.5,F305&lt;0.5)),"Yes","No — toss-up")</f>
        <v>Yes</v>
      </c>
    </row>
    <row r="306" customFormat="false" ht="15" hidden="false" customHeight="false" outlineLevel="0" collapsed="false">
      <c r="A306" s="9" t="str">
        <f aca="false">'2026 Forecast A'!A254</f>
        <v>Northampton</v>
      </c>
      <c r="B306" s="9" t="str">
        <f aca="false">'2026 Forecast A'!B254</f>
        <v>BETHLEHEM</v>
      </c>
      <c r="C306" s="9" t="str">
        <f aca="false">'2026 Forecast A'!C254</f>
        <v>BETHLEHEM 9TH WARD EAST</v>
      </c>
      <c r="D306" s="10" t="n">
        <f aca="false">'2026 Forecast A'!G254</f>
        <v>0.678980891719745</v>
      </c>
      <c r="E306" s="10" t="n">
        <f aca="false">'2026 Forecast B'!G254</f>
        <v>0.678980891719745</v>
      </c>
      <c r="F306" s="10" t="n">
        <f aca="false">'2026 Forecast C'!G254</f>
        <v>0.689171974522293</v>
      </c>
      <c r="G306" s="40" t="n">
        <f aca="false">(MAX(D306:F306)-MIN(D306:F306))*100</f>
        <v>1.01910828025478</v>
      </c>
      <c r="H306" s="41" t="n">
        <f aca="false">'2026 Forecast A'!L254</f>
        <v>2.78023491728762</v>
      </c>
      <c r="I306" s="41" t="n">
        <f aca="false">'2026 Forecast B'!L254</f>
        <v>2.86298806310657</v>
      </c>
      <c r="J306" s="41" t="n">
        <f aca="false">'2026 Forecast C'!L254</f>
        <v>2.97968580545052</v>
      </c>
      <c r="K306" s="18" t="n">
        <f aca="false">'2026 Forecast A'!F254</f>
        <v>785</v>
      </c>
      <c r="L306" s="42" t="str">
        <f aca="false">IF(OR(AND(D306&gt;0.5,E306&gt;0.5,F306&gt;0.5),AND(D306&lt;0.5,E306&lt;0.5,F306&lt;0.5)),"Yes","No — toss-up")</f>
        <v>Yes</v>
      </c>
    </row>
    <row r="307" customFormat="false" ht="15" hidden="false" customHeight="false" outlineLevel="0" collapsed="false">
      <c r="A307" s="9" t="str">
        <f aca="false">'2026 Forecast A'!A255</f>
        <v>Northampton</v>
      </c>
      <c r="B307" s="9" t="str">
        <f aca="false">'2026 Forecast A'!B255</f>
        <v>BETHLEHEM</v>
      </c>
      <c r="C307" s="9" t="str">
        <f aca="false">'2026 Forecast A'!C255</f>
        <v>BETHLEHEM 9TH WARD WEST</v>
      </c>
      <c r="D307" s="10" t="n">
        <f aca="false">'2026 Forecast A'!G255</f>
        <v>0.656862745098039</v>
      </c>
      <c r="E307" s="10" t="n">
        <f aca="false">'2026 Forecast B'!G255</f>
        <v>0.656162464985994</v>
      </c>
      <c r="F307" s="10" t="n">
        <f aca="false">'2026 Forecast C'!G255</f>
        <v>0.666666666666667</v>
      </c>
      <c r="G307" s="40" t="n">
        <f aca="false">(MAX(D307:F307)-MIN(D307:F307))*100</f>
        <v>1.05042016806722</v>
      </c>
      <c r="H307" s="41" t="n">
        <f aca="false">'2026 Forecast A'!L255</f>
        <v>2.49690754080285</v>
      </c>
      <c r="I307" s="41" t="n">
        <f aca="false">'2026 Forecast B'!L255</f>
        <v>2.75387954279702</v>
      </c>
      <c r="J307" s="41" t="n">
        <f aca="false">'2026 Forecast C'!L255</f>
        <v>2.60851615102284</v>
      </c>
      <c r="K307" s="18" t="n">
        <f aca="false">'2026 Forecast A'!F255</f>
        <v>1428</v>
      </c>
      <c r="L307" s="42" t="str">
        <f aca="false">IF(OR(AND(D307&gt;0.5,E307&gt;0.5,F307&gt;0.5),AND(D307&lt;0.5,E307&lt;0.5,F307&lt;0.5)),"Yes","No — toss-up")</f>
        <v>Yes</v>
      </c>
    </row>
    <row r="308" customFormat="false" ht="15" hidden="false" customHeight="false" outlineLevel="0" collapsed="false">
      <c r="A308" s="9" t="str">
        <f aca="false">'2026 Forecast A'!A256</f>
        <v>Northampton</v>
      </c>
      <c r="B308" s="9" t="str">
        <f aca="false">'2026 Forecast A'!B256</f>
        <v>BETHLEHEM TOWNSHIP</v>
      </c>
      <c r="C308" s="9" t="str">
        <f aca="false">'2026 Forecast A'!C256</f>
        <v>BETHLEHEM TWSP 1ST WARD 1ST DISTRICT</v>
      </c>
      <c r="D308" s="10" t="n">
        <f aca="false">'2026 Forecast A'!G256</f>
        <v>0.534075104311544</v>
      </c>
      <c r="E308" s="10" t="n">
        <f aca="false">'2026 Forecast B'!G256</f>
        <v>0.535465924895688</v>
      </c>
      <c r="F308" s="10" t="n">
        <f aca="false">'2026 Forecast C'!G256</f>
        <v>0.542420027816412</v>
      </c>
      <c r="G308" s="40" t="n">
        <f aca="false">(MAX(D308:F308)-MIN(D308:F308))*100</f>
        <v>0.834492350486782</v>
      </c>
      <c r="H308" s="41" t="n">
        <f aca="false">'2026 Forecast A'!L256</f>
        <v>2.78023491728762</v>
      </c>
      <c r="I308" s="41" t="n">
        <f aca="false">'2026 Forecast B'!L256</f>
        <v>2.86298806310657</v>
      </c>
      <c r="J308" s="41" t="n">
        <f aca="false">'2026 Forecast C'!L256</f>
        <v>2.97968580545052</v>
      </c>
      <c r="K308" s="18" t="n">
        <f aca="false">'2026 Forecast A'!F256</f>
        <v>719</v>
      </c>
      <c r="L308" s="42" t="str">
        <f aca="false">IF(OR(AND(D308&gt;0.5,E308&gt;0.5,F308&gt;0.5),AND(D308&lt;0.5,E308&lt;0.5,F308&lt;0.5)),"Yes","No — toss-up")</f>
        <v>Yes</v>
      </c>
    </row>
    <row r="309" customFormat="false" ht="15" hidden="false" customHeight="false" outlineLevel="0" collapsed="false">
      <c r="A309" s="9" t="str">
        <f aca="false">'2026 Forecast A'!A257</f>
        <v>Northampton</v>
      </c>
      <c r="B309" s="9" t="str">
        <f aca="false">'2026 Forecast A'!B257</f>
        <v>BETHLEHEM TOWNSHIP</v>
      </c>
      <c r="C309" s="9" t="str">
        <f aca="false">'2026 Forecast A'!C257</f>
        <v>BETHLEHEM TWSP 1ST WARD 2ND DISTRICT</v>
      </c>
      <c r="D309" s="10" t="n">
        <f aca="false">'2026 Forecast A'!G257</f>
        <v>0.529601722282024</v>
      </c>
      <c r="E309" s="10" t="n">
        <f aca="false">'2026 Forecast B'!G257</f>
        <v>0.533907427341227</v>
      </c>
      <c r="F309" s="10" t="n">
        <f aca="false">'2026 Forecast C'!G257</f>
        <v>0.534983853606028</v>
      </c>
      <c r="G309" s="40" t="n">
        <f aca="false">(MAX(D309:F309)-MIN(D309:F309))*100</f>
        <v>0.538213132400423</v>
      </c>
      <c r="H309" s="41" t="n">
        <f aca="false">'2026 Forecast A'!L257</f>
        <v>2.78023491728762</v>
      </c>
      <c r="I309" s="41" t="n">
        <f aca="false">'2026 Forecast B'!L257</f>
        <v>2.86298806310657</v>
      </c>
      <c r="J309" s="41" t="n">
        <f aca="false">'2026 Forecast C'!L257</f>
        <v>2.97968580545052</v>
      </c>
      <c r="K309" s="18" t="n">
        <f aca="false">'2026 Forecast A'!F257</f>
        <v>929</v>
      </c>
      <c r="L309" s="42" t="str">
        <f aca="false">IF(OR(AND(D309&gt;0.5,E309&gt;0.5,F309&gt;0.5),AND(D309&lt;0.5,E309&lt;0.5,F309&lt;0.5)),"Yes","No — toss-up")</f>
        <v>Yes</v>
      </c>
    </row>
    <row r="310" customFormat="false" ht="15" hidden="false" customHeight="false" outlineLevel="0" collapsed="false">
      <c r="A310" s="9" t="str">
        <f aca="false">'2026 Forecast A'!A258</f>
        <v>Northampton</v>
      </c>
      <c r="B310" s="9" t="str">
        <f aca="false">'2026 Forecast A'!B258</f>
        <v>BETHLEHEM TOWNSHIP</v>
      </c>
      <c r="C310" s="9" t="str">
        <f aca="false">'2026 Forecast A'!C258</f>
        <v>BETHLEHEM TWSP 1ST WARD 3RD DISTRICT</v>
      </c>
      <c r="D310" s="10" t="n">
        <f aca="false">'2026 Forecast A'!G258</f>
        <v>0.550505050505051</v>
      </c>
      <c r="E310" s="10" t="n">
        <f aca="false">'2026 Forecast B'!G258</f>
        <v>0.54949494949495</v>
      </c>
      <c r="F310" s="10" t="n">
        <f aca="false">'2026 Forecast C'!G258</f>
        <v>0.560606060606061</v>
      </c>
      <c r="G310" s="40" t="n">
        <f aca="false">(MAX(D310:F310)-MIN(D310:F310))*100</f>
        <v>1.11111111111111</v>
      </c>
      <c r="H310" s="41" t="n">
        <f aca="false">'2026 Forecast A'!L258</f>
        <v>2.49690754080285</v>
      </c>
      <c r="I310" s="41" t="n">
        <f aca="false">'2026 Forecast B'!L258</f>
        <v>2.75387954279702</v>
      </c>
      <c r="J310" s="41" t="n">
        <f aca="false">'2026 Forecast C'!L258</f>
        <v>2.60851615102284</v>
      </c>
      <c r="K310" s="18" t="n">
        <f aca="false">'2026 Forecast A'!F258</f>
        <v>990</v>
      </c>
      <c r="L310" s="42" t="str">
        <f aca="false">IF(OR(AND(D310&gt;0.5,E310&gt;0.5,F310&gt;0.5),AND(D310&lt;0.5,E310&lt;0.5,F310&lt;0.5)),"Yes","No — toss-up")</f>
        <v>Yes</v>
      </c>
    </row>
    <row r="311" customFormat="false" ht="15" hidden="false" customHeight="false" outlineLevel="0" collapsed="false">
      <c r="A311" s="9" t="str">
        <f aca="false">'2026 Forecast A'!A259</f>
        <v>Northampton</v>
      </c>
      <c r="B311" s="9" t="str">
        <f aca="false">'2026 Forecast A'!B259</f>
        <v>BETHLEHEM TOWNSHIP</v>
      </c>
      <c r="C311" s="9" t="str">
        <f aca="false">'2026 Forecast A'!C259</f>
        <v>BETHLEHEM TWSP 1ST WARD 4TH DISTRICT</v>
      </c>
      <c r="D311" s="10" t="n">
        <f aca="false">'2026 Forecast A'!G259</f>
        <v>0.507782101167315</v>
      </c>
      <c r="E311" s="10" t="n">
        <f aca="false">'2026 Forecast B'!G259</f>
        <v>0.509727626459144</v>
      </c>
      <c r="F311" s="10" t="n">
        <f aca="false">'2026 Forecast C'!G259</f>
        <v>0.509727626459144</v>
      </c>
      <c r="G311" s="40" t="n">
        <f aca="false">(MAX(D311:F311)-MIN(D311:F311))*100</f>
        <v>0.194552529182879</v>
      </c>
      <c r="H311" s="41" t="n">
        <f aca="false">'2026 Forecast A'!L259</f>
        <v>3.86612036635239</v>
      </c>
      <c r="I311" s="41" t="n">
        <f aca="false">'2026 Forecast B'!L259</f>
        <v>3.67050772213151</v>
      </c>
      <c r="J311" s="41" t="n">
        <f aca="false">'2026 Forecast C'!L259</f>
        <v>4.12536798533956</v>
      </c>
      <c r="K311" s="18" t="n">
        <f aca="false">'2026 Forecast A'!F259</f>
        <v>514</v>
      </c>
      <c r="L311" s="42" t="str">
        <f aca="false">IF(OR(AND(D311&gt;0.5,E311&gt;0.5,F311&gt;0.5),AND(D311&lt;0.5,E311&lt;0.5,F311&lt;0.5)),"Yes","No — toss-up")</f>
        <v>Yes</v>
      </c>
    </row>
    <row r="312" customFormat="false" ht="15" hidden="false" customHeight="false" outlineLevel="0" collapsed="false">
      <c r="A312" s="9" t="str">
        <f aca="false">'2026 Forecast A'!A260</f>
        <v>Northampton</v>
      </c>
      <c r="B312" s="9" t="str">
        <f aca="false">'2026 Forecast A'!B260</f>
        <v>BETHLEHEM TOWNSHIP</v>
      </c>
      <c r="C312" s="9" t="str">
        <f aca="false">'2026 Forecast A'!C260</f>
        <v>BETHLEHEM TWSP 2ND WARD 1ST DISTRICT</v>
      </c>
      <c r="D312" s="10" t="n">
        <f aca="false">'2026 Forecast A'!G260</f>
        <v>0.554292929292929</v>
      </c>
      <c r="E312" s="10" t="n">
        <f aca="false">'2026 Forecast B'!G260</f>
        <v>0.561868686868687</v>
      </c>
      <c r="F312" s="10" t="n">
        <f aca="false">'2026 Forecast C'!G260</f>
        <v>0.561868686868687</v>
      </c>
      <c r="G312" s="40" t="n">
        <f aca="false">(MAX(D312:F312)-MIN(D312:F312))*100</f>
        <v>0.757575757575757</v>
      </c>
      <c r="H312" s="41" t="n">
        <f aca="false">'2026 Forecast A'!L260</f>
        <v>2.78023491728762</v>
      </c>
      <c r="I312" s="41" t="n">
        <f aca="false">'2026 Forecast B'!L260</f>
        <v>2.86298806310657</v>
      </c>
      <c r="J312" s="41" t="n">
        <f aca="false">'2026 Forecast C'!L260</f>
        <v>2.97968580545052</v>
      </c>
      <c r="K312" s="18" t="n">
        <f aca="false">'2026 Forecast A'!F260</f>
        <v>792</v>
      </c>
      <c r="L312" s="42" t="str">
        <f aca="false">IF(OR(AND(D312&gt;0.5,E312&gt;0.5,F312&gt;0.5),AND(D312&lt;0.5,E312&lt;0.5,F312&lt;0.5)),"Yes","No — toss-up")</f>
        <v>Yes</v>
      </c>
    </row>
    <row r="313" customFormat="false" ht="15" hidden="false" customHeight="false" outlineLevel="0" collapsed="false">
      <c r="A313" s="9" t="str">
        <f aca="false">'2026 Forecast A'!A261</f>
        <v>Northampton</v>
      </c>
      <c r="B313" s="9" t="str">
        <f aca="false">'2026 Forecast A'!B261</f>
        <v>BETHLEHEM TOWNSHIP</v>
      </c>
      <c r="C313" s="9" t="str">
        <f aca="false">'2026 Forecast A'!C261</f>
        <v>BETHLEHEM TWSP 2ND WARD 2ND DISTRICT</v>
      </c>
      <c r="D313" s="10" t="n">
        <f aca="false">'2026 Forecast A'!G261</f>
        <v>0.528571428571429</v>
      </c>
      <c r="E313" s="10" t="n">
        <f aca="false">'2026 Forecast B'!G261</f>
        <v>0.53452380952381</v>
      </c>
      <c r="F313" s="10" t="n">
        <f aca="false">'2026 Forecast C'!G261</f>
        <v>0.53452380952381</v>
      </c>
      <c r="G313" s="40" t="n">
        <f aca="false">(MAX(D313:F313)-MIN(D313:F313))*100</f>
        <v>0.595238095238093</v>
      </c>
      <c r="H313" s="41" t="n">
        <f aca="false">'2026 Forecast A'!L261</f>
        <v>2.78023491728762</v>
      </c>
      <c r="I313" s="41" t="n">
        <f aca="false">'2026 Forecast B'!L261</f>
        <v>2.86298806310657</v>
      </c>
      <c r="J313" s="41" t="n">
        <f aca="false">'2026 Forecast C'!L261</f>
        <v>2.97968580545052</v>
      </c>
      <c r="K313" s="18" t="n">
        <f aca="false">'2026 Forecast A'!F261</f>
        <v>840</v>
      </c>
      <c r="L313" s="42" t="str">
        <f aca="false">IF(OR(AND(D313&gt;0.5,E313&gt;0.5,F313&gt;0.5),AND(D313&lt;0.5,E313&lt;0.5,F313&lt;0.5)),"Yes","No — toss-up")</f>
        <v>Yes</v>
      </c>
    </row>
    <row r="314" customFormat="false" ht="15" hidden="false" customHeight="false" outlineLevel="0" collapsed="false">
      <c r="A314" s="9" t="str">
        <f aca="false">'2026 Forecast A'!A262</f>
        <v>Northampton</v>
      </c>
      <c r="B314" s="9" t="str">
        <f aca="false">'2026 Forecast A'!B262</f>
        <v>BETHLEHEM TOWNSHIP</v>
      </c>
      <c r="C314" s="9" t="str">
        <f aca="false">'2026 Forecast A'!C262</f>
        <v>BETHLEHEM TWSP 2ND WARD 3RD DISTRICT</v>
      </c>
      <c r="D314" s="10" t="n">
        <f aca="false">'2026 Forecast A'!G262</f>
        <v>0.544747081712062</v>
      </c>
      <c r="E314" s="10" t="n">
        <f aca="false">'2026 Forecast B'!G262</f>
        <v>0.552529182879378</v>
      </c>
      <c r="F314" s="10" t="n">
        <f aca="false">'2026 Forecast C'!G262</f>
        <v>0.552529182879378</v>
      </c>
      <c r="G314" s="40" t="n">
        <f aca="false">(MAX(D314:F314)-MIN(D314:F314))*100</f>
        <v>0.778210116731526</v>
      </c>
      <c r="H314" s="41" t="n">
        <f aca="false">'2026 Forecast A'!L262</f>
        <v>3.86612036635239</v>
      </c>
      <c r="I314" s="41" t="n">
        <f aca="false">'2026 Forecast B'!L262</f>
        <v>3.67050772213151</v>
      </c>
      <c r="J314" s="41" t="n">
        <f aca="false">'2026 Forecast C'!L262</f>
        <v>4.12536798533956</v>
      </c>
      <c r="K314" s="18" t="n">
        <f aca="false">'2026 Forecast A'!F262</f>
        <v>514</v>
      </c>
      <c r="L314" s="42" t="str">
        <f aca="false">IF(OR(AND(D314&gt;0.5,E314&gt;0.5,F314&gt;0.5),AND(D314&lt;0.5,E314&lt;0.5,F314&lt;0.5)),"Yes","No — toss-up")</f>
        <v>Yes</v>
      </c>
    </row>
    <row r="315" customFormat="false" ht="15" hidden="false" customHeight="false" outlineLevel="0" collapsed="false">
      <c r="A315" s="9" t="str">
        <f aca="false">'2026 Forecast A'!A263</f>
        <v>Northampton</v>
      </c>
      <c r="B315" s="9" t="str">
        <f aca="false">'2026 Forecast A'!B263</f>
        <v>BETHLEHEM TOWNSHIP</v>
      </c>
      <c r="C315" s="9" t="str">
        <f aca="false">'2026 Forecast A'!C263</f>
        <v>BETHLEHEM TWSP 2ND WARD 4TH DISTRICT</v>
      </c>
      <c r="D315" s="10" t="n">
        <f aca="false">'2026 Forecast A'!G263</f>
        <v>0.569405099150142</v>
      </c>
      <c r="E315" s="10" t="n">
        <f aca="false">'2026 Forecast B'!G263</f>
        <v>0.576487252124646</v>
      </c>
      <c r="F315" s="10" t="n">
        <f aca="false">'2026 Forecast C'!G263</f>
        <v>0.580736543909349</v>
      </c>
      <c r="G315" s="40" t="n">
        <f aca="false">(MAX(D315:F315)-MIN(D315:F315))*100</f>
        <v>1.13314447592069</v>
      </c>
      <c r="H315" s="41" t="n">
        <f aca="false">'2026 Forecast A'!L263</f>
        <v>2.78023491728762</v>
      </c>
      <c r="I315" s="41" t="n">
        <f aca="false">'2026 Forecast B'!L263</f>
        <v>2.86298806310657</v>
      </c>
      <c r="J315" s="41" t="n">
        <f aca="false">'2026 Forecast C'!L263</f>
        <v>2.97968580545052</v>
      </c>
      <c r="K315" s="18" t="n">
        <f aca="false">'2026 Forecast A'!F263</f>
        <v>706</v>
      </c>
      <c r="L315" s="42" t="str">
        <f aca="false">IF(OR(AND(D315&gt;0.5,E315&gt;0.5,F315&gt;0.5),AND(D315&lt;0.5,E315&lt;0.5,F315&lt;0.5)),"Yes","No — toss-up")</f>
        <v>Yes</v>
      </c>
    </row>
    <row r="316" customFormat="false" ht="15" hidden="false" customHeight="false" outlineLevel="0" collapsed="false">
      <c r="A316" s="9" t="str">
        <f aca="false">'2026 Forecast A'!A264</f>
        <v>Northampton</v>
      </c>
      <c r="B316" s="9" t="str">
        <f aca="false">'2026 Forecast A'!B264</f>
        <v>BETHLEHEM TOWNSHIP</v>
      </c>
      <c r="C316" s="9" t="str">
        <f aca="false">'2026 Forecast A'!C264</f>
        <v>BETHLEHEM TWSP 3RD WARD 1ST DISTRICT</v>
      </c>
      <c r="D316" s="10" t="n">
        <f aca="false">'2026 Forecast A'!G264</f>
        <v>0.596736596736597</v>
      </c>
      <c r="E316" s="10" t="n">
        <f aca="false">'2026 Forecast B'!G264</f>
        <v>0.594405594405594</v>
      </c>
      <c r="F316" s="10" t="n">
        <f aca="false">'2026 Forecast C'!G264</f>
        <v>0.606060606060606</v>
      </c>
      <c r="G316" s="40" t="n">
        <f aca="false">(MAX(D316:F316)-MIN(D316:F316))*100</f>
        <v>1.16550116550117</v>
      </c>
      <c r="H316" s="41" t="n">
        <f aca="false">'2026 Forecast A'!L264</f>
        <v>3.86612036635239</v>
      </c>
      <c r="I316" s="41" t="n">
        <f aca="false">'2026 Forecast B'!L264</f>
        <v>3.67050772213151</v>
      </c>
      <c r="J316" s="41" t="n">
        <f aca="false">'2026 Forecast C'!L264</f>
        <v>4.12536798533956</v>
      </c>
      <c r="K316" s="18" t="n">
        <f aca="false">'2026 Forecast A'!F264</f>
        <v>429</v>
      </c>
      <c r="L316" s="42" t="str">
        <f aca="false">IF(OR(AND(D316&gt;0.5,E316&gt;0.5,F316&gt;0.5),AND(D316&lt;0.5,E316&lt;0.5,F316&lt;0.5)),"Yes","No — toss-up")</f>
        <v>Yes</v>
      </c>
    </row>
    <row r="317" customFormat="false" ht="15" hidden="false" customHeight="false" outlineLevel="0" collapsed="false">
      <c r="A317" s="9" t="str">
        <f aca="false">'2026 Forecast A'!A265</f>
        <v>Northampton</v>
      </c>
      <c r="B317" s="9" t="str">
        <f aca="false">'2026 Forecast A'!B265</f>
        <v>BETHLEHEM TOWNSHIP</v>
      </c>
      <c r="C317" s="9" t="str">
        <f aca="false">'2026 Forecast A'!C265</f>
        <v>BETHLEHEM TWSP 3RD WARD 2ND DISTRICT</v>
      </c>
      <c r="D317" s="10" t="n">
        <f aca="false">'2026 Forecast A'!G265</f>
        <v>0.512867647058824</v>
      </c>
      <c r="E317" s="10" t="n">
        <f aca="false">'2026 Forecast B'!G265</f>
        <v>0.514705882352941</v>
      </c>
      <c r="F317" s="10" t="n">
        <f aca="false">'2026 Forecast C'!G265</f>
        <v>0.518382352941177</v>
      </c>
      <c r="G317" s="40" t="n">
        <f aca="false">(MAX(D317:F317)-MIN(D317:F317))*100</f>
        <v>0.551470588235303</v>
      </c>
      <c r="H317" s="41" t="n">
        <f aca="false">'2026 Forecast A'!L265</f>
        <v>3.86612036635239</v>
      </c>
      <c r="I317" s="41" t="n">
        <f aca="false">'2026 Forecast B'!L265</f>
        <v>3.67050772213151</v>
      </c>
      <c r="J317" s="41" t="n">
        <f aca="false">'2026 Forecast C'!L265</f>
        <v>4.12536798533956</v>
      </c>
      <c r="K317" s="18" t="n">
        <f aca="false">'2026 Forecast A'!F265</f>
        <v>544</v>
      </c>
      <c r="L317" s="42" t="str">
        <f aca="false">IF(OR(AND(D317&gt;0.5,E317&gt;0.5,F317&gt;0.5),AND(D317&lt;0.5,E317&lt;0.5,F317&lt;0.5)),"Yes","No — toss-up")</f>
        <v>Yes</v>
      </c>
    </row>
    <row r="318" customFormat="false" ht="15" hidden="false" customHeight="false" outlineLevel="0" collapsed="false">
      <c r="A318" s="9" t="str">
        <f aca="false">'2026 Forecast A'!A266</f>
        <v>Northampton</v>
      </c>
      <c r="B318" s="9" t="str">
        <f aca="false">'2026 Forecast A'!B266</f>
        <v>BETHLEHEM TOWNSHIP</v>
      </c>
      <c r="C318" s="9" t="str">
        <f aca="false">'2026 Forecast A'!C266</f>
        <v>BETHLEHEM TWSP 3RD WARD 3RD DISTRICT</v>
      </c>
      <c r="D318" s="10" t="n">
        <f aca="false">'2026 Forecast A'!G266</f>
        <v>0.532924961715161</v>
      </c>
      <c r="E318" s="10" t="n">
        <f aca="false">'2026 Forecast B'!G266</f>
        <v>0.540581929555896</v>
      </c>
      <c r="F318" s="10" t="n">
        <f aca="false">'2026 Forecast C'!G266</f>
        <v>0.540581929555896</v>
      </c>
      <c r="G318" s="40" t="n">
        <f aca="false">(MAX(D318:F318)-MIN(D318:F318))*100</f>
        <v>0.765696784073511</v>
      </c>
      <c r="H318" s="41" t="n">
        <f aca="false">'2026 Forecast A'!L266</f>
        <v>2.78023491728762</v>
      </c>
      <c r="I318" s="41" t="n">
        <f aca="false">'2026 Forecast B'!L266</f>
        <v>2.86298806310657</v>
      </c>
      <c r="J318" s="41" t="n">
        <f aca="false">'2026 Forecast C'!L266</f>
        <v>2.97968580545052</v>
      </c>
      <c r="K318" s="18" t="n">
        <f aca="false">'2026 Forecast A'!F266</f>
        <v>653</v>
      </c>
      <c r="L318" s="42" t="str">
        <f aca="false">IF(OR(AND(D318&gt;0.5,E318&gt;0.5,F318&gt;0.5),AND(D318&lt;0.5,E318&lt;0.5,F318&lt;0.5)),"Yes","No — toss-up")</f>
        <v>Yes</v>
      </c>
    </row>
    <row r="319" customFormat="false" ht="15" hidden="false" customHeight="false" outlineLevel="0" collapsed="false">
      <c r="A319" s="9" t="str">
        <f aca="false">'2026 Forecast A'!A267</f>
        <v>Northampton</v>
      </c>
      <c r="B319" s="9" t="str">
        <f aca="false">'2026 Forecast A'!B267</f>
        <v>BETHLEHEM TOWNSHIP</v>
      </c>
      <c r="C319" s="9" t="str">
        <f aca="false">'2026 Forecast A'!C267</f>
        <v>BETHLEHEM TWSP 3RD WARD 4TH DISTRICT</v>
      </c>
      <c r="D319" s="10" t="n">
        <f aca="false">'2026 Forecast A'!G267</f>
        <v>0.562337662337662</v>
      </c>
      <c r="E319" s="10" t="n">
        <f aca="false">'2026 Forecast B'!G267</f>
        <v>0.567532467532468</v>
      </c>
      <c r="F319" s="10" t="n">
        <f aca="false">'2026 Forecast C'!G267</f>
        <v>0.571428571428571</v>
      </c>
      <c r="G319" s="40" t="n">
        <f aca="false">(MAX(D319:F319)-MIN(D319:F319))*100</f>
        <v>0.909090909090904</v>
      </c>
      <c r="H319" s="41" t="n">
        <f aca="false">'2026 Forecast A'!L267</f>
        <v>2.78023491728762</v>
      </c>
      <c r="I319" s="41" t="n">
        <f aca="false">'2026 Forecast B'!L267</f>
        <v>2.86298806310657</v>
      </c>
      <c r="J319" s="41" t="n">
        <f aca="false">'2026 Forecast C'!L267</f>
        <v>2.97968580545052</v>
      </c>
      <c r="K319" s="18" t="n">
        <f aca="false">'2026 Forecast A'!F267</f>
        <v>770</v>
      </c>
      <c r="L319" s="42" t="str">
        <f aca="false">IF(OR(AND(D319&gt;0.5,E319&gt;0.5,F319&gt;0.5),AND(D319&lt;0.5,E319&lt;0.5,F319&lt;0.5)),"Yes","No — toss-up")</f>
        <v>Yes</v>
      </c>
    </row>
    <row r="320" customFormat="false" ht="15" hidden="false" customHeight="false" outlineLevel="0" collapsed="false">
      <c r="A320" s="9" t="str">
        <f aca="false">'2026 Forecast A'!A268</f>
        <v>Northampton</v>
      </c>
      <c r="B320" s="9" t="str">
        <f aca="false">'2026 Forecast A'!B268</f>
        <v>BETHLEHEM TOWNSHIP</v>
      </c>
      <c r="C320" s="9" t="str">
        <f aca="false">'2026 Forecast A'!C268</f>
        <v>BETHLEHEM TWSP 3RD WARD 5TH DISTRICT</v>
      </c>
      <c r="D320" s="10" t="n">
        <f aca="false">'2026 Forecast A'!G268</f>
        <v>0.512743628185907</v>
      </c>
      <c r="E320" s="10" t="n">
        <f aca="false">'2026 Forecast B'!G268</f>
        <v>0.512743628185907</v>
      </c>
      <c r="F320" s="10" t="n">
        <f aca="false">'2026 Forecast C'!G268</f>
        <v>0.517241379310345</v>
      </c>
      <c r="G320" s="40" t="n">
        <f aca="false">(MAX(D320:F320)-MIN(D320:F320))*100</f>
        <v>0.449775112443784</v>
      </c>
      <c r="H320" s="41" t="n">
        <f aca="false">'2026 Forecast A'!L268</f>
        <v>2.78023491728762</v>
      </c>
      <c r="I320" s="41" t="n">
        <f aca="false">'2026 Forecast B'!L268</f>
        <v>2.86298806310657</v>
      </c>
      <c r="J320" s="41" t="n">
        <f aca="false">'2026 Forecast C'!L268</f>
        <v>2.97968580545052</v>
      </c>
      <c r="K320" s="18" t="n">
        <f aca="false">'2026 Forecast A'!F268</f>
        <v>667</v>
      </c>
      <c r="L320" s="42" t="str">
        <f aca="false">IF(OR(AND(D320&gt;0.5,E320&gt;0.5,F320&gt;0.5),AND(D320&lt;0.5,E320&lt;0.5,F320&lt;0.5)),"Yes","No — toss-up")</f>
        <v>Yes</v>
      </c>
    </row>
    <row r="321" customFormat="false" ht="15" hidden="false" customHeight="false" outlineLevel="0" collapsed="false">
      <c r="A321" s="9" t="str">
        <f aca="false">'2026 Forecast A'!A269</f>
        <v>Northampton</v>
      </c>
      <c r="B321" s="9" t="str">
        <f aca="false">'2026 Forecast A'!B269</f>
        <v>BETHLEHEM TOWNSHIP</v>
      </c>
      <c r="C321" s="9" t="str">
        <f aca="false">'2026 Forecast A'!C269</f>
        <v>BETHLEHEM TWSP 4TH WARD 1ST DISTRICT</v>
      </c>
      <c r="D321" s="10" t="n">
        <f aca="false">'2026 Forecast A'!G269</f>
        <v>0.563348416289593</v>
      </c>
      <c r="E321" s="10" t="n">
        <f aca="false">'2026 Forecast B'!G269</f>
        <v>0.563348416289593</v>
      </c>
      <c r="F321" s="10" t="n">
        <f aca="false">'2026 Forecast C'!G269</f>
        <v>0.576168929110106</v>
      </c>
      <c r="G321" s="40" t="n">
        <f aca="false">(MAX(D321:F321)-MIN(D321:F321))*100</f>
        <v>1.28205128205128</v>
      </c>
      <c r="H321" s="41" t="n">
        <f aca="false">'2026 Forecast A'!L269</f>
        <v>2.49690754080285</v>
      </c>
      <c r="I321" s="41" t="n">
        <f aca="false">'2026 Forecast B'!L269</f>
        <v>2.75387954279702</v>
      </c>
      <c r="J321" s="41" t="n">
        <f aca="false">'2026 Forecast C'!L269</f>
        <v>2.60851615102284</v>
      </c>
      <c r="K321" s="18" t="n">
        <f aca="false">'2026 Forecast A'!F269</f>
        <v>1326</v>
      </c>
      <c r="L321" s="42" t="str">
        <f aca="false">IF(OR(AND(D321&gt;0.5,E321&gt;0.5,F321&gt;0.5),AND(D321&lt;0.5,E321&lt;0.5,F321&lt;0.5)),"Yes","No — toss-up")</f>
        <v>Yes</v>
      </c>
    </row>
    <row r="322" customFormat="false" ht="15" hidden="false" customHeight="false" outlineLevel="0" collapsed="false">
      <c r="A322" s="9" t="str">
        <f aca="false">'2026 Forecast A'!A270</f>
        <v>Northampton</v>
      </c>
      <c r="B322" s="9" t="str">
        <f aca="false">'2026 Forecast A'!B270</f>
        <v>BETHLEHEM TOWNSHIP</v>
      </c>
      <c r="C322" s="9" t="str">
        <f aca="false">'2026 Forecast A'!C270</f>
        <v>BETHLEHEM TWSP 4TH WARD 2ND DISTRICT</v>
      </c>
      <c r="D322" s="10" t="n">
        <f aca="false">'2026 Forecast A'!G270</f>
        <v>0.512468827930175</v>
      </c>
      <c r="E322" s="10" t="n">
        <f aca="false">'2026 Forecast B'!G270</f>
        <v>0.513715710723192</v>
      </c>
      <c r="F322" s="10" t="n">
        <f aca="false">'2026 Forecast C'!G270</f>
        <v>0.516209476309227</v>
      </c>
      <c r="G322" s="40" t="n">
        <f aca="false">(MAX(D322:F322)-MIN(D322:F322))*100</f>
        <v>0.374064837905241</v>
      </c>
      <c r="H322" s="41" t="n">
        <f aca="false">'2026 Forecast A'!L270</f>
        <v>2.78023491728762</v>
      </c>
      <c r="I322" s="41" t="n">
        <f aca="false">'2026 Forecast B'!L270</f>
        <v>2.86298806310657</v>
      </c>
      <c r="J322" s="41" t="n">
        <f aca="false">'2026 Forecast C'!L270</f>
        <v>2.97968580545052</v>
      </c>
      <c r="K322" s="18" t="n">
        <f aca="false">'2026 Forecast A'!F270</f>
        <v>802</v>
      </c>
      <c r="L322" s="42" t="str">
        <f aca="false">IF(OR(AND(D322&gt;0.5,E322&gt;0.5,F322&gt;0.5),AND(D322&lt;0.5,E322&lt;0.5,F322&lt;0.5)),"Yes","No — toss-up")</f>
        <v>Yes</v>
      </c>
    </row>
    <row r="323" customFormat="false" ht="15" hidden="false" customHeight="false" outlineLevel="0" collapsed="false">
      <c r="A323" s="9" t="str">
        <f aca="false">'2026 Forecast A'!A271</f>
        <v>Northampton</v>
      </c>
      <c r="B323" s="9" t="str">
        <f aca="false">'2026 Forecast A'!B271</f>
        <v>BETHLEHEM TOWNSHIP</v>
      </c>
      <c r="C323" s="9" t="str">
        <f aca="false">'2026 Forecast A'!C271</f>
        <v>BETHLEHEM TWSP 4TH WARD 3RD DISTRICT</v>
      </c>
      <c r="D323" s="10" t="n">
        <f aca="false">'2026 Forecast A'!G271</f>
        <v>0.52234993614304</v>
      </c>
      <c r="E323" s="10" t="n">
        <f aca="false">'2026 Forecast B'!G271</f>
        <v>0.52234993614304</v>
      </c>
      <c r="F323" s="10" t="n">
        <f aca="false">'2026 Forecast C'!G271</f>
        <v>0.527458492975734</v>
      </c>
      <c r="G323" s="40" t="n">
        <f aca="false">(MAX(D323:F323)-MIN(D323:F323))*100</f>
        <v>0.510855683269473</v>
      </c>
      <c r="H323" s="41" t="n">
        <f aca="false">'2026 Forecast A'!L271</f>
        <v>2.78023491728762</v>
      </c>
      <c r="I323" s="41" t="n">
        <f aca="false">'2026 Forecast B'!L271</f>
        <v>2.86298806310657</v>
      </c>
      <c r="J323" s="41" t="n">
        <f aca="false">'2026 Forecast C'!L271</f>
        <v>2.97968580545052</v>
      </c>
      <c r="K323" s="18" t="n">
        <f aca="false">'2026 Forecast A'!F271</f>
        <v>783</v>
      </c>
      <c r="L323" s="42" t="str">
        <f aca="false">IF(OR(AND(D323&gt;0.5,E323&gt;0.5,F323&gt;0.5),AND(D323&lt;0.5,E323&lt;0.5,F323&lt;0.5)),"Yes","No — toss-up")</f>
        <v>Yes</v>
      </c>
    </row>
    <row r="324" customFormat="false" ht="15" hidden="false" customHeight="false" outlineLevel="0" collapsed="false">
      <c r="A324" s="9" t="str">
        <f aca="false">'2026 Forecast A'!A272</f>
        <v>Northampton</v>
      </c>
      <c r="B324" s="9" t="str">
        <f aca="false">'2026 Forecast A'!B272</f>
        <v>BETHLEHEM TOWNSHIP</v>
      </c>
      <c r="C324" s="9" t="str">
        <f aca="false">'2026 Forecast A'!C272</f>
        <v>BETHLEHEM TWSP 4TH WARD 4TH DISTRICT</v>
      </c>
      <c r="D324" s="10" t="n">
        <f aca="false">'2026 Forecast A'!G272</f>
        <v>0.525759577278732</v>
      </c>
      <c r="E324" s="10" t="n">
        <f aca="false">'2026 Forecast B'!G272</f>
        <v>0.533685601056803</v>
      </c>
      <c r="F324" s="10" t="n">
        <f aca="false">'2026 Forecast C'!G272</f>
        <v>0.532364597093791</v>
      </c>
      <c r="G324" s="40" t="n">
        <f aca="false">(MAX(D324:F324)-MIN(D324:F324))*100</f>
        <v>0.792602377807139</v>
      </c>
      <c r="H324" s="41" t="n">
        <f aca="false">'2026 Forecast A'!L272</f>
        <v>2.78023491728762</v>
      </c>
      <c r="I324" s="41" t="n">
        <f aca="false">'2026 Forecast B'!L272</f>
        <v>2.86298806310657</v>
      </c>
      <c r="J324" s="41" t="n">
        <f aca="false">'2026 Forecast C'!L272</f>
        <v>2.97968580545052</v>
      </c>
      <c r="K324" s="18" t="n">
        <f aca="false">'2026 Forecast A'!F272</f>
        <v>757</v>
      </c>
      <c r="L324" s="42" t="str">
        <f aca="false">IF(OR(AND(D324&gt;0.5,E324&gt;0.5,F324&gt;0.5),AND(D324&lt;0.5,E324&lt;0.5,F324&lt;0.5)),"Yes","No — toss-up")</f>
        <v>Yes</v>
      </c>
    </row>
    <row r="325" customFormat="false" ht="15" hidden="false" customHeight="false" outlineLevel="0" collapsed="false">
      <c r="A325" s="9" t="str">
        <f aca="false">'2026 Forecast A'!A273</f>
        <v>Northampton</v>
      </c>
      <c r="B325" s="9" t="str">
        <f aca="false">'2026 Forecast A'!B273</f>
        <v>BUSHKILL</v>
      </c>
      <c r="C325" s="9" t="str">
        <f aca="false">'2026 Forecast A'!C273</f>
        <v>BUSHKILL TWSP - BUSHKILL CENTER</v>
      </c>
      <c r="D325" s="10" t="n">
        <f aca="false">'2026 Forecast A'!G273</f>
        <v>0.389666307857912</v>
      </c>
      <c r="E325" s="10" t="n">
        <f aca="false">'2026 Forecast B'!G273</f>
        <v>0.379440258342304</v>
      </c>
      <c r="F325" s="10" t="n">
        <f aca="false">'2026 Forecast C'!G273</f>
        <v>0.382131324004306</v>
      </c>
      <c r="G325" s="40" t="n">
        <f aca="false">(MAX(D325:F325)-MIN(D325:F325))*100</f>
        <v>1.02260495156082</v>
      </c>
      <c r="H325" s="41" t="n">
        <f aca="false">'2026 Forecast A'!L273</f>
        <v>2.49690754080285</v>
      </c>
      <c r="I325" s="41" t="n">
        <f aca="false">'2026 Forecast B'!L273</f>
        <v>2.75387954279702</v>
      </c>
      <c r="J325" s="41" t="n">
        <f aca="false">'2026 Forecast C'!L273</f>
        <v>2.60851615102284</v>
      </c>
      <c r="K325" s="18" t="n">
        <f aca="false">'2026 Forecast A'!F273</f>
        <v>1858</v>
      </c>
      <c r="L325" s="42" t="str">
        <f aca="false">IF(OR(AND(D325&gt;0.5,E325&gt;0.5,F325&gt;0.5),AND(D325&lt;0.5,E325&lt;0.5,F325&lt;0.5)),"Yes","No — toss-up")</f>
        <v>Yes</v>
      </c>
    </row>
    <row r="326" customFormat="false" ht="15" hidden="false" customHeight="false" outlineLevel="0" collapsed="false">
      <c r="A326" s="9" t="str">
        <f aca="false">'2026 Forecast A'!A274</f>
        <v>Northampton</v>
      </c>
      <c r="B326" s="9" t="str">
        <f aca="false">'2026 Forecast A'!B274</f>
        <v>BUSHKILL</v>
      </c>
      <c r="C326" s="9" t="str">
        <f aca="false">'2026 Forecast A'!C274</f>
        <v>BUSHKILL TWSP - CHERRY HILL</v>
      </c>
      <c r="D326" s="10" t="n">
        <f aca="false">'2026 Forecast A'!G274</f>
        <v>0.406875</v>
      </c>
      <c r="E326" s="10" t="n">
        <f aca="false">'2026 Forecast B'!G274</f>
        <v>0.3975</v>
      </c>
      <c r="F326" s="10" t="n">
        <f aca="false">'2026 Forecast C'!G274</f>
        <v>0.4025</v>
      </c>
      <c r="G326" s="40" t="n">
        <f aca="false">(MAX(D326:F326)-MIN(D326:F326))*100</f>
        <v>0.937499999999997</v>
      </c>
      <c r="H326" s="41" t="n">
        <f aca="false">'2026 Forecast A'!L274</f>
        <v>2.49690754080285</v>
      </c>
      <c r="I326" s="41" t="n">
        <f aca="false">'2026 Forecast B'!L274</f>
        <v>2.75387954279702</v>
      </c>
      <c r="J326" s="41" t="n">
        <f aca="false">'2026 Forecast C'!L274</f>
        <v>2.60851615102284</v>
      </c>
      <c r="K326" s="18" t="n">
        <f aca="false">'2026 Forecast A'!F274</f>
        <v>1600</v>
      </c>
      <c r="L326" s="42" t="str">
        <f aca="false">IF(OR(AND(D326&gt;0.5,E326&gt;0.5,F326&gt;0.5),AND(D326&lt;0.5,E326&lt;0.5,F326&lt;0.5)),"Yes","No — toss-up")</f>
        <v>Yes</v>
      </c>
    </row>
    <row r="327" customFormat="false" ht="15" hidden="false" customHeight="false" outlineLevel="0" collapsed="false">
      <c r="A327" s="9" t="str">
        <f aca="false">'2026 Forecast A'!A275</f>
        <v>Northampton</v>
      </c>
      <c r="B327" s="9" t="str">
        <f aca="false">'2026 Forecast A'!B275</f>
        <v>BUSHKILL</v>
      </c>
      <c r="C327" s="9" t="str">
        <f aca="false">'2026 Forecast A'!C275</f>
        <v>BUSHKILL TWSP - CLEARFIELD</v>
      </c>
      <c r="D327" s="10" t="n">
        <f aca="false">'2026 Forecast A'!G275</f>
        <v>0.356178608515057</v>
      </c>
      <c r="E327" s="10" t="n">
        <f aca="false">'2026 Forecast B'!G275</f>
        <v>0.345794392523364</v>
      </c>
      <c r="F327" s="10" t="n">
        <f aca="false">'2026 Forecast C'!G275</f>
        <v>0.342679127725857</v>
      </c>
      <c r="G327" s="40" t="n">
        <f aca="false">(MAX(D327:F327)-MIN(D327:F327))*100</f>
        <v>1.34994807892004</v>
      </c>
      <c r="H327" s="41" t="n">
        <f aca="false">'2026 Forecast A'!L275</f>
        <v>2.49690754080285</v>
      </c>
      <c r="I327" s="41" t="n">
        <f aca="false">'2026 Forecast B'!L275</f>
        <v>2.75387954279702</v>
      </c>
      <c r="J327" s="41" t="n">
        <f aca="false">'2026 Forecast C'!L275</f>
        <v>2.60851615102284</v>
      </c>
      <c r="K327" s="18" t="n">
        <f aca="false">'2026 Forecast A'!F275</f>
        <v>963</v>
      </c>
      <c r="L327" s="42" t="str">
        <f aca="false">IF(OR(AND(D327&gt;0.5,E327&gt;0.5,F327&gt;0.5),AND(D327&lt;0.5,E327&lt;0.5,F327&lt;0.5)),"Yes","No — toss-up")</f>
        <v>Yes</v>
      </c>
    </row>
    <row r="328" customFormat="false" ht="15" hidden="false" customHeight="false" outlineLevel="0" collapsed="false">
      <c r="A328" s="9" t="str">
        <f aca="false">'2026 Forecast A'!A276</f>
        <v>Northampton</v>
      </c>
      <c r="B328" s="9" t="str">
        <f aca="false">'2026 Forecast A'!B276</f>
        <v>CHAPMAN</v>
      </c>
      <c r="C328" s="9" t="str">
        <f aca="false">'2026 Forecast A'!C276</f>
        <v>CHAPMAN</v>
      </c>
      <c r="D328" s="10" t="n">
        <f aca="false">'2026 Forecast A'!G276</f>
        <v>0.360824742268041</v>
      </c>
      <c r="E328" s="10" t="n">
        <f aca="false">'2026 Forecast B'!G276</f>
        <v>0.360824742268041</v>
      </c>
      <c r="F328" s="10" t="n">
        <f aca="false">'2026 Forecast C'!G276</f>
        <v>0.34020618556701</v>
      </c>
      <c r="G328" s="40" t="n">
        <f aca="false">(MAX(D328:F328)-MIN(D328:F328))*100</f>
        <v>2.06185567010309</v>
      </c>
      <c r="H328" s="41" t="n">
        <f aca="false">'2026 Forecast A'!L276</f>
        <v>3.86612036635239</v>
      </c>
      <c r="I328" s="41" t="n">
        <f aca="false">'2026 Forecast B'!L276</f>
        <v>3.67050772213151</v>
      </c>
      <c r="J328" s="41" t="n">
        <f aca="false">'2026 Forecast C'!L276</f>
        <v>4.12536798533956</v>
      </c>
      <c r="K328" s="18" t="n">
        <f aca="false">'2026 Forecast A'!F276</f>
        <v>97</v>
      </c>
      <c r="L328" s="42" t="str">
        <f aca="false">IF(OR(AND(D328&gt;0.5,E328&gt;0.5,F328&gt;0.5),AND(D328&lt;0.5,E328&lt;0.5,F328&lt;0.5)),"Yes","No — toss-up")</f>
        <v>Yes</v>
      </c>
    </row>
    <row r="329" customFormat="false" ht="15" hidden="false" customHeight="false" outlineLevel="0" collapsed="false">
      <c r="A329" s="9" t="str">
        <f aca="false">'2026 Forecast A'!A277</f>
        <v>Northampton</v>
      </c>
      <c r="B329" s="9" t="str">
        <f aca="false">'2026 Forecast A'!B277</f>
        <v>EAST ALLEN</v>
      </c>
      <c r="C329" s="9" t="str">
        <f aca="false">'2026 Forecast A'!C277</f>
        <v>EAST ALLEN TWSP - EASTERN</v>
      </c>
      <c r="D329" s="10" t="n">
        <f aca="false">'2026 Forecast A'!G277</f>
        <v>0.428369795342272</v>
      </c>
      <c r="E329" s="10" t="n">
        <f aca="false">'2026 Forecast B'!G277</f>
        <v>0.417078334509527</v>
      </c>
      <c r="F329" s="10" t="n">
        <f aca="false">'2026 Forecast C'!G277</f>
        <v>0.42484121383204</v>
      </c>
      <c r="G329" s="40" t="n">
        <f aca="false">(MAX(D329:F329)-MIN(D329:F329))*100</f>
        <v>1.12914608327452</v>
      </c>
      <c r="H329" s="41" t="n">
        <f aca="false">'2026 Forecast A'!L277</f>
        <v>2.49690754080285</v>
      </c>
      <c r="I329" s="41" t="n">
        <f aca="false">'2026 Forecast B'!L277</f>
        <v>2.75387954279702</v>
      </c>
      <c r="J329" s="41" t="n">
        <f aca="false">'2026 Forecast C'!L277</f>
        <v>2.60851615102284</v>
      </c>
      <c r="K329" s="18" t="n">
        <f aca="false">'2026 Forecast A'!F277</f>
        <v>1417</v>
      </c>
      <c r="L329" s="42" t="str">
        <f aca="false">IF(OR(AND(D329&gt;0.5,E329&gt;0.5,F329&gt;0.5),AND(D329&lt;0.5,E329&lt;0.5,F329&lt;0.5)),"Yes","No — toss-up")</f>
        <v>Yes</v>
      </c>
    </row>
    <row r="330" customFormat="false" ht="15" hidden="false" customHeight="false" outlineLevel="0" collapsed="false">
      <c r="A330" s="9" t="str">
        <f aca="false">'2026 Forecast A'!A278</f>
        <v>Northampton</v>
      </c>
      <c r="B330" s="9" t="str">
        <f aca="false">'2026 Forecast A'!B278</f>
        <v>EAST ALLEN</v>
      </c>
      <c r="C330" s="9" t="str">
        <f aca="false">'2026 Forecast A'!C278</f>
        <v>EAST ALLEN TWSP - WESTERN</v>
      </c>
      <c r="D330" s="10" t="n">
        <f aca="false">'2026 Forecast A'!G278</f>
        <v>0.441632653061225</v>
      </c>
      <c r="E330" s="10" t="n">
        <f aca="false">'2026 Forecast B'!G278</f>
        <v>0.438367346938776</v>
      </c>
      <c r="F330" s="10" t="n">
        <f aca="false">'2026 Forecast C'!G278</f>
        <v>0.434285714285714</v>
      </c>
      <c r="G330" s="40" t="n">
        <f aca="false">(MAX(D330:F330)-MIN(D330:F330))*100</f>
        <v>0.734693877551024</v>
      </c>
      <c r="H330" s="41" t="n">
        <f aca="false">'2026 Forecast A'!L278</f>
        <v>2.49690754080285</v>
      </c>
      <c r="I330" s="41" t="n">
        <f aca="false">'2026 Forecast B'!L278</f>
        <v>2.75387954279702</v>
      </c>
      <c r="J330" s="41" t="n">
        <f aca="false">'2026 Forecast C'!L278</f>
        <v>2.60851615102284</v>
      </c>
      <c r="K330" s="18" t="n">
        <f aca="false">'2026 Forecast A'!F278</f>
        <v>1225</v>
      </c>
      <c r="L330" s="42" t="str">
        <f aca="false">IF(OR(AND(D330&gt;0.5,E330&gt;0.5,F330&gt;0.5),AND(D330&lt;0.5,E330&lt;0.5,F330&lt;0.5)),"Yes","No — toss-up")</f>
        <v>Yes</v>
      </c>
    </row>
    <row r="331" customFormat="false" ht="15" hidden="false" customHeight="false" outlineLevel="0" collapsed="false">
      <c r="A331" s="9" t="str">
        <f aca="false">'2026 Forecast A'!A279</f>
        <v>Northampton</v>
      </c>
      <c r="B331" s="9" t="str">
        <f aca="false">'2026 Forecast A'!B279</f>
        <v>EAST BANGOR</v>
      </c>
      <c r="C331" s="9" t="str">
        <f aca="false">'2026 Forecast A'!C279</f>
        <v>EAST BANGOR</v>
      </c>
      <c r="D331" s="10" t="n">
        <f aca="false">'2026 Forecast A'!G279</f>
        <v>0.405555555555556</v>
      </c>
      <c r="E331" s="10" t="n">
        <f aca="false">'2026 Forecast B'!G279</f>
        <v>0.405555555555556</v>
      </c>
      <c r="F331" s="10" t="n">
        <f aca="false">'2026 Forecast C'!G279</f>
        <v>0.4</v>
      </c>
      <c r="G331" s="40" t="n">
        <f aca="false">(MAX(D331:F331)-MIN(D331:F331))*100</f>
        <v>0.555555555555554</v>
      </c>
      <c r="H331" s="41" t="n">
        <f aca="false">'2026 Forecast A'!L279</f>
        <v>3.86612036635239</v>
      </c>
      <c r="I331" s="41" t="n">
        <f aca="false">'2026 Forecast B'!L279</f>
        <v>3.67050772213151</v>
      </c>
      <c r="J331" s="41" t="n">
        <f aca="false">'2026 Forecast C'!L279</f>
        <v>4.12536798533956</v>
      </c>
      <c r="K331" s="18" t="n">
        <f aca="false">'2026 Forecast A'!F279</f>
        <v>360</v>
      </c>
      <c r="L331" s="42" t="str">
        <f aca="false">IF(OR(AND(D331&gt;0.5,E331&gt;0.5,F331&gt;0.5),AND(D331&lt;0.5,E331&lt;0.5,F331&lt;0.5)),"Yes","No — toss-up")</f>
        <v>Yes</v>
      </c>
    </row>
    <row r="332" customFormat="false" ht="15" hidden="false" customHeight="false" outlineLevel="0" collapsed="false">
      <c r="A332" s="9" t="str">
        <f aca="false">'2026 Forecast A'!A280</f>
        <v>Northampton</v>
      </c>
      <c r="B332" s="9" t="str">
        <f aca="false">'2026 Forecast A'!B280</f>
        <v>EASTON</v>
      </c>
      <c r="C332" s="9" t="str">
        <f aca="false">'2026 Forecast A'!C280</f>
        <v>EASTON 10TH WARD</v>
      </c>
      <c r="D332" s="10" t="n">
        <f aca="false">'2026 Forecast A'!G280</f>
        <v>0.680437424058323</v>
      </c>
      <c r="E332" s="10" t="n">
        <f aca="false">'2026 Forecast B'!G280</f>
        <v>0.687727825030377</v>
      </c>
      <c r="F332" s="10" t="n">
        <f aca="false">'2026 Forecast C'!G280</f>
        <v>0.69501822600243</v>
      </c>
      <c r="G332" s="40" t="n">
        <f aca="false">(MAX(D332:F332)-MIN(D332:F332))*100</f>
        <v>1.45808019441069</v>
      </c>
      <c r="H332" s="41" t="n">
        <f aca="false">'2026 Forecast A'!L280</f>
        <v>2.78023491728762</v>
      </c>
      <c r="I332" s="41" t="n">
        <f aca="false">'2026 Forecast B'!L280</f>
        <v>2.86298806310657</v>
      </c>
      <c r="J332" s="41" t="n">
        <f aca="false">'2026 Forecast C'!L280</f>
        <v>2.97968580545052</v>
      </c>
      <c r="K332" s="18" t="n">
        <f aca="false">'2026 Forecast A'!F280</f>
        <v>823</v>
      </c>
      <c r="L332" s="42" t="str">
        <f aca="false">IF(OR(AND(D332&gt;0.5,E332&gt;0.5,F332&gt;0.5),AND(D332&lt;0.5,E332&lt;0.5,F332&lt;0.5)),"Yes","No — toss-up")</f>
        <v>Yes</v>
      </c>
    </row>
    <row r="333" customFormat="false" ht="15" hidden="false" customHeight="false" outlineLevel="0" collapsed="false">
      <c r="A333" s="9" t="str">
        <f aca="false">'2026 Forecast A'!A281</f>
        <v>Northampton</v>
      </c>
      <c r="B333" s="9" t="str">
        <f aca="false">'2026 Forecast A'!B281</f>
        <v>EASTON</v>
      </c>
      <c r="C333" s="9" t="str">
        <f aca="false">'2026 Forecast A'!C281</f>
        <v>EASTON 11TH WARD</v>
      </c>
      <c r="D333" s="10" t="n">
        <f aca="false">'2026 Forecast A'!G281</f>
        <v>0.680769230769231</v>
      </c>
      <c r="E333" s="10" t="n">
        <f aca="false">'2026 Forecast B'!G281</f>
        <v>0.682051282051282</v>
      </c>
      <c r="F333" s="10" t="n">
        <f aca="false">'2026 Forecast C'!G281</f>
        <v>0.694871794871795</v>
      </c>
      <c r="G333" s="40" t="n">
        <f aca="false">(MAX(D333:F333)-MIN(D333:F333))*100</f>
        <v>1.41025641025641</v>
      </c>
      <c r="H333" s="41" t="n">
        <f aca="false">'2026 Forecast A'!L281</f>
        <v>2.78023491728762</v>
      </c>
      <c r="I333" s="41" t="n">
        <f aca="false">'2026 Forecast B'!L281</f>
        <v>2.86298806310657</v>
      </c>
      <c r="J333" s="41" t="n">
        <f aca="false">'2026 Forecast C'!L281</f>
        <v>2.97968580545052</v>
      </c>
      <c r="K333" s="18" t="n">
        <f aca="false">'2026 Forecast A'!F281</f>
        <v>780</v>
      </c>
      <c r="L333" s="42" t="str">
        <f aca="false">IF(OR(AND(D333&gt;0.5,E333&gt;0.5,F333&gt;0.5),AND(D333&lt;0.5,E333&lt;0.5,F333&lt;0.5)),"Yes","No — toss-up")</f>
        <v>Yes</v>
      </c>
    </row>
    <row r="334" customFormat="false" ht="15" hidden="false" customHeight="false" outlineLevel="0" collapsed="false">
      <c r="A334" s="9" t="str">
        <f aca="false">'2026 Forecast A'!A282</f>
        <v>Northampton</v>
      </c>
      <c r="B334" s="9" t="str">
        <f aca="false">'2026 Forecast A'!B282</f>
        <v>EASTON</v>
      </c>
      <c r="C334" s="9" t="str">
        <f aca="false">'2026 Forecast A'!C282</f>
        <v>EASTON 2ND WARD</v>
      </c>
      <c r="D334" s="10" t="n">
        <f aca="false">'2026 Forecast A'!G282</f>
        <v>0.711442786069652</v>
      </c>
      <c r="E334" s="10" t="n">
        <f aca="false">'2026 Forecast B'!G282</f>
        <v>0.696517412935323</v>
      </c>
      <c r="F334" s="10" t="n">
        <f aca="false">'2026 Forecast C'!G282</f>
        <v>0.724709784411277</v>
      </c>
      <c r="G334" s="40" t="n">
        <f aca="false">(MAX(D334:F334)-MIN(D334:F334))*100</f>
        <v>2.81923714759536</v>
      </c>
      <c r="H334" s="41" t="n">
        <f aca="false">'2026 Forecast A'!L282</f>
        <v>2.78023491728762</v>
      </c>
      <c r="I334" s="41" t="n">
        <f aca="false">'2026 Forecast B'!L282</f>
        <v>2.86298806310657</v>
      </c>
      <c r="J334" s="41" t="n">
        <f aca="false">'2026 Forecast C'!L282</f>
        <v>2.97968580545052</v>
      </c>
      <c r="K334" s="18" t="n">
        <f aca="false">'2026 Forecast A'!F282</f>
        <v>603</v>
      </c>
      <c r="L334" s="42" t="str">
        <f aca="false">IF(OR(AND(D334&gt;0.5,E334&gt;0.5,F334&gt;0.5),AND(D334&lt;0.5,E334&lt;0.5,F334&lt;0.5)),"Yes","No — toss-up")</f>
        <v>Yes</v>
      </c>
    </row>
    <row r="335" customFormat="false" ht="15" hidden="false" customHeight="false" outlineLevel="0" collapsed="false">
      <c r="A335" s="9" t="str">
        <f aca="false">'2026 Forecast A'!A283</f>
        <v>Northampton</v>
      </c>
      <c r="B335" s="9" t="str">
        <f aca="false">'2026 Forecast A'!B283</f>
        <v>EASTON</v>
      </c>
      <c r="C335" s="9" t="str">
        <f aca="false">'2026 Forecast A'!C283</f>
        <v>EASTON 3RD WARD 2ND DISTRICT</v>
      </c>
      <c r="D335" s="10" t="n">
        <f aca="false">'2026 Forecast A'!G283</f>
        <v>0.729598051157126</v>
      </c>
      <c r="E335" s="10" t="n">
        <f aca="false">'2026 Forecast B'!G283</f>
        <v>0.722289890377588</v>
      </c>
      <c r="F335" s="10" t="n">
        <f aca="false">'2026 Forecast C'!G283</f>
        <v>0.7442143727162</v>
      </c>
      <c r="G335" s="40" t="n">
        <f aca="false">(MAX(D335:F335)-MIN(D335:F335))*100</f>
        <v>2.19244823386114</v>
      </c>
      <c r="H335" s="41" t="n">
        <f aca="false">'2026 Forecast A'!L283</f>
        <v>2.78023491728762</v>
      </c>
      <c r="I335" s="41" t="n">
        <f aca="false">'2026 Forecast B'!L283</f>
        <v>2.86298806310657</v>
      </c>
      <c r="J335" s="41" t="n">
        <f aca="false">'2026 Forecast C'!L283</f>
        <v>2.97968580545052</v>
      </c>
      <c r="K335" s="18" t="n">
        <f aca="false">'2026 Forecast A'!F283</f>
        <v>821</v>
      </c>
      <c r="L335" s="42" t="str">
        <f aca="false">IF(OR(AND(D335&gt;0.5,E335&gt;0.5,F335&gt;0.5),AND(D335&lt;0.5,E335&lt;0.5,F335&lt;0.5)),"Yes","No — toss-up")</f>
        <v>Yes</v>
      </c>
    </row>
    <row r="336" customFormat="false" ht="15" hidden="false" customHeight="false" outlineLevel="0" collapsed="false">
      <c r="A336" s="9" t="str">
        <f aca="false">'2026 Forecast A'!A284</f>
        <v>Northampton</v>
      </c>
      <c r="B336" s="9" t="str">
        <f aca="false">'2026 Forecast A'!B284</f>
        <v>EASTON</v>
      </c>
      <c r="C336" s="9" t="str">
        <f aca="false">'2026 Forecast A'!C284</f>
        <v>EASTON 3RD WARD 3RD DISTRICT</v>
      </c>
      <c r="D336" s="10" t="n">
        <f aca="false">'2026 Forecast A'!G284</f>
        <v>0.7834179357022</v>
      </c>
      <c r="E336" s="10" t="n">
        <f aca="false">'2026 Forecast B'!G284</f>
        <v>0.776649746192893</v>
      </c>
      <c r="F336" s="10" t="n">
        <f aca="false">'2026 Forecast C'!G284</f>
        <v>0.790186125211506</v>
      </c>
      <c r="G336" s="40" t="n">
        <f aca="false">(MAX(D336:F336)-MIN(D336:F336))*100</f>
        <v>1.35363790186125</v>
      </c>
      <c r="H336" s="41" t="n">
        <f aca="false">'2026 Forecast A'!L284</f>
        <v>2.78023491728762</v>
      </c>
      <c r="I336" s="41" t="n">
        <f aca="false">'2026 Forecast B'!L284</f>
        <v>2.86298806310657</v>
      </c>
      <c r="J336" s="41" t="n">
        <f aca="false">'2026 Forecast C'!L284</f>
        <v>2.97968580545052</v>
      </c>
      <c r="K336" s="18" t="n">
        <f aca="false">'2026 Forecast A'!F284</f>
        <v>591</v>
      </c>
      <c r="L336" s="42" t="str">
        <f aca="false">IF(OR(AND(D336&gt;0.5,E336&gt;0.5,F336&gt;0.5),AND(D336&lt;0.5,E336&lt;0.5,F336&lt;0.5)),"Yes","No — toss-up")</f>
        <v>Yes</v>
      </c>
    </row>
    <row r="337" customFormat="false" ht="15" hidden="false" customHeight="false" outlineLevel="0" collapsed="false">
      <c r="A337" s="9" t="str">
        <f aca="false">'2026 Forecast A'!A285</f>
        <v>Northampton</v>
      </c>
      <c r="B337" s="9" t="str">
        <f aca="false">'2026 Forecast A'!B285</f>
        <v>EASTON</v>
      </c>
      <c r="C337" s="9" t="str">
        <f aca="false">'2026 Forecast A'!C285</f>
        <v>EASTON 3RD WARD 4TH DISTRICT</v>
      </c>
      <c r="D337" s="10" t="n">
        <f aca="false">'2026 Forecast A'!G285</f>
        <v>0.667149059334298</v>
      </c>
      <c r="E337" s="10" t="n">
        <f aca="false">'2026 Forecast B'!G285</f>
        <v>0.664254703328509</v>
      </c>
      <c r="F337" s="10" t="n">
        <f aca="false">'2026 Forecast C'!G285</f>
        <v>0.681620839363242</v>
      </c>
      <c r="G337" s="40" t="n">
        <f aca="false">(MAX(D337:F337)-MIN(D337:F337))*100</f>
        <v>1.73661360347323</v>
      </c>
      <c r="H337" s="41" t="n">
        <f aca="false">'2026 Forecast A'!L285</f>
        <v>2.78023491728762</v>
      </c>
      <c r="I337" s="41" t="n">
        <f aca="false">'2026 Forecast B'!L285</f>
        <v>2.86298806310657</v>
      </c>
      <c r="J337" s="41" t="n">
        <f aca="false">'2026 Forecast C'!L285</f>
        <v>2.97968580545052</v>
      </c>
      <c r="K337" s="18" t="n">
        <f aca="false">'2026 Forecast A'!F285</f>
        <v>691</v>
      </c>
      <c r="L337" s="42" t="str">
        <f aca="false">IF(OR(AND(D337&gt;0.5,E337&gt;0.5,F337&gt;0.5),AND(D337&lt;0.5,E337&lt;0.5,F337&lt;0.5)),"Yes","No — toss-up")</f>
        <v>Yes</v>
      </c>
    </row>
    <row r="338" customFormat="false" ht="15" hidden="false" customHeight="false" outlineLevel="0" collapsed="false">
      <c r="A338" s="9" t="str">
        <f aca="false">'2026 Forecast A'!A286</f>
        <v>Northampton</v>
      </c>
      <c r="B338" s="9" t="str">
        <f aca="false">'2026 Forecast A'!B286</f>
        <v>EASTON</v>
      </c>
      <c r="C338" s="9" t="str">
        <f aca="false">'2026 Forecast A'!C286</f>
        <v>EASTON 4TH WARD</v>
      </c>
      <c r="D338" s="10" t="n">
        <f aca="false">'2026 Forecast A'!G286</f>
        <v>0.647058823529412</v>
      </c>
      <c r="E338" s="10" t="n">
        <f aca="false">'2026 Forecast B'!G286</f>
        <v>0.643137254901961</v>
      </c>
      <c r="F338" s="10" t="n">
        <f aca="false">'2026 Forecast C'!G286</f>
        <v>0.658823529411765</v>
      </c>
      <c r="G338" s="40" t="n">
        <f aca="false">(MAX(D338:F338)-MIN(D338:F338))*100</f>
        <v>1.56862745098039</v>
      </c>
      <c r="H338" s="41" t="n">
        <f aca="false">'2026 Forecast A'!L286</f>
        <v>3.86612036635239</v>
      </c>
      <c r="I338" s="41" t="n">
        <f aca="false">'2026 Forecast B'!L286</f>
        <v>3.67050772213151</v>
      </c>
      <c r="J338" s="41" t="n">
        <f aca="false">'2026 Forecast C'!L286</f>
        <v>4.12536798533956</v>
      </c>
      <c r="K338" s="18" t="n">
        <f aca="false">'2026 Forecast A'!F286</f>
        <v>510</v>
      </c>
      <c r="L338" s="42" t="str">
        <f aca="false">IF(OR(AND(D338&gt;0.5,E338&gt;0.5,F338&gt;0.5),AND(D338&lt;0.5,E338&lt;0.5,F338&lt;0.5)),"Yes","No — toss-up")</f>
        <v>Yes</v>
      </c>
    </row>
    <row r="339" customFormat="false" ht="15" hidden="false" customHeight="false" outlineLevel="0" collapsed="false">
      <c r="A339" s="9" t="str">
        <f aca="false">'2026 Forecast A'!A287</f>
        <v>Northampton</v>
      </c>
      <c r="B339" s="9" t="str">
        <f aca="false">'2026 Forecast A'!B287</f>
        <v>EASTON</v>
      </c>
      <c r="C339" s="9" t="str">
        <f aca="false">'2026 Forecast A'!C287</f>
        <v>EASTON 5TH WARD</v>
      </c>
      <c r="D339" s="10" t="n">
        <f aca="false">'2026 Forecast A'!G287</f>
        <v>0.714285714285714</v>
      </c>
      <c r="E339" s="10" t="n">
        <f aca="false">'2026 Forecast B'!G287</f>
        <v>0.714285714285714</v>
      </c>
      <c r="F339" s="10" t="n">
        <f aca="false">'2026 Forecast C'!G287</f>
        <v>0.733990147783251</v>
      </c>
      <c r="G339" s="40" t="n">
        <f aca="false">(MAX(D339:F339)-MIN(D339:F339))*100</f>
        <v>1.97044334975369</v>
      </c>
      <c r="H339" s="41" t="n">
        <f aca="false">'2026 Forecast A'!L287</f>
        <v>3.86612036635239</v>
      </c>
      <c r="I339" s="41" t="n">
        <f aca="false">'2026 Forecast B'!L287</f>
        <v>3.67050772213151</v>
      </c>
      <c r="J339" s="41" t="n">
        <f aca="false">'2026 Forecast C'!L287</f>
        <v>4.12536798533956</v>
      </c>
      <c r="K339" s="18" t="n">
        <f aca="false">'2026 Forecast A'!F287</f>
        <v>203</v>
      </c>
      <c r="L339" s="42" t="str">
        <f aca="false">IF(OR(AND(D339&gt;0.5,E339&gt;0.5,F339&gt;0.5),AND(D339&lt;0.5,E339&lt;0.5,F339&lt;0.5)),"Yes","No — toss-up")</f>
        <v>Yes</v>
      </c>
    </row>
    <row r="340" customFormat="false" ht="15" hidden="false" customHeight="false" outlineLevel="0" collapsed="false">
      <c r="A340" s="9" t="str">
        <f aca="false">'2026 Forecast A'!A288</f>
        <v>Northampton</v>
      </c>
      <c r="B340" s="9" t="str">
        <f aca="false">'2026 Forecast A'!B288</f>
        <v>EASTON</v>
      </c>
      <c r="C340" s="9" t="str">
        <f aca="false">'2026 Forecast A'!C288</f>
        <v>EASTON 6TH WARD</v>
      </c>
      <c r="D340" s="10" t="n">
        <f aca="false">'2026 Forecast A'!G288</f>
        <v>0.720125786163522</v>
      </c>
      <c r="E340" s="10" t="n">
        <f aca="false">'2026 Forecast B'!G288</f>
        <v>0.720125786163522</v>
      </c>
      <c r="F340" s="10" t="n">
        <f aca="false">'2026 Forecast C'!G288</f>
        <v>0.735849056603774</v>
      </c>
      <c r="G340" s="40" t="n">
        <f aca="false">(MAX(D340:F340)-MIN(D340:F340))*100</f>
        <v>1.57232704402516</v>
      </c>
      <c r="H340" s="41" t="n">
        <f aca="false">'2026 Forecast A'!L288</f>
        <v>3.86612036635239</v>
      </c>
      <c r="I340" s="41" t="n">
        <f aca="false">'2026 Forecast B'!L288</f>
        <v>3.67050772213151</v>
      </c>
      <c r="J340" s="41" t="n">
        <f aca="false">'2026 Forecast C'!L288</f>
        <v>4.12536798533956</v>
      </c>
      <c r="K340" s="18" t="n">
        <f aca="false">'2026 Forecast A'!F288</f>
        <v>318</v>
      </c>
      <c r="L340" s="42" t="str">
        <f aca="false">IF(OR(AND(D340&gt;0.5,E340&gt;0.5,F340&gt;0.5),AND(D340&lt;0.5,E340&lt;0.5,F340&lt;0.5)),"Yes","No — toss-up")</f>
        <v>Yes</v>
      </c>
    </row>
    <row r="341" customFormat="false" ht="15" hidden="false" customHeight="false" outlineLevel="0" collapsed="false">
      <c r="A341" s="9" t="str">
        <f aca="false">'2026 Forecast A'!A289</f>
        <v>Northampton</v>
      </c>
      <c r="B341" s="9" t="str">
        <f aca="false">'2026 Forecast A'!B289</f>
        <v>EASTON</v>
      </c>
      <c r="C341" s="9" t="str">
        <f aca="false">'2026 Forecast A'!C289</f>
        <v>EASTON 7TH WARD</v>
      </c>
      <c r="D341" s="10" t="n">
        <f aca="false">'2026 Forecast A'!G289</f>
        <v>0.663817663817664</v>
      </c>
      <c r="E341" s="10" t="n">
        <f aca="false">'2026 Forecast B'!G289</f>
        <v>0.658119658119658</v>
      </c>
      <c r="F341" s="10" t="n">
        <f aca="false">'2026 Forecast C'!G289</f>
        <v>0.675213675213675</v>
      </c>
      <c r="G341" s="40" t="n">
        <f aca="false">(MAX(D341:F341)-MIN(D341:F341))*100</f>
        <v>1.70940170940171</v>
      </c>
      <c r="H341" s="41" t="n">
        <f aca="false">'2026 Forecast A'!L289</f>
        <v>3.86612036635239</v>
      </c>
      <c r="I341" s="41" t="n">
        <f aca="false">'2026 Forecast B'!L289</f>
        <v>3.67050772213151</v>
      </c>
      <c r="J341" s="41" t="n">
        <f aca="false">'2026 Forecast C'!L289</f>
        <v>4.12536798533956</v>
      </c>
      <c r="K341" s="18" t="n">
        <f aca="false">'2026 Forecast A'!F289</f>
        <v>351</v>
      </c>
      <c r="L341" s="42" t="str">
        <f aca="false">IF(OR(AND(D341&gt;0.5,E341&gt;0.5,F341&gt;0.5),AND(D341&lt;0.5,E341&lt;0.5,F341&lt;0.5)),"Yes","No — toss-up")</f>
        <v>Yes</v>
      </c>
    </row>
    <row r="342" customFormat="false" ht="15" hidden="false" customHeight="false" outlineLevel="0" collapsed="false">
      <c r="A342" s="9" t="str">
        <f aca="false">'2026 Forecast A'!A290</f>
        <v>Northampton</v>
      </c>
      <c r="B342" s="9" t="str">
        <f aca="false">'2026 Forecast A'!B290</f>
        <v>EASTON</v>
      </c>
      <c r="C342" s="9" t="str">
        <f aca="false">'2026 Forecast A'!C290</f>
        <v>EASTON 8TH WARD</v>
      </c>
      <c r="D342" s="10" t="n">
        <f aca="false">'2026 Forecast A'!G290</f>
        <v>0.683729433272395</v>
      </c>
      <c r="E342" s="10" t="n">
        <f aca="false">'2026 Forecast B'!G290</f>
        <v>0.67702620353443</v>
      </c>
      <c r="F342" s="10" t="n">
        <f aca="false">'2026 Forecast C'!G290</f>
        <v>0.697745277269957</v>
      </c>
      <c r="G342" s="40" t="n">
        <f aca="false">(MAX(D342:F342)-MIN(D342:F342))*100</f>
        <v>2.07190737355272</v>
      </c>
      <c r="H342" s="41" t="n">
        <f aca="false">'2026 Forecast A'!L290</f>
        <v>2.49690754080285</v>
      </c>
      <c r="I342" s="41" t="n">
        <f aca="false">'2026 Forecast B'!L290</f>
        <v>2.75387954279702</v>
      </c>
      <c r="J342" s="41" t="n">
        <f aca="false">'2026 Forecast C'!L290</f>
        <v>2.60851615102284</v>
      </c>
      <c r="K342" s="18" t="n">
        <f aca="false">'2026 Forecast A'!F290</f>
        <v>1641</v>
      </c>
      <c r="L342" s="42" t="str">
        <f aca="false">IF(OR(AND(D342&gt;0.5,E342&gt;0.5,F342&gt;0.5),AND(D342&lt;0.5,E342&lt;0.5,F342&lt;0.5)),"Yes","No — toss-up")</f>
        <v>Yes</v>
      </c>
    </row>
    <row r="343" customFormat="false" ht="15" hidden="false" customHeight="false" outlineLevel="0" collapsed="false">
      <c r="A343" s="9" t="str">
        <f aca="false">'2026 Forecast A'!A291</f>
        <v>Northampton</v>
      </c>
      <c r="B343" s="9" t="str">
        <f aca="false">'2026 Forecast A'!B291</f>
        <v>EASTON</v>
      </c>
      <c r="C343" s="9" t="str">
        <f aca="false">'2026 Forecast A'!C291</f>
        <v>EASTON 9TH WARD</v>
      </c>
      <c r="D343" s="10" t="n">
        <f aca="false">'2026 Forecast A'!G291</f>
        <v>0.660907127429806</v>
      </c>
      <c r="E343" s="10" t="n">
        <f aca="false">'2026 Forecast B'!G291</f>
        <v>0.661987041036717</v>
      </c>
      <c r="F343" s="10" t="n">
        <f aca="false">'2026 Forecast C'!G291</f>
        <v>0.670626349892009</v>
      </c>
      <c r="G343" s="40" t="n">
        <f aca="false">(MAX(D343:F343)-MIN(D343:F343))*100</f>
        <v>0.971922246220303</v>
      </c>
      <c r="H343" s="41" t="n">
        <f aca="false">'2026 Forecast A'!L291</f>
        <v>2.78023491728762</v>
      </c>
      <c r="I343" s="41" t="n">
        <f aca="false">'2026 Forecast B'!L291</f>
        <v>2.86298806310657</v>
      </c>
      <c r="J343" s="41" t="n">
        <f aca="false">'2026 Forecast C'!L291</f>
        <v>2.97968580545052</v>
      </c>
      <c r="K343" s="18" t="n">
        <f aca="false">'2026 Forecast A'!F291</f>
        <v>926</v>
      </c>
      <c r="L343" s="42" t="str">
        <f aca="false">IF(OR(AND(D343&gt;0.5,E343&gt;0.5,F343&gt;0.5),AND(D343&lt;0.5,E343&lt;0.5,F343&lt;0.5)),"Yes","No — toss-up")</f>
        <v>Yes</v>
      </c>
    </row>
    <row r="344" customFormat="false" ht="15" hidden="false" customHeight="false" outlineLevel="0" collapsed="false">
      <c r="A344" s="9" t="str">
        <f aca="false">'2026 Forecast A'!A292</f>
        <v>Northampton</v>
      </c>
      <c r="B344" s="9" t="str">
        <f aca="false">'2026 Forecast A'!B292</f>
        <v>FORKS</v>
      </c>
      <c r="C344" s="9" t="str">
        <f aca="false">'2026 Forecast A'!C292</f>
        <v>FORKS TWSP EAST</v>
      </c>
      <c r="D344" s="10" t="n">
        <f aca="false">'2026 Forecast A'!G292</f>
        <v>0.530102790014684</v>
      </c>
      <c r="E344" s="10" t="n">
        <f aca="false">'2026 Forecast B'!G292</f>
        <v>0.520558002936858</v>
      </c>
      <c r="F344" s="10" t="n">
        <f aca="false">'2026 Forecast C'!G292</f>
        <v>0.533039647577093</v>
      </c>
      <c r="G344" s="40" t="n">
        <f aca="false">(MAX(D344:F344)-MIN(D344:F344))*100</f>
        <v>1.24816446402349</v>
      </c>
      <c r="H344" s="41" t="n">
        <f aca="false">'2026 Forecast A'!L292</f>
        <v>2.49690754080285</v>
      </c>
      <c r="I344" s="41" t="n">
        <f aca="false">'2026 Forecast B'!L292</f>
        <v>2.75387954279702</v>
      </c>
      <c r="J344" s="41" t="n">
        <f aca="false">'2026 Forecast C'!L292</f>
        <v>2.60851615102284</v>
      </c>
      <c r="K344" s="18" t="n">
        <f aca="false">'2026 Forecast A'!F292</f>
        <v>1362</v>
      </c>
      <c r="L344" s="42" t="str">
        <f aca="false">IF(OR(AND(D344&gt;0.5,E344&gt;0.5,F344&gt;0.5),AND(D344&lt;0.5,E344&lt;0.5,F344&lt;0.5)),"Yes","No — toss-up")</f>
        <v>Yes</v>
      </c>
    </row>
    <row r="345" customFormat="false" ht="15" hidden="false" customHeight="false" outlineLevel="0" collapsed="false">
      <c r="A345" s="9" t="str">
        <f aca="false">'2026 Forecast A'!A293</f>
        <v>Northampton</v>
      </c>
      <c r="B345" s="9" t="str">
        <f aca="false">'2026 Forecast A'!B293</f>
        <v>FORKS</v>
      </c>
      <c r="C345" s="9" t="str">
        <f aca="false">'2026 Forecast A'!C293</f>
        <v>FORKS TWSP NORTH</v>
      </c>
      <c r="D345" s="10" t="n">
        <f aca="false">'2026 Forecast A'!G293</f>
        <v>0.519598906107566</v>
      </c>
      <c r="E345" s="10" t="n">
        <f aca="false">'2026 Forecast B'!G293</f>
        <v>0.514129443938013</v>
      </c>
      <c r="F345" s="10" t="n">
        <f aca="false">'2026 Forecast C'!G293</f>
        <v>0.525068368277119</v>
      </c>
      <c r="G345" s="40" t="n">
        <f aca="false">(MAX(D345:F345)-MIN(D345:F345))*100</f>
        <v>1.09389243391067</v>
      </c>
      <c r="H345" s="41" t="n">
        <f aca="false">'2026 Forecast A'!L293</f>
        <v>2.49690754080285</v>
      </c>
      <c r="I345" s="41" t="n">
        <f aca="false">'2026 Forecast B'!L293</f>
        <v>2.75387954279702</v>
      </c>
      <c r="J345" s="41" t="n">
        <f aca="false">'2026 Forecast C'!L293</f>
        <v>2.60851615102284</v>
      </c>
      <c r="K345" s="18" t="n">
        <f aca="false">'2026 Forecast A'!F293</f>
        <v>1097</v>
      </c>
      <c r="L345" s="42" t="str">
        <f aca="false">IF(OR(AND(D345&gt;0.5,E345&gt;0.5,F345&gt;0.5),AND(D345&lt;0.5,E345&lt;0.5,F345&lt;0.5)),"Yes","No — toss-up")</f>
        <v>Yes</v>
      </c>
    </row>
    <row r="346" customFormat="false" ht="15" hidden="false" customHeight="false" outlineLevel="0" collapsed="false">
      <c r="A346" s="9" t="str">
        <f aca="false">'2026 Forecast A'!A294</f>
        <v>Northampton</v>
      </c>
      <c r="B346" s="9" t="str">
        <f aca="false">'2026 Forecast A'!B294</f>
        <v>FORKS</v>
      </c>
      <c r="C346" s="9" t="str">
        <f aca="false">'2026 Forecast A'!C294</f>
        <v>FORKS TWSP NORTHWEST</v>
      </c>
      <c r="D346" s="10" t="n">
        <f aca="false">'2026 Forecast A'!G294</f>
        <v>0.543889845094664</v>
      </c>
      <c r="E346" s="10" t="n">
        <f aca="false">'2026 Forecast B'!G294</f>
        <v>0.543889845094664</v>
      </c>
      <c r="F346" s="10" t="n">
        <f aca="false">'2026 Forecast C'!G294</f>
        <v>0.542168674698795</v>
      </c>
      <c r="G346" s="40" t="n">
        <f aca="false">(MAX(D346:F346)-MIN(D346:F346))*100</f>
        <v>0.172117039586928</v>
      </c>
      <c r="H346" s="41" t="n">
        <f aca="false">'2026 Forecast A'!L294</f>
        <v>2.78023491728762</v>
      </c>
      <c r="I346" s="41" t="n">
        <f aca="false">'2026 Forecast B'!L294</f>
        <v>2.86298806310657</v>
      </c>
      <c r="J346" s="41" t="n">
        <f aca="false">'2026 Forecast C'!L294</f>
        <v>2.97968580545052</v>
      </c>
      <c r="K346" s="18" t="n">
        <f aca="false">'2026 Forecast A'!F294</f>
        <v>581</v>
      </c>
      <c r="L346" s="42" t="str">
        <f aca="false">IF(OR(AND(D346&gt;0.5,E346&gt;0.5,F346&gt;0.5),AND(D346&lt;0.5,E346&lt;0.5,F346&lt;0.5)),"Yes","No — toss-up")</f>
        <v>Yes</v>
      </c>
    </row>
    <row r="347" customFormat="false" ht="15" hidden="false" customHeight="false" outlineLevel="0" collapsed="false">
      <c r="A347" s="9" t="str">
        <f aca="false">'2026 Forecast A'!A295</f>
        <v>Northampton</v>
      </c>
      <c r="B347" s="9" t="str">
        <f aca="false">'2026 Forecast A'!B295</f>
        <v>FORKS</v>
      </c>
      <c r="C347" s="9" t="str">
        <f aca="false">'2026 Forecast A'!C295</f>
        <v>FORKS TWSP SOUTH</v>
      </c>
      <c r="D347" s="10" t="n">
        <f aca="false">'2026 Forecast A'!G295</f>
        <v>0.521888412017167</v>
      </c>
      <c r="E347" s="10" t="n">
        <f aca="false">'2026 Forecast B'!G295</f>
        <v>0.51931330472103</v>
      </c>
      <c r="F347" s="10" t="n">
        <f aca="false">'2026 Forecast C'!G295</f>
        <v>0.527896995708155</v>
      </c>
      <c r="G347" s="40" t="n">
        <f aca="false">(MAX(D347:F347)-MIN(D347:F347))*100</f>
        <v>0.858369098712453</v>
      </c>
      <c r="H347" s="41" t="n">
        <f aca="false">'2026 Forecast A'!L295</f>
        <v>2.49690754080285</v>
      </c>
      <c r="I347" s="41" t="n">
        <f aca="false">'2026 Forecast B'!L295</f>
        <v>2.75387954279702</v>
      </c>
      <c r="J347" s="41" t="n">
        <f aca="false">'2026 Forecast C'!L295</f>
        <v>2.60851615102284</v>
      </c>
      <c r="K347" s="18" t="n">
        <f aca="false">'2026 Forecast A'!F295</f>
        <v>1165</v>
      </c>
      <c r="L347" s="42" t="str">
        <f aca="false">IF(OR(AND(D347&gt;0.5,E347&gt;0.5,F347&gt;0.5),AND(D347&lt;0.5,E347&lt;0.5,F347&lt;0.5)),"Yes","No — toss-up")</f>
        <v>Yes</v>
      </c>
    </row>
    <row r="348" customFormat="false" ht="15" hidden="false" customHeight="false" outlineLevel="0" collapsed="false">
      <c r="A348" s="9" t="str">
        <f aca="false">'2026 Forecast A'!A296</f>
        <v>Northampton</v>
      </c>
      <c r="B348" s="9" t="str">
        <f aca="false">'2026 Forecast A'!B296</f>
        <v>FORKS</v>
      </c>
      <c r="C348" s="9" t="str">
        <f aca="false">'2026 Forecast A'!C296</f>
        <v>FORKS TWSP SOUTHEAST</v>
      </c>
      <c r="D348" s="10" t="n">
        <f aca="false">'2026 Forecast A'!G296</f>
        <v>0.521224086870681</v>
      </c>
      <c r="E348" s="10" t="n">
        <f aca="false">'2026 Forecast B'!G296</f>
        <v>0.528134254689042</v>
      </c>
      <c r="F348" s="10" t="n">
        <f aca="false">'2026 Forecast C'!G296</f>
        <v>0.527147087857848</v>
      </c>
      <c r="G348" s="40" t="n">
        <f aca="false">(MAX(D348:F348)-MIN(D348:F348))*100</f>
        <v>0.691016781836129</v>
      </c>
      <c r="H348" s="41" t="n">
        <f aca="false">'2026 Forecast A'!L296</f>
        <v>2.49690754080285</v>
      </c>
      <c r="I348" s="41" t="n">
        <f aca="false">'2026 Forecast B'!L296</f>
        <v>2.75387954279702</v>
      </c>
      <c r="J348" s="41" t="n">
        <f aca="false">'2026 Forecast C'!L296</f>
        <v>2.60851615102284</v>
      </c>
      <c r="K348" s="18" t="n">
        <f aca="false">'2026 Forecast A'!F296</f>
        <v>1013</v>
      </c>
      <c r="L348" s="42" t="str">
        <f aca="false">IF(OR(AND(D348&gt;0.5,E348&gt;0.5,F348&gt;0.5),AND(D348&lt;0.5,E348&lt;0.5,F348&lt;0.5)),"Yes","No — toss-up")</f>
        <v>Yes</v>
      </c>
    </row>
    <row r="349" customFormat="false" ht="15" hidden="false" customHeight="false" outlineLevel="0" collapsed="false">
      <c r="A349" s="9" t="str">
        <f aca="false">'2026 Forecast A'!A297</f>
        <v>Northampton</v>
      </c>
      <c r="B349" s="9" t="str">
        <f aca="false">'2026 Forecast A'!B297</f>
        <v>FORKS</v>
      </c>
      <c r="C349" s="9" t="str">
        <f aca="false">'2026 Forecast A'!C297</f>
        <v>FORKS TWSP SOUTHWEST</v>
      </c>
      <c r="D349" s="10" t="n">
        <f aca="false">'2026 Forecast A'!G297</f>
        <v>0.518333333333333</v>
      </c>
      <c r="E349" s="10" t="n">
        <f aca="false">'2026 Forecast B'!G297</f>
        <v>0.515</v>
      </c>
      <c r="F349" s="10" t="n">
        <f aca="false">'2026 Forecast C'!G297</f>
        <v>0.524166666666667</v>
      </c>
      <c r="G349" s="40" t="n">
        <f aca="false">(MAX(D349:F349)-MIN(D349:F349))*100</f>
        <v>0.916666666666666</v>
      </c>
      <c r="H349" s="41" t="n">
        <f aca="false">'2026 Forecast A'!L297</f>
        <v>2.49690754080285</v>
      </c>
      <c r="I349" s="41" t="n">
        <f aca="false">'2026 Forecast B'!L297</f>
        <v>2.75387954279702</v>
      </c>
      <c r="J349" s="41" t="n">
        <f aca="false">'2026 Forecast C'!L297</f>
        <v>2.60851615102284</v>
      </c>
      <c r="K349" s="18" t="n">
        <f aca="false">'2026 Forecast A'!F297</f>
        <v>1200</v>
      </c>
      <c r="L349" s="42" t="str">
        <f aca="false">IF(OR(AND(D349&gt;0.5,E349&gt;0.5,F349&gt;0.5),AND(D349&lt;0.5,E349&lt;0.5,F349&lt;0.5)),"Yes","No — toss-up")</f>
        <v>Yes</v>
      </c>
    </row>
    <row r="350" customFormat="false" ht="15" hidden="false" customHeight="false" outlineLevel="0" collapsed="false">
      <c r="A350" s="9" t="str">
        <f aca="false">'2026 Forecast A'!A298</f>
        <v>Northampton</v>
      </c>
      <c r="B350" s="9" t="str">
        <f aca="false">'2026 Forecast A'!B298</f>
        <v>FORKS</v>
      </c>
      <c r="C350" s="9" t="str">
        <f aca="false">'2026 Forecast A'!C298</f>
        <v>FORKS TWSP WEST</v>
      </c>
      <c r="D350" s="10" t="n">
        <f aca="false">'2026 Forecast A'!G298</f>
        <v>0.507389162561576</v>
      </c>
      <c r="E350" s="10" t="n">
        <f aca="false">'2026 Forecast B'!G298</f>
        <v>0.517241379310345</v>
      </c>
      <c r="F350" s="10" t="n">
        <f aca="false">'2026 Forecast C'!G298</f>
        <v>0.517241379310345</v>
      </c>
      <c r="G350" s="40" t="n">
        <f aca="false">(MAX(D350:F350)-MIN(D350:F350))*100</f>
        <v>0.985221674876846</v>
      </c>
      <c r="H350" s="41" t="n">
        <f aca="false">'2026 Forecast A'!L298</f>
        <v>2.78023491728762</v>
      </c>
      <c r="I350" s="41" t="n">
        <f aca="false">'2026 Forecast B'!L298</f>
        <v>2.86298806310657</v>
      </c>
      <c r="J350" s="41" t="n">
        <f aca="false">'2026 Forecast C'!L298</f>
        <v>2.97968580545052</v>
      </c>
      <c r="K350" s="18" t="n">
        <f aca="false">'2026 Forecast A'!F298</f>
        <v>609</v>
      </c>
      <c r="L350" s="42" t="str">
        <f aca="false">IF(OR(AND(D350&gt;0.5,E350&gt;0.5,F350&gt;0.5),AND(D350&lt;0.5,E350&lt;0.5,F350&lt;0.5)),"Yes","No — toss-up")</f>
        <v>Yes</v>
      </c>
    </row>
    <row r="351" customFormat="false" ht="15" hidden="false" customHeight="false" outlineLevel="0" collapsed="false">
      <c r="A351" s="9" t="str">
        <f aca="false">'2026 Forecast A'!A299</f>
        <v>Northampton</v>
      </c>
      <c r="B351" s="9" t="str">
        <f aca="false">'2026 Forecast A'!B299</f>
        <v>FREEMANSBURG</v>
      </c>
      <c r="C351" s="9" t="str">
        <f aca="false">'2026 Forecast A'!C299</f>
        <v>FREEMANSBURG</v>
      </c>
      <c r="D351" s="10" t="n">
        <f aca="false">'2026 Forecast A'!G299</f>
        <v>0.599260172626387</v>
      </c>
      <c r="E351" s="10" t="n">
        <f aca="false">'2026 Forecast B'!G299</f>
        <v>0.599260172626387</v>
      </c>
      <c r="F351" s="10" t="n">
        <f aca="false">'2026 Forecast C'!G299</f>
        <v>0.606658446362515</v>
      </c>
      <c r="G351" s="40" t="n">
        <f aca="false">(MAX(D351:F351)-MIN(D351:F351))*100</f>
        <v>0.739827373612823</v>
      </c>
      <c r="H351" s="41" t="n">
        <f aca="false">'2026 Forecast A'!L299</f>
        <v>2.78023491728762</v>
      </c>
      <c r="I351" s="41" t="n">
        <f aca="false">'2026 Forecast B'!L299</f>
        <v>2.86298806310657</v>
      </c>
      <c r="J351" s="41" t="n">
        <f aca="false">'2026 Forecast C'!L299</f>
        <v>2.97968580545052</v>
      </c>
      <c r="K351" s="18" t="n">
        <f aca="false">'2026 Forecast A'!F299</f>
        <v>811</v>
      </c>
      <c r="L351" s="42" t="str">
        <f aca="false">IF(OR(AND(D351&gt;0.5,E351&gt;0.5,F351&gt;0.5),AND(D351&lt;0.5,E351&lt;0.5,F351&lt;0.5)),"Yes","No — toss-up")</f>
        <v>Yes</v>
      </c>
    </row>
    <row r="352" customFormat="false" ht="15" hidden="false" customHeight="false" outlineLevel="0" collapsed="false">
      <c r="A352" s="9" t="str">
        <f aca="false">'2026 Forecast A'!A300</f>
        <v>Northampton</v>
      </c>
      <c r="B352" s="9" t="str">
        <f aca="false">'2026 Forecast A'!B300</f>
        <v>GLENDON</v>
      </c>
      <c r="C352" s="9" t="str">
        <f aca="false">'2026 Forecast A'!C300</f>
        <v>GLENDON</v>
      </c>
      <c r="D352" s="10" t="n">
        <f aca="false">'2026 Forecast A'!G300</f>
        <v>0.520833333333333</v>
      </c>
      <c r="E352" s="10" t="n">
        <f aca="false">'2026 Forecast B'!G300</f>
        <v>0.527777777777778</v>
      </c>
      <c r="F352" s="10" t="n">
        <f aca="false">'2026 Forecast C'!G300</f>
        <v>0.534722222222222</v>
      </c>
      <c r="G352" s="40" t="n">
        <f aca="false">(MAX(D352:F352)-MIN(D352:F352))*100</f>
        <v>1.38888888888888</v>
      </c>
      <c r="H352" s="41" t="n">
        <f aca="false">'2026 Forecast A'!L300</f>
        <v>3.86612036635239</v>
      </c>
      <c r="I352" s="41" t="n">
        <f aca="false">'2026 Forecast B'!L300</f>
        <v>3.67050772213151</v>
      </c>
      <c r="J352" s="41" t="n">
        <f aca="false">'2026 Forecast C'!L300</f>
        <v>4.12536798533956</v>
      </c>
      <c r="K352" s="18" t="n">
        <f aca="false">'2026 Forecast A'!F300</f>
        <v>144</v>
      </c>
      <c r="L352" s="42" t="str">
        <f aca="false">IF(OR(AND(D352&gt;0.5,E352&gt;0.5,F352&gt;0.5),AND(D352&lt;0.5,E352&lt;0.5,F352&lt;0.5)),"Yes","No — toss-up")</f>
        <v>Yes</v>
      </c>
    </row>
    <row r="353" customFormat="false" ht="15" hidden="false" customHeight="false" outlineLevel="0" collapsed="false">
      <c r="A353" s="9" t="str">
        <f aca="false">'2026 Forecast A'!A301</f>
        <v>Northampton</v>
      </c>
      <c r="B353" s="9" t="str">
        <f aca="false">'2026 Forecast A'!B301</f>
        <v>HANOVER</v>
      </c>
      <c r="C353" s="9" t="str">
        <f aca="false">'2026 Forecast A'!C301</f>
        <v>HANOVER #1</v>
      </c>
      <c r="D353" s="10" t="n">
        <f aca="false">'2026 Forecast A'!G301</f>
        <v>0.584876543209877</v>
      </c>
      <c r="E353" s="10" t="n">
        <f aca="false">'2026 Forecast B'!G301</f>
        <v>0.585648148148148</v>
      </c>
      <c r="F353" s="10" t="n">
        <f aca="false">'2026 Forecast C'!G301</f>
        <v>0.596450617283951</v>
      </c>
      <c r="G353" s="40" t="n">
        <f aca="false">(MAX(D353:F353)-MIN(D353:F353))*100</f>
        <v>1.15740740740741</v>
      </c>
      <c r="H353" s="41" t="n">
        <f aca="false">'2026 Forecast A'!L301</f>
        <v>2.49690754080285</v>
      </c>
      <c r="I353" s="41" t="n">
        <f aca="false">'2026 Forecast B'!L301</f>
        <v>2.75387954279702</v>
      </c>
      <c r="J353" s="41" t="n">
        <f aca="false">'2026 Forecast C'!L301</f>
        <v>2.60851615102284</v>
      </c>
      <c r="K353" s="18" t="n">
        <f aca="false">'2026 Forecast A'!F301</f>
        <v>1296</v>
      </c>
      <c r="L353" s="42" t="str">
        <f aca="false">IF(OR(AND(D353&gt;0.5,E353&gt;0.5,F353&gt;0.5),AND(D353&lt;0.5,E353&lt;0.5,F353&lt;0.5)),"Yes","No — toss-up")</f>
        <v>Yes</v>
      </c>
    </row>
    <row r="354" customFormat="false" ht="15" hidden="false" customHeight="false" outlineLevel="0" collapsed="false">
      <c r="A354" s="9" t="str">
        <f aca="false">'2026 Forecast A'!A302</f>
        <v>Northampton</v>
      </c>
      <c r="B354" s="9" t="str">
        <f aca="false">'2026 Forecast A'!B302</f>
        <v>HANOVER</v>
      </c>
      <c r="C354" s="9" t="str">
        <f aca="false">'2026 Forecast A'!C302</f>
        <v>HANOVER #2</v>
      </c>
      <c r="D354" s="10" t="n">
        <f aca="false">'2026 Forecast A'!G302</f>
        <v>0.553272450532725</v>
      </c>
      <c r="E354" s="10" t="n">
        <f aca="false">'2026 Forecast B'!G302</f>
        <v>0.556316590563166</v>
      </c>
      <c r="F354" s="10" t="n">
        <f aca="false">'2026 Forecast C'!G302</f>
        <v>0.563926940639269</v>
      </c>
      <c r="G354" s="40" t="n">
        <f aca="false">(MAX(D354:F354)-MIN(D354:F354))*100</f>
        <v>1.06544901065448</v>
      </c>
      <c r="H354" s="41" t="n">
        <f aca="false">'2026 Forecast A'!L302</f>
        <v>2.49690754080285</v>
      </c>
      <c r="I354" s="41" t="n">
        <f aca="false">'2026 Forecast B'!L302</f>
        <v>2.75387954279702</v>
      </c>
      <c r="J354" s="41" t="n">
        <f aca="false">'2026 Forecast C'!L302</f>
        <v>2.60851615102284</v>
      </c>
      <c r="K354" s="18" t="n">
        <f aca="false">'2026 Forecast A'!F302</f>
        <v>1314</v>
      </c>
      <c r="L354" s="42" t="str">
        <f aca="false">IF(OR(AND(D354&gt;0.5,E354&gt;0.5,F354&gt;0.5),AND(D354&lt;0.5,E354&lt;0.5,F354&lt;0.5)),"Yes","No — toss-up")</f>
        <v>Yes</v>
      </c>
    </row>
    <row r="355" customFormat="false" ht="15" hidden="false" customHeight="false" outlineLevel="0" collapsed="false">
      <c r="A355" s="9" t="str">
        <f aca="false">'2026 Forecast A'!A303</f>
        <v>Northampton</v>
      </c>
      <c r="B355" s="9" t="str">
        <f aca="false">'2026 Forecast A'!B303</f>
        <v>HANOVER</v>
      </c>
      <c r="C355" s="9" t="str">
        <f aca="false">'2026 Forecast A'!C303</f>
        <v>HANOVER #3</v>
      </c>
      <c r="D355" s="10" t="n">
        <f aca="false">'2026 Forecast A'!G303</f>
        <v>0.526027397260274</v>
      </c>
      <c r="E355" s="10" t="n">
        <f aca="false">'2026 Forecast B'!G303</f>
        <v>0.523287671232877</v>
      </c>
      <c r="F355" s="10" t="n">
        <f aca="false">'2026 Forecast C'!G303</f>
        <v>0.531506849315069</v>
      </c>
      <c r="G355" s="40" t="n">
        <f aca="false">(MAX(D355:F355)-MIN(D355:F355))*100</f>
        <v>0.821917808219186</v>
      </c>
      <c r="H355" s="41" t="n">
        <f aca="false">'2026 Forecast A'!L303</f>
        <v>2.78023491728762</v>
      </c>
      <c r="I355" s="41" t="n">
        <f aca="false">'2026 Forecast B'!L303</f>
        <v>2.86298806310657</v>
      </c>
      <c r="J355" s="41" t="n">
        <f aca="false">'2026 Forecast C'!L303</f>
        <v>2.97968580545052</v>
      </c>
      <c r="K355" s="18" t="n">
        <f aca="false">'2026 Forecast A'!F303</f>
        <v>730</v>
      </c>
      <c r="L355" s="42" t="str">
        <f aca="false">IF(OR(AND(D355&gt;0.5,E355&gt;0.5,F355&gt;0.5),AND(D355&lt;0.5,E355&lt;0.5,F355&lt;0.5)),"Yes","No — toss-up")</f>
        <v>Yes</v>
      </c>
    </row>
    <row r="356" customFormat="false" ht="15" hidden="false" customHeight="false" outlineLevel="0" collapsed="false">
      <c r="A356" s="9" t="str">
        <f aca="false">'2026 Forecast A'!A304</f>
        <v>Northampton</v>
      </c>
      <c r="B356" s="9" t="str">
        <f aca="false">'2026 Forecast A'!B304</f>
        <v>HANOVER</v>
      </c>
      <c r="C356" s="9" t="str">
        <f aca="false">'2026 Forecast A'!C304</f>
        <v>HANOVER #4</v>
      </c>
      <c r="D356" s="10" t="n">
        <f aca="false">'2026 Forecast A'!G304</f>
        <v>0.526406926406926</v>
      </c>
      <c r="E356" s="10" t="n">
        <f aca="false">'2026 Forecast B'!G304</f>
        <v>0.522077922077922</v>
      </c>
      <c r="F356" s="10" t="n">
        <f aca="false">'2026 Forecast C'!G304</f>
        <v>0.531601731601732</v>
      </c>
      <c r="G356" s="40" t="n">
        <f aca="false">(MAX(D356:F356)-MIN(D356:F356))*100</f>
        <v>0.95238095238096</v>
      </c>
      <c r="H356" s="41" t="n">
        <f aca="false">'2026 Forecast A'!L304</f>
        <v>2.49690754080285</v>
      </c>
      <c r="I356" s="41" t="n">
        <f aca="false">'2026 Forecast B'!L304</f>
        <v>2.75387954279702</v>
      </c>
      <c r="J356" s="41" t="n">
        <f aca="false">'2026 Forecast C'!L304</f>
        <v>2.60851615102284</v>
      </c>
      <c r="K356" s="18" t="n">
        <f aca="false">'2026 Forecast A'!F304</f>
        <v>1155</v>
      </c>
      <c r="L356" s="42" t="str">
        <f aca="false">IF(OR(AND(D356&gt;0.5,E356&gt;0.5,F356&gt;0.5),AND(D356&lt;0.5,E356&lt;0.5,F356&lt;0.5)),"Yes","No — toss-up")</f>
        <v>Yes</v>
      </c>
    </row>
    <row r="357" customFormat="false" ht="15" hidden="false" customHeight="false" outlineLevel="0" collapsed="false">
      <c r="A357" s="9" t="str">
        <f aca="false">'2026 Forecast A'!A305</f>
        <v>Northampton</v>
      </c>
      <c r="B357" s="9" t="str">
        <f aca="false">'2026 Forecast A'!B305</f>
        <v>HANOVER</v>
      </c>
      <c r="C357" s="9" t="str">
        <f aca="false">'2026 Forecast A'!C305</f>
        <v>HANOVER #5</v>
      </c>
      <c r="D357" s="10" t="n">
        <f aca="false">'2026 Forecast A'!G305</f>
        <v>0.5503746877602</v>
      </c>
      <c r="E357" s="10" t="n">
        <f aca="false">'2026 Forecast B'!G305</f>
        <v>0.548709408825978</v>
      </c>
      <c r="F357" s="10" t="n">
        <f aca="false">'2026 Forecast C'!G305</f>
        <v>0.559533721898418</v>
      </c>
      <c r="G357" s="40" t="n">
        <f aca="false">(MAX(D357:F357)-MIN(D357:F357))*100</f>
        <v>1.08243130724396</v>
      </c>
      <c r="H357" s="41" t="n">
        <f aca="false">'2026 Forecast A'!L305</f>
        <v>2.49690754080285</v>
      </c>
      <c r="I357" s="41" t="n">
        <f aca="false">'2026 Forecast B'!L305</f>
        <v>2.75387954279702</v>
      </c>
      <c r="J357" s="41" t="n">
        <f aca="false">'2026 Forecast C'!L305</f>
        <v>2.60851615102284</v>
      </c>
      <c r="K357" s="18" t="n">
        <f aca="false">'2026 Forecast A'!F305</f>
        <v>1201</v>
      </c>
      <c r="L357" s="42" t="str">
        <f aca="false">IF(OR(AND(D357&gt;0.5,E357&gt;0.5,F357&gt;0.5),AND(D357&lt;0.5,E357&lt;0.5,F357&lt;0.5)),"Yes","No — toss-up")</f>
        <v>Yes</v>
      </c>
    </row>
    <row r="358" customFormat="false" ht="15" hidden="false" customHeight="false" outlineLevel="0" collapsed="false">
      <c r="A358" s="9" t="str">
        <f aca="false">'2026 Forecast A'!A306</f>
        <v>Northampton</v>
      </c>
      <c r="B358" s="9" t="str">
        <f aca="false">'2026 Forecast A'!B306</f>
        <v>HANOVER</v>
      </c>
      <c r="C358" s="9" t="str">
        <f aca="false">'2026 Forecast A'!C306</f>
        <v>HANOVER #6</v>
      </c>
      <c r="D358" s="10" t="n">
        <f aca="false">'2026 Forecast A'!G306</f>
        <v>0.532876712328767</v>
      </c>
      <c r="E358" s="10" t="n">
        <f aca="false">'2026 Forecast B'!G306</f>
        <v>0.53013698630137</v>
      </c>
      <c r="F358" s="10" t="n">
        <f aca="false">'2026 Forecast C'!G306</f>
        <v>0.541095890410959</v>
      </c>
      <c r="G358" s="40" t="n">
        <f aca="false">(MAX(D358:F358)-MIN(D358:F358))*100</f>
        <v>1.09589041095891</v>
      </c>
      <c r="H358" s="41" t="n">
        <f aca="false">'2026 Forecast A'!L306</f>
        <v>2.78023491728762</v>
      </c>
      <c r="I358" s="41" t="n">
        <f aca="false">'2026 Forecast B'!L306</f>
        <v>2.86298806310657</v>
      </c>
      <c r="J358" s="41" t="n">
        <f aca="false">'2026 Forecast C'!L306</f>
        <v>2.97968580545052</v>
      </c>
      <c r="K358" s="18" t="n">
        <f aca="false">'2026 Forecast A'!F306</f>
        <v>730</v>
      </c>
      <c r="L358" s="42" t="str">
        <f aca="false">IF(OR(AND(D358&gt;0.5,E358&gt;0.5,F358&gt;0.5),AND(D358&lt;0.5,E358&lt;0.5,F358&lt;0.5)),"Yes","No — toss-up")</f>
        <v>Yes</v>
      </c>
    </row>
    <row r="359" customFormat="false" ht="15" hidden="false" customHeight="false" outlineLevel="0" collapsed="false">
      <c r="A359" s="9" t="str">
        <f aca="false">'2026 Forecast A'!A307</f>
        <v>Northampton</v>
      </c>
      <c r="B359" s="9" t="str">
        <f aca="false">'2026 Forecast A'!B307</f>
        <v>HELLERTOWN</v>
      </c>
      <c r="C359" s="9" t="str">
        <f aca="false">'2026 Forecast A'!C307</f>
        <v>HELLERTOWN BORO 1ST WARD</v>
      </c>
      <c r="D359" s="10" t="n">
        <f aca="false">'2026 Forecast A'!G307</f>
        <v>0.496703296703297</v>
      </c>
      <c r="E359" s="10" t="n">
        <f aca="false">'2026 Forecast B'!G307</f>
        <v>0.5</v>
      </c>
      <c r="F359" s="10" t="n">
        <f aca="false">'2026 Forecast C'!G307</f>
        <v>0.497802197802198</v>
      </c>
      <c r="G359" s="40" t="n">
        <f aca="false">(MAX(D359:F359)-MIN(D359:F359))*100</f>
        <v>0.329670329670329</v>
      </c>
      <c r="H359" s="41" t="n">
        <f aca="false">'2026 Forecast A'!L307</f>
        <v>2.78023491728762</v>
      </c>
      <c r="I359" s="41" t="n">
        <f aca="false">'2026 Forecast B'!L307</f>
        <v>2.86298806310657</v>
      </c>
      <c r="J359" s="41" t="n">
        <f aca="false">'2026 Forecast C'!L307</f>
        <v>2.97968580545052</v>
      </c>
      <c r="K359" s="18" t="n">
        <f aca="false">'2026 Forecast A'!F307</f>
        <v>910</v>
      </c>
      <c r="L359" s="42" t="str">
        <f aca="false">IF(OR(AND(D359&gt;0.5,E359&gt;0.5,F359&gt;0.5),AND(D359&lt;0.5,E359&lt;0.5,F359&lt;0.5)),"Yes","No — toss-up")</f>
        <v>No — toss-up</v>
      </c>
    </row>
    <row r="360" customFormat="false" ht="15" hidden="false" customHeight="false" outlineLevel="0" collapsed="false">
      <c r="A360" s="9" t="str">
        <f aca="false">'2026 Forecast A'!A308</f>
        <v>Northampton</v>
      </c>
      <c r="B360" s="9" t="str">
        <f aca="false">'2026 Forecast A'!B308</f>
        <v>HELLERTOWN</v>
      </c>
      <c r="C360" s="9" t="str">
        <f aca="false">'2026 Forecast A'!C308</f>
        <v>HELLERTOWN BORO 2ND WARD</v>
      </c>
      <c r="D360" s="10" t="n">
        <f aca="false">'2026 Forecast A'!G308</f>
        <v>0.516405135520685</v>
      </c>
      <c r="E360" s="10" t="n">
        <f aca="false">'2026 Forecast B'!G308</f>
        <v>0.522111269614836</v>
      </c>
      <c r="F360" s="10" t="n">
        <f aca="false">'2026 Forecast C'!G308</f>
        <v>0.520684736091298</v>
      </c>
      <c r="G360" s="40" t="n">
        <f aca="false">(MAX(D360:F360)-MIN(D360:F360))*100</f>
        <v>0.570613409415111</v>
      </c>
      <c r="H360" s="41" t="n">
        <f aca="false">'2026 Forecast A'!L308</f>
        <v>2.78023491728762</v>
      </c>
      <c r="I360" s="41" t="n">
        <f aca="false">'2026 Forecast B'!L308</f>
        <v>2.86298806310657</v>
      </c>
      <c r="J360" s="41" t="n">
        <f aca="false">'2026 Forecast C'!L308</f>
        <v>2.97968580545052</v>
      </c>
      <c r="K360" s="18" t="n">
        <f aca="false">'2026 Forecast A'!F308</f>
        <v>701</v>
      </c>
      <c r="L360" s="42" t="str">
        <f aca="false">IF(OR(AND(D360&gt;0.5,E360&gt;0.5,F360&gt;0.5),AND(D360&lt;0.5,E360&lt;0.5,F360&lt;0.5)),"Yes","No — toss-up")</f>
        <v>Yes</v>
      </c>
    </row>
    <row r="361" customFormat="false" ht="15" hidden="false" customHeight="false" outlineLevel="0" collapsed="false">
      <c r="A361" s="9" t="str">
        <f aca="false">'2026 Forecast A'!A309</f>
        <v>Northampton</v>
      </c>
      <c r="B361" s="9" t="str">
        <f aca="false">'2026 Forecast A'!B309</f>
        <v>HELLERTOWN</v>
      </c>
      <c r="C361" s="9" t="str">
        <f aca="false">'2026 Forecast A'!C309</f>
        <v>HELLERTOWN BORO 3RD WARD</v>
      </c>
      <c r="D361" s="10" t="n">
        <f aca="false">'2026 Forecast A'!G309</f>
        <v>0.532940019665683</v>
      </c>
      <c r="E361" s="10" t="n">
        <f aca="false">'2026 Forecast B'!G309</f>
        <v>0.530973451327434</v>
      </c>
      <c r="F361" s="10" t="n">
        <f aca="false">'2026 Forecast C'!G309</f>
        <v>0.538839724680433</v>
      </c>
      <c r="G361" s="40" t="n">
        <f aca="false">(MAX(D361:F361)-MIN(D361:F361))*100</f>
        <v>0.786627335299894</v>
      </c>
      <c r="H361" s="41" t="n">
        <f aca="false">'2026 Forecast A'!L309</f>
        <v>2.49690754080285</v>
      </c>
      <c r="I361" s="41" t="n">
        <f aca="false">'2026 Forecast B'!L309</f>
        <v>2.75387954279702</v>
      </c>
      <c r="J361" s="41" t="n">
        <f aca="false">'2026 Forecast C'!L309</f>
        <v>2.60851615102284</v>
      </c>
      <c r="K361" s="18" t="n">
        <f aca="false">'2026 Forecast A'!F309</f>
        <v>1017</v>
      </c>
      <c r="L361" s="42" t="str">
        <f aca="false">IF(OR(AND(D361&gt;0.5,E361&gt;0.5,F361&gt;0.5),AND(D361&lt;0.5,E361&lt;0.5,F361&lt;0.5)),"Yes","No — toss-up")</f>
        <v>Yes</v>
      </c>
    </row>
    <row r="362" customFormat="false" ht="15" hidden="false" customHeight="false" outlineLevel="0" collapsed="false">
      <c r="A362" s="9" t="str">
        <f aca="false">'2026 Forecast A'!A310</f>
        <v>Northampton</v>
      </c>
      <c r="B362" s="9" t="str">
        <f aca="false">'2026 Forecast A'!B310</f>
        <v>LEHIGH</v>
      </c>
      <c r="C362" s="9" t="str">
        <f aca="false">'2026 Forecast A'!C310</f>
        <v>LEHIGH TWSP - CENTRAL</v>
      </c>
      <c r="D362" s="10" t="n">
        <f aca="false">'2026 Forecast A'!G310</f>
        <v>0.341299477221807</v>
      </c>
      <c r="E362" s="10" t="n">
        <f aca="false">'2026 Forecast B'!G310</f>
        <v>0.344286781179985</v>
      </c>
      <c r="F362" s="10" t="n">
        <f aca="false">'2026 Forecast C'!G310</f>
        <v>0.325616131441374</v>
      </c>
      <c r="G362" s="40" t="n">
        <f aca="false">(MAX(D362:F362)-MIN(D362:F362))*100</f>
        <v>1.86706497386109</v>
      </c>
      <c r="H362" s="41" t="n">
        <f aca="false">'2026 Forecast A'!L310</f>
        <v>2.49690754080285</v>
      </c>
      <c r="I362" s="41" t="n">
        <f aca="false">'2026 Forecast B'!L310</f>
        <v>2.75387954279702</v>
      </c>
      <c r="J362" s="41" t="n">
        <f aca="false">'2026 Forecast C'!L310</f>
        <v>2.60851615102284</v>
      </c>
      <c r="K362" s="18" t="n">
        <f aca="false">'2026 Forecast A'!F310</f>
        <v>1339</v>
      </c>
      <c r="L362" s="42" t="str">
        <f aca="false">IF(OR(AND(D362&gt;0.5,E362&gt;0.5,F362&gt;0.5),AND(D362&lt;0.5,E362&lt;0.5,F362&lt;0.5)),"Yes","No — toss-up")</f>
        <v>Yes</v>
      </c>
    </row>
    <row r="363" customFormat="false" ht="15" hidden="false" customHeight="false" outlineLevel="0" collapsed="false">
      <c r="A363" s="9" t="str">
        <f aca="false">'2026 Forecast A'!A311</f>
        <v>Northampton</v>
      </c>
      <c r="B363" s="9" t="str">
        <f aca="false">'2026 Forecast A'!B311</f>
        <v>LEHIGH</v>
      </c>
      <c r="C363" s="9" t="str">
        <f aca="false">'2026 Forecast A'!C311</f>
        <v>LEHIGH TWSP - DANIELSVILLE</v>
      </c>
      <c r="D363" s="10" t="n">
        <f aca="false">'2026 Forecast A'!G311</f>
        <v>0.345150501672241</v>
      </c>
      <c r="E363" s="10" t="n">
        <f aca="false">'2026 Forecast B'!G311</f>
        <v>0.34314381270903</v>
      </c>
      <c r="F363" s="10" t="n">
        <f aca="false">'2026 Forecast C'!G311</f>
        <v>0.331772575250836</v>
      </c>
      <c r="G363" s="40" t="n">
        <f aca="false">(MAX(D363:F363)-MIN(D363:F363))*100</f>
        <v>1.33779264214047</v>
      </c>
      <c r="H363" s="41" t="n">
        <f aca="false">'2026 Forecast A'!L311</f>
        <v>2.49690754080285</v>
      </c>
      <c r="I363" s="41" t="n">
        <f aca="false">'2026 Forecast B'!L311</f>
        <v>2.75387954279702</v>
      </c>
      <c r="J363" s="41" t="n">
        <f aca="false">'2026 Forecast C'!L311</f>
        <v>2.60851615102284</v>
      </c>
      <c r="K363" s="18" t="n">
        <f aca="false">'2026 Forecast A'!F311</f>
        <v>1495</v>
      </c>
      <c r="L363" s="42" t="str">
        <f aca="false">IF(OR(AND(D363&gt;0.5,E363&gt;0.5,F363&gt;0.5),AND(D363&lt;0.5,E363&lt;0.5,F363&lt;0.5)),"Yes","No — toss-up")</f>
        <v>Yes</v>
      </c>
    </row>
    <row r="364" customFormat="false" ht="15" hidden="false" customHeight="false" outlineLevel="0" collapsed="false">
      <c r="A364" s="9" t="str">
        <f aca="false">'2026 Forecast A'!A312</f>
        <v>Northampton</v>
      </c>
      <c r="B364" s="9" t="str">
        <f aca="false">'2026 Forecast A'!B312</f>
        <v>LEHIGH</v>
      </c>
      <c r="C364" s="9" t="str">
        <f aca="false">'2026 Forecast A'!C312</f>
        <v>LEHIGH TWSP - NORTHWESTERN</v>
      </c>
      <c r="D364" s="10" t="n">
        <f aca="false">'2026 Forecast A'!G312</f>
        <v>0.32156862745098</v>
      </c>
      <c r="E364" s="10" t="n">
        <f aca="false">'2026 Forecast B'!G312</f>
        <v>0.323529411764706</v>
      </c>
      <c r="F364" s="10" t="n">
        <f aca="false">'2026 Forecast C'!G312</f>
        <v>0.305882352941177</v>
      </c>
      <c r="G364" s="40" t="n">
        <f aca="false">(MAX(D364:F364)-MIN(D364:F364))*100</f>
        <v>1.76470588235294</v>
      </c>
      <c r="H364" s="41" t="n">
        <f aca="false">'2026 Forecast A'!L312</f>
        <v>3.86612036635239</v>
      </c>
      <c r="I364" s="41" t="n">
        <f aca="false">'2026 Forecast B'!L312</f>
        <v>3.67050772213151</v>
      </c>
      <c r="J364" s="41" t="n">
        <f aca="false">'2026 Forecast C'!L312</f>
        <v>4.12536798533956</v>
      </c>
      <c r="K364" s="18" t="n">
        <f aca="false">'2026 Forecast A'!F312</f>
        <v>510</v>
      </c>
      <c r="L364" s="42" t="str">
        <f aca="false">IF(OR(AND(D364&gt;0.5,E364&gt;0.5,F364&gt;0.5),AND(D364&lt;0.5,E364&lt;0.5,F364&lt;0.5)),"Yes","No — toss-up")</f>
        <v>Yes</v>
      </c>
    </row>
    <row r="365" customFormat="false" ht="15" hidden="false" customHeight="false" outlineLevel="0" collapsed="false">
      <c r="A365" s="9" t="str">
        <f aca="false">'2026 Forecast A'!A313</f>
        <v>Northampton</v>
      </c>
      <c r="B365" s="9" t="str">
        <f aca="false">'2026 Forecast A'!B313</f>
        <v>LEHIGH</v>
      </c>
      <c r="C365" s="9" t="str">
        <f aca="false">'2026 Forecast A'!C313</f>
        <v>LEHIGH TWSP - PENNSVILLE</v>
      </c>
      <c r="D365" s="10" t="n">
        <f aca="false">'2026 Forecast A'!G313</f>
        <v>0.34625322997416</v>
      </c>
      <c r="E365" s="10" t="n">
        <f aca="false">'2026 Forecast B'!G313</f>
        <v>0.348837209302326</v>
      </c>
      <c r="F365" s="10" t="n">
        <f aca="false">'2026 Forecast C'!G313</f>
        <v>0.332472006890612</v>
      </c>
      <c r="G365" s="40" t="n">
        <f aca="false">(MAX(D365:F365)-MIN(D365:F365))*100</f>
        <v>1.63652024117141</v>
      </c>
      <c r="H365" s="41" t="n">
        <f aca="false">'2026 Forecast A'!L313</f>
        <v>2.49690754080285</v>
      </c>
      <c r="I365" s="41" t="n">
        <f aca="false">'2026 Forecast B'!L313</f>
        <v>2.75387954279702</v>
      </c>
      <c r="J365" s="41" t="n">
        <f aca="false">'2026 Forecast C'!L313</f>
        <v>2.60851615102284</v>
      </c>
      <c r="K365" s="18" t="n">
        <f aca="false">'2026 Forecast A'!F313</f>
        <v>1161</v>
      </c>
      <c r="L365" s="42" t="str">
        <f aca="false">IF(OR(AND(D365&gt;0.5,E365&gt;0.5,F365&gt;0.5),AND(D365&lt;0.5,E365&lt;0.5,F365&lt;0.5)),"Yes","No — toss-up")</f>
        <v>Yes</v>
      </c>
    </row>
    <row r="366" customFormat="false" ht="15" hidden="false" customHeight="false" outlineLevel="0" collapsed="false">
      <c r="A366" s="9" t="str">
        <f aca="false">'2026 Forecast A'!A314</f>
        <v>Northampton</v>
      </c>
      <c r="B366" s="9" t="str">
        <f aca="false">'2026 Forecast A'!B314</f>
        <v>LEHIGH</v>
      </c>
      <c r="C366" s="9" t="str">
        <f aca="false">'2026 Forecast A'!C314</f>
        <v>LEHIGH TWSP - TREICHLERS</v>
      </c>
      <c r="D366" s="10" t="n">
        <f aca="false">'2026 Forecast A'!G314</f>
        <v>0.364945978391357</v>
      </c>
      <c r="E366" s="10" t="n">
        <f aca="false">'2026 Forecast B'!G314</f>
        <v>0.358943577430972</v>
      </c>
      <c r="F366" s="10" t="n">
        <f aca="false">'2026 Forecast C'!G314</f>
        <v>0.350540216086435</v>
      </c>
      <c r="G366" s="40" t="n">
        <f aca="false">(MAX(D366:F366)-MIN(D366:F366))*100</f>
        <v>1.4405762304922</v>
      </c>
      <c r="H366" s="41" t="n">
        <f aca="false">'2026 Forecast A'!L314</f>
        <v>2.78023491728762</v>
      </c>
      <c r="I366" s="41" t="n">
        <f aca="false">'2026 Forecast B'!L314</f>
        <v>2.86298806310657</v>
      </c>
      <c r="J366" s="41" t="n">
        <f aca="false">'2026 Forecast C'!L314</f>
        <v>2.97968580545052</v>
      </c>
      <c r="K366" s="18" t="n">
        <f aca="false">'2026 Forecast A'!F314</f>
        <v>833</v>
      </c>
      <c r="L366" s="42" t="str">
        <f aca="false">IF(OR(AND(D366&gt;0.5,E366&gt;0.5,F366&gt;0.5),AND(D366&lt;0.5,E366&lt;0.5,F366&lt;0.5)),"Yes","No — toss-up")</f>
        <v>Yes</v>
      </c>
    </row>
    <row r="367" customFormat="false" ht="15" hidden="false" customHeight="false" outlineLevel="0" collapsed="false">
      <c r="A367" s="9" t="str">
        <f aca="false">'2026 Forecast A'!A315</f>
        <v>Northampton</v>
      </c>
      <c r="B367" s="9" t="str">
        <f aca="false">'2026 Forecast A'!B315</f>
        <v>LOWER MOUNT BETHEL</v>
      </c>
      <c r="C367" s="9" t="str">
        <f aca="false">'2026 Forecast A'!C315</f>
        <v>LOWER MT BETHEL - LOWER</v>
      </c>
      <c r="D367" s="10" t="n">
        <f aca="false">'2026 Forecast A'!G315</f>
        <v>0.358778625954198</v>
      </c>
      <c r="E367" s="10" t="n">
        <f aca="false">'2026 Forecast B'!G315</f>
        <v>0.358778625954198</v>
      </c>
      <c r="F367" s="10" t="n">
        <f aca="false">'2026 Forecast C'!G315</f>
        <v>0.358778625954198</v>
      </c>
      <c r="G367" s="40" t="n">
        <f aca="false">(MAX(D367:F367)-MIN(D367:F367))*100</f>
        <v>0</v>
      </c>
      <c r="H367" s="41" t="n">
        <f aca="false">'2026 Forecast A'!L315</f>
        <v>3.86612036635239</v>
      </c>
      <c r="I367" s="41" t="n">
        <f aca="false">'2026 Forecast B'!L315</f>
        <v>3.67050772213151</v>
      </c>
      <c r="J367" s="41" t="n">
        <f aca="false">'2026 Forecast C'!L315</f>
        <v>4.12536798533956</v>
      </c>
      <c r="K367" s="18" t="n">
        <f aca="false">'2026 Forecast A'!F315</f>
        <v>131</v>
      </c>
      <c r="L367" s="42" t="str">
        <f aca="false">IF(OR(AND(D367&gt;0.5,E367&gt;0.5,F367&gt;0.5),AND(D367&lt;0.5,E367&lt;0.5,F367&lt;0.5)),"Yes","No — toss-up")</f>
        <v>Yes</v>
      </c>
    </row>
    <row r="368" customFormat="false" ht="15" hidden="false" customHeight="false" outlineLevel="0" collapsed="false">
      <c r="A368" s="9" t="str">
        <f aca="false">'2026 Forecast A'!A316</f>
        <v>Northampton</v>
      </c>
      <c r="B368" s="9" t="str">
        <f aca="false">'2026 Forecast A'!B316</f>
        <v>LOWER MOUNT BETHEL</v>
      </c>
      <c r="C368" s="9" t="str">
        <f aca="false">'2026 Forecast A'!C316</f>
        <v>LOWER MT BETHEL - UPPER</v>
      </c>
      <c r="D368" s="10" t="n">
        <f aca="false">'2026 Forecast A'!G316</f>
        <v>0.332579185520362</v>
      </c>
      <c r="E368" s="10" t="n">
        <f aca="false">'2026 Forecast B'!G316</f>
        <v>0.33710407239819</v>
      </c>
      <c r="F368" s="10" t="n">
        <f aca="false">'2026 Forecast C'!G316</f>
        <v>0.319004524886878</v>
      </c>
      <c r="G368" s="40" t="n">
        <f aca="false">(MAX(D368:F368)-MIN(D368:F368))*100</f>
        <v>1.80995475113123</v>
      </c>
      <c r="H368" s="41" t="n">
        <f aca="false">'2026 Forecast A'!L316</f>
        <v>2.78023491728762</v>
      </c>
      <c r="I368" s="41" t="n">
        <f aca="false">'2026 Forecast B'!L316</f>
        <v>2.86298806310657</v>
      </c>
      <c r="J368" s="41" t="n">
        <f aca="false">'2026 Forecast C'!L316</f>
        <v>2.97968580545052</v>
      </c>
      <c r="K368" s="18" t="n">
        <f aca="false">'2026 Forecast A'!F316</f>
        <v>884</v>
      </c>
      <c r="L368" s="42" t="str">
        <f aca="false">IF(OR(AND(D368&gt;0.5,E368&gt;0.5,F368&gt;0.5),AND(D368&lt;0.5,E368&lt;0.5,F368&lt;0.5)),"Yes","No — toss-up")</f>
        <v>Yes</v>
      </c>
    </row>
    <row r="369" customFormat="false" ht="15" hidden="false" customHeight="false" outlineLevel="0" collapsed="false">
      <c r="A369" s="9" t="str">
        <f aca="false">'2026 Forecast A'!A317</f>
        <v>Northampton</v>
      </c>
      <c r="B369" s="9" t="str">
        <f aca="false">'2026 Forecast A'!B317</f>
        <v>LOWER NAZARETH</v>
      </c>
      <c r="C369" s="9" t="str">
        <f aca="false">'2026 Forecast A'!C317</f>
        <v>LOWER NAZARETH EAST</v>
      </c>
      <c r="D369" s="10" t="n">
        <f aca="false">'2026 Forecast A'!G317</f>
        <v>0.454545454545455</v>
      </c>
      <c r="E369" s="10" t="n">
        <f aca="false">'2026 Forecast B'!G317</f>
        <v>0.454545454545455</v>
      </c>
      <c r="F369" s="10" t="n">
        <f aca="false">'2026 Forecast C'!G317</f>
        <v>0.454545454545455</v>
      </c>
      <c r="G369" s="40" t="n">
        <f aca="false">(MAX(D369:F369)-MIN(D369:F369))*100</f>
        <v>0</v>
      </c>
      <c r="H369" s="41" t="n">
        <f aca="false">'2026 Forecast A'!L317</f>
        <v>3.86612036635239</v>
      </c>
      <c r="I369" s="41" t="n">
        <f aca="false">'2026 Forecast B'!L317</f>
        <v>3.67050772213151</v>
      </c>
      <c r="J369" s="41" t="n">
        <f aca="false">'2026 Forecast C'!L317</f>
        <v>4.12536798533956</v>
      </c>
      <c r="K369" s="18" t="n">
        <f aca="false">'2026 Forecast A'!F317</f>
        <v>88</v>
      </c>
      <c r="L369" s="42" t="str">
        <f aca="false">IF(OR(AND(D369&gt;0.5,E369&gt;0.5,F369&gt;0.5),AND(D369&lt;0.5,E369&lt;0.5,F369&lt;0.5)),"Yes","No — toss-up")</f>
        <v>Yes</v>
      </c>
    </row>
    <row r="370" customFormat="false" ht="15" hidden="false" customHeight="false" outlineLevel="0" collapsed="false">
      <c r="A370" s="9" t="str">
        <f aca="false">'2026 Forecast A'!A318</f>
        <v>Northampton</v>
      </c>
      <c r="B370" s="9" t="str">
        <f aca="false">'2026 Forecast A'!B318</f>
        <v>LOWER NAZARETH</v>
      </c>
      <c r="C370" s="9" t="str">
        <f aca="false">'2026 Forecast A'!C318</f>
        <v>LOWER NAZARETH NORTH</v>
      </c>
      <c r="D370" s="10" t="n">
        <f aca="false">'2026 Forecast A'!G318</f>
        <v>0.462272333044232</v>
      </c>
      <c r="E370" s="10" t="n">
        <f aca="false">'2026 Forecast B'!G318</f>
        <v>0.458803122289679</v>
      </c>
      <c r="F370" s="10" t="n">
        <f aca="false">'2026 Forecast C'!G318</f>
        <v>0.458803122289679</v>
      </c>
      <c r="G370" s="40" t="n">
        <f aca="false">(MAX(D370:F370)-MIN(D370:F370))*100</f>
        <v>0.346921075455331</v>
      </c>
      <c r="H370" s="41" t="n">
        <f aca="false">'2026 Forecast A'!L318</f>
        <v>2.49690754080285</v>
      </c>
      <c r="I370" s="41" t="n">
        <f aca="false">'2026 Forecast B'!L318</f>
        <v>2.75387954279702</v>
      </c>
      <c r="J370" s="41" t="n">
        <f aca="false">'2026 Forecast C'!L318</f>
        <v>2.60851615102284</v>
      </c>
      <c r="K370" s="18" t="n">
        <f aca="false">'2026 Forecast A'!F318</f>
        <v>1153</v>
      </c>
      <c r="L370" s="42" t="str">
        <f aca="false">IF(OR(AND(D370&gt;0.5,E370&gt;0.5,F370&gt;0.5),AND(D370&lt;0.5,E370&lt;0.5,F370&lt;0.5)),"Yes","No — toss-up")</f>
        <v>Yes</v>
      </c>
    </row>
    <row r="371" customFormat="false" ht="15" hidden="false" customHeight="false" outlineLevel="0" collapsed="false">
      <c r="A371" s="9" t="str">
        <f aca="false">'2026 Forecast A'!A319</f>
        <v>Northampton</v>
      </c>
      <c r="B371" s="9" t="str">
        <f aca="false">'2026 Forecast A'!B319</f>
        <v>LOWER NAZARETH</v>
      </c>
      <c r="C371" s="9" t="str">
        <f aca="false">'2026 Forecast A'!C319</f>
        <v>LOWER NAZARETH SOUTH</v>
      </c>
      <c r="D371" s="10" t="n">
        <f aca="false">'2026 Forecast A'!G319</f>
        <v>0.43429158110883</v>
      </c>
      <c r="E371" s="10" t="n">
        <f aca="false">'2026 Forecast B'!G319</f>
        <v>0.431211498973306</v>
      </c>
      <c r="F371" s="10" t="n">
        <f aca="false">'2026 Forecast C'!G319</f>
        <v>0.431211498973306</v>
      </c>
      <c r="G371" s="40" t="n">
        <f aca="false">(MAX(D371:F371)-MIN(D371:F371))*100</f>
        <v>0.308008213552363</v>
      </c>
      <c r="H371" s="41" t="n">
        <f aca="false">'2026 Forecast A'!L319</f>
        <v>2.49690754080285</v>
      </c>
      <c r="I371" s="41" t="n">
        <f aca="false">'2026 Forecast B'!L319</f>
        <v>2.75387954279702</v>
      </c>
      <c r="J371" s="41" t="n">
        <f aca="false">'2026 Forecast C'!L319</f>
        <v>2.60851615102284</v>
      </c>
      <c r="K371" s="18" t="n">
        <f aca="false">'2026 Forecast A'!F319</f>
        <v>974</v>
      </c>
      <c r="L371" s="42" t="str">
        <f aca="false">IF(OR(AND(D371&gt;0.5,E371&gt;0.5,F371&gt;0.5),AND(D371&lt;0.5,E371&lt;0.5,F371&lt;0.5)),"Yes","No — toss-up")</f>
        <v>Yes</v>
      </c>
    </row>
    <row r="372" customFormat="false" ht="15" hidden="false" customHeight="false" outlineLevel="0" collapsed="false">
      <c r="A372" s="9" t="str">
        <f aca="false">'2026 Forecast A'!A320</f>
        <v>Northampton</v>
      </c>
      <c r="B372" s="9" t="str">
        <f aca="false">'2026 Forecast A'!B320</f>
        <v>LOWER NAZARETH</v>
      </c>
      <c r="C372" s="9" t="str">
        <f aca="false">'2026 Forecast A'!C320</f>
        <v>LOWER NAZARETH WEST</v>
      </c>
      <c r="D372" s="10" t="n">
        <f aca="false">'2026 Forecast A'!G320</f>
        <v>0.450490633363069</v>
      </c>
      <c r="E372" s="10" t="n">
        <f aca="false">'2026 Forecast B'!G320</f>
        <v>0.43978590544157</v>
      </c>
      <c r="F372" s="10" t="n">
        <f aca="false">'2026 Forecast C'!G320</f>
        <v>0.445138269402319</v>
      </c>
      <c r="G372" s="40" t="n">
        <f aca="false">(MAX(D372:F372)-MIN(D372:F372))*100</f>
        <v>1.07047279214987</v>
      </c>
      <c r="H372" s="41" t="n">
        <f aca="false">'2026 Forecast A'!L320</f>
        <v>2.49690754080285</v>
      </c>
      <c r="I372" s="41" t="n">
        <f aca="false">'2026 Forecast B'!L320</f>
        <v>2.75387954279702</v>
      </c>
      <c r="J372" s="41" t="n">
        <f aca="false">'2026 Forecast C'!L320</f>
        <v>2.60851615102284</v>
      </c>
      <c r="K372" s="18" t="n">
        <f aca="false">'2026 Forecast A'!F320</f>
        <v>1121</v>
      </c>
      <c r="L372" s="42" t="str">
        <f aca="false">IF(OR(AND(D372&gt;0.5,E372&gt;0.5,F372&gt;0.5),AND(D372&lt;0.5,E372&lt;0.5,F372&lt;0.5)),"Yes","No — toss-up")</f>
        <v>Yes</v>
      </c>
    </row>
    <row r="373" customFormat="false" ht="15" hidden="false" customHeight="false" outlineLevel="0" collapsed="false">
      <c r="A373" s="9" t="str">
        <f aca="false">'2026 Forecast A'!A321</f>
        <v>Northampton</v>
      </c>
      <c r="B373" s="9" t="str">
        <f aca="false">'2026 Forecast A'!B321</f>
        <v>LOWER SAUCON</v>
      </c>
      <c r="C373" s="9" t="str">
        <f aca="false">'2026 Forecast A'!C321</f>
        <v>LOWER SAUCON TWSP - 1</v>
      </c>
      <c r="D373" s="10" t="n">
        <f aca="false">'2026 Forecast A'!G321</f>
        <v>0.526595744680851</v>
      </c>
      <c r="E373" s="10" t="n">
        <f aca="false">'2026 Forecast B'!G321</f>
        <v>0.525531914893617</v>
      </c>
      <c r="F373" s="10" t="n">
        <f aca="false">'2026 Forecast C'!G321</f>
        <v>0.534042553191489</v>
      </c>
      <c r="G373" s="40" t="n">
        <f aca="false">(MAX(D373:F373)-MIN(D373:F373))*100</f>
        <v>0.851063829787235</v>
      </c>
      <c r="H373" s="41" t="n">
        <f aca="false">'2026 Forecast A'!L321</f>
        <v>2.49690754080285</v>
      </c>
      <c r="I373" s="41" t="n">
        <f aca="false">'2026 Forecast B'!L321</f>
        <v>2.75387954279702</v>
      </c>
      <c r="J373" s="41" t="n">
        <f aca="false">'2026 Forecast C'!L321</f>
        <v>2.60851615102284</v>
      </c>
      <c r="K373" s="18" t="n">
        <f aca="false">'2026 Forecast A'!F321</f>
        <v>940</v>
      </c>
      <c r="L373" s="42" t="str">
        <f aca="false">IF(OR(AND(D373&gt;0.5,E373&gt;0.5,F373&gt;0.5),AND(D373&lt;0.5,E373&lt;0.5,F373&lt;0.5)),"Yes","No — toss-up")</f>
        <v>Yes</v>
      </c>
    </row>
    <row r="374" customFormat="false" ht="15" hidden="false" customHeight="false" outlineLevel="0" collapsed="false">
      <c r="A374" s="9" t="str">
        <f aca="false">'2026 Forecast A'!A322</f>
        <v>Northampton</v>
      </c>
      <c r="B374" s="9" t="str">
        <f aca="false">'2026 Forecast A'!B322</f>
        <v>LOWER SAUCON</v>
      </c>
      <c r="C374" s="9" t="str">
        <f aca="false">'2026 Forecast A'!C322</f>
        <v>LOWER SAUCON TWSP - 2</v>
      </c>
      <c r="D374" s="10" t="n">
        <f aca="false">'2026 Forecast A'!G322</f>
        <v>0.43142144638404</v>
      </c>
      <c r="E374" s="10" t="n">
        <f aca="false">'2026 Forecast B'!G322</f>
        <v>0.433915211970075</v>
      </c>
      <c r="F374" s="10" t="n">
        <f aca="false">'2026 Forecast C'!G322</f>
        <v>0.428927680798005</v>
      </c>
      <c r="G374" s="40" t="n">
        <f aca="false">(MAX(D374:F374)-MIN(D374:F374))*100</f>
        <v>0.498753117206985</v>
      </c>
      <c r="H374" s="41" t="n">
        <f aca="false">'2026 Forecast A'!L322</f>
        <v>2.49690754080285</v>
      </c>
      <c r="I374" s="41" t="n">
        <f aca="false">'2026 Forecast B'!L322</f>
        <v>2.75387954279702</v>
      </c>
      <c r="J374" s="41" t="n">
        <f aca="false">'2026 Forecast C'!L322</f>
        <v>2.60851615102284</v>
      </c>
      <c r="K374" s="18" t="n">
        <f aca="false">'2026 Forecast A'!F322</f>
        <v>1203</v>
      </c>
      <c r="L374" s="42" t="str">
        <f aca="false">IF(OR(AND(D374&gt;0.5,E374&gt;0.5,F374&gt;0.5),AND(D374&lt;0.5,E374&lt;0.5,F374&lt;0.5)),"Yes","No — toss-up")</f>
        <v>Yes</v>
      </c>
    </row>
    <row r="375" customFormat="false" ht="15" hidden="false" customHeight="false" outlineLevel="0" collapsed="false">
      <c r="A375" s="9" t="str">
        <f aca="false">'2026 Forecast A'!A323</f>
        <v>Northampton</v>
      </c>
      <c r="B375" s="9" t="str">
        <f aca="false">'2026 Forecast A'!B323</f>
        <v>LOWER SAUCON</v>
      </c>
      <c r="C375" s="9" t="str">
        <f aca="false">'2026 Forecast A'!C323</f>
        <v>LOWER SAUCON TWSP - 3</v>
      </c>
      <c r="D375" s="10" t="n">
        <f aca="false">'2026 Forecast A'!G323</f>
        <v>0.475049900199601</v>
      </c>
      <c r="E375" s="10" t="n">
        <f aca="false">'2026 Forecast B'!G323</f>
        <v>0.467065868263473</v>
      </c>
      <c r="F375" s="10" t="n">
        <f aca="false">'2026 Forecast C'!G323</f>
        <v>0.478043912175649</v>
      </c>
      <c r="G375" s="40" t="n">
        <f aca="false">(MAX(D375:F375)-MIN(D375:F375))*100</f>
        <v>1.09780439121756</v>
      </c>
      <c r="H375" s="41" t="n">
        <f aca="false">'2026 Forecast A'!L323</f>
        <v>2.49690754080285</v>
      </c>
      <c r="I375" s="41" t="n">
        <f aca="false">'2026 Forecast B'!L323</f>
        <v>2.75387954279702</v>
      </c>
      <c r="J375" s="41" t="n">
        <f aca="false">'2026 Forecast C'!L323</f>
        <v>2.60851615102284</v>
      </c>
      <c r="K375" s="18" t="n">
        <f aca="false">'2026 Forecast A'!F323</f>
        <v>1002</v>
      </c>
      <c r="L375" s="42" t="str">
        <f aca="false">IF(OR(AND(D375&gt;0.5,E375&gt;0.5,F375&gt;0.5),AND(D375&lt;0.5,E375&lt;0.5,F375&lt;0.5)),"Yes","No — toss-up")</f>
        <v>Yes</v>
      </c>
    </row>
    <row r="376" customFormat="false" ht="15" hidden="false" customHeight="false" outlineLevel="0" collapsed="false">
      <c r="A376" s="9" t="str">
        <f aca="false">'2026 Forecast A'!A324</f>
        <v>Northampton</v>
      </c>
      <c r="B376" s="9" t="str">
        <f aca="false">'2026 Forecast A'!B324</f>
        <v>LOWER SAUCON</v>
      </c>
      <c r="C376" s="9" t="str">
        <f aca="false">'2026 Forecast A'!C324</f>
        <v>LOWER SAUCON TWSP - 4</v>
      </c>
      <c r="D376" s="10" t="n">
        <f aca="false">'2026 Forecast A'!G324</f>
        <v>0.524071526822558</v>
      </c>
      <c r="E376" s="10" t="n">
        <f aca="false">'2026 Forecast B'!G324</f>
        <v>0.518569463548831</v>
      </c>
      <c r="F376" s="10" t="n">
        <f aca="false">'2026 Forecast C'!G324</f>
        <v>0.528198074277854</v>
      </c>
      <c r="G376" s="40" t="n">
        <f aca="false">(MAX(D376:F376)-MIN(D376:F376))*100</f>
        <v>0.962861072902332</v>
      </c>
      <c r="H376" s="41" t="n">
        <f aca="false">'2026 Forecast A'!L324</f>
        <v>2.78023491728762</v>
      </c>
      <c r="I376" s="41" t="n">
        <f aca="false">'2026 Forecast B'!L324</f>
        <v>2.86298806310657</v>
      </c>
      <c r="J376" s="41" t="n">
        <f aca="false">'2026 Forecast C'!L324</f>
        <v>2.97968580545052</v>
      </c>
      <c r="K376" s="18" t="n">
        <f aca="false">'2026 Forecast A'!F324</f>
        <v>727</v>
      </c>
      <c r="L376" s="42" t="str">
        <f aca="false">IF(OR(AND(D376&gt;0.5,E376&gt;0.5,F376&gt;0.5),AND(D376&lt;0.5,E376&lt;0.5,F376&lt;0.5)),"Yes","No — toss-up")</f>
        <v>Yes</v>
      </c>
    </row>
    <row r="377" customFormat="false" ht="15" hidden="false" customHeight="false" outlineLevel="0" collapsed="false">
      <c r="A377" s="9" t="str">
        <f aca="false">'2026 Forecast A'!A325</f>
        <v>Northampton</v>
      </c>
      <c r="B377" s="9" t="str">
        <f aca="false">'2026 Forecast A'!B325</f>
        <v>LOWER SAUCON</v>
      </c>
      <c r="C377" s="9" t="str">
        <f aca="false">'2026 Forecast A'!C325</f>
        <v>LOWER SAUCON TWSP - 6</v>
      </c>
      <c r="D377" s="10" t="n">
        <f aca="false">'2026 Forecast A'!G325</f>
        <v>0.42434988179669</v>
      </c>
      <c r="E377" s="10" t="n">
        <f aca="false">'2026 Forecast B'!G325</f>
        <v>0.421985815602837</v>
      </c>
      <c r="F377" s="10" t="n">
        <f aca="false">'2026 Forecast C'!G325</f>
        <v>0.423167848699764</v>
      </c>
      <c r="G377" s="40" t="n">
        <f aca="false">(MAX(D377:F377)-MIN(D377:F377))*100</f>
        <v>0.236406619385343</v>
      </c>
      <c r="H377" s="41" t="n">
        <f aca="false">'2026 Forecast A'!L325</f>
        <v>2.78023491728762</v>
      </c>
      <c r="I377" s="41" t="n">
        <f aca="false">'2026 Forecast B'!L325</f>
        <v>2.86298806310657</v>
      </c>
      <c r="J377" s="41" t="n">
        <f aca="false">'2026 Forecast C'!L325</f>
        <v>2.97968580545052</v>
      </c>
      <c r="K377" s="18" t="n">
        <f aca="false">'2026 Forecast A'!F325</f>
        <v>846</v>
      </c>
      <c r="L377" s="42" t="str">
        <f aca="false">IF(OR(AND(D377&gt;0.5,E377&gt;0.5,F377&gt;0.5),AND(D377&lt;0.5,E377&lt;0.5,F377&lt;0.5)),"Yes","No — toss-up")</f>
        <v>Yes</v>
      </c>
    </row>
    <row r="378" customFormat="false" ht="15" hidden="false" customHeight="false" outlineLevel="0" collapsed="false">
      <c r="A378" s="9" t="str">
        <f aca="false">'2026 Forecast A'!A326</f>
        <v>Northampton</v>
      </c>
      <c r="B378" s="9" t="str">
        <f aca="false">'2026 Forecast A'!B326</f>
        <v>LOWER SAUCON</v>
      </c>
      <c r="C378" s="9" t="str">
        <f aca="false">'2026 Forecast A'!C326</f>
        <v>LOWER SAUCON TWSP - 7</v>
      </c>
      <c r="D378" s="10" t="n">
        <f aca="false">'2026 Forecast A'!G326</f>
        <v>0.494839101396478</v>
      </c>
      <c r="E378" s="10" t="n">
        <f aca="false">'2026 Forecast B'!G326</f>
        <v>0.486338797814208</v>
      </c>
      <c r="F378" s="10" t="n">
        <f aca="false">'2026 Forecast C'!G326</f>
        <v>0.493017607771706</v>
      </c>
      <c r="G378" s="40" t="n">
        <f aca="false">(MAX(D378:F378)-MIN(D378:F378))*100</f>
        <v>0.850030358227083</v>
      </c>
      <c r="H378" s="41" t="n">
        <f aca="false">'2026 Forecast A'!L326</f>
        <v>2.49690754080285</v>
      </c>
      <c r="I378" s="41" t="n">
        <f aca="false">'2026 Forecast B'!L326</f>
        <v>2.75387954279702</v>
      </c>
      <c r="J378" s="41" t="n">
        <f aca="false">'2026 Forecast C'!L326</f>
        <v>2.60851615102284</v>
      </c>
      <c r="K378" s="18" t="n">
        <f aca="false">'2026 Forecast A'!F326</f>
        <v>1647</v>
      </c>
      <c r="L378" s="42" t="str">
        <f aca="false">IF(OR(AND(D378&gt;0.5,E378&gt;0.5,F378&gt;0.5),AND(D378&lt;0.5,E378&lt;0.5,F378&lt;0.5)),"Yes","No — toss-up")</f>
        <v>Yes</v>
      </c>
    </row>
    <row r="379" customFormat="false" ht="15" hidden="false" customHeight="false" outlineLevel="0" collapsed="false">
      <c r="A379" s="9" t="str">
        <f aca="false">'2026 Forecast A'!A327</f>
        <v>Northampton</v>
      </c>
      <c r="B379" s="9" t="str">
        <f aca="false">'2026 Forecast A'!B327</f>
        <v>MOORE</v>
      </c>
      <c r="C379" s="9" t="str">
        <f aca="false">'2026 Forecast A'!C327</f>
        <v>MOORE TWSP - BEERSVILLE</v>
      </c>
      <c r="D379" s="10" t="n">
        <f aca="false">'2026 Forecast A'!G327</f>
        <v>0.350840336134454</v>
      </c>
      <c r="E379" s="10" t="n">
        <f aca="false">'2026 Forecast B'!G327</f>
        <v>0.346638655462185</v>
      </c>
      <c r="F379" s="10" t="n">
        <f aca="false">'2026 Forecast C'!G327</f>
        <v>0.338235294117647</v>
      </c>
      <c r="G379" s="40" t="n">
        <f aca="false">(MAX(D379:F379)-MIN(D379:F379))*100</f>
        <v>1.26050420168067</v>
      </c>
      <c r="H379" s="41" t="n">
        <f aca="false">'2026 Forecast A'!L327</f>
        <v>2.49690754080285</v>
      </c>
      <c r="I379" s="41" t="n">
        <f aca="false">'2026 Forecast B'!L327</f>
        <v>2.75387954279702</v>
      </c>
      <c r="J379" s="41" t="n">
        <f aca="false">'2026 Forecast C'!L327</f>
        <v>2.60851615102284</v>
      </c>
      <c r="K379" s="18" t="n">
        <f aca="false">'2026 Forecast A'!F327</f>
        <v>952</v>
      </c>
      <c r="L379" s="42" t="str">
        <f aca="false">IF(OR(AND(D379&gt;0.5,E379&gt;0.5,F379&gt;0.5),AND(D379&lt;0.5,E379&lt;0.5,F379&lt;0.5)),"Yes","No — toss-up")</f>
        <v>Yes</v>
      </c>
    </row>
    <row r="380" customFormat="false" ht="15" hidden="false" customHeight="false" outlineLevel="0" collapsed="false">
      <c r="A380" s="9" t="str">
        <f aca="false">'2026 Forecast A'!A328</f>
        <v>Northampton</v>
      </c>
      <c r="B380" s="9" t="str">
        <f aca="false">'2026 Forecast A'!B328</f>
        <v>MOORE</v>
      </c>
      <c r="C380" s="9" t="str">
        <f aca="false">'2026 Forecast A'!C328</f>
        <v>MOORE TWSP - EASTERN</v>
      </c>
      <c r="D380" s="10" t="n">
        <f aca="false">'2026 Forecast A'!G328</f>
        <v>0.339622641509434</v>
      </c>
      <c r="E380" s="10" t="n">
        <f aca="false">'2026 Forecast B'!G328</f>
        <v>0.344339622641509</v>
      </c>
      <c r="F380" s="10" t="n">
        <f aca="false">'2026 Forecast C'!G328</f>
        <v>0.324947589098533</v>
      </c>
      <c r="G380" s="40" t="n">
        <f aca="false">(MAX(D380:F380)-MIN(D380:F380))*100</f>
        <v>1.93920335429769</v>
      </c>
      <c r="H380" s="41" t="n">
        <f aca="false">'2026 Forecast A'!L328</f>
        <v>2.49690754080285</v>
      </c>
      <c r="I380" s="41" t="n">
        <f aca="false">'2026 Forecast B'!L328</f>
        <v>2.75387954279702</v>
      </c>
      <c r="J380" s="41" t="n">
        <f aca="false">'2026 Forecast C'!L328</f>
        <v>2.60851615102284</v>
      </c>
      <c r="K380" s="18" t="n">
        <f aca="false">'2026 Forecast A'!F328</f>
        <v>1908</v>
      </c>
      <c r="L380" s="42" t="str">
        <f aca="false">IF(OR(AND(D380&gt;0.5,E380&gt;0.5,F380&gt;0.5),AND(D380&lt;0.5,E380&lt;0.5,F380&lt;0.5)),"Yes","No — toss-up")</f>
        <v>Yes</v>
      </c>
    </row>
    <row r="381" customFormat="false" ht="15" hidden="false" customHeight="false" outlineLevel="0" collapsed="false">
      <c r="A381" s="9" t="str">
        <f aca="false">'2026 Forecast A'!A329</f>
        <v>Northampton</v>
      </c>
      <c r="B381" s="9" t="str">
        <f aca="false">'2026 Forecast A'!B329</f>
        <v>MOORE</v>
      </c>
      <c r="C381" s="9" t="str">
        <f aca="false">'2026 Forecast A'!C329</f>
        <v>MOORE TWSP - KLECKNERSVILLE</v>
      </c>
      <c r="D381" s="10" t="n">
        <f aca="false">'2026 Forecast A'!G329</f>
        <v>0.325909428359317</v>
      </c>
      <c r="E381" s="10" t="n">
        <f aca="false">'2026 Forecast B'!G329</f>
        <v>0.329621380846325</v>
      </c>
      <c r="F381" s="10" t="n">
        <f aca="false">'2026 Forecast C'!G329</f>
        <v>0.311804008908686</v>
      </c>
      <c r="G381" s="40" t="n">
        <f aca="false">(MAX(D381:F381)-MIN(D381:F381))*100</f>
        <v>1.78173719376392</v>
      </c>
      <c r="H381" s="41" t="n">
        <f aca="false">'2026 Forecast A'!L329</f>
        <v>2.49690754080285</v>
      </c>
      <c r="I381" s="41" t="n">
        <f aca="false">'2026 Forecast B'!L329</f>
        <v>2.75387954279702</v>
      </c>
      <c r="J381" s="41" t="n">
        <f aca="false">'2026 Forecast C'!L329</f>
        <v>2.60851615102284</v>
      </c>
      <c r="K381" s="18" t="n">
        <f aca="false">'2026 Forecast A'!F329</f>
        <v>1347</v>
      </c>
      <c r="L381" s="42" t="str">
        <f aca="false">IF(OR(AND(D381&gt;0.5,E381&gt;0.5,F381&gt;0.5),AND(D381&lt;0.5,E381&lt;0.5,F381&lt;0.5)),"Yes","No — toss-up")</f>
        <v>Yes</v>
      </c>
    </row>
    <row r="382" customFormat="false" ht="15" hidden="false" customHeight="false" outlineLevel="0" collapsed="false">
      <c r="A382" s="9" t="str">
        <f aca="false">'2026 Forecast A'!A330</f>
        <v>Northampton</v>
      </c>
      <c r="B382" s="9" t="str">
        <f aca="false">'2026 Forecast A'!B330</f>
        <v>MOORE</v>
      </c>
      <c r="C382" s="9" t="str">
        <f aca="false">'2026 Forecast A'!C330</f>
        <v>MOORE TWSP - POINT PHILLIPS</v>
      </c>
      <c r="D382" s="10" t="n">
        <f aca="false">'2026 Forecast A'!G330</f>
        <v>0.3328125</v>
      </c>
      <c r="E382" s="10" t="n">
        <f aca="false">'2026 Forecast B'!G330</f>
        <v>0.3375</v>
      </c>
      <c r="F382" s="10" t="n">
        <f aca="false">'2026 Forecast C'!G330</f>
        <v>0.3171875</v>
      </c>
      <c r="G382" s="40" t="n">
        <f aca="false">(MAX(D382:F382)-MIN(D382:F382))*100</f>
        <v>2.03125</v>
      </c>
      <c r="H382" s="41" t="n">
        <f aca="false">'2026 Forecast A'!L330</f>
        <v>2.78023491728762</v>
      </c>
      <c r="I382" s="41" t="n">
        <f aca="false">'2026 Forecast B'!L330</f>
        <v>2.86298806310657</v>
      </c>
      <c r="J382" s="41" t="n">
        <f aca="false">'2026 Forecast C'!L330</f>
        <v>2.97968580545052</v>
      </c>
      <c r="K382" s="18" t="n">
        <f aca="false">'2026 Forecast A'!F330</f>
        <v>640</v>
      </c>
      <c r="L382" s="42" t="str">
        <f aca="false">IF(OR(AND(D382&gt;0.5,E382&gt;0.5,F382&gt;0.5),AND(D382&lt;0.5,E382&lt;0.5,F382&lt;0.5)),"Yes","No — toss-up")</f>
        <v>Yes</v>
      </c>
    </row>
    <row r="383" customFormat="false" ht="15" hidden="false" customHeight="false" outlineLevel="0" collapsed="false">
      <c r="A383" s="9" t="str">
        <f aca="false">'2026 Forecast A'!A331</f>
        <v>Northampton</v>
      </c>
      <c r="B383" s="9" t="str">
        <f aca="false">'2026 Forecast A'!B331</f>
        <v>NAZARETH</v>
      </c>
      <c r="C383" s="9" t="str">
        <f aca="false">'2026 Forecast A'!C331</f>
        <v>NAZARETH BORO 1ST WARD</v>
      </c>
      <c r="D383" s="10" t="n">
        <f aca="false">'2026 Forecast A'!G331</f>
        <v>0.50920245398773</v>
      </c>
      <c r="E383" s="10" t="n">
        <f aca="false">'2026 Forecast B'!G331</f>
        <v>0.505112474437628</v>
      </c>
      <c r="F383" s="10" t="n">
        <f aca="false">'2026 Forecast C'!G331</f>
        <v>0.511247443762781</v>
      </c>
      <c r="G383" s="40" t="n">
        <f aca="false">(MAX(D383:F383)-MIN(D383:F383))*100</f>
        <v>0.613496932515334</v>
      </c>
      <c r="H383" s="41" t="n">
        <f aca="false">'2026 Forecast A'!L331</f>
        <v>2.49690754080285</v>
      </c>
      <c r="I383" s="41" t="n">
        <f aca="false">'2026 Forecast B'!L331</f>
        <v>2.75387954279702</v>
      </c>
      <c r="J383" s="41" t="n">
        <f aca="false">'2026 Forecast C'!L331</f>
        <v>2.60851615102284</v>
      </c>
      <c r="K383" s="18" t="n">
        <f aca="false">'2026 Forecast A'!F331</f>
        <v>978</v>
      </c>
      <c r="L383" s="42" t="str">
        <f aca="false">IF(OR(AND(D383&gt;0.5,E383&gt;0.5,F383&gt;0.5),AND(D383&lt;0.5,E383&lt;0.5,F383&lt;0.5)),"Yes","No — toss-up")</f>
        <v>Yes</v>
      </c>
    </row>
    <row r="384" customFormat="false" ht="15" hidden="false" customHeight="false" outlineLevel="0" collapsed="false">
      <c r="A384" s="9" t="str">
        <f aca="false">'2026 Forecast A'!A332</f>
        <v>Northampton</v>
      </c>
      <c r="B384" s="9" t="str">
        <f aca="false">'2026 Forecast A'!B332</f>
        <v>NAZARETH</v>
      </c>
      <c r="C384" s="9" t="str">
        <f aca="false">'2026 Forecast A'!C332</f>
        <v>NAZARETH BORO 2ND WARD</v>
      </c>
      <c r="D384" s="10" t="n">
        <f aca="false">'2026 Forecast A'!G332</f>
        <v>0.516005121638924</v>
      </c>
      <c r="E384" s="10" t="n">
        <f aca="false">'2026 Forecast B'!G332</f>
        <v>0.517285531370038</v>
      </c>
      <c r="F384" s="10" t="n">
        <f aca="false">'2026 Forecast C'!G332</f>
        <v>0.517285531370038</v>
      </c>
      <c r="G384" s="40" t="n">
        <f aca="false">(MAX(D384:F384)-MIN(D384:F384))*100</f>
        <v>0.128040973111399</v>
      </c>
      <c r="H384" s="41" t="n">
        <f aca="false">'2026 Forecast A'!L332</f>
        <v>2.78023491728762</v>
      </c>
      <c r="I384" s="41" t="n">
        <f aca="false">'2026 Forecast B'!L332</f>
        <v>2.86298806310657</v>
      </c>
      <c r="J384" s="41" t="n">
        <f aca="false">'2026 Forecast C'!L332</f>
        <v>2.97968580545052</v>
      </c>
      <c r="K384" s="18" t="n">
        <f aca="false">'2026 Forecast A'!F332</f>
        <v>781</v>
      </c>
      <c r="L384" s="42" t="str">
        <f aca="false">IF(OR(AND(D384&gt;0.5,E384&gt;0.5,F384&gt;0.5),AND(D384&lt;0.5,E384&lt;0.5,F384&lt;0.5)),"Yes","No — toss-up")</f>
        <v>Yes</v>
      </c>
    </row>
    <row r="385" customFormat="false" ht="15" hidden="false" customHeight="false" outlineLevel="0" collapsed="false">
      <c r="A385" s="9" t="str">
        <f aca="false">'2026 Forecast A'!A333</f>
        <v>Northampton</v>
      </c>
      <c r="B385" s="9" t="str">
        <f aca="false">'2026 Forecast A'!B333</f>
        <v>NAZARETH</v>
      </c>
      <c r="C385" s="9" t="str">
        <f aca="false">'2026 Forecast A'!C333</f>
        <v>NAZARETH BORO 3RD WARD</v>
      </c>
      <c r="D385" s="10" t="n">
        <f aca="false">'2026 Forecast A'!G333</f>
        <v>0.487450462351387</v>
      </c>
      <c r="E385" s="10" t="n">
        <f aca="false">'2026 Forecast B'!G333</f>
        <v>0.492734478203435</v>
      </c>
      <c r="F385" s="10" t="n">
        <f aca="false">'2026 Forecast C'!G333</f>
        <v>0.490092470277411</v>
      </c>
      <c r="G385" s="40" t="n">
        <f aca="false">(MAX(D385:F385)-MIN(D385:F385))*100</f>
        <v>0.528401585204757</v>
      </c>
      <c r="H385" s="41" t="n">
        <f aca="false">'2026 Forecast A'!L333</f>
        <v>2.78023491728762</v>
      </c>
      <c r="I385" s="41" t="n">
        <f aca="false">'2026 Forecast B'!L333</f>
        <v>2.86298806310657</v>
      </c>
      <c r="J385" s="41" t="n">
        <f aca="false">'2026 Forecast C'!L333</f>
        <v>2.97968580545052</v>
      </c>
      <c r="K385" s="18" t="n">
        <f aca="false">'2026 Forecast A'!F333</f>
        <v>757</v>
      </c>
      <c r="L385" s="42" t="str">
        <f aca="false">IF(OR(AND(D385&gt;0.5,E385&gt;0.5,F385&gt;0.5),AND(D385&lt;0.5,E385&lt;0.5,F385&lt;0.5)),"Yes","No — toss-up")</f>
        <v>Yes</v>
      </c>
    </row>
    <row r="386" customFormat="false" ht="15" hidden="false" customHeight="false" outlineLevel="0" collapsed="false">
      <c r="A386" s="9" t="str">
        <f aca="false">'2026 Forecast A'!A334</f>
        <v>Northampton</v>
      </c>
      <c r="B386" s="9" t="str">
        <f aca="false">'2026 Forecast A'!B334</f>
        <v>NORTH CATASAUQUA</v>
      </c>
      <c r="C386" s="9" t="str">
        <f aca="false">'2026 Forecast A'!C334</f>
        <v>NORTH CATASAUQUA 1ST WARD</v>
      </c>
      <c r="D386" s="10" t="n">
        <f aca="false">'2026 Forecast A'!G334</f>
        <v>0.464751958224543</v>
      </c>
      <c r="E386" s="10" t="n">
        <f aca="false">'2026 Forecast B'!G334</f>
        <v>0.477806788511749</v>
      </c>
      <c r="F386" s="10" t="n">
        <f aca="false">'2026 Forecast C'!G334</f>
        <v>0.464751958224543</v>
      </c>
      <c r="G386" s="40" t="n">
        <f aca="false">(MAX(D386:F386)-MIN(D386:F386))*100</f>
        <v>1.30548302872063</v>
      </c>
      <c r="H386" s="41" t="n">
        <f aca="false">'2026 Forecast A'!L334</f>
        <v>3.86612036635239</v>
      </c>
      <c r="I386" s="41" t="n">
        <f aca="false">'2026 Forecast B'!L334</f>
        <v>3.67050772213151</v>
      </c>
      <c r="J386" s="41" t="n">
        <f aca="false">'2026 Forecast C'!L334</f>
        <v>4.12536798533956</v>
      </c>
      <c r="K386" s="18" t="n">
        <f aca="false">'2026 Forecast A'!F334</f>
        <v>383</v>
      </c>
      <c r="L386" s="42" t="str">
        <f aca="false">IF(OR(AND(D386&gt;0.5,E386&gt;0.5,F386&gt;0.5),AND(D386&lt;0.5,E386&lt;0.5,F386&lt;0.5)),"Yes","No — toss-up")</f>
        <v>Yes</v>
      </c>
    </row>
    <row r="387" customFormat="false" ht="15" hidden="false" customHeight="false" outlineLevel="0" collapsed="false">
      <c r="A387" s="9" t="str">
        <f aca="false">'2026 Forecast A'!A335</f>
        <v>Northampton</v>
      </c>
      <c r="B387" s="9" t="str">
        <f aca="false">'2026 Forecast A'!B335</f>
        <v>NORTH CATASAUQUA</v>
      </c>
      <c r="C387" s="9" t="str">
        <f aca="false">'2026 Forecast A'!C335</f>
        <v>NORTH CATASAUQUA 2ND WARD</v>
      </c>
      <c r="D387" s="10" t="n">
        <f aca="false">'2026 Forecast A'!G335</f>
        <v>0.511916110581506</v>
      </c>
      <c r="E387" s="10" t="n">
        <f aca="false">'2026 Forecast B'!G335</f>
        <v>0.513822688274547</v>
      </c>
      <c r="F387" s="10" t="n">
        <f aca="false">'2026 Forecast C'!G335</f>
        <v>0.513822688274547</v>
      </c>
      <c r="G387" s="40" t="n">
        <f aca="false">(MAX(D387:F387)-MIN(D387:F387))*100</f>
        <v>0.190657769304092</v>
      </c>
      <c r="H387" s="41" t="n">
        <f aca="false">'2026 Forecast A'!L335</f>
        <v>2.49690754080285</v>
      </c>
      <c r="I387" s="41" t="n">
        <f aca="false">'2026 Forecast B'!L335</f>
        <v>2.75387954279702</v>
      </c>
      <c r="J387" s="41" t="n">
        <f aca="false">'2026 Forecast C'!L335</f>
        <v>2.60851615102284</v>
      </c>
      <c r="K387" s="18" t="n">
        <f aca="false">'2026 Forecast A'!F335</f>
        <v>1049</v>
      </c>
      <c r="L387" s="42" t="str">
        <f aca="false">IF(OR(AND(D387&gt;0.5,E387&gt;0.5,F387&gt;0.5),AND(D387&lt;0.5,E387&lt;0.5,F387&lt;0.5)),"Yes","No — toss-up")</f>
        <v>Yes</v>
      </c>
    </row>
    <row r="388" customFormat="false" ht="15" hidden="false" customHeight="false" outlineLevel="0" collapsed="false">
      <c r="A388" s="9" t="str">
        <f aca="false">'2026 Forecast A'!A336</f>
        <v>Northampton</v>
      </c>
      <c r="B388" s="9" t="str">
        <f aca="false">'2026 Forecast A'!B336</f>
        <v>NORTHAMPTON</v>
      </c>
      <c r="C388" s="9" t="str">
        <f aca="false">'2026 Forecast A'!C336</f>
        <v>NORTHAMPTON BORO 1ST WARD</v>
      </c>
      <c r="D388" s="10" t="n">
        <f aca="false">'2026 Forecast A'!G336</f>
        <v>0.477626459143969</v>
      </c>
      <c r="E388" s="10" t="n">
        <f aca="false">'2026 Forecast B'!G336</f>
        <v>0.47568093385214</v>
      </c>
      <c r="F388" s="10" t="n">
        <f aca="false">'2026 Forecast C'!G336</f>
        <v>0.474708171206226</v>
      </c>
      <c r="G388" s="40" t="n">
        <f aca="false">(MAX(D388:F388)-MIN(D388:F388))*100</f>
        <v>0.291828793774324</v>
      </c>
      <c r="H388" s="41" t="n">
        <f aca="false">'2026 Forecast A'!L336</f>
        <v>2.49690754080285</v>
      </c>
      <c r="I388" s="41" t="n">
        <f aca="false">'2026 Forecast B'!L336</f>
        <v>2.75387954279702</v>
      </c>
      <c r="J388" s="41" t="n">
        <f aca="false">'2026 Forecast C'!L336</f>
        <v>2.60851615102284</v>
      </c>
      <c r="K388" s="18" t="n">
        <f aca="false">'2026 Forecast A'!F336</f>
        <v>1028</v>
      </c>
      <c r="L388" s="42" t="str">
        <f aca="false">IF(OR(AND(D388&gt;0.5,E388&gt;0.5,F388&gt;0.5),AND(D388&lt;0.5,E388&lt;0.5,F388&lt;0.5)),"Yes","No — toss-up")</f>
        <v>Yes</v>
      </c>
    </row>
    <row r="389" customFormat="false" ht="15" hidden="false" customHeight="false" outlineLevel="0" collapsed="false">
      <c r="A389" s="9" t="str">
        <f aca="false">'2026 Forecast A'!A337</f>
        <v>Northampton</v>
      </c>
      <c r="B389" s="9" t="str">
        <f aca="false">'2026 Forecast A'!B337</f>
        <v>NORTHAMPTON</v>
      </c>
      <c r="C389" s="9" t="str">
        <f aca="false">'2026 Forecast A'!C337</f>
        <v>NORTHAMPTON BORO 2ND WARD</v>
      </c>
      <c r="D389" s="10" t="n">
        <f aca="false">'2026 Forecast A'!G337</f>
        <v>0.494239631336406</v>
      </c>
      <c r="E389" s="10" t="n">
        <f aca="false">'2026 Forecast B'!G337</f>
        <v>0.494239631336406</v>
      </c>
      <c r="F389" s="10" t="n">
        <f aca="false">'2026 Forecast C'!G337</f>
        <v>0.493087557603687</v>
      </c>
      <c r="G389" s="40" t="n">
        <f aca="false">(MAX(D389:F389)-MIN(D389:F389))*100</f>
        <v>0.115207373271892</v>
      </c>
      <c r="H389" s="41" t="n">
        <f aca="false">'2026 Forecast A'!L337</f>
        <v>2.78023491728762</v>
      </c>
      <c r="I389" s="41" t="n">
        <f aca="false">'2026 Forecast B'!L337</f>
        <v>2.86298806310657</v>
      </c>
      <c r="J389" s="41" t="n">
        <f aca="false">'2026 Forecast C'!L337</f>
        <v>2.97968580545052</v>
      </c>
      <c r="K389" s="18" t="n">
        <f aca="false">'2026 Forecast A'!F337</f>
        <v>868</v>
      </c>
      <c r="L389" s="42" t="str">
        <f aca="false">IF(OR(AND(D389&gt;0.5,E389&gt;0.5,F389&gt;0.5),AND(D389&lt;0.5,E389&lt;0.5,F389&lt;0.5)),"Yes","No — toss-up")</f>
        <v>Yes</v>
      </c>
    </row>
    <row r="390" customFormat="false" ht="15" hidden="false" customHeight="false" outlineLevel="0" collapsed="false">
      <c r="A390" s="9" t="str">
        <f aca="false">'2026 Forecast A'!A338</f>
        <v>Northampton</v>
      </c>
      <c r="B390" s="9" t="str">
        <f aca="false">'2026 Forecast A'!B338</f>
        <v>NORTHAMPTON</v>
      </c>
      <c r="C390" s="9" t="str">
        <f aca="false">'2026 Forecast A'!C338</f>
        <v>NORTHAMPTON BORO 3RD WARD</v>
      </c>
      <c r="D390" s="10" t="n">
        <f aca="false">'2026 Forecast A'!G338</f>
        <v>0.472251867662753</v>
      </c>
      <c r="E390" s="10" t="n">
        <f aca="false">'2026 Forecast B'!G338</f>
        <v>0.474919957310566</v>
      </c>
      <c r="F390" s="10" t="n">
        <f aca="false">'2026 Forecast C'!G338</f>
        <v>0.470117395944504</v>
      </c>
      <c r="G390" s="40" t="n">
        <f aca="false">(MAX(D390:F390)-MIN(D390:F390))*100</f>
        <v>0.480256136606189</v>
      </c>
      <c r="H390" s="41" t="n">
        <f aca="false">'2026 Forecast A'!L338</f>
        <v>2.49690754080285</v>
      </c>
      <c r="I390" s="41" t="n">
        <f aca="false">'2026 Forecast B'!L338</f>
        <v>2.75387954279702</v>
      </c>
      <c r="J390" s="41" t="n">
        <f aca="false">'2026 Forecast C'!L338</f>
        <v>2.60851615102284</v>
      </c>
      <c r="K390" s="18" t="n">
        <f aca="false">'2026 Forecast A'!F338</f>
        <v>1874</v>
      </c>
      <c r="L390" s="42" t="str">
        <f aca="false">IF(OR(AND(D390&gt;0.5,E390&gt;0.5,F390&gt;0.5),AND(D390&lt;0.5,E390&lt;0.5,F390&lt;0.5)),"Yes","No — toss-up")</f>
        <v>Yes</v>
      </c>
    </row>
    <row r="391" customFormat="false" ht="15" hidden="false" customHeight="false" outlineLevel="0" collapsed="false">
      <c r="A391" s="9" t="str">
        <f aca="false">'2026 Forecast A'!A339</f>
        <v>Northampton</v>
      </c>
      <c r="B391" s="9" t="str">
        <f aca="false">'2026 Forecast A'!B339</f>
        <v>NORTHAMPTON</v>
      </c>
      <c r="C391" s="9" t="str">
        <f aca="false">'2026 Forecast A'!C339</f>
        <v>NORTHAMPTON BORO 4TH WARD</v>
      </c>
      <c r="D391" s="10" t="n">
        <f aca="false">'2026 Forecast A'!G339</f>
        <v>0.454773869346734</v>
      </c>
      <c r="E391" s="10" t="n">
        <f aca="false">'2026 Forecast B'!G339</f>
        <v>0.462311557788945</v>
      </c>
      <c r="F391" s="10" t="n">
        <f aca="false">'2026 Forecast C'!G339</f>
        <v>0.449748743718593</v>
      </c>
      <c r="G391" s="40" t="n">
        <f aca="false">(MAX(D391:F391)-MIN(D391:F391))*100</f>
        <v>1.25628140703518</v>
      </c>
      <c r="H391" s="41" t="n">
        <f aca="false">'2026 Forecast A'!L339</f>
        <v>3.86612036635239</v>
      </c>
      <c r="I391" s="41" t="n">
        <f aca="false">'2026 Forecast B'!L339</f>
        <v>3.67050772213151</v>
      </c>
      <c r="J391" s="41" t="n">
        <f aca="false">'2026 Forecast C'!L339</f>
        <v>4.12536798533956</v>
      </c>
      <c r="K391" s="18" t="n">
        <f aca="false">'2026 Forecast A'!F339</f>
        <v>398</v>
      </c>
      <c r="L391" s="42" t="str">
        <f aca="false">IF(OR(AND(D391&gt;0.5,E391&gt;0.5,F391&gt;0.5),AND(D391&lt;0.5,E391&lt;0.5,F391&lt;0.5)),"Yes","No — toss-up")</f>
        <v>Yes</v>
      </c>
    </row>
    <row r="392" customFormat="false" ht="15" hidden="false" customHeight="false" outlineLevel="0" collapsed="false">
      <c r="A392" s="9" t="str">
        <f aca="false">'2026 Forecast A'!A340</f>
        <v>Northampton</v>
      </c>
      <c r="B392" s="9" t="str">
        <f aca="false">'2026 Forecast A'!B340</f>
        <v>PALMER</v>
      </c>
      <c r="C392" s="9" t="str">
        <f aca="false">'2026 Forecast A'!C340</f>
        <v>PALMER - CENTRAL</v>
      </c>
      <c r="D392" s="10" t="n">
        <f aca="false">'2026 Forecast A'!G340</f>
        <v>0.484431571325127</v>
      </c>
      <c r="E392" s="10" t="n">
        <f aca="false">'2026 Forecast B'!G340</f>
        <v>0.491672700941347</v>
      </c>
      <c r="F392" s="10" t="n">
        <f aca="false">'2026 Forecast C'!G340</f>
        <v>0.482983345401883</v>
      </c>
      <c r="G392" s="40" t="n">
        <f aca="false">(MAX(D392:F392)-MIN(D392:F392))*100</f>
        <v>0.868935553946415</v>
      </c>
      <c r="H392" s="41" t="n">
        <f aca="false">'2026 Forecast A'!L340</f>
        <v>2.49690754080285</v>
      </c>
      <c r="I392" s="41" t="n">
        <f aca="false">'2026 Forecast B'!L340</f>
        <v>2.75387954279702</v>
      </c>
      <c r="J392" s="41" t="n">
        <f aca="false">'2026 Forecast C'!L340</f>
        <v>2.60851615102284</v>
      </c>
      <c r="K392" s="18" t="n">
        <f aca="false">'2026 Forecast A'!F340</f>
        <v>1381</v>
      </c>
      <c r="L392" s="42" t="str">
        <f aca="false">IF(OR(AND(D392&gt;0.5,E392&gt;0.5,F392&gt;0.5),AND(D392&lt;0.5,E392&lt;0.5,F392&lt;0.5)),"Yes","No — toss-up")</f>
        <v>Yes</v>
      </c>
    </row>
    <row r="393" customFormat="false" ht="15" hidden="false" customHeight="false" outlineLevel="0" collapsed="false">
      <c r="A393" s="9" t="str">
        <f aca="false">'2026 Forecast A'!A341</f>
        <v>Northampton</v>
      </c>
      <c r="B393" s="9" t="str">
        <f aca="false">'2026 Forecast A'!B341</f>
        <v>PALMER</v>
      </c>
      <c r="C393" s="9" t="str">
        <f aca="false">'2026 Forecast A'!C341</f>
        <v>PALMER - EAST</v>
      </c>
      <c r="D393" s="10" t="n">
        <f aca="false">'2026 Forecast A'!G341</f>
        <v>0.52317880794702</v>
      </c>
      <c r="E393" s="10" t="n">
        <f aca="false">'2026 Forecast B'!G341</f>
        <v>0.526490066225166</v>
      </c>
      <c r="F393" s="10" t="n">
        <f aca="false">'2026 Forecast C'!G341</f>
        <v>0.526490066225166</v>
      </c>
      <c r="G393" s="40" t="n">
        <f aca="false">(MAX(D393:F393)-MIN(D393:F393))*100</f>
        <v>0.331125827814571</v>
      </c>
      <c r="H393" s="41" t="n">
        <f aca="false">'2026 Forecast A'!L341</f>
        <v>3.86612036635239</v>
      </c>
      <c r="I393" s="41" t="n">
        <f aca="false">'2026 Forecast B'!L341</f>
        <v>3.67050772213151</v>
      </c>
      <c r="J393" s="41" t="n">
        <f aca="false">'2026 Forecast C'!L341</f>
        <v>4.12536798533956</v>
      </c>
      <c r="K393" s="18" t="n">
        <f aca="false">'2026 Forecast A'!F341</f>
        <v>302</v>
      </c>
      <c r="L393" s="42" t="str">
        <f aca="false">IF(OR(AND(D393&gt;0.5,E393&gt;0.5,F393&gt;0.5),AND(D393&lt;0.5,E393&lt;0.5,F393&lt;0.5)),"Yes","No — toss-up")</f>
        <v>Yes</v>
      </c>
    </row>
    <row r="394" customFormat="false" ht="15" hidden="false" customHeight="false" outlineLevel="0" collapsed="false">
      <c r="A394" s="9" t="str">
        <f aca="false">'2026 Forecast A'!A342</f>
        <v>Northampton</v>
      </c>
      <c r="B394" s="9" t="str">
        <f aca="false">'2026 Forecast A'!B342</f>
        <v>PALMER</v>
      </c>
      <c r="C394" s="9" t="str">
        <f aca="false">'2026 Forecast A'!C342</f>
        <v>PALMER - NORTH</v>
      </c>
      <c r="D394" s="10" t="n">
        <f aca="false">'2026 Forecast A'!G342</f>
        <v>0.508403361344538</v>
      </c>
      <c r="E394" s="10" t="n">
        <f aca="false">'2026 Forecast B'!G342</f>
        <v>0.508403361344538</v>
      </c>
      <c r="F394" s="10" t="n">
        <f aca="false">'2026 Forecast C'!G342</f>
        <v>0.512605042016807</v>
      </c>
      <c r="G394" s="40" t="n">
        <f aca="false">(MAX(D394:F394)-MIN(D394:F394))*100</f>
        <v>0.420168067226889</v>
      </c>
      <c r="H394" s="41" t="n">
        <f aca="false">'2026 Forecast A'!L342</f>
        <v>2.49690754080285</v>
      </c>
      <c r="I394" s="41" t="n">
        <f aca="false">'2026 Forecast B'!L342</f>
        <v>2.75387954279702</v>
      </c>
      <c r="J394" s="41" t="n">
        <f aca="false">'2026 Forecast C'!L342</f>
        <v>2.60851615102284</v>
      </c>
      <c r="K394" s="18" t="n">
        <f aca="false">'2026 Forecast A'!F342</f>
        <v>1190</v>
      </c>
      <c r="L394" s="42" t="str">
        <f aca="false">IF(OR(AND(D394&gt;0.5,E394&gt;0.5,F394&gt;0.5),AND(D394&lt;0.5,E394&lt;0.5,F394&lt;0.5)),"Yes","No — toss-up")</f>
        <v>Yes</v>
      </c>
    </row>
    <row r="395" customFormat="false" ht="15" hidden="false" customHeight="false" outlineLevel="0" collapsed="false">
      <c r="A395" s="9" t="str">
        <f aca="false">'2026 Forecast A'!A343</f>
        <v>Northampton</v>
      </c>
      <c r="B395" s="9" t="str">
        <f aca="false">'2026 Forecast A'!B343</f>
        <v>PALMER</v>
      </c>
      <c r="C395" s="9" t="str">
        <f aca="false">'2026 Forecast A'!C343</f>
        <v>PALMER - NORTHEAST</v>
      </c>
      <c r="D395" s="10" t="n">
        <f aca="false">'2026 Forecast A'!G343</f>
        <v>0.532430506058446</v>
      </c>
      <c r="E395" s="10" t="n">
        <f aca="false">'2026 Forecast B'!G343</f>
        <v>0.52744119743407</v>
      </c>
      <c r="F395" s="10" t="n">
        <f aca="false">'2026 Forecast C'!G343</f>
        <v>0.532430506058446</v>
      </c>
      <c r="G395" s="40" t="n">
        <f aca="false">(MAX(D395:F395)-MIN(D395:F395))*100</f>
        <v>0.498930862437641</v>
      </c>
      <c r="H395" s="41" t="n">
        <f aca="false">'2026 Forecast A'!L343</f>
        <v>2.49690754080285</v>
      </c>
      <c r="I395" s="41" t="n">
        <f aca="false">'2026 Forecast B'!L343</f>
        <v>2.75387954279702</v>
      </c>
      <c r="J395" s="41" t="n">
        <f aca="false">'2026 Forecast C'!L343</f>
        <v>2.60851615102284</v>
      </c>
      <c r="K395" s="18" t="n">
        <f aca="false">'2026 Forecast A'!F343</f>
        <v>1403</v>
      </c>
      <c r="L395" s="42" t="str">
        <f aca="false">IF(OR(AND(D395&gt;0.5,E395&gt;0.5,F395&gt;0.5),AND(D395&lt;0.5,E395&lt;0.5,F395&lt;0.5)),"Yes","No — toss-up")</f>
        <v>Yes</v>
      </c>
    </row>
    <row r="396" customFormat="false" ht="15" hidden="false" customHeight="false" outlineLevel="0" collapsed="false">
      <c r="A396" s="9" t="str">
        <f aca="false">'2026 Forecast A'!A344</f>
        <v>Northampton</v>
      </c>
      <c r="B396" s="9" t="str">
        <f aca="false">'2026 Forecast A'!B344</f>
        <v>PALMER</v>
      </c>
      <c r="C396" s="9" t="str">
        <f aca="false">'2026 Forecast A'!C344</f>
        <v>PALMER - NORTHWEST</v>
      </c>
      <c r="D396" s="10" t="n">
        <f aca="false">'2026 Forecast A'!G344</f>
        <v>0.495275590551181</v>
      </c>
      <c r="E396" s="10" t="n">
        <f aca="false">'2026 Forecast B'!G344</f>
        <v>0.493700787401575</v>
      </c>
      <c r="F396" s="10" t="n">
        <f aca="false">'2026 Forecast C'!G344</f>
        <v>0.492913385826772</v>
      </c>
      <c r="G396" s="40" t="n">
        <f aca="false">(MAX(D396:F396)-MIN(D396:F396))*100</f>
        <v>0.236220472440946</v>
      </c>
      <c r="H396" s="41" t="n">
        <f aca="false">'2026 Forecast A'!L344</f>
        <v>2.49690754080285</v>
      </c>
      <c r="I396" s="41" t="n">
        <f aca="false">'2026 Forecast B'!L344</f>
        <v>2.75387954279702</v>
      </c>
      <c r="J396" s="41" t="n">
        <f aca="false">'2026 Forecast C'!L344</f>
        <v>2.60851615102284</v>
      </c>
      <c r="K396" s="18" t="n">
        <f aca="false">'2026 Forecast A'!F344</f>
        <v>1270</v>
      </c>
      <c r="L396" s="42" t="str">
        <f aca="false">IF(OR(AND(D396&gt;0.5,E396&gt;0.5,F396&gt;0.5),AND(D396&lt;0.5,E396&lt;0.5,F396&lt;0.5)),"Yes","No — toss-up")</f>
        <v>Yes</v>
      </c>
    </row>
    <row r="397" customFormat="false" ht="15" hidden="false" customHeight="false" outlineLevel="0" collapsed="false">
      <c r="A397" s="9" t="str">
        <f aca="false">'2026 Forecast A'!A345</f>
        <v>Northampton</v>
      </c>
      <c r="B397" s="9" t="str">
        <f aca="false">'2026 Forecast A'!B345</f>
        <v>PALMER</v>
      </c>
      <c r="C397" s="9" t="str">
        <f aca="false">'2026 Forecast A'!C345</f>
        <v>PALMER - SOUTH</v>
      </c>
      <c r="D397" s="10" t="n">
        <f aca="false">'2026 Forecast A'!G345</f>
        <v>0.5</v>
      </c>
      <c r="E397" s="10" t="n">
        <f aca="false">'2026 Forecast B'!G345</f>
        <v>0.501610305958132</v>
      </c>
      <c r="F397" s="10" t="n">
        <f aca="false">'2026 Forecast C'!G345</f>
        <v>0.502415458937198</v>
      </c>
      <c r="G397" s="40" t="n">
        <f aca="false">(MAX(D397:F397)-MIN(D397:F397))*100</f>
        <v>0.241545893719808</v>
      </c>
      <c r="H397" s="41" t="n">
        <f aca="false">'2026 Forecast A'!L345</f>
        <v>2.49690754080285</v>
      </c>
      <c r="I397" s="41" t="n">
        <f aca="false">'2026 Forecast B'!L345</f>
        <v>2.75387954279702</v>
      </c>
      <c r="J397" s="41" t="n">
        <f aca="false">'2026 Forecast C'!L345</f>
        <v>2.60851615102284</v>
      </c>
      <c r="K397" s="18" t="n">
        <f aca="false">'2026 Forecast A'!F345</f>
        <v>1242</v>
      </c>
      <c r="L397" s="42" t="str">
        <f aca="false">IF(OR(AND(D397&gt;0.5,E397&gt;0.5,F397&gt;0.5),AND(D397&lt;0.5,E397&lt;0.5,F397&lt;0.5)),"Yes","No — toss-up")</f>
        <v>No — toss-up</v>
      </c>
    </row>
    <row r="398" customFormat="false" ht="15" hidden="false" customHeight="false" outlineLevel="0" collapsed="false">
      <c r="A398" s="9" t="str">
        <f aca="false">'2026 Forecast A'!A346</f>
        <v>Northampton</v>
      </c>
      <c r="B398" s="9" t="str">
        <f aca="false">'2026 Forecast A'!B346</f>
        <v>PALMER</v>
      </c>
      <c r="C398" s="9" t="str">
        <f aca="false">'2026 Forecast A'!C346</f>
        <v>PALMER - SOUTHEAST</v>
      </c>
      <c r="D398" s="10" t="n">
        <f aca="false">'2026 Forecast A'!G346</f>
        <v>0.522232734153264</v>
      </c>
      <c r="E398" s="10" t="n">
        <f aca="false">'2026 Forecast B'!G346</f>
        <v>0.525070955534532</v>
      </c>
      <c r="F398" s="10" t="n">
        <f aca="false">'2026 Forecast C'!G346</f>
        <v>0.528855250709555</v>
      </c>
      <c r="G398" s="40" t="n">
        <f aca="false">(MAX(D398:F398)-MIN(D398:F398))*100</f>
        <v>0.662251655629131</v>
      </c>
      <c r="H398" s="41" t="n">
        <f aca="false">'2026 Forecast A'!L346</f>
        <v>2.49690754080285</v>
      </c>
      <c r="I398" s="41" t="n">
        <f aca="false">'2026 Forecast B'!L346</f>
        <v>2.75387954279702</v>
      </c>
      <c r="J398" s="41" t="n">
        <f aca="false">'2026 Forecast C'!L346</f>
        <v>2.60851615102284</v>
      </c>
      <c r="K398" s="18" t="n">
        <f aca="false">'2026 Forecast A'!F346</f>
        <v>1057</v>
      </c>
      <c r="L398" s="42" t="str">
        <f aca="false">IF(OR(AND(D398&gt;0.5,E398&gt;0.5,F398&gt;0.5),AND(D398&lt;0.5,E398&lt;0.5,F398&lt;0.5)),"Yes","No — toss-up")</f>
        <v>Yes</v>
      </c>
    </row>
    <row r="399" customFormat="false" ht="15" hidden="false" customHeight="false" outlineLevel="0" collapsed="false">
      <c r="A399" s="9" t="str">
        <f aca="false">'2026 Forecast A'!A347</f>
        <v>Northampton</v>
      </c>
      <c r="B399" s="9" t="str">
        <f aca="false">'2026 Forecast A'!B347</f>
        <v>PALMER</v>
      </c>
      <c r="C399" s="9" t="str">
        <f aca="false">'2026 Forecast A'!C347</f>
        <v>PALMER - SOUTHWEST</v>
      </c>
      <c r="D399" s="10" t="n">
        <f aca="false">'2026 Forecast A'!G347</f>
        <v>0.507865168539326</v>
      </c>
      <c r="E399" s="10" t="n">
        <f aca="false">'2026 Forecast B'!G347</f>
        <v>0.512359550561798</v>
      </c>
      <c r="F399" s="10" t="n">
        <f aca="false">'2026 Forecast C'!G347</f>
        <v>0.512359550561798</v>
      </c>
      <c r="G399" s="40" t="n">
        <f aca="false">(MAX(D399:F399)-MIN(D399:F399))*100</f>
        <v>0.449438202247188</v>
      </c>
      <c r="H399" s="41" t="n">
        <f aca="false">'2026 Forecast A'!L347</f>
        <v>3.86612036635239</v>
      </c>
      <c r="I399" s="41" t="n">
        <f aca="false">'2026 Forecast B'!L347</f>
        <v>3.67050772213151</v>
      </c>
      <c r="J399" s="41" t="n">
        <f aca="false">'2026 Forecast C'!L347</f>
        <v>4.12536798533956</v>
      </c>
      <c r="K399" s="18" t="n">
        <f aca="false">'2026 Forecast A'!F347</f>
        <v>445</v>
      </c>
      <c r="L399" s="42" t="str">
        <f aca="false">IF(OR(AND(D399&gt;0.5,E399&gt;0.5,F399&gt;0.5),AND(D399&lt;0.5,E399&lt;0.5,F399&lt;0.5)),"Yes","No — toss-up")</f>
        <v>Yes</v>
      </c>
    </row>
    <row r="400" customFormat="false" ht="15" hidden="false" customHeight="false" outlineLevel="0" collapsed="false">
      <c r="A400" s="9" t="str">
        <f aca="false">'2026 Forecast A'!A348</f>
        <v>Northampton</v>
      </c>
      <c r="B400" s="9" t="str">
        <f aca="false">'2026 Forecast A'!B348</f>
        <v>PALMER</v>
      </c>
      <c r="C400" s="9" t="str">
        <f aca="false">'2026 Forecast A'!C348</f>
        <v>PALMER - WEST</v>
      </c>
      <c r="D400" s="10" t="n">
        <f aca="false">'2026 Forecast A'!G348</f>
        <v>0.509039010466223</v>
      </c>
      <c r="E400" s="10" t="n">
        <f aca="false">'2026 Forecast B'!G348</f>
        <v>0.510941960038059</v>
      </c>
      <c r="F400" s="10" t="n">
        <f aca="false">'2026 Forecast C'!G348</f>
        <v>0.513796384395814</v>
      </c>
      <c r="G400" s="40" t="n">
        <f aca="false">(MAX(D400:F400)-MIN(D400:F400))*100</f>
        <v>0.475737392959086</v>
      </c>
      <c r="H400" s="41" t="n">
        <f aca="false">'2026 Forecast A'!L348</f>
        <v>2.49690754080285</v>
      </c>
      <c r="I400" s="41" t="n">
        <f aca="false">'2026 Forecast B'!L348</f>
        <v>2.75387954279702</v>
      </c>
      <c r="J400" s="41" t="n">
        <f aca="false">'2026 Forecast C'!L348</f>
        <v>2.60851615102284</v>
      </c>
      <c r="K400" s="18" t="n">
        <f aca="false">'2026 Forecast A'!F348</f>
        <v>1051</v>
      </c>
      <c r="L400" s="42" t="str">
        <f aca="false">IF(OR(AND(D400&gt;0.5,E400&gt;0.5,F400&gt;0.5),AND(D400&lt;0.5,E400&lt;0.5,F400&lt;0.5)),"Yes","No — toss-up")</f>
        <v>Yes</v>
      </c>
    </row>
    <row r="401" customFormat="false" ht="15" hidden="false" customHeight="false" outlineLevel="0" collapsed="false">
      <c r="A401" s="9" t="str">
        <f aca="false">'2026 Forecast A'!A349</f>
        <v>Northampton</v>
      </c>
      <c r="B401" s="9" t="str">
        <f aca="false">'2026 Forecast A'!B349</f>
        <v>PEN ARGYL</v>
      </c>
      <c r="C401" s="9" t="str">
        <f aca="false">'2026 Forecast A'!C349</f>
        <v>PEN ARGYL BORO 1ST WARD</v>
      </c>
      <c r="D401" s="10" t="n">
        <f aca="false">'2026 Forecast A'!G349</f>
        <v>0.386046511627907</v>
      </c>
      <c r="E401" s="10" t="n">
        <f aca="false">'2026 Forecast B'!G349</f>
        <v>0.376744186046512</v>
      </c>
      <c r="F401" s="10" t="n">
        <f aca="false">'2026 Forecast C'!G349</f>
        <v>0.376744186046512</v>
      </c>
      <c r="G401" s="40" t="n">
        <f aca="false">(MAX(D401:F401)-MIN(D401:F401))*100</f>
        <v>0.930232558139538</v>
      </c>
      <c r="H401" s="41" t="n">
        <f aca="false">'2026 Forecast A'!L349</f>
        <v>3.86612036635239</v>
      </c>
      <c r="I401" s="41" t="n">
        <f aca="false">'2026 Forecast B'!L349</f>
        <v>3.67050772213151</v>
      </c>
      <c r="J401" s="41" t="n">
        <f aca="false">'2026 Forecast C'!L349</f>
        <v>4.12536798533956</v>
      </c>
      <c r="K401" s="18" t="n">
        <f aca="false">'2026 Forecast A'!F349</f>
        <v>215</v>
      </c>
      <c r="L401" s="42" t="str">
        <f aca="false">IF(OR(AND(D401&gt;0.5,E401&gt;0.5,F401&gt;0.5),AND(D401&lt;0.5,E401&lt;0.5,F401&lt;0.5)),"Yes","No — toss-up")</f>
        <v>Yes</v>
      </c>
    </row>
    <row r="402" customFormat="false" ht="15" hidden="false" customHeight="false" outlineLevel="0" collapsed="false">
      <c r="A402" s="9" t="str">
        <f aca="false">'2026 Forecast A'!A350</f>
        <v>Northampton</v>
      </c>
      <c r="B402" s="9" t="str">
        <f aca="false">'2026 Forecast A'!B350</f>
        <v>PEN ARGYL</v>
      </c>
      <c r="C402" s="9" t="str">
        <f aca="false">'2026 Forecast A'!C350</f>
        <v>PEN ARGYL BORO 2ND WARD</v>
      </c>
      <c r="D402" s="10" t="n">
        <f aca="false">'2026 Forecast A'!G350</f>
        <v>0.36056838365897</v>
      </c>
      <c r="E402" s="10" t="n">
        <f aca="false">'2026 Forecast B'!G350</f>
        <v>0.36056838365897</v>
      </c>
      <c r="F402" s="10" t="n">
        <f aca="false">'2026 Forecast C'!G350</f>
        <v>0.348134991119005</v>
      </c>
      <c r="G402" s="40" t="n">
        <f aca="false">(MAX(D402:F402)-MIN(D402:F402))*100</f>
        <v>1.24333925399645</v>
      </c>
      <c r="H402" s="41" t="n">
        <f aca="false">'2026 Forecast A'!L350</f>
        <v>3.86612036635239</v>
      </c>
      <c r="I402" s="41" t="n">
        <f aca="false">'2026 Forecast B'!L350</f>
        <v>3.67050772213151</v>
      </c>
      <c r="J402" s="41" t="n">
        <f aca="false">'2026 Forecast C'!L350</f>
        <v>4.12536798533956</v>
      </c>
      <c r="K402" s="18" t="n">
        <f aca="false">'2026 Forecast A'!F350</f>
        <v>563</v>
      </c>
      <c r="L402" s="42" t="str">
        <f aca="false">IF(OR(AND(D402&gt;0.5,E402&gt;0.5,F402&gt;0.5),AND(D402&lt;0.5,E402&lt;0.5,F402&lt;0.5)),"Yes","No — toss-up")</f>
        <v>Yes</v>
      </c>
    </row>
    <row r="403" customFormat="false" ht="15" hidden="false" customHeight="false" outlineLevel="0" collapsed="false">
      <c r="A403" s="9" t="str">
        <f aca="false">'2026 Forecast A'!A351</f>
        <v>Northampton</v>
      </c>
      <c r="B403" s="9" t="str">
        <f aca="false">'2026 Forecast A'!B351</f>
        <v>PEN ARGYL</v>
      </c>
      <c r="C403" s="9" t="str">
        <f aca="false">'2026 Forecast A'!C351</f>
        <v>PEN ARGYL BORO 3RD WARD</v>
      </c>
      <c r="D403" s="10" t="n">
        <f aca="false">'2026 Forecast A'!G351</f>
        <v>0.406077348066298</v>
      </c>
      <c r="E403" s="10" t="n">
        <f aca="false">'2026 Forecast B'!G351</f>
        <v>0.406077348066298</v>
      </c>
      <c r="F403" s="10" t="n">
        <f aca="false">'2026 Forecast C'!G351</f>
        <v>0.397790055248619</v>
      </c>
      <c r="G403" s="40" t="n">
        <f aca="false">(MAX(D403:F403)-MIN(D403:F403))*100</f>
        <v>0.828729281767959</v>
      </c>
      <c r="H403" s="41" t="n">
        <f aca="false">'2026 Forecast A'!L351</f>
        <v>3.86612036635239</v>
      </c>
      <c r="I403" s="41" t="n">
        <f aca="false">'2026 Forecast B'!L351</f>
        <v>3.67050772213151</v>
      </c>
      <c r="J403" s="41" t="n">
        <f aca="false">'2026 Forecast C'!L351</f>
        <v>4.12536798533956</v>
      </c>
      <c r="K403" s="18" t="n">
        <f aca="false">'2026 Forecast A'!F351</f>
        <v>362</v>
      </c>
      <c r="L403" s="42" t="str">
        <f aca="false">IF(OR(AND(D403&gt;0.5,E403&gt;0.5,F403&gt;0.5),AND(D403&lt;0.5,E403&lt;0.5,F403&lt;0.5)),"Yes","No — toss-up")</f>
        <v>Yes</v>
      </c>
    </row>
    <row r="404" customFormat="false" ht="15" hidden="false" customHeight="false" outlineLevel="0" collapsed="false">
      <c r="A404" s="9" t="str">
        <f aca="false">'2026 Forecast A'!A352</f>
        <v>Northampton</v>
      </c>
      <c r="B404" s="9" t="str">
        <f aca="false">'2026 Forecast A'!B352</f>
        <v>PEN ARGYL</v>
      </c>
      <c r="C404" s="9" t="str">
        <f aca="false">'2026 Forecast A'!C352</f>
        <v>PEN ARGYL BORO 4TH WARD</v>
      </c>
      <c r="D404" s="10" t="n">
        <f aca="false">'2026 Forecast A'!G352</f>
        <v>0.407407407407407</v>
      </c>
      <c r="E404" s="10" t="n">
        <f aca="false">'2026 Forecast B'!G352</f>
        <v>0.412037037037037</v>
      </c>
      <c r="F404" s="10" t="n">
        <f aca="false">'2026 Forecast C'!G352</f>
        <v>0.398148148148148</v>
      </c>
      <c r="G404" s="40" t="n">
        <f aca="false">(MAX(D404:F404)-MIN(D404:F404))*100</f>
        <v>1.38888888888889</v>
      </c>
      <c r="H404" s="41" t="n">
        <f aca="false">'2026 Forecast A'!L352</f>
        <v>3.86612036635239</v>
      </c>
      <c r="I404" s="41" t="n">
        <f aca="false">'2026 Forecast B'!L352</f>
        <v>3.67050772213151</v>
      </c>
      <c r="J404" s="41" t="n">
        <f aca="false">'2026 Forecast C'!L352</f>
        <v>4.12536798533956</v>
      </c>
      <c r="K404" s="18" t="n">
        <f aca="false">'2026 Forecast A'!F352</f>
        <v>216</v>
      </c>
      <c r="L404" s="42" t="str">
        <f aca="false">IF(OR(AND(D404&gt;0.5,E404&gt;0.5,F404&gt;0.5),AND(D404&lt;0.5,E404&lt;0.5,F404&lt;0.5)),"Yes","No — toss-up")</f>
        <v>Yes</v>
      </c>
    </row>
    <row r="405" customFormat="false" ht="15" hidden="false" customHeight="false" outlineLevel="0" collapsed="false">
      <c r="A405" s="9" t="str">
        <f aca="false">'2026 Forecast A'!A353</f>
        <v>Northampton</v>
      </c>
      <c r="B405" s="9" t="str">
        <f aca="false">'2026 Forecast A'!B353</f>
        <v>PLAINFIELD</v>
      </c>
      <c r="C405" s="9" t="str">
        <f aca="false">'2026 Forecast A'!C353</f>
        <v>PLAINFIELD TWSP - BELFAST</v>
      </c>
      <c r="D405" s="10" t="n">
        <f aca="false">'2026 Forecast A'!G353</f>
        <v>0.355415352260778</v>
      </c>
      <c r="E405" s="10" t="n">
        <f aca="false">'2026 Forecast B'!G353</f>
        <v>0.351209253417455</v>
      </c>
      <c r="F405" s="10" t="n">
        <f aca="false">'2026 Forecast C'!G353</f>
        <v>0.341745531019979</v>
      </c>
      <c r="G405" s="40" t="n">
        <f aca="false">(MAX(D405:F405)-MIN(D405:F405))*100</f>
        <v>1.36698212407992</v>
      </c>
      <c r="H405" s="41" t="n">
        <f aca="false">'2026 Forecast A'!L353</f>
        <v>2.49690754080285</v>
      </c>
      <c r="I405" s="41" t="n">
        <f aca="false">'2026 Forecast B'!L353</f>
        <v>2.75387954279702</v>
      </c>
      <c r="J405" s="41" t="n">
        <f aca="false">'2026 Forecast C'!L353</f>
        <v>2.60851615102284</v>
      </c>
      <c r="K405" s="18" t="n">
        <f aca="false">'2026 Forecast A'!F353</f>
        <v>951</v>
      </c>
      <c r="L405" s="42" t="str">
        <f aca="false">IF(OR(AND(D405&gt;0.5,E405&gt;0.5,F405&gt;0.5),AND(D405&lt;0.5,E405&lt;0.5,F405&lt;0.5)),"Yes","No — toss-up")</f>
        <v>Yes</v>
      </c>
    </row>
    <row r="406" customFormat="false" ht="15" hidden="false" customHeight="false" outlineLevel="0" collapsed="false">
      <c r="A406" s="9" t="str">
        <f aca="false">'2026 Forecast A'!A354</f>
        <v>Northampton</v>
      </c>
      <c r="B406" s="9" t="str">
        <f aca="false">'2026 Forecast A'!B354</f>
        <v>PLAINFIELD</v>
      </c>
      <c r="C406" s="9" t="str">
        <f aca="false">'2026 Forecast A'!C354</f>
        <v>PLAINFIELD TWSP - DELABOLE</v>
      </c>
      <c r="D406" s="10" t="n">
        <f aca="false">'2026 Forecast A'!G354</f>
        <v>0.363150867823765</v>
      </c>
      <c r="E406" s="10" t="n">
        <f aca="false">'2026 Forecast B'!G354</f>
        <v>0.364485981308411</v>
      </c>
      <c r="F406" s="10" t="n">
        <f aca="false">'2026 Forecast C'!G354</f>
        <v>0.349799732977303</v>
      </c>
      <c r="G406" s="40" t="n">
        <f aca="false">(MAX(D406:F406)-MIN(D406:F406))*100</f>
        <v>1.46862483311082</v>
      </c>
      <c r="H406" s="41" t="n">
        <f aca="false">'2026 Forecast A'!L354</f>
        <v>2.78023491728762</v>
      </c>
      <c r="I406" s="41" t="n">
        <f aca="false">'2026 Forecast B'!L354</f>
        <v>2.86298806310657</v>
      </c>
      <c r="J406" s="41" t="n">
        <f aca="false">'2026 Forecast C'!L354</f>
        <v>2.97968580545052</v>
      </c>
      <c r="K406" s="18" t="n">
        <f aca="false">'2026 Forecast A'!F354</f>
        <v>749</v>
      </c>
      <c r="L406" s="42" t="str">
        <f aca="false">IF(OR(AND(D406&gt;0.5,E406&gt;0.5,F406&gt;0.5),AND(D406&lt;0.5,E406&lt;0.5,F406&lt;0.5)),"Yes","No — toss-up")</f>
        <v>Yes</v>
      </c>
    </row>
    <row r="407" customFormat="false" ht="15" hidden="false" customHeight="false" outlineLevel="0" collapsed="false">
      <c r="A407" s="9" t="str">
        <f aca="false">'2026 Forecast A'!A355</f>
        <v>Northampton</v>
      </c>
      <c r="B407" s="9" t="str">
        <f aca="false">'2026 Forecast A'!B355</f>
        <v>PLAINFIELD</v>
      </c>
      <c r="C407" s="9" t="str">
        <f aca="false">'2026 Forecast A'!C355</f>
        <v>PLAINFIELD TWSP - KESSLERSVILLE</v>
      </c>
      <c r="D407" s="10" t="n">
        <f aca="false">'2026 Forecast A'!G355</f>
        <v>0.336633663366337</v>
      </c>
      <c r="E407" s="10" t="n">
        <f aca="false">'2026 Forecast B'!G355</f>
        <v>0.338048090523338</v>
      </c>
      <c r="F407" s="10" t="n">
        <f aca="false">'2026 Forecast C'!G355</f>
        <v>0.323903818953324</v>
      </c>
      <c r="G407" s="40" t="n">
        <f aca="false">(MAX(D407:F407)-MIN(D407:F407))*100</f>
        <v>1.41442715700141</v>
      </c>
      <c r="H407" s="41" t="n">
        <f aca="false">'2026 Forecast A'!L355</f>
        <v>2.78023491728762</v>
      </c>
      <c r="I407" s="41" t="n">
        <f aca="false">'2026 Forecast B'!L355</f>
        <v>2.86298806310657</v>
      </c>
      <c r="J407" s="41" t="n">
        <f aca="false">'2026 Forecast C'!L355</f>
        <v>2.97968580545052</v>
      </c>
      <c r="K407" s="18" t="n">
        <f aca="false">'2026 Forecast A'!F355</f>
        <v>707</v>
      </c>
      <c r="L407" s="42" t="str">
        <f aca="false">IF(OR(AND(D407&gt;0.5,E407&gt;0.5,F407&gt;0.5),AND(D407&lt;0.5,E407&lt;0.5,F407&lt;0.5)),"Yes","No — toss-up")</f>
        <v>Yes</v>
      </c>
    </row>
    <row r="408" customFormat="false" ht="15" hidden="false" customHeight="false" outlineLevel="0" collapsed="false">
      <c r="A408" s="9" t="str">
        <f aca="false">'2026 Forecast A'!A356</f>
        <v>Northampton</v>
      </c>
      <c r="B408" s="9" t="str">
        <f aca="false">'2026 Forecast A'!B356</f>
        <v>PLAINFIELD</v>
      </c>
      <c r="C408" s="9" t="str">
        <f aca="false">'2026 Forecast A'!C356</f>
        <v>PLAINFIELD TWSP - PLAINFIELD CHURCH</v>
      </c>
      <c r="D408" s="10" t="n">
        <f aca="false">'2026 Forecast A'!G356</f>
        <v>0.339410939691445</v>
      </c>
      <c r="E408" s="10" t="n">
        <f aca="false">'2026 Forecast B'!G356</f>
        <v>0.342215988779804</v>
      </c>
      <c r="F408" s="10" t="n">
        <f aca="false">'2026 Forecast C'!G356</f>
        <v>0.32398316970547</v>
      </c>
      <c r="G408" s="40" t="n">
        <f aca="false">(MAX(D408:F408)-MIN(D408:F408))*100</f>
        <v>1.82328190743338</v>
      </c>
      <c r="H408" s="41" t="n">
        <f aca="false">'2026 Forecast A'!L356</f>
        <v>2.78023491728762</v>
      </c>
      <c r="I408" s="41" t="n">
        <f aca="false">'2026 Forecast B'!L356</f>
        <v>2.86298806310657</v>
      </c>
      <c r="J408" s="41" t="n">
        <f aca="false">'2026 Forecast C'!L356</f>
        <v>2.97968580545052</v>
      </c>
      <c r="K408" s="18" t="n">
        <f aca="false">'2026 Forecast A'!F356</f>
        <v>713</v>
      </c>
      <c r="L408" s="42" t="str">
        <f aca="false">IF(OR(AND(D408&gt;0.5,E408&gt;0.5,F408&gt;0.5),AND(D408&lt;0.5,E408&lt;0.5,F408&lt;0.5)),"Yes","No — toss-up")</f>
        <v>Yes</v>
      </c>
    </row>
    <row r="409" customFormat="false" ht="15" hidden="false" customHeight="false" outlineLevel="0" collapsed="false">
      <c r="A409" s="9" t="str">
        <f aca="false">'2026 Forecast A'!A357</f>
        <v>Northampton</v>
      </c>
      <c r="B409" s="9" t="str">
        <f aca="false">'2026 Forecast A'!B357</f>
        <v>PORTLAND</v>
      </c>
      <c r="C409" s="9" t="str">
        <f aca="false">'2026 Forecast A'!C357</f>
        <v>PORTLAND BORO</v>
      </c>
      <c r="D409" s="10" t="n">
        <f aca="false">'2026 Forecast A'!G357</f>
        <v>0.352040816326531</v>
      </c>
      <c r="E409" s="10" t="n">
        <f aca="false">'2026 Forecast B'!G357</f>
        <v>0.346938775510204</v>
      </c>
      <c r="F409" s="10" t="n">
        <f aca="false">'2026 Forecast C'!G357</f>
        <v>0.341836734693878</v>
      </c>
      <c r="G409" s="40" t="n">
        <f aca="false">(MAX(D409:F409)-MIN(D409:F409))*100</f>
        <v>1.02040816326531</v>
      </c>
      <c r="H409" s="41" t="n">
        <f aca="false">'2026 Forecast A'!L357</f>
        <v>3.86612036635239</v>
      </c>
      <c r="I409" s="41" t="n">
        <f aca="false">'2026 Forecast B'!L357</f>
        <v>3.67050772213151</v>
      </c>
      <c r="J409" s="41" t="n">
        <f aca="false">'2026 Forecast C'!L357</f>
        <v>4.12536798533956</v>
      </c>
      <c r="K409" s="18" t="n">
        <f aca="false">'2026 Forecast A'!F357</f>
        <v>196</v>
      </c>
      <c r="L409" s="42" t="str">
        <f aca="false">IF(OR(AND(D409&gt;0.5,E409&gt;0.5,F409&gt;0.5),AND(D409&lt;0.5,E409&lt;0.5,F409&lt;0.5)),"Yes","No — toss-up")</f>
        <v>Yes</v>
      </c>
    </row>
    <row r="410" customFormat="false" ht="15" hidden="false" customHeight="false" outlineLevel="0" collapsed="false">
      <c r="A410" s="9" t="str">
        <f aca="false">'2026 Forecast A'!A358</f>
        <v>Northampton</v>
      </c>
      <c r="B410" s="9" t="str">
        <f aca="false">'2026 Forecast A'!B358</f>
        <v>ROSETO</v>
      </c>
      <c r="C410" s="9" t="str">
        <f aca="false">'2026 Forecast A'!C358</f>
        <v>ROSETO BORO</v>
      </c>
      <c r="D410" s="10" t="n">
        <f aca="false">'2026 Forecast A'!G358</f>
        <v>0.375730994152047</v>
      </c>
      <c r="E410" s="10" t="n">
        <f aca="false">'2026 Forecast B'!G358</f>
        <v>0.375730994152047</v>
      </c>
      <c r="F410" s="10" t="n">
        <f aca="false">'2026 Forecast C'!G358</f>
        <v>0.362573099415205</v>
      </c>
      <c r="G410" s="40" t="n">
        <f aca="false">(MAX(D410:F410)-MIN(D410:F410))*100</f>
        <v>1.31578947368421</v>
      </c>
      <c r="H410" s="41" t="n">
        <f aca="false">'2026 Forecast A'!L358</f>
        <v>2.78023491728762</v>
      </c>
      <c r="I410" s="41" t="n">
        <f aca="false">'2026 Forecast B'!L358</f>
        <v>2.86298806310657</v>
      </c>
      <c r="J410" s="41" t="n">
        <f aca="false">'2026 Forecast C'!L358</f>
        <v>2.97968580545052</v>
      </c>
      <c r="K410" s="18" t="n">
        <f aca="false">'2026 Forecast A'!F358</f>
        <v>684</v>
      </c>
      <c r="L410" s="42" t="str">
        <f aca="false">IF(OR(AND(D410&gt;0.5,E410&gt;0.5,F410&gt;0.5),AND(D410&lt;0.5,E410&lt;0.5,F410&lt;0.5)),"Yes","No — toss-up")</f>
        <v>Yes</v>
      </c>
    </row>
    <row r="411" customFormat="false" ht="15" hidden="false" customHeight="false" outlineLevel="0" collapsed="false">
      <c r="A411" s="9" t="str">
        <f aca="false">'2026 Forecast A'!A359</f>
        <v>Northampton</v>
      </c>
      <c r="B411" s="9" t="str">
        <f aca="false">'2026 Forecast A'!B359</f>
        <v>STOCKERTOWN</v>
      </c>
      <c r="C411" s="9" t="str">
        <f aca="false">'2026 Forecast A'!C359</f>
        <v>STOCKERTOWN BORO</v>
      </c>
      <c r="D411" s="10" t="n">
        <f aca="false">'2026 Forecast A'!G359</f>
        <v>0.408740359897172</v>
      </c>
      <c r="E411" s="10" t="n">
        <f aca="false">'2026 Forecast B'!G359</f>
        <v>0.413881748071979</v>
      </c>
      <c r="F411" s="10" t="n">
        <f aca="false">'2026 Forecast C'!G359</f>
        <v>0.401028277634961</v>
      </c>
      <c r="G411" s="40" t="n">
        <f aca="false">(MAX(D411:F411)-MIN(D411:F411))*100</f>
        <v>1.2853470437018</v>
      </c>
      <c r="H411" s="41" t="n">
        <f aca="false">'2026 Forecast A'!L359</f>
        <v>3.86612036635239</v>
      </c>
      <c r="I411" s="41" t="n">
        <f aca="false">'2026 Forecast B'!L359</f>
        <v>3.67050772213151</v>
      </c>
      <c r="J411" s="41" t="n">
        <f aca="false">'2026 Forecast C'!L359</f>
        <v>4.12536798533956</v>
      </c>
      <c r="K411" s="18" t="n">
        <f aca="false">'2026 Forecast A'!F359</f>
        <v>389</v>
      </c>
      <c r="L411" s="42" t="str">
        <f aca="false">IF(OR(AND(D411&gt;0.5,E411&gt;0.5,F411&gt;0.5),AND(D411&lt;0.5,E411&lt;0.5,F411&lt;0.5)),"Yes","No — toss-up")</f>
        <v>Yes</v>
      </c>
    </row>
    <row r="412" customFormat="false" ht="15" hidden="false" customHeight="false" outlineLevel="0" collapsed="false">
      <c r="A412" s="9" t="str">
        <f aca="false">'2026 Forecast A'!A360</f>
        <v>Northampton</v>
      </c>
      <c r="B412" s="9" t="str">
        <f aca="false">'2026 Forecast A'!B360</f>
        <v>TATAMY</v>
      </c>
      <c r="C412" s="9" t="str">
        <f aca="false">'2026 Forecast A'!C360</f>
        <v>TATAMY BORO</v>
      </c>
      <c r="D412" s="10" t="n">
        <f aca="false">'2026 Forecast A'!G360</f>
        <v>0.430232558139535</v>
      </c>
      <c r="E412" s="10" t="n">
        <f aca="false">'2026 Forecast B'!G360</f>
        <v>0.42358803986711</v>
      </c>
      <c r="F412" s="10" t="n">
        <f aca="false">'2026 Forecast C'!G360</f>
        <v>0.42358803986711</v>
      </c>
      <c r="G412" s="40" t="n">
        <f aca="false">(MAX(D412:F412)-MIN(D412:F412))*100</f>
        <v>0.664451827242524</v>
      </c>
      <c r="H412" s="41" t="n">
        <f aca="false">'2026 Forecast A'!L360</f>
        <v>2.78023491728762</v>
      </c>
      <c r="I412" s="41" t="n">
        <f aca="false">'2026 Forecast B'!L360</f>
        <v>2.86298806310657</v>
      </c>
      <c r="J412" s="41" t="n">
        <f aca="false">'2026 Forecast C'!L360</f>
        <v>2.97968580545052</v>
      </c>
      <c r="K412" s="18" t="n">
        <f aca="false">'2026 Forecast A'!F360</f>
        <v>602</v>
      </c>
      <c r="L412" s="42" t="str">
        <f aca="false">IF(OR(AND(D412&gt;0.5,E412&gt;0.5,F412&gt;0.5),AND(D412&lt;0.5,E412&lt;0.5,F412&lt;0.5)),"Yes","No — toss-up")</f>
        <v>Yes</v>
      </c>
    </row>
    <row r="413" customFormat="false" ht="15" hidden="false" customHeight="false" outlineLevel="0" collapsed="false">
      <c r="A413" s="9" t="str">
        <f aca="false">'2026 Forecast A'!A361</f>
        <v>Northampton</v>
      </c>
      <c r="B413" s="9" t="str">
        <f aca="false">'2026 Forecast A'!B361</f>
        <v>UPPER MOUNT BETHEL</v>
      </c>
      <c r="C413" s="9" t="str">
        <f aca="false">'2026 Forecast A'!C361</f>
        <v>UPPER MT BETHEL TWSP - CENTERVILLE</v>
      </c>
      <c r="D413" s="10" t="n">
        <f aca="false">'2026 Forecast A'!G361</f>
        <v>0.293611793611794</v>
      </c>
      <c r="E413" s="10" t="n">
        <f aca="false">'2026 Forecast B'!G361</f>
        <v>0.28992628992629</v>
      </c>
      <c r="F413" s="10" t="n">
        <f aca="false">'2026 Forecast C'!G361</f>
        <v>0.276412776412776</v>
      </c>
      <c r="G413" s="40" t="n">
        <f aca="false">(MAX(D413:F413)-MIN(D413:F413))*100</f>
        <v>1.71990171990172</v>
      </c>
      <c r="H413" s="41" t="n">
        <f aca="false">'2026 Forecast A'!L361</f>
        <v>2.78023491728762</v>
      </c>
      <c r="I413" s="41" t="n">
        <f aca="false">'2026 Forecast B'!L361</f>
        <v>2.86298806310657</v>
      </c>
      <c r="J413" s="41" t="n">
        <f aca="false">'2026 Forecast C'!L361</f>
        <v>2.97968580545052</v>
      </c>
      <c r="K413" s="18" t="n">
        <f aca="false">'2026 Forecast A'!F361</f>
        <v>814</v>
      </c>
      <c r="L413" s="42" t="str">
        <f aca="false">IF(OR(AND(D413&gt;0.5,E413&gt;0.5,F413&gt;0.5),AND(D413&lt;0.5,E413&lt;0.5,F413&lt;0.5)),"Yes","No — toss-up")</f>
        <v>Yes</v>
      </c>
    </row>
    <row r="414" customFormat="false" ht="15" hidden="false" customHeight="false" outlineLevel="0" collapsed="false">
      <c r="A414" s="9" t="str">
        <f aca="false">'2026 Forecast A'!A362</f>
        <v>Northampton</v>
      </c>
      <c r="B414" s="9" t="str">
        <f aca="false">'2026 Forecast A'!B362</f>
        <v>UPPER MOUNT BETHEL</v>
      </c>
      <c r="C414" s="9" t="str">
        <f aca="false">'2026 Forecast A'!C362</f>
        <v>UPPER MT BETHEL TWSP - JOHNSONVILLE</v>
      </c>
      <c r="D414" s="10" t="n">
        <f aca="false">'2026 Forecast A'!G362</f>
        <v>0.3322528363047</v>
      </c>
      <c r="E414" s="10" t="n">
        <f aca="false">'2026 Forecast B'!G362</f>
        <v>0.3322528363047</v>
      </c>
      <c r="F414" s="10" t="n">
        <f aca="false">'2026 Forecast C'!G362</f>
        <v>0.316045380875203</v>
      </c>
      <c r="G414" s="40" t="n">
        <f aca="false">(MAX(D414:F414)-MIN(D414:F414))*100</f>
        <v>1.62074554294975</v>
      </c>
      <c r="H414" s="41" t="n">
        <f aca="false">'2026 Forecast A'!L362</f>
        <v>2.78023491728762</v>
      </c>
      <c r="I414" s="41" t="n">
        <f aca="false">'2026 Forecast B'!L362</f>
        <v>2.86298806310657</v>
      </c>
      <c r="J414" s="41" t="n">
        <f aca="false">'2026 Forecast C'!L362</f>
        <v>2.97968580545052</v>
      </c>
      <c r="K414" s="18" t="n">
        <f aca="false">'2026 Forecast A'!F362</f>
        <v>617</v>
      </c>
      <c r="L414" s="42" t="str">
        <f aca="false">IF(OR(AND(D414&gt;0.5,E414&gt;0.5,F414&gt;0.5),AND(D414&lt;0.5,E414&lt;0.5,F414&lt;0.5)),"Yes","No — toss-up")</f>
        <v>Yes</v>
      </c>
    </row>
    <row r="415" customFormat="false" ht="15" hidden="false" customHeight="false" outlineLevel="0" collapsed="false">
      <c r="A415" s="9" t="str">
        <f aca="false">'2026 Forecast A'!A363</f>
        <v>Northampton</v>
      </c>
      <c r="B415" s="9" t="str">
        <f aca="false">'2026 Forecast A'!B363</f>
        <v>UPPER MOUNT BETHEL</v>
      </c>
      <c r="C415" s="9" t="str">
        <f aca="false">'2026 Forecast A'!C363</f>
        <v>UPPER MT BETHEL TWSP - NORTH BANGOR</v>
      </c>
      <c r="D415" s="10" t="n">
        <f aca="false">'2026 Forecast A'!G363</f>
        <v>0.295454545454545</v>
      </c>
      <c r="E415" s="10" t="n">
        <f aca="false">'2026 Forecast B'!G363</f>
        <v>0.299242424242424</v>
      </c>
      <c r="F415" s="10" t="n">
        <f aca="false">'2026 Forecast C'!G363</f>
        <v>0.276515151515152</v>
      </c>
      <c r="G415" s="40" t="n">
        <f aca="false">(MAX(D415:F415)-MIN(D415:F415))*100</f>
        <v>2.27272727272728</v>
      </c>
      <c r="H415" s="41" t="n">
        <f aca="false">'2026 Forecast A'!L363</f>
        <v>3.86612036635239</v>
      </c>
      <c r="I415" s="41" t="n">
        <f aca="false">'2026 Forecast B'!L363</f>
        <v>3.67050772213151</v>
      </c>
      <c r="J415" s="41" t="n">
        <f aca="false">'2026 Forecast C'!L363</f>
        <v>4.12536798533956</v>
      </c>
      <c r="K415" s="18" t="n">
        <f aca="false">'2026 Forecast A'!F363</f>
        <v>528</v>
      </c>
      <c r="L415" s="42" t="str">
        <f aca="false">IF(OR(AND(D415&gt;0.5,E415&gt;0.5,F415&gt;0.5),AND(D415&lt;0.5,E415&lt;0.5,F415&lt;0.5)),"Yes","No — toss-up")</f>
        <v>Yes</v>
      </c>
    </row>
    <row r="416" customFormat="false" ht="15" hidden="false" customHeight="false" outlineLevel="0" collapsed="false">
      <c r="A416" s="9" t="str">
        <f aca="false">'2026 Forecast A'!A364</f>
        <v>Northampton</v>
      </c>
      <c r="B416" s="9" t="str">
        <f aca="false">'2026 Forecast A'!B364</f>
        <v>UPPER MOUNT BETHEL</v>
      </c>
      <c r="C416" s="9" t="str">
        <f aca="false">'2026 Forecast A'!C364</f>
        <v>UPPER MT BETHEL TWSP - SLATEFORD</v>
      </c>
      <c r="D416" s="10" t="n">
        <f aca="false">'2026 Forecast A'!G364</f>
        <v>0.302375809935205</v>
      </c>
      <c r="E416" s="10" t="n">
        <f aca="false">'2026 Forecast B'!G364</f>
        <v>0.298056155507559</v>
      </c>
      <c r="F416" s="10" t="n">
        <f aca="false">'2026 Forecast C'!G364</f>
        <v>0.287257019438445</v>
      </c>
      <c r="G416" s="40" t="n">
        <f aca="false">(MAX(D416:F416)-MIN(D416:F416))*100</f>
        <v>1.51187904967602</v>
      </c>
      <c r="H416" s="41" t="n">
        <f aca="false">'2026 Forecast A'!L364</f>
        <v>3.86612036635239</v>
      </c>
      <c r="I416" s="41" t="n">
        <f aca="false">'2026 Forecast B'!L364</f>
        <v>3.67050772213151</v>
      </c>
      <c r="J416" s="41" t="n">
        <f aca="false">'2026 Forecast C'!L364</f>
        <v>4.12536798533956</v>
      </c>
      <c r="K416" s="18" t="n">
        <f aca="false">'2026 Forecast A'!F364</f>
        <v>463</v>
      </c>
      <c r="L416" s="42" t="str">
        <f aca="false">IF(OR(AND(D416&gt;0.5,E416&gt;0.5,F416&gt;0.5),AND(D416&lt;0.5,E416&lt;0.5,F416&lt;0.5)),"Yes","No — toss-up")</f>
        <v>Yes</v>
      </c>
    </row>
    <row r="417" customFormat="false" ht="15" hidden="false" customHeight="false" outlineLevel="0" collapsed="false">
      <c r="A417" s="9" t="str">
        <f aca="false">'2026 Forecast A'!A365</f>
        <v>Northampton</v>
      </c>
      <c r="B417" s="9" t="str">
        <f aca="false">'2026 Forecast A'!B365</f>
        <v>UPPER MOUNT BETHEL</v>
      </c>
      <c r="C417" s="9" t="str">
        <f aca="false">'2026 Forecast A'!C365</f>
        <v>UPPER MT BETHEL TWSP - WILLIAMSBURG</v>
      </c>
      <c r="D417" s="10" t="n">
        <f aca="false">'2026 Forecast A'!G365</f>
        <v>0.369146005509642</v>
      </c>
      <c r="E417" s="10" t="n">
        <f aca="false">'2026 Forecast B'!G365</f>
        <v>0.370523415977961</v>
      </c>
      <c r="F417" s="10" t="n">
        <f aca="false">'2026 Forecast C'!G365</f>
        <v>0.359504132231405</v>
      </c>
      <c r="G417" s="40" t="n">
        <f aca="false">(MAX(D417:F417)-MIN(D417:F417))*100</f>
        <v>1.10192837465565</v>
      </c>
      <c r="H417" s="41" t="n">
        <f aca="false">'2026 Forecast A'!L365</f>
        <v>2.78023491728762</v>
      </c>
      <c r="I417" s="41" t="n">
        <f aca="false">'2026 Forecast B'!L365</f>
        <v>2.86298806310657</v>
      </c>
      <c r="J417" s="41" t="n">
        <f aca="false">'2026 Forecast C'!L365</f>
        <v>2.97968580545052</v>
      </c>
      <c r="K417" s="18" t="n">
        <f aca="false">'2026 Forecast A'!F365</f>
        <v>726</v>
      </c>
      <c r="L417" s="42" t="str">
        <f aca="false">IF(OR(AND(D417&gt;0.5,E417&gt;0.5,F417&gt;0.5),AND(D417&lt;0.5,E417&lt;0.5,F417&lt;0.5)),"Yes","No — toss-up")</f>
        <v>Yes</v>
      </c>
    </row>
    <row r="418" customFormat="false" ht="15" hidden="false" customHeight="false" outlineLevel="0" collapsed="false">
      <c r="A418" s="9" t="str">
        <f aca="false">'2026 Forecast A'!A366</f>
        <v>Northampton</v>
      </c>
      <c r="B418" s="9" t="str">
        <f aca="false">'2026 Forecast A'!B366</f>
        <v>UPPER NAZARETH</v>
      </c>
      <c r="C418" s="9" t="str">
        <f aca="false">'2026 Forecast A'!C366</f>
        <v>UPPER NAZARETH - EAST 1</v>
      </c>
      <c r="D418" s="10" t="n">
        <f aca="false">'2026 Forecast A'!G366</f>
        <v>0.492</v>
      </c>
      <c r="E418" s="10" t="n">
        <f aca="false">'2026 Forecast B'!G366</f>
        <v>0.4952</v>
      </c>
      <c r="F418" s="10" t="n">
        <f aca="false">'2026 Forecast C'!G366</f>
        <v>0.4944</v>
      </c>
      <c r="G418" s="40" t="n">
        <f aca="false">(MAX(D418:F418)-MIN(D418:F418))*100</f>
        <v>0.319999999999998</v>
      </c>
      <c r="H418" s="41" t="n">
        <f aca="false">'2026 Forecast A'!L366</f>
        <v>2.49690754080285</v>
      </c>
      <c r="I418" s="41" t="n">
        <f aca="false">'2026 Forecast B'!L366</f>
        <v>2.75387954279702</v>
      </c>
      <c r="J418" s="41" t="n">
        <f aca="false">'2026 Forecast C'!L366</f>
        <v>2.60851615102284</v>
      </c>
      <c r="K418" s="18" t="n">
        <f aca="false">'2026 Forecast A'!F366</f>
        <v>1250</v>
      </c>
      <c r="L418" s="42" t="str">
        <f aca="false">IF(OR(AND(D418&gt;0.5,E418&gt;0.5,F418&gt;0.5),AND(D418&lt;0.5,E418&lt;0.5,F418&lt;0.5)),"Yes","No — toss-up")</f>
        <v>Yes</v>
      </c>
    </row>
    <row r="419" customFormat="false" ht="15" hidden="false" customHeight="false" outlineLevel="0" collapsed="false">
      <c r="A419" s="9" t="str">
        <f aca="false">'2026 Forecast A'!A367</f>
        <v>Northampton</v>
      </c>
      <c r="B419" s="9" t="str">
        <f aca="false">'2026 Forecast A'!B367</f>
        <v>UPPER NAZARETH</v>
      </c>
      <c r="C419" s="9" t="str">
        <f aca="false">'2026 Forecast A'!C367</f>
        <v>UPPER NAZARETH - EAST 2</v>
      </c>
      <c r="D419" s="10" t="n">
        <f aca="false">'2026 Forecast A'!G367</f>
        <v>0.485617597292724</v>
      </c>
      <c r="E419" s="10" t="n">
        <f aca="false">'2026 Forecast B'!G367</f>
        <v>0.49238578680203</v>
      </c>
      <c r="F419" s="10" t="n">
        <f aca="false">'2026 Forecast C'!G367</f>
        <v>0.487309644670051</v>
      </c>
      <c r="G419" s="40" t="n">
        <f aca="false">(MAX(D419:F419)-MIN(D419:F419))*100</f>
        <v>0.676818950930624</v>
      </c>
      <c r="H419" s="41" t="n">
        <f aca="false">'2026 Forecast A'!L367</f>
        <v>2.78023491728762</v>
      </c>
      <c r="I419" s="41" t="n">
        <f aca="false">'2026 Forecast B'!L367</f>
        <v>2.86298806310657</v>
      </c>
      <c r="J419" s="41" t="n">
        <f aca="false">'2026 Forecast C'!L367</f>
        <v>2.97968580545052</v>
      </c>
      <c r="K419" s="18" t="n">
        <f aca="false">'2026 Forecast A'!F367</f>
        <v>591</v>
      </c>
      <c r="L419" s="42" t="str">
        <f aca="false">IF(OR(AND(D419&gt;0.5,E419&gt;0.5,F419&gt;0.5),AND(D419&lt;0.5,E419&lt;0.5,F419&lt;0.5)),"Yes","No — toss-up")</f>
        <v>Yes</v>
      </c>
    </row>
    <row r="420" customFormat="false" ht="15" hidden="false" customHeight="false" outlineLevel="0" collapsed="false">
      <c r="A420" s="9" t="str">
        <f aca="false">'2026 Forecast A'!A368</f>
        <v>Northampton</v>
      </c>
      <c r="B420" s="9" t="str">
        <f aca="false">'2026 Forecast A'!B368</f>
        <v>UPPER NAZARETH</v>
      </c>
      <c r="C420" s="9" t="str">
        <f aca="false">'2026 Forecast A'!C368</f>
        <v>UPPER NAZARETH - WEST 1</v>
      </c>
      <c r="D420" s="10" t="n">
        <f aca="false">'2026 Forecast A'!G368</f>
        <v>0.485514485514486</v>
      </c>
      <c r="E420" s="10" t="n">
        <f aca="false">'2026 Forecast B'!G368</f>
        <v>0.485514485514486</v>
      </c>
      <c r="F420" s="10" t="n">
        <f aca="false">'2026 Forecast C'!G368</f>
        <v>0.485514485514486</v>
      </c>
      <c r="G420" s="40" t="n">
        <f aca="false">(MAX(D420:F420)-MIN(D420:F420))*100</f>
        <v>0</v>
      </c>
      <c r="H420" s="41" t="n">
        <f aca="false">'2026 Forecast A'!L368</f>
        <v>2.49690754080285</v>
      </c>
      <c r="I420" s="41" t="n">
        <f aca="false">'2026 Forecast B'!L368</f>
        <v>2.75387954279702</v>
      </c>
      <c r="J420" s="41" t="n">
        <f aca="false">'2026 Forecast C'!L368</f>
        <v>2.60851615102284</v>
      </c>
      <c r="K420" s="18" t="n">
        <f aca="false">'2026 Forecast A'!F368</f>
        <v>1001</v>
      </c>
      <c r="L420" s="42" t="str">
        <f aca="false">IF(OR(AND(D420&gt;0.5,E420&gt;0.5,F420&gt;0.5),AND(D420&lt;0.5,E420&lt;0.5,F420&lt;0.5)),"Yes","No — toss-up")</f>
        <v>Yes</v>
      </c>
    </row>
    <row r="421" customFormat="false" ht="15" hidden="false" customHeight="false" outlineLevel="0" collapsed="false">
      <c r="A421" s="9" t="str">
        <f aca="false">'2026 Forecast A'!A369</f>
        <v>Northampton</v>
      </c>
      <c r="B421" s="9" t="str">
        <f aca="false">'2026 Forecast A'!B369</f>
        <v>UPPER NAZARETH</v>
      </c>
      <c r="C421" s="9" t="str">
        <f aca="false">'2026 Forecast A'!C369</f>
        <v>UPPER NAZARETH - WEST 2</v>
      </c>
      <c r="D421" s="10" t="n">
        <f aca="false">'2026 Forecast A'!G369</f>
        <v>0.484162895927602</v>
      </c>
      <c r="E421" s="10" t="n">
        <f aca="false">'2026 Forecast B'!G369</f>
        <v>0.490950226244344</v>
      </c>
      <c r="F421" s="10" t="n">
        <f aca="false">'2026 Forecast C'!G369</f>
        <v>0.481900452488688</v>
      </c>
      <c r="G421" s="40" t="n">
        <f aca="false">(MAX(D421:F421)-MIN(D421:F421))*100</f>
        <v>0.904977375565608</v>
      </c>
      <c r="H421" s="41" t="n">
        <f aca="false">'2026 Forecast A'!L369</f>
        <v>3.86612036635239</v>
      </c>
      <c r="I421" s="41" t="n">
        <f aca="false">'2026 Forecast B'!L369</f>
        <v>3.67050772213151</v>
      </c>
      <c r="J421" s="41" t="n">
        <f aca="false">'2026 Forecast C'!L369</f>
        <v>4.12536798533956</v>
      </c>
      <c r="K421" s="18" t="n">
        <f aca="false">'2026 Forecast A'!F369</f>
        <v>442</v>
      </c>
      <c r="L421" s="42" t="str">
        <f aca="false">IF(OR(AND(D421&gt;0.5,E421&gt;0.5,F421&gt;0.5),AND(D421&lt;0.5,E421&lt;0.5,F421&lt;0.5)),"Yes","No — toss-up")</f>
        <v>Yes</v>
      </c>
    </row>
    <row r="422" customFormat="false" ht="15" hidden="false" customHeight="false" outlineLevel="0" collapsed="false">
      <c r="A422" s="9" t="str">
        <f aca="false">'2026 Forecast A'!A370</f>
        <v>Northampton</v>
      </c>
      <c r="B422" s="9" t="str">
        <f aca="false">'2026 Forecast A'!B370</f>
        <v>WALNUTPORT</v>
      </c>
      <c r="C422" s="9" t="str">
        <f aca="false">'2026 Forecast A'!C370</f>
        <v>WALNUTPORT BORO</v>
      </c>
      <c r="D422" s="10" t="n">
        <f aca="false">'2026 Forecast A'!G370</f>
        <v>0.409986859395532</v>
      </c>
      <c r="E422" s="10" t="n">
        <f aca="false">'2026 Forecast B'!G370</f>
        <v>0.407358738501971</v>
      </c>
      <c r="F422" s="10" t="n">
        <f aca="false">'2026 Forecast C'!G370</f>
        <v>0.400788436268068</v>
      </c>
      <c r="G422" s="40" t="n">
        <f aca="false">(MAX(D422:F422)-MIN(D422:F422))*100</f>
        <v>0.919842312746388</v>
      </c>
      <c r="H422" s="41" t="n">
        <f aca="false">'2026 Forecast A'!L370</f>
        <v>2.78023491728762</v>
      </c>
      <c r="I422" s="41" t="n">
        <f aca="false">'2026 Forecast B'!L370</f>
        <v>2.86298806310657</v>
      </c>
      <c r="J422" s="41" t="n">
        <f aca="false">'2026 Forecast C'!L370</f>
        <v>2.97968580545052</v>
      </c>
      <c r="K422" s="18" t="n">
        <f aca="false">'2026 Forecast A'!F370</f>
        <v>761</v>
      </c>
      <c r="L422" s="42" t="str">
        <f aca="false">IF(OR(AND(D422&gt;0.5,E422&gt;0.5,F422&gt;0.5),AND(D422&lt;0.5,E422&lt;0.5,F422&lt;0.5)),"Yes","No — toss-up")</f>
        <v>Yes</v>
      </c>
    </row>
    <row r="423" customFormat="false" ht="15" hidden="false" customHeight="false" outlineLevel="0" collapsed="false">
      <c r="A423" s="9" t="str">
        <f aca="false">'2026 Forecast A'!A371</f>
        <v>Northampton</v>
      </c>
      <c r="B423" s="9" t="str">
        <f aca="false">'2026 Forecast A'!B371</f>
        <v>WASHINGTON</v>
      </c>
      <c r="C423" s="9" t="str">
        <f aca="false">'2026 Forecast A'!C371</f>
        <v>WASHINGTON TWSP - LOWER</v>
      </c>
      <c r="D423" s="10" t="n">
        <f aca="false">'2026 Forecast A'!G371</f>
        <v>0.3376</v>
      </c>
      <c r="E423" s="10" t="n">
        <f aca="false">'2026 Forecast B'!G371</f>
        <v>0.3424</v>
      </c>
      <c r="F423" s="10" t="n">
        <f aca="false">'2026 Forecast C'!G371</f>
        <v>0.3232</v>
      </c>
      <c r="G423" s="40" t="n">
        <f aca="false">(MAX(D423:F423)-MIN(D423:F423))*100</f>
        <v>1.92</v>
      </c>
      <c r="H423" s="41" t="n">
        <f aca="false">'2026 Forecast A'!L371</f>
        <v>2.49690754080285</v>
      </c>
      <c r="I423" s="41" t="n">
        <f aca="false">'2026 Forecast B'!L371</f>
        <v>2.75387954279702</v>
      </c>
      <c r="J423" s="41" t="n">
        <f aca="false">'2026 Forecast C'!L371</f>
        <v>2.60851615102284</v>
      </c>
      <c r="K423" s="18" t="n">
        <f aca="false">'2026 Forecast A'!F371</f>
        <v>1250</v>
      </c>
      <c r="L423" s="42" t="str">
        <f aca="false">IF(OR(AND(D423&gt;0.5,E423&gt;0.5,F423&gt;0.5),AND(D423&lt;0.5,E423&lt;0.5,F423&lt;0.5)),"Yes","No — toss-up")</f>
        <v>Yes</v>
      </c>
    </row>
    <row r="424" customFormat="false" ht="15" hidden="false" customHeight="false" outlineLevel="0" collapsed="false">
      <c r="A424" s="9" t="str">
        <f aca="false">'2026 Forecast A'!A372</f>
        <v>Northampton</v>
      </c>
      <c r="B424" s="9" t="str">
        <f aca="false">'2026 Forecast A'!B372</f>
        <v>WASHINGTON</v>
      </c>
      <c r="C424" s="9" t="str">
        <f aca="false">'2026 Forecast A'!C372</f>
        <v>WASHINGTON TWSP - UPPER</v>
      </c>
      <c r="D424" s="10" t="n">
        <f aca="false">'2026 Forecast A'!G372</f>
        <v>0.33767172812726</v>
      </c>
      <c r="E424" s="10" t="n">
        <f aca="false">'2026 Forecast B'!G372</f>
        <v>0.344179320318149</v>
      </c>
      <c r="F424" s="10" t="n">
        <f aca="false">'2026 Forecast C'!G372</f>
        <v>0.322487346348518</v>
      </c>
      <c r="G424" s="40" t="n">
        <f aca="false">(MAX(D424:F424)-MIN(D424:F424))*100</f>
        <v>2.16919739696312</v>
      </c>
      <c r="H424" s="41" t="n">
        <f aca="false">'2026 Forecast A'!L372</f>
        <v>2.49690754080285</v>
      </c>
      <c r="I424" s="41" t="n">
        <f aca="false">'2026 Forecast B'!L372</f>
        <v>2.75387954279702</v>
      </c>
      <c r="J424" s="41" t="n">
        <f aca="false">'2026 Forecast C'!L372</f>
        <v>2.60851615102284</v>
      </c>
      <c r="K424" s="18" t="n">
        <f aca="false">'2026 Forecast A'!F372</f>
        <v>1383</v>
      </c>
      <c r="L424" s="42" t="str">
        <f aca="false">IF(OR(AND(D424&gt;0.5,E424&gt;0.5,F424&gt;0.5),AND(D424&lt;0.5,E424&lt;0.5,F424&lt;0.5)),"Yes","No — toss-up")</f>
        <v>Yes</v>
      </c>
    </row>
    <row r="425" customFormat="false" ht="15" hidden="false" customHeight="false" outlineLevel="0" collapsed="false">
      <c r="A425" s="9" t="str">
        <f aca="false">'2026 Forecast A'!A373</f>
        <v>Northampton</v>
      </c>
      <c r="B425" s="9" t="str">
        <f aca="false">'2026 Forecast A'!B373</f>
        <v>WEST EASTON</v>
      </c>
      <c r="C425" s="9" t="str">
        <f aca="false">'2026 Forecast A'!C373</f>
        <v>WEST EASTON</v>
      </c>
      <c r="D425" s="10" t="n">
        <f aca="false">'2026 Forecast A'!G373</f>
        <v>0.484018264840183</v>
      </c>
      <c r="E425" s="10" t="n">
        <f aca="false">'2026 Forecast B'!G373</f>
        <v>0.486301369863014</v>
      </c>
      <c r="F425" s="10" t="n">
        <f aca="false">'2026 Forecast C'!G373</f>
        <v>0.484018264840183</v>
      </c>
      <c r="G425" s="40" t="n">
        <f aca="false">(MAX(D425:F425)-MIN(D425:F425))*100</f>
        <v>0.228310502283108</v>
      </c>
      <c r="H425" s="41" t="n">
        <f aca="false">'2026 Forecast A'!L373</f>
        <v>3.86612036635239</v>
      </c>
      <c r="I425" s="41" t="n">
        <f aca="false">'2026 Forecast B'!L373</f>
        <v>3.67050772213151</v>
      </c>
      <c r="J425" s="41" t="n">
        <f aca="false">'2026 Forecast C'!L373</f>
        <v>4.12536798533956</v>
      </c>
      <c r="K425" s="18" t="n">
        <f aca="false">'2026 Forecast A'!F373</f>
        <v>438</v>
      </c>
      <c r="L425" s="42" t="str">
        <f aca="false">IF(OR(AND(D425&gt;0.5,E425&gt;0.5,F425&gt;0.5),AND(D425&lt;0.5,E425&lt;0.5,F425&lt;0.5)),"Yes","No — toss-up")</f>
        <v>Yes</v>
      </c>
    </row>
    <row r="426" customFormat="false" ht="15" hidden="false" customHeight="false" outlineLevel="0" collapsed="false">
      <c r="A426" s="9" t="str">
        <f aca="false">'2026 Forecast A'!A374</f>
        <v>Northampton</v>
      </c>
      <c r="B426" s="9" t="str">
        <f aca="false">'2026 Forecast A'!B374</f>
        <v>WILLIAMS TOWNSHIP</v>
      </c>
      <c r="C426" s="9" t="str">
        <f aca="false">'2026 Forecast A'!C374</f>
        <v>WILLAMS TWSP - EASTERN</v>
      </c>
      <c r="D426" s="10" t="n">
        <f aca="false">'2026 Forecast A'!G374</f>
        <v>0.419816138917263</v>
      </c>
      <c r="E426" s="10" t="n">
        <f aca="false">'2026 Forecast B'!G374</f>
        <v>0.417773237997957</v>
      </c>
      <c r="F426" s="10" t="n">
        <f aca="false">'2026 Forecast C'!G374</f>
        <v>0.414708886618999</v>
      </c>
      <c r="G426" s="40" t="n">
        <f aca="false">(MAX(D426:F426)-MIN(D426:F426))*100</f>
        <v>0.510725229826353</v>
      </c>
      <c r="H426" s="41" t="n">
        <f aca="false">'2026 Forecast A'!L374</f>
        <v>2.49690754080285</v>
      </c>
      <c r="I426" s="41" t="n">
        <f aca="false">'2026 Forecast B'!L374</f>
        <v>2.75387954279702</v>
      </c>
      <c r="J426" s="41" t="n">
        <f aca="false">'2026 Forecast C'!L374</f>
        <v>2.60851615102284</v>
      </c>
      <c r="K426" s="18" t="n">
        <f aca="false">'2026 Forecast A'!F374</f>
        <v>979</v>
      </c>
      <c r="L426" s="42" t="str">
        <f aca="false">IF(OR(AND(D426&gt;0.5,E426&gt;0.5,F426&gt;0.5),AND(D426&lt;0.5,E426&lt;0.5,F426&lt;0.5)),"Yes","No — toss-up")</f>
        <v>Yes</v>
      </c>
    </row>
    <row r="427" customFormat="false" ht="15" hidden="false" customHeight="false" outlineLevel="0" collapsed="false">
      <c r="A427" s="9" t="str">
        <f aca="false">'2026 Forecast A'!A375</f>
        <v>Northampton</v>
      </c>
      <c r="B427" s="9" t="str">
        <f aca="false">'2026 Forecast A'!B375</f>
        <v>WILLIAMS TOWNSHIP</v>
      </c>
      <c r="C427" s="9" t="str">
        <f aca="false">'2026 Forecast A'!C375</f>
        <v>WILLIAMS TWSP - MIDDLE</v>
      </c>
      <c r="D427" s="10" t="n">
        <f aca="false">'2026 Forecast A'!G375</f>
        <v>0.397629310344828</v>
      </c>
      <c r="E427" s="10" t="n">
        <f aca="false">'2026 Forecast B'!G375</f>
        <v>0.392241379310345</v>
      </c>
      <c r="F427" s="10" t="n">
        <f aca="false">'2026 Forecast C'!G375</f>
        <v>0.392241379310345</v>
      </c>
      <c r="G427" s="40" t="n">
        <f aca="false">(MAX(D427:F427)-MIN(D427:F427))*100</f>
        <v>0.538793103448276</v>
      </c>
      <c r="H427" s="41" t="n">
        <f aca="false">'2026 Forecast A'!L375</f>
        <v>2.78023491728762</v>
      </c>
      <c r="I427" s="41" t="n">
        <f aca="false">'2026 Forecast B'!L375</f>
        <v>2.86298806310657</v>
      </c>
      <c r="J427" s="41" t="n">
        <f aca="false">'2026 Forecast C'!L375</f>
        <v>2.97968580545052</v>
      </c>
      <c r="K427" s="18" t="n">
        <f aca="false">'2026 Forecast A'!F375</f>
        <v>928</v>
      </c>
      <c r="L427" s="42" t="str">
        <f aca="false">IF(OR(AND(D427&gt;0.5,E427&gt;0.5,F427&gt;0.5),AND(D427&lt;0.5,E427&lt;0.5,F427&lt;0.5)),"Yes","No — toss-up")</f>
        <v>Yes</v>
      </c>
    </row>
    <row r="428" customFormat="false" ht="15" hidden="false" customHeight="false" outlineLevel="0" collapsed="false">
      <c r="A428" s="9" t="str">
        <f aca="false">'2026 Forecast A'!A376</f>
        <v>Northampton</v>
      </c>
      <c r="B428" s="9" t="str">
        <f aca="false">'2026 Forecast A'!B376</f>
        <v>WILLIAMS TOWNSHIP</v>
      </c>
      <c r="C428" s="9" t="str">
        <f aca="false">'2026 Forecast A'!C376</f>
        <v>WILLIAMS TWSP - UPPER</v>
      </c>
      <c r="D428" s="10" t="n">
        <f aca="false">'2026 Forecast A'!G376</f>
        <v>0.492688413948256</v>
      </c>
      <c r="E428" s="10" t="n">
        <f aca="false">'2026 Forecast B'!G376</f>
        <v>0.483689538807649</v>
      </c>
      <c r="F428" s="10" t="n">
        <f aca="false">'2026 Forecast C'!G376</f>
        <v>0.492688413948256</v>
      </c>
      <c r="G428" s="40" t="n">
        <f aca="false">(MAX(D428:F428)-MIN(D428:F428))*100</f>
        <v>0.899887514060743</v>
      </c>
      <c r="H428" s="41" t="n">
        <f aca="false">'2026 Forecast A'!L376</f>
        <v>2.78023491728762</v>
      </c>
      <c r="I428" s="41" t="n">
        <f aca="false">'2026 Forecast B'!L376</f>
        <v>2.86298806310657</v>
      </c>
      <c r="J428" s="41" t="n">
        <f aca="false">'2026 Forecast C'!L376</f>
        <v>2.97968580545052</v>
      </c>
      <c r="K428" s="18" t="n">
        <f aca="false">'2026 Forecast A'!F376</f>
        <v>889</v>
      </c>
      <c r="L428" s="42" t="str">
        <f aca="false">IF(OR(AND(D428&gt;0.5,E428&gt;0.5,F428&gt;0.5),AND(D428&lt;0.5,E428&lt;0.5,F428&lt;0.5)),"Yes","No — toss-up")</f>
        <v>Yes</v>
      </c>
    </row>
    <row r="429" customFormat="false" ht="15" hidden="false" customHeight="false" outlineLevel="0" collapsed="false">
      <c r="A429" s="9" t="str">
        <f aca="false">'2026 Forecast A'!A377</f>
        <v>Northampton</v>
      </c>
      <c r="B429" s="9" t="str">
        <f aca="false">'2026 Forecast A'!B377</f>
        <v>WILLIAMS TOWNSHIP</v>
      </c>
      <c r="C429" s="9" t="str">
        <f aca="false">'2026 Forecast A'!C377</f>
        <v>WILLIAMS TWSP - WESTERN</v>
      </c>
      <c r="D429" s="10" t="n">
        <f aca="false">'2026 Forecast A'!G377</f>
        <v>0.416523235800344</v>
      </c>
      <c r="E429" s="10" t="n">
        <f aca="false">'2026 Forecast B'!G377</f>
        <v>0.418244406196213</v>
      </c>
      <c r="F429" s="10" t="n">
        <f aca="false">'2026 Forecast C'!G377</f>
        <v>0.411359724612737</v>
      </c>
      <c r="G429" s="40" t="n">
        <f aca="false">(MAX(D429:F429)-MIN(D429:F429))*100</f>
        <v>0.688468158347677</v>
      </c>
      <c r="H429" s="41" t="n">
        <f aca="false">'2026 Forecast A'!L377</f>
        <v>2.78023491728762</v>
      </c>
      <c r="I429" s="41" t="n">
        <f aca="false">'2026 Forecast B'!L377</f>
        <v>2.86298806310657</v>
      </c>
      <c r="J429" s="41" t="n">
        <f aca="false">'2026 Forecast C'!L377</f>
        <v>2.97968580545052</v>
      </c>
      <c r="K429" s="18" t="n">
        <f aca="false">'2026 Forecast A'!F377</f>
        <v>581</v>
      </c>
      <c r="L429" s="42" t="str">
        <f aca="false">IF(OR(AND(D429&gt;0.5,E429&gt;0.5,F429&gt;0.5),AND(D429&lt;0.5,E429&lt;0.5,F429&lt;0.5)),"Yes","No — toss-up")</f>
        <v>Yes</v>
      </c>
    </row>
    <row r="430" customFormat="false" ht="15" hidden="false" customHeight="false" outlineLevel="0" collapsed="false">
      <c r="A430" s="9" t="str">
        <f aca="false">'2026 Forecast A'!A378</f>
        <v>Northampton</v>
      </c>
      <c r="B430" s="9" t="str">
        <f aca="false">'2026 Forecast A'!B378</f>
        <v>WILSON</v>
      </c>
      <c r="C430" s="9" t="str">
        <f aca="false">'2026 Forecast A'!C378</f>
        <v>WILSON BORO 1ST WARD</v>
      </c>
      <c r="D430" s="10" t="n">
        <f aca="false">'2026 Forecast A'!G378</f>
        <v>0.592156862745098</v>
      </c>
      <c r="E430" s="10" t="n">
        <f aca="false">'2026 Forecast B'!G378</f>
        <v>0.596078431372549</v>
      </c>
      <c r="F430" s="10" t="n">
        <f aca="false">'2026 Forecast C'!G378</f>
        <v>0.598692810457516</v>
      </c>
      <c r="G430" s="40" t="n">
        <f aca="false">(MAX(D430:F430)-MIN(D430:F430))*100</f>
        <v>0.653594771241828</v>
      </c>
      <c r="H430" s="41" t="n">
        <f aca="false">'2026 Forecast A'!L378</f>
        <v>2.78023491728762</v>
      </c>
      <c r="I430" s="41" t="n">
        <f aca="false">'2026 Forecast B'!L378</f>
        <v>2.86298806310657</v>
      </c>
      <c r="J430" s="41" t="n">
        <f aca="false">'2026 Forecast C'!L378</f>
        <v>2.97968580545052</v>
      </c>
      <c r="K430" s="18" t="n">
        <f aca="false">'2026 Forecast A'!F378</f>
        <v>765</v>
      </c>
      <c r="L430" s="42" t="str">
        <f aca="false">IF(OR(AND(D430&gt;0.5,E430&gt;0.5,F430&gt;0.5),AND(D430&lt;0.5,E430&lt;0.5,F430&lt;0.5)),"Yes","No — toss-up")</f>
        <v>Yes</v>
      </c>
    </row>
    <row r="431" customFormat="false" ht="15" hidden="false" customHeight="false" outlineLevel="0" collapsed="false">
      <c r="A431" s="9" t="str">
        <f aca="false">'2026 Forecast A'!A379</f>
        <v>Northampton</v>
      </c>
      <c r="B431" s="9" t="str">
        <f aca="false">'2026 Forecast A'!B379</f>
        <v>WILSON</v>
      </c>
      <c r="C431" s="9" t="str">
        <f aca="false">'2026 Forecast A'!C379</f>
        <v>WILSON BORO 2ND WARD</v>
      </c>
      <c r="D431" s="10" t="n">
        <f aca="false">'2026 Forecast A'!G379</f>
        <v>0.563812600969305</v>
      </c>
      <c r="E431" s="10" t="n">
        <f aca="false">'2026 Forecast B'!G379</f>
        <v>0.567043618739903</v>
      </c>
      <c r="F431" s="10" t="n">
        <f aca="false">'2026 Forecast C'!G379</f>
        <v>0.570274636510501</v>
      </c>
      <c r="G431" s="40" t="n">
        <f aca="false">(MAX(D431:F431)-MIN(D431:F431))*100</f>
        <v>0.646203554119551</v>
      </c>
      <c r="H431" s="41" t="n">
        <f aca="false">'2026 Forecast A'!L379</f>
        <v>2.78023491728762</v>
      </c>
      <c r="I431" s="41" t="n">
        <f aca="false">'2026 Forecast B'!L379</f>
        <v>2.86298806310657</v>
      </c>
      <c r="J431" s="41" t="n">
        <f aca="false">'2026 Forecast C'!L379</f>
        <v>2.97968580545052</v>
      </c>
      <c r="K431" s="18" t="n">
        <f aca="false">'2026 Forecast A'!F379</f>
        <v>619</v>
      </c>
      <c r="L431" s="42" t="str">
        <f aca="false">IF(OR(AND(D431&gt;0.5,E431&gt;0.5,F431&gt;0.5),AND(D431&lt;0.5,E431&lt;0.5,F431&lt;0.5)),"Yes","No — toss-up")</f>
        <v>Yes</v>
      </c>
    </row>
    <row r="432" customFormat="false" ht="15" hidden="false" customHeight="false" outlineLevel="0" collapsed="false">
      <c r="A432" s="9" t="str">
        <f aca="false">'2026 Forecast A'!A380</f>
        <v>Northampton</v>
      </c>
      <c r="B432" s="9" t="str">
        <f aca="false">'2026 Forecast A'!B380</f>
        <v>WILSON</v>
      </c>
      <c r="C432" s="9" t="str">
        <f aca="false">'2026 Forecast A'!C380</f>
        <v>WILSON BORO 3RD WARD</v>
      </c>
      <c r="D432" s="10" t="n">
        <f aca="false">'2026 Forecast A'!G380</f>
        <v>0.546583850931677</v>
      </c>
      <c r="E432" s="10" t="n">
        <f aca="false">'2026 Forecast B'!G380</f>
        <v>0.55175983436853</v>
      </c>
      <c r="F432" s="10" t="n">
        <f aca="false">'2026 Forecast C'!G380</f>
        <v>0.55175983436853</v>
      </c>
      <c r="G432" s="40" t="n">
        <f aca="false">(MAX(D432:F432)-MIN(D432:F432))*100</f>
        <v>0.517598343685299</v>
      </c>
      <c r="H432" s="41" t="n">
        <f aca="false">'2026 Forecast A'!L380</f>
        <v>2.49690754080285</v>
      </c>
      <c r="I432" s="41" t="n">
        <f aca="false">'2026 Forecast B'!L380</f>
        <v>2.75387954279702</v>
      </c>
      <c r="J432" s="41" t="n">
        <f aca="false">'2026 Forecast C'!L380</f>
        <v>2.60851615102284</v>
      </c>
      <c r="K432" s="18" t="n">
        <f aca="false">'2026 Forecast A'!F380</f>
        <v>966</v>
      </c>
      <c r="L432" s="42" t="str">
        <f aca="false">IF(OR(AND(D432&gt;0.5,E432&gt;0.5,F432&gt;0.5),AND(D432&lt;0.5,E432&lt;0.5,F432&lt;0.5)),"Yes","No — toss-up")</f>
        <v>Yes</v>
      </c>
    </row>
    <row r="433" customFormat="false" ht="15" hidden="false" customHeight="false" outlineLevel="0" collapsed="false">
      <c r="A433" s="9" t="str">
        <f aca="false">'2026 Forecast A'!A381</f>
        <v>Northampton</v>
      </c>
      <c r="B433" s="9" t="str">
        <f aca="false">'2026 Forecast A'!B381</f>
        <v>WIND GAP</v>
      </c>
      <c r="C433" s="9" t="str">
        <f aca="false">'2026 Forecast A'!C381</f>
        <v>WIND GAP</v>
      </c>
      <c r="D433" s="10" t="n">
        <f aca="false">'2026 Forecast A'!G381</f>
        <v>0.429694323144105</v>
      </c>
      <c r="E433" s="10" t="n">
        <f aca="false">'2026 Forecast B'!G381</f>
        <v>0.425327510917031</v>
      </c>
      <c r="F433" s="10" t="n">
        <f aca="false">'2026 Forecast C'!G381</f>
        <v>0.424454148471616</v>
      </c>
      <c r="G433" s="40" t="n">
        <f aca="false">(MAX(D433:F433)-MIN(D433:F433))*100</f>
        <v>0.524017467248911</v>
      </c>
      <c r="H433" s="41" t="n">
        <f aca="false">'2026 Forecast A'!L381</f>
        <v>2.49690754080285</v>
      </c>
      <c r="I433" s="41" t="n">
        <f aca="false">'2026 Forecast B'!L381</f>
        <v>2.75387954279702</v>
      </c>
      <c r="J433" s="41" t="n">
        <f aca="false">'2026 Forecast C'!L381</f>
        <v>2.60851615102284</v>
      </c>
      <c r="K433" s="18" t="n">
        <f aca="false">'2026 Forecast A'!F381</f>
        <v>1145</v>
      </c>
      <c r="L433" s="42" t="str">
        <f aca="false">IF(OR(AND(D433&gt;0.5,E433&gt;0.5,F433&gt;0.5),AND(D433&lt;0.5,E433&lt;0.5,F433&lt;0.5)),"Yes","No — toss-up")</f>
        <v>Yes</v>
      </c>
    </row>
  </sheetData>
  <mergeCells count="13">
    <mergeCell ref="A5:I5"/>
    <mergeCell ref="A9:I9"/>
    <mergeCell ref="A16:I16"/>
    <mergeCell ref="A29:J29"/>
    <mergeCell ref="A34:J34"/>
    <mergeCell ref="A36:L36"/>
    <mergeCell ref="A50:L50"/>
    <mergeCell ref="A52:L52"/>
    <mergeCell ref="A54:L54"/>
    <mergeCell ref="A56:L56"/>
    <mergeCell ref="A58:L58"/>
    <mergeCell ref="A60:L60"/>
    <mergeCell ref="A62:L62"/>
  </mergeCells>
  <conditionalFormatting sqref="D64:F433">
    <cfRule type="colorScale" priority="2">
      <colorScale>
        <cfvo type="num" val="0.25"/>
        <cfvo type="num" val="0.5"/>
        <cfvo type="num" val="0.75"/>
        <color rgb="FFF4B6B6"/>
        <color rgb="FFFFFFFF"/>
        <color rgb="FFB4C7E7"/>
      </colorScale>
    </cfRule>
  </conditionalFormatting>
  <conditionalFormatting sqref="L64:L433">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86</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90</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B5-SUMPRODUCT(R12:R381,S12:S381)/SUM(S12:S381)/100</f>
        <v>0.508055048967305</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SUM(D12:D381)</f>
        <v>151580</v>
      </c>
      <c r="E8" s="48" t="n">
        <f aca="false">SUM(E12:E381)</f>
        <v>154533</v>
      </c>
      <c r="F8" s="48" t="n">
        <f aca="false">D8+E8</f>
        <v>306113</v>
      </c>
      <c r="G8" s="49" t="n">
        <f aca="false">IF(F8=0,"",D8/F8)</f>
        <v>0.495176617784936</v>
      </c>
      <c r="H8" s="49" t="n">
        <f aca="false">IF(F8=0,"",E8/F8)</f>
        <v>0.504823382215064</v>
      </c>
      <c r="I8" s="20" t="s">
        <v>114</v>
      </c>
      <c r="J8" s="50" t="n">
        <v>0</v>
      </c>
      <c r="K8" s="50" t="n">
        <v>1.80203622806309</v>
      </c>
      <c r="L8" s="50" t="n">
        <f aca="false">SQRT(J8^2+K8^2)</f>
        <v>1.80203622806309</v>
      </c>
      <c r="M8" s="49" t="n">
        <f aca="false">G8-1.96*L8/100</f>
        <v>0.459856707714899</v>
      </c>
      <c r="N8" s="49" t="n">
        <f aca="false">G8+1.96*L8/100</f>
        <v>0.530496527854972</v>
      </c>
      <c r="O8" s="48" t="n">
        <f aca="false">ROUND(F8*0.04333,0)</f>
        <v>13264</v>
      </c>
      <c r="P8" s="48" t="n">
        <f aca="false">ROUND(SQRT((F8*L8/100)^2+(G8*O8)^2),0)</f>
        <v>8577</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128</v>
      </c>
      <c r="D12" s="54" t="n">
        <f aca="false">ROUND(S12*T12,0)</f>
        <v>151</v>
      </c>
      <c r="E12" s="54" t="n">
        <f aca="false">ROUND(S12,0)-D12</f>
        <v>213</v>
      </c>
      <c r="F12" s="54" t="n">
        <f aca="false">IF(COUNTA(D12:E12)=0,"",SUM(D12:E12))</f>
        <v>364</v>
      </c>
      <c r="G12" s="55" t="n">
        <f aca="false">IF(OR(F12="",F12=0),"",D12/F12)</f>
        <v>0.414835164835165</v>
      </c>
      <c r="H12" s="55" t="n">
        <f aca="false">IF(OR(F12="",F12=0),"",E12/F12)</f>
        <v>0.585164835164835</v>
      </c>
      <c r="I12" s="32" t="s">
        <v>129</v>
      </c>
      <c r="J12" s="36" t="n">
        <v>3.42046080519466</v>
      </c>
      <c r="K12" s="36" t="n">
        <f aca="false">$K$8</f>
        <v>1.80203622806309</v>
      </c>
      <c r="L12" s="36" t="n">
        <f aca="false">SQRT(J12^2+K12^2)</f>
        <v>3.86612036635239</v>
      </c>
      <c r="M12" s="55" t="n">
        <f aca="false">IF(G12="","",MAX(0,G12-1.96*L12/100))</f>
        <v>0.339059205654658</v>
      </c>
      <c r="N12" s="55" t="n">
        <f aca="false">IF(G12="","",MIN(1,G12+1.96*L12/100))</f>
        <v>0.490611124015672</v>
      </c>
      <c r="O12" s="54" t="n">
        <f aca="false">ROUND(S12*W12,0)</f>
        <v>54</v>
      </c>
      <c r="P12" s="54" t="n">
        <f aca="false">IF(F12="","",ROUND(SQRT((F12*L12/100)^2+(G12*O12)^2),0))</f>
        <v>26</v>
      </c>
      <c r="R12" s="56" t="n">
        <v>-9.3825015125205</v>
      </c>
      <c r="S12" s="57" t="n">
        <f aca="false">U12*V12*$F$5</f>
        <v>364.490963855422</v>
      </c>
      <c r="T12" s="58" t="n">
        <f aca="false">MAX(0,MIN(1,R12/100+$D$5))</f>
        <v>0.4142300338421</v>
      </c>
      <c r="U12" s="58" t="n">
        <v>0.58132530120482</v>
      </c>
      <c r="V12" s="57" t="n">
        <v>627</v>
      </c>
      <c r="W12" s="58" t="n">
        <v>0.147793277096735</v>
      </c>
      <c r="X12" s="59" t="s">
        <v>130</v>
      </c>
      <c r="Y12" s="59" t="s">
        <v>131</v>
      </c>
    </row>
    <row r="13" customFormat="false" ht="15" hidden="false" customHeight="false" outlineLevel="0" collapsed="false">
      <c r="A13" s="32" t="s">
        <v>127</v>
      </c>
      <c r="B13" s="32" t="s">
        <v>132</v>
      </c>
      <c r="C13" s="32" t="s">
        <v>132</v>
      </c>
      <c r="D13" s="54" t="n">
        <f aca="false">ROUND(S13*T13,0)</f>
        <v>96</v>
      </c>
      <c r="E13" s="54" t="n">
        <f aca="false">ROUND(S13,0)-D13</f>
        <v>234</v>
      </c>
      <c r="F13" s="54" t="n">
        <f aca="false">IF(COUNTA(D13:E13)=0,"",SUM(D13:E13))</f>
        <v>330</v>
      </c>
      <c r="G13" s="55" t="n">
        <f aca="false">IF(OR(F13="",F13=0),"",D13/F13)</f>
        <v>0.290909090909091</v>
      </c>
      <c r="H13" s="55" t="n">
        <f aca="false">IF(OR(F13="",F13=0),"",E13/F13)</f>
        <v>0.709090909090909</v>
      </c>
      <c r="I13" s="32" t="s">
        <v>129</v>
      </c>
      <c r="J13" s="36" t="n">
        <v>3.42046080519466</v>
      </c>
      <c r="K13" s="36" t="n">
        <f aca="false">$K$8</f>
        <v>1.80203622806309</v>
      </c>
      <c r="L13" s="36" t="n">
        <f aca="false">SQRT(J13^2+K13^2)</f>
        <v>3.86612036635239</v>
      </c>
      <c r="M13" s="55" t="n">
        <f aca="false">IF(G13="","",MAX(0,G13-1.96*L13/100))</f>
        <v>0.215133131728584</v>
      </c>
      <c r="N13" s="55" t="n">
        <f aca="false">IF(G13="","",MIN(1,G13+1.96*L13/100))</f>
        <v>0.366685050089598</v>
      </c>
      <c r="O13" s="54" t="n">
        <f aca="false">ROUND(S13*W13,0)</f>
        <v>49</v>
      </c>
      <c r="P13" s="54" t="n">
        <f aca="false">IF(F13="","",ROUND(SQRT((F13*L13/100)^2+(G13*O13)^2),0))</f>
        <v>19</v>
      </c>
      <c r="R13" s="56" t="n">
        <v>-21.7237438301837</v>
      </c>
      <c r="S13" s="57" t="n">
        <f aca="false">U13*V13*$F$5</f>
        <v>330.130136986301</v>
      </c>
      <c r="T13" s="58" t="n">
        <f aca="false">MAX(0,MIN(1,R13/100+$D$5))</f>
        <v>0.290817610665468</v>
      </c>
      <c r="U13" s="58" t="n">
        <v>0.537671232876712</v>
      </c>
      <c r="V13" s="57" t="n">
        <v>614</v>
      </c>
      <c r="W13" s="58" t="n">
        <v>0.147793277096735</v>
      </c>
      <c r="X13" s="59" t="s">
        <v>130</v>
      </c>
      <c r="Y13" s="59" t="s">
        <v>131</v>
      </c>
    </row>
    <row r="14" customFormat="false" ht="15" hidden="false" customHeight="false" outlineLevel="0" collapsed="false">
      <c r="A14" s="32" t="s">
        <v>127</v>
      </c>
      <c r="B14" s="32" t="s">
        <v>133</v>
      </c>
      <c r="C14" s="32" t="s">
        <v>133</v>
      </c>
      <c r="D14" s="54" t="n">
        <f aca="false">ROUND(S14*T14,0)</f>
        <v>115</v>
      </c>
      <c r="E14" s="54" t="n">
        <f aca="false">ROUND(S14,0)-D14</f>
        <v>241</v>
      </c>
      <c r="F14" s="54" t="n">
        <f aca="false">IF(COUNTA(D14:E14)=0,"",SUM(D14:E14))</f>
        <v>356</v>
      </c>
      <c r="G14" s="55" t="n">
        <f aca="false">IF(OR(F14="",F14=0),"",D14/F14)</f>
        <v>0.323033707865169</v>
      </c>
      <c r="H14" s="55" t="n">
        <f aca="false">IF(OR(F14="",F14=0),"",E14/F14)</f>
        <v>0.676966292134832</v>
      </c>
      <c r="I14" s="32" t="s">
        <v>129</v>
      </c>
      <c r="J14" s="36" t="n">
        <v>3.42046080519466</v>
      </c>
      <c r="K14" s="36" t="n">
        <f aca="false">$K$8</f>
        <v>1.80203622806309</v>
      </c>
      <c r="L14" s="36" t="n">
        <f aca="false">SQRT(J14^2+K14^2)</f>
        <v>3.86612036635239</v>
      </c>
      <c r="M14" s="55" t="n">
        <f aca="false">IF(G14="","",MAX(0,G14-1.96*L14/100))</f>
        <v>0.247257748684662</v>
      </c>
      <c r="N14" s="55" t="n">
        <f aca="false">IF(G14="","",MIN(1,G14+1.96*L14/100))</f>
        <v>0.398809667045675</v>
      </c>
      <c r="O14" s="54" t="n">
        <f aca="false">ROUND(S14*W14,0)</f>
        <v>53</v>
      </c>
      <c r="P14" s="54" t="n">
        <f aca="false">IF(F14="","",ROUND(SQRT((F14*L14/100)^2+(G14*O14)^2),0))</f>
        <v>22</v>
      </c>
      <c r="R14" s="56" t="n">
        <v>-18.4128181159256</v>
      </c>
      <c r="S14" s="57" t="n">
        <f aca="false">U14*V14*$F$5</f>
        <v>355.63436928702</v>
      </c>
      <c r="T14" s="58" t="n">
        <f aca="false">MAX(0,MIN(1,R14/100+$D$5))</f>
        <v>0.323926867808049</v>
      </c>
      <c r="U14" s="58" t="n">
        <v>0.636197440585009</v>
      </c>
      <c r="V14" s="57" t="n">
        <v>559</v>
      </c>
      <c r="W14" s="58" t="n">
        <v>0.147793277096735</v>
      </c>
      <c r="X14" s="59" t="s">
        <v>130</v>
      </c>
      <c r="Y14" s="59" t="s">
        <v>131</v>
      </c>
    </row>
    <row r="15" customFormat="false" ht="15" hidden="false" customHeight="false" outlineLevel="0" collapsed="false">
      <c r="A15" s="32" t="s">
        <v>127</v>
      </c>
      <c r="B15" s="32" t="s">
        <v>134</v>
      </c>
      <c r="C15" s="32" t="s">
        <v>135</v>
      </c>
      <c r="D15" s="54" t="n">
        <f aca="false">ROUND(S15*T15,0)</f>
        <v>192</v>
      </c>
      <c r="E15" s="54" t="n">
        <f aca="false">ROUND(S15,0)-D15</f>
        <v>532</v>
      </c>
      <c r="F15" s="54" t="n">
        <f aca="false">IF(COUNTA(D15:E15)=0,"",SUM(D15:E15))</f>
        <v>724</v>
      </c>
      <c r="G15" s="55" t="n">
        <f aca="false">IF(OR(F15="",F15=0),"",D15/F15)</f>
        <v>0.265193370165746</v>
      </c>
      <c r="H15" s="55" t="n">
        <f aca="false">IF(OR(F15="",F15=0),"",E15/F15)</f>
        <v>0.734806629834254</v>
      </c>
      <c r="I15" s="32" t="s">
        <v>129</v>
      </c>
      <c r="J15" s="36" t="n">
        <v>2.11716121919269</v>
      </c>
      <c r="K15" s="36" t="n">
        <f aca="false">$K$8</f>
        <v>1.80203622806309</v>
      </c>
      <c r="L15" s="36" t="n">
        <f aca="false">SQRT(J15^2+K15^2)</f>
        <v>2.78023491728762</v>
      </c>
      <c r="M15" s="55" t="n">
        <f aca="false">IF(G15="","",MAX(0,G15-1.96*L15/100))</f>
        <v>0.210700765786909</v>
      </c>
      <c r="N15" s="55" t="n">
        <f aca="false">IF(G15="","",MIN(1,G15+1.96*L15/100))</f>
        <v>0.319685974544583</v>
      </c>
      <c r="O15" s="54" t="n">
        <f aca="false">ROUND(S15*W15,0)</f>
        <v>64</v>
      </c>
      <c r="P15" s="54" t="n">
        <f aca="false">IF(F15="","",ROUND(SQRT((F15*L15/100)^2+(G15*O15)^2),0))</f>
        <v>26</v>
      </c>
      <c r="R15" s="56" t="n">
        <v>-24.3349566622074</v>
      </c>
      <c r="S15" s="57" t="n">
        <f aca="false">U15*V15*$F$5</f>
        <v>724.377906976744</v>
      </c>
      <c r="T15" s="58" t="n">
        <f aca="false">MAX(0,MIN(1,R15/100+$D$5))</f>
        <v>0.264705482345231</v>
      </c>
      <c r="U15" s="58" t="n">
        <v>0.676356589147287</v>
      </c>
      <c r="V15" s="57" t="n">
        <v>1071</v>
      </c>
      <c r="W15" s="58" t="n">
        <v>0.0882361663506877</v>
      </c>
      <c r="X15" s="59" t="s">
        <v>136</v>
      </c>
      <c r="Y15" s="59" t="s">
        <v>131</v>
      </c>
    </row>
    <row r="16" customFormat="false" ht="15" hidden="false" customHeight="false" outlineLevel="0" collapsed="false">
      <c r="A16" s="32" t="s">
        <v>127</v>
      </c>
      <c r="B16" s="32" t="s">
        <v>134</v>
      </c>
      <c r="C16" s="32" t="s">
        <v>137</v>
      </c>
      <c r="D16" s="54" t="n">
        <f aca="false">ROUND(S16*T16,0)</f>
        <v>175</v>
      </c>
      <c r="E16" s="54" t="n">
        <f aca="false">ROUND(S16,0)-D16</f>
        <v>436</v>
      </c>
      <c r="F16" s="54" t="n">
        <f aca="false">IF(COUNTA(D16:E16)=0,"",SUM(D16:E16))</f>
        <v>611</v>
      </c>
      <c r="G16" s="55" t="n">
        <f aca="false">IF(OR(F16="",F16=0),"",D16/F16)</f>
        <v>0.286415711947627</v>
      </c>
      <c r="H16" s="55" t="n">
        <f aca="false">IF(OR(F16="",F16=0),"",E16/F16)</f>
        <v>0.713584288052373</v>
      </c>
      <c r="I16" s="32" t="s">
        <v>129</v>
      </c>
      <c r="J16" s="36" t="n">
        <v>2.11716121919269</v>
      </c>
      <c r="K16" s="36" t="n">
        <f aca="false">$K$8</f>
        <v>1.80203622806309</v>
      </c>
      <c r="L16" s="36" t="n">
        <f aca="false">SQRT(J16^2+K16^2)</f>
        <v>2.78023491728762</v>
      </c>
      <c r="M16" s="55" t="n">
        <f aca="false">IF(G16="","",MAX(0,G16-1.96*L16/100))</f>
        <v>0.231923107568789</v>
      </c>
      <c r="N16" s="55" t="n">
        <f aca="false">IF(G16="","",MIN(1,G16+1.96*L16/100))</f>
        <v>0.340908316326464</v>
      </c>
      <c r="O16" s="54" t="n">
        <f aca="false">ROUND(S16*W16,0)</f>
        <v>54</v>
      </c>
      <c r="P16" s="54" t="n">
        <f aca="false">IF(F16="","",ROUND(SQRT((F16*L16/100)^2+(G16*O16)^2),0))</f>
        <v>23</v>
      </c>
      <c r="R16" s="56" t="n">
        <v>-22.1471567395668</v>
      </c>
      <c r="S16" s="57" t="n">
        <f aca="false">U16*V16*$F$5</f>
        <v>610.89237199582</v>
      </c>
      <c r="T16" s="58" t="n">
        <f aca="false">MAX(0,MIN(1,R16/100+$D$5))</f>
        <v>0.286583481571636</v>
      </c>
      <c r="U16" s="58" t="n">
        <v>0.625914315569488</v>
      </c>
      <c r="V16" s="57" t="n">
        <v>976</v>
      </c>
      <c r="W16" s="58" t="n">
        <v>0.0882361663506877</v>
      </c>
      <c r="X16" s="59" t="s">
        <v>136</v>
      </c>
      <c r="Y16" s="59" t="s">
        <v>131</v>
      </c>
    </row>
    <row r="17" customFormat="false" ht="15" hidden="false" customHeight="false" outlineLevel="0" collapsed="false">
      <c r="A17" s="32" t="s">
        <v>127</v>
      </c>
      <c r="B17" s="32" t="s">
        <v>138</v>
      </c>
      <c r="C17" s="32" t="s">
        <v>138</v>
      </c>
      <c r="D17" s="54" t="n">
        <f aca="false">ROUND(S17*T17,0)</f>
        <v>32</v>
      </c>
      <c r="E17" s="54" t="n">
        <f aca="false">ROUND(S17,0)-D17</f>
        <v>61</v>
      </c>
      <c r="F17" s="54" t="n">
        <f aca="false">IF(COUNTA(D17:E17)=0,"",SUM(D17:E17))</f>
        <v>93</v>
      </c>
      <c r="G17" s="55" t="n">
        <f aca="false">IF(OR(F17="",F17=0),"",D17/F17)</f>
        <v>0.344086021505376</v>
      </c>
      <c r="H17" s="55" t="n">
        <f aca="false">IF(OR(F17="",F17=0),"",E17/F17)</f>
        <v>0.655913978494624</v>
      </c>
      <c r="I17" s="32" t="s">
        <v>129</v>
      </c>
      <c r="J17" s="36" t="n">
        <v>3.42046080519466</v>
      </c>
      <c r="K17" s="36" t="n">
        <f aca="false">$K$8</f>
        <v>1.80203622806309</v>
      </c>
      <c r="L17" s="36" t="n">
        <f aca="false">SQRT(J17^2+K17^2)</f>
        <v>3.86612036635239</v>
      </c>
      <c r="M17" s="55" t="n">
        <f aca="false">IF(G17="","",MAX(0,G17-1.96*L17/100))</f>
        <v>0.26831006232487</v>
      </c>
      <c r="N17" s="55" t="n">
        <f aca="false">IF(G17="","",MIN(1,G17+1.96*L17/100))</f>
        <v>0.419861980685883</v>
      </c>
      <c r="O17" s="54" t="n">
        <f aca="false">ROUND(S17*W17,0)</f>
        <v>14</v>
      </c>
      <c r="P17" s="54" t="n">
        <f aca="false">IF(F17="","",ROUND(SQRT((F17*L17/100)^2+(G17*O17)^2),0))</f>
        <v>6</v>
      </c>
      <c r="R17" s="56" t="n">
        <v>-16.9353177818693</v>
      </c>
      <c r="S17" s="57" t="n">
        <f aca="false">U17*V17*$F$5</f>
        <v>93.4268292682927</v>
      </c>
      <c r="T17" s="58" t="n">
        <f aca="false">MAX(0,MIN(1,R17/100+$D$5))</f>
        <v>0.338701871148612</v>
      </c>
      <c r="U17" s="58" t="n">
        <v>0.573170731707317</v>
      </c>
      <c r="V17" s="57" t="n">
        <v>163</v>
      </c>
      <c r="W17" s="58" t="n">
        <v>0.147793277096735</v>
      </c>
      <c r="X17" s="59" t="s">
        <v>130</v>
      </c>
      <c r="Y17" s="59" t="s">
        <v>131</v>
      </c>
    </row>
    <row r="18" customFormat="false" ht="15" hidden="false" customHeight="false" outlineLevel="0" collapsed="false">
      <c r="A18" s="32" t="s">
        <v>127</v>
      </c>
      <c r="B18" s="32" t="s">
        <v>139</v>
      </c>
      <c r="C18" s="32" t="s">
        <v>140</v>
      </c>
      <c r="D18" s="54" t="n">
        <f aca="false">ROUND(S18*T18,0)</f>
        <v>243</v>
      </c>
      <c r="E18" s="54" t="n">
        <f aca="false">ROUND(S18,0)-D18</f>
        <v>610</v>
      </c>
      <c r="F18" s="54" t="n">
        <f aca="false">IF(COUNTA(D18:E18)=0,"",SUM(D18:E18))</f>
        <v>853</v>
      </c>
      <c r="G18" s="55" t="n">
        <f aca="false">IF(OR(F18="",F18=0),"",D18/F18)</f>
        <v>0.284876905041032</v>
      </c>
      <c r="H18" s="55" t="n">
        <f aca="false">IF(OR(F18="",F18=0),"",E18/F18)</f>
        <v>0.715123094958968</v>
      </c>
      <c r="I18" s="32" t="s">
        <v>129</v>
      </c>
      <c r="J18" s="36" t="n">
        <v>2.11716121919269</v>
      </c>
      <c r="K18" s="36" t="n">
        <f aca="false">$K$8</f>
        <v>1.80203622806309</v>
      </c>
      <c r="L18" s="36" t="n">
        <f aca="false">SQRT(J18^2+K18^2)</f>
        <v>2.78023491728762</v>
      </c>
      <c r="M18" s="55" t="n">
        <f aca="false">IF(G18="","",MAX(0,G18-1.96*L18/100))</f>
        <v>0.230384300662194</v>
      </c>
      <c r="N18" s="55" t="n">
        <f aca="false">IF(G18="","",MIN(1,G18+1.96*L18/100))</f>
        <v>0.339369509419869</v>
      </c>
      <c r="O18" s="54" t="n">
        <f aca="false">ROUND(S18*W18,0)</f>
        <v>75</v>
      </c>
      <c r="P18" s="54" t="n">
        <f aca="false">IF(F18="","",ROUND(SQRT((F18*L18/100)^2+(G18*O18)^2),0))</f>
        <v>32</v>
      </c>
      <c r="R18" s="56" t="n">
        <v>-22.2649499345954</v>
      </c>
      <c r="S18" s="57" t="n">
        <f aca="false">U18*V18*$F$5</f>
        <v>852.994440031771</v>
      </c>
      <c r="T18" s="58" t="n">
        <f aca="false">MAX(0,MIN(1,R18/100+$D$5))</f>
        <v>0.285405549621351</v>
      </c>
      <c r="U18" s="58" t="n">
        <v>0.666401906274821</v>
      </c>
      <c r="V18" s="57" t="n">
        <v>1280</v>
      </c>
      <c r="W18" s="58" t="n">
        <v>0.0882361663506877</v>
      </c>
      <c r="X18" s="59" t="s">
        <v>136</v>
      </c>
      <c r="Y18" s="59" t="s">
        <v>131</v>
      </c>
    </row>
    <row r="19" customFormat="false" ht="15" hidden="false" customHeight="false" outlineLevel="0" collapsed="false">
      <c r="A19" s="32" t="s">
        <v>127</v>
      </c>
      <c r="B19" s="32" t="s">
        <v>139</v>
      </c>
      <c r="C19" s="32" t="s">
        <v>141</v>
      </c>
      <c r="D19" s="54" t="n">
        <f aca="false">ROUND(S19*T19,0)</f>
        <v>124</v>
      </c>
      <c r="E19" s="54" t="n">
        <f aca="false">ROUND(S19,0)-D19</f>
        <v>324</v>
      </c>
      <c r="F19" s="54" t="n">
        <f aca="false">IF(COUNTA(D19:E19)=0,"",SUM(D19:E19))</f>
        <v>448</v>
      </c>
      <c r="G19" s="55" t="n">
        <f aca="false">IF(OR(F19="",F19=0),"",D19/F19)</f>
        <v>0.276785714285714</v>
      </c>
      <c r="H19" s="55" t="n">
        <f aca="false">IF(OR(F19="",F19=0),"",E19/F19)</f>
        <v>0.723214285714286</v>
      </c>
      <c r="I19" s="32" t="s">
        <v>129</v>
      </c>
      <c r="J19" s="36" t="n">
        <v>3.42046080519466</v>
      </c>
      <c r="K19" s="36" t="n">
        <f aca="false">$K$8</f>
        <v>1.80203622806309</v>
      </c>
      <c r="L19" s="36" t="n">
        <f aca="false">SQRT(J19^2+K19^2)</f>
        <v>3.86612036635239</v>
      </c>
      <c r="M19" s="55" t="n">
        <f aca="false">IF(G19="","",MAX(0,G19-1.96*L19/100))</f>
        <v>0.201009755105208</v>
      </c>
      <c r="N19" s="55" t="n">
        <f aca="false">IF(G19="","",MIN(1,G19+1.96*L19/100))</f>
        <v>0.352561673466221</v>
      </c>
      <c r="O19" s="54" t="n">
        <f aca="false">ROUND(S19*W19,0)</f>
        <v>66</v>
      </c>
      <c r="P19" s="54" t="n">
        <f aca="false">IF(F19="","",ROUND(SQRT((F19*L19/100)^2+(G19*O19)^2),0))</f>
        <v>25</v>
      </c>
      <c r="R19" s="56" t="n">
        <v>-23.0217669332316</v>
      </c>
      <c r="S19" s="57" t="n">
        <f aca="false">U19*V19*$F$5</f>
        <v>447.939320388349</v>
      </c>
      <c r="T19" s="58" t="n">
        <f aca="false">MAX(0,MIN(1,R19/100+$D$5))</f>
        <v>0.277837379634989</v>
      </c>
      <c r="U19" s="58" t="n">
        <v>0.550970873786408</v>
      </c>
      <c r="V19" s="57" t="n">
        <v>813</v>
      </c>
      <c r="W19" s="58" t="n">
        <v>0.147793277096735</v>
      </c>
      <c r="X19" s="59" t="s">
        <v>130</v>
      </c>
      <c r="Y19" s="59" t="s">
        <v>131</v>
      </c>
    </row>
    <row r="20" customFormat="false" ht="15" hidden="false" customHeight="false" outlineLevel="0" collapsed="false">
      <c r="A20" s="32" t="s">
        <v>127</v>
      </c>
      <c r="B20" s="32" t="s">
        <v>139</v>
      </c>
      <c r="C20" s="32" t="s">
        <v>142</v>
      </c>
      <c r="D20" s="54" t="n">
        <f aca="false">ROUND(S20*T20,0)</f>
        <v>190</v>
      </c>
      <c r="E20" s="54" t="n">
        <f aca="false">ROUND(S20,0)-D20</f>
        <v>493</v>
      </c>
      <c r="F20" s="54" t="n">
        <f aca="false">IF(COUNTA(D20:E20)=0,"",SUM(D20:E20))</f>
        <v>683</v>
      </c>
      <c r="G20" s="55" t="n">
        <f aca="false">IF(OR(F20="",F20=0),"",D20/F20)</f>
        <v>0.278184480234261</v>
      </c>
      <c r="H20" s="55" t="n">
        <f aca="false">IF(OR(F20="",F20=0),"",E20/F20)</f>
        <v>0.721815519765739</v>
      </c>
      <c r="I20" s="32" t="s">
        <v>129</v>
      </c>
      <c r="J20" s="36" t="n">
        <v>2.11716121919269</v>
      </c>
      <c r="K20" s="36" t="n">
        <f aca="false">$K$8</f>
        <v>1.80203622806309</v>
      </c>
      <c r="L20" s="36" t="n">
        <f aca="false">SQRT(J20^2+K20^2)</f>
        <v>2.78023491728762</v>
      </c>
      <c r="M20" s="55" t="n">
        <f aca="false">IF(G20="","",MAX(0,G20-1.96*L20/100))</f>
        <v>0.223691875855423</v>
      </c>
      <c r="N20" s="55" t="n">
        <f aca="false">IF(G20="","",MIN(1,G20+1.96*L20/100))</f>
        <v>0.332677084613098</v>
      </c>
      <c r="O20" s="54" t="n">
        <f aca="false">ROUND(S20*W20,0)</f>
        <v>60</v>
      </c>
      <c r="P20" s="54" t="n">
        <f aca="false">IF(F20="","",ROUND(SQRT((F20*L20/100)^2+(G20*O20)^2),0))</f>
        <v>25</v>
      </c>
      <c r="R20" s="56" t="n">
        <v>-22.9986931566212</v>
      </c>
      <c r="S20" s="57" t="n">
        <f aca="false">U20*V20*$F$5</f>
        <v>683.326771653543</v>
      </c>
      <c r="T20" s="58" t="n">
        <f aca="false">MAX(0,MIN(1,R20/100+$D$5))</f>
        <v>0.278068117401093</v>
      </c>
      <c r="U20" s="58" t="n">
        <v>0.654527559055118</v>
      </c>
      <c r="V20" s="57" t="n">
        <v>1044</v>
      </c>
      <c r="W20" s="58" t="n">
        <v>0.0882361663506877</v>
      </c>
      <c r="X20" s="59" t="s">
        <v>136</v>
      </c>
      <c r="Y20" s="59" t="s">
        <v>131</v>
      </c>
    </row>
    <row r="21" customFormat="false" ht="15" hidden="false" customHeight="false" outlineLevel="0" collapsed="false">
      <c r="A21" s="32" t="s">
        <v>127</v>
      </c>
      <c r="B21" s="32" t="s">
        <v>143</v>
      </c>
      <c r="C21" s="32" t="s">
        <v>144</v>
      </c>
      <c r="D21" s="54" t="n">
        <f aca="false">ROUND(S21*T21,0)</f>
        <v>193</v>
      </c>
      <c r="E21" s="54" t="n">
        <f aca="false">ROUND(S21,0)-D21</f>
        <v>243</v>
      </c>
      <c r="F21" s="54" t="n">
        <f aca="false">IF(COUNTA(D21:E21)=0,"",SUM(D21:E21))</f>
        <v>436</v>
      </c>
      <c r="G21" s="55" t="n">
        <f aca="false">IF(OR(F21="",F21=0),"",D21/F21)</f>
        <v>0.442660550458716</v>
      </c>
      <c r="H21" s="55" t="n">
        <f aca="false">IF(OR(F21="",F21=0),"",E21/F21)</f>
        <v>0.557339449541284</v>
      </c>
      <c r="I21" s="32" t="s">
        <v>129</v>
      </c>
      <c r="J21" s="36" t="n">
        <v>3.42046080519466</v>
      </c>
      <c r="K21" s="36" t="n">
        <f aca="false">$K$8</f>
        <v>1.80203622806309</v>
      </c>
      <c r="L21" s="36" t="n">
        <f aca="false">SQRT(J21^2+K21^2)</f>
        <v>3.86612036635239</v>
      </c>
      <c r="M21" s="55" t="n">
        <f aca="false">IF(G21="","",MAX(0,G21-1.96*L21/100))</f>
        <v>0.366884591278209</v>
      </c>
      <c r="N21" s="55" t="n">
        <f aca="false">IF(G21="","",MIN(1,G21+1.96*L21/100))</f>
        <v>0.518436509639222</v>
      </c>
      <c r="O21" s="54" t="n">
        <f aca="false">ROUND(S21*W21,0)</f>
        <v>64</v>
      </c>
      <c r="P21" s="54" t="n">
        <f aca="false">IF(F21="","",ROUND(SQRT((F21*L21/100)^2+(G21*O21)^2),0))</f>
        <v>33</v>
      </c>
      <c r="R21" s="56" t="n">
        <v>-6.54026796685542</v>
      </c>
      <c r="S21" s="57" t="n">
        <f aca="false">U21*V21*$F$5</f>
        <v>436.24466571835</v>
      </c>
      <c r="T21" s="58" t="n">
        <f aca="false">MAX(0,MIN(1,R21/100+$D$5))</f>
        <v>0.442652369298751</v>
      </c>
      <c r="U21" s="58" t="n">
        <v>0.625889046941679</v>
      </c>
      <c r="V21" s="57" t="n">
        <v>697</v>
      </c>
      <c r="W21" s="58" t="n">
        <v>0.147793277096735</v>
      </c>
      <c r="X21" s="59" t="s">
        <v>130</v>
      </c>
      <c r="Y21" s="59" t="s">
        <v>131</v>
      </c>
    </row>
    <row r="22" customFormat="false" ht="15" hidden="false" customHeight="false" outlineLevel="0" collapsed="false">
      <c r="A22" s="32" t="s">
        <v>127</v>
      </c>
      <c r="B22" s="32" t="s">
        <v>143</v>
      </c>
      <c r="C22" s="32" t="s">
        <v>145</v>
      </c>
      <c r="D22" s="54" t="n">
        <f aca="false">ROUND(S22*T22,0)</f>
        <v>119</v>
      </c>
      <c r="E22" s="54" t="n">
        <f aca="false">ROUND(S22,0)-D22</f>
        <v>161</v>
      </c>
      <c r="F22" s="54" t="n">
        <f aca="false">IF(COUNTA(D22:E22)=0,"",SUM(D22:E22))</f>
        <v>280</v>
      </c>
      <c r="G22" s="55" t="n">
        <f aca="false">IF(OR(F22="",F22=0),"",D22/F22)</f>
        <v>0.425</v>
      </c>
      <c r="H22" s="55" t="n">
        <f aca="false">IF(OR(F22="",F22=0),"",E22/F22)</f>
        <v>0.575</v>
      </c>
      <c r="I22" s="32" t="s">
        <v>129</v>
      </c>
      <c r="J22" s="36" t="n">
        <v>3.42046080519466</v>
      </c>
      <c r="K22" s="36" t="n">
        <f aca="false">$K$8</f>
        <v>1.80203622806309</v>
      </c>
      <c r="L22" s="36" t="n">
        <f aca="false">SQRT(J22^2+K22^2)</f>
        <v>3.86612036635239</v>
      </c>
      <c r="M22" s="55" t="n">
        <f aca="false">IF(G22="","",MAX(0,G22-1.96*L22/100))</f>
        <v>0.349224040819493</v>
      </c>
      <c r="N22" s="55" t="n">
        <f aca="false">IF(G22="","",MIN(1,G22+1.96*L22/100))</f>
        <v>0.500775959180507</v>
      </c>
      <c r="O22" s="54" t="n">
        <f aca="false">ROUND(S22*W22,0)</f>
        <v>41</v>
      </c>
      <c r="P22" s="54" t="n">
        <f aca="false">IF(F22="","",ROUND(SQRT((F22*L22/100)^2+(G22*O22)^2),0))</f>
        <v>21</v>
      </c>
      <c r="R22" s="56" t="n">
        <v>-8.50457433751894</v>
      </c>
      <c r="S22" s="57" t="n">
        <f aca="false">U22*V22*$F$5</f>
        <v>280.5</v>
      </c>
      <c r="T22" s="58" t="n">
        <f aca="false">MAX(0,MIN(1,R22/100+$D$5))</f>
        <v>0.423009305592115</v>
      </c>
      <c r="U22" s="58" t="n">
        <v>0.568965517241379</v>
      </c>
      <c r="V22" s="57" t="n">
        <v>493</v>
      </c>
      <c r="W22" s="58" t="n">
        <v>0.147793277096735</v>
      </c>
      <c r="X22" s="59" t="s">
        <v>130</v>
      </c>
      <c r="Y22" s="59" t="s">
        <v>131</v>
      </c>
    </row>
    <row r="23" customFormat="false" ht="15" hidden="false" customHeight="false" outlineLevel="0" collapsed="false">
      <c r="A23" s="32" t="s">
        <v>127</v>
      </c>
      <c r="B23" s="32" t="s">
        <v>143</v>
      </c>
      <c r="C23" s="32" t="s">
        <v>146</v>
      </c>
      <c r="D23" s="54" t="n">
        <f aca="false">ROUND(S23*T23,0)</f>
        <v>251</v>
      </c>
      <c r="E23" s="54" t="n">
        <f aca="false">ROUND(S23,0)-D23</f>
        <v>395</v>
      </c>
      <c r="F23" s="54" t="n">
        <f aca="false">IF(COUNTA(D23:E23)=0,"",SUM(D23:E23))</f>
        <v>646</v>
      </c>
      <c r="G23" s="55" t="n">
        <f aca="false">IF(OR(F23="",F23=0),"",D23/F23)</f>
        <v>0.388544891640867</v>
      </c>
      <c r="H23" s="55" t="n">
        <f aca="false">IF(OR(F23="",F23=0),"",E23/F23)</f>
        <v>0.611455108359133</v>
      </c>
      <c r="I23" s="32" t="s">
        <v>129</v>
      </c>
      <c r="J23" s="36" t="n">
        <v>2.11716121919269</v>
      </c>
      <c r="K23" s="36" t="n">
        <f aca="false">$K$8</f>
        <v>1.80203622806309</v>
      </c>
      <c r="L23" s="36" t="n">
        <f aca="false">SQRT(J23^2+K23^2)</f>
        <v>2.78023491728762</v>
      </c>
      <c r="M23" s="55" t="n">
        <f aca="false">IF(G23="","",MAX(0,G23-1.96*L23/100))</f>
        <v>0.33405228726203</v>
      </c>
      <c r="N23" s="55" t="n">
        <f aca="false">IF(G23="","",MIN(1,G23+1.96*L23/100))</f>
        <v>0.443037496019704</v>
      </c>
      <c r="O23" s="54" t="n">
        <f aca="false">ROUND(S23*W23,0)</f>
        <v>57</v>
      </c>
      <c r="P23" s="54" t="n">
        <f aca="false">IF(F23="","",ROUND(SQRT((F23*L23/100)^2+(G23*O23)^2),0))</f>
        <v>29</v>
      </c>
      <c r="R23" s="56" t="n">
        <v>-11.8962389691386</v>
      </c>
      <c r="S23" s="57" t="n">
        <f aca="false">U23*V23*$F$5</f>
        <v>645.69536423841</v>
      </c>
      <c r="T23" s="58" t="n">
        <f aca="false">MAX(0,MIN(1,R23/100+$D$5))</f>
        <v>0.389092659275919</v>
      </c>
      <c r="U23" s="58" t="n">
        <v>0.689845474613686</v>
      </c>
      <c r="V23" s="57" t="n">
        <v>936</v>
      </c>
      <c r="W23" s="58" t="n">
        <v>0.0882361663506877</v>
      </c>
      <c r="X23" s="59" t="s">
        <v>136</v>
      </c>
      <c r="Y23" s="59" t="s">
        <v>131</v>
      </c>
    </row>
    <row r="24" customFormat="false" ht="15" hidden="false" customHeight="false" outlineLevel="0" collapsed="false">
      <c r="A24" s="32" t="s">
        <v>127</v>
      </c>
      <c r="B24" s="32" t="s">
        <v>143</v>
      </c>
      <c r="C24" s="32" t="s">
        <v>147</v>
      </c>
      <c r="D24" s="54" t="n">
        <f aca="false">ROUND(S24*T24,0)</f>
        <v>116</v>
      </c>
      <c r="E24" s="54" t="n">
        <f aca="false">ROUND(S24,0)-D24</f>
        <v>113</v>
      </c>
      <c r="F24" s="54" t="n">
        <f aca="false">IF(COUNTA(D24:E24)=0,"",SUM(D24:E24))</f>
        <v>229</v>
      </c>
      <c r="G24" s="55" t="n">
        <f aca="false">IF(OR(F24="",F24=0),"",D24/F24)</f>
        <v>0.506550218340611</v>
      </c>
      <c r="H24" s="55" t="n">
        <f aca="false">IF(OR(F24="",F24=0),"",E24/F24)</f>
        <v>0.493449781659389</v>
      </c>
      <c r="I24" s="32" t="s">
        <v>129</v>
      </c>
      <c r="J24" s="36" t="n">
        <v>3.42046080519466</v>
      </c>
      <c r="K24" s="36" t="n">
        <f aca="false">$K$8</f>
        <v>1.80203622806309</v>
      </c>
      <c r="L24" s="36" t="n">
        <f aca="false">SQRT(J24^2+K24^2)</f>
        <v>3.86612036635239</v>
      </c>
      <c r="M24" s="55" t="n">
        <f aca="false">IF(G24="","",MAX(0,G24-1.96*L24/100))</f>
        <v>0.430774259160105</v>
      </c>
      <c r="N24" s="55" t="n">
        <f aca="false">IF(G24="","",MIN(1,G24+1.96*L24/100))</f>
        <v>0.582326177521118</v>
      </c>
      <c r="O24" s="54" t="n">
        <f aca="false">ROUND(S24*W24,0)</f>
        <v>34</v>
      </c>
      <c r="P24" s="54" t="n">
        <f aca="false">IF(F24="","",ROUND(SQRT((F24*L24/100)^2+(G24*O24)^2),0))</f>
        <v>19</v>
      </c>
      <c r="R24" s="56" t="n">
        <v>-0.266637745576795</v>
      </c>
      <c r="S24" s="57" t="n">
        <f aca="false">U24*V24*$F$5</f>
        <v>229.496083550914</v>
      </c>
      <c r="T24" s="58" t="n">
        <f aca="false">MAX(0,MIN(1,R24/100+$D$5))</f>
        <v>0.505388671511537</v>
      </c>
      <c r="U24" s="58" t="n">
        <v>0.650130548302872</v>
      </c>
      <c r="V24" s="57" t="n">
        <v>353</v>
      </c>
      <c r="W24" s="58" t="n">
        <v>0.147793277096735</v>
      </c>
      <c r="X24" s="59" t="s">
        <v>130</v>
      </c>
      <c r="Y24" s="59" t="s">
        <v>131</v>
      </c>
    </row>
    <row r="25" customFormat="false" ht="15" hidden="false" customHeight="false" outlineLevel="0" collapsed="false">
      <c r="A25" s="32" t="s">
        <v>127</v>
      </c>
      <c r="B25" s="32" t="s">
        <v>143</v>
      </c>
      <c r="C25" s="32" t="s">
        <v>148</v>
      </c>
      <c r="D25" s="54" t="n">
        <f aca="false">ROUND(S25*T25,0)</f>
        <v>232</v>
      </c>
      <c r="E25" s="54" t="n">
        <f aca="false">ROUND(S25,0)-D25</f>
        <v>287</v>
      </c>
      <c r="F25" s="54" t="n">
        <f aca="false">IF(COUNTA(D25:E25)=0,"",SUM(D25:E25))</f>
        <v>519</v>
      </c>
      <c r="G25" s="55" t="n">
        <f aca="false">IF(OR(F25="",F25=0),"",D25/F25)</f>
        <v>0.447013487475915</v>
      </c>
      <c r="H25" s="55" t="n">
        <f aca="false">IF(OR(F25="",F25=0),"",E25/F25)</f>
        <v>0.552986512524085</v>
      </c>
      <c r="I25" s="32" t="s">
        <v>129</v>
      </c>
      <c r="J25" s="36" t="n">
        <v>3.42046080519466</v>
      </c>
      <c r="K25" s="36" t="n">
        <f aca="false">$K$8</f>
        <v>1.80203622806309</v>
      </c>
      <c r="L25" s="36" t="n">
        <f aca="false">SQRT(J25^2+K25^2)</f>
        <v>3.86612036635239</v>
      </c>
      <c r="M25" s="55" t="n">
        <f aca="false">IF(G25="","",MAX(0,G25-1.96*L25/100))</f>
        <v>0.371237528295408</v>
      </c>
      <c r="N25" s="55" t="n">
        <f aca="false">IF(G25="","",MIN(1,G25+1.96*L25/100))</f>
        <v>0.522789446656422</v>
      </c>
      <c r="O25" s="54" t="n">
        <f aca="false">ROUND(S25*W25,0)</f>
        <v>77</v>
      </c>
      <c r="P25" s="54" t="n">
        <f aca="false">IF(F25="","",ROUND(SQRT((F25*L25/100)^2+(G25*O25)^2),0))</f>
        <v>40</v>
      </c>
      <c r="R25" s="56" t="n">
        <v>-6.20822058671392</v>
      </c>
      <c r="S25" s="57" t="n">
        <f aca="false">U25*V25*$F$5</f>
        <v>519.166666666667</v>
      </c>
      <c r="T25" s="58" t="n">
        <f aca="false">MAX(0,MIN(1,R25/100+$D$5))</f>
        <v>0.445972843100166</v>
      </c>
      <c r="U25" s="58" t="n">
        <v>0.648148148148148</v>
      </c>
      <c r="V25" s="57" t="n">
        <v>801</v>
      </c>
      <c r="W25" s="58" t="n">
        <v>0.147793277096735</v>
      </c>
      <c r="X25" s="59" t="s">
        <v>130</v>
      </c>
      <c r="Y25" s="59" t="s">
        <v>131</v>
      </c>
    </row>
    <row r="26" customFormat="false" ht="15" hidden="false" customHeight="false" outlineLevel="0" collapsed="false">
      <c r="A26" s="32" t="s">
        <v>127</v>
      </c>
      <c r="B26" s="32" t="s">
        <v>149</v>
      </c>
      <c r="C26" s="32" t="s">
        <v>150</v>
      </c>
      <c r="D26" s="54" t="n">
        <f aca="false">ROUND(S26*T26,0)</f>
        <v>98</v>
      </c>
      <c r="E26" s="54" t="n">
        <f aca="false">ROUND(S26,0)-D26</f>
        <v>169</v>
      </c>
      <c r="F26" s="54" t="n">
        <f aca="false">IF(COUNTA(D26:E26)=0,"",SUM(D26:E26))</f>
        <v>267</v>
      </c>
      <c r="G26" s="55" t="n">
        <f aca="false">IF(OR(F26="",F26=0),"",D26/F26)</f>
        <v>0.367041198501873</v>
      </c>
      <c r="H26" s="55" t="n">
        <f aca="false">IF(OR(F26="",F26=0),"",E26/F26)</f>
        <v>0.632958801498127</v>
      </c>
      <c r="I26" s="32" t="s">
        <v>129</v>
      </c>
      <c r="J26" s="36" t="n">
        <v>3.42046080519466</v>
      </c>
      <c r="K26" s="36" t="n">
        <f aca="false">$K$8</f>
        <v>1.80203622806309</v>
      </c>
      <c r="L26" s="36" t="n">
        <f aca="false">SQRT(J26^2+K26^2)</f>
        <v>3.86612036635239</v>
      </c>
      <c r="M26" s="55" t="n">
        <f aca="false">IF(G26="","",MAX(0,G26-1.96*L26/100))</f>
        <v>0.291265239321366</v>
      </c>
      <c r="N26" s="55" t="n">
        <f aca="false">IF(G26="","",MIN(1,G26+1.96*L26/100))</f>
        <v>0.442817157682379</v>
      </c>
      <c r="O26" s="54" t="n">
        <f aca="false">ROUND(S26*W26,0)</f>
        <v>39</v>
      </c>
      <c r="P26" s="54" t="n">
        <f aca="false">IF(F26="","",ROUND(SQRT((F26*L26/100)^2+(G26*O26)^2),0))</f>
        <v>18</v>
      </c>
      <c r="R26" s="56" t="n">
        <v>-14.1218999015168</v>
      </c>
      <c r="S26" s="57" t="n">
        <f aca="false">U26*V26*$F$5</f>
        <v>267.002518891688</v>
      </c>
      <c r="T26" s="58" t="n">
        <f aca="false">MAX(0,MIN(1,R26/100+$D$5))</f>
        <v>0.366836049952137</v>
      </c>
      <c r="U26" s="58" t="n">
        <v>0.629722921914358</v>
      </c>
      <c r="V26" s="57" t="n">
        <v>424</v>
      </c>
      <c r="W26" s="58" t="n">
        <v>0.147793277096735</v>
      </c>
      <c r="X26" s="59" t="s">
        <v>130</v>
      </c>
      <c r="Y26" s="59" t="s">
        <v>131</v>
      </c>
    </row>
    <row r="27" customFormat="false" ht="15" hidden="false" customHeight="false" outlineLevel="0" collapsed="false">
      <c r="A27" s="32" t="s">
        <v>127</v>
      </c>
      <c r="B27" s="32" t="s">
        <v>149</v>
      </c>
      <c r="C27" s="32" t="s">
        <v>151</v>
      </c>
      <c r="D27" s="54" t="n">
        <f aca="false">ROUND(S27*T27,0)</f>
        <v>176</v>
      </c>
      <c r="E27" s="54" t="n">
        <f aca="false">ROUND(S27,0)-D27</f>
        <v>366</v>
      </c>
      <c r="F27" s="54" t="n">
        <f aca="false">IF(COUNTA(D27:E27)=0,"",SUM(D27:E27))</f>
        <v>542</v>
      </c>
      <c r="G27" s="55" t="n">
        <f aca="false">IF(OR(F27="",F27=0),"",D27/F27)</f>
        <v>0.324723247232472</v>
      </c>
      <c r="H27" s="55" t="n">
        <f aca="false">IF(OR(F27="",F27=0),"",E27/F27)</f>
        <v>0.675276752767528</v>
      </c>
      <c r="I27" s="32" t="s">
        <v>129</v>
      </c>
      <c r="J27" s="36" t="n">
        <v>3.42046080519466</v>
      </c>
      <c r="K27" s="36" t="n">
        <f aca="false">$K$8</f>
        <v>1.80203622806309</v>
      </c>
      <c r="L27" s="36" t="n">
        <f aca="false">SQRT(J27^2+K27^2)</f>
        <v>3.86612036635239</v>
      </c>
      <c r="M27" s="55" t="n">
        <f aca="false">IF(G27="","",MAX(0,G27-1.96*L27/100))</f>
        <v>0.248947288051966</v>
      </c>
      <c r="N27" s="55" t="n">
        <f aca="false">IF(G27="","",MIN(1,G27+1.96*L27/100))</f>
        <v>0.400499206412979</v>
      </c>
      <c r="O27" s="54" t="n">
        <f aca="false">ROUND(S27*W27,0)</f>
        <v>80</v>
      </c>
      <c r="P27" s="54" t="n">
        <f aca="false">IF(F27="","",ROUND(SQRT((F27*L27/100)^2+(G27*O27)^2),0))</f>
        <v>33</v>
      </c>
      <c r="R27" s="56" t="n">
        <v>-18.2964707781041</v>
      </c>
      <c r="S27" s="57" t="n">
        <f aca="false">U27*V27*$F$5</f>
        <v>542.170709793351</v>
      </c>
      <c r="T27" s="58" t="n">
        <f aca="false">MAX(0,MIN(1,R27/100+$D$5))</f>
        <v>0.325090341186264</v>
      </c>
      <c r="U27" s="58" t="n">
        <v>0.527403414195867</v>
      </c>
      <c r="V27" s="57" t="n">
        <v>1028</v>
      </c>
      <c r="W27" s="58" t="n">
        <v>0.147793277096735</v>
      </c>
      <c r="X27" s="59" t="s">
        <v>130</v>
      </c>
      <c r="Y27" s="59" t="s">
        <v>131</v>
      </c>
    </row>
    <row r="28" customFormat="false" ht="15" hidden="false" customHeight="false" outlineLevel="0" collapsed="false">
      <c r="A28" s="32" t="s">
        <v>127</v>
      </c>
      <c r="B28" s="32" t="s">
        <v>152</v>
      </c>
      <c r="C28" s="32" t="s">
        <v>153</v>
      </c>
      <c r="D28" s="54" t="n">
        <f aca="false">ROUND(S28*T28,0)</f>
        <v>218</v>
      </c>
      <c r="E28" s="54" t="n">
        <f aca="false">ROUND(S28,0)-D28</f>
        <v>306</v>
      </c>
      <c r="F28" s="54" t="n">
        <f aca="false">IF(COUNTA(D28:E28)=0,"",SUM(D28:E28))</f>
        <v>524</v>
      </c>
      <c r="G28" s="55" t="n">
        <f aca="false">IF(OR(F28="",F28=0),"",D28/F28)</f>
        <v>0.416030534351145</v>
      </c>
      <c r="H28" s="55" t="n">
        <f aca="false">IF(OR(F28="",F28=0),"",E28/F28)</f>
        <v>0.583969465648855</v>
      </c>
      <c r="I28" s="32" t="s">
        <v>129</v>
      </c>
      <c r="J28" s="36" t="n">
        <v>3.42046080519466</v>
      </c>
      <c r="K28" s="36" t="n">
        <f aca="false">$K$8</f>
        <v>1.80203622806309</v>
      </c>
      <c r="L28" s="36" t="n">
        <f aca="false">SQRT(J28^2+K28^2)</f>
        <v>3.86612036635239</v>
      </c>
      <c r="M28" s="55" t="n">
        <f aca="false">IF(G28="","",MAX(0,G28-1.96*L28/100))</f>
        <v>0.340254575170638</v>
      </c>
      <c r="N28" s="55" t="n">
        <f aca="false">IF(G28="","",MIN(1,G28+1.96*L28/100))</f>
        <v>0.491806493531652</v>
      </c>
      <c r="O28" s="54" t="n">
        <f aca="false">ROUND(S28*W28,0)</f>
        <v>77</v>
      </c>
      <c r="P28" s="54" t="n">
        <f aca="false">IF(F28="","",ROUND(SQRT((F28*L28/100)^2+(G28*O28)^2),0))</f>
        <v>38</v>
      </c>
      <c r="R28" s="56" t="n">
        <v>-9.20697213452941</v>
      </c>
      <c r="S28" s="57" t="n">
        <f aca="false">U28*V28*$F$5</f>
        <v>523.643835616438</v>
      </c>
      <c r="T28" s="58" t="n">
        <f aca="false">MAX(0,MIN(1,R28/100+$D$5))</f>
        <v>0.415985327622011</v>
      </c>
      <c r="U28" s="58" t="n">
        <v>0.472602739726027</v>
      </c>
      <c r="V28" s="57" t="n">
        <v>1108</v>
      </c>
      <c r="W28" s="58" t="n">
        <v>0.147793277096735</v>
      </c>
      <c r="X28" s="59" t="s">
        <v>130</v>
      </c>
      <c r="Y28" s="59" t="s">
        <v>131</v>
      </c>
    </row>
    <row r="29" customFormat="false" ht="15" hidden="false" customHeight="false" outlineLevel="0" collapsed="false">
      <c r="A29" s="32" t="s">
        <v>127</v>
      </c>
      <c r="B29" s="32" t="s">
        <v>152</v>
      </c>
      <c r="C29" s="32" t="s">
        <v>154</v>
      </c>
      <c r="D29" s="54" t="n">
        <f aca="false">ROUND(S29*T29,0)</f>
        <v>122</v>
      </c>
      <c r="E29" s="54" t="n">
        <f aca="false">ROUND(S29,0)-D29</f>
        <v>176</v>
      </c>
      <c r="F29" s="54" t="n">
        <f aca="false">IF(COUNTA(D29:E29)=0,"",SUM(D29:E29))</f>
        <v>298</v>
      </c>
      <c r="G29" s="55" t="n">
        <f aca="false">IF(OR(F29="",F29=0),"",D29/F29)</f>
        <v>0.409395973154362</v>
      </c>
      <c r="H29" s="55" t="n">
        <f aca="false">IF(OR(F29="",F29=0),"",E29/F29)</f>
        <v>0.590604026845638</v>
      </c>
      <c r="I29" s="32" t="s">
        <v>129</v>
      </c>
      <c r="J29" s="36" t="n">
        <v>3.42046080519466</v>
      </c>
      <c r="K29" s="36" t="n">
        <f aca="false">$K$8</f>
        <v>1.80203622806309</v>
      </c>
      <c r="L29" s="36" t="n">
        <f aca="false">SQRT(J29^2+K29^2)</f>
        <v>3.86612036635239</v>
      </c>
      <c r="M29" s="55" t="n">
        <f aca="false">IF(G29="","",MAX(0,G29-1.96*L29/100))</f>
        <v>0.333620013973856</v>
      </c>
      <c r="N29" s="55" t="n">
        <f aca="false">IF(G29="","",MIN(1,G29+1.96*L29/100))</f>
        <v>0.485171932334869</v>
      </c>
      <c r="O29" s="54" t="n">
        <f aca="false">ROUND(S29*W29,0)</f>
        <v>44</v>
      </c>
      <c r="P29" s="54" t="n">
        <f aca="false">IF(F29="","",ROUND(SQRT((F29*L29/100)^2+(G29*O29)^2),0))</f>
        <v>21</v>
      </c>
      <c r="R29" s="56" t="n">
        <v>-9.81997731407351</v>
      </c>
      <c r="S29" s="57" t="n">
        <f aca="false">U29*V29*$F$5</f>
        <v>297.7625</v>
      </c>
      <c r="T29" s="58" t="n">
        <f aca="false">MAX(0,MIN(1,R29/100+$D$5))</f>
        <v>0.40985527582657</v>
      </c>
      <c r="U29" s="58" t="n">
        <v>0.4484375</v>
      </c>
      <c r="V29" s="57" t="n">
        <v>664</v>
      </c>
      <c r="W29" s="58" t="n">
        <v>0.147793277096735</v>
      </c>
      <c r="X29" s="59" t="s">
        <v>130</v>
      </c>
      <c r="Y29" s="59" t="s">
        <v>131</v>
      </c>
    </row>
    <row r="30" customFormat="false" ht="15" hidden="false" customHeight="false" outlineLevel="0" collapsed="false">
      <c r="A30" s="32" t="s">
        <v>127</v>
      </c>
      <c r="B30" s="32" t="s">
        <v>152</v>
      </c>
      <c r="C30" s="32" t="s">
        <v>155</v>
      </c>
      <c r="D30" s="54" t="n">
        <f aca="false">ROUND(S30*T30,0)</f>
        <v>108</v>
      </c>
      <c r="E30" s="54" t="n">
        <f aca="false">ROUND(S30,0)-D30</f>
        <v>153</v>
      </c>
      <c r="F30" s="54" t="n">
        <f aca="false">IF(COUNTA(D30:E30)=0,"",SUM(D30:E30))</f>
        <v>261</v>
      </c>
      <c r="G30" s="55" t="n">
        <f aca="false">IF(OR(F30="",F30=0),"",D30/F30)</f>
        <v>0.413793103448276</v>
      </c>
      <c r="H30" s="55" t="n">
        <f aca="false">IF(OR(F30="",F30=0),"",E30/F30)</f>
        <v>0.586206896551724</v>
      </c>
      <c r="I30" s="32" t="s">
        <v>129</v>
      </c>
      <c r="J30" s="36" t="n">
        <v>3.42046080519466</v>
      </c>
      <c r="K30" s="36" t="n">
        <f aca="false">$K$8</f>
        <v>1.80203622806309</v>
      </c>
      <c r="L30" s="36" t="n">
        <f aca="false">SQRT(J30^2+K30^2)</f>
        <v>3.86612036635239</v>
      </c>
      <c r="M30" s="55" t="n">
        <f aca="false">IF(G30="","",MAX(0,G30-1.96*L30/100))</f>
        <v>0.338017144267769</v>
      </c>
      <c r="N30" s="55" t="n">
        <f aca="false">IF(G30="","",MIN(1,G30+1.96*L30/100))</f>
        <v>0.489569062628783</v>
      </c>
      <c r="O30" s="54" t="n">
        <f aca="false">ROUND(S30*W30,0)</f>
        <v>39</v>
      </c>
      <c r="P30" s="54" t="n">
        <f aca="false">IF(F30="","",ROUND(SQRT((F30*L30/100)^2+(G30*O30)^2),0))</f>
        <v>19</v>
      </c>
      <c r="R30" s="56" t="n">
        <v>-9.4559273127752</v>
      </c>
      <c r="S30" s="57" t="n">
        <f aca="false">U30*V30*$F$5</f>
        <v>260.883392226148</v>
      </c>
      <c r="T30" s="58" t="n">
        <f aca="false">MAX(0,MIN(1,R30/100+$D$5))</f>
        <v>0.413495775839553</v>
      </c>
      <c r="U30" s="58" t="n">
        <v>0.406360424028269</v>
      </c>
      <c r="V30" s="57" t="n">
        <v>642</v>
      </c>
      <c r="W30" s="58" t="n">
        <v>0.147793277096735</v>
      </c>
      <c r="X30" s="59" t="s">
        <v>130</v>
      </c>
      <c r="Y30" s="59" t="s">
        <v>131</v>
      </c>
    </row>
    <row r="31" customFormat="false" ht="15" hidden="false" customHeight="false" outlineLevel="0" collapsed="false">
      <c r="A31" s="32" t="s">
        <v>127</v>
      </c>
      <c r="B31" s="32" t="s">
        <v>156</v>
      </c>
      <c r="C31" s="32" t="s">
        <v>156</v>
      </c>
      <c r="D31" s="54" t="n">
        <f aca="false">ROUND(S31*T31,0)</f>
        <v>32</v>
      </c>
      <c r="E31" s="54" t="n">
        <f aca="false">ROUND(S31,0)-D31</f>
        <v>86</v>
      </c>
      <c r="F31" s="54" t="n">
        <f aca="false">IF(COUNTA(D31:E31)=0,"",SUM(D31:E31))</f>
        <v>118</v>
      </c>
      <c r="G31" s="55" t="n">
        <f aca="false">IF(OR(F31="",F31=0),"",D31/F31)</f>
        <v>0.271186440677966</v>
      </c>
      <c r="H31" s="55" t="n">
        <f aca="false">IF(OR(F31="",F31=0),"",E31/F31)</f>
        <v>0.728813559322034</v>
      </c>
      <c r="I31" s="32" t="s">
        <v>129</v>
      </c>
      <c r="J31" s="36" t="n">
        <v>3.42046080519466</v>
      </c>
      <c r="K31" s="36" t="n">
        <f aca="false">$K$8</f>
        <v>1.80203622806309</v>
      </c>
      <c r="L31" s="36" t="n">
        <f aca="false">SQRT(J31^2+K31^2)</f>
        <v>3.86612036635239</v>
      </c>
      <c r="M31" s="55" t="n">
        <f aca="false">IF(G31="","",MAX(0,G31-1.96*L31/100))</f>
        <v>0.195410481497459</v>
      </c>
      <c r="N31" s="55" t="n">
        <f aca="false">IF(G31="","",MIN(1,G31+1.96*L31/100))</f>
        <v>0.346962399858473</v>
      </c>
      <c r="O31" s="54" t="n">
        <f aca="false">ROUND(S31*W31,0)</f>
        <v>17</v>
      </c>
      <c r="P31" s="54" t="n">
        <f aca="false">IF(F31="","",ROUND(SQRT((F31*L31/100)^2+(G31*O31)^2),0))</f>
        <v>6</v>
      </c>
      <c r="R31" s="56" t="n">
        <v>-23.3583873133917</v>
      </c>
      <c r="S31" s="57" t="n">
        <f aca="false">U31*V31*$F$5</f>
        <v>118.285714285714</v>
      </c>
      <c r="T31" s="58" t="n">
        <f aca="false">MAX(0,MIN(1,R31/100+$D$5))</f>
        <v>0.274471175833388</v>
      </c>
      <c r="U31" s="58" t="n">
        <v>0.657142857142857</v>
      </c>
      <c r="V31" s="57" t="n">
        <v>180</v>
      </c>
      <c r="W31" s="58" t="n">
        <v>0.147793277096735</v>
      </c>
      <c r="X31" s="59" t="s">
        <v>130</v>
      </c>
      <c r="Y31" s="59" t="s">
        <v>131</v>
      </c>
    </row>
    <row r="32" customFormat="false" ht="15" hidden="false" customHeight="false" outlineLevel="0" collapsed="false">
      <c r="A32" s="32" t="s">
        <v>127</v>
      </c>
      <c r="B32" s="32" t="s">
        <v>157</v>
      </c>
      <c r="C32" s="32" t="s">
        <v>157</v>
      </c>
      <c r="D32" s="54" t="n">
        <f aca="false">ROUND(S32*T32,0)</f>
        <v>51</v>
      </c>
      <c r="E32" s="54" t="n">
        <f aca="false">ROUND(S32,0)-D32</f>
        <v>186</v>
      </c>
      <c r="F32" s="54" t="n">
        <f aca="false">IF(COUNTA(D32:E32)=0,"",SUM(D32:E32))</f>
        <v>237</v>
      </c>
      <c r="G32" s="55" t="n">
        <f aca="false">IF(OR(F32="",F32=0),"",D32/F32)</f>
        <v>0.215189873417722</v>
      </c>
      <c r="H32" s="55" t="n">
        <f aca="false">IF(OR(F32="",F32=0),"",E32/F32)</f>
        <v>0.784810126582278</v>
      </c>
      <c r="I32" s="32" t="s">
        <v>129</v>
      </c>
      <c r="J32" s="36" t="n">
        <v>3.42046080519466</v>
      </c>
      <c r="K32" s="36" t="n">
        <f aca="false">$K$8</f>
        <v>1.80203622806309</v>
      </c>
      <c r="L32" s="36" t="n">
        <f aca="false">SQRT(J32^2+K32^2)</f>
        <v>3.86612036635239</v>
      </c>
      <c r="M32" s="55" t="n">
        <f aca="false">IF(G32="","",MAX(0,G32-1.96*L32/100))</f>
        <v>0.139413914237215</v>
      </c>
      <c r="N32" s="55" t="n">
        <f aca="false">IF(G32="","",MIN(1,G32+1.96*L32/100))</f>
        <v>0.290965832598228</v>
      </c>
      <c r="O32" s="54" t="n">
        <f aca="false">ROUND(S32*W32,0)</f>
        <v>35</v>
      </c>
      <c r="P32" s="54" t="n">
        <f aca="false">IF(F32="","",ROUND(SQRT((F32*L32/100)^2+(G32*O32)^2),0))</f>
        <v>12</v>
      </c>
      <c r="R32" s="56" t="n">
        <v>-29.2792132734251</v>
      </c>
      <c r="S32" s="57" t="n">
        <f aca="false">U32*V32*$F$5</f>
        <v>236.844827586207</v>
      </c>
      <c r="T32" s="58" t="n">
        <f aca="false">MAX(0,MIN(1,R32/100+$D$5))</f>
        <v>0.215262916233054</v>
      </c>
      <c r="U32" s="58" t="n">
        <v>0.692528735632184</v>
      </c>
      <c r="V32" s="57" t="n">
        <v>342</v>
      </c>
      <c r="W32" s="58" t="n">
        <v>0.147793277096735</v>
      </c>
      <c r="X32" s="59" t="s">
        <v>130</v>
      </c>
      <c r="Y32" s="59" t="s">
        <v>131</v>
      </c>
    </row>
    <row r="33" customFormat="false" ht="15" hidden="false" customHeight="false" outlineLevel="0" collapsed="false">
      <c r="A33" s="32" t="s">
        <v>127</v>
      </c>
      <c r="B33" s="32" t="s">
        <v>158</v>
      </c>
      <c r="C33" s="32" t="s">
        <v>159</v>
      </c>
      <c r="D33" s="54" t="n">
        <f aca="false">ROUND(S33*T33,0)</f>
        <v>241</v>
      </c>
      <c r="E33" s="54" t="n">
        <f aca="false">ROUND(S33,0)-D33</f>
        <v>355</v>
      </c>
      <c r="F33" s="54" t="n">
        <f aca="false">IF(COUNTA(D33:E33)=0,"",SUM(D33:E33))</f>
        <v>596</v>
      </c>
      <c r="G33" s="55" t="n">
        <f aca="false">IF(OR(F33="",F33=0),"",D33/F33)</f>
        <v>0.404362416107383</v>
      </c>
      <c r="H33" s="55" t="n">
        <f aca="false">IF(OR(F33="",F33=0),"",E33/F33)</f>
        <v>0.595637583892618</v>
      </c>
      <c r="I33" s="32" t="s">
        <v>129</v>
      </c>
      <c r="J33" s="36" t="n">
        <v>2.11716121919269</v>
      </c>
      <c r="K33" s="36" t="n">
        <f aca="false">$K$8</f>
        <v>1.80203622806309</v>
      </c>
      <c r="L33" s="36" t="n">
        <f aca="false">SQRT(J33^2+K33^2)</f>
        <v>2.78023491728762</v>
      </c>
      <c r="M33" s="55" t="n">
        <f aca="false">IF(G33="","",MAX(0,G33-1.96*L33/100))</f>
        <v>0.349869811728545</v>
      </c>
      <c r="N33" s="55" t="n">
        <f aca="false">IF(G33="","",MIN(1,G33+1.96*L33/100))</f>
        <v>0.45885502048622</v>
      </c>
      <c r="O33" s="54" t="n">
        <f aca="false">ROUND(S33*W33,0)</f>
        <v>53</v>
      </c>
      <c r="P33" s="54" t="n">
        <f aca="false">IF(F33="","",ROUND(SQRT((F33*L33/100)^2+(G33*O33)^2),0))</f>
        <v>27</v>
      </c>
      <c r="R33" s="56" t="n">
        <v>-10.3513464117484</v>
      </c>
      <c r="S33" s="57" t="n">
        <f aca="false">U33*V33*$F$5</f>
        <v>596.457399103139</v>
      </c>
      <c r="T33" s="58" t="n">
        <f aca="false">MAX(0,MIN(1,R33/100+$D$5))</f>
        <v>0.404541584849821</v>
      </c>
      <c r="U33" s="58" t="n">
        <v>0.50762331838565</v>
      </c>
      <c r="V33" s="57" t="n">
        <v>1175</v>
      </c>
      <c r="W33" s="58" t="n">
        <v>0.0882361663506877</v>
      </c>
      <c r="X33" s="59" t="s">
        <v>136</v>
      </c>
      <c r="Y33" s="59" t="s">
        <v>131</v>
      </c>
    </row>
    <row r="34" customFormat="false" ht="15" hidden="false" customHeight="false" outlineLevel="0" collapsed="false">
      <c r="A34" s="32" t="s">
        <v>127</v>
      </c>
      <c r="B34" s="32" t="s">
        <v>158</v>
      </c>
      <c r="C34" s="32" t="s">
        <v>160</v>
      </c>
      <c r="D34" s="54" t="n">
        <f aca="false">ROUND(S34*T34,0)</f>
        <v>221</v>
      </c>
      <c r="E34" s="54" t="n">
        <f aca="false">ROUND(S34,0)-D34</f>
        <v>342</v>
      </c>
      <c r="F34" s="54" t="n">
        <f aca="false">IF(COUNTA(D34:E34)=0,"",SUM(D34:E34))</f>
        <v>563</v>
      </c>
      <c r="G34" s="55" t="n">
        <f aca="false">IF(OR(F34="",F34=0),"",D34/F34)</f>
        <v>0.392539964476021</v>
      </c>
      <c r="H34" s="55" t="n">
        <f aca="false">IF(OR(F34="",F34=0),"",E34/F34)</f>
        <v>0.607460035523979</v>
      </c>
      <c r="I34" s="32" t="s">
        <v>129</v>
      </c>
      <c r="J34" s="36" t="n">
        <v>3.42046080519466</v>
      </c>
      <c r="K34" s="36" t="n">
        <f aca="false">$K$8</f>
        <v>1.80203622806309</v>
      </c>
      <c r="L34" s="36" t="n">
        <f aca="false">SQRT(J34^2+K34^2)</f>
        <v>3.86612036635239</v>
      </c>
      <c r="M34" s="55" t="n">
        <f aca="false">IF(G34="","",MAX(0,G34-1.96*L34/100))</f>
        <v>0.316764005295515</v>
      </c>
      <c r="N34" s="55" t="n">
        <f aca="false">IF(G34="","",MIN(1,G34+1.96*L34/100))</f>
        <v>0.468315923656528</v>
      </c>
      <c r="O34" s="54" t="n">
        <f aca="false">ROUND(S34*W34,0)</f>
        <v>83</v>
      </c>
      <c r="P34" s="54" t="n">
        <f aca="false">IF(F34="","",ROUND(SQRT((F34*L34/100)^2+(G34*O34)^2),0))</f>
        <v>39</v>
      </c>
      <c r="R34" s="56" t="n">
        <v>-11.6074170764151</v>
      </c>
      <c r="S34" s="57" t="n">
        <f aca="false">U34*V34*$F$5</f>
        <v>563.161453077699</v>
      </c>
      <c r="T34" s="58" t="n">
        <f aca="false">MAX(0,MIN(1,R34/100+$D$5))</f>
        <v>0.391980878203153</v>
      </c>
      <c r="U34" s="58" t="n">
        <v>0.531786074672048</v>
      </c>
      <c r="V34" s="57" t="n">
        <v>1059</v>
      </c>
      <c r="W34" s="58" t="n">
        <v>0.147793277096735</v>
      </c>
      <c r="X34" s="59" t="s">
        <v>130</v>
      </c>
      <c r="Y34" s="59" t="s">
        <v>131</v>
      </c>
    </row>
    <row r="35" customFormat="false" ht="15" hidden="false" customHeight="false" outlineLevel="0" collapsed="false">
      <c r="A35" s="32" t="s">
        <v>127</v>
      </c>
      <c r="B35" s="32" t="s">
        <v>158</v>
      </c>
      <c r="C35" s="32" t="s">
        <v>161</v>
      </c>
      <c r="D35" s="54" t="n">
        <f aca="false">ROUND(S35*T35,0)</f>
        <v>233</v>
      </c>
      <c r="E35" s="54" t="n">
        <f aca="false">ROUND(S35,0)-D35</f>
        <v>361</v>
      </c>
      <c r="F35" s="54" t="n">
        <f aca="false">IF(COUNTA(D35:E35)=0,"",SUM(D35:E35))</f>
        <v>594</v>
      </c>
      <c r="G35" s="55" t="n">
        <f aca="false">IF(OR(F35="",F35=0),"",D35/F35)</f>
        <v>0.392255892255892</v>
      </c>
      <c r="H35" s="55" t="n">
        <f aca="false">IF(OR(F35="",F35=0),"",E35/F35)</f>
        <v>0.607744107744108</v>
      </c>
      <c r="I35" s="32" t="s">
        <v>129</v>
      </c>
      <c r="J35" s="36" t="n">
        <v>2.11716121919269</v>
      </c>
      <c r="K35" s="36" t="n">
        <f aca="false">$K$8</f>
        <v>1.80203622806309</v>
      </c>
      <c r="L35" s="36" t="n">
        <f aca="false">SQRT(J35^2+K35^2)</f>
        <v>2.78023491728762</v>
      </c>
      <c r="M35" s="55" t="n">
        <f aca="false">IF(G35="","",MAX(0,G35-1.96*L35/100))</f>
        <v>0.337763287877055</v>
      </c>
      <c r="N35" s="55" t="n">
        <f aca="false">IF(G35="","",MIN(1,G35+1.96*L35/100))</f>
        <v>0.44674849663473</v>
      </c>
      <c r="O35" s="54" t="n">
        <f aca="false">ROUND(S35*W35,0)</f>
        <v>52</v>
      </c>
      <c r="P35" s="54" t="n">
        <f aca="false">IF(F35="","",ROUND(SQRT((F35*L35/100)^2+(G35*O35)^2),0))</f>
        <v>26</v>
      </c>
      <c r="R35" s="56" t="n">
        <v>-11.627537883981</v>
      </c>
      <c r="S35" s="57" t="n">
        <f aca="false">U35*V35*$F$5</f>
        <v>593.941784037559</v>
      </c>
      <c r="T35" s="58" t="n">
        <f aca="false">MAX(0,MIN(1,R35/100+$D$5))</f>
        <v>0.391779670127495</v>
      </c>
      <c r="U35" s="58" t="n">
        <v>0.538967136150235</v>
      </c>
      <c r="V35" s="57" t="n">
        <v>1102</v>
      </c>
      <c r="W35" s="58" t="n">
        <v>0.0882361663506877</v>
      </c>
      <c r="X35" s="59" t="s">
        <v>136</v>
      </c>
      <c r="Y35" s="59" t="s">
        <v>131</v>
      </c>
    </row>
    <row r="36" customFormat="false" ht="15" hidden="false" customHeight="false" outlineLevel="0" collapsed="false">
      <c r="A36" s="32" t="s">
        <v>127</v>
      </c>
      <c r="B36" s="32" t="s">
        <v>162</v>
      </c>
      <c r="C36" s="32" t="s">
        <v>163</v>
      </c>
      <c r="D36" s="54" t="n">
        <f aca="false">ROUND(S36*T36,0)</f>
        <v>237</v>
      </c>
      <c r="E36" s="54" t="n">
        <f aca="false">ROUND(S36,0)-D36</f>
        <v>593</v>
      </c>
      <c r="F36" s="54" t="n">
        <f aca="false">IF(COUNTA(D36:E36)=0,"",SUM(D36:E36))</f>
        <v>830</v>
      </c>
      <c r="G36" s="55" t="n">
        <f aca="false">IF(OR(F36="",F36=0),"",D36/F36)</f>
        <v>0.285542168674699</v>
      </c>
      <c r="H36" s="55" t="n">
        <f aca="false">IF(OR(F36="",F36=0),"",E36/F36)</f>
        <v>0.714457831325301</v>
      </c>
      <c r="I36" s="32" t="s">
        <v>129</v>
      </c>
      <c r="J36" s="36" t="n">
        <v>2.11716121919269</v>
      </c>
      <c r="K36" s="36" t="n">
        <f aca="false">$K$8</f>
        <v>1.80203622806309</v>
      </c>
      <c r="L36" s="36" t="n">
        <f aca="false">SQRT(J36^2+K36^2)</f>
        <v>2.78023491728762</v>
      </c>
      <c r="M36" s="55" t="n">
        <f aca="false">IF(G36="","",MAX(0,G36-1.96*L36/100))</f>
        <v>0.231049564295861</v>
      </c>
      <c r="N36" s="55" t="n">
        <f aca="false">IF(G36="","",MIN(1,G36+1.96*L36/100))</f>
        <v>0.340034773053536</v>
      </c>
      <c r="O36" s="54" t="n">
        <f aca="false">ROUND(S36*W36,0)</f>
        <v>73</v>
      </c>
      <c r="P36" s="54" t="n">
        <f aca="false">IF(F36="","",ROUND(SQRT((F36*L36/100)^2+(G36*O36)^2),0))</f>
        <v>31</v>
      </c>
      <c r="R36" s="56" t="n">
        <v>-22.2107494511314</v>
      </c>
      <c r="S36" s="57" t="n">
        <f aca="false">U36*V36*$F$5</f>
        <v>830.121621621622</v>
      </c>
      <c r="T36" s="58" t="n">
        <f aca="false">MAX(0,MIN(1,R36/100+$D$5))</f>
        <v>0.285947554455991</v>
      </c>
      <c r="U36" s="58" t="n">
        <v>0.635135135135135</v>
      </c>
      <c r="V36" s="57" t="n">
        <v>1307</v>
      </c>
      <c r="W36" s="58" t="n">
        <v>0.0882361663506877</v>
      </c>
      <c r="X36" s="59" t="s">
        <v>136</v>
      </c>
      <c r="Y36" s="59" t="s">
        <v>131</v>
      </c>
    </row>
    <row r="37" customFormat="false" ht="15" hidden="false" customHeight="false" outlineLevel="0" collapsed="false">
      <c r="A37" s="32" t="s">
        <v>127</v>
      </c>
      <c r="B37" s="32" t="s">
        <v>162</v>
      </c>
      <c r="C37" s="32" t="s">
        <v>164</v>
      </c>
      <c r="D37" s="54" t="n">
        <f aca="false">ROUND(S37*T37,0)</f>
        <v>173</v>
      </c>
      <c r="E37" s="54" t="n">
        <f aca="false">ROUND(S37,0)-D37</f>
        <v>398</v>
      </c>
      <c r="F37" s="54" t="n">
        <f aca="false">IF(COUNTA(D37:E37)=0,"",SUM(D37:E37))</f>
        <v>571</v>
      </c>
      <c r="G37" s="55" t="n">
        <f aca="false">IF(OR(F37="",F37=0),"",D37/F37)</f>
        <v>0.302977232924694</v>
      </c>
      <c r="H37" s="55" t="n">
        <f aca="false">IF(OR(F37="",F37=0),"",E37/F37)</f>
        <v>0.697022767075307</v>
      </c>
      <c r="I37" s="32" t="s">
        <v>129</v>
      </c>
      <c r="J37" s="36" t="n">
        <v>3.42046080519466</v>
      </c>
      <c r="K37" s="36" t="n">
        <f aca="false">$K$8</f>
        <v>1.80203622806309</v>
      </c>
      <c r="L37" s="36" t="n">
        <f aca="false">SQRT(J37^2+K37^2)</f>
        <v>3.86612036635239</v>
      </c>
      <c r="M37" s="55" t="n">
        <f aca="false">IF(G37="","",MAX(0,G37-1.96*L37/100))</f>
        <v>0.227201273744187</v>
      </c>
      <c r="N37" s="55" t="n">
        <f aca="false">IF(G37="","",MIN(1,G37+1.96*L37/100))</f>
        <v>0.3787531921052</v>
      </c>
      <c r="O37" s="54" t="n">
        <f aca="false">ROUND(S37*W37,0)</f>
        <v>84</v>
      </c>
      <c r="P37" s="54" t="n">
        <f aca="false">IF(F37="","",ROUND(SQRT((F37*L37/100)^2+(G37*O37)^2),0))</f>
        <v>34</v>
      </c>
      <c r="R37" s="56" t="n">
        <v>-20.5788513423424</v>
      </c>
      <c r="S37" s="57" t="n">
        <f aca="false">U37*V37*$F$5</f>
        <v>570.942760942761</v>
      </c>
      <c r="T37" s="58" t="n">
        <f aca="false">MAX(0,MIN(1,R37/100+$D$5))</f>
        <v>0.302266535543881</v>
      </c>
      <c r="U37" s="58" t="n">
        <v>0.613916947250281</v>
      </c>
      <c r="V37" s="57" t="n">
        <v>930</v>
      </c>
      <c r="W37" s="58" t="n">
        <v>0.147793277096735</v>
      </c>
      <c r="X37" s="59" t="s">
        <v>130</v>
      </c>
      <c r="Y37" s="59" t="s">
        <v>131</v>
      </c>
    </row>
    <row r="38" customFormat="false" ht="15" hidden="false" customHeight="false" outlineLevel="0" collapsed="false">
      <c r="A38" s="32" t="s">
        <v>127</v>
      </c>
      <c r="B38" s="32" t="s">
        <v>165</v>
      </c>
      <c r="C38" s="32" t="s">
        <v>166</v>
      </c>
      <c r="D38" s="54" t="n">
        <f aca="false">ROUND(S38*T38,0)</f>
        <v>118</v>
      </c>
      <c r="E38" s="54" t="n">
        <f aca="false">ROUND(S38,0)-D38</f>
        <v>328</v>
      </c>
      <c r="F38" s="54" t="n">
        <f aca="false">IF(COUNTA(D38:E38)=0,"",SUM(D38:E38))</f>
        <v>446</v>
      </c>
      <c r="G38" s="55" t="n">
        <f aca="false">IF(OR(F38="",F38=0),"",D38/F38)</f>
        <v>0.26457399103139</v>
      </c>
      <c r="H38" s="55" t="n">
        <f aca="false">IF(OR(F38="",F38=0),"",E38/F38)</f>
        <v>0.73542600896861</v>
      </c>
      <c r="I38" s="32" t="s">
        <v>129</v>
      </c>
      <c r="J38" s="36" t="n">
        <v>3.42046080519466</v>
      </c>
      <c r="K38" s="36" t="n">
        <f aca="false">$K$8</f>
        <v>1.80203622806309</v>
      </c>
      <c r="L38" s="36" t="n">
        <f aca="false">SQRT(J38^2+K38^2)</f>
        <v>3.86612036635239</v>
      </c>
      <c r="M38" s="55" t="n">
        <f aca="false">IF(G38="","",MAX(0,G38-1.96*L38/100))</f>
        <v>0.188798031850883</v>
      </c>
      <c r="N38" s="55" t="n">
        <f aca="false">IF(G38="","",MIN(1,G38+1.96*L38/100))</f>
        <v>0.340349950211897</v>
      </c>
      <c r="O38" s="54" t="n">
        <f aca="false">ROUND(S38*W38,0)</f>
        <v>66</v>
      </c>
      <c r="P38" s="54" t="n">
        <f aca="false">IF(F38="","",ROUND(SQRT((F38*L38/100)^2+(G38*O38)^2),0))</f>
        <v>25</v>
      </c>
      <c r="R38" s="56" t="n">
        <v>-24.3897152486819</v>
      </c>
      <c r="S38" s="57" t="n">
        <f aca="false">U38*V38*$F$5</f>
        <v>446.130363036304</v>
      </c>
      <c r="T38" s="58" t="n">
        <f aca="false">MAX(0,MIN(1,R38/100+$D$5))</f>
        <v>0.264157896480486</v>
      </c>
      <c r="U38" s="58" t="n">
        <v>0.641914191419142</v>
      </c>
      <c r="V38" s="57" t="n">
        <v>695</v>
      </c>
      <c r="W38" s="58" t="n">
        <v>0.147793277096735</v>
      </c>
      <c r="X38" s="59" t="s">
        <v>130</v>
      </c>
      <c r="Y38" s="59" t="s">
        <v>131</v>
      </c>
    </row>
    <row r="39" customFormat="false" ht="15" hidden="false" customHeight="false" outlineLevel="0" collapsed="false">
      <c r="A39" s="32" t="s">
        <v>127</v>
      </c>
      <c r="B39" s="32" t="s">
        <v>165</v>
      </c>
      <c r="C39" s="32" t="s">
        <v>167</v>
      </c>
      <c r="D39" s="54" t="n">
        <f aca="false">ROUND(S39*T39,0)</f>
        <v>89</v>
      </c>
      <c r="E39" s="54" t="n">
        <f aca="false">ROUND(S39,0)-D39</f>
        <v>212</v>
      </c>
      <c r="F39" s="54" t="n">
        <f aca="false">IF(COUNTA(D39:E39)=0,"",SUM(D39:E39))</f>
        <v>301</v>
      </c>
      <c r="G39" s="55" t="n">
        <f aca="false">IF(OR(F39="",F39=0),"",D39/F39)</f>
        <v>0.295681063122924</v>
      </c>
      <c r="H39" s="55" t="n">
        <f aca="false">IF(OR(F39="",F39=0),"",E39/F39)</f>
        <v>0.704318936877076</v>
      </c>
      <c r="I39" s="32" t="s">
        <v>129</v>
      </c>
      <c r="J39" s="36" t="n">
        <v>3.42046080519466</v>
      </c>
      <c r="K39" s="36" t="n">
        <f aca="false">$K$8</f>
        <v>1.80203622806309</v>
      </c>
      <c r="L39" s="36" t="n">
        <f aca="false">SQRT(J39^2+K39^2)</f>
        <v>3.86612036635239</v>
      </c>
      <c r="M39" s="55" t="n">
        <f aca="false">IF(G39="","",MAX(0,G39-1.96*L39/100))</f>
        <v>0.219905103942417</v>
      </c>
      <c r="N39" s="55" t="n">
        <f aca="false">IF(G39="","",MIN(1,G39+1.96*L39/100))</f>
        <v>0.37145702230343</v>
      </c>
      <c r="O39" s="54" t="n">
        <f aca="false">ROUND(S39*W39,0)</f>
        <v>45</v>
      </c>
      <c r="P39" s="54" t="n">
        <f aca="false">IF(F39="","",ROUND(SQRT((F39*L39/100)^2+(G39*O39)^2),0))</f>
        <v>18</v>
      </c>
      <c r="R39" s="56" t="n">
        <v>-21.0968959804117</v>
      </c>
      <c r="S39" s="57" t="n">
        <f aca="false">U39*V39*$F$5</f>
        <v>301.151408450704</v>
      </c>
      <c r="T39" s="58" t="n">
        <f aca="false">MAX(0,MIN(1,R39/100+$D$5))</f>
        <v>0.297086089163188</v>
      </c>
      <c r="U39" s="58" t="n">
        <v>0.538732394366197</v>
      </c>
      <c r="V39" s="57" t="n">
        <v>559</v>
      </c>
      <c r="W39" s="58" t="n">
        <v>0.147793277096735</v>
      </c>
      <c r="X39" s="59" t="s">
        <v>130</v>
      </c>
      <c r="Y39" s="59" t="s">
        <v>131</v>
      </c>
    </row>
    <row r="40" customFormat="false" ht="15" hidden="false" customHeight="false" outlineLevel="0" collapsed="false">
      <c r="A40" s="32" t="s">
        <v>127</v>
      </c>
      <c r="B40" s="32" t="s">
        <v>165</v>
      </c>
      <c r="C40" s="32" t="s">
        <v>168</v>
      </c>
      <c r="D40" s="54" t="n">
        <f aca="false">ROUND(S40*T40,0)</f>
        <v>337</v>
      </c>
      <c r="E40" s="54" t="n">
        <f aca="false">ROUND(S40,0)-D40</f>
        <v>799</v>
      </c>
      <c r="F40" s="54" t="n">
        <f aca="false">IF(COUNTA(D40:E40)=0,"",SUM(D40:E40))</f>
        <v>1136</v>
      </c>
      <c r="G40" s="55" t="n">
        <f aca="false">IF(OR(F40="",F40=0),"",D40/F40)</f>
        <v>0.296654929577465</v>
      </c>
      <c r="H40" s="55" t="n">
        <f aca="false">IF(OR(F40="",F40=0),"",E40/F40)</f>
        <v>0.703345070422535</v>
      </c>
      <c r="I40" s="32" t="s">
        <v>129</v>
      </c>
      <c r="J40" s="36" t="n">
        <v>1.72835549007323</v>
      </c>
      <c r="K40" s="36" t="n">
        <f aca="false">$K$8</f>
        <v>1.80203622806309</v>
      </c>
      <c r="L40" s="36" t="n">
        <f aca="false">SQRT(J40^2+K40^2)</f>
        <v>2.49690754080285</v>
      </c>
      <c r="M40" s="55" t="n">
        <f aca="false">IF(G40="","",MAX(0,G40-1.96*L40/100))</f>
        <v>0.247715541777729</v>
      </c>
      <c r="N40" s="55" t="n">
        <f aca="false">IF(G40="","",MIN(1,G40+1.96*L40/100))</f>
        <v>0.345594317377201</v>
      </c>
      <c r="O40" s="54" t="n">
        <f aca="false">ROUND(S40*W40,0)</f>
        <v>77</v>
      </c>
      <c r="P40" s="54" t="n">
        <f aca="false">IF(F40="","",ROUND(SQRT((F40*L40/100)^2+(G40*O40)^2),0))</f>
        <v>36</v>
      </c>
      <c r="R40" s="56" t="n">
        <v>-21.1409020869897</v>
      </c>
      <c r="S40" s="57" t="n">
        <f aca="false">U40*V40*$F$5</f>
        <v>1135.63689776733</v>
      </c>
      <c r="T40" s="58" t="n">
        <f aca="false">MAX(0,MIN(1,R40/100+$D$5))</f>
        <v>0.296646028097408</v>
      </c>
      <c r="U40" s="58" t="n">
        <v>0.63337250293772</v>
      </c>
      <c r="V40" s="57" t="n">
        <v>1793</v>
      </c>
      <c r="W40" s="58" t="n">
        <v>0.0678151016999644</v>
      </c>
      <c r="X40" s="59" t="s">
        <v>169</v>
      </c>
      <c r="Y40" s="59" t="s">
        <v>131</v>
      </c>
    </row>
    <row r="41" customFormat="false" ht="15" hidden="false" customHeight="false" outlineLevel="0" collapsed="false">
      <c r="A41" s="32" t="s">
        <v>127</v>
      </c>
      <c r="B41" s="32" t="s">
        <v>170</v>
      </c>
      <c r="C41" s="32" t="s">
        <v>171</v>
      </c>
      <c r="D41" s="54" t="n">
        <f aca="false">ROUND(S41*T41,0)</f>
        <v>244</v>
      </c>
      <c r="E41" s="54" t="n">
        <f aca="false">ROUND(S41,0)-D41</f>
        <v>342</v>
      </c>
      <c r="F41" s="54" t="n">
        <f aca="false">IF(COUNTA(D41:E41)=0,"",SUM(D41:E41))</f>
        <v>586</v>
      </c>
      <c r="G41" s="55" t="n">
        <f aca="false">IF(OR(F41="",F41=0),"",D41/F41)</f>
        <v>0.416382252559727</v>
      </c>
      <c r="H41" s="55" t="n">
        <f aca="false">IF(OR(F41="",F41=0),"",E41/F41)</f>
        <v>0.583617747440273</v>
      </c>
      <c r="I41" s="32" t="s">
        <v>129</v>
      </c>
      <c r="J41" s="36" t="n">
        <v>2.11716121919269</v>
      </c>
      <c r="K41" s="36" t="n">
        <f aca="false">$K$8</f>
        <v>1.80203622806309</v>
      </c>
      <c r="L41" s="36" t="n">
        <f aca="false">SQRT(J41^2+K41^2)</f>
        <v>2.78023491728762</v>
      </c>
      <c r="M41" s="55" t="n">
        <f aca="false">IF(G41="","",MAX(0,G41-1.96*L41/100))</f>
        <v>0.36188964818089</v>
      </c>
      <c r="N41" s="55" t="n">
        <f aca="false">IF(G41="","",MIN(1,G41+1.96*L41/100))</f>
        <v>0.470874856938564</v>
      </c>
      <c r="O41" s="54" t="n">
        <f aca="false">ROUND(S41*W41,0)</f>
        <v>52</v>
      </c>
      <c r="P41" s="54" t="n">
        <f aca="false">IF(F41="","",ROUND(SQRT((F41*L41/100)^2+(G41*O41)^2),0))</f>
        <v>27</v>
      </c>
      <c r="R41" s="56" t="n">
        <v>-9.24815094613903</v>
      </c>
      <c r="S41" s="57" t="n">
        <f aca="false">U41*V41*$F$5</f>
        <v>585.940362087327</v>
      </c>
      <c r="T41" s="58" t="n">
        <f aca="false">MAX(0,MIN(1,R41/100+$D$5))</f>
        <v>0.415573539505915</v>
      </c>
      <c r="U41" s="58" t="n">
        <v>0.598509052183174</v>
      </c>
      <c r="V41" s="57" t="n">
        <v>979</v>
      </c>
      <c r="W41" s="58" t="n">
        <v>0.0882361663506877</v>
      </c>
      <c r="X41" s="59" t="s">
        <v>136</v>
      </c>
      <c r="Y41" s="59" t="s">
        <v>131</v>
      </c>
    </row>
    <row r="42" customFormat="false" ht="15" hidden="false" customHeight="false" outlineLevel="0" collapsed="false">
      <c r="A42" s="32" t="s">
        <v>127</v>
      </c>
      <c r="B42" s="32" t="s">
        <v>170</v>
      </c>
      <c r="C42" s="32" t="s">
        <v>172</v>
      </c>
      <c r="D42" s="54" t="n">
        <f aca="false">ROUND(S42*T42,0)</f>
        <v>251</v>
      </c>
      <c r="E42" s="54" t="n">
        <f aca="false">ROUND(S42,0)-D42</f>
        <v>378</v>
      </c>
      <c r="F42" s="54" t="n">
        <f aca="false">IF(COUNTA(D42:E42)=0,"",SUM(D42:E42))</f>
        <v>629</v>
      </c>
      <c r="G42" s="55" t="n">
        <f aca="false">IF(OR(F42="",F42=0),"",D42/F42)</f>
        <v>0.399046104928458</v>
      </c>
      <c r="H42" s="55" t="n">
        <f aca="false">IF(OR(F42="",F42=0),"",E42/F42)</f>
        <v>0.600953895071542</v>
      </c>
      <c r="I42" s="32" t="s">
        <v>129</v>
      </c>
      <c r="J42" s="36" t="n">
        <v>2.11716121919269</v>
      </c>
      <c r="K42" s="36" t="n">
        <f aca="false">$K$8</f>
        <v>1.80203622806309</v>
      </c>
      <c r="L42" s="36" t="n">
        <f aca="false">SQRT(J42^2+K42^2)</f>
        <v>2.78023491728762</v>
      </c>
      <c r="M42" s="55" t="n">
        <f aca="false">IF(G42="","",MAX(0,G42-1.96*L42/100))</f>
        <v>0.344553500549621</v>
      </c>
      <c r="N42" s="55" t="n">
        <f aca="false">IF(G42="","",MIN(1,G42+1.96*L42/100))</f>
        <v>0.453538709307295</v>
      </c>
      <c r="O42" s="54" t="n">
        <f aca="false">ROUND(S42*W42,0)</f>
        <v>56</v>
      </c>
      <c r="P42" s="54" t="n">
        <f aca="false">IF(F42="","",ROUND(SQRT((F42*L42/100)^2+(G42*O42)^2),0))</f>
        <v>28</v>
      </c>
      <c r="R42" s="56" t="n">
        <v>-10.8726277194698</v>
      </c>
      <c r="S42" s="57" t="n">
        <f aca="false">U42*V42*$F$5</f>
        <v>629.208480565371</v>
      </c>
      <c r="T42" s="58" t="n">
        <f aca="false">MAX(0,MIN(1,R42/100+$D$5))</f>
        <v>0.399328771772607</v>
      </c>
      <c r="U42" s="58" t="n">
        <v>0.558303886925795</v>
      </c>
      <c r="V42" s="57" t="n">
        <v>1127</v>
      </c>
      <c r="W42" s="58" t="n">
        <v>0.0882361663506877</v>
      </c>
      <c r="X42" s="59" t="s">
        <v>136</v>
      </c>
      <c r="Y42" s="59" t="s">
        <v>131</v>
      </c>
    </row>
    <row r="43" customFormat="false" ht="15" hidden="false" customHeight="false" outlineLevel="0" collapsed="false">
      <c r="A43" s="32" t="s">
        <v>127</v>
      </c>
      <c r="B43" s="32" t="s">
        <v>173</v>
      </c>
      <c r="C43" s="32" t="s">
        <v>173</v>
      </c>
      <c r="D43" s="54" t="n">
        <f aca="false">ROUND(S43*T43,0)</f>
        <v>111</v>
      </c>
      <c r="E43" s="54" t="n">
        <f aca="false">ROUND(S43,0)-D43</f>
        <v>419</v>
      </c>
      <c r="F43" s="54" t="n">
        <f aca="false">IF(COUNTA(D43:E43)=0,"",SUM(D43:E43))</f>
        <v>530</v>
      </c>
      <c r="G43" s="55" t="n">
        <f aca="false">IF(OR(F43="",F43=0),"",D43/F43)</f>
        <v>0.209433962264151</v>
      </c>
      <c r="H43" s="55" t="n">
        <f aca="false">IF(OR(F43="",F43=0),"",E43/F43)</f>
        <v>0.790566037735849</v>
      </c>
      <c r="I43" s="32" t="s">
        <v>129</v>
      </c>
      <c r="J43" s="36" t="n">
        <v>3.42046080519466</v>
      </c>
      <c r="K43" s="36" t="n">
        <f aca="false">$K$8</f>
        <v>1.80203622806309</v>
      </c>
      <c r="L43" s="36" t="n">
        <f aca="false">SQRT(J43^2+K43^2)</f>
        <v>3.86612036635239</v>
      </c>
      <c r="M43" s="55" t="n">
        <f aca="false">IF(G43="","",MAX(0,G43-1.96*L43/100))</f>
        <v>0.133658003083644</v>
      </c>
      <c r="N43" s="55" t="n">
        <f aca="false">IF(G43="","",MIN(1,G43+1.96*L43/100))</f>
        <v>0.285209921444658</v>
      </c>
      <c r="O43" s="54" t="n">
        <f aca="false">ROUND(S43*W43,0)</f>
        <v>78</v>
      </c>
      <c r="P43" s="54" t="n">
        <f aca="false">IF(F43="","",ROUND(SQRT((F43*L43/100)^2+(G43*O43)^2),0))</f>
        <v>26</v>
      </c>
      <c r="R43" s="56" t="n">
        <v>-29.9079260377136</v>
      </c>
      <c r="S43" s="57" t="n">
        <f aca="false">U43*V43*$F$5</f>
        <v>530.117647058823</v>
      </c>
      <c r="T43" s="58" t="n">
        <f aca="false">MAX(0,MIN(1,R43/100+$D$5))</f>
        <v>0.208975788590169</v>
      </c>
      <c r="U43" s="58" t="n">
        <v>0.705882352941177</v>
      </c>
      <c r="V43" s="57" t="n">
        <v>751</v>
      </c>
      <c r="W43" s="58" t="n">
        <v>0.147793277096735</v>
      </c>
      <c r="X43" s="59" t="s">
        <v>130</v>
      </c>
      <c r="Y43" s="59" t="s">
        <v>131</v>
      </c>
    </row>
    <row r="44" customFormat="false" ht="15" hidden="false" customHeight="false" outlineLevel="0" collapsed="false">
      <c r="A44" s="32" t="s">
        <v>127</v>
      </c>
      <c r="B44" s="32" t="s">
        <v>174</v>
      </c>
      <c r="C44" s="32" t="s">
        <v>175</v>
      </c>
      <c r="D44" s="54" t="n">
        <f aca="false">ROUND(S44*T44,0)</f>
        <v>235</v>
      </c>
      <c r="E44" s="54" t="n">
        <f aca="false">ROUND(S44,0)-D44</f>
        <v>460</v>
      </c>
      <c r="F44" s="54" t="n">
        <f aca="false">IF(COUNTA(D44:E44)=0,"",SUM(D44:E44))</f>
        <v>695</v>
      </c>
      <c r="G44" s="55" t="n">
        <f aca="false">IF(OR(F44="",F44=0),"",D44/F44)</f>
        <v>0.338129496402878</v>
      </c>
      <c r="H44" s="55" t="n">
        <f aca="false">IF(OR(F44="",F44=0),"",E44/F44)</f>
        <v>0.661870503597122</v>
      </c>
      <c r="I44" s="32" t="s">
        <v>129</v>
      </c>
      <c r="J44" s="36" t="n">
        <v>2.11716121919269</v>
      </c>
      <c r="K44" s="36" t="n">
        <f aca="false">$K$8</f>
        <v>1.80203622806309</v>
      </c>
      <c r="L44" s="36" t="n">
        <f aca="false">SQRT(J44^2+K44^2)</f>
        <v>2.78023491728762</v>
      </c>
      <c r="M44" s="55" t="n">
        <f aca="false">IF(G44="","",MAX(0,G44-1.96*L44/100))</f>
        <v>0.28363689202404</v>
      </c>
      <c r="N44" s="55" t="n">
        <f aca="false">IF(G44="","",MIN(1,G44+1.96*L44/100))</f>
        <v>0.392622100781715</v>
      </c>
      <c r="O44" s="54" t="n">
        <f aca="false">ROUND(S44*W44,0)</f>
        <v>61</v>
      </c>
      <c r="P44" s="54" t="n">
        <f aca="false">IF(F44="","",ROUND(SQRT((F44*L44/100)^2+(G44*O44)^2),0))</f>
        <v>28</v>
      </c>
      <c r="R44" s="56" t="n">
        <v>-16.9624953959133</v>
      </c>
      <c r="S44" s="57" t="n">
        <f aca="false">U44*V44*$F$5</f>
        <v>695.209549071618</v>
      </c>
      <c r="T44" s="58" t="n">
        <f aca="false">MAX(0,MIN(1,R44/100+$D$5))</f>
        <v>0.338430095008172</v>
      </c>
      <c r="U44" s="58" t="n">
        <v>0.600353669319186</v>
      </c>
      <c r="V44" s="57" t="n">
        <v>1158</v>
      </c>
      <c r="W44" s="58" t="n">
        <v>0.0882361663506877</v>
      </c>
      <c r="X44" s="59" t="s">
        <v>136</v>
      </c>
      <c r="Y44" s="59" t="s">
        <v>131</v>
      </c>
    </row>
    <row r="45" customFormat="false" ht="15" hidden="false" customHeight="false" outlineLevel="0" collapsed="false">
      <c r="A45" s="32" t="s">
        <v>127</v>
      </c>
      <c r="B45" s="32" t="s">
        <v>174</v>
      </c>
      <c r="C45" s="32" t="s">
        <v>176</v>
      </c>
      <c r="D45" s="54" t="n">
        <f aca="false">ROUND(S45*T45,0)</f>
        <v>376</v>
      </c>
      <c r="E45" s="54" t="n">
        <f aca="false">ROUND(S45,0)-D45</f>
        <v>608</v>
      </c>
      <c r="F45" s="54" t="n">
        <f aca="false">IF(COUNTA(D45:E45)=0,"",SUM(D45:E45))</f>
        <v>984</v>
      </c>
      <c r="G45" s="55" t="n">
        <f aca="false">IF(OR(F45="",F45=0),"",D45/F45)</f>
        <v>0.382113821138211</v>
      </c>
      <c r="H45" s="55" t="n">
        <f aca="false">IF(OR(F45="",F45=0),"",E45/F45)</f>
        <v>0.617886178861789</v>
      </c>
      <c r="I45" s="32" t="s">
        <v>129</v>
      </c>
      <c r="J45" s="36" t="n">
        <v>1.72835549007323</v>
      </c>
      <c r="K45" s="36" t="n">
        <f aca="false">$K$8</f>
        <v>1.80203622806309</v>
      </c>
      <c r="L45" s="36" t="n">
        <f aca="false">SQRT(J45^2+K45^2)</f>
        <v>2.49690754080285</v>
      </c>
      <c r="M45" s="55" t="n">
        <f aca="false">IF(G45="","",MAX(0,G45-1.96*L45/100))</f>
        <v>0.333174433338476</v>
      </c>
      <c r="N45" s="55" t="n">
        <f aca="false">IF(G45="","",MIN(1,G45+1.96*L45/100))</f>
        <v>0.431053208937947</v>
      </c>
      <c r="O45" s="54" t="n">
        <f aca="false">ROUND(S45*W45,0)</f>
        <v>67</v>
      </c>
      <c r="P45" s="54" t="n">
        <f aca="false">IF(F45="","",ROUND(SQRT((F45*L45/100)^2+(G45*O45)^2),0))</f>
        <v>35</v>
      </c>
      <c r="R45" s="56" t="n">
        <v>-12.5379192606419</v>
      </c>
      <c r="S45" s="57" t="n">
        <f aca="false">U45*V45*$F$5</f>
        <v>983.694267515924</v>
      </c>
      <c r="T45" s="58" t="n">
        <f aca="false">MAX(0,MIN(1,R45/100+$D$5))</f>
        <v>0.382675856360885</v>
      </c>
      <c r="U45" s="58" t="n">
        <v>0.54198031268095</v>
      </c>
      <c r="V45" s="57" t="n">
        <v>1815</v>
      </c>
      <c r="W45" s="58" t="n">
        <v>0.0678151016999644</v>
      </c>
      <c r="X45" s="59" t="s">
        <v>169</v>
      </c>
      <c r="Y45" s="59" t="s">
        <v>131</v>
      </c>
    </row>
    <row r="46" customFormat="false" ht="15" hidden="false" customHeight="false" outlineLevel="0" collapsed="false">
      <c r="A46" s="32" t="s">
        <v>127</v>
      </c>
      <c r="B46" s="32" t="s">
        <v>174</v>
      </c>
      <c r="C46" s="32" t="s">
        <v>177</v>
      </c>
      <c r="D46" s="54" t="n">
        <f aca="false">ROUND(S46*T46,0)</f>
        <v>109</v>
      </c>
      <c r="E46" s="54" t="n">
        <f aca="false">ROUND(S46,0)-D46</f>
        <v>202</v>
      </c>
      <c r="F46" s="54" t="n">
        <f aca="false">IF(COUNTA(D46:E46)=0,"",SUM(D46:E46))</f>
        <v>311</v>
      </c>
      <c r="G46" s="55" t="n">
        <f aca="false">IF(OR(F46="",F46=0),"",D46/F46)</f>
        <v>0.35048231511254</v>
      </c>
      <c r="H46" s="55" t="n">
        <f aca="false">IF(OR(F46="",F46=0),"",E46/F46)</f>
        <v>0.64951768488746</v>
      </c>
      <c r="I46" s="32" t="s">
        <v>129</v>
      </c>
      <c r="J46" s="36" t="n">
        <v>3.42046080519466</v>
      </c>
      <c r="K46" s="36" t="n">
        <f aca="false">$K$8</f>
        <v>1.80203622806309</v>
      </c>
      <c r="L46" s="36" t="n">
        <f aca="false">SQRT(J46^2+K46^2)</f>
        <v>3.86612036635239</v>
      </c>
      <c r="M46" s="55" t="n">
        <f aca="false">IF(G46="","",MAX(0,G46-1.96*L46/100))</f>
        <v>0.274706355932033</v>
      </c>
      <c r="N46" s="55" t="n">
        <f aca="false">IF(G46="","",MIN(1,G46+1.96*L46/100))</f>
        <v>0.426258274293047</v>
      </c>
      <c r="O46" s="54" t="n">
        <f aca="false">ROUND(S46*W46,0)</f>
        <v>46</v>
      </c>
      <c r="P46" s="54" t="n">
        <f aca="false">IF(F46="","",ROUND(SQRT((F46*L46/100)^2+(G46*O46)^2),0))</f>
        <v>20</v>
      </c>
      <c r="R46" s="56" t="n">
        <v>-15.8156709093043</v>
      </c>
      <c r="S46" s="57" t="n">
        <f aca="false">U46*V46*$F$5</f>
        <v>310.913705583756</v>
      </c>
      <c r="T46" s="58" t="n">
        <f aca="false">MAX(0,MIN(1,R46/100+$D$5))</f>
        <v>0.349898339874262</v>
      </c>
      <c r="U46" s="58" t="n">
        <v>0.49746192893401</v>
      </c>
      <c r="V46" s="57" t="n">
        <v>625</v>
      </c>
      <c r="W46" s="58" t="n">
        <v>0.147793277096735</v>
      </c>
      <c r="X46" s="59" t="s">
        <v>130</v>
      </c>
      <c r="Y46" s="59" t="s">
        <v>131</v>
      </c>
    </row>
    <row r="47" customFormat="false" ht="15" hidden="false" customHeight="false" outlineLevel="0" collapsed="false">
      <c r="A47" s="32" t="s">
        <v>127</v>
      </c>
      <c r="B47" s="32" t="s">
        <v>178</v>
      </c>
      <c r="C47" s="32" t="s">
        <v>178</v>
      </c>
      <c r="D47" s="54" t="n">
        <f aca="false">ROUND(S47*T47,0)</f>
        <v>59</v>
      </c>
      <c r="E47" s="54" t="n">
        <f aca="false">ROUND(S47,0)-D47</f>
        <v>126</v>
      </c>
      <c r="F47" s="54" t="n">
        <f aca="false">IF(COUNTA(D47:E47)=0,"",SUM(D47:E47))</f>
        <v>185</v>
      </c>
      <c r="G47" s="55" t="n">
        <f aca="false">IF(OR(F47="",F47=0),"",D47/F47)</f>
        <v>0.318918918918919</v>
      </c>
      <c r="H47" s="55" t="n">
        <f aca="false">IF(OR(F47="",F47=0),"",E47/F47)</f>
        <v>0.681081081081081</v>
      </c>
      <c r="I47" s="32" t="s">
        <v>129</v>
      </c>
      <c r="J47" s="36" t="n">
        <v>3.42046080519466</v>
      </c>
      <c r="K47" s="36" t="n">
        <f aca="false">$K$8</f>
        <v>1.80203622806309</v>
      </c>
      <c r="L47" s="36" t="n">
        <f aca="false">SQRT(J47^2+K47^2)</f>
        <v>3.86612036635239</v>
      </c>
      <c r="M47" s="55" t="n">
        <f aca="false">IF(G47="","",MAX(0,G47-1.96*L47/100))</f>
        <v>0.243142959738412</v>
      </c>
      <c r="N47" s="55" t="n">
        <f aca="false">IF(G47="","",MIN(1,G47+1.96*L47/100))</f>
        <v>0.394694878099426</v>
      </c>
      <c r="O47" s="54" t="n">
        <f aca="false">ROUND(S47*W47,0)</f>
        <v>27</v>
      </c>
      <c r="P47" s="54" t="n">
        <f aca="false">IF(F47="","",ROUND(SQRT((F47*L47/100)^2+(G47*O47)^2),0))</f>
        <v>11</v>
      </c>
      <c r="R47" s="56" t="n">
        <v>-18.7525071385031</v>
      </c>
      <c r="S47" s="57" t="n">
        <f aca="false">U47*V47*$F$5</f>
        <v>184.547540983606</v>
      </c>
      <c r="T47" s="58" t="n">
        <f aca="false">MAX(0,MIN(1,R47/100+$D$5))</f>
        <v>0.320529977582274</v>
      </c>
      <c r="U47" s="58" t="n">
        <v>0.613114754098361</v>
      </c>
      <c r="V47" s="57" t="n">
        <v>301</v>
      </c>
      <c r="W47" s="58" t="n">
        <v>0.147793277096735</v>
      </c>
      <c r="X47" s="59" t="s">
        <v>130</v>
      </c>
      <c r="Y47" s="59" t="s">
        <v>131</v>
      </c>
    </row>
    <row r="48" customFormat="false" ht="15" hidden="false" customHeight="false" outlineLevel="0" collapsed="false">
      <c r="A48" s="32" t="s">
        <v>127</v>
      </c>
      <c r="B48" s="32" t="s">
        <v>179</v>
      </c>
      <c r="C48" s="32" t="s">
        <v>180</v>
      </c>
      <c r="D48" s="54" t="n">
        <f aca="false">ROUND(S48*T48,0)</f>
        <v>318</v>
      </c>
      <c r="E48" s="54" t="n">
        <f aca="false">ROUND(S48,0)-D48</f>
        <v>521</v>
      </c>
      <c r="F48" s="54" t="n">
        <f aca="false">IF(COUNTA(D48:E48)=0,"",SUM(D48:E48))</f>
        <v>839</v>
      </c>
      <c r="G48" s="55" t="n">
        <f aca="false">IF(OR(F48="",F48=0),"",D48/F48)</f>
        <v>0.379022646007151</v>
      </c>
      <c r="H48" s="55" t="n">
        <f aca="false">IF(OR(F48="",F48=0),"",E48/F48)</f>
        <v>0.620977353992849</v>
      </c>
      <c r="I48" s="32" t="s">
        <v>129</v>
      </c>
      <c r="J48" s="36" t="n">
        <v>2.11716121919269</v>
      </c>
      <c r="K48" s="36" t="n">
        <f aca="false">$K$8</f>
        <v>1.80203622806309</v>
      </c>
      <c r="L48" s="36" t="n">
        <f aca="false">SQRT(J48^2+K48^2)</f>
        <v>2.78023491728762</v>
      </c>
      <c r="M48" s="55" t="n">
        <f aca="false">IF(G48="","",MAX(0,G48-1.96*L48/100))</f>
        <v>0.324530041628314</v>
      </c>
      <c r="N48" s="55" t="n">
        <f aca="false">IF(G48="","",MIN(1,G48+1.96*L48/100))</f>
        <v>0.433515250385989</v>
      </c>
      <c r="O48" s="54" t="n">
        <f aca="false">ROUND(S48*W48,0)</f>
        <v>74</v>
      </c>
      <c r="P48" s="54" t="n">
        <f aca="false">IF(F48="","",ROUND(SQRT((F48*L48/100)^2+(G48*O48)^2),0))</f>
        <v>36</v>
      </c>
      <c r="R48" s="56" t="n">
        <v>-12.8670571799218</v>
      </c>
      <c r="S48" s="57" t="n">
        <f aca="false">U48*V48*$F$5</f>
        <v>839.29959746981</v>
      </c>
      <c r="T48" s="58" t="n">
        <f aca="false">MAX(0,MIN(1,R48/100+$D$5))</f>
        <v>0.379384477168087</v>
      </c>
      <c r="U48" s="58" t="n">
        <v>0.474985623921794</v>
      </c>
      <c r="V48" s="57" t="n">
        <v>1767</v>
      </c>
      <c r="W48" s="58" t="n">
        <v>0.0882361663506877</v>
      </c>
      <c r="X48" s="59" t="s">
        <v>136</v>
      </c>
      <c r="Y48" s="59" t="s">
        <v>131</v>
      </c>
    </row>
    <row r="49" customFormat="false" ht="15" hidden="false" customHeight="false" outlineLevel="0" collapsed="false">
      <c r="A49" s="32" t="s">
        <v>127</v>
      </c>
      <c r="B49" s="32" t="s">
        <v>179</v>
      </c>
      <c r="C49" s="32" t="s">
        <v>181</v>
      </c>
      <c r="D49" s="54" t="n">
        <f aca="false">ROUND(S49*T49,0)</f>
        <v>241</v>
      </c>
      <c r="E49" s="54" t="n">
        <f aca="false">ROUND(S49,0)-D49</f>
        <v>410</v>
      </c>
      <c r="F49" s="54" t="n">
        <f aca="false">IF(COUNTA(D49:E49)=0,"",SUM(D49:E49))</f>
        <v>651</v>
      </c>
      <c r="G49" s="55" t="n">
        <f aca="false">IF(OR(F49="",F49=0),"",D49/F49)</f>
        <v>0.370199692780338</v>
      </c>
      <c r="H49" s="55" t="n">
        <f aca="false">IF(OR(F49="",F49=0),"",E49/F49)</f>
        <v>0.629800307219662</v>
      </c>
      <c r="I49" s="32" t="s">
        <v>129</v>
      </c>
      <c r="J49" s="36" t="n">
        <v>2.11716121919269</v>
      </c>
      <c r="K49" s="36" t="n">
        <f aca="false">$K$8</f>
        <v>1.80203622806309</v>
      </c>
      <c r="L49" s="36" t="n">
        <f aca="false">SQRT(J49^2+K49^2)</f>
        <v>2.78023491728762</v>
      </c>
      <c r="M49" s="55" t="n">
        <f aca="false">IF(G49="","",MAX(0,G49-1.96*L49/100))</f>
        <v>0.315707088401501</v>
      </c>
      <c r="N49" s="55" t="n">
        <f aca="false">IF(G49="","",MIN(1,G49+1.96*L49/100))</f>
        <v>0.424692297159175</v>
      </c>
      <c r="O49" s="54" t="n">
        <f aca="false">ROUND(S49*W49,0)</f>
        <v>57</v>
      </c>
      <c r="P49" s="54" t="n">
        <f aca="false">IF(F49="","",ROUND(SQRT((F49*L49/100)^2+(G49*O49)^2),0))</f>
        <v>28</v>
      </c>
      <c r="R49" s="56" t="n">
        <v>-13.8285373645115</v>
      </c>
      <c r="S49" s="57" t="n">
        <f aca="false">U49*V49*$F$5</f>
        <v>650.966977138019</v>
      </c>
      <c r="T49" s="58" t="n">
        <f aca="false">MAX(0,MIN(1,R49/100+$D$5))</f>
        <v>0.36976967532219</v>
      </c>
      <c r="U49" s="58" t="n">
        <v>0.523285351397121</v>
      </c>
      <c r="V49" s="57" t="n">
        <v>1244</v>
      </c>
      <c r="W49" s="58" t="n">
        <v>0.0882361663506877</v>
      </c>
      <c r="X49" s="59" t="s">
        <v>136</v>
      </c>
      <c r="Y49" s="59" t="s">
        <v>131</v>
      </c>
    </row>
    <row r="50" customFormat="false" ht="15" hidden="false" customHeight="false" outlineLevel="0" collapsed="false">
      <c r="A50" s="32" t="s">
        <v>127</v>
      </c>
      <c r="B50" s="32" t="s">
        <v>179</v>
      </c>
      <c r="C50" s="32" t="s">
        <v>182</v>
      </c>
      <c r="D50" s="54" t="n">
        <f aca="false">ROUND(S50*T50,0)</f>
        <v>353</v>
      </c>
      <c r="E50" s="54" t="n">
        <f aca="false">ROUND(S50,0)-D50</f>
        <v>592</v>
      </c>
      <c r="F50" s="54" t="n">
        <f aca="false">IF(COUNTA(D50:E50)=0,"",SUM(D50:E50))</f>
        <v>945</v>
      </c>
      <c r="G50" s="55" t="n">
        <f aca="false">IF(OR(F50="",F50=0),"",D50/F50)</f>
        <v>0.373544973544974</v>
      </c>
      <c r="H50" s="55" t="n">
        <f aca="false">IF(OR(F50="",F50=0),"",E50/F50)</f>
        <v>0.626455026455027</v>
      </c>
      <c r="I50" s="32" t="s">
        <v>129</v>
      </c>
      <c r="J50" s="36" t="n">
        <v>1.72835549007323</v>
      </c>
      <c r="K50" s="36" t="n">
        <f aca="false">$K$8</f>
        <v>1.80203622806309</v>
      </c>
      <c r="L50" s="36" t="n">
        <f aca="false">SQRT(J50^2+K50^2)</f>
        <v>2.49690754080285</v>
      </c>
      <c r="M50" s="55" t="n">
        <f aca="false">IF(G50="","",MAX(0,G50-1.96*L50/100))</f>
        <v>0.324605585745238</v>
      </c>
      <c r="N50" s="55" t="n">
        <f aca="false">IF(G50="","",MIN(1,G50+1.96*L50/100))</f>
        <v>0.422484361344709</v>
      </c>
      <c r="O50" s="54" t="n">
        <f aca="false">ROUND(S50*W50,0)</f>
        <v>64</v>
      </c>
      <c r="P50" s="54" t="n">
        <f aca="false">IF(F50="","",ROUND(SQRT((F50*L50/100)^2+(G50*O50)^2),0))</f>
        <v>34</v>
      </c>
      <c r="R50" s="56" t="n">
        <v>-13.4973943997114</v>
      </c>
      <c r="S50" s="57" t="n">
        <f aca="false">U50*V50*$F$5</f>
        <v>945.214912280702</v>
      </c>
      <c r="T50" s="58" t="n">
        <f aca="false">MAX(0,MIN(1,R50/100+$D$5))</f>
        <v>0.373081104970191</v>
      </c>
      <c r="U50" s="58" t="n">
        <v>0.521929824561404</v>
      </c>
      <c r="V50" s="57" t="n">
        <v>1811</v>
      </c>
      <c r="W50" s="58" t="n">
        <v>0.0678151016999644</v>
      </c>
      <c r="X50" s="59" t="s">
        <v>169</v>
      </c>
      <c r="Y50" s="59" t="s">
        <v>131</v>
      </c>
    </row>
    <row r="51" customFormat="false" ht="15" hidden="false" customHeight="false" outlineLevel="0" collapsed="false">
      <c r="A51" s="32" t="s">
        <v>127</v>
      </c>
      <c r="B51" s="32" t="s">
        <v>179</v>
      </c>
      <c r="C51" s="32" t="s">
        <v>183</v>
      </c>
      <c r="D51" s="54" t="n">
        <f aca="false">ROUND(S51*T51,0)</f>
        <v>360</v>
      </c>
      <c r="E51" s="54" t="n">
        <f aca="false">ROUND(S51,0)-D51</f>
        <v>756</v>
      </c>
      <c r="F51" s="54" t="n">
        <f aca="false">IF(COUNTA(D51:E51)=0,"",SUM(D51:E51))</f>
        <v>1116</v>
      </c>
      <c r="G51" s="55" t="n">
        <f aca="false">IF(OR(F51="",F51=0),"",D51/F51)</f>
        <v>0.32258064516129</v>
      </c>
      <c r="H51" s="55" t="n">
        <f aca="false">IF(OR(F51="",F51=0),"",E51/F51)</f>
        <v>0.67741935483871</v>
      </c>
      <c r="I51" s="32" t="s">
        <v>129</v>
      </c>
      <c r="J51" s="36" t="n">
        <v>1.72835549007323</v>
      </c>
      <c r="K51" s="36" t="n">
        <f aca="false">$K$8</f>
        <v>1.80203622806309</v>
      </c>
      <c r="L51" s="36" t="n">
        <f aca="false">SQRT(J51^2+K51^2)</f>
        <v>2.49690754080285</v>
      </c>
      <c r="M51" s="55" t="n">
        <f aca="false">IF(G51="","",MAX(0,G51-1.96*L51/100))</f>
        <v>0.273641257361555</v>
      </c>
      <c r="N51" s="55" t="n">
        <f aca="false">IF(G51="","",MIN(1,G51+1.96*L51/100))</f>
        <v>0.371520032961026</v>
      </c>
      <c r="O51" s="54" t="n">
        <f aca="false">ROUND(S51*W51,0)</f>
        <v>76</v>
      </c>
      <c r="P51" s="54" t="n">
        <f aca="false">IF(F51="","",ROUND(SQRT((F51*L51/100)^2+(G51*O51)^2),0))</f>
        <v>37</v>
      </c>
      <c r="R51" s="56" t="n">
        <v>-18.5741986418844</v>
      </c>
      <c r="S51" s="57" t="n">
        <f aca="false">U51*V51*$F$5</f>
        <v>1115.89731051345</v>
      </c>
      <c r="T51" s="58" t="n">
        <f aca="false">MAX(0,MIN(1,R51/100+$D$5))</f>
        <v>0.322313062548461</v>
      </c>
      <c r="U51" s="58" t="n">
        <v>0.63080684596577</v>
      </c>
      <c r="V51" s="57" t="n">
        <v>1769</v>
      </c>
      <c r="W51" s="58" t="n">
        <v>0.0678151016999644</v>
      </c>
      <c r="X51" s="59" t="s">
        <v>169</v>
      </c>
      <c r="Y51" s="59" t="s">
        <v>131</v>
      </c>
    </row>
    <row r="52" customFormat="false" ht="15" hidden="false" customHeight="false" outlineLevel="0" collapsed="false">
      <c r="A52" s="32" t="s">
        <v>127</v>
      </c>
      <c r="B52" s="32" t="s">
        <v>179</v>
      </c>
      <c r="C52" s="32" t="s">
        <v>184</v>
      </c>
      <c r="D52" s="54" t="n">
        <f aca="false">ROUND(S52*T52,0)</f>
        <v>335</v>
      </c>
      <c r="E52" s="54" t="n">
        <f aca="false">ROUND(S52,0)-D52</f>
        <v>597</v>
      </c>
      <c r="F52" s="54" t="n">
        <f aca="false">IF(COUNTA(D52:E52)=0,"",SUM(D52:E52))</f>
        <v>932</v>
      </c>
      <c r="G52" s="55" t="n">
        <f aca="false">IF(OR(F52="",F52=0),"",D52/F52)</f>
        <v>0.359442060085837</v>
      </c>
      <c r="H52" s="55" t="n">
        <f aca="false">IF(OR(F52="",F52=0),"",E52/F52)</f>
        <v>0.640557939914163</v>
      </c>
      <c r="I52" s="32" t="s">
        <v>129</v>
      </c>
      <c r="J52" s="36" t="n">
        <v>2.11716121919269</v>
      </c>
      <c r="K52" s="36" t="n">
        <f aca="false">$K$8</f>
        <v>1.80203622806309</v>
      </c>
      <c r="L52" s="36" t="n">
        <f aca="false">SQRT(J52^2+K52^2)</f>
        <v>2.78023491728762</v>
      </c>
      <c r="M52" s="55" t="n">
        <f aca="false">IF(G52="","",MAX(0,G52-1.96*L52/100))</f>
        <v>0.304949455707</v>
      </c>
      <c r="N52" s="55" t="n">
        <f aca="false">IF(G52="","",MIN(1,G52+1.96*L52/100))</f>
        <v>0.413934664464674</v>
      </c>
      <c r="O52" s="54" t="n">
        <f aca="false">ROUND(S52*W52,0)</f>
        <v>82</v>
      </c>
      <c r="P52" s="54" t="n">
        <f aca="false">IF(F52="","",ROUND(SQRT((F52*L52/100)^2+(G52*O52)^2),0))</f>
        <v>39</v>
      </c>
      <c r="R52" s="56" t="n">
        <v>-14.8510135299336</v>
      </c>
      <c r="S52" s="57" t="n">
        <f aca="false">U52*V52*$F$5</f>
        <v>932.161434977579</v>
      </c>
      <c r="T52" s="58" t="n">
        <f aca="false">MAX(0,MIN(1,R52/100+$D$5))</f>
        <v>0.359544913667969</v>
      </c>
      <c r="U52" s="58" t="n">
        <v>0.669656203288491</v>
      </c>
      <c r="V52" s="57" t="n">
        <v>1392</v>
      </c>
      <c r="W52" s="58" t="n">
        <v>0.0882361663506877</v>
      </c>
      <c r="X52" s="59" t="s">
        <v>136</v>
      </c>
      <c r="Y52" s="59" t="s">
        <v>131</v>
      </c>
    </row>
    <row r="53" customFormat="false" ht="15" hidden="false" customHeight="false" outlineLevel="0" collapsed="false">
      <c r="A53" s="32" t="s">
        <v>127</v>
      </c>
      <c r="B53" s="32" t="s">
        <v>185</v>
      </c>
      <c r="C53" s="32" t="s">
        <v>186</v>
      </c>
      <c r="D53" s="54" t="n">
        <f aca="false">ROUND(S53*T53,0)</f>
        <v>142</v>
      </c>
      <c r="E53" s="54" t="n">
        <f aca="false">ROUND(S53,0)-D53</f>
        <v>162</v>
      </c>
      <c r="F53" s="54" t="n">
        <f aca="false">IF(COUNTA(D53:E53)=0,"",SUM(D53:E53))</f>
        <v>304</v>
      </c>
      <c r="G53" s="55" t="n">
        <f aca="false">IF(OR(F53="",F53=0),"",D53/F53)</f>
        <v>0.467105263157895</v>
      </c>
      <c r="H53" s="55" t="n">
        <f aca="false">IF(OR(F53="",F53=0),"",E53/F53)</f>
        <v>0.532894736842105</v>
      </c>
      <c r="I53" s="32" t="s">
        <v>129</v>
      </c>
      <c r="J53" s="36" t="n">
        <v>3.42046080519466</v>
      </c>
      <c r="K53" s="36" t="n">
        <f aca="false">$K$8</f>
        <v>1.80203622806309</v>
      </c>
      <c r="L53" s="36" t="n">
        <f aca="false">SQRT(J53^2+K53^2)</f>
        <v>3.86612036635239</v>
      </c>
      <c r="M53" s="55" t="n">
        <f aca="false">IF(G53="","",MAX(0,G53-1.96*L53/100))</f>
        <v>0.391329303977388</v>
      </c>
      <c r="N53" s="55" t="n">
        <f aca="false">IF(G53="","",MIN(1,G53+1.96*L53/100))</f>
        <v>0.542881222338402</v>
      </c>
      <c r="O53" s="54" t="n">
        <f aca="false">ROUND(S53*W53,0)</f>
        <v>45</v>
      </c>
      <c r="P53" s="54" t="n">
        <f aca="false">IF(F53="","",ROUND(SQRT((F53*L53/100)^2+(G53*O53)^2),0))</f>
        <v>24</v>
      </c>
      <c r="R53" s="56" t="n">
        <v>-4.22910772735628</v>
      </c>
      <c r="S53" s="57" t="n">
        <f aca="false">U53*V53*$F$5</f>
        <v>304.095808383234</v>
      </c>
      <c r="T53" s="58" t="n">
        <f aca="false">MAX(0,MIN(1,R53/100+$D$5))</f>
        <v>0.465763971693742</v>
      </c>
      <c r="U53" s="58" t="n">
        <v>0.574850299401198</v>
      </c>
      <c r="V53" s="57" t="n">
        <v>529</v>
      </c>
      <c r="W53" s="58" t="n">
        <v>0.147793277096735</v>
      </c>
      <c r="X53" s="59" t="s">
        <v>130</v>
      </c>
      <c r="Y53" s="59" t="s">
        <v>131</v>
      </c>
    </row>
    <row r="54" customFormat="false" ht="15" hidden="false" customHeight="false" outlineLevel="0" collapsed="false">
      <c r="A54" s="32" t="s">
        <v>127</v>
      </c>
      <c r="B54" s="32" t="s">
        <v>185</v>
      </c>
      <c r="C54" s="32" t="s">
        <v>187</v>
      </c>
      <c r="D54" s="54" t="n">
        <f aca="false">ROUND(S54*T54,0)</f>
        <v>160</v>
      </c>
      <c r="E54" s="54" t="n">
        <f aca="false">ROUND(S54,0)-D54</f>
        <v>179</v>
      </c>
      <c r="F54" s="54" t="n">
        <f aca="false">IF(COUNTA(D54:E54)=0,"",SUM(D54:E54))</f>
        <v>339</v>
      </c>
      <c r="G54" s="55" t="n">
        <f aca="false">IF(OR(F54="",F54=0),"",D54/F54)</f>
        <v>0.471976401179941</v>
      </c>
      <c r="H54" s="55" t="n">
        <f aca="false">IF(OR(F54="",F54=0),"",E54/F54)</f>
        <v>0.528023598820059</v>
      </c>
      <c r="I54" s="32" t="s">
        <v>129</v>
      </c>
      <c r="J54" s="36" t="n">
        <v>3.42046080519466</v>
      </c>
      <c r="K54" s="36" t="n">
        <f aca="false">$K$8</f>
        <v>1.80203622806309</v>
      </c>
      <c r="L54" s="36" t="n">
        <f aca="false">SQRT(J54^2+K54^2)</f>
        <v>3.86612036635239</v>
      </c>
      <c r="M54" s="55" t="n">
        <f aca="false">IF(G54="","",MAX(0,G54-1.96*L54/100))</f>
        <v>0.396200441999434</v>
      </c>
      <c r="N54" s="55" t="n">
        <f aca="false">IF(G54="","",MIN(1,G54+1.96*L54/100))</f>
        <v>0.547752360360448</v>
      </c>
      <c r="O54" s="54" t="n">
        <f aca="false">ROUND(S54*W54,0)</f>
        <v>50</v>
      </c>
      <c r="P54" s="54" t="n">
        <f aca="false">IF(F54="","",ROUND(SQRT((F54*L54/100)^2+(G54*O54)^2),0))</f>
        <v>27</v>
      </c>
      <c r="R54" s="56" t="n">
        <v>-3.60950088816601</v>
      </c>
      <c r="S54" s="57" t="n">
        <f aca="false">U54*V54*$F$5</f>
        <v>338.993963782696</v>
      </c>
      <c r="T54" s="58" t="n">
        <f aca="false">MAX(0,MIN(1,R54/100+$D$5))</f>
        <v>0.471960040085645</v>
      </c>
      <c r="U54" s="58" t="n">
        <v>0.627766599597585</v>
      </c>
      <c r="V54" s="57" t="n">
        <v>540</v>
      </c>
      <c r="W54" s="58" t="n">
        <v>0.147793277096735</v>
      </c>
      <c r="X54" s="59" t="s">
        <v>130</v>
      </c>
      <c r="Y54" s="59" t="s">
        <v>131</v>
      </c>
    </row>
    <row r="55" customFormat="false" ht="15" hidden="false" customHeight="false" outlineLevel="0" collapsed="false">
      <c r="A55" s="32" t="s">
        <v>127</v>
      </c>
      <c r="B55" s="32" t="s">
        <v>185</v>
      </c>
      <c r="C55" s="32" t="s">
        <v>188</v>
      </c>
      <c r="D55" s="54" t="n">
        <f aca="false">ROUND(S55*T55,0)</f>
        <v>90</v>
      </c>
      <c r="E55" s="54" t="n">
        <f aca="false">ROUND(S55,0)-D55</f>
        <v>153</v>
      </c>
      <c r="F55" s="54" t="n">
        <f aca="false">IF(COUNTA(D55:E55)=0,"",SUM(D55:E55))</f>
        <v>243</v>
      </c>
      <c r="G55" s="55" t="n">
        <f aca="false">IF(OR(F55="",F55=0),"",D55/F55)</f>
        <v>0.37037037037037</v>
      </c>
      <c r="H55" s="55" t="n">
        <f aca="false">IF(OR(F55="",F55=0),"",E55/F55)</f>
        <v>0.62962962962963</v>
      </c>
      <c r="I55" s="32" t="s">
        <v>129</v>
      </c>
      <c r="J55" s="36" t="n">
        <v>3.42046080519466</v>
      </c>
      <c r="K55" s="36" t="n">
        <f aca="false">$K$8</f>
        <v>1.80203622806309</v>
      </c>
      <c r="L55" s="36" t="n">
        <f aca="false">SQRT(J55^2+K55^2)</f>
        <v>3.86612036635239</v>
      </c>
      <c r="M55" s="55" t="n">
        <f aca="false">IF(G55="","",MAX(0,G55-1.96*L55/100))</f>
        <v>0.294594411189864</v>
      </c>
      <c r="N55" s="55" t="n">
        <f aca="false">IF(G55="","",MIN(1,G55+1.96*L55/100))</f>
        <v>0.446146329550877</v>
      </c>
      <c r="O55" s="54" t="n">
        <f aca="false">ROUND(S55*W55,0)</f>
        <v>36</v>
      </c>
      <c r="P55" s="54" t="n">
        <f aca="false">IF(F55="","",ROUND(SQRT((F55*L55/100)^2+(G55*O55)^2),0))</f>
        <v>16</v>
      </c>
      <c r="R55" s="56" t="n">
        <v>-13.7129941989073</v>
      </c>
      <c r="S55" s="57" t="n">
        <f aca="false">U55*V55*$F$5</f>
        <v>242.881401617251</v>
      </c>
      <c r="T55" s="58" t="n">
        <f aca="false">MAX(0,MIN(1,R55/100+$D$5))</f>
        <v>0.370925106978232</v>
      </c>
      <c r="U55" s="58" t="n">
        <v>0.676549865229111</v>
      </c>
      <c r="V55" s="57" t="n">
        <v>359</v>
      </c>
      <c r="W55" s="58" t="n">
        <v>0.147793277096735</v>
      </c>
      <c r="X55" s="59" t="s">
        <v>130</v>
      </c>
      <c r="Y55" s="59" t="s">
        <v>131</v>
      </c>
    </row>
    <row r="56" customFormat="false" ht="15" hidden="false" customHeight="false" outlineLevel="0" collapsed="false">
      <c r="A56" s="32" t="s">
        <v>127</v>
      </c>
      <c r="B56" s="32" t="s">
        <v>185</v>
      </c>
      <c r="C56" s="32" t="s">
        <v>189</v>
      </c>
      <c r="D56" s="54" t="n">
        <f aca="false">ROUND(S56*T56,0)</f>
        <v>167</v>
      </c>
      <c r="E56" s="54" t="n">
        <f aca="false">ROUND(S56,0)-D56</f>
        <v>238</v>
      </c>
      <c r="F56" s="54" t="n">
        <f aca="false">IF(COUNTA(D56:E56)=0,"",SUM(D56:E56))</f>
        <v>405</v>
      </c>
      <c r="G56" s="55" t="n">
        <f aca="false">IF(OR(F56="",F56=0),"",D56/F56)</f>
        <v>0.412345679012346</v>
      </c>
      <c r="H56" s="55" t="n">
        <f aca="false">IF(OR(F56="",F56=0),"",E56/F56)</f>
        <v>0.587654320987654</v>
      </c>
      <c r="I56" s="32" t="s">
        <v>129</v>
      </c>
      <c r="J56" s="36" t="n">
        <v>3.42046080519466</v>
      </c>
      <c r="K56" s="36" t="n">
        <f aca="false">$K$8</f>
        <v>1.80203622806309</v>
      </c>
      <c r="L56" s="36" t="n">
        <f aca="false">SQRT(J56^2+K56^2)</f>
        <v>3.86612036635239</v>
      </c>
      <c r="M56" s="55" t="n">
        <f aca="false">IF(G56="","",MAX(0,G56-1.96*L56/100))</f>
        <v>0.336569719831839</v>
      </c>
      <c r="N56" s="55" t="n">
        <f aca="false">IF(G56="","",MIN(1,G56+1.96*L56/100))</f>
        <v>0.488121638192853</v>
      </c>
      <c r="O56" s="54" t="n">
        <f aca="false">ROUND(S56*W56,0)</f>
        <v>60</v>
      </c>
      <c r="P56" s="54" t="n">
        <f aca="false">IF(F56="","",ROUND(SQRT((F56*L56/100)^2+(G56*O56)^2),0))</f>
        <v>29</v>
      </c>
      <c r="R56" s="56" t="n">
        <v>-9.49812839322125</v>
      </c>
      <c r="S56" s="57" t="n">
        <f aca="false">U56*V56*$F$5</f>
        <v>405.365413533835</v>
      </c>
      <c r="T56" s="58" t="n">
        <f aca="false">MAX(0,MIN(1,R56/100+$D$5))</f>
        <v>0.413073765035092</v>
      </c>
      <c r="U56" s="58" t="n">
        <v>0.577443609022556</v>
      </c>
      <c r="V56" s="57" t="n">
        <v>702</v>
      </c>
      <c r="W56" s="58" t="n">
        <v>0.147793277096735</v>
      </c>
      <c r="X56" s="59" t="s">
        <v>130</v>
      </c>
      <c r="Y56" s="59" t="s">
        <v>131</v>
      </c>
    </row>
    <row r="57" customFormat="false" ht="15" hidden="false" customHeight="false" outlineLevel="0" collapsed="false">
      <c r="A57" s="32" t="s">
        <v>127</v>
      </c>
      <c r="B57" s="32" t="s">
        <v>190</v>
      </c>
      <c r="C57" s="32" t="s">
        <v>191</v>
      </c>
      <c r="D57" s="54" t="n">
        <f aca="false">ROUND(S57*T57,0)</f>
        <v>241</v>
      </c>
      <c r="E57" s="54" t="n">
        <f aca="false">ROUND(S57,0)-D57</f>
        <v>529</v>
      </c>
      <c r="F57" s="54" t="n">
        <f aca="false">IF(COUNTA(D57:E57)=0,"",SUM(D57:E57))</f>
        <v>770</v>
      </c>
      <c r="G57" s="55" t="n">
        <f aca="false">IF(OR(F57="",F57=0),"",D57/F57)</f>
        <v>0.312987012987013</v>
      </c>
      <c r="H57" s="55" t="n">
        <f aca="false">IF(OR(F57="",F57=0),"",E57/F57)</f>
        <v>0.687012987012987</v>
      </c>
      <c r="I57" s="32" t="s">
        <v>129</v>
      </c>
      <c r="J57" s="36" t="n">
        <v>2.11716121919269</v>
      </c>
      <c r="K57" s="36" t="n">
        <f aca="false">$K$8</f>
        <v>1.80203622806309</v>
      </c>
      <c r="L57" s="36" t="n">
        <f aca="false">SQRT(J57^2+K57^2)</f>
        <v>2.78023491728762</v>
      </c>
      <c r="M57" s="55" t="n">
        <f aca="false">IF(G57="","",MAX(0,G57-1.96*L57/100))</f>
        <v>0.258494408608176</v>
      </c>
      <c r="N57" s="55" t="n">
        <f aca="false">IF(G57="","",MIN(1,G57+1.96*L57/100))</f>
        <v>0.36747961736585</v>
      </c>
      <c r="O57" s="54" t="n">
        <f aca="false">ROUND(S57*W57,0)</f>
        <v>68</v>
      </c>
      <c r="P57" s="54" t="n">
        <f aca="false">IF(F57="","",ROUND(SQRT((F57*L57/100)^2+(G57*O57)^2),0))</f>
        <v>30</v>
      </c>
      <c r="R57" s="56" t="n">
        <v>-19.5350909612077</v>
      </c>
      <c r="S57" s="57" t="n">
        <f aca="false">U57*V57*$F$5</f>
        <v>769.717741935484</v>
      </c>
      <c r="T57" s="58" t="n">
        <f aca="false">MAX(0,MIN(1,R57/100+$D$5))</f>
        <v>0.312704139355228</v>
      </c>
      <c r="U57" s="58" t="n">
        <v>0.633512544802867</v>
      </c>
      <c r="V57" s="57" t="n">
        <v>1215</v>
      </c>
      <c r="W57" s="58" t="n">
        <v>0.0882361663506877</v>
      </c>
      <c r="X57" s="59" t="s">
        <v>136</v>
      </c>
      <c r="Y57" s="59" t="s">
        <v>131</v>
      </c>
    </row>
    <row r="58" customFormat="false" ht="15" hidden="false" customHeight="false" outlineLevel="0" collapsed="false">
      <c r="A58" s="32" t="s">
        <v>127</v>
      </c>
      <c r="B58" s="32" t="s">
        <v>190</v>
      </c>
      <c r="C58" s="32" t="s">
        <v>192</v>
      </c>
      <c r="D58" s="54" t="n">
        <f aca="false">ROUND(S58*T58,0)</f>
        <v>218</v>
      </c>
      <c r="E58" s="54" t="n">
        <f aca="false">ROUND(S58,0)-D58</f>
        <v>568</v>
      </c>
      <c r="F58" s="54" t="n">
        <f aca="false">IF(COUNTA(D58:E58)=0,"",SUM(D58:E58))</f>
        <v>786</v>
      </c>
      <c r="G58" s="55" t="n">
        <f aca="false">IF(OR(F58="",F58=0),"",D58/F58)</f>
        <v>0.27735368956743</v>
      </c>
      <c r="H58" s="55" t="n">
        <f aca="false">IF(OR(F58="",F58=0),"",E58/F58)</f>
        <v>0.72264631043257</v>
      </c>
      <c r="I58" s="32" t="s">
        <v>129</v>
      </c>
      <c r="J58" s="36" t="n">
        <v>2.11716121919269</v>
      </c>
      <c r="K58" s="36" t="n">
        <f aca="false">$K$8</f>
        <v>1.80203622806309</v>
      </c>
      <c r="L58" s="36" t="n">
        <f aca="false">SQRT(J58^2+K58^2)</f>
        <v>2.78023491728762</v>
      </c>
      <c r="M58" s="55" t="n">
        <f aca="false">IF(G58="","",MAX(0,G58-1.96*L58/100))</f>
        <v>0.222861085188593</v>
      </c>
      <c r="N58" s="55" t="n">
        <f aca="false">IF(G58="","",MIN(1,G58+1.96*L58/100))</f>
        <v>0.331846293946267</v>
      </c>
      <c r="O58" s="54" t="n">
        <f aca="false">ROUND(S58*W58,0)</f>
        <v>69</v>
      </c>
      <c r="P58" s="54" t="n">
        <f aca="false">IF(F58="","",ROUND(SQRT((F58*L58/100)^2+(G58*O58)^2),0))</f>
        <v>29</v>
      </c>
      <c r="R58" s="56" t="n">
        <v>-23.1037718985563</v>
      </c>
      <c r="S58" s="57" t="n">
        <f aca="false">U58*V58*$F$5</f>
        <v>786.289198606272</v>
      </c>
      <c r="T58" s="58" t="n">
        <f aca="false">MAX(0,MIN(1,R58/100+$D$5))</f>
        <v>0.277017329981742</v>
      </c>
      <c r="U58" s="58" t="n">
        <v>0.649825783972126</v>
      </c>
      <c r="V58" s="57" t="n">
        <v>1210</v>
      </c>
      <c r="W58" s="58" t="n">
        <v>0.0882361663506877</v>
      </c>
      <c r="X58" s="59" t="s">
        <v>136</v>
      </c>
      <c r="Y58" s="59" t="s">
        <v>131</v>
      </c>
    </row>
    <row r="59" customFormat="false" ht="15" hidden="false" customHeight="false" outlineLevel="0" collapsed="false">
      <c r="A59" s="32" t="s">
        <v>127</v>
      </c>
      <c r="B59" s="32" t="s">
        <v>190</v>
      </c>
      <c r="C59" s="32" t="s">
        <v>193</v>
      </c>
      <c r="D59" s="54" t="n">
        <f aca="false">ROUND(S59*T59,0)</f>
        <v>201</v>
      </c>
      <c r="E59" s="54" t="n">
        <f aca="false">ROUND(S59,0)-D59</f>
        <v>500</v>
      </c>
      <c r="F59" s="54" t="n">
        <f aca="false">IF(COUNTA(D59:E59)=0,"",SUM(D59:E59))</f>
        <v>701</v>
      </c>
      <c r="G59" s="55" t="n">
        <f aca="false">IF(OR(F59="",F59=0),"",D59/F59)</f>
        <v>0.286733238231098</v>
      </c>
      <c r="H59" s="55" t="n">
        <f aca="false">IF(OR(F59="",F59=0),"",E59/F59)</f>
        <v>0.713266761768902</v>
      </c>
      <c r="I59" s="32" t="s">
        <v>129</v>
      </c>
      <c r="J59" s="36" t="n">
        <v>2.11716121919269</v>
      </c>
      <c r="K59" s="36" t="n">
        <f aca="false">$K$8</f>
        <v>1.80203622806309</v>
      </c>
      <c r="L59" s="36" t="n">
        <f aca="false">SQRT(J59^2+K59^2)</f>
        <v>2.78023491728762</v>
      </c>
      <c r="M59" s="55" t="n">
        <f aca="false">IF(G59="","",MAX(0,G59-1.96*L59/100))</f>
        <v>0.232240633852261</v>
      </c>
      <c r="N59" s="55" t="n">
        <f aca="false">IF(G59="","",MIN(1,G59+1.96*L59/100))</f>
        <v>0.341225842609936</v>
      </c>
      <c r="O59" s="54" t="n">
        <f aca="false">ROUND(S59*W59,0)</f>
        <v>62</v>
      </c>
      <c r="P59" s="54" t="n">
        <f aca="false">IF(F59="","",ROUND(SQRT((F59*L59/100)^2+(G59*O59)^2),0))</f>
        <v>26</v>
      </c>
      <c r="R59" s="56" t="n">
        <v>-22.1318047152864</v>
      </c>
      <c r="S59" s="57" t="n">
        <f aca="false">U59*V59*$F$5</f>
        <v>700.937313432836</v>
      </c>
      <c r="T59" s="58" t="n">
        <f aca="false">MAX(0,MIN(1,R59/100+$D$5))</f>
        <v>0.286737001814441</v>
      </c>
      <c r="U59" s="58" t="n">
        <v>0.674626865671642</v>
      </c>
      <c r="V59" s="57" t="n">
        <v>1039</v>
      </c>
      <c r="W59" s="58" t="n">
        <v>0.0882361663506877</v>
      </c>
      <c r="X59" s="59" t="s">
        <v>136</v>
      </c>
      <c r="Y59" s="59" t="s">
        <v>131</v>
      </c>
    </row>
    <row r="60" customFormat="false" ht="15" hidden="false" customHeight="false" outlineLevel="0" collapsed="false">
      <c r="A60" s="32" t="s">
        <v>127</v>
      </c>
      <c r="B60" s="32" t="s">
        <v>194</v>
      </c>
      <c r="C60" s="32" t="s">
        <v>195</v>
      </c>
      <c r="D60" s="54" t="n">
        <f aca="false">ROUND(S60*T60,0)</f>
        <v>180</v>
      </c>
      <c r="E60" s="54" t="n">
        <f aca="false">ROUND(S60,0)-D60</f>
        <v>421</v>
      </c>
      <c r="F60" s="54" t="n">
        <f aca="false">IF(COUNTA(D60:E60)=0,"",SUM(D60:E60))</f>
        <v>601</v>
      </c>
      <c r="G60" s="55" t="n">
        <f aca="false">IF(OR(F60="",F60=0),"",D60/F60)</f>
        <v>0.299500831946755</v>
      </c>
      <c r="H60" s="55" t="n">
        <f aca="false">IF(OR(F60="",F60=0),"",E60/F60)</f>
        <v>0.700499168053245</v>
      </c>
      <c r="I60" s="32" t="s">
        <v>129</v>
      </c>
      <c r="J60" s="36" t="n">
        <v>2.11716121919269</v>
      </c>
      <c r="K60" s="36" t="n">
        <f aca="false">$K$8</f>
        <v>1.80203622806309</v>
      </c>
      <c r="L60" s="36" t="n">
        <f aca="false">SQRT(J60^2+K60^2)</f>
        <v>2.78023491728762</v>
      </c>
      <c r="M60" s="55" t="n">
        <f aca="false">IF(G60="","",MAX(0,G60-1.96*L60/100))</f>
        <v>0.245008227567918</v>
      </c>
      <c r="N60" s="55" t="n">
        <f aca="false">IF(G60="","",MIN(1,G60+1.96*L60/100))</f>
        <v>0.353993436325593</v>
      </c>
      <c r="O60" s="54" t="n">
        <f aca="false">ROUND(S60*W60,0)</f>
        <v>53</v>
      </c>
      <c r="P60" s="54" t="n">
        <f aca="false">IF(F60="","",ROUND(SQRT((F60*L60/100)^2+(G60*O60)^2),0))</f>
        <v>23</v>
      </c>
      <c r="R60" s="56" t="n">
        <v>-20.8368152599597</v>
      </c>
      <c r="S60" s="57" t="n">
        <f aca="false">U60*V60*$F$5</f>
        <v>601.421153846154</v>
      </c>
      <c r="T60" s="58" t="n">
        <f aca="false">MAX(0,MIN(1,R60/100+$D$5))</f>
        <v>0.299686896367708</v>
      </c>
      <c r="U60" s="58" t="n">
        <v>0.578846153846154</v>
      </c>
      <c r="V60" s="57" t="n">
        <v>1039</v>
      </c>
      <c r="W60" s="58" t="n">
        <v>0.0882361663506877</v>
      </c>
      <c r="X60" s="59" t="s">
        <v>136</v>
      </c>
      <c r="Y60" s="59" t="s">
        <v>131</v>
      </c>
    </row>
    <row r="61" customFormat="false" ht="15" hidden="false" customHeight="false" outlineLevel="0" collapsed="false">
      <c r="A61" s="32" t="s">
        <v>127</v>
      </c>
      <c r="B61" s="32" t="s">
        <v>194</v>
      </c>
      <c r="C61" s="32" t="s">
        <v>196</v>
      </c>
      <c r="D61" s="54" t="n">
        <f aca="false">ROUND(S61*T61,0)</f>
        <v>88</v>
      </c>
      <c r="E61" s="54" t="n">
        <f aca="false">ROUND(S61,0)-D61</f>
        <v>224</v>
      </c>
      <c r="F61" s="54" t="n">
        <f aca="false">IF(COUNTA(D61:E61)=0,"",SUM(D61:E61))</f>
        <v>312</v>
      </c>
      <c r="G61" s="55" t="n">
        <f aca="false">IF(OR(F61="",F61=0),"",D61/F61)</f>
        <v>0.282051282051282</v>
      </c>
      <c r="H61" s="55" t="n">
        <f aca="false">IF(OR(F61="",F61=0),"",E61/F61)</f>
        <v>0.717948717948718</v>
      </c>
      <c r="I61" s="32" t="s">
        <v>129</v>
      </c>
      <c r="J61" s="36" t="n">
        <v>3.42046080519466</v>
      </c>
      <c r="K61" s="36" t="n">
        <f aca="false">$K$8</f>
        <v>1.80203622806309</v>
      </c>
      <c r="L61" s="36" t="n">
        <f aca="false">SQRT(J61^2+K61^2)</f>
        <v>3.86612036635239</v>
      </c>
      <c r="M61" s="55" t="n">
        <f aca="false">IF(G61="","",MAX(0,G61-1.96*L61/100))</f>
        <v>0.206275322870775</v>
      </c>
      <c r="N61" s="55" t="n">
        <f aca="false">IF(G61="","",MIN(1,G61+1.96*L61/100))</f>
        <v>0.357827241231789</v>
      </c>
      <c r="O61" s="54" t="n">
        <f aca="false">ROUND(S61*W61,0)</f>
        <v>46</v>
      </c>
      <c r="P61" s="54" t="n">
        <f aca="false">IF(F61="","",ROUND(SQRT((F61*L61/100)^2+(G61*O61)^2),0))</f>
        <v>18</v>
      </c>
      <c r="R61" s="56" t="n">
        <v>-22.5688521933401</v>
      </c>
      <c r="S61" s="57" t="n">
        <f aca="false">U61*V61*$F$5</f>
        <v>312.431640625</v>
      </c>
      <c r="T61" s="58" t="n">
        <f aca="false">MAX(0,MIN(1,R61/100+$D$5))</f>
        <v>0.282366527033904</v>
      </c>
      <c r="U61" s="58" t="n">
        <v>0.583984375</v>
      </c>
      <c r="V61" s="57" t="n">
        <v>535</v>
      </c>
      <c r="W61" s="58" t="n">
        <v>0.147793277096735</v>
      </c>
      <c r="X61" s="59" t="s">
        <v>130</v>
      </c>
      <c r="Y61" s="59" t="s">
        <v>131</v>
      </c>
    </row>
    <row r="62" customFormat="false" ht="15" hidden="false" customHeight="false" outlineLevel="0" collapsed="false">
      <c r="A62" s="32" t="s">
        <v>127</v>
      </c>
      <c r="B62" s="32" t="s">
        <v>197</v>
      </c>
      <c r="C62" s="32" t="s">
        <v>197</v>
      </c>
      <c r="D62" s="54" t="n">
        <f aca="false">ROUND(S62*T62,0)</f>
        <v>39</v>
      </c>
      <c r="E62" s="54" t="n">
        <f aca="false">ROUND(S62,0)-D62</f>
        <v>68</v>
      </c>
      <c r="F62" s="54" t="n">
        <f aca="false">IF(COUNTA(D62:E62)=0,"",SUM(D62:E62))</f>
        <v>107</v>
      </c>
      <c r="G62" s="55" t="n">
        <f aca="false">IF(OR(F62="",F62=0),"",D62/F62)</f>
        <v>0.364485981308411</v>
      </c>
      <c r="H62" s="55" t="n">
        <f aca="false">IF(OR(F62="",F62=0),"",E62/F62)</f>
        <v>0.635514018691589</v>
      </c>
      <c r="I62" s="32" t="s">
        <v>129</v>
      </c>
      <c r="J62" s="36" t="n">
        <v>3.42046080519466</v>
      </c>
      <c r="K62" s="36" t="n">
        <f aca="false">$K$8</f>
        <v>1.80203622806309</v>
      </c>
      <c r="L62" s="36" t="n">
        <f aca="false">SQRT(J62^2+K62^2)</f>
        <v>3.86612036635239</v>
      </c>
      <c r="M62" s="55" t="n">
        <f aca="false">IF(G62="","",MAX(0,G62-1.96*L62/100))</f>
        <v>0.288710022127904</v>
      </c>
      <c r="N62" s="55" t="n">
        <f aca="false">IF(G62="","",MIN(1,G62+1.96*L62/100))</f>
        <v>0.440261940488918</v>
      </c>
      <c r="O62" s="54" t="n">
        <f aca="false">ROUND(S62*W62,0)</f>
        <v>16</v>
      </c>
      <c r="P62" s="54" t="n">
        <f aca="false">IF(F62="","",ROUND(SQRT((F62*L62/100)^2+(G62*O62)^2),0))</f>
        <v>7</v>
      </c>
      <c r="R62" s="56" t="n">
        <v>-14.3676944980634</v>
      </c>
      <c r="S62" s="57" t="n">
        <f aca="false">U62*V62*$F$5</f>
        <v>106.666666666667</v>
      </c>
      <c r="T62" s="58" t="n">
        <f aca="false">MAX(0,MIN(1,R62/100+$D$5))</f>
        <v>0.36437810398667</v>
      </c>
      <c r="U62" s="58" t="n">
        <v>0.444444444444444</v>
      </c>
      <c r="V62" s="57" t="n">
        <v>240</v>
      </c>
      <c r="W62" s="58" t="n">
        <v>0.147793277096735</v>
      </c>
      <c r="X62" s="59" t="s">
        <v>130</v>
      </c>
      <c r="Y62" s="59" t="s">
        <v>131</v>
      </c>
    </row>
    <row r="63" customFormat="false" ht="15" hidden="false" customHeight="false" outlineLevel="0" collapsed="false">
      <c r="A63" s="32" t="s">
        <v>198</v>
      </c>
      <c r="B63" s="32" t="s">
        <v>199</v>
      </c>
      <c r="C63" s="32" t="s">
        <v>199</v>
      </c>
      <c r="D63" s="54" t="n">
        <f aca="false">ROUND(S63*T63,0)</f>
        <v>491</v>
      </c>
      <c r="E63" s="54" t="n">
        <f aca="false">ROUND(S63,0)-D63</f>
        <v>570</v>
      </c>
      <c r="F63" s="54" t="n">
        <f aca="false">IF(COUNTA(D63:E63)=0,"",SUM(D63:E63))</f>
        <v>1061</v>
      </c>
      <c r="G63" s="55" t="n">
        <f aca="false">IF(OR(F63="",F63=0),"",D63/F63)</f>
        <v>0.462770970782281</v>
      </c>
      <c r="H63" s="55" t="n">
        <f aca="false">IF(OR(F63="",F63=0),"",E63/F63)</f>
        <v>0.537229029217719</v>
      </c>
      <c r="I63" s="32" t="s">
        <v>129</v>
      </c>
      <c r="J63" s="36" t="n">
        <v>1.72835549007323</v>
      </c>
      <c r="K63" s="36" t="n">
        <f aca="false">$K$8</f>
        <v>1.80203622806309</v>
      </c>
      <c r="L63" s="36" t="n">
        <f aca="false">SQRT(J63^2+K63^2)</f>
        <v>2.49690754080285</v>
      </c>
      <c r="M63" s="55" t="n">
        <f aca="false">IF(G63="","",MAX(0,G63-1.96*L63/100))</f>
        <v>0.413831582982545</v>
      </c>
      <c r="N63" s="55" t="n">
        <f aca="false">IF(G63="","",MIN(1,G63+1.96*L63/100))</f>
        <v>0.511710358582017</v>
      </c>
      <c r="O63" s="54" t="n">
        <f aca="false">ROUND(S63*W63,0)</f>
        <v>72</v>
      </c>
      <c r="P63" s="54" t="n">
        <f aca="false">IF(F63="","",ROUND(SQRT((F63*L63/100)^2+(G63*O63)^2),0))</f>
        <v>43</v>
      </c>
      <c r="R63" s="56" t="n">
        <v>-4.53138986970825</v>
      </c>
      <c r="S63" s="57" t="n">
        <f aca="false">U63*V63*$F$5</f>
        <v>1060.80585424134</v>
      </c>
      <c r="T63" s="58" t="n">
        <f aca="false">MAX(0,MIN(1,R63/100+$D$5))</f>
        <v>0.462741150270222</v>
      </c>
      <c r="U63" s="58" t="n">
        <v>0.605137395459976</v>
      </c>
      <c r="V63" s="57" t="n">
        <v>1753</v>
      </c>
      <c r="W63" s="58" t="n">
        <v>0.0678151016999644</v>
      </c>
      <c r="X63" s="59" t="s">
        <v>169</v>
      </c>
      <c r="Y63" s="59" t="s">
        <v>131</v>
      </c>
    </row>
    <row r="64" customFormat="false" ht="15" hidden="false" customHeight="false" outlineLevel="0" collapsed="false">
      <c r="A64" s="32" t="s">
        <v>198</v>
      </c>
      <c r="B64" s="32" t="s">
        <v>200</v>
      </c>
      <c r="C64" s="32" t="s">
        <v>201</v>
      </c>
      <c r="D64" s="54" t="n">
        <f aca="false">ROUND(S64*T64,0)</f>
        <v>241</v>
      </c>
      <c r="E64" s="54" t="n">
        <f aca="false">ROUND(S64,0)-D64</f>
        <v>98</v>
      </c>
      <c r="F64" s="54" t="n">
        <f aca="false">IF(COUNTA(D64:E64)=0,"",SUM(D64:E64))</f>
        <v>339</v>
      </c>
      <c r="G64" s="55" t="n">
        <f aca="false">IF(OR(F64="",F64=0),"",D64/F64)</f>
        <v>0.710914454277286</v>
      </c>
      <c r="H64" s="55" t="n">
        <f aca="false">IF(OR(F64="",F64=0),"",E64/F64)</f>
        <v>0.289085545722714</v>
      </c>
      <c r="I64" s="32" t="s">
        <v>129</v>
      </c>
      <c r="J64" s="36" t="n">
        <v>3.42046080519466</v>
      </c>
      <c r="K64" s="36" t="n">
        <f aca="false">$K$8</f>
        <v>1.80203622806309</v>
      </c>
      <c r="L64" s="36" t="n">
        <f aca="false">SQRT(J64^2+K64^2)</f>
        <v>3.86612036635239</v>
      </c>
      <c r="M64" s="55" t="n">
        <f aca="false">IF(G64="","",MAX(0,G64-1.96*L64/100))</f>
        <v>0.635138495096779</v>
      </c>
      <c r="N64" s="55" t="n">
        <f aca="false">IF(G64="","",MIN(1,G64+1.96*L64/100))</f>
        <v>0.786690413457793</v>
      </c>
      <c r="O64" s="54" t="n">
        <f aca="false">ROUND(S64*W64,0)</f>
        <v>50</v>
      </c>
      <c r="P64" s="54" t="n">
        <f aca="false">IF(F64="","",ROUND(SQRT((F64*L64/100)^2+(G64*O64)^2),0))</f>
        <v>38</v>
      </c>
      <c r="R64" s="56" t="n">
        <v>20.3560646510067</v>
      </c>
      <c r="S64" s="57" t="n">
        <f aca="false">U64*V64*$F$5</f>
        <v>338.759820426487</v>
      </c>
      <c r="T64" s="58" t="n">
        <f aca="false">MAX(0,MIN(1,R64/100+$D$5))</f>
        <v>0.711615695477372</v>
      </c>
      <c r="U64" s="58" t="n">
        <v>0.187991021324355</v>
      </c>
      <c r="V64" s="57" t="n">
        <v>1802</v>
      </c>
      <c r="W64" s="58" t="n">
        <v>0.147793277096735</v>
      </c>
      <c r="X64" s="59" t="s">
        <v>130</v>
      </c>
      <c r="Y64" s="59" t="s">
        <v>131</v>
      </c>
    </row>
    <row r="65" customFormat="false" ht="15" hidden="false" customHeight="false" outlineLevel="0" collapsed="false">
      <c r="A65" s="32" t="s">
        <v>198</v>
      </c>
      <c r="B65" s="32" t="s">
        <v>200</v>
      </c>
      <c r="C65" s="32" t="s">
        <v>202</v>
      </c>
      <c r="D65" s="54" t="n">
        <f aca="false">ROUND(S65*T65,0)</f>
        <v>133</v>
      </c>
      <c r="E65" s="54" t="n">
        <f aca="false">ROUND(S65,0)-D65</f>
        <v>68</v>
      </c>
      <c r="F65" s="54" t="n">
        <f aca="false">IF(COUNTA(D65:E65)=0,"",SUM(D65:E65))</f>
        <v>201</v>
      </c>
      <c r="G65" s="55" t="n">
        <f aca="false">IF(OR(F65="",F65=0),"",D65/F65)</f>
        <v>0.661691542288557</v>
      </c>
      <c r="H65" s="55" t="n">
        <f aca="false">IF(OR(F65="",F65=0),"",E65/F65)</f>
        <v>0.338308457711443</v>
      </c>
      <c r="I65" s="32" t="s">
        <v>129</v>
      </c>
      <c r="J65" s="36" t="n">
        <v>3.42046080519466</v>
      </c>
      <c r="K65" s="36" t="n">
        <f aca="false">$K$8</f>
        <v>1.80203622806309</v>
      </c>
      <c r="L65" s="36" t="n">
        <f aca="false">SQRT(J65^2+K65^2)</f>
        <v>3.86612036635239</v>
      </c>
      <c r="M65" s="55" t="n">
        <f aca="false">IF(G65="","",MAX(0,G65-1.96*L65/100))</f>
        <v>0.58591558310805</v>
      </c>
      <c r="N65" s="55" t="n">
        <f aca="false">IF(G65="","",MIN(1,G65+1.96*L65/100))</f>
        <v>0.737467501469064</v>
      </c>
      <c r="O65" s="54" t="n">
        <f aca="false">ROUND(S65*W65,0)</f>
        <v>30</v>
      </c>
      <c r="P65" s="54" t="n">
        <f aca="false">IF(F65="","",ROUND(SQRT((F65*L65/100)^2+(G65*O65)^2),0))</f>
        <v>21</v>
      </c>
      <c r="R65" s="56" t="n">
        <v>15.7098479608993</v>
      </c>
      <c r="S65" s="57" t="n">
        <f aca="false">U65*V65*$F$5</f>
        <v>200.692863595303</v>
      </c>
      <c r="T65" s="58" t="n">
        <f aca="false">MAX(0,MIN(1,R65/100+$D$5))</f>
        <v>0.665153528576298</v>
      </c>
      <c r="U65" s="58" t="n">
        <v>0.188798554652213</v>
      </c>
      <c r="V65" s="57" t="n">
        <v>1063</v>
      </c>
      <c r="W65" s="58" t="n">
        <v>0.147793277096735</v>
      </c>
      <c r="X65" s="59" t="s">
        <v>130</v>
      </c>
      <c r="Y65" s="59" t="s">
        <v>131</v>
      </c>
    </row>
    <row r="66" customFormat="false" ht="15" hidden="false" customHeight="false" outlineLevel="0" collapsed="false">
      <c r="A66" s="32" t="s">
        <v>198</v>
      </c>
      <c r="B66" s="32" t="s">
        <v>200</v>
      </c>
      <c r="C66" s="32" t="s">
        <v>203</v>
      </c>
      <c r="D66" s="54" t="n">
        <f aca="false">ROUND(S66*T66,0)</f>
        <v>162</v>
      </c>
      <c r="E66" s="54" t="n">
        <f aca="false">ROUND(S66,0)-D66</f>
        <v>71</v>
      </c>
      <c r="F66" s="54" t="n">
        <f aca="false">IF(COUNTA(D66:E66)=0,"",SUM(D66:E66))</f>
        <v>233</v>
      </c>
      <c r="G66" s="55" t="n">
        <f aca="false">IF(OR(F66="",F66=0),"",D66/F66)</f>
        <v>0.695278969957082</v>
      </c>
      <c r="H66" s="55" t="n">
        <f aca="false">IF(OR(F66="",F66=0),"",E66/F66)</f>
        <v>0.304721030042918</v>
      </c>
      <c r="I66" s="32" t="s">
        <v>129</v>
      </c>
      <c r="J66" s="36" t="n">
        <v>3.42046080519466</v>
      </c>
      <c r="K66" s="36" t="n">
        <f aca="false">$K$8</f>
        <v>1.80203622806309</v>
      </c>
      <c r="L66" s="36" t="n">
        <f aca="false">SQRT(J66^2+K66^2)</f>
        <v>3.86612036635239</v>
      </c>
      <c r="M66" s="55" t="n">
        <f aca="false">IF(G66="","",MAX(0,G66-1.96*L66/100))</f>
        <v>0.619503010776575</v>
      </c>
      <c r="N66" s="55" t="n">
        <f aca="false">IF(G66="","",MIN(1,G66+1.96*L66/100))</f>
        <v>0.771054929137588</v>
      </c>
      <c r="O66" s="54" t="n">
        <f aca="false">ROUND(S66*W66,0)</f>
        <v>34</v>
      </c>
      <c r="P66" s="54" t="n">
        <f aca="false">IF(F66="","",ROUND(SQRT((F66*L66/100)^2+(G66*O66)^2),0))</f>
        <v>25</v>
      </c>
      <c r="R66" s="56" t="n">
        <v>19.0152484078803</v>
      </c>
      <c r="S66" s="57" t="n">
        <f aca="false">U66*V66*$F$5</f>
        <v>232.72650296359</v>
      </c>
      <c r="T66" s="58" t="n">
        <f aca="false">MAX(0,MIN(1,R66/100+$D$5))</f>
        <v>0.698207533046108</v>
      </c>
      <c r="U66" s="58" t="n">
        <v>0.202370872142252</v>
      </c>
      <c r="V66" s="57" t="n">
        <v>1150</v>
      </c>
      <c r="W66" s="58" t="n">
        <v>0.147793277096735</v>
      </c>
      <c r="X66" s="59" t="s">
        <v>130</v>
      </c>
      <c r="Y66" s="59" t="s">
        <v>131</v>
      </c>
    </row>
    <row r="67" customFormat="false" ht="15" hidden="false" customHeight="false" outlineLevel="0" collapsed="false">
      <c r="A67" s="32" t="s">
        <v>198</v>
      </c>
      <c r="B67" s="32" t="s">
        <v>200</v>
      </c>
      <c r="C67" s="32" t="s">
        <v>204</v>
      </c>
      <c r="D67" s="54" t="n">
        <f aca="false">ROUND(S67*T67,0)</f>
        <v>157</v>
      </c>
      <c r="E67" s="54" t="n">
        <f aca="false">ROUND(S67,0)-D67</f>
        <v>78</v>
      </c>
      <c r="F67" s="54" t="n">
        <f aca="false">IF(COUNTA(D67:E67)=0,"",SUM(D67:E67))</f>
        <v>235</v>
      </c>
      <c r="G67" s="55" t="n">
        <f aca="false">IF(OR(F67="",F67=0),"",D67/F67)</f>
        <v>0.668085106382979</v>
      </c>
      <c r="H67" s="55" t="n">
        <f aca="false">IF(OR(F67="",F67=0),"",E67/F67)</f>
        <v>0.331914893617021</v>
      </c>
      <c r="I67" s="32" t="s">
        <v>129</v>
      </c>
      <c r="J67" s="36" t="n">
        <v>3.42046080519466</v>
      </c>
      <c r="K67" s="36" t="n">
        <f aca="false">$K$8</f>
        <v>1.80203622806309</v>
      </c>
      <c r="L67" s="36" t="n">
        <f aca="false">SQRT(J67^2+K67^2)</f>
        <v>3.86612036635239</v>
      </c>
      <c r="M67" s="55" t="n">
        <f aca="false">IF(G67="","",MAX(0,G67-1.96*L67/100))</f>
        <v>0.592309147202472</v>
      </c>
      <c r="N67" s="55" t="n">
        <f aca="false">IF(G67="","",MIN(1,G67+1.96*L67/100))</f>
        <v>0.743861065563486</v>
      </c>
      <c r="O67" s="54" t="n">
        <f aca="false">ROUND(S67*W67,0)</f>
        <v>35</v>
      </c>
      <c r="P67" s="54" t="n">
        <f aca="false">IF(F67="","",ROUND(SQRT((F67*L67/100)^2+(G67*O67)^2),0))</f>
        <v>25</v>
      </c>
      <c r="R67" s="56" t="n">
        <v>16.1860561127561</v>
      </c>
      <c r="S67" s="57" t="n">
        <f aca="false">U67*V67*$F$5</f>
        <v>234.521920668058</v>
      </c>
      <c r="T67" s="58" t="n">
        <f aca="false">MAX(0,MIN(1,R67/100+$D$5))</f>
        <v>0.669915610094866</v>
      </c>
      <c r="U67" s="58" t="n">
        <v>0.248434237995825</v>
      </c>
      <c r="V67" s="57" t="n">
        <v>944</v>
      </c>
      <c r="W67" s="58" t="n">
        <v>0.147793277096735</v>
      </c>
      <c r="X67" s="59" t="s">
        <v>130</v>
      </c>
      <c r="Y67" s="59" t="s">
        <v>131</v>
      </c>
    </row>
    <row r="68" customFormat="false" ht="15" hidden="false" customHeight="false" outlineLevel="0" collapsed="false">
      <c r="A68" s="32" t="s">
        <v>198</v>
      </c>
      <c r="B68" s="32" t="s">
        <v>200</v>
      </c>
      <c r="C68" s="32" t="s">
        <v>205</v>
      </c>
      <c r="D68" s="54" t="n">
        <f aca="false">ROUND(S68*T68,0)</f>
        <v>166</v>
      </c>
      <c r="E68" s="54" t="n">
        <f aca="false">ROUND(S68,0)-D68</f>
        <v>61</v>
      </c>
      <c r="F68" s="54" t="n">
        <f aca="false">IF(COUNTA(D68:E68)=0,"",SUM(D68:E68))</f>
        <v>227</v>
      </c>
      <c r="G68" s="55" t="n">
        <f aca="false">IF(OR(F68="",F68=0),"",D68/F68)</f>
        <v>0.731277533039648</v>
      </c>
      <c r="H68" s="55" t="n">
        <f aca="false">IF(OR(F68="",F68=0),"",E68/F68)</f>
        <v>0.268722466960352</v>
      </c>
      <c r="I68" s="32" t="s">
        <v>129</v>
      </c>
      <c r="J68" s="36" t="n">
        <v>3.42046080519466</v>
      </c>
      <c r="K68" s="36" t="n">
        <f aca="false">$K$8</f>
        <v>1.80203622806309</v>
      </c>
      <c r="L68" s="36" t="n">
        <f aca="false">SQRT(J68^2+K68^2)</f>
        <v>3.86612036635239</v>
      </c>
      <c r="M68" s="55" t="n">
        <f aca="false">IF(G68="","",MAX(0,G68-1.96*L68/100))</f>
        <v>0.655501573859141</v>
      </c>
      <c r="N68" s="55" t="n">
        <f aca="false">IF(G68="","",MIN(1,G68+1.96*L68/100))</f>
        <v>0.807053492220154</v>
      </c>
      <c r="O68" s="54" t="n">
        <f aca="false">ROUND(S68*W68,0)</f>
        <v>34</v>
      </c>
      <c r="P68" s="54" t="n">
        <f aca="false">IF(F68="","",ROUND(SQRT((F68*L68/100)^2+(G68*O68)^2),0))</f>
        <v>26</v>
      </c>
      <c r="R68" s="56" t="n">
        <v>22.3494289499572</v>
      </c>
      <c r="S68" s="57" t="n">
        <f aca="false">U68*V68*$F$5</f>
        <v>227.321723189734</v>
      </c>
      <c r="T68" s="58" t="n">
        <f aca="false">MAX(0,MIN(1,R68/100+$D$5))</f>
        <v>0.731549338466877</v>
      </c>
      <c r="U68" s="58" t="n">
        <v>0.212648945921173</v>
      </c>
      <c r="V68" s="57" t="n">
        <v>1069</v>
      </c>
      <c r="W68" s="58" t="n">
        <v>0.147793277096735</v>
      </c>
      <c r="X68" s="59" t="s">
        <v>130</v>
      </c>
      <c r="Y68" s="59" t="s">
        <v>131</v>
      </c>
    </row>
    <row r="69" customFormat="false" ht="15" hidden="false" customHeight="false" outlineLevel="0" collapsed="false">
      <c r="A69" s="32" t="s">
        <v>198</v>
      </c>
      <c r="B69" s="32" t="s">
        <v>200</v>
      </c>
      <c r="C69" s="32" t="s">
        <v>206</v>
      </c>
      <c r="D69" s="54" t="n">
        <f aca="false">ROUND(S69*T69,0)</f>
        <v>248</v>
      </c>
      <c r="E69" s="54" t="n">
        <f aca="false">ROUND(S69,0)-D69</f>
        <v>113</v>
      </c>
      <c r="F69" s="54" t="n">
        <f aca="false">IF(COUNTA(D69:E69)=0,"",SUM(D69:E69))</f>
        <v>361</v>
      </c>
      <c r="G69" s="55" t="n">
        <f aca="false">IF(OR(F69="",F69=0),"",D69/F69)</f>
        <v>0.686980609418283</v>
      </c>
      <c r="H69" s="55" t="n">
        <f aca="false">IF(OR(F69="",F69=0),"",E69/F69)</f>
        <v>0.313019390581717</v>
      </c>
      <c r="I69" s="32" t="s">
        <v>129</v>
      </c>
      <c r="J69" s="36" t="n">
        <v>3.42046080519466</v>
      </c>
      <c r="K69" s="36" t="n">
        <f aca="false">$K$8</f>
        <v>1.80203622806309</v>
      </c>
      <c r="L69" s="36" t="n">
        <f aca="false">SQRT(J69^2+K69^2)</f>
        <v>3.86612036635239</v>
      </c>
      <c r="M69" s="55" t="n">
        <f aca="false">IF(G69="","",MAX(0,G69-1.96*L69/100))</f>
        <v>0.611204650237776</v>
      </c>
      <c r="N69" s="55" t="n">
        <f aca="false">IF(G69="","",MIN(1,G69+1.96*L69/100))</f>
        <v>0.762756568598789</v>
      </c>
      <c r="O69" s="54" t="n">
        <f aca="false">ROUND(S69*W69,0)</f>
        <v>53</v>
      </c>
      <c r="P69" s="54" t="n">
        <f aca="false">IF(F69="","",ROUND(SQRT((F69*L69/100)^2+(G69*O69)^2),0))</f>
        <v>39</v>
      </c>
      <c r="R69" s="56" t="n">
        <v>18.0267769676174</v>
      </c>
      <c r="S69" s="57" t="n">
        <f aca="false">U69*V69*$F$5</f>
        <v>360.922448979592</v>
      </c>
      <c r="T69" s="58" t="n">
        <f aca="false">MAX(0,MIN(1,R69/100+$D$5))</f>
        <v>0.688322818643479</v>
      </c>
      <c r="U69" s="58" t="n">
        <v>0.36530612244898</v>
      </c>
      <c r="V69" s="57" t="n">
        <v>988.000000000001</v>
      </c>
      <c r="W69" s="58" t="n">
        <v>0.147793277096735</v>
      </c>
      <c r="X69" s="59" t="s">
        <v>130</v>
      </c>
      <c r="Y69" s="59" t="s">
        <v>131</v>
      </c>
    </row>
    <row r="70" customFormat="false" ht="15" hidden="false" customHeight="false" outlineLevel="0" collapsed="false">
      <c r="A70" s="32" t="s">
        <v>198</v>
      </c>
      <c r="B70" s="32" t="s">
        <v>200</v>
      </c>
      <c r="C70" s="32" t="s">
        <v>207</v>
      </c>
      <c r="D70" s="54" t="n">
        <f aca="false">ROUND(S70*T70,0)</f>
        <v>584</v>
      </c>
      <c r="E70" s="54" t="n">
        <f aca="false">ROUND(S70,0)-D70</f>
        <v>174</v>
      </c>
      <c r="F70" s="54" t="n">
        <f aca="false">IF(COUNTA(D70:E70)=0,"",SUM(D70:E70))</f>
        <v>758</v>
      </c>
      <c r="G70" s="55" t="n">
        <f aca="false">IF(OR(F70="",F70=0),"",D70/F70)</f>
        <v>0.770448548812665</v>
      </c>
      <c r="H70" s="55" t="n">
        <f aca="false">IF(OR(F70="",F70=0),"",E70/F70)</f>
        <v>0.229551451187335</v>
      </c>
      <c r="I70" s="32" t="s">
        <v>129</v>
      </c>
      <c r="J70" s="36" t="n">
        <v>2.11716121919269</v>
      </c>
      <c r="K70" s="36" t="n">
        <f aca="false">$K$8</f>
        <v>1.80203622806309</v>
      </c>
      <c r="L70" s="36" t="n">
        <f aca="false">SQRT(J70^2+K70^2)</f>
        <v>2.78023491728762</v>
      </c>
      <c r="M70" s="55" t="n">
        <f aca="false">IF(G70="","",MAX(0,G70-1.96*L70/100))</f>
        <v>0.715955944433828</v>
      </c>
      <c r="N70" s="55" t="n">
        <f aca="false">IF(G70="","",MIN(1,G70+1.96*L70/100))</f>
        <v>0.824941153191502</v>
      </c>
      <c r="O70" s="54" t="n">
        <f aca="false">ROUND(S70*W70,0)</f>
        <v>67</v>
      </c>
      <c r="P70" s="54" t="n">
        <f aca="false">IF(F70="","",ROUND(SQRT((F70*L70/100)^2+(G70*O70)^2),0))</f>
        <v>56</v>
      </c>
      <c r="R70" s="56" t="n">
        <v>26.2432732797119</v>
      </c>
      <c r="S70" s="57" t="n">
        <f aca="false">U70*V70*$F$5</f>
        <v>757.916666666666</v>
      </c>
      <c r="T70" s="58" t="n">
        <f aca="false">MAX(0,MIN(1,R70/100+$D$5))</f>
        <v>0.770487781764424</v>
      </c>
      <c r="U70" s="58" t="n">
        <v>0.307971014492754</v>
      </c>
      <c r="V70" s="57" t="n">
        <v>2461</v>
      </c>
      <c r="W70" s="58" t="n">
        <v>0.0882361663506877</v>
      </c>
      <c r="X70" s="59" t="s">
        <v>136</v>
      </c>
      <c r="Y70" s="59" t="s">
        <v>131</v>
      </c>
    </row>
    <row r="71" customFormat="false" ht="15" hidden="false" customHeight="false" outlineLevel="0" collapsed="false">
      <c r="A71" s="32" t="s">
        <v>198</v>
      </c>
      <c r="B71" s="32" t="s">
        <v>200</v>
      </c>
      <c r="C71" s="32" t="s">
        <v>208</v>
      </c>
      <c r="D71" s="54" t="n">
        <f aca="false">ROUND(S71*T71,0)</f>
        <v>268</v>
      </c>
      <c r="E71" s="54" t="n">
        <f aca="false">ROUND(S71,0)-D71</f>
        <v>143</v>
      </c>
      <c r="F71" s="54" t="n">
        <f aca="false">IF(COUNTA(D71:E71)=0,"",SUM(D71:E71))</f>
        <v>411</v>
      </c>
      <c r="G71" s="55" t="n">
        <f aca="false">IF(OR(F71="",F71=0),"",D71/F71)</f>
        <v>0.652068126520681</v>
      </c>
      <c r="H71" s="55" t="n">
        <f aca="false">IF(OR(F71="",F71=0),"",E71/F71)</f>
        <v>0.347931873479319</v>
      </c>
      <c r="I71" s="32" t="s">
        <v>129</v>
      </c>
      <c r="J71" s="36" t="n">
        <v>3.42046080519466</v>
      </c>
      <c r="K71" s="36" t="n">
        <f aca="false">$K$8</f>
        <v>1.80203622806309</v>
      </c>
      <c r="L71" s="36" t="n">
        <f aca="false">SQRT(J71^2+K71^2)</f>
        <v>3.86612036635239</v>
      </c>
      <c r="M71" s="55" t="n">
        <f aca="false">IF(G71="","",MAX(0,G71-1.96*L71/100))</f>
        <v>0.576292167340174</v>
      </c>
      <c r="N71" s="55" t="n">
        <f aca="false">IF(G71="","",MIN(1,G71+1.96*L71/100))</f>
        <v>0.727844085701188</v>
      </c>
      <c r="O71" s="54" t="n">
        <f aca="false">ROUND(S71*W71,0)</f>
        <v>61</v>
      </c>
      <c r="P71" s="54" t="n">
        <f aca="false">IF(F71="","",ROUND(SQRT((F71*L71/100)^2+(G71*O71)^2),0))</f>
        <v>43</v>
      </c>
      <c r="R71" s="56" t="n">
        <v>14.3605329067062</v>
      </c>
      <c r="S71" s="57" t="n">
        <f aca="false">U71*V71*$F$5</f>
        <v>411.119158878505</v>
      </c>
      <c r="T71" s="58" t="n">
        <f aca="false">MAX(0,MIN(1,R71/100+$D$5))</f>
        <v>0.651660378034367</v>
      </c>
      <c r="U71" s="58" t="n">
        <v>0.466121495327103</v>
      </c>
      <c r="V71" s="57" t="n">
        <v>882</v>
      </c>
      <c r="W71" s="58" t="n">
        <v>0.147793277096735</v>
      </c>
      <c r="X71" s="59" t="s">
        <v>130</v>
      </c>
      <c r="Y71" s="59" t="s">
        <v>131</v>
      </c>
    </row>
    <row r="72" customFormat="false" ht="15" hidden="false" customHeight="false" outlineLevel="0" collapsed="false">
      <c r="A72" s="32" t="s">
        <v>198</v>
      </c>
      <c r="B72" s="32" t="s">
        <v>200</v>
      </c>
      <c r="C72" s="32" t="s">
        <v>209</v>
      </c>
      <c r="D72" s="54" t="n">
        <f aca="false">ROUND(S72*T72,0)</f>
        <v>412</v>
      </c>
      <c r="E72" s="54" t="n">
        <f aca="false">ROUND(S72,0)-D72</f>
        <v>258</v>
      </c>
      <c r="F72" s="54" t="n">
        <f aca="false">IF(COUNTA(D72:E72)=0,"",SUM(D72:E72))</f>
        <v>670</v>
      </c>
      <c r="G72" s="55" t="n">
        <f aca="false">IF(OR(F72="",F72=0),"",D72/F72)</f>
        <v>0.614925373134328</v>
      </c>
      <c r="H72" s="55" t="n">
        <f aca="false">IF(OR(F72="",F72=0),"",E72/F72)</f>
        <v>0.385074626865672</v>
      </c>
      <c r="I72" s="32" t="s">
        <v>129</v>
      </c>
      <c r="J72" s="36" t="n">
        <v>2.11716121919269</v>
      </c>
      <c r="K72" s="36" t="n">
        <f aca="false">$K$8</f>
        <v>1.80203622806309</v>
      </c>
      <c r="L72" s="36" t="n">
        <f aca="false">SQRT(J72^2+K72^2)</f>
        <v>2.78023491728762</v>
      </c>
      <c r="M72" s="55" t="n">
        <f aca="false">IF(G72="","",MAX(0,G72-1.96*L72/100))</f>
        <v>0.560432768755491</v>
      </c>
      <c r="N72" s="55" t="n">
        <f aca="false">IF(G72="","",MIN(1,G72+1.96*L72/100))</f>
        <v>0.669417977513166</v>
      </c>
      <c r="O72" s="54" t="n">
        <f aca="false">ROUND(S72*W72,0)</f>
        <v>59</v>
      </c>
      <c r="P72" s="54" t="n">
        <f aca="false">IF(F72="","",ROUND(SQRT((F72*L72/100)^2+(G72*O72)^2),0))</f>
        <v>41</v>
      </c>
      <c r="R72" s="56" t="n">
        <v>10.6855110905417</v>
      </c>
      <c r="S72" s="57" t="n">
        <f aca="false">U72*V72*$F$5</f>
        <v>669.509193776521</v>
      </c>
      <c r="T72" s="58" t="n">
        <f aca="false">MAX(0,MIN(1,R72/100+$D$5))</f>
        <v>0.614910159872722</v>
      </c>
      <c r="U72" s="58" t="n">
        <v>0.487270155586988</v>
      </c>
      <c r="V72" s="57" t="n">
        <v>1374</v>
      </c>
      <c r="W72" s="58" t="n">
        <v>0.0882361663506877</v>
      </c>
      <c r="X72" s="59" t="s">
        <v>136</v>
      </c>
      <c r="Y72" s="59" t="s">
        <v>131</v>
      </c>
    </row>
    <row r="73" customFormat="false" ht="15" hidden="false" customHeight="false" outlineLevel="0" collapsed="false">
      <c r="A73" s="32" t="s">
        <v>198</v>
      </c>
      <c r="B73" s="32" t="s">
        <v>200</v>
      </c>
      <c r="C73" s="32" t="s">
        <v>210</v>
      </c>
      <c r="D73" s="54" t="n">
        <f aca="false">ROUND(S73*T73,0)</f>
        <v>348</v>
      </c>
      <c r="E73" s="54" t="n">
        <f aca="false">ROUND(S73,0)-D73</f>
        <v>201</v>
      </c>
      <c r="F73" s="54" t="n">
        <f aca="false">IF(COUNTA(D73:E73)=0,"",SUM(D73:E73))</f>
        <v>549</v>
      </c>
      <c r="G73" s="55" t="n">
        <f aca="false">IF(OR(F73="",F73=0),"",D73/F73)</f>
        <v>0.633879781420765</v>
      </c>
      <c r="H73" s="55" t="n">
        <f aca="false">IF(OR(F73="",F73=0),"",E73/F73)</f>
        <v>0.366120218579235</v>
      </c>
      <c r="I73" s="32" t="s">
        <v>129</v>
      </c>
      <c r="J73" s="36" t="n">
        <v>3.42046080519466</v>
      </c>
      <c r="K73" s="36" t="n">
        <f aca="false">$K$8</f>
        <v>1.80203622806309</v>
      </c>
      <c r="L73" s="36" t="n">
        <f aca="false">SQRT(J73^2+K73^2)</f>
        <v>3.86612036635239</v>
      </c>
      <c r="M73" s="55" t="n">
        <f aca="false">IF(G73="","",MAX(0,G73-1.96*L73/100))</f>
        <v>0.558103822240258</v>
      </c>
      <c r="N73" s="55" t="n">
        <f aca="false">IF(G73="","",MIN(1,G73+1.96*L73/100))</f>
        <v>0.709655740601272</v>
      </c>
      <c r="O73" s="54" t="n">
        <f aca="false">ROUND(S73*W73,0)</f>
        <v>81</v>
      </c>
      <c r="P73" s="54" t="n">
        <f aca="false">IF(F73="","",ROUND(SQRT((F73*L73/100)^2+(G73*O73)^2),0))</f>
        <v>56</v>
      </c>
      <c r="R73" s="56" t="n">
        <v>12.6167519762172</v>
      </c>
      <c r="S73" s="57" t="n">
        <f aca="false">U73*V73*$F$5</f>
        <v>549.287257019439</v>
      </c>
      <c r="T73" s="58" t="n">
        <f aca="false">MAX(0,MIN(1,R73/100+$D$5))</f>
        <v>0.634222568729477</v>
      </c>
      <c r="U73" s="58" t="n">
        <v>0.587473002159827</v>
      </c>
      <c r="V73" s="57" t="n">
        <v>935</v>
      </c>
      <c r="W73" s="58" t="n">
        <v>0.147793277096735</v>
      </c>
      <c r="X73" s="59" t="s">
        <v>130</v>
      </c>
      <c r="Y73" s="59" t="s">
        <v>131</v>
      </c>
    </row>
    <row r="74" customFormat="false" ht="15" hidden="false" customHeight="false" outlineLevel="0" collapsed="false">
      <c r="A74" s="32" t="s">
        <v>198</v>
      </c>
      <c r="B74" s="32" t="s">
        <v>200</v>
      </c>
      <c r="C74" s="32" t="s">
        <v>211</v>
      </c>
      <c r="D74" s="54" t="n">
        <f aca="false">ROUND(S74*T74,0)</f>
        <v>254</v>
      </c>
      <c r="E74" s="54" t="n">
        <f aca="false">ROUND(S74,0)-D74</f>
        <v>124</v>
      </c>
      <c r="F74" s="54" t="n">
        <f aca="false">IF(COUNTA(D74:E74)=0,"",SUM(D74:E74))</f>
        <v>378</v>
      </c>
      <c r="G74" s="55" t="n">
        <f aca="false">IF(OR(F74="",F74=0),"",D74/F74)</f>
        <v>0.671957671957672</v>
      </c>
      <c r="H74" s="55" t="n">
        <f aca="false">IF(OR(F74="",F74=0),"",E74/F74)</f>
        <v>0.328042328042328</v>
      </c>
      <c r="I74" s="32" t="s">
        <v>129</v>
      </c>
      <c r="J74" s="36" t="n">
        <v>3.42046080519466</v>
      </c>
      <c r="K74" s="36" t="n">
        <f aca="false">$K$8</f>
        <v>1.80203622806309</v>
      </c>
      <c r="L74" s="36" t="n">
        <f aca="false">SQRT(J74^2+K74^2)</f>
        <v>3.86612036635239</v>
      </c>
      <c r="M74" s="55" t="n">
        <f aca="false">IF(G74="","",MAX(0,G74-1.96*L74/100))</f>
        <v>0.596181712777165</v>
      </c>
      <c r="N74" s="55" t="n">
        <f aca="false">IF(G74="","",MIN(1,G74+1.96*L74/100))</f>
        <v>0.747733631138179</v>
      </c>
      <c r="O74" s="54" t="n">
        <f aca="false">ROUND(S74*W74,0)</f>
        <v>56</v>
      </c>
      <c r="P74" s="54" t="n">
        <f aca="false">IF(F74="","",ROUND(SQRT((F74*L74/100)^2+(G74*O74)^2),0))</f>
        <v>40</v>
      </c>
      <c r="R74" s="56" t="n">
        <v>16.2075091485005</v>
      </c>
      <c r="S74" s="57" t="n">
        <f aca="false">U74*V74*$F$5</f>
        <v>378.339066339066</v>
      </c>
      <c r="T74" s="58" t="n">
        <f aca="false">MAX(0,MIN(1,R74/100+$D$5))</f>
        <v>0.67013014045231</v>
      </c>
      <c r="U74" s="58" t="n">
        <v>0.314496314496315</v>
      </c>
      <c r="V74" s="57" t="n">
        <v>1203</v>
      </c>
      <c r="W74" s="58" t="n">
        <v>0.147793277096735</v>
      </c>
      <c r="X74" s="59" t="s">
        <v>130</v>
      </c>
      <c r="Y74" s="59" t="s">
        <v>131</v>
      </c>
    </row>
    <row r="75" customFormat="false" ht="15" hidden="false" customHeight="false" outlineLevel="0" collapsed="false">
      <c r="A75" s="32" t="s">
        <v>198</v>
      </c>
      <c r="B75" s="32" t="s">
        <v>200</v>
      </c>
      <c r="C75" s="32" t="s">
        <v>212</v>
      </c>
      <c r="D75" s="54" t="n">
        <f aca="false">ROUND(S75*T75,0)</f>
        <v>308</v>
      </c>
      <c r="E75" s="54" t="n">
        <f aca="false">ROUND(S75,0)-D75</f>
        <v>177</v>
      </c>
      <c r="F75" s="54" t="n">
        <f aca="false">IF(COUNTA(D75:E75)=0,"",SUM(D75:E75))</f>
        <v>485</v>
      </c>
      <c r="G75" s="55" t="n">
        <f aca="false">IF(OR(F75="",F75=0),"",D75/F75)</f>
        <v>0.635051546391753</v>
      </c>
      <c r="H75" s="55" t="n">
        <f aca="false">IF(OR(F75="",F75=0),"",E75/F75)</f>
        <v>0.364948453608247</v>
      </c>
      <c r="I75" s="32" t="s">
        <v>129</v>
      </c>
      <c r="J75" s="36" t="n">
        <v>3.42046080519466</v>
      </c>
      <c r="K75" s="36" t="n">
        <f aca="false">$K$8</f>
        <v>1.80203622806309</v>
      </c>
      <c r="L75" s="36" t="n">
        <f aca="false">SQRT(J75^2+K75^2)</f>
        <v>3.86612036635239</v>
      </c>
      <c r="M75" s="55" t="n">
        <f aca="false">IF(G75="","",MAX(0,G75-1.96*L75/100))</f>
        <v>0.559275587211246</v>
      </c>
      <c r="N75" s="55" t="n">
        <f aca="false">IF(G75="","",MIN(1,G75+1.96*L75/100))</f>
        <v>0.710827505572259</v>
      </c>
      <c r="O75" s="54" t="n">
        <f aca="false">ROUND(S75*W75,0)</f>
        <v>72</v>
      </c>
      <c r="P75" s="54" t="n">
        <f aca="false">IF(F75="","",ROUND(SQRT((F75*L75/100)^2+(G75*O75)^2),0))</f>
        <v>49</v>
      </c>
      <c r="R75" s="56" t="n">
        <v>12.7914568604411</v>
      </c>
      <c r="S75" s="57" t="n">
        <f aca="false">U75*V75*$F$5</f>
        <v>484.695302013423</v>
      </c>
      <c r="T75" s="58" t="n">
        <f aca="false">MAX(0,MIN(1,R75/100+$D$5))</f>
        <v>0.635969617571716</v>
      </c>
      <c r="U75" s="58" t="n">
        <v>0.326174496644295</v>
      </c>
      <c r="V75" s="57" t="n">
        <v>1486</v>
      </c>
      <c r="W75" s="58" t="n">
        <v>0.147793277096735</v>
      </c>
      <c r="X75" s="59" t="s">
        <v>130</v>
      </c>
      <c r="Y75" s="59" t="s">
        <v>131</v>
      </c>
    </row>
    <row r="76" customFormat="false" ht="15" hidden="false" customHeight="false" outlineLevel="0" collapsed="false">
      <c r="A76" s="32" t="s">
        <v>198</v>
      </c>
      <c r="B76" s="32" t="s">
        <v>200</v>
      </c>
      <c r="C76" s="32" t="s">
        <v>213</v>
      </c>
      <c r="D76" s="54" t="n">
        <f aca="false">ROUND(S76*T76,0)</f>
        <v>363</v>
      </c>
      <c r="E76" s="54" t="n">
        <f aca="false">ROUND(S76,0)-D76</f>
        <v>211</v>
      </c>
      <c r="F76" s="54" t="n">
        <f aca="false">IF(COUNTA(D76:E76)=0,"",SUM(D76:E76))</f>
        <v>574</v>
      </c>
      <c r="G76" s="55" t="n">
        <f aca="false">IF(OR(F76="",F76=0),"",D76/F76)</f>
        <v>0.632404181184669</v>
      </c>
      <c r="H76" s="55" t="n">
        <f aca="false">IF(OR(F76="",F76=0),"",E76/F76)</f>
        <v>0.367595818815331</v>
      </c>
      <c r="I76" s="32" t="s">
        <v>129</v>
      </c>
      <c r="J76" s="36" t="n">
        <v>2.11716121919269</v>
      </c>
      <c r="K76" s="36" t="n">
        <f aca="false">$K$8</f>
        <v>1.80203622806309</v>
      </c>
      <c r="L76" s="36" t="n">
        <f aca="false">SQRT(J76^2+K76^2)</f>
        <v>2.78023491728762</v>
      </c>
      <c r="M76" s="55" t="n">
        <f aca="false">IF(G76="","",MAX(0,G76-1.96*L76/100))</f>
        <v>0.577911576805832</v>
      </c>
      <c r="N76" s="55" t="n">
        <f aca="false">IF(G76="","",MIN(1,G76+1.96*L76/100))</f>
        <v>0.686896785563506</v>
      </c>
      <c r="O76" s="54" t="n">
        <f aca="false">ROUND(S76*W76,0)</f>
        <v>51</v>
      </c>
      <c r="P76" s="54" t="n">
        <f aca="false">IF(F76="","",ROUND(SQRT((F76*L76/100)^2+(G76*O76)^2),0))</f>
        <v>36</v>
      </c>
      <c r="R76" s="56" t="n">
        <v>12.4217517506128</v>
      </c>
      <c r="S76" s="57" t="n">
        <f aca="false">U76*V76*$F$5</f>
        <v>574.422997946612</v>
      </c>
      <c r="T76" s="58" t="n">
        <f aca="false">MAX(0,MIN(1,R76/100+$D$5))</f>
        <v>0.632272566473433</v>
      </c>
      <c r="U76" s="58" t="n">
        <v>0.509240246406571</v>
      </c>
      <c r="V76" s="57" t="n">
        <v>1128</v>
      </c>
      <c r="W76" s="58" t="n">
        <v>0.0882361663506877</v>
      </c>
      <c r="X76" s="59" t="s">
        <v>136</v>
      </c>
      <c r="Y76" s="59" t="s">
        <v>131</v>
      </c>
    </row>
    <row r="77" customFormat="false" ht="15" hidden="false" customHeight="false" outlineLevel="0" collapsed="false">
      <c r="A77" s="32" t="s">
        <v>198</v>
      </c>
      <c r="B77" s="32" t="s">
        <v>200</v>
      </c>
      <c r="C77" s="32" t="s">
        <v>214</v>
      </c>
      <c r="D77" s="54" t="n">
        <f aca="false">ROUND(S77*T77,0)</f>
        <v>330</v>
      </c>
      <c r="E77" s="54" t="n">
        <f aca="false">ROUND(S77,0)-D77</f>
        <v>249</v>
      </c>
      <c r="F77" s="54" t="n">
        <f aca="false">IF(COUNTA(D77:E77)=0,"",SUM(D77:E77))</f>
        <v>579</v>
      </c>
      <c r="G77" s="55" t="n">
        <f aca="false">IF(OR(F77="",F77=0),"",D77/F77)</f>
        <v>0.569948186528497</v>
      </c>
      <c r="H77" s="55" t="n">
        <f aca="false">IF(OR(F77="",F77=0),"",E77/F77)</f>
        <v>0.430051813471503</v>
      </c>
      <c r="I77" s="32" t="s">
        <v>129</v>
      </c>
      <c r="J77" s="36" t="n">
        <v>2.11716121919269</v>
      </c>
      <c r="K77" s="36" t="n">
        <f aca="false">$K$8</f>
        <v>1.80203622806309</v>
      </c>
      <c r="L77" s="36" t="n">
        <f aca="false">SQRT(J77^2+K77^2)</f>
        <v>2.78023491728762</v>
      </c>
      <c r="M77" s="55" t="n">
        <f aca="false">IF(G77="","",MAX(0,G77-1.96*L77/100))</f>
        <v>0.51545558214966</v>
      </c>
      <c r="N77" s="55" t="n">
        <f aca="false">IF(G77="","",MIN(1,G77+1.96*L77/100))</f>
        <v>0.624440790907335</v>
      </c>
      <c r="O77" s="54" t="n">
        <f aca="false">ROUND(S77*W77,0)</f>
        <v>51</v>
      </c>
      <c r="P77" s="54" t="n">
        <f aca="false">IF(F77="","",ROUND(SQRT((F77*L77/100)^2+(G77*O77)^2),0))</f>
        <v>33</v>
      </c>
      <c r="R77" s="56" t="n">
        <v>6.14837604734983</v>
      </c>
      <c r="S77" s="57" t="n">
        <f aca="false">U77*V77*$F$5</f>
        <v>579.434468524251</v>
      </c>
      <c r="T77" s="58" t="n">
        <f aca="false">MAX(0,MIN(1,R77/100+$D$5))</f>
        <v>0.569538809440803</v>
      </c>
      <c r="U77" s="58" t="n">
        <v>0.584107327141383</v>
      </c>
      <c r="V77" s="57" t="n">
        <v>992</v>
      </c>
      <c r="W77" s="58" t="n">
        <v>0.0882361663506877</v>
      </c>
      <c r="X77" s="59" t="s">
        <v>136</v>
      </c>
      <c r="Y77" s="59" t="s">
        <v>131</v>
      </c>
    </row>
    <row r="78" customFormat="false" ht="15" hidden="false" customHeight="false" outlineLevel="0" collapsed="false">
      <c r="A78" s="32" t="s">
        <v>198</v>
      </c>
      <c r="B78" s="32" t="s">
        <v>200</v>
      </c>
      <c r="C78" s="32" t="s">
        <v>215</v>
      </c>
      <c r="D78" s="54" t="n">
        <f aca="false">ROUND(S78*T78,0)</f>
        <v>265</v>
      </c>
      <c r="E78" s="54" t="n">
        <f aca="false">ROUND(S78,0)-D78</f>
        <v>167</v>
      </c>
      <c r="F78" s="54" t="n">
        <f aca="false">IF(COUNTA(D78:E78)=0,"",SUM(D78:E78))</f>
        <v>432</v>
      </c>
      <c r="G78" s="55" t="n">
        <f aca="false">IF(OR(F78="",F78=0),"",D78/F78)</f>
        <v>0.613425925925926</v>
      </c>
      <c r="H78" s="55" t="n">
        <f aca="false">IF(OR(F78="",F78=0),"",E78/F78)</f>
        <v>0.386574074074074</v>
      </c>
      <c r="I78" s="32" t="s">
        <v>129</v>
      </c>
      <c r="J78" s="36" t="n">
        <v>3.42046080519466</v>
      </c>
      <c r="K78" s="36" t="n">
        <f aca="false">$K$8</f>
        <v>1.80203622806309</v>
      </c>
      <c r="L78" s="36" t="n">
        <f aca="false">SQRT(J78^2+K78^2)</f>
        <v>3.86612036635239</v>
      </c>
      <c r="M78" s="55" t="n">
        <f aca="false">IF(G78="","",MAX(0,G78-1.96*L78/100))</f>
        <v>0.537649966745419</v>
      </c>
      <c r="N78" s="55" t="n">
        <f aca="false">IF(G78="","",MIN(1,G78+1.96*L78/100))</f>
        <v>0.689201885106433</v>
      </c>
      <c r="O78" s="54" t="n">
        <f aca="false">ROUND(S78*W78,0)</f>
        <v>64</v>
      </c>
      <c r="P78" s="54" t="n">
        <f aca="false">IF(F78="","",ROUND(SQRT((F78*L78/100)^2+(G78*O78)^2),0))</f>
        <v>43</v>
      </c>
      <c r="R78" s="56" t="n">
        <v>10.6635796531171</v>
      </c>
      <c r="S78" s="57" t="n">
        <f aca="false">U78*V78*$F$5</f>
        <v>431.913793103448</v>
      </c>
      <c r="T78" s="58" t="n">
        <f aca="false">MAX(0,MIN(1,R78/100+$D$5))</f>
        <v>0.614690845498475</v>
      </c>
      <c r="U78" s="58" t="n">
        <v>0.353448275862069</v>
      </c>
      <c r="V78" s="57" t="n">
        <v>1222</v>
      </c>
      <c r="W78" s="58" t="n">
        <v>0.147793277096735</v>
      </c>
      <c r="X78" s="59" t="s">
        <v>130</v>
      </c>
      <c r="Y78" s="59" t="s">
        <v>131</v>
      </c>
    </row>
    <row r="79" customFormat="false" ht="15" hidden="false" customHeight="false" outlineLevel="0" collapsed="false">
      <c r="A79" s="32" t="s">
        <v>198</v>
      </c>
      <c r="B79" s="32" t="s">
        <v>200</v>
      </c>
      <c r="C79" s="32" t="s">
        <v>216</v>
      </c>
      <c r="D79" s="54" t="n">
        <f aca="false">ROUND(S79*T79,0)</f>
        <v>253</v>
      </c>
      <c r="E79" s="54" t="n">
        <f aca="false">ROUND(S79,0)-D79</f>
        <v>111</v>
      </c>
      <c r="F79" s="54" t="n">
        <f aca="false">IF(COUNTA(D79:E79)=0,"",SUM(D79:E79))</f>
        <v>364</v>
      </c>
      <c r="G79" s="55" t="n">
        <f aca="false">IF(OR(F79="",F79=0),"",D79/F79)</f>
        <v>0.695054945054945</v>
      </c>
      <c r="H79" s="55" t="n">
        <f aca="false">IF(OR(F79="",F79=0),"",E79/F79)</f>
        <v>0.304945054945055</v>
      </c>
      <c r="I79" s="32" t="s">
        <v>129</v>
      </c>
      <c r="J79" s="36" t="n">
        <v>3.42046080519466</v>
      </c>
      <c r="K79" s="36" t="n">
        <f aca="false">$K$8</f>
        <v>1.80203622806309</v>
      </c>
      <c r="L79" s="36" t="n">
        <f aca="false">SQRT(J79^2+K79^2)</f>
        <v>3.86612036635239</v>
      </c>
      <c r="M79" s="55" t="n">
        <f aca="false">IF(G79="","",MAX(0,G79-1.96*L79/100))</f>
        <v>0.619278985874438</v>
      </c>
      <c r="N79" s="55" t="n">
        <f aca="false">IF(G79="","",MIN(1,G79+1.96*L79/100))</f>
        <v>0.770830904235452</v>
      </c>
      <c r="O79" s="54" t="n">
        <f aca="false">ROUND(S79*W79,0)</f>
        <v>54</v>
      </c>
      <c r="P79" s="54" t="n">
        <f aca="false">IF(F79="","",ROUND(SQRT((F79*L79/100)^2+(G79*O79)^2),0))</f>
        <v>40</v>
      </c>
      <c r="R79" s="56" t="n">
        <v>18.6154143851908</v>
      </c>
      <c r="S79" s="57" t="n">
        <f aca="false">U79*V79*$F$5</f>
        <v>363.966015293118</v>
      </c>
      <c r="T79" s="58" t="n">
        <f aca="false">MAX(0,MIN(1,R79/100+$D$5))</f>
        <v>0.694209192819213</v>
      </c>
      <c r="U79" s="58" t="n">
        <v>0.295666949872557</v>
      </c>
      <c r="V79" s="57" t="n">
        <v>1231</v>
      </c>
      <c r="W79" s="58" t="n">
        <v>0.147793277096735</v>
      </c>
      <c r="X79" s="59" t="s">
        <v>130</v>
      </c>
      <c r="Y79" s="59" t="s">
        <v>131</v>
      </c>
    </row>
    <row r="80" customFormat="false" ht="15" hidden="false" customHeight="false" outlineLevel="0" collapsed="false">
      <c r="A80" s="32" t="s">
        <v>198</v>
      </c>
      <c r="B80" s="32" t="s">
        <v>200</v>
      </c>
      <c r="C80" s="32" t="s">
        <v>217</v>
      </c>
      <c r="D80" s="54" t="n">
        <f aca="false">ROUND(S80*T80,0)</f>
        <v>197</v>
      </c>
      <c r="E80" s="54" t="n">
        <f aca="false">ROUND(S80,0)-D80</f>
        <v>107</v>
      </c>
      <c r="F80" s="54" t="n">
        <f aca="false">IF(COUNTA(D80:E80)=0,"",SUM(D80:E80))</f>
        <v>304</v>
      </c>
      <c r="G80" s="55" t="n">
        <f aca="false">IF(OR(F80="",F80=0),"",D80/F80)</f>
        <v>0.648026315789474</v>
      </c>
      <c r="H80" s="55" t="n">
        <f aca="false">IF(OR(F80="",F80=0),"",E80/F80)</f>
        <v>0.351973684210526</v>
      </c>
      <c r="I80" s="32" t="s">
        <v>129</v>
      </c>
      <c r="J80" s="36" t="n">
        <v>3.42046080519466</v>
      </c>
      <c r="K80" s="36" t="n">
        <f aca="false">$K$8</f>
        <v>1.80203622806309</v>
      </c>
      <c r="L80" s="36" t="n">
        <f aca="false">SQRT(J80^2+K80^2)</f>
        <v>3.86612036635239</v>
      </c>
      <c r="M80" s="55" t="n">
        <f aca="false">IF(G80="","",MAX(0,G80-1.96*L80/100))</f>
        <v>0.572250356608967</v>
      </c>
      <c r="N80" s="55" t="n">
        <f aca="false">IF(G80="","",MIN(1,G80+1.96*L80/100))</f>
        <v>0.723802274969981</v>
      </c>
      <c r="O80" s="54" t="n">
        <f aca="false">ROUND(S80*W80,0)</f>
        <v>45</v>
      </c>
      <c r="P80" s="54" t="n">
        <f aca="false">IF(F80="","",ROUND(SQRT((F80*L80/100)^2+(G80*O80)^2),0))</f>
        <v>31</v>
      </c>
      <c r="R80" s="56" t="n">
        <v>13.9264834874269</v>
      </c>
      <c r="S80" s="57" t="n">
        <f aca="false">U80*V80*$F$5</f>
        <v>303.644444444444</v>
      </c>
      <c r="T80" s="58" t="n">
        <f aca="false">MAX(0,MIN(1,R80/100+$D$5))</f>
        <v>0.647319883841574</v>
      </c>
      <c r="U80" s="58" t="n">
        <v>0.311111111111111</v>
      </c>
      <c r="V80" s="57" t="n">
        <v>976</v>
      </c>
      <c r="W80" s="58" t="n">
        <v>0.147793277096735</v>
      </c>
      <c r="X80" s="59" t="s">
        <v>130</v>
      </c>
      <c r="Y80" s="59" t="s">
        <v>131</v>
      </c>
    </row>
    <row r="81" customFormat="false" ht="15" hidden="false" customHeight="false" outlineLevel="0" collapsed="false">
      <c r="A81" s="32" t="s">
        <v>198</v>
      </c>
      <c r="B81" s="32" t="s">
        <v>200</v>
      </c>
      <c r="C81" s="32" t="s">
        <v>218</v>
      </c>
      <c r="D81" s="54" t="n">
        <f aca="false">ROUND(S81*T81,0)</f>
        <v>257</v>
      </c>
      <c r="E81" s="54" t="n">
        <f aca="false">ROUND(S81,0)-D81</f>
        <v>138</v>
      </c>
      <c r="F81" s="54" t="n">
        <f aca="false">IF(COUNTA(D81:E81)=0,"",SUM(D81:E81))</f>
        <v>395</v>
      </c>
      <c r="G81" s="55" t="n">
        <f aca="false">IF(OR(F81="",F81=0),"",D81/F81)</f>
        <v>0.650632911392405</v>
      </c>
      <c r="H81" s="55" t="n">
        <f aca="false">IF(OR(F81="",F81=0),"",E81/F81)</f>
        <v>0.349367088607595</v>
      </c>
      <c r="I81" s="32" t="s">
        <v>129</v>
      </c>
      <c r="J81" s="36" t="n">
        <v>3.42046080519466</v>
      </c>
      <c r="K81" s="36" t="n">
        <f aca="false">$K$8</f>
        <v>1.80203622806309</v>
      </c>
      <c r="L81" s="36" t="n">
        <f aca="false">SQRT(J81^2+K81^2)</f>
        <v>3.86612036635239</v>
      </c>
      <c r="M81" s="55" t="n">
        <f aca="false">IF(G81="","",MAX(0,G81-1.96*L81/100))</f>
        <v>0.574856952211898</v>
      </c>
      <c r="N81" s="55" t="n">
        <f aca="false">IF(G81="","",MIN(1,G81+1.96*L81/100))</f>
        <v>0.726408870572912</v>
      </c>
      <c r="O81" s="54" t="n">
        <f aca="false">ROUND(S81*W81,0)</f>
        <v>58</v>
      </c>
      <c r="P81" s="54" t="n">
        <f aca="false">IF(F81="","",ROUND(SQRT((F81*L81/100)^2+(G81*O81)^2),0))</f>
        <v>41</v>
      </c>
      <c r="R81" s="56" t="n">
        <v>14.0798555429454</v>
      </c>
      <c r="S81" s="57" t="n">
        <f aca="false">U81*V81*$F$5</f>
        <v>395.313313313313</v>
      </c>
      <c r="T81" s="58" t="n">
        <f aca="false">MAX(0,MIN(1,R81/100+$D$5))</f>
        <v>0.648853604396758</v>
      </c>
      <c r="U81" s="58" t="n">
        <v>0.379379379379379</v>
      </c>
      <c r="V81" s="57" t="n">
        <v>1042</v>
      </c>
      <c r="W81" s="58" t="n">
        <v>0.147793277096735</v>
      </c>
      <c r="X81" s="59" t="s">
        <v>130</v>
      </c>
      <c r="Y81" s="59" t="s">
        <v>131</v>
      </c>
    </row>
    <row r="82" customFormat="false" ht="15" hidden="false" customHeight="false" outlineLevel="0" collapsed="false">
      <c r="A82" s="32" t="s">
        <v>198</v>
      </c>
      <c r="B82" s="32" t="s">
        <v>200</v>
      </c>
      <c r="C82" s="32" t="s">
        <v>219</v>
      </c>
      <c r="D82" s="54" t="n">
        <f aca="false">ROUND(S82*T82,0)</f>
        <v>202</v>
      </c>
      <c r="E82" s="54" t="n">
        <f aca="false">ROUND(S82,0)-D82</f>
        <v>99</v>
      </c>
      <c r="F82" s="54" t="n">
        <f aca="false">IF(COUNTA(D82:E82)=0,"",SUM(D82:E82))</f>
        <v>301</v>
      </c>
      <c r="G82" s="55" t="n">
        <f aca="false">IF(OR(F82="",F82=0),"",D82/F82)</f>
        <v>0.67109634551495</v>
      </c>
      <c r="H82" s="55" t="n">
        <f aca="false">IF(OR(F82="",F82=0),"",E82/F82)</f>
        <v>0.32890365448505</v>
      </c>
      <c r="I82" s="32" t="s">
        <v>129</v>
      </c>
      <c r="J82" s="36" t="n">
        <v>3.42046080519466</v>
      </c>
      <c r="K82" s="36" t="n">
        <f aca="false">$K$8</f>
        <v>1.80203622806309</v>
      </c>
      <c r="L82" s="36" t="n">
        <f aca="false">SQRT(J82^2+K82^2)</f>
        <v>3.86612036635239</v>
      </c>
      <c r="M82" s="55" t="n">
        <f aca="false">IF(G82="","",MAX(0,G82-1.96*L82/100))</f>
        <v>0.595320386334443</v>
      </c>
      <c r="N82" s="55" t="n">
        <f aca="false">IF(G82="","",MIN(1,G82+1.96*L82/100))</f>
        <v>0.746872304695457</v>
      </c>
      <c r="O82" s="54" t="n">
        <f aca="false">ROUND(S82*W82,0)</f>
        <v>44</v>
      </c>
      <c r="P82" s="54" t="n">
        <f aca="false">IF(F82="","",ROUND(SQRT((F82*L82/100)^2+(G82*O82)^2),0))</f>
        <v>32</v>
      </c>
      <c r="R82" s="56" t="n">
        <v>16.4079565426281</v>
      </c>
      <c r="S82" s="57" t="n">
        <f aca="false">U82*V82*$F$5</f>
        <v>300.567123287671</v>
      </c>
      <c r="T82" s="58" t="n">
        <f aca="false">MAX(0,MIN(1,R82/100+$D$5))</f>
        <v>0.672134614393586</v>
      </c>
      <c r="U82" s="58" t="n">
        <v>0.398630136986301</v>
      </c>
      <c r="V82" s="57" t="n">
        <v>754</v>
      </c>
      <c r="W82" s="58" t="n">
        <v>0.147793277096735</v>
      </c>
      <c r="X82" s="59" t="s">
        <v>130</v>
      </c>
      <c r="Y82" s="59" t="s">
        <v>131</v>
      </c>
    </row>
    <row r="83" customFormat="false" ht="15" hidden="false" customHeight="false" outlineLevel="0" collapsed="false">
      <c r="A83" s="32" t="s">
        <v>198</v>
      </c>
      <c r="B83" s="32" t="s">
        <v>200</v>
      </c>
      <c r="C83" s="32" t="s">
        <v>220</v>
      </c>
      <c r="D83" s="54" t="n">
        <f aca="false">ROUND(S83*T83,0)</f>
        <v>374</v>
      </c>
      <c r="E83" s="54" t="n">
        <f aca="false">ROUND(S83,0)-D83</f>
        <v>212</v>
      </c>
      <c r="F83" s="54" t="n">
        <f aca="false">IF(COUNTA(D83:E83)=0,"",SUM(D83:E83))</f>
        <v>586</v>
      </c>
      <c r="G83" s="55" t="n">
        <f aca="false">IF(OR(F83="",F83=0),"",D83/F83)</f>
        <v>0.638225255972696</v>
      </c>
      <c r="H83" s="55" t="n">
        <f aca="false">IF(OR(F83="",F83=0),"",E83/F83)</f>
        <v>0.361774744027304</v>
      </c>
      <c r="I83" s="32" t="s">
        <v>129</v>
      </c>
      <c r="J83" s="36" t="n">
        <v>2.11716121919269</v>
      </c>
      <c r="K83" s="36" t="n">
        <f aca="false">$K$8</f>
        <v>1.80203622806309</v>
      </c>
      <c r="L83" s="36" t="n">
        <f aca="false">SQRT(J83^2+K83^2)</f>
        <v>2.78023491728762</v>
      </c>
      <c r="M83" s="55" t="n">
        <f aca="false">IF(G83="","",MAX(0,G83-1.96*L83/100))</f>
        <v>0.583732651593859</v>
      </c>
      <c r="N83" s="55" t="n">
        <f aca="false">IF(G83="","",MIN(1,G83+1.96*L83/100))</f>
        <v>0.692717860351534</v>
      </c>
      <c r="O83" s="54" t="n">
        <f aca="false">ROUND(S83*W83,0)</f>
        <v>52</v>
      </c>
      <c r="P83" s="54" t="n">
        <f aca="false">IF(F83="","",ROUND(SQRT((F83*L83/100)^2+(G83*O83)^2),0))</f>
        <v>37</v>
      </c>
      <c r="R83" s="56" t="n">
        <v>12.9251500156727</v>
      </c>
      <c r="S83" s="57" t="n">
        <f aca="false">U83*V83*$F$5</f>
        <v>586.485403548941</v>
      </c>
      <c r="T83" s="58" t="n">
        <f aca="false">MAX(0,MIN(1,R83/100+$D$5))</f>
        <v>0.637306549124031</v>
      </c>
      <c r="U83" s="58" t="n">
        <v>0.328563251287922</v>
      </c>
      <c r="V83" s="57" t="n">
        <v>1785</v>
      </c>
      <c r="W83" s="58" t="n">
        <v>0.0882361663506877</v>
      </c>
      <c r="X83" s="59" t="s">
        <v>136</v>
      </c>
      <c r="Y83" s="59" t="s">
        <v>131</v>
      </c>
    </row>
    <row r="84" customFormat="false" ht="15" hidden="false" customHeight="false" outlineLevel="0" collapsed="false">
      <c r="A84" s="32" t="s">
        <v>198</v>
      </c>
      <c r="B84" s="32" t="s">
        <v>200</v>
      </c>
      <c r="C84" s="32" t="s">
        <v>221</v>
      </c>
      <c r="D84" s="54" t="n">
        <f aca="false">ROUND(S84*T84,0)</f>
        <v>367</v>
      </c>
      <c r="E84" s="54" t="n">
        <f aca="false">ROUND(S84,0)-D84</f>
        <v>204</v>
      </c>
      <c r="F84" s="54" t="n">
        <f aca="false">IF(COUNTA(D84:E84)=0,"",SUM(D84:E84))</f>
        <v>571</v>
      </c>
      <c r="G84" s="55" t="n">
        <f aca="false">IF(OR(F84="",F84=0),"",D84/F84)</f>
        <v>0.642732049036778</v>
      </c>
      <c r="H84" s="55" t="n">
        <f aca="false">IF(OR(F84="",F84=0),"",E84/F84)</f>
        <v>0.357267950963222</v>
      </c>
      <c r="I84" s="32" t="s">
        <v>129</v>
      </c>
      <c r="J84" s="36" t="n">
        <v>3.42046080519466</v>
      </c>
      <c r="K84" s="36" t="n">
        <f aca="false">$K$8</f>
        <v>1.80203622806309</v>
      </c>
      <c r="L84" s="36" t="n">
        <f aca="false">SQRT(J84^2+K84^2)</f>
        <v>3.86612036635239</v>
      </c>
      <c r="M84" s="55" t="n">
        <f aca="false">IF(G84="","",MAX(0,G84-1.96*L84/100))</f>
        <v>0.566956089856271</v>
      </c>
      <c r="N84" s="55" t="n">
        <f aca="false">IF(G84="","",MIN(1,G84+1.96*L84/100))</f>
        <v>0.718508008217284</v>
      </c>
      <c r="O84" s="54" t="n">
        <f aca="false">ROUND(S84*W84,0)</f>
        <v>84</v>
      </c>
      <c r="P84" s="54" t="n">
        <f aca="false">IF(F84="","",ROUND(SQRT((F84*L84/100)^2+(G84*O84)^2),0))</f>
        <v>58</v>
      </c>
      <c r="R84" s="56" t="n">
        <v>13.4210554770742</v>
      </c>
      <c r="S84" s="57" t="n">
        <f aca="false">U84*V84*$F$5</f>
        <v>571.299896587383</v>
      </c>
      <c r="T84" s="58" t="n">
        <f aca="false">MAX(0,MIN(1,R84/100+$D$5))</f>
        <v>0.642265603738047</v>
      </c>
      <c r="U84" s="58" t="n">
        <v>0.28593588417787</v>
      </c>
      <c r="V84" s="57" t="n">
        <v>1998</v>
      </c>
      <c r="W84" s="58" t="n">
        <v>0.147793277096735</v>
      </c>
      <c r="X84" s="59" t="s">
        <v>130</v>
      </c>
      <c r="Y84" s="59" t="s">
        <v>131</v>
      </c>
    </row>
    <row r="85" customFormat="false" ht="15" hidden="false" customHeight="false" outlineLevel="0" collapsed="false">
      <c r="A85" s="32" t="s">
        <v>198</v>
      </c>
      <c r="B85" s="32" t="s">
        <v>200</v>
      </c>
      <c r="C85" s="32" t="s">
        <v>222</v>
      </c>
      <c r="D85" s="54" t="n">
        <f aca="false">ROUND(S85*T85,0)</f>
        <v>300</v>
      </c>
      <c r="E85" s="54" t="n">
        <f aca="false">ROUND(S85,0)-D85</f>
        <v>223</v>
      </c>
      <c r="F85" s="54" t="n">
        <f aca="false">IF(COUNTA(D85:E85)=0,"",SUM(D85:E85))</f>
        <v>523</v>
      </c>
      <c r="G85" s="55" t="n">
        <f aca="false">IF(OR(F85="",F85=0),"",D85/F85)</f>
        <v>0.573613766730402</v>
      </c>
      <c r="H85" s="55" t="n">
        <f aca="false">IF(OR(F85="",F85=0),"",E85/F85)</f>
        <v>0.426386233269598</v>
      </c>
      <c r="I85" s="32" t="s">
        <v>129</v>
      </c>
      <c r="J85" s="36" t="n">
        <v>3.42046080519466</v>
      </c>
      <c r="K85" s="36" t="n">
        <f aca="false">$K$8</f>
        <v>1.80203622806309</v>
      </c>
      <c r="L85" s="36" t="n">
        <f aca="false">SQRT(J85^2+K85^2)</f>
        <v>3.86612036635239</v>
      </c>
      <c r="M85" s="55" t="n">
        <f aca="false">IF(G85="","",MAX(0,G85-1.96*L85/100))</f>
        <v>0.497837807549895</v>
      </c>
      <c r="N85" s="55" t="n">
        <f aca="false">IF(G85="","",MIN(1,G85+1.96*L85/100))</f>
        <v>0.649389725910908</v>
      </c>
      <c r="O85" s="54" t="n">
        <f aca="false">ROUND(S85*W85,0)</f>
        <v>77</v>
      </c>
      <c r="P85" s="54" t="n">
        <f aca="false">IF(F85="","",ROUND(SQRT((F85*L85/100)^2+(G85*O85)^2),0))</f>
        <v>49</v>
      </c>
      <c r="R85" s="56" t="n">
        <v>6.51499438530496</v>
      </c>
      <c r="S85" s="57" t="n">
        <f aca="false">U85*V85*$F$5</f>
        <v>522.567052980132</v>
      </c>
      <c r="T85" s="58" t="n">
        <f aca="false">MAX(0,MIN(1,R85/100+$D$5))</f>
        <v>0.573204992820354</v>
      </c>
      <c r="U85" s="58" t="n">
        <v>0.43294701986755</v>
      </c>
      <c r="V85" s="57" t="n">
        <v>1207</v>
      </c>
      <c r="W85" s="58" t="n">
        <v>0.147793277096735</v>
      </c>
      <c r="X85" s="59" t="s">
        <v>130</v>
      </c>
      <c r="Y85" s="59" t="s">
        <v>131</v>
      </c>
    </row>
    <row r="86" customFormat="false" ht="15" hidden="false" customHeight="false" outlineLevel="0" collapsed="false">
      <c r="A86" s="32" t="s">
        <v>198</v>
      </c>
      <c r="B86" s="32" t="s">
        <v>200</v>
      </c>
      <c r="C86" s="32" t="s">
        <v>223</v>
      </c>
      <c r="D86" s="54" t="n">
        <f aca="false">ROUND(S86*T86,0)</f>
        <v>379</v>
      </c>
      <c r="E86" s="54" t="n">
        <f aca="false">ROUND(S86,0)-D86</f>
        <v>231</v>
      </c>
      <c r="F86" s="54" t="n">
        <f aca="false">IF(COUNTA(D86:E86)=0,"",SUM(D86:E86))</f>
        <v>610</v>
      </c>
      <c r="G86" s="55" t="n">
        <f aca="false">IF(OR(F86="",F86=0),"",D86/F86)</f>
        <v>0.621311475409836</v>
      </c>
      <c r="H86" s="55" t="n">
        <f aca="false">IF(OR(F86="",F86=0),"",E86/F86)</f>
        <v>0.378688524590164</v>
      </c>
      <c r="I86" s="32" t="s">
        <v>129</v>
      </c>
      <c r="J86" s="36" t="n">
        <v>2.11716121919269</v>
      </c>
      <c r="K86" s="36" t="n">
        <f aca="false">$K$8</f>
        <v>1.80203622806309</v>
      </c>
      <c r="L86" s="36" t="n">
        <f aca="false">SQRT(J86^2+K86^2)</f>
        <v>2.78023491728762</v>
      </c>
      <c r="M86" s="55" t="n">
        <f aca="false">IF(G86="","",MAX(0,G86-1.96*L86/100))</f>
        <v>0.566818871030999</v>
      </c>
      <c r="N86" s="55" t="n">
        <f aca="false">IF(G86="","",MIN(1,G86+1.96*L86/100))</f>
        <v>0.675804079788674</v>
      </c>
      <c r="O86" s="54" t="n">
        <f aca="false">ROUND(S86*W86,0)</f>
        <v>54</v>
      </c>
      <c r="P86" s="54" t="n">
        <f aca="false">IF(F86="","",ROUND(SQRT((F86*L86/100)^2+(G86*O86)^2),0))</f>
        <v>38</v>
      </c>
      <c r="R86" s="56" t="n">
        <v>11.3100391507756</v>
      </c>
      <c r="S86" s="57" t="n">
        <f aca="false">U86*V86*$F$5</f>
        <v>610.325752919484</v>
      </c>
      <c r="T86" s="58" t="n">
        <f aca="false">MAX(0,MIN(1,R86/100+$D$5))</f>
        <v>0.621155440475061</v>
      </c>
      <c r="U86" s="58" t="n">
        <v>0.368776889981561</v>
      </c>
      <c r="V86" s="57" t="n">
        <v>1655</v>
      </c>
      <c r="W86" s="58" t="n">
        <v>0.0882361663506877</v>
      </c>
      <c r="X86" s="59" t="s">
        <v>136</v>
      </c>
      <c r="Y86" s="59" t="s">
        <v>131</v>
      </c>
    </row>
    <row r="87" customFormat="false" ht="15" hidden="false" customHeight="false" outlineLevel="0" collapsed="false">
      <c r="A87" s="32" t="s">
        <v>198</v>
      </c>
      <c r="B87" s="32" t="s">
        <v>200</v>
      </c>
      <c r="C87" s="32" t="s">
        <v>224</v>
      </c>
      <c r="D87" s="54" t="n">
        <f aca="false">ROUND(S87*T87,0)</f>
        <v>422</v>
      </c>
      <c r="E87" s="54" t="n">
        <f aca="false">ROUND(S87,0)-D87</f>
        <v>259</v>
      </c>
      <c r="F87" s="54" t="n">
        <f aca="false">IF(COUNTA(D87:E87)=0,"",SUM(D87:E87))</f>
        <v>681</v>
      </c>
      <c r="G87" s="55" t="n">
        <f aca="false">IF(OR(F87="",F87=0),"",D87/F87)</f>
        <v>0.619676945668135</v>
      </c>
      <c r="H87" s="55" t="n">
        <f aca="false">IF(OR(F87="",F87=0),"",E87/F87)</f>
        <v>0.380323054331865</v>
      </c>
      <c r="I87" s="32" t="s">
        <v>129</v>
      </c>
      <c r="J87" s="36" t="n">
        <v>2.11716121919269</v>
      </c>
      <c r="K87" s="36" t="n">
        <f aca="false">$K$8</f>
        <v>1.80203622806309</v>
      </c>
      <c r="L87" s="36" t="n">
        <f aca="false">SQRT(J87^2+K87^2)</f>
        <v>2.78023491728762</v>
      </c>
      <c r="M87" s="55" t="n">
        <f aca="false">IF(G87="","",MAX(0,G87-1.96*L87/100))</f>
        <v>0.565184341289298</v>
      </c>
      <c r="N87" s="55" t="n">
        <f aca="false">IF(G87="","",MIN(1,G87+1.96*L87/100))</f>
        <v>0.674169550046972</v>
      </c>
      <c r="O87" s="54" t="n">
        <f aca="false">ROUND(S87*W87,0)</f>
        <v>60</v>
      </c>
      <c r="P87" s="54" t="n">
        <f aca="false">IF(F87="","",ROUND(SQRT((F87*L87/100)^2+(G87*O87)^2),0))</f>
        <v>42</v>
      </c>
      <c r="R87" s="56" t="n">
        <v>11.1197496781895</v>
      </c>
      <c r="S87" s="57" t="n">
        <f aca="false">U87*V87*$F$5</f>
        <v>680.907053394859</v>
      </c>
      <c r="T87" s="58" t="n">
        <f aca="false">MAX(0,MIN(1,R87/100+$D$5))</f>
        <v>0.6192525457492</v>
      </c>
      <c r="U87" s="58" t="n">
        <v>0.441001977587344</v>
      </c>
      <c r="V87" s="57" t="n">
        <v>1544</v>
      </c>
      <c r="W87" s="58" t="n">
        <v>0.0882361663506877</v>
      </c>
      <c r="X87" s="59" t="s">
        <v>136</v>
      </c>
      <c r="Y87" s="59" t="s">
        <v>131</v>
      </c>
    </row>
    <row r="88" customFormat="false" ht="15" hidden="false" customHeight="false" outlineLevel="0" collapsed="false">
      <c r="A88" s="32" t="s">
        <v>198</v>
      </c>
      <c r="B88" s="32" t="s">
        <v>200</v>
      </c>
      <c r="C88" s="32" t="s">
        <v>225</v>
      </c>
      <c r="D88" s="54" t="n">
        <f aca="false">ROUND(S88*T88,0)</f>
        <v>288</v>
      </c>
      <c r="E88" s="54" t="n">
        <f aca="false">ROUND(S88,0)-D88</f>
        <v>204</v>
      </c>
      <c r="F88" s="54" t="n">
        <f aca="false">IF(COUNTA(D88:E88)=0,"",SUM(D88:E88))</f>
        <v>492</v>
      </c>
      <c r="G88" s="55" t="n">
        <f aca="false">IF(OR(F88="",F88=0),"",D88/F88)</f>
        <v>0.585365853658537</v>
      </c>
      <c r="H88" s="55" t="n">
        <f aca="false">IF(OR(F88="",F88=0),"",E88/F88)</f>
        <v>0.414634146341463</v>
      </c>
      <c r="I88" s="32" t="s">
        <v>129</v>
      </c>
      <c r="J88" s="36" t="n">
        <v>3.42046080519466</v>
      </c>
      <c r="K88" s="36" t="n">
        <f aca="false">$K$8</f>
        <v>1.80203622806309</v>
      </c>
      <c r="L88" s="36" t="n">
        <f aca="false">SQRT(J88^2+K88^2)</f>
        <v>3.86612036635239</v>
      </c>
      <c r="M88" s="55" t="n">
        <f aca="false">IF(G88="","",MAX(0,G88-1.96*L88/100))</f>
        <v>0.50958989447803</v>
      </c>
      <c r="N88" s="55" t="n">
        <f aca="false">IF(G88="","",MIN(1,G88+1.96*L88/100))</f>
        <v>0.661141812839043</v>
      </c>
      <c r="O88" s="54" t="n">
        <f aca="false">ROUND(S88*W88,0)</f>
        <v>73</v>
      </c>
      <c r="P88" s="54" t="n">
        <f aca="false">IF(F88="","",ROUND(SQRT((F88*L88/100)^2+(G88*O88)^2),0))</f>
        <v>47</v>
      </c>
      <c r="R88" s="56" t="n">
        <v>7.71278445284812</v>
      </c>
      <c r="S88" s="57" t="n">
        <f aca="false">U88*V88*$F$5</f>
        <v>491.515840779854</v>
      </c>
      <c r="T88" s="58" t="n">
        <f aca="false">MAX(0,MIN(1,R88/100+$D$5))</f>
        <v>0.585182893495786</v>
      </c>
      <c r="U88" s="58" t="n">
        <v>0.376929325751422</v>
      </c>
      <c r="V88" s="57" t="n">
        <v>1304</v>
      </c>
      <c r="W88" s="58" t="n">
        <v>0.147793277096735</v>
      </c>
      <c r="X88" s="59" t="s">
        <v>130</v>
      </c>
      <c r="Y88" s="59" t="s">
        <v>131</v>
      </c>
    </row>
    <row r="89" customFormat="false" ht="15" hidden="false" customHeight="false" outlineLevel="0" collapsed="false">
      <c r="A89" s="32" t="s">
        <v>198</v>
      </c>
      <c r="B89" s="32" t="s">
        <v>200</v>
      </c>
      <c r="C89" s="32" t="s">
        <v>226</v>
      </c>
      <c r="D89" s="54" t="n">
        <f aca="false">ROUND(S89*T89,0)</f>
        <v>287</v>
      </c>
      <c r="E89" s="54" t="n">
        <f aca="false">ROUND(S89,0)-D89</f>
        <v>173</v>
      </c>
      <c r="F89" s="54" t="n">
        <f aca="false">IF(COUNTA(D89:E89)=0,"",SUM(D89:E89))</f>
        <v>460</v>
      </c>
      <c r="G89" s="55" t="n">
        <f aca="false">IF(OR(F89="",F89=0),"",D89/F89)</f>
        <v>0.623913043478261</v>
      </c>
      <c r="H89" s="55" t="n">
        <f aca="false">IF(OR(F89="",F89=0),"",E89/F89)</f>
        <v>0.376086956521739</v>
      </c>
      <c r="I89" s="32" t="s">
        <v>129</v>
      </c>
      <c r="J89" s="36" t="n">
        <v>3.42046080519466</v>
      </c>
      <c r="K89" s="36" t="n">
        <f aca="false">$K$8</f>
        <v>1.80203622806309</v>
      </c>
      <c r="L89" s="36" t="n">
        <f aca="false">SQRT(J89^2+K89^2)</f>
        <v>3.86612036635239</v>
      </c>
      <c r="M89" s="55" t="n">
        <f aca="false">IF(G89="","",MAX(0,G89-1.96*L89/100))</f>
        <v>0.548137084297754</v>
      </c>
      <c r="N89" s="55" t="n">
        <f aca="false">IF(G89="","",MIN(1,G89+1.96*L89/100))</f>
        <v>0.699689002658768</v>
      </c>
      <c r="O89" s="54" t="n">
        <f aca="false">ROUND(S89*W89,0)</f>
        <v>68</v>
      </c>
      <c r="P89" s="54" t="n">
        <f aca="false">IF(F89="","",ROUND(SQRT((F89*L89/100)^2+(G89*O89)^2),0))</f>
        <v>46</v>
      </c>
      <c r="R89" s="56" t="n">
        <v>11.6413088260019</v>
      </c>
      <c r="S89" s="57" t="n">
        <f aca="false">U89*V89*$F$5</f>
        <v>460.299781181619</v>
      </c>
      <c r="T89" s="58" t="n">
        <f aca="false">MAX(0,MIN(1,R89/100+$D$5))</f>
        <v>0.624468137227324</v>
      </c>
      <c r="U89" s="58" t="n">
        <v>0.321663019693654</v>
      </c>
      <c r="V89" s="57" t="n">
        <v>1431</v>
      </c>
      <c r="W89" s="58" t="n">
        <v>0.147793277096735</v>
      </c>
      <c r="X89" s="59" t="s">
        <v>130</v>
      </c>
      <c r="Y89" s="59" t="s">
        <v>131</v>
      </c>
    </row>
    <row r="90" customFormat="false" ht="15" hidden="false" customHeight="false" outlineLevel="0" collapsed="false">
      <c r="A90" s="32" t="s">
        <v>198</v>
      </c>
      <c r="B90" s="32" t="s">
        <v>200</v>
      </c>
      <c r="C90" s="32" t="s">
        <v>227</v>
      </c>
      <c r="D90" s="54" t="n">
        <f aca="false">ROUND(S90*T90,0)</f>
        <v>495</v>
      </c>
      <c r="E90" s="54" t="n">
        <f aca="false">ROUND(S90,0)-D90</f>
        <v>326</v>
      </c>
      <c r="F90" s="54" t="n">
        <f aca="false">IF(COUNTA(D90:E90)=0,"",SUM(D90:E90))</f>
        <v>821</v>
      </c>
      <c r="G90" s="55" t="n">
        <f aca="false">IF(OR(F90="",F90=0),"",D90/F90)</f>
        <v>0.602923264311815</v>
      </c>
      <c r="H90" s="55" t="n">
        <f aca="false">IF(OR(F90="",F90=0),"",E90/F90)</f>
        <v>0.397076735688185</v>
      </c>
      <c r="I90" s="32" t="s">
        <v>129</v>
      </c>
      <c r="J90" s="36" t="n">
        <v>2.11716121919269</v>
      </c>
      <c r="K90" s="36" t="n">
        <f aca="false">$K$8</f>
        <v>1.80203622806309</v>
      </c>
      <c r="L90" s="36" t="n">
        <f aca="false">SQRT(J90^2+K90^2)</f>
        <v>2.78023491728762</v>
      </c>
      <c r="M90" s="55" t="n">
        <f aca="false">IF(G90="","",MAX(0,G90-1.96*L90/100))</f>
        <v>0.548430659932978</v>
      </c>
      <c r="N90" s="55" t="n">
        <f aca="false">IF(G90="","",MIN(1,G90+1.96*L90/100))</f>
        <v>0.657415868690652</v>
      </c>
      <c r="O90" s="54" t="n">
        <f aca="false">ROUND(S90*W90,0)</f>
        <v>72</v>
      </c>
      <c r="P90" s="54" t="n">
        <f aca="false">IF(F90="","",ROUND(SQRT((F90*L90/100)^2+(G90*O90)^2),0))</f>
        <v>49</v>
      </c>
      <c r="R90" s="56" t="n">
        <v>9.4049566627176</v>
      </c>
      <c r="S90" s="57" t="n">
        <f aca="false">U90*V90*$F$5</f>
        <v>821.477888730385</v>
      </c>
      <c r="T90" s="58" t="n">
        <f aca="false">MAX(0,MIN(1,R90/100+$D$5))</f>
        <v>0.602104615594481</v>
      </c>
      <c r="U90" s="58" t="n">
        <v>0.368045649072753</v>
      </c>
      <c r="V90" s="57" t="n">
        <v>2232</v>
      </c>
      <c r="W90" s="58" t="n">
        <v>0.0882361663506877</v>
      </c>
      <c r="X90" s="59" t="s">
        <v>136</v>
      </c>
      <c r="Y90" s="59" t="s">
        <v>131</v>
      </c>
    </row>
    <row r="91" customFormat="false" ht="15" hidden="false" customHeight="false" outlineLevel="0" collapsed="false">
      <c r="A91" s="32" t="s">
        <v>198</v>
      </c>
      <c r="B91" s="32" t="s">
        <v>200</v>
      </c>
      <c r="C91" s="32" t="s">
        <v>228</v>
      </c>
      <c r="D91" s="54" t="n">
        <f aca="false">ROUND(S91*T91,0)</f>
        <v>351</v>
      </c>
      <c r="E91" s="54" t="n">
        <f aca="false">ROUND(S91,0)-D91</f>
        <v>169</v>
      </c>
      <c r="F91" s="54" t="n">
        <f aca="false">IF(COUNTA(D91:E91)=0,"",SUM(D91:E91))</f>
        <v>520</v>
      </c>
      <c r="G91" s="55" t="n">
        <f aca="false">IF(OR(F91="",F91=0),"",D91/F91)</f>
        <v>0.675</v>
      </c>
      <c r="H91" s="55" t="n">
        <f aca="false">IF(OR(F91="",F91=0),"",E91/F91)</f>
        <v>0.325</v>
      </c>
      <c r="I91" s="32" t="s">
        <v>129</v>
      </c>
      <c r="J91" s="36" t="n">
        <v>3.42046080519466</v>
      </c>
      <c r="K91" s="36" t="n">
        <f aca="false">$K$8</f>
        <v>1.80203622806309</v>
      </c>
      <c r="L91" s="36" t="n">
        <f aca="false">SQRT(J91^2+K91^2)</f>
        <v>3.86612036635239</v>
      </c>
      <c r="M91" s="55" t="n">
        <f aca="false">IF(G91="","",MAX(0,G91-1.96*L91/100))</f>
        <v>0.599224040819493</v>
      </c>
      <c r="N91" s="55" t="n">
        <f aca="false">IF(G91="","",MIN(1,G91+1.96*L91/100))</f>
        <v>0.750775959180507</v>
      </c>
      <c r="O91" s="54" t="n">
        <f aca="false">ROUND(S91*W91,0)</f>
        <v>77</v>
      </c>
      <c r="P91" s="54" t="n">
        <f aca="false">IF(F91="","",ROUND(SQRT((F91*L91/100)^2+(G91*O91)^2),0))</f>
        <v>56</v>
      </c>
      <c r="R91" s="56" t="n">
        <v>16.6549169802608</v>
      </c>
      <c r="S91" s="57" t="n">
        <f aca="false">U91*V91*$F$5</f>
        <v>519.765237020316</v>
      </c>
      <c r="T91" s="58" t="n">
        <f aca="false">MAX(0,MIN(1,R91/100+$D$5))</f>
        <v>0.674604218769913</v>
      </c>
      <c r="U91" s="58" t="n">
        <v>0.555304740406321</v>
      </c>
      <c r="V91" s="57" t="n">
        <v>936</v>
      </c>
      <c r="W91" s="58" t="n">
        <v>0.147793277096735</v>
      </c>
      <c r="X91" s="59" t="s">
        <v>130</v>
      </c>
      <c r="Y91" s="59" t="s">
        <v>131</v>
      </c>
    </row>
    <row r="92" customFormat="false" ht="15" hidden="false" customHeight="false" outlineLevel="0" collapsed="false">
      <c r="A92" s="32" t="s">
        <v>198</v>
      </c>
      <c r="B92" s="32" t="s">
        <v>200</v>
      </c>
      <c r="C92" s="32" t="s">
        <v>229</v>
      </c>
      <c r="D92" s="54" t="n">
        <f aca="false">ROUND(S92*T92,0)</f>
        <v>395</v>
      </c>
      <c r="E92" s="54" t="n">
        <f aca="false">ROUND(S92,0)-D92</f>
        <v>222</v>
      </c>
      <c r="F92" s="54" t="n">
        <f aca="false">IF(COUNTA(D92:E92)=0,"",SUM(D92:E92))</f>
        <v>617</v>
      </c>
      <c r="G92" s="55" t="n">
        <f aca="false">IF(OR(F92="",F92=0),"",D92/F92)</f>
        <v>0.640194489465154</v>
      </c>
      <c r="H92" s="55" t="n">
        <f aca="false">IF(OR(F92="",F92=0),"",E92/F92)</f>
        <v>0.359805510534846</v>
      </c>
      <c r="I92" s="32" t="s">
        <v>129</v>
      </c>
      <c r="J92" s="36" t="n">
        <v>2.11716121919269</v>
      </c>
      <c r="K92" s="36" t="n">
        <f aca="false">$K$8</f>
        <v>1.80203622806309</v>
      </c>
      <c r="L92" s="36" t="n">
        <f aca="false">SQRT(J92^2+K92^2)</f>
        <v>2.78023491728762</v>
      </c>
      <c r="M92" s="55" t="n">
        <f aca="false">IF(G92="","",MAX(0,G92-1.96*L92/100))</f>
        <v>0.585701885086317</v>
      </c>
      <c r="N92" s="55" t="n">
        <f aca="false">IF(G92="","",MIN(1,G92+1.96*L92/100))</f>
        <v>0.694687093843991</v>
      </c>
      <c r="O92" s="54" t="n">
        <f aca="false">ROUND(S92*W92,0)</f>
        <v>54</v>
      </c>
      <c r="P92" s="54" t="n">
        <f aca="false">IF(F92="","",ROUND(SQRT((F92*L92/100)^2+(G92*O92)^2),0))</f>
        <v>39</v>
      </c>
      <c r="R92" s="56" t="n">
        <v>13.131053302338</v>
      </c>
      <c r="S92" s="57" t="n">
        <f aca="false">U92*V92*$F$5</f>
        <v>617.474012474013</v>
      </c>
      <c r="T92" s="58" t="n">
        <f aca="false">MAX(0,MIN(1,R92/100+$D$5))</f>
        <v>0.639365581990685</v>
      </c>
      <c r="U92" s="58" t="n">
        <v>0.646569646569647</v>
      </c>
      <c r="V92" s="57" t="n">
        <v>955</v>
      </c>
      <c r="W92" s="58" t="n">
        <v>0.0882361663506877</v>
      </c>
      <c r="X92" s="59" t="s">
        <v>136</v>
      </c>
      <c r="Y92" s="59" t="s">
        <v>131</v>
      </c>
    </row>
    <row r="93" customFormat="false" ht="15" hidden="false" customHeight="false" outlineLevel="0" collapsed="false">
      <c r="A93" s="32" t="s">
        <v>198</v>
      </c>
      <c r="B93" s="32" t="s">
        <v>200</v>
      </c>
      <c r="C93" s="32" t="s">
        <v>230</v>
      </c>
      <c r="D93" s="54" t="n">
        <f aca="false">ROUND(S93*T93,0)</f>
        <v>424</v>
      </c>
      <c r="E93" s="54" t="n">
        <f aca="false">ROUND(S93,0)-D93</f>
        <v>252</v>
      </c>
      <c r="F93" s="54" t="n">
        <f aca="false">IF(COUNTA(D93:E93)=0,"",SUM(D93:E93))</f>
        <v>676</v>
      </c>
      <c r="G93" s="55" t="n">
        <f aca="false">IF(OR(F93="",F93=0),"",D93/F93)</f>
        <v>0.627218934911243</v>
      </c>
      <c r="H93" s="55" t="n">
        <f aca="false">IF(OR(F93="",F93=0),"",E93/F93)</f>
        <v>0.372781065088757</v>
      </c>
      <c r="I93" s="32" t="s">
        <v>129</v>
      </c>
      <c r="J93" s="36" t="n">
        <v>2.11716121919269</v>
      </c>
      <c r="K93" s="36" t="n">
        <f aca="false">$K$8</f>
        <v>1.80203622806309</v>
      </c>
      <c r="L93" s="36" t="n">
        <f aca="false">SQRT(J93^2+K93^2)</f>
        <v>2.78023491728762</v>
      </c>
      <c r="M93" s="55" t="n">
        <f aca="false">IF(G93="","",MAX(0,G93-1.96*L93/100))</f>
        <v>0.572726330532405</v>
      </c>
      <c r="N93" s="55" t="n">
        <f aca="false">IF(G93="","",MIN(1,G93+1.96*L93/100))</f>
        <v>0.68171153929008</v>
      </c>
      <c r="O93" s="54" t="n">
        <f aca="false">ROUND(S93*W93,0)</f>
        <v>60</v>
      </c>
      <c r="P93" s="54" t="n">
        <f aca="false">IF(F93="","",ROUND(SQRT((F93*L93/100)^2+(G93*O93)^2),0))</f>
        <v>42</v>
      </c>
      <c r="R93" s="56" t="n">
        <v>11.945463950102</v>
      </c>
      <c r="S93" s="57" t="n">
        <f aca="false">U93*V93*$F$5</f>
        <v>675.646008403362</v>
      </c>
      <c r="T93" s="58" t="n">
        <f aca="false">MAX(0,MIN(1,R93/100+$D$5))</f>
        <v>0.627509688468325</v>
      </c>
      <c r="U93" s="58" t="n">
        <v>0.719537815126051</v>
      </c>
      <c r="V93" s="57" t="n">
        <v>939</v>
      </c>
      <c r="W93" s="58" t="n">
        <v>0.0882361663506877</v>
      </c>
      <c r="X93" s="59" t="s">
        <v>136</v>
      </c>
      <c r="Y93" s="59" t="s">
        <v>131</v>
      </c>
    </row>
    <row r="94" customFormat="false" ht="15" hidden="false" customHeight="false" outlineLevel="0" collapsed="false">
      <c r="A94" s="32" t="s">
        <v>198</v>
      </c>
      <c r="B94" s="32" t="s">
        <v>200</v>
      </c>
      <c r="C94" s="32" t="s">
        <v>231</v>
      </c>
      <c r="D94" s="54" t="n">
        <f aca="false">ROUND(S94*T94,0)</f>
        <v>348</v>
      </c>
      <c r="E94" s="54" t="n">
        <f aca="false">ROUND(S94,0)-D94</f>
        <v>207</v>
      </c>
      <c r="F94" s="54" t="n">
        <f aca="false">IF(COUNTA(D94:E94)=0,"",SUM(D94:E94))</f>
        <v>555</v>
      </c>
      <c r="G94" s="55" t="n">
        <f aca="false">IF(OR(F94="",F94=0),"",D94/F94)</f>
        <v>0.627027027027027</v>
      </c>
      <c r="H94" s="55" t="n">
        <f aca="false">IF(OR(F94="",F94=0),"",E94/F94)</f>
        <v>0.372972972972973</v>
      </c>
      <c r="I94" s="32" t="s">
        <v>232</v>
      </c>
      <c r="J94" s="36" t="n">
        <v>3.42046080519466</v>
      </c>
      <c r="K94" s="36" t="n">
        <f aca="false">$K$8</f>
        <v>1.80203622806309</v>
      </c>
      <c r="L94" s="36" t="n">
        <f aca="false">SQRT(J94^2+K94^2)</f>
        <v>3.86612036635239</v>
      </c>
      <c r="M94" s="55" t="n">
        <f aca="false">IF(G94="","",MAX(0,G94-1.96*L94/100))</f>
        <v>0.55125106784652</v>
      </c>
      <c r="N94" s="55" t="n">
        <f aca="false">IF(G94="","",MIN(1,G94+1.96*L94/100))</f>
        <v>0.702802986207534</v>
      </c>
      <c r="O94" s="54" t="n">
        <f aca="false">ROUND(S94*W94,0)</f>
        <v>82</v>
      </c>
      <c r="P94" s="54" t="n">
        <f aca="false">IF(F94="","",ROUND(SQRT((F94*L94/100)^2+(G94*O94)^2),0))</f>
        <v>56</v>
      </c>
      <c r="R94" s="56" t="n">
        <v>11.842153747877</v>
      </c>
      <c r="S94" s="57" t="n">
        <f aca="false">U94*V94*$F$5</f>
        <v>554.842964315995</v>
      </c>
      <c r="T94" s="58" t="n">
        <f aca="false">MAX(0,MIN(1,R94/100+$D$5))</f>
        <v>0.626476586446075</v>
      </c>
      <c r="U94" s="58" t="n">
        <v>0.77927382628651</v>
      </c>
      <c r="V94" s="57" t="n">
        <v>712</v>
      </c>
      <c r="W94" s="58" t="n">
        <v>0.147793277096735</v>
      </c>
      <c r="X94" s="59" t="s">
        <v>130</v>
      </c>
      <c r="Y94" s="59" t="s">
        <v>131</v>
      </c>
    </row>
    <row r="95" customFormat="false" ht="15" hidden="false" customHeight="false" outlineLevel="0" collapsed="false">
      <c r="A95" s="32" t="s">
        <v>198</v>
      </c>
      <c r="B95" s="32" t="s">
        <v>200</v>
      </c>
      <c r="C95" s="32" t="s">
        <v>233</v>
      </c>
      <c r="D95" s="54" t="n">
        <f aca="false">ROUND(S95*T95,0)</f>
        <v>745</v>
      </c>
      <c r="E95" s="54" t="n">
        <f aca="false">ROUND(S95,0)-D95</f>
        <v>461</v>
      </c>
      <c r="F95" s="54" t="n">
        <f aca="false">IF(COUNTA(D95:E95)=0,"",SUM(D95:E95))</f>
        <v>1206</v>
      </c>
      <c r="G95" s="55" t="n">
        <f aca="false">IF(OR(F95="",F95=0),"",D95/F95)</f>
        <v>0.617744610281924</v>
      </c>
      <c r="H95" s="55" t="n">
        <f aca="false">IF(OR(F95="",F95=0),"",E95/F95)</f>
        <v>0.382255389718076</v>
      </c>
      <c r="I95" s="32" t="s">
        <v>232</v>
      </c>
      <c r="J95" s="36" t="n">
        <v>1.72835549007323</v>
      </c>
      <c r="K95" s="36" t="n">
        <f aca="false">$K$8</f>
        <v>1.80203622806309</v>
      </c>
      <c r="L95" s="36" t="n">
        <f aca="false">SQRT(J95^2+K95^2)</f>
        <v>2.49690754080285</v>
      </c>
      <c r="M95" s="55" t="n">
        <f aca="false">IF(G95="","",MAX(0,G95-1.96*L95/100))</f>
        <v>0.568805222482188</v>
      </c>
      <c r="N95" s="55" t="n">
        <f aca="false">IF(G95="","",MIN(1,G95+1.96*L95/100))</f>
        <v>0.66668399808166</v>
      </c>
      <c r="O95" s="54" t="n">
        <f aca="false">ROUND(S95*W95,0)</f>
        <v>82</v>
      </c>
      <c r="P95" s="54" t="n">
        <f aca="false">IF(F95="","",ROUND(SQRT((F95*L95/100)^2+(G95*O95)^2),0))</f>
        <v>59</v>
      </c>
      <c r="R95" s="56" t="n">
        <v>10.9766067567815</v>
      </c>
      <c r="S95" s="57" t="n">
        <f aca="false">U95*V95*$F$5</f>
        <v>1206.29316677804</v>
      </c>
      <c r="T95" s="58" t="n">
        <f aca="false">MAX(0,MIN(1,R95/100+$D$5))</f>
        <v>0.61782111653512</v>
      </c>
      <c r="U95" s="58" t="n">
        <v>0.569903617810831</v>
      </c>
      <c r="V95" s="57" t="n">
        <v>2116.66171099557</v>
      </c>
      <c r="W95" s="58" t="n">
        <v>0.0678151016999644</v>
      </c>
      <c r="X95" s="59" t="s">
        <v>169</v>
      </c>
      <c r="Y95" s="59" t="s">
        <v>234</v>
      </c>
    </row>
    <row r="96" customFormat="false" ht="15" hidden="false" customHeight="false" outlineLevel="0" collapsed="false">
      <c r="A96" s="32" t="s">
        <v>198</v>
      </c>
      <c r="B96" s="32" t="s">
        <v>200</v>
      </c>
      <c r="C96" s="32" t="s">
        <v>235</v>
      </c>
      <c r="D96" s="54" t="n">
        <f aca="false">ROUND(S96*T96,0)</f>
        <v>393</v>
      </c>
      <c r="E96" s="54" t="n">
        <f aca="false">ROUND(S96,0)-D96</f>
        <v>192</v>
      </c>
      <c r="F96" s="54" t="n">
        <f aca="false">IF(COUNTA(D96:E96)=0,"",SUM(D96:E96))</f>
        <v>585</v>
      </c>
      <c r="G96" s="55" t="n">
        <f aca="false">IF(OR(F96="",F96=0),"",D96/F96)</f>
        <v>0.671794871794872</v>
      </c>
      <c r="H96" s="55" t="n">
        <f aca="false">IF(OR(F96="",F96=0),"",E96/F96)</f>
        <v>0.328205128205128</v>
      </c>
      <c r="I96" s="32" t="s">
        <v>129</v>
      </c>
      <c r="J96" s="36" t="n">
        <v>2.11716121919269</v>
      </c>
      <c r="K96" s="36" t="n">
        <f aca="false">$K$8</f>
        <v>1.80203622806309</v>
      </c>
      <c r="L96" s="36" t="n">
        <f aca="false">SQRT(J96^2+K96^2)</f>
        <v>2.78023491728762</v>
      </c>
      <c r="M96" s="55" t="n">
        <f aca="false">IF(G96="","",MAX(0,G96-1.96*L96/100))</f>
        <v>0.617302267416034</v>
      </c>
      <c r="N96" s="55" t="n">
        <f aca="false">IF(G96="","",MIN(1,G96+1.96*L96/100))</f>
        <v>0.726287476173709</v>
      </c>
      <c r="O96" s="54" t="n">
        <f aca="false">ROUND(S96*W96,0)</f>
        <v>52</v>
      </c>
      <c r="P96" s="54" t="n">
        <f aca="false">IF(F96="","",ROUND(SQRT((F96*L96/100)^2+(G96*O96)^2),0))</f>
        <v>39</v>
      </c>
      <c r="R96" s="56" t="n">
        <v>16.3052364714577</v>
      </c>
      <c r="S96" s="57" t="n">
        <f aca="false">U96*V96*$F$5</f>
        <v>585.1929092805</v>
      </c>
      <c r="T96" s="58" t="n">
        <f aca="false">MAX(0,MIN(1,R96/100+$D$5))</f>
        <v>0.671107413681882</v>
      </c>
      <c r="U96" s="58" t="n">
        <v>0.599582898852972</v>
      </c>
      <c r="V96" s="57" t="n">
        <v>976</v>
      </c>
      <c r="W96" s="58" t="n">
        <v>0.0882361663506877</v>
      </c>
      <c r="X96" s="59" t="s">
        <v>136</v>
      </c>
      <c r="Y96" s="59" t="s">
        <v>131</v>
      </c>
    </row>
    <row r="97" customFormat="false" ht="15" hidden="false" customHeight="false" outlineLevel="0" collapsed="false">
      <c r="A97" s="32" t="s">
        <v>198</v>
      </c>
      <c r="B97" s="32" t="s">
        <v>200</v>
      </c>
      <c r="C97" s="32" t="s">
        <v>236</v>
      </c>
      <c r="D97" s="54" t="n">
        <f aca="false">ROUND(S97*T97,0)</f>
        <v>487</v>
      </c>
      <c r="E97" s="54" t="n">
        <f aca="false">ROUND(S97,0)-D97</f>
        <v>298</v>
      </c>
      <c r="F97" s="54" t="n">
        <f aca="false">IF(COUNTA(D97:E97)=0,"",SUM(D97:E97))</f>
        <v>785</v>
      </c>
      <c r="G97" s="55" t="n">
        <f aca="false">IF(OR(F97="",F97=0),"",D97/F97)</f>
        <v>0.620382165605096</v>
      </c>
      <c r="H97" s="55" t="n">
        <f aca="false">IF(OR(F97="",F97=0),"",E97/F97)</f>
        <v>0.379617834394905</v>
      </c>
      <c r="I97" s="32" t="s">
        <v>129</v>
      </c>
      <c r="J97" s="36" t="n">
        <v>2.11716121919269</v>
      </c>
      <c r="K97" s="36" t="n">
        <f aca="false">$K$8</f>
        <v>1.80203622806309</v>
      </c>
      <c r="L97" s="36" t="n">
        <f aca="false">SQRT(J97^2+K97^2)</f>
        <v>2.78023491728762</v>
      </c>
      <c r="M97" s="55" t="n">
        <f aca="false">IF(G97="","",MAX(0,G97-1.96*L97/100))</f>
        <v>0.565889561226258</v>
      </c>
      <c r="N97" s="55" t="n">
        <f aca="false">IF(G97="","",MIN(1,G97+1.96*L97/100))</f>
        <v>0.674874769983933</v>
      </c>
      <c r="O97" s="54" t="n">
        <f aca="false">ROUND(S97*W97,0)</f>
        <v>69</v>
      </c>
      <c r="P97" s="54" t="n">
        <f aca="false">IF(F97="","",ROUND(SQRT((F97*L97/100)^2+(G97*O97)^2),0))</f>
        <v>48</v>
      </c>
      <c r="R97" s="56" t="n">
        <v>11.2590324028183</v>
      </c>
      <c r="S97" s="57" t="n">
        <f aca="false">U97*V97*$F$5</f>
        <v>785.366995073891</v>
      </c>
      <c r="T97" s="58" t="n">
        <f aca="false">MAX(0,MIN(1,R97/100+$D$5))</f>
        <v>0.620645372995487</v>
      </c>
      <c r="U97" s="58" t="n">
        <v>0.624794745484401</v>
      </c>
      <c r="V97" s="57" t="n">
        <v>1257</v>
      </c>
      <c r="W97" s="58" t="n">
        <v>0.0882361663506877</v>
      </c>
      <c r="X97" s="59" t="s">
        <v>136</v>
      </c>
      <c r="Y97" s="59" t="s">
        <v>131</v>
      </c>
    </row>
    <row r="98" customFormat="false" ht="15" hidden="false" customHeight="false" outlineLevel="0" collapsed="false">
      <c r="A98" s="32" t="s">
        <v>198</v>
      </c>
      <c r="B98" s="32" t="s">
        <v>200</v>
      </c>
      <c r="C98" s="32" t="s">
        <v>237</v>
      </c>
      <c r="D98" s="54" t="n">
        <f aca="false">ROUND(S98*T98,0)</f>
        <v>12</v>
      </c>
      <c r="E98" s="54" t="n">
        <f aca="false">ROUND(S98,0)-D98</f>
        <v>8</v>
      </c>
      <c r="F98" s="54" t="n">
        <f aca="false">IF(COUNTA(D98:E98)=0,"",SUM(D98:E98))</f>
        <v>20</v>
      </c>
      <c r="G98" s="55" t="n">
        <f aca="false">IF(OR(F98="",F98=0),"",D98/F98)</f>
        <v>0.6</v>
      </c>
      <c r="H98" s="55" t="n">
        <f aca="false">IF(OR(F98="",F98=0),"",E98/F98)</f>
        <v>0.4</v>
      </c>
      <c r="I98" s="32" t="s">
        <v>232</v>
      </c>
      <c r="J98" s="36" t="n">
        <v>3.42046080519466</v>
      </c>
      <c r="K98" s="36" t="n">
        <f aca="false">$K$8</f>
        <v>1.80203622806309</v>
      </c>
      <c r="L98" s="36" t="n">
        <f aca="false">SQRT(J98^2+K98^2)</f>
        <v>3.86612036635239</v>
      </c>
      <c r="M98" s="55" t="n">
        <f aca="false">IF(G98="","",MAX(0,G98-1.96*L98/100))</f>
        <v>0.524224040819493</v>
      </c>
      <c r="N98" s="55" t="n">
        <f aca="false">IF(G98="","",MIN(1,G98+1.96*L98/100))</f>
        <v>0.675775959180507</v>
      </c>
      <c r="O98" s="54" t="n">
        <f aca="false">ROUND(S98*W98,0)</f>
        <v>3</v>
      </c>
      <c r="P98" s="54" t="n">
        <f aca="false">IF(F98="","",ROUND(SQRT((F98*L98/100)^2+(G98*O98)^2),0))</f>
        <v>2</v>
      </c>
      <c r="R98" s="56" t="n">
        <v>8.41840628950673</v>
      </c>
      <c r="S98" s="57" t="n">
        <f aca="false">U98*V98*$F$5</f>
        <v>20.1728274473207</v>
      </c>
      <c r="T98" s="58" t="n">
        <f aca="false">MAX(0,MIN(1,R98/100+$D$5))</f>
        <v>0.592239111862372</v>
      </c>
      <c r="U98" s="58" t="n">
        <v>0.58248124473513</v>
      </c>
      <c r="V98" s="57" t="n">
        <v>34.6325785244704</v>
      </c>
      <c r="W98" s="58" t="n">
        <v>0.147793277096735</v>
      </c>
      <c r="X98" s="59" t="s">
        <v>130</v>
      </c>
      <c r="Y98" s="59" t="s">
        <v>234</v>
      </c>
    </row>
    <row r="99" customFormat="false" ht="15" hidden="false" customHeight="false" outlineLevel="0" collapsed="false">
      <c r="A99" s="32" t="s">
        <v>198</v>
      </c>
      <c r="B99" s="32" t="s">
        <v>200</v>
      </c>
      <c r="C99" s="32" t="s">
        <v>238</v>
      </c>
      <c r="D99" s="54" t="n">
        <f aca="false">ROUND(S99*T99,0)</f>
        <v>218</v>
      </c>
      <c r="E99" s="54" t="n">
        <f aca="false">ROUND(S99,0)-D99</f>
        <v>163</v>
      </c>
      <c r="F99" s="54" t="n">
        <f aca="false">IF(COUNTA(D99:E99)=0,"",SUM(D99:E99))</f>
        <v>381</v>
      </c>
      <c r="G99" s="55" t="n">
        <f aca="false">IF(OR(F99="",F99=0),"",D99/F99)</f>
        <v>0.572178477690289</v>
      </c>
      <c r="H99" s="55" t="n">
        <f aca="false">IF(OR(F99="",F99=0),"",E99/F99)</f>
        <v>0.427821522309711</v>
      </c>
      <c r="I99" s="32" t="s">
        <v>129</v>
      </c>
      <c r="J99" s="36" t="n">
        <v>3.42046080519466</v>
      </c>
      <c r="K99" s="36" t="n">
        <f aca="false">$K$8</f>
        <v>1.80203622806309</v>
      </c>
      <c r="L99" s="36" t="n">
        <f aca="false">SQRT(J99^2+K99^2)</f>
        <v>3.86612036635239</v>
      </c>
      <c r="M99" s="55" t="n">
        <f aca="false">IF(G99="","",MAX(0,G99-1.96*L99/100))</f>
        <v>0.496402518509782</v>
      </c>
      <c r="N99" s="55" t="n">
        <f aca="false">IF(G99="","",MIN(1,G99+1.96*L99/100))</f>
        <v>0.647954436870796</v>
      </c>
      <c r="O99" s="54" t="n">
        <f aca="false">ROUND(S99*W99,0)</f>
        <v>56</v>
      </c>
      <c r="P99" s="54" t="n">
        <f aca="false">IF(F99="","",ROUND(SQRT((F99*L99/100)^2+(G99*O99)^2),0))</f>
        <v>35</v>
      </c>
      <c r="R99" s="56" t="n">
        <v>6.36044785215601</v>
      </c>
      <c r="S99" s="57" t="n">
        <f aca="false">U99*V99*$F$5</f>
        <v>381.16646562123</v>
      </c>
      <c r="T99" s="58" t="n">
        <f aca="false">MAX(0,MIN(1,R99/100+$D$5))</f>
        <v>0.571659527488865</v>
      </c>
      <c r="U99" s="58" t="n">
        <v>0.44270205066345</v>
      </c>
      <c r="V99" s="57" t="n">
        <v>861</v>
      </c>
      <c r="W99" s="58" t="n">
        <v>0.147793277096735</v>
      </c>
      <c r="X99" s="59" t="s">
        <v>130</v>
      </c>
      <c r="Y99" s="59" t="s">
        <v>131</v>
      </c>
    </row>
    <row r="100" customFormat="false" ht="15" hidden="false" customHeight="false" outlineLevel="0" collapsed="false">
      <c r="A100" s="32" t="s">
        <v>198</v>
      </c>
      <c r="B100" s="32" t="s">
        <v>200</v>
      </c>
      <c r="C100" s="32" t="s">
        <v>239</v>
      </c>
      <c r="D100" s="54" t="n">
        <f aca="false">ROUND(S100*T100,0)</f>
        <v>358</v>
      </c>
      <c r="E100" s="54" t="n">
        <f aca="false">ROUND(S100,0)-D100</f>
        <v>202</v>
      </c>
      <c r="F100" s="54" t="n">
        <f aca="false">IF(COUNTA(D100:E100)=0,"",SUM(D100:E100))</f>
        <v>560</v>
      </c>
      <c r="G100" s="55" t="n">
        <f aca="false">IF(OR(F100="",F100=0),"",D100/F100)</f>
        <v>0.639285714285714</v>
      </c>
      <c r="H100" s="55" t="n">
        <f aca="false">IF(OR(F100="",F100=0),"",E100/F100)</f>
        <v>0.360714285714286</v>
      </c>
      <c r="I100" s="32" t="s">
        <v>129</v>
      </c>
      <c r="J100" s="36" t="n">
        <v>3.42046080519466</v>
      </c>
      <c r="K100" s="36" t="n">
        <f aca="false">$K$8</f>
        <v>1.80203622806309</v>
      </c>
      <c r="L100" s="36" t="n">
        <f aca="false">SQRT(J100^2+K100^2)</f>
        <v>3.86612036635239</v>
      </c>
      <c r="M100" s="55" t="n">
        <f aca="false">IF(G100="","",MAX(0,G100-1.96*L100/100))</f>
        <v>0.563509755105207</v>
      </c>
      <c r="N100" s="55" t="n">
        <f aca="false">IF(G100="","",MIN(1,G100+1.96*L100/100))</f>
        <v>0.715061673466221</v>
      </c>
      <c r="O100" s="54" t="n">
        <f aca="false">ROUND(S100*W100,0)</f>
        <v>83</v>
      </c>
      <c r="P100" s="54" t="n">
        <f aca="false">IF(F100="","",ROUND(SQRT((F100*L100/100)^2+(G100*O100)^2),0))</f>
        <v>57</v>
      </c>
      <c r="R100" s="56" t="n">
        <v>13.2158819455274</v>
      </c>
      <c r="S100" s="57" t="n">
        <f aca="false">U100*V100*$F$5</f>
        <v>559.617875647668</v>
      </c>
      <c r="T100" s="58" t="n">
        <f aca="false">MAX(0,MIN(1,R100/100+$D$5))</f>
        <v>0.640213868422579</v>
      </c>
      <c r="U100" s="58" t="n">
        <v>0.356217616580311</v>
      </c>
      <c r="V100" s="57" t="n">
        <v>1571</v>
      </c>
      <c r="W100" s="58" t="n">
        <v>0.147793277096735</v>
      </c>
      <c r="X100" s="59" t="s">
        <v>130</v>
      </c>
      <c r="Y100" s="59" t="s">
        <v>131</v>
      </c>
    </row>
    <row r="101" customFormat="false" ht="15" hidden="false" customHeight="false" outlineLevel="0" collapsed="false">
      <c r="A101" s="32" t="s">
        <v>198</v>
      </c>
      <c r="B101" s="32" t="s">
        <v>200</v>
      </c>
      <c r="C101" s="32" t="s">
        <v>240</v>
      </c>
      <c r="D101" s="54" t="n">
        <f aca="false">ROUND(S101*T101,0)</f>
        <v>263</v>
      </c>
      <c r="E101" s="54" t="n">
        <f aca="false">ROUND(S101,0)-D101</f>
        <v>176</v>
      </c>
      <c r="F101" s="54" t="n">
        <f aca="false">IF(COUNTA(D101:E101)=0,"",SUM(D101:E101))</f>
        <v>439</v>
      </c>
      <c r="G101" s="55" t="n">
        <f aca="false">IF(OR(F101="",F101=0),"",D101/F101)</f>
        <v>0.599088838268793</v>
      </c>
      <c r="H101" s="55" t="n">
        <f aca="false">IF(OR(F101="",F101=0),"",E101/F101)</f>
        <v>0.400911161731207</v>
      </c>
      <c r="I101" s="32" t="s">
        <v>129</v>
      </c>
      <c r="J101" s="36" t="n">
        <v>3.42046080519466</v>
      </c>
      <c r="K101" s="36" t="n">
        <f aca="false">$K$8</f>
        <v>1.80203622806309</v>
      </c>
      <c r="L101" s="36" t="n">
        <f aca="false">SQRT(J101^2+K101^2)</f>
        <v>3.86612036635239</v>
      </c>
      <c r="M101" s="55" t="n">
        <f aca="false">IF(G101="","",MAX(0,G101-1.96*L101/100))</f>
        <v>0.523312879088286</v>
      </c>
      <c r="N101" s="55" t="n">
        <f aca="false">IF(G101="","",MIN(1,G101+1.96*L101/100))</f>
        <v>0.6748647974493</v>
      </c>
      <c r="O101" s="54" t="n">
        <f aca="false">ROUND(S101*W101,0)</f>
        <v>65</v>
      </c>
      <c r="P101" s="54" t="n">
        <f aca="false">IF(F101="","",ROUND(SQRT((F101*L101/100)^2+(G101*O101)^2),0))</f>
        <v>42</v>
      </c>
      <c r="R101" s="56" t="n">
        <v>9.19402075906456</v>
      </c>
      <c r="S101" s="57" t="n">
        <f aca="false">U101*V101*$F$5</f>
        <v>439.019455252919</v>
      </c>
      <c r="T101" s="58" t="n">
        <f aca="false">MAX(0,MIN(1,R101/100+$D$5))</f>
        <v>0.59999525655795</v>
      </c>
      <c r="U101" s="58" t="n">
        <v>0.546044098573282</v>
      </c>
      <c r="V101" s="57" t="n">
        <v>804</v>
      </c>
      <c r="W101" s="58" t="n">
        <v>0.147793277096735</v>
      </c>
      <c r="X101" s="59" t="s">
        <v>130</v>
      </c>
      <c r="Y101" s="59" t="s">
        <v>131</v>
      </c>
    </row>
    <row r="102" customFormat="false" ht="15" hidden="false" customHeight="false" outlineLevel="0" collapsed="false">
      <c r="A102" s="32" t="s">
        <v>198</v>
      </c>
      <c r="B102" s="32" t="s">
        <v>200</v>
      </c>
      <c r="C102" s="32" t="s">
        <v>241</v>
      </c>
      <c r="D102" s="54" t="n">
        <f aca="false">ROUND(S102*T102,0)</f>
        <v>240</v>
      </c>
      <c r="E102" s="54" t="n">
        <f aca="false">ROUND(S102,0)-D102</f>
        <v>135</v>
      </c>
      <c r="F102" s="54" t="n">
        <f aca="false">IF(COUNTA(D102:E102)=0,"",SUM(D102:E102))</f>
        <v>375</v>
      </c>
      <c r="G102" s="55" t="n">
        <f aca="false">IF(OR(F102="",F102=0),"",D102/F102)</f>
        <v>0.64</v>
      </c>
      <c r="H102" s="55" t="n">
        <f aca="false">IF(OR(F102="",F102=0),"",E102/F102)</f>
        <v>0.36</v>
      </c>
      <c r="I102" s="32" t="s">
        <v>129</v>
      </c>
      <c r="J102" s="36" t="n">
        <v>3.42046080519466</v>
      </c>
      <c r="K102" s="36" t="n">
        <f aca="false">$K$8</f>
        <v>1.80203622806309</v>
      </c>
      <c r="L102" s="36" t="n">
        <f aca="false">SQRT(J102^2+K102^2)</f>
        <v>3.86612036635239</v>
      </c>
      <c r="M102" s="55" t="n">
        <f aca="false">IF(G102="","",MAX(0,G102-1.96*L102/100))</f>
        <v>0.564224040819493</v>
      </c>
      <c r="N102" s="55" t="n">
        <f aca="false">IF(G102="","",MIN(1,G102+1.96*L102/100))</f>
        <v>0.715775959180507</v>
      </c>
      <c r="O102" s="54" t="n">
        <f aca="false">ROUND(S102*W102,0)</f>
        <v>55</v>
      </c>
      <c r="P102" s="54" t="n">
        <f aca="false">IF(F102="","",ROUND(SQRT((F102*L102/100)^2+(G102*O102)^2),0))</f>
        <v>38</v>
      </c>
      <c r="R102" s="56" t="n">
        <v>13.1413484955472</v>
      </c>
      <c r="S102" s="57" t="n">
        <f aca="false">U102*V102*$F$5</f>
        <v>374.938159879336</v>
      </c>
      <c r="T102" s="58" t="n">
        <f aca="false">MAX(0,MIN(1,R102/100+$D$5))</f>
        <v>0.639468533922777</v>
      </c>
      <c r="U102" s="58" t="n">
        <v>0.291101055806938</v>
      </c>
      <c r="V102" s="57" t="n">
        <v>1288</v>
      </c>
      <c r="W102" s="58" t="n">
        <v>0.147793277096735</v>
      </c>
      <c r="X102" s="59" t="s">
        <v>130</v>
      </c>
      <c r="Y102" s="59" t="s">
        <v>131</v>
      </c>
    </row>
    <row r="103" customFormat="false" ht="15" hidden="false" customHeight="false" outlineLevel="0" collapsed="false">
      <c r="A103" s="32" t="s">
        <v>198</v>
      </c>
      <c r="B103" s="32" t="s">
        <v>200</v>
      </c>
      <c r="C103" s="32" t="s">
        <v>242</v>
      </c>
      <c r="D103" s="54" t="n">
        <f aca="false">ROUND(S103*T103,0)</f>
        <v>367</v>
      </c>
      <c r="E103" s="54" t="n">
        <f aca="false">ROUND(S103,0)-D103</f>
        <v>234</v>
      </c>
      <c r="F103" s="54" t="n">
        <f aca="false">IF(COUNTA(D103:E103)=0,"",SUM(D103:E103))</f>
        <v>601</v>
      </c>
      <c r="G103" s="55" t="n">
        <f aca="false">IF(OR(F103="",F103=0),"",D103/F103)</f>
        <v>0.610648918469218</v>
      </c>
      <c r="H103" s="55" t="n">
        <f aca="false">IF(OR(F103="",F103=0),"",E103/F103)</f>
        <v>0.389351081530782</v>
      </c>
      <c r="I103" s="32" t="s">
        <v>129</v>
      </c>
      <c r="J103" s="36" t="n">
        <v>2.11716121919269</v>
      </c>
      <c r="K103" s="36" t="n">
        <f aca="false">$K$8</f>
        <v>1.80203622806309</v>
      </c>
      <c r="L103" s="36" t="n">
        <f aca="false">SQRT(J103^2+K103^2)</f>
        <v>2.78023491728762</v>
      </c>
      <c r="M103" s="55" t="n">
        <f aca="false">IF(G103="","",MAX(0,G103-1.96*L103/100))</f>
        <v>0.556156314090381</v>
      </c>
      <c r="N103" s="55" t="n">
        <f aca="false">IF(G103="","",MIN(1,G103+1.96*L103/100))</f>
        <v>0.665141522848055</v>
      </c>
      <c r="O103" s="54" t="n">
        <f aca="false">ROUND(S103*W103,0)</f>
        <v>53</v>
      </c>
      <c r="P103" s="54" t="n">
        <f aca="false">IF(F103="","",ROUND(SQRT((F103*L103/100)^2+(G103*O103)^2),0))</f>
        <v>36</v>
      </c>
      <c r="R103" s="56" t="n">
        <v>10.3153941994338</v>
      </c>
      <c r="S103" s="57" t="n">
        <f aca="false">U103*V103*$F$5</f>
        <v>600.916119620715</v>
      </c>
      <c r="T103" s="58" t="n">
        <f aca="false">MAX(0,MIN(1,R103/100+$D$5))</f>
        <v>0.611208990961642</v>
      </c>
      <c r="U103" s="58" t="n">
        <v>0.440554339897885</v>
      </c>
      <c r="V103" s="57" t="n">
        <v>1364</v>
      </c>
      <c r="W103" s="58" t="n">
        <v>0.0882361663506877</v>
      </c>
      <c r="X103" s="59" t="s">
        <v>136</v>
      </c>
      <c r="Y103" s="59" t="s">
        <v>131</v>
      </c>
    </row>
    <row r="104" customFormat="false" ht="15" hidden="false" customHeight="false" outlineLevel="0" collapsed="false">
      <c r="A104" s="32" t="s">
        <v>198</v>
      </c>
      <c r="B104" s="32" t="s">
        <v>200</v>
      </c>
      <c r="C104" s="32" t="s">
        <v>243</v>
      </c>
      <c r="D104" s="54" t="n">
        <f aca="false">ROUND(S104*T104,0)</f>
        <v>1</v>
      </c>
      <c r="E104" s="54" t="n">
        <f aca="false">ROUND(S104,0)-D104</f>
        <v>1</v>
      </c>
      <c r="F104" s="54" t="n">
        <f aca="false">IF(COUNTA(D104:E104)=0,"",SUM(D104:E104))</f>
        <v>2</v>
      </c>
      <c r="G104" s="55" t="n">
        <f aca="false">IF(OR(F104="",F104=0),"",D104/F104)</f>
        <v>0.5</v>
      </c>
      <c r="H104" s="55" t="n">
        <f aca="false">IF(OR(F104="",F104=0),"",E104/F104)</f>
        <v>0.5</v>
      </c>
      <c r="I104" s="32" t="s">
        <v>232</v>
      </c>
      <c r="J104" s="36" t="n">
        <v>3.42046080519466</v>
      </c>
      <c r="K104" s="36" t="n">
        <f aca="false">$K$8</f>
        <v>1.80203622806309</v>
      </c>
      <c r="L104" s="36" t="n">
        <f aca="false">SQRT(J104^2+K104^2)</f>
        <v>3.86612036635239</v>
      </c>
      <c r="M104" s="55" t="n">
        <f aca="false">IF(G104="","",MAX(0,G104-1.96*L104/100))</f>
        <v>0.424224040819493</v>
      </c>
      <c r="N104" s="55" t="n">
        <f aca="false">IF(G104="","",MIN(1,G104+1.96*L104/100))</f>
        <v>0.575775959180507</v>
      </c>
      <c r="O104" s="54" t="n">
        <f aca="false">ROUND(S104*W104,0)</f>
        <v>0</v>
      </c>
      <c r="P104" s="54" t="n">
        <f aca="false">IF(F104="","",ROUND(SQRT((F104*L104/100)^2+(G104*O104)^2),0))</f>
        <v>0</v>
      </c>
      <c r="R104" s="56" t="n">
        <v>7.13017468409299</v>
      </c>
      <c r="S104" s="57" t="n">
        <f aca="false">U104*V104*$F$5</f>
        <v>1.93609179834966</v>
      </c>
      <c r="T104" s="58" t="n">
        <f aca="false">MAX(0,MIN(1,R104/100+$D$5))</f>
        <v>0.579356795808235</v>
      </c>
      <c r="U104" s="58" t="n">
        <v>0.633576090764528</v>
      </c>
      <c r="V104" s="57" t="n">
        <v>3.05581575215915</v>
      </c>
      <c r="W104" s="58" t="n">
        <v>0.147793277096735</v>
      </c>
      <c r="X104" s="59" t="s">
        <v>130</v>
      </c>
      <c r="Y104" s="59" t="s">
        <v>234</v>
      </c>
    </row>
    <row r="105" customFormat="false" ht="15" hidden="false" customHeight="false" outlineLevel="0" collapsed="false">
      <c r="A105" s="32" t="s">
        <v>198</v>
      </c>
      <c r="B105" s="32" t="s">
        <v>200</v>
      </c>
      <c r="C105" s="32" t="s">
        <v>244</v>
      </c>
      <c r="D105" s="54" t="n">
        <f aca="false">ROUND(S105*T105,0)</f>
        <v>490</v>
      </c>
      <c r="E105" s="54" t="n">
        <f aca="false">ROUND(S105,0)-D105</f>
        <v>294</v>
      </c>
      <c r="F105" s="54" t="n">
        <f aca="false">IF(COUNTA(D105:E105)=0,"",SUM(D105:E105))</f>
        <v>784</v>
      </c>
      <c r="G105" s="55" t="n">
        <f aca="false">IF(OR(F105="",F105=0),"",D105/F105)</f>
        <v>0.625</v>
      </c>
      <c r="H105" s="55" t="n">
        <f aca="false">IF(OR(F105="",F105=0),"",E105/F105)</f>
        <v>0.375</v>
      </c>
      <c r="I105" s="32" t="s">
        <v>129</v>
      </c>
      <c r="J105" s="36" t="n">
        <v>2.11716121919269</v>
      </c>
      <c r="K105" s="36" t="n">
        <f aca="false">$K$8</f>
        <v>1.80203622806309</v>
      </c>
      <c r="L105" s="36" t="n">
        <f aca="false">SQRT(J105^2+K105^2)</f>
        <v>2.78023491728762</v>
      </c>
      <c r="M105" s="55" t="n">
        <f aca="false">IF(G105="","",MAX(0,G105-1.96*L105/100))</f>
        <v>0.570507395621163</v>
      </c>
      <c r="N105" s="55" t="n">
        <f aca="false">IF(G105="","",MIN(1,G105+1.96*L105/100))</f>
        <v>0.679492604378837</v>
      </c>
      <c r="O105" s="54" t="n">
        <f aca="false">ROUND(S105*W105,0)</f>
        <v>69</v>
      </c>
      <c r="P105" s="54" t="n">
        <f aca="false">IF(F105="","",ROUND(SQRT((F105*L105/100)^2+(G105*O105)^2),0))</f>
        <v>48</v>
      </c>
      <c r="R105" s="56" t="n">
        <v>11.6485978707492</v>
      </c>
      <c r="S105" s="57" t="n">
        <f aca="false">U105*V105*$F$5</f>
        <v>784.118962432916</v>
      </c>
      <c r="T105" s="58" t="n">
        <f aca="false">MAX(0,MIN(1,R105/100+$D$5))</f>
        <v>0.624541027674797</v>
      </c>
      <c r="U105" s="58" t="n">
        <v>0.344364937388193</v>
      </c>
      <c r="V105" s="57" t="n">
        <v>2277</v>
      </c>
      <c r="W105" s="58" t="n">
        <v>0.0882361663506877</v>
      </c>
      <c r="X105" s="59" t="s">
        <v>136</v>
      </c>
      <c r="Y105" s="59" t="s">
        <v>131</v>
      </c>
    </row>
    <row r="106" customFormat="false" ht="15" hidden="false" customHeight="false" outlineLevel="0" collapsed="false">
      <c r="A106" s="32" t="s">
        <v>198</v>
      </c>
      <c r="B106" s="32" t="s">
        <v>200</v>
      </c>
      <c r="C106" s="32" t="s">
        <v>245</v>
      </c>
      <c r="D106" s="54" t="n">
        <f aca="false">ROUND(S106*T106,0)</f>
        <v>223</v>
      </c>
      <c r="E106" s="54" t="n">
        <f aca="false">ROUND(S106,0)-D106</f>
        <v>85</v>
      </c>
      <c r="F106" s="54" t="n">
        <f aca="false">IF(COUNTA(D106:E106)=0,"",SUM(D106:E106))</f>
        <v>308</v>
      </c>
      <c r="G106" s="55" t="n">
        <f aca="false">IF(OR(F106="",F106=0),"",D106/F106)</f>
        <v>0.724025974025974</v>
      </c>
      <c r="H106" s="55" t="n">
        <f aca="false">IF(OR(F106="",F106=0),"",E106/F106)</f>
        <v>0.275974025974026</v>
      </c>
      <c r="I106" s="32" t="s">
        <v>129</v>
      </c>
      <c r="J106" s="36" t="n">
        <v>3.42046080519466</v>
      </c>
      <c r="K106" s="36" t="n">
        <f aca="false">$K$8</f>
        <v>1.80203622806309</v>
      </c>
      <c r="L106" s="36" t="n">
        <f aca="false">SQRT(J106^2+K106^2)</f>
        <v>3.86612036635239</v>
      </c>
      <c r="M106" s="55" t="n">
        <f aca="false">IF(G106="","",MAX(0,G106-1.96*L106/100))</f>
        <v>0.648250014845467</v>
      </c>
      <c r="N106" s="55" t="n">
        <f aca="false">IF(G106="","",MIN(1,G106+1.96*L106/100))</f>
        <v>0.799801933206481</v>
      </c>
      <c r="O106" s="54" t="n">
        <f aca="false">ROUND(S106*W106,0)</f>
        <v>45</v>
      </c>
      <c r="P106" s="54" t="n">
        <f aca="false">IF(F106="","",ROUND(SQRT((F106*L106/100)^2+(G106*O106)^2),0))</f>
        <v>35</v>
      </c>
      <c r="R106" s="56" t="n">
        <v>21.6735918509624</v>
      </c>
      <c r="S106" s="57" t="n">
        <f aca="false">U106*V106*$F$5</f>
        <v>307.670520231214</v>
      </c>
      <c r="T106" s="58" t="n">
        <f aca="false">MAX(0,MIN(1,R106/100+$D$5))</f>
        <v>0.724790967476929</v>
      </c>
      <c r="U106" s="58" t="n">
        <v>0.194605009633911</v>
      </c>
      <c r="V106" s="57" t="n">
        <v>1581</v>
      </c>
      <c r="W106" s="58" t="n">
        <v>0.147793277096735</v>
      </c>
      <c r="X106" s="59" t="s">
        <v>130</v>
      </c>
      <c r="Y106" s="59" t="s">
        <v>131</v>
      </c>
    </row>
    <row r="107" customFormat="false" ht="15" hidden="false" customHeight="false" outlineLevel="0" collapsed="false">
      <c r="A107" s="32" t="s">
        <v>198</v>
      </c>
      <c r="B107" s="32" t="s">
        <v>200</v>
      </c>
      <c r="C107" s="32" t="s">
        <v>246</v>
      </c>
      <c r="D107" s="54" t="n">
        <f aca="false">ROUND(S107*T107,0)</f>
        <v>190</v>
      </c>
      <c r="E107" s="54" t="n">
        <f aca="false">ROUND(S107,0)-D107</f>
        <v>82</v>
      </c>
      <c r="F107" s="54" t="n">
        <f aca="false">IF(COUNTA(D107:E107)=0,"",SUM(D107:E107))</f>
        <v>272</v>
      </c>
      <c r="G107" s="55" t="n">
        <f aca="false">IF(OR(F107="",F107=0),"",D107/F107)</f>
        <v>0.698529411764706</v>
      </c>
      <c r="H107" s="55" t="n">
        <f aca="false">IF(OR(F107="",F107=0),"",E107/F107)</f>
        <v>0.301470588235294</v>
      </c>
      <c r="I107" s="32" t="s">
        <v>129</v>
      </c>
      <c r="J107" s="36" t="n">
        <v>3.42046080519466</v>
      </c>
      <c r="K107" s="36" t="n">
        <f aca="false">$K$8</f>
        <v>1.80203622806309</v>
      </c>
      <c r="L107" s="36" t="n">
        <f aca="false">SQRT(J107^2+K107^2)</f>
        <v>3.86612036635239</v>
      </c>
      <c r="M107" s="55" t="n">
        <f aca="false">IF(G107="","",MAX(0,G107-1.96*L107/100))</f>
        <v>0.622753452584199</v>
      </c>
      <c r="N107" s="55" t="n">
        <f aca="false">IF(G107="","",MIN(1,G107+1.96*L107/100))</f>
        <v>0.774305370945213</v>
      </c>
      <c r="O107" s="54" t="n">
        <f aca="false">ROUND(S107*W107,0)</f>
        <v>40</v>
      </c>
      <c r="P107" s="54" t="n">
        <f aca="false">IF(F107="","",ROUND(SQRT((F107*L107/100)^2+(G107*O107)^2),0))</f>
        <v>30</v>
      </c>
      <c r="R107" s="56" t="n">
        <v>19.1350212772086</v>
      </c>
      <c r="S107" s="57" t="n">
        <f aca="false">U107*V107*$F$5</f>
        <v>271.509527754764</v>
      </c>
      <c r="T107" s="58" t="n">
        <f aca="false">MAX(0,MIN(1,R107/100+$D$5))</f>
        <v>0.699405261739391</v>
      </c>
      <c r="U107" s="58" t="n">
        <v>0.251864125932063</v>
      </c>
      <c r="V107" s="57" t="n">
        <v>1078</v>
      </c>
      <c r="W107" s="58" t="n">
        <v>0.147793277096735</v>
      </c>
      <c r="X107" s="59" t="s">
        <v>130</v>
      </c>
      <c r="Y107" s="59" t="s">
        <v>131</v>
      </c>
    </row>
    <row r="108" customFormat="false" ht="15" hidden="false" customHeight="false" outlineLevel="0" collapsed="false">
      <c r="A108" s="32" t="s">
        <v>198</v>
      </c>
      <c r="B108" s="32" t="s">
        <v>200</v>
      </c>
      <c r="C108" s="32" t="s">
        <v>247</v>
      </c>
      <c r="D108" s="54" t="n">
        <f aca="false">ROUND(S108*T108,0)</f>
        <v>398</v>
      </c>
      <c r="E108" s="54" t="n">
        <f aca="false">ROUND(S108,0)-D108</f>
        <v>152</v>
      </c>
      <c r="F108" s="54" t="n">
        <f aca="false">IF(COUNTA(D108:E108)=0,"",SUM(D108:E108))</f>
        <v>550</v>
      </c>
      <c r="G108" s="55" t="n">
        <f aca="false">IF(OR(F108="",F108=0),"",D108/F108)</f>
        <v>0.723636363636364</v>
      </c>
      <c r="H108" s="55" t="n">
        <f aca="false">IF(OR(F108="",F108=0),"",E108/F108)</f>
        <v>0.276363636363636</v>
      </c>
      <c r="I108" s="32" t="s">
        <v>129</v>
      </c>
      <c r="J108" s="36" t="n">
        <v>3.42046080519466</v>
      </c>
      <c r="K108" s="36" t="n">
        <f aca="false">$K$8</f>
        <v>1.80203622806309</v>
      </c>
      <c r="L108" s="36" t="n">
        <f aca="false">SQRT(J108^2+K108^2)</f>
        <v>3.86612036635239</v>
      </c>
      <c r="M108" s="55" t="n">
        <f aca="false">IF(G108="","",MAX(0,G108-1.96*L108/100))</f>
        <v>0.647860404455857</v>
      </c>
      <c r="N108" s="55" t="n">
        <f aca="false">IF(G108="","",MIN(1,G108+1.96*L108/100))</f>
        <v>0.799412322816871</v>
      </c>
      <c r="O108" s="54" t="n">
        <f aca="false">ROUND(S108*W108,0)</f>
        <v>81</v>
      </c>
      <c r="P108" s="54" t="n">
        <f aca="false">IF(F108="","",ROUND(SQRT((F108*L108/100)^2+(G108*O108)^2),0))</f>
        <v>62</v>
      </c>
      <c r="R108" s="56" t="n">
        <v>21.4295216399187</v>
      </c>
      <c r="S108" s="57" t="n">
        <f aca="false">U108*V108*$F$5</f>
        <v>550.335990190067</v>
      </c>
      <c r="T108" s="58" t="n">
        <f aca="false">MAX(0,MIN(1,R108/100+$D$5))</f>
        <v>0.722350265366492</v>
      </c>
      <c r="U108" s="58" t="n">
        <v>0.267933782955242</v>
      </c>
      <c r="V108" s="57" t="n">
        <v>2054</v>
      </c>
      <c r="W108" s="58" t="n">
        <v>0.147793277096735</v>
      </c>
      <c r="X108" s="59" t="s">
        <v>130</v>
      </c>
      <c r="Y108" s="59" t="s">
        <v>131</v>
      </c>
    </row>
    <row r="109" customFormat="false" ht="15" hidden="false" customHeight="false" outlineLevel="0" collapsed="false">
      <c r="A109" s="32" t="s">
        <v>198</v>
      </c>
      <c r="B109" s="32" t="s">
        <v>200</v>
      </c>
      <c r="C109" s="32" t="s">
        <v>248</v>
      </c>
      <c r="D109" s="54" t="n">
        <f aca="false">ROUND(S109*T109,0)</f>
        <v>158</v>
      </c>
      <c r="E109" s="54" t="n">
        <f aca="false">ROUND(S109,0)-D109</f>
        <v>75</v>
      </c>
      <c r="F109" s="54" t="n">
        <f aca="false">IF(COUNTA(D109:E109)=0,"",SUM(D109:E109))</f>
        <v>233</v>
      </c>
      <c r="G109" s="55" t="n">
        <f aca="false">IF(OR(F109="",F109=0),"",D109/F109)</f>
        <v>0.678111587982833</v>
      </c>
      <c r="H109" s="55" t="n">
        <f aca="false">IF(OR(F109="",F109=0),"",E109/F109)</f>
        <v>0.321888412017167</v>
      </c>
      <c r="I109" s="32" t="s">
        <v>129</v>
      </c>
      <c r="J109" s="36" t="n">
        <v>3.42046080519466</v>
      </c>
      <c r="K109" s="36" t="n">
        <f aca="false">$K$8</f>
        <v>1.80203622806309</v>
      </c>
      <c r="L109" s="36" t="n">
        <f aca="false">SQRT(J109^2+K109^2)</f>
        <v>3.86612036635239</v>
      </c>
      <c r="M109" s="55" t="n">
        <f aca="false">IF(G109="","",MAX(0,G109-1.96*L109/100))</f>
        <v>0.602335628802326</v>
      </c>
      <c r="N109" s="55" t="n">
        <f aca="false">IF(G109="","",MIN(1,G109+1.96*L109/100))</f>
        <v>0.75388754716334</v>
      </c>
      <c r="O109" s="54" t="n">
        <f aca="false">ROUND(S109*W109,0)</f>
        <v>34</v>
      </c>
      <c r="P109" s="54" t="n">
        <f aca="false">IF(F109="","",ROUND(SQRT((F109*L109/100)^2+(G109*O109)^2),0))</f>
        <v>25</v>
      </c>
      <c r="R109" s="56" t="n">
        <v>16.9737708133064</v>
      </c>
      <c r="S109" s="57" t="n">
        <f aca="false">U109*V109*$F$5</f>
        <v>232.689791873142</v>
      </c>
      <c r="T109" s="58" t="n">
        <f aca="false">MAX(0,MIN(1,R109/100+$D$5))</f>
        <v>0.677792757100369</v>
      </c>
      <c r="U109" s="58" t="n">
        <v>0.229930624380575</v>
      </c>
      <c r="V109" s="57" t="n">
        <v>1012</v>
      </c>
      <c r="W109" s="58" t="n">
        <v>0.147793277096735</v>
      </c>
      <c r="X109" s="59" t="s">
        <v>130</v>
      </c>
      <c r="Y109" s="59" t="s">
        <v>131</v>
      </c>
    </row>
    <row r="110" customFormat="false" ht="15" hidden="false" customHeight="false" outlineLevel="0" collapsed="false">
      <c r="A110" s="32" t="s">
        <v>198</v>
      </c>
      <c r="B110" s="32" t="s">
        <v>200</v>
      </c>
      <c r="C110" s="32" t="s">
        <v>249</v>
      </c>
      <c r="D110" s="54" t="n">
        <f aca="false">ROUND(S110*T110,0)</f>
        <v>230</v>
      </c>
      <c r="E110" s="54" t="n">
        <f aca="false">ROUND(S110,0)-D110</f>
        <v>77</v>
      </c>
      <c r="F110" s="54" t="n">
        <f aca="false">IF(COUNTA(D110:E110)=0,"",SUM(D110:E110))</f>
        <v>307</v>
      </c>
      <c r="G110" s="55" t="n">
        <f aca="false">IF(OR(F110="",F110=0),"",D110/F110)</f>
        <v>0.749185667752443</v>
      </c>
      <c r="H110" s="55" t="n">
        <f aca="false">IF(OR(F110="",F110=0),"",E110/F110)</f>
        <v>0.250814332247557</v>
      </c>
      <c r="I110" s="32" t="s">
        <v>129</v>
      </c>
      <c r="J110" s="36" t="n">
        <v>3.42046080519466</v>
      </c>
      <c r="K110" s="36" t="n">
        <f aca="false">$K$8</f>
        <v>1.80203622806309</v>
      </c>
      <c r="L110" s="36" t="n">
        <f aca="false">SQRT(J110^2+K110^2)</f>
        <v>3.86612036635239</v>
      </c>
      <c r="M110" s="55" t="n">
        <f aca="false">IF(G110="","",MAX(0,G110-1.96*L110/100))</f>
        <v>0.673409708571936</v>
      </c>
      <c r="N110" s="55" t="n">
        <f aca="false">IF(G110="","",MIN(1,G110+1.96*L110/100))</f>
        <v>0.82496162693295</v>
      </c>
      <c r="O110" s="54" t="n">
        <f aca="false">ROUND(S110*W110,0)</f>
        <v>45</v>
      </c>
      <c r="P110" s="54" t="n">
        <f aca="false">IF(F110="","",ROUND(SQRT((F110*L110/100)^2+(G110*O110)^2),0))</f>
        <v>36</v>
      </c>
      <c r="R110" s="56" t="n">
        <v>24.1008644641166</v>
      </c>
      <c r="S110" s="57" t="n">
        <f aca="false">U110*V110*$F$5</f>
        <v>306.767588932806</v>
      </c>
      <c r="T110" s="58" t="n">
        <f aca="false">MAX(0,MIN(1,R110/100+$D$5))</f>
        <v>0.749063693608471</v>
      </c>
      <c r="U110" s="58" t="n">
        <v>0.222134387351779</v>
      </c>
      <c r="V110" s="57" t="n">
        <v>1381</v>
      </c>
      <c r="W110" s="58" t="n">
        <v>0.147793277096735</v>
      </c>
      <c r="X110" s="59" t="s">
        <v>130</v>
      </c>
      <c r="Y110" s="59" t="s">
        <v>131</v>
      </c>
    </row>
    <row r="111" customFormat="false" ht="15" hidden="false" customHeight="false" outlineLevel="0" collapsed="false">
      <c r="A111" s="32" t="s">
        <v>198</v>
      </c>
      <c r="B111" s="32" t="s">
        <v>200</v>
      </c>
      <c r="C111" s="32" t="s">
        <v>250</v>
      </c>
      <c r="D111" s="54" t="n">
        <f aca="false">ROUND(S111*T111,0)</f>
        <v>77</v>
      </c>
      <c r="E111" s="54" t="n">
        <f aca="false">ROUND(S111,0)-D111</f>
        <v>42</v>
      </c>
      <c r="F111" s="54" t="n">
        <f aca="false">IF(COUNTA(D111:E111)=0,"",SUM(D111:E111))</f>
        <v>119</v>
      </c>
      <c r="G111" s="55" t="n">
        <f aca="false">IF(OR(F111="",F111=0),"",D111/F111)</f>
        <v>0.647058823529412</v>
      </c>
      <c r="H111" s="55" t="n">
        <f aca="false">IF(OR(F111="",F111=0),"",E111/F111)</f>
        <v>0.352941176470588</v>
      </c>
      <c r="I111" s="32" t="s">
        <v>129</v>
      </c>
      <c r="J111" s="36" t="n">
        <v>3.42046080519466</v>
      </c>
      <c r="K111" s="36" t="n">
        <f aca="false">$K$8</f>
        <v>1.80203622806309</v>
      </c>
      <c r="L111" s="36" t="n">
        <f aca="false">SQRT(J111^2+K111^2)</f>
        <v>3.86612036635239</v>
      </c>
      <c r="M111" s="55" t="n">
        <f aca="false">IF(G111="","",MAX(0,G111-1.96*L111/100))</f>
        <v>0.571282864348905</v>
      </c>
      <c r="N111" s="55" t="n">
        <f aca="false">IF(G111="","",MIN(1,G111+1.96*L111/100))</f>
        <v>0.722834782709919</v>
      </c>
      <c r="O111" s="54" t="n">
        <f aca="false">ROUND(S111*W111,0)</f>
        <v>18</v>
      </c>
      <c r="P111" s="54" t="n">
        <f aca="false">IF(F111="","",ROUND(SQRT((F111*L111/100)^2+(G111*O111)^2),0))</f>
        <v>13</v>
      </c>
      <c r="R111" s="56" t="n">
        <v>13.9520072852161</v>
      </c>
      <c r="S111" s="57" t="n">
        <f aca="false">U111*V111*$F$5</f>
        <v>119.188732394366</v>
      </c>
      <c r="T111" s="58" t="n">
        <f aca="false">MAX(0,MIN(1,R111/100+$D$5))</f>
        <v>0.647575121819466</v>
      </c>
      <c r="U111" s="58" t="n">
        <v>0.173239436619718</v>
      </c>
      <c r="V111" s="57" t="n">
        <v>688</v>
      </c>
      <c r="W111" s="58" t="n">
        <v>0.147793277096735</v>
      </c>
      <c r="X111" s="59" t="s">
        <v>130</v>
      </c>
      <c r="Y111" s="59" t="s">
        <v>131</v>
      </c>
    </row>
    <row r="112" customFormat="false" ht="15" hidden="false" customHeight="false" outlineLevel="0" collapsed="false">
      <c r="A112" s="32" t="s">
        <v>198</v>
      </c>
      <c r="B112" s="32" t="s">
        <v>200</v>
      </c>
      <c r="C112" s="32" t="s">
        <v>251</v>
      </c>
      <c r="D112" s="54" t="n">
        <f aca="false">ROUND(S112*T112,0)</f>
        <v>184</v>
      </c>
      <c r="E112" s="54" t="n">
        <f aca="false">ROUND(S112,0)-D112</f>
        <v>107</v>
      </c>
      <c r="F112" s="54" t="n">
        <f aca="false">IF(COUNTA(D112:E112)=0,"",SUM(D112:E112))</f>
        <v>291</v>
      </c>
      <c r="G112" s="55" t="n">
        <f aca="false">IF(OR(F112="",F112=0),"",D112/F112)</f>
        <v>0.632302405498282</v>
      </c>
      <c r="H112" s="55" t="n">
        <f aca="false">IF(OR(F112="",F112=0),"",E112/F112)</f>
        <v>0.367697594501718</v>
      </c>
      <c r="I112" s="32" t="s">
        <v>129</v>
      </c>
      <c r="J112" s="36" t="n">
        <v>3.42046080519466</v>
      </c>
      <c r="K112" s="36" t="n">
        <f aca="false">$K$8</f>
        <v>1.80203622806309</v>
      </c>
      <c r="L112" s="36" t="n">
        <f aca="false">SQRT(J112^2+K112^2)</f>
        <v>3.86612036635239</v>
      </c>
      <c r="M112" s="55" t="n">
        <f aca="false">IF(G112="","",MAX(0,G112-1.96*L112/100))</f>
        <v>0.556526446317775</v>
      </c>
      <c r="N112" s="55" t="n">
        <f aca="false">IF(G112="","",MIN(1,G112+1.96*L112/100))</f>
        <v>0.708078364678789</v>
      </c>
      <c r="O112" s="54" t="n">
        <f aca="false">ROUND(S112*W112,0)</f>
        <v>43</v>
      </c>
      <c r="P112" s="54" t="n">
        <f aca="false">IF(F112="","",ROUND(SQRT((F112*L112/100)^2+(G112*O112)^2),0))</f>
        <v>29</v>
      </c>
      <c r="R112" s="56" t="n">
        <v>12.5340092973255</v>
      </c>
      <c r="S112" s="57" t="n">
        <f aca="false">U112*V112*$F$5</f>
        <v>291.248923341947</v>
      </c>
      <c r="T112" s="58" t="n">
        <f aca="false">MAX(0,MIN(1,R112/100+$D$5))</f>
        <v>0.63339514194056</v>
      </c>
      <c r="U112" s="58" t="n">
        <v>0.24978466838932</v>
      </c>
      <c r="V112" s="57" t="n">
        <v>1166</v>
      </c>
      <c r="W112" s="58" t="n">
        <v>0.147793277096735</v>
      </c>
      <c r="X112" s="59" t="s">
        <v>130</v>
      </c>
      <c r="Y112" s="59" t="s">
        <v>131</v>
      </c>
    </row>
    <row r="113" customFormat="false" ht="15" hidden="false" customHeight="false" outlineLevel="0" collapsed="false">
      <c r="A113" s="32" t="s">
        <v>198</v>
      </c>
      <c r="B113" s="32" t="s">
        <v>200</v>
      </c>
      <c r="C113" s="32" t="s">
        <v>252</v>
      </c>
      <c r="D113" s="54" t="n">
        <f aca="false">ROUND(S113*T113,0)</f>
        <v>273</v>
      </c>
      <c r="E113" s="54" t="n">
        <f aca="false">ROUND(S113,0)-D113</f>
        <v>102</v>
      </c>
      <c r="F113" s="54" t="n">
        <f aca="false">IF(COUNTA(D113:E113)=0,"",SUM(D113:E113))</f>
        <v>375</v>
      </c>
      <c r="G113" s="55" t="n">
        <f aca="false">IF(OR(F113="",F113=0),"",D113/F113)</f>
        <v>0.728</v>
      </c>
      <c r="H113" s="55" t="n">
        <f aca="false">IF(OR(F113="",F113=0),"",E113/F113)</f>
        <v>0.272</v>
      </c>
      <c r="I113" s="32" t="s">
        <v>129</v>
      </c>
      <c r="J113" s="36" t="n">
        <v>3.42046080519466</v>
      </c>
      <c r="K113" s="36" t="n">
        <f aca="false">$K$8</f>
        <v>1.80203622806309</v>
      </c>
      <c r="L113" s="36" t="n">
        <f aca="false">SQRT(J113^2+K113^2)</f>
        <v>3.86612036635239</v>
      </c>
      <c r="M113" s="55" t="n">
        <f aca="false">IF(G113="","",MAX(0,G113-1.96*L113/100))</f>
        <v>0.652224040819493</v>
      </c>
      <c r="N113" s="55" t="n">
        <f aca="false">IF(G113="","",MIN(1,G113+1.96*L113/100))</f>
        <v>0.803775959180507</v>
      </c>
      <c r="O113" s="54" t="n">
        <f aca="false">ROUND(S113*W113,0)</f>
        <v>55</v>
      </c>
      <c r="P113" s="54" t="n">
        <f aca="false">IF(F113="","",ROUND(SQRT((F113*L113/100)^2+(G113*O113)^2),0))</f>
        <v>43</v>
      </c>
      <c r="R113" s="56" t="n">
        <v>22.0017610744613</v>
      </c>
      <c r="S113" s="57" t="n">
        <f aca="false">U113*V113*$F$5</f>
        <v>375.212598425197</v>
      </c>
      <c r="T113" s="58" t="n">
        <f aca="false">MAX(0,MIN(1,R113/100+$D$5))</f>
        <v>0.728072659711918</v>
      </c>
      <c r="U113" s="58" t="n">
        <v>0.224409448818898</v>
      </c>
      <c r="V113" s="57" t="n">
        <v>1672</v>
      </c>
      <c r="W113" s="58" t="n">
        <v>0.147793277096735</v>
      </c>
      <c r="X113" s="59" t="s">
        <v>130</v>
      </c>
      <c r="Y113" s="59" t="s">
        <v>131</v>
      </c>
    </row>
    <row r="114" customFormat="false" ht="15" hidden="false" customHeight="false" outlineLevel="0" collapsed="false">
      <c r="A114" s="32" t="s">
        <v>198</v>
      </c>
      <c r="B114" s="32" t="s">
        <v>200</v>
      </c>
      <c r="C114" s="32" t="s">
        <v>253</v>
      </c>
      <c r="D114" s="54" t="n">
        <f aca="false">ROUND(S114*T114,0)</f>
        <v>105</v>
      </c>
      <c r="E114" s="54" t="n">
        <f aca="false">ROUND(S114,0)-D114</f>
        <v>39</v>
      </c>
      <c r="F114" s="54" t="n">
        <f aca="false">IF(COUNTA(D114:E114)=0,"",SUM(D114:E114))</f>
        <v>144</v>
      </c>
      <c r="G114" s="55" t="n">
        <f aca="false">IF(OR(F114="",F114=0),"",D114/F114)</f>
        <v>0.729166666666667</v>
      </c>
      <c r="H114" s="55" t="n">
        <f aca="false">IF(OR(F114="",F114=0),"",E114/F114)</f>
        <v>0.270833333333333</v>
      </c>
      <c r="I114" s="32" t="s">
        <v>129</v>
      </c>
      <c r="J114" s="36" t="n">
        <v>3.42046080519466</v>
      </c>
      <c r="K114" s="36" t="n">
        <f aca="false">$K$8</f>
        <v>1.80203622806309</v>
      </c>
      <c r="L114" s="36" t="n">
        <f aca="false">SQRT(J114^2+K114^2)</f>
        <v>3.86612036635239</v>
      </c>
      <c r="M114" s="55" t="n">
        <f aca="false">IF(G114="","",MAX(0,G114-1.96*L114/100))</f>
        <v>0.65339070748616</v>
      </c>
      <c r="N114" s="55" t="n">
        <f aca="false">IF(G114="","",MIN(1,G114+1.96*L114/100))</f>
        <v>0.804942625847174</v>
      </c>
      <c r="O114" s="54" t="n">
        <f aca="false">ROUND(S114*W114,0)</f>
        <v>21</v>
      </c>
      <c r="P114" s="54" t="n">
        <f aca="false">IF(F114="","",ROUND(SQRT((F114*L114/100)^2+(G114*O114)^2),0))</f>
        <v>16</v>
      </c>
      <c r="R114" s="56" t="n">
        <v>22.3344791666822</v>
      </c>
      <c r="S114" s="57" t="n">
        <f aca="false">U114*V114*$F$5</f>
        <v>143.58320610687</v>
      </c>
      <c r="T114" s="58" t="n">
        <f aca="false">MAX(0,MIN(1,R114/100+$D$5))</f>
        <v>0.731399840634127</v>
      </c>
      <c r="U114" s="58" t="n">
        <v>0.215267175572519</v>
      </c>
      <c r="V114" s="57" t="n">
        <v>667</v>
      </c>
      <c r="W114" s="58" t="n">
        <v>0.147793277096735</v>
      </c>
      <c r="X114" s="59" t="s">
        <v>130</v>
      </c>
      <c r="Y114" s="59" t="s">
        <v>131</v>
      </c>
    </row>
    <row r="115" customFormat="false" ht="15" hidden="false" customHeight="false" outlineLevel="0" collapsed="false">
      <c r="A115" s="32" t="s">
        <v>198</v>
      </c>
      <c r="B115" s="32" t="s">
        <v>200</v>
      </c>
      <c r="C115" s="32" t="s">
        <v>254</v>
      </c>
      <c r="D115" s="54" t="n">
        <f aca="false">ROUND(S115*T115,0)</f>
        <v>128</v>
      </c>
      <c r="E115" s="54" t="n">
        <f aca="false">ROUND(S115,0)-D115</f>
        <v>47</v>
      </c>
      <c r="F115" s="54" t="n">
        <f aca="false">IF(COUNTA(D115:E115)=0,"",SUM(D115:E115))</f>
        <v>175</v>
      </c>
      <c r="G115" s="55" t="n">
        <f aca="false">IF(OR(F115="",F115=0),"",D115/F115)</f>
        <v>0.731428571428571</v>
      </c>
      <c r="H115" s="55" t="n">
        <f aca="false">IF(OR(F115="",F115=0),"",E115/F115)</f>
        <v>0.268571428571429</v>
      </c>
      <c r="I115" s="32" t="s">
        <v>129</v>
      </c>
      <c r="J115" s="36" t="n">
        <v>3.42046080519466</v>
      </c>
      <c r="K115" s="36" t="n">
        <f aca="false">$K$8</f>
        <v>1.80203622806309</v>
      </c>
      <c r="L115" s="36" t="n">
        <f aca="false">SQRT(J115^2+K115^2)</f>
        <v>3.86612036635239</v>
      </c>
      <c r="M115" s="55" t="n">
        <f aca="false">IF(G115="","",MAX(0,G115-1.96*L115/100))</f>
        <v>0.655652612248065</v>
      </c>
      <c r="N115" s="55" t="n">
        <f aca="false">IF(G115="","",MIN(1,G115+1.96*L115/100))</f>
        <v>0.807204530609078</v>
      </c>
      <c r="O115" s="54" t="n">
        <f aca="false">ROUND(S115*W115,0)</f>
        <v>26</v>
      </c>
      <c r="P115" s="54" t="n">
        <f aca="false">IF(F115="","",ROUND(SQRT((F115*L115/100)^2+(G115*O115)^2),0))</f>
        <v>20</v>
      </c>
      <c r="R115" s="56" t="n">
        <v>22.2844204499815</v>
      </c>
      <c r="S115" s="57" t="n">
        <f aca="false">U115*V115*$F$5</f>
        <v>174.69400244798</v>
      </c>
      <c r="T115" s="58" t="n">
        <f aca="false">MAX(0,MIN(1,R115/100+$D$5))</f>
        <v>0.73089925346712</v>
      </c>
      <c r="U115" s="58" t="n">
        <v>0.211750305997552</v>
      </c>
      <c r="V115" s="57" t="n">
        <v>825</v>
      </c>
      <c r="W115" s="58" t="n">
        <v>0.147793277096735</v>
      </c>
      <c r="X115" s="59" t="s">
        <v>130</v>
      </c>
      <c r="Y115" s="59" t="s">
        <v>131</v>
      </c>
    </row>
    <row r="116" customFormat="false" ht="15" hidden="false" customHeight="false" outlineLevel="0" collapsed="false">
      <c r="A116" s="32" t="s">
        <v>198</v>
      </c>
      <c r="B116" s="32" t="s">
        <v>200</v>
      </c>
      <c r="C116" s="32" t="s">
        <v>255</v>
      </c>
      <c r="D116" s="54" t="n">
        <f aca="false">ROUND(S116*T116,0)</f>
        <v>192</v>
      </c>
      <c r="E116" s="54" t="n">
        <f aca="false">ROUND(S116,0)-D116</f>
        <v>71</v>
      </c>
      <c r="F116" s="54" t="n">
        <f aca="false">IF(COUNTA(D116:E116)=0,"",SUM(D116:E116))</f>
        <v>263</v>
      </c>
      <c r="G116" s="55" t="n">
        <f aca="false">IF(OR(F116="",F116=0),"",D116/F116)</f>
        <v>0.730038022813688</v>
      </c>
      <c r="H116" s="55" t="n">
        <f aca="false">IF(OR(F116="",F116=0),"",E116/F116)</f>
        <v>0.269961977186312</v>
      </c>
      <c r="I116" s="32" t="s">
        <v>129</v>
      </c>
      <c r="J116" s="36" t="n">
        <v>3.42046080519466</v>
      </c>
      <c r="K116" s="36" t="n">
        <f aca="false">$K$8</f>
        <v>1.80203622806309</v>
      </c>
      <c r="L116" s="36" t="n">
        <f aca="false">SQRT(J116^2+K116^2)</f>
        <v>3.86612036635239</v>
      </c>
      <c r="M116" s="55" t="n">
        <f aca="false">IF(G116="","",MAX(0,G116-1.96*L116/100))</f>
        <v>0.654262063633181</v>
      </c>
      <c r="N116" s="55" t="n">
        <f aca="false">IF(G116="","",MIN(1,G116+1.96*L116/100))</f>
        <v>0.805813981994195</v>
      </c>
      <c r="O116" s="54" t="n">
        <f aca="false">ROUND(S116*W116,0)</f>
        <v>39</v>
      </c>
      <c r="P116" s="54" t="n">
        <f aca="false">IF(F116="","",ROUND(SQRT((F116*L116/100)^2+(G116*O116)^2),0))</f>
        <v>30</v>
      </c>
      <c r="R116" s="56" t="n">
        <v>22.2436192673281</v>
      </c>
      <c r="S116" s="57" t="n">
        <f aca="false">U116*V116*$F$5</f>
        <v>263.436544342508</v>
      </c>
      <c r="T116" s="58" t="n">
        <f aca="false">MAX(0,MIN(1,R116/100+$D$5))</f>
        <v>0.730491241640585</v>
      </c>
      <c r="U116" s="58" t="n">
        <v>0.210244648318043</v>
      </c>
      <c r="V116" s="57" t="n">
        <v>1253</v>
      </c>
      <c r="W116" s="58" t="n">
        <v>0.147793277096735</v>
      </c>
      <c r="X116" s="59" t="s">
        <v>130</v>
      </c>
      <c r="Y116" s="59" t="s">
        <v>131</v>
      </c>
    </row>
    <row r="117" customFormat="false" ht="15" hidden="false" customHeight="false" outlineLevel="0" collapsed="false">
      <c r="A117" s="32" t="s">
        <v>198</v>
      </c>
      <c r="B117" s="32" t="s">
        <v>200</v>
      </c>
      <c r="C117" s="32" t="s">
        <v>256</v>
      </c>
      <c r="D117" s="54" t="n">
        <f aca="false">ROUND(S117*T117,0)</f>
        <v>326</v>
      </c>
      <c r="E117" s="54" t="n">
        <f aca="false">ROUND(S117,0)-D117</f>
        <v>167</v>
      </c>
      <c r="F117" s="54" t="n">
        <f aca="false">IF(COUNTA(D117:E117)=0,"",SUM(D117:E117))</f>
        <v>493</v>
      </c>
      <c r="G117" s="55" t="n">
        <f aca="false">IF(OR(F117="",F117=0),"",D117/F117)</f>
        <v>0.661257606490872</v>
      </c>
      <c r="H117" s="55" t="n">
        <f aca="false">IF(OR(F117="",F117=0),"",E117/F117)</f>
        <v>0.338742393509128</v>
      </c>
      <c r="I117" s="32" t="s">
        <v>129</v>
      </c>
      <c r="J117" s="36" t="n">
        <v>3.42046080519466</v>
      </c>
      <c r="K117" s="36" t="n">
        <f aca="false">$K$8</f>
        <v>1.80203622806309</v>
      </c>
      <c r="L117" s="36" t="n">
        <f aca="false">SQRT(J117^2+K117^2)</f>
        <v>3.86612036635239</v>
      </c>
      <c r="M117" s="55" t="n">
        <f aca="false">IF(G117="","",MAX(0,G117-1.96*L117/100))</f>
        <v>0.585481647310365</v>
      </c>
      <c r="N117" s="55" t="n">
        <f aca="false">IF(G117="","",MIN(1,G117+1.96*L117/100))</f>
        <v>0.737033565671379</v>
      </c>
      <c r="O117" s="54" t="n">
        <f aca="false">ROUND(S117*W117,0)</f>
        <v>73</v>
      </c>
      <c r="P117" s="54" t="n">
        <f aca="false">IF(F117="","",ROUND(SQRT((F117*L117/100)^2+(G117*O117)^2),0))</f>
        <v>52</v>
      </c>
      <c r="R117" s="56" t="n">
        <v>15.2262394272856</v>
      </c>
      <c r="S117" s="57" t="n">
        <f aca="false">U117*V117*$F$5</f>
        <v>493.360186418109</v>
      </c>
      <c r="T117" s="58" t="n">
        <f aca="false">MAX(0,MIN(1,R117/100+$D$5))</f>
        <v>0.660317443240161</v>
      </c>
      <c r="U117" s="58" t="n">
        <v>0.330892143808256</v>
      </c>
      <c r="V117" s="57" t="n">
        <v>1491</v>
      </c>
      <c r="W117" s="58" t="n">
        <v>0.147793277096735</v>
      </c>
      <c r="X117" s="59" t="s">
        <v>130</v>
      </c>
      <c r="Y117" s="59" t="s">
        <v>131</v>
      </c>
    </row>
    <row r="118" customFormat="false" ht="15" hidden="false" customHeight="false" outlineLevel="0" collapsed="false">
      <c r="A118" s="32" t="s">
        <v>198</v>
      </c>
      <c r="B118" s="32" t="s">
        <v>200</v>
      </c>
      <c r="C118" s="32" t="s">
        <v>257</v>
      </c>
      <c r="D118" s="54" t="n">
        <f aca="false">ROUND(S118*T118,0)</f>
        <v>149</v>
      </c>
      <c r="E118" s="54" t="n">
        <f aca="false">ROUND(S118,0)-D118</f>
        <v>75</v>
      </c>
      <c r="F118" s="54" t="n">
        <f aca="false">IF(COUNTA(D118:E118)=0,"",SUM(D118:E118))</f>
        <v>224</v>
      </c>
      <c r="G118" s="55" t="n">
        <f aca="false">IF(OR(F118="",F118=0),"",D118/F118)</f>
        <v>0.665178571428571</v>
      </c>
      <c r="H118" s="55" t="n">
        <f aca="false">IF(OR(F118="",F118=0),"",E118/F118)</f>
        <v>0.334821428571429</v>
      </c>
      <c r="I118" s="32" t="s">
        <v>129</v>
      </c>
      <c r="J118" s="36" t="n">
        <v>3.42046080519466</v>
      </c>
      <c r="K118" s="36" t="n">
        <f aca="false">$K$8</f>
        <v>1.80203622806309</v>
      </c>
      <c r="L118" s="36" t="n">
        <f aca="false">SQRT(J118^2+K118^2)</f>
        <v>3.86612036635239</v>
      </c>
      <c r="M118" s="55" t="n">
        <f aca="false">IF(G118="","",MAX(0,G118-1.96*L118/100))</f>
        <v>0.589402612248065</v>
      </c>
      <c r="N118" s="55" t="n">
        <f aca="false">IF(G118="","",MIN(1,G118+1.96*L118/100))</f>
        <v>0.740954530609078</v>
      </c>
      <c r="O118" s="54" t="n">
        <f aca="false">ROUND(S118*W118,0)</f>
        <v>33</v>
      </c>
      <c r="P118" s="54" t="n">
        <f aca="false">IF(F118="","",ROUND(SQRT((F118*L118/100)^2+(G118*O118)^2),0))</f>
        <v>24</v>
      </c>
      <c r="R118" s="56" t="n">
        <v>15.8893670225758</v>
      </c>
      <c r="S118" s="57" t="n">
        <f aca="false">U118*V118*$F$5</f>
        <v>223.817896389325</v>
      </c>
      <c r="T118" s="58" t="n">
        <f aca="false">MAX(0,MIN(1,R118/100+$D$5))</f>
        <v>0.666948719193062</v>
      </c>
      <c r="U118" s="58" t="n">
        <v>0.342229199372057</v>
      </c>
      <c r="V118" s="57" t="n">
        <v>654</v>
      </c>
      <c r="W118" s="58" t="n">
        <v>0.147793277096735</v>
      </c>
      <c r="X118" s="59" t="s">
        <v>130</v>
      </c>
      <c r="Y118" s="59" t="s">
        <v>131</v>
      </c>
    </row>
    <row r="119" customFormat="false" ht="15" hidden="false" customHeight="false" outlineLevel="0" collapsed="false">
      <c r="A119" s="32" t="s">
        <v>198</v>
      </c>
      <c r="B119" s="32" t="s">
        <v>200</v>
      </c>
      <c r="C119" s="32" t="s">
        <v>258</v>
      </c>
      <c r="D119" s="54" t="n">
        <f aca="false">ROUND(S119*T119,0)</f>
        <v>165</v>
      </c>
      <c r="E119" s="54" t="n">
        <f aca="false">ROUND(S119,0)-D119</f>
        <v>77</v>
      </c>
      <c r="F119" s="54" t="n">
        <f aca="false">IF(COUNTA(D119:E119)=0,"",SUM(D119:E119))</f>
        <v>242</v>
      </c>
      <c r="G119" s="55" t="n">
        <f aca="false">IF(OR(F119="",F119=0),"",D119/F119)</f>
        <v>0.681818181818182</v>
      </c>
      <c r="H119" s="55" t="n">
        <f aca="false">IF(OR(F119="",F119=0),"",E119/F119)</f>
        <v>0.318181818181818</v>
      </c>
      <c r="I119" s="32" t="s">
        <v>129</v>
      </c>
      <c r="J119" s="36" t="n">
        <v>3.42046080519466</v>
      </c>
      <c r="K119" s="36" t="n">
        <f aca="false">$K$8</f>
        <v>1.80203622806309</v>
      </c>
      <c r="L119" s="36" t="n">
        <f aca="false">SQRT(J119^2+K119^2)</f>
        <v>3.86612036635239</v>
      </c>
      <c r="M119" s="55" t="n">
        <f aca="false">IF(G119="","",MAX(0,G119-1.96*L119/100))</f>
        <v>0.606042222637675</v>
      </c>
      <c r="N119" s="55" t="n">
        <f aca="false">IF(G119="","",MIN(1,G119+1.96*L119/100))</f>
        <v>0.757594140998689</v>
      </c>
      <c r="O119" s="54" t="n">
        <f aca="false">ROUND(S119*W119,0)</f>
        <v>36</v>
      </c>
      <c r="P119" s="54" t="n">
        <f aca="false">IF(F119="","",ROUND(SQRT((F119*L119/100)^2+(G119*O119)^2),0))</f>
        <v>26</v>
      </c>
      <c r="R119" s="56" t="n">
        <v>17.1547872879579</v>
      </c>
      <c r="S119" s="57" t="n">
        <f aca="false">U119*V119*$F$5</f>
        <v>242.481171548117</v>
      </c>
      <c r="T119" s="58" t="n">
        <f aca="false">MAX(0,MIN(1,R119/100+$D$5))</f>
        <v>0.679602921846884</v>
      </c>
      <c r="U119" s="58" t="n">
        <v>0.248953974895398</v>
      </c>
      <c r="V119" s="57" t="n">
        <v>974</v>
      </c>
      <c r="W119" s="58" t="n">
        <v>0.147793277096735</v>
      </c>
      <c r="X119" s="59" t="s">
        <v>130</v>
      </c>
      <c r="Y119" s="59" t="s">
        <v>131</v>
      </c>
    </row>
    <row r="120" customFormat="false" ht="15" hidden="false" customHeight="false" outlineLevel="0" collapsed="false">
      <c r="A120" s="32" t="s">
        <v>198</v>
      </c>
      <c r="B120" s="32" t="s">
        <v>200</v>
      </c>
      <c r="C120" s="32" t="s">
        <v>259</v>
      </c>
      <c r="D120" s="54" t="n">
        <f aca="false">ROUND(S120*T120,0)</f>
        <v>279</v>
      </c>
      <c r="E120" s="54" t="n">
        <f aca="false">ROUND(S120,0)-D120</f>
        <v>170</v>
      </c>
      <c r="F120" s="54" t="n">
        <f aca="false">IF(COUNTA(D120:E120)=0,"",SUM(D120:E120))</f>
        <v>449</v>
      </c>
      <c r="G120" s="55" t="n">
        <f aca="false">IF(OR(F120="",F120=0),"",D120/F120)</f>
        <v>0.621380846325167</v>
      </c>
      <c r="H120" s="55" t="n">
        <f aca="false">IF(OR(F120="",F120=0),"",E120/F120)</f>
        <v>0.378619153674833</v>
      </c>
      <c r="I120" s="32" t="s">
        <v>129</v>
      </c>
      <c r="J120" s="36" t="n">
        <v>3.42046080519466</v>
      </c>
      <c r="K120" s="36" t="n">
        <f aca="false">$K$8</f>
        <v>1.80203622806309</v>
      </c>
      <c r="L120" s="36" t="n">
        <f aca="false">SQRT(J120^2+K120^2)</f>
        <v>3.86612036635239</v>
      </c>
      <c r="M120" s="55" t="n">
        <f aca="false">IF(G120="","",MAX(0,G120-1.96*L120/100))</f>
        <v>0.54560488714466</v>
      </c>
      <c r="N120" s="55" t="n">
        <f aca="false">IF(G120="","",MIN(1,G120+1.96*L120/100))</f>
        <v>0.697156805505674</v>
      </c>
      <c r="O120" s="54" t="n">
        <f aca="false">ROUND(S120*W120,0)</f>
        <v>66</v>
      </c>
      <c r="P120" s="54" t="n">
        <f aca="false">IF(F120="","",ROUND(SQRT((F120*L120/100)^2+(G120*O120)^2),0))</f>
        <v>45</v>
      </c>
      <c r="R120" s="56" t="n">
        <v>11.4361030018503</v>
      </c>
      <c r="S120" s="57" t="n">
        <f aca="false">U120*V120*$F$5</f>
        <v>448.675647668394</v>
      </c>
      <c r="T120" s="58" t="n">
        <f aca="false">MAX(0,MIN(1,R120/100+$D$5))</f>
        <v>0.622416078985808</v>
      </c>
      <c r="U120" s="58" t="n">
        <v>0.437305699481865</v>
      </c>
      <c r="V120" s="57" t="n">
        <v>1026</v>
      </c>
      <c r="W120" s="58" t="n">
        <v>0.147793277096735</v>
      </c>
      <c r="X120" s="59" t="s">
        <v>130</v>
      </c>
      <c r="Y120" s="59" t="s">
        <v>131</v>
      </c>
    </row>
    <row r="121" customFormat="false" ht="15" hidden="false" customHeight="false" outlineLevel="0" collapsed="false">
      <c r="A121" s="32" t="s">
        <v>198</v>
      </c>
      <c r="B121" s="32" t="s">
        <v>200</v>
      </c>
      <c r="C121" s="32" t="s">
        <v>260</v>
      </c>
      <c r="D121" s="54" t="n">
        <f aca="false">ROUND(S121*T121,0)</f>
        <v>213</v>
      </c>
      <c r="E121" s="54" t="n">
        <f aca="false">ROUND(S121,0)-D121</f>
        <v>97</v>
      </c>
      <c r="F121" s="54" t="n">
        <f aca="false">IF(COUNTA(D121:E121)=0,"",SUM(D121:E121))</f>
        <v>310</v>
      </c>
      <c r="G121" s="55" t="n">
        <f aca="false">IF(OR(F121="",F121=0),"",D121/F121)</f>
        <v>0.687096774193548</v>
      </c>
      <c r="H121" s="55" t="n">
        <f aca="false">IF(OR(F121="",F121=0),"",E121/F121)</f>
        <v>0.312903225806452</v>
      </c>
      <c r="I121" s="32" t="s">
        <v>129</v>
      </c>
      <c r="J121" s="36" t="n">
        <v>3.42046080519466</v>
      </c>
      <c r="K121" s="36" t="n">
        <f aca="false">$K$8</f>
        <v>1.80203622806309</v>
      </c>
      <c r="L121" s="36" t="n">
        <f aca="false">SQRT(J121^2+K121^2)</f>
        <v>3.86612036635239</v>
      </c>
      <c r="M121" s="55" t="n">
        <f aca="false">IF(G121="","",MAX(0,G121-1.96*L121/100))</f>
        <v>0.611320815013042</v>
      </c>
      <c r="N121" s="55" t="n">
        <f aca="false">IF(G121="","",MIN(1,G121+1.96*L121/100))</f>
        <v>0.762872733374055</v>
      </c>
      <c r="O121" s="54" t="n">
        <f aca="false">ROUND(S121*W121,0)</f>
        <v>46</v>
      </c>
      <c r="P121" s="54" t="n">
        <f aca="false">IF(F121="","",ROUND(SQRT((F121*L121/100)^2+(G121*O121)^2),0))</f>
        <v>34</v>
      </c>
      <c r="R121" s="56" t="n">
        <v>17.7217845461799</v>
      </c>
      <c r="S121" s="57" t="n">
        <f aca="false">U121*V121*$F$5</f>
        <v>310.16656308266</v>
      </c>
      <c r="T121" s="58" t="n">
        <f aca="false">MAX(0,MIN(1,R121/100+$D$5))</f>
        <v>0.685272894429104</v>
      </c>
      <c r="U121" s="58" t="n">
        <v>0.187072715972654</v>
      </c>
      <c r="V121" s="57" t="n">
        <v>1658</v>
      </c>
      <c r="W121" s="58" t="n">
        <v>0.147793277096735</v>
      </c>
      <c r="X121" s="59" t="s">
        <v>130</v>
      </c>
      <c r="Y121" s="59" t="s">
        <v>131</v>
      </c>
    </row>
    <row r="122" customFormat="false" ht="15" hidden="false" customHeight="false" outlineLevel="0" collapsed="false">
      <c r="A122" s="32" t="s">
        <v>198</v>
      </c>
      <c r="B122" s="32" t="s">
        <v>261</v>
      </c>
      <c r="C122" s="32" t="s">
        <v>262</v>
      </c>
      <c r="D122" s="54" t="n">
        <f aca="false">ROUND(S122*T122,0)</f>
        <v>467</v>
      </c>
      <c r="E122" s="54" t="n">
        <f aca="false">ROUND(S122,0)-D122</f>
        <v>190</v>
      </c>
      <c r="F122" s="54" t="n">
        <f aca="false">IF(COUNTA(D122:E122)=0,"",SUM(D122:E122))</f>
        <v>657</v>
      </c>
      <c r="G122" s="55" t="n">
        <f aca="false">IF(OR(F122="",F122=0),"",D122/F122)</f>
        <v>0.710806697108067</v>
      </c>
      <c r="H122" s="55" t="n">
        <f aca="false">IF(OR(F122="",F122=0),"",E122/F122)</f>
        <v>0.289193302891933</v>
      </c>
      <c r="I122" s="32" t="s">
        <v>129</v>
      </c>
      <c r="J122" s="36" t="n">
        <v>2.11716121919269</v>
      </c>
      <c r="K122" s="36" t="n">
        <f aca="false">$K$8</f>
        <v>1.80203622806309</v>
      </c>
      <c r="L122" s="36" t="n">
        <f aca="false">SQRT(J122^2+K122^2)</f>
        <v>2.78023491728762</v>
      </c>
      <c r="M122" s="55" t="n">
        <f aca="false">IF(G122="","",MAX(0,G122-1.96*L122/100))</f>
        <v>0.65631409272923</v>
      </c>
      <c r="N122" s="55" t="n">
        <f aca="false">IF(G122="","",MIN(1,G122+1.96*L122/100))</f>
        <v>0.765299301486904</v>
      </c>
      <c r="O122" s="54" t="n">
        <f aca="false">ROUND(S122*W122,0)</f>
        <v>58</v>
      </c>
      <c r="P122" s="54" t="n">
        <f aca="false">IF(F122="","",ROUND(SQRT((F122*L122/100)^2+(G122*O122)^2),0))</f>
        <v>45</v>
      </c>
      <c r="R122" s="56" t="n">
        <v>20.2181470733621</v>
      </c>
      <c r="S122" s="57" t="n">
        <f aca="false">U122*V122*$F$5</f>
        <v>657.496995708155</v>
      </c>
      <c r="T122" s="58" t="n">
        <f aca="false">MAX(0,MIN(1,R122/100+$D$5))</f>
        <v>0.710236519700926</v>
      </c>
      <c r="U122" s="58" t="n">
        <v>0.542489270386266</v>
      </c>
      <c r="V122" s="57" t="n">
        <v>1212</v>
      </c>
      <c r="W122" s="58" t="n">
        <v>0.0882361663506877</v>
      </c>
      <c r="X122" s="59" t="s">
        <v>136</v>
      </c>
      <c r="Y122" s="59" t="s">
        <v>131</v>
      </c>
    </row>
    <row r="123" customFormat="false" ht="15" hidden="false" customHeight="false" outlineLevel="0" collapsed="false">
      <c r="A123" s="32" t="s">
        <v>198</v>
      </c>
      <c r="B123" s="32" t="s">
        <v>261</v>
      </c>
      <c r="C123" s="32" t="s">
        <v>263</v>
      </c>
      <c r="D123" s="54" t="n">
        <f aca="false">ROUND(S123*T123,0)</f>
        <v>311</v>
      </c>
      <c r="E123" s="54" t="n">
        <f aca="false">ROUND(S123,0)-D123</f>
        <v>155</v>
      </c>
      <c r="F123" s="54" t="n">
        <f aca="false">IF(COUNTA(D123:E123)=0,"",SUM(D123:E123))</f>
        <v>466</v>
      </c>
      <c r="G123" s="55" t="n">
        <f aca="false">IF(OR(F123="",F123=0),"",D123/F123)</f>
        <v>0.667381974248927</v>
      </c>
      <c r="H123" s="55" t="n">
        <f aca="false">IF(OR(F123="",F123=0),"",E123/F123)</f>
        <v>0.332618025751073</v>
      </c>
      <c r="I123" s="32" t="s">
        <v>129</v>
      </c>
      <c r="J123" s="36" t="n">
        <v>3.42046080519466</v>
      </c>
      <c r="K123" s="36" t="n">
        <f aca="false">$K$8</f>
        <v>1.80203622806309</v>
      </c>
      <c r="L123" s="36" t="n">
        <f aca="false">SQRT(J123^2+K123^2)</f>
        <v>3.86612036635239</v>
      </c>
      <c r="M123" s="55" t="n">
        <f aca="false">IF(G123="","",MAX(0,G123-1.96*L123/100))</f>
        <v>0.59160601506842</v>
      </c>
      <c r="N123" s="55" t="n">
        <f aca="false">IF(G123="","",MIN(1,G123+1.96*L123/100))</f>
        <v>0.743157933429434</v>
      </c>
      <c r="O123" s="54" t="n">
        <f aca="false">ROUND(S123*W123,0)</f>
        <v>69</v>
      </c>
      <c r="P123" s="54" t="n">
        <f aca="false">IF(F123="","",ROUND(SQRT((F123*L123/100)^2+(G123*O123)^2),0))</f>
        <v>49</v>
      </c>
      <c r="R123" s="56" t="n">
        <v>15.9432545950213</v>
      </c>
      <c r="S123" s="57" t="n">
        <f aca="false">U123*V123*$F$5</f>
        <v>465.633707865169</v>
      </c>
      <c r="T123" s="58" t="n">
        <f aca="false">MAX(0,MIN(1,R123/100+$D$5))</f>
        <v>0.667487594917518</v>
      </c>
      <c r="U123" s="58" t="n">
        <v>0.519101123595506</v>
      </c>
      <c r="V123" s="57" t="n">
        <v>897</v>
      </c>
      <c r="W123" s="58" t="n">
        <v>0.147793277096735</v>
      </c>
      <c r="X123" s="59" t="s">
        <v>130</v>
      </c>
      <c r="Y123" s="59" t="s">
        <v>131</v>
      </c>
    </row>
    <row r="124" customFormat="false" ht="15" hidden="false" customHeight="false" outlineLevel="0" collapsed="false">
      <c r="A124" s="32" t="s">
        <v>198</v>
      </c>
      <c r="B124" s="32" t="s">
        <v>261</v>
      </c>
      <c r="C124" s="32" t="s">
        <v>264</v>
      </c>
      <c r="D124" s="54" t="n">
        <f aca="false">ROUND(S124*T124,0)</f>
        <v>349</v>
      </c>
      <c r="E124" s="54" t="n">
        <f aca="false">ROUND(S124,0)-D124</f>
        <v>138</v>
      </c>
      <c r="F124" s="54" t="n">
        <f aca="false">IF(COUNTA(D124:E124)=0,"",SUM(D124:E124))</f>
        <v>487</v>
      </c>
      <c r="G124" s="55" t="n">
        <f aca="false">IF(OR(F124="",F124=0),"",D124/F124)</f>
        <v>0.716632443531828</v>
      </c>
      <c r="H124" s="55" t="n">
        <f aca="false">IF(OR(F124="",F124=0),"",E124/F124)</f>
        <v>0.283367556468172</v>
      </c>
      <c r="I124" s="32" t="s">
        <v>129</v>
      </c>
      <c r="J124" s="36" t="n">
        <v>3.42046080519466</v>
      </c>
      <c r="K124" s="36" t="n">
        <f aca="false">$K$8</f>
        <v>1.80203622806309</v>
      </c>
      <c r="L124" s="36" t="n">
        <f aca="false">SQRT(J124^2+K124^2)</f>
        <v>3.86612036635239</v>
      </c>
      <c r="M124" s="55" t="n">
        <f aca="false">IF(G124="","",MAX(0,G124-1.96*L124/100))</f>
        <v>0.640856484351321</v>
      </c>
      <c r="N124" s="55" t="n">
        <f aca="false">IF(G124="","",MIN(1,G124+1.96*L124/100))</f>
        <v>0.792408402712334</v>
      </c>
      <c r="O124" s="54" t="n">
        <f aca="false">ROUND(S124*W124,0)</f>
        <v>72</v>
      </c>
      <c r="P124" s="54" t="n">
        <f aca="false">IF(F124="","",ROUND(SQRT((F124*L124/100)^2+(G124*O124)^2),0))</f>
        <v>55</v>
      </c>
      <c r="R124" s="56" t="n">
        <v>20.8128203342603</v>
      </c>
      <c r="S124" s="57" t="n">
        <f aca="false">U124*V124*$F$5</f>
        <v>486.64</v>
      </c>
      <c r="T124" s="58" t="n">
        <f aca="false">MAX(0,MIN(1,R124/100+$D$5))</f>
        <v>0.716183252309907</v>
      </c>
      <c r="U124" s="58" t="n">
        <v>0.56</v>
      </c>
      <c r="V124" s="57" t="n">
        <v>869</v>
      </c>
      <c r="W124" s="58" t="n">
        <v>0.147793277096735</v>
      </c>
      <c r="X124" s="59" t="s">
        <v>130</v>
      </c>
      <c r="Y124" s="59" t="s">
        <v>131</v>
      </c>
    </row>
    <row r="125" customFormat="false" ht="15" hidden="false" customHeight="false" outlineLevel="0" collapsed="false">
      <c r="A125" s="32" t="s">
        <v>198</v>
      </c>
      <c r="B125" s="32" t="s">
        <v>261</v>
      </c>
      <c r="C125" s="32" t="s">
        <v>265</v>
      </c>
      <c r="D125" s="54" t="n">
        <f aca="false">ROUND(S125*T125,0)</f>
        <v>375</v>
      </c>
      <c r="E125" s="54" t="n">
        <f aca="false">ROUND(S125,0)-D125</f>
        <v>172</v>
      </c>
      <c r="F125" s="54" t="n">
        <f aca="false">IF(COUNTA(D125:E125)=0,"",SUM(D125:E125))</f>
        <v>547</v>
      </c>
      <c r="G125" s="55" t="n">
        <f aca="false">IF(OR(F125="",F125=0),"",D125/F125)</f>
        <v>0.685557586837294</v>
      </c>
      <c r="H125" s="55" t="n">
        <f aca="false">IF(OR(F125="",F125=0),"",E125/F125)</f>
        <v>0.314442413162706</v>
      </c>
      <c r="I125" s="32" t="s">
        <v>129</v>
      </c>
      <c r="J125" s="36" t="n">
        <v>3.42046080519466</v>
      </c>
      <c r="K125" s="36" t="n">
        <f aca="false">$K$8</f>
        <v>1.80203622806309</v>
      </c>
      <c r="L125" s="36" t="n">
        <f aca="false">SQRT(J125^2+K125^2)</f>
        <v>3.86612036635239</v>
      </c>
      <c r="M125" s="55" t="n">
        <f aca="false">IF(G125="","",MAX(0,G125-1.96*L125/100))</f>
        <v>0.609781627656788</v>
      </c>
      <c r="N125" s="55" t="n">
        <f aca="false">IF(G125="","",MIN(1,G125+1.96*L125/100))</f>
        <v>0.761333546017801</v>
      </c>
      <c r="O125" s="54" t="n">
        <f aca="false">ROUND(S125*W125,0)</f>
        <v>81</v>
      </c>
      <c r="P125" s="54" t="n">
        <f aca="false">IF(F125="","",ROUND(SQRT((F125*L125/100)^2+(G125*O125)^2),0))</f>
        <v>59</v>
      </c>
      <c r="R125" s="56" t="n">
        <v>17.7938553695085</v>
      </c>
      <c r="S125" s="57" t="n">
        <f aca="false">U125*V125*$F$5</f>
        <v>547.019495412844</v>
      </c>
      <c r="T125" s="58" t="n">
        <f aca="false">MAX(0,MIN(1,R125/100+$D$5))</f>
        <v>0.68599360266239</v>
      </c>
      <c r="U125" s="58" t="n">
        <v>0.666284403669725</v>
      </c>
      <c r="V125" s="57" t="n">
        <v>821</v>
      </c>
      <c r="W125" s="58" t="n">
        <v>0.147793277096735</v>
      </c>
      <c r="X125" s="59" t="s">
        <v>130</v>
      </c>
      <c r="Y125" s="59" t="s">
        <v>131</v>
      </c>
    </row>
    <row r="126" customFormat="false" ht="15" hidden="false" customHeight="false" outlineLevel="0" collapsed="false">
      <c r="A126" s="32" t="s">
        <v>198</v>
      </c>
      <c r="B126" s="32" t="s">
        <v>261</v>
      </c>
      <c r="C126" s="32" t="s">
        <v>266</v>
      </c>
      <c r="D126" s="54" t="n">
        <f aca="false">ROUND(S126*T126,0)</f>
        <v>577</v>
      </c>
      <c r="E126" s="54" t="n">
        <f aca="false">ROUND(S126,0)-D126</f>
        <v>321</v>
      </c>
      <c r="F126" s="54" t="n">
        <f aca="false">IF(COUNTA(D126:E126)=0,"",SUM(D126:E126))</f>
        <v>898</v>
      </c>
      <c r="G126" s="55" t="n">
        <f aca="false">IF(OR(F126="",F126=0),"",D126/F126)</f>
        <v>0.642538975501114</v>
      </c>
      <c r="H126" s="55" t="n">
        <f aca="false">IF(OR(F126="",F126=0),"",E126/F126)</f>
        <v>0.357461024498886</v>
      </c>
      <c r="I126" s="32" t="s">
        <v>129</v>
      </c>
      <c r="J126" s="36" t="n">
        <v>2.11716121919269</v>
      </c>
      <c r="K126" s="36" t="n">
        <f aca="false">$K$8</f>
        <v>1.80203622806309</v>
      </c>
      <c r="L126" s="36" t="n">
        <f aca="false">SQRT(J126^2+K126^2)</f>
        <v>2.78023491728762</v>
      </c>
      <c r="M126" s="55" t="n">
        <f aca="false">IF(G126="","",MAX(0,G126-1.96*L126/100))</f>
        <v>0.588046371122276</v>
      </c>
      <c r="N126" s="55" t="n">
        <f aca="false">IF(G126="","",MIN(1,G126+1.96*L126/100))</f>
        <v>0.697031579879951</v>
      </c>
      <c r="O126" s="54" t="n">
        <f aca="false">ROUND(S126*W126,0)</f>
        <v>79</v>
      </c>
      <c r="P126" s="54" t="n">
        <f aca="false">IF(F126="","",ROUND(SQRT((F126*L126/100)^2+(G126*O126)^2),0))</f>
        <v>57</v>
      </c>
      <c r="R126" s="56" t="n">
        <v>13.4616493298908</v>
      </c>
      <c r="S126" s="57" t="n">
        <f aca="false">U126*V126*$F$5</f>
        <v>898.212765957447</v>
      </c>
      <c r="T126" s="58" t="n">
        <f aca="false">MAX(0,MIN(1,R126/100+$D$5))</f>
        <v>0.642671542266213</v>
      </c>
      <c r="U126" s="58" t="n">
        <v>0.510638297872341</v>
      </c>
      <c r="V126" s="57" t="n">
        <v>1759</v>
      </c>
      <c r="W126" s="58" t="n">
        <v>0.0882361663506877</v>
      </c>
      <c r="X126" s="59" t="s">
        <v>136</v>
      </c>
      <c r="Y126" s="59" t="s">
        <v>131</v>
      </c>
    </row>
    <row r="127" customFormat="false" ht="15" hidden="false" customHeight="false" outlineLevel="0" collapsed="false">
      <c r="A127" s="32" t="s">
        <v>198</v>
      </c>
      <c r="B127" s="32" t="s">
        <v>261</v>
      </c>
      <c r="C127" s="32" t="s">
        <v>267</v>
      </c>
      <c r="D127" s="54" t="n">
        <f aca="false">ROUND(S127*T127,0)</f>
        <v>394</v>
      </c>
      <c r="E127" s="54" t="n">
        <f aca="false">ROUND(S127,0)-D127</f>
        <v>240</v>
      </c>
      <c r="F127" s="54" t="n">
        <f aca="false">IF(COUNTA(D127:E127)=0,"",SUM(D127:E127))</f>
        <v>634</v>
      </c>
      <c r="G127" s="55" t="n">
        <f aca="false">IF(OR(F127="",F127=0),"",D127/F127)</f>
        <v>0.621451104100946</v>
      </c>
      <c r="H127" s="55" t="n">
        <f aca="false">IF(OR(F127="",F127=0),"",E127/F127)</f>
        <v>0.378548895899054</v>
      </c>
      <c r="I127" s="32" t="s">
        <v>129</v>
      </c>
      <c r="J127" s="36" t="n">
        <v>2.11716121919269</v>
      </c>
      <c r="K127" s="36" t="n">
        <f aca="false">$K$8</f>
        <v>1.80203622806309</v>
      </c>
      <c r="L127" s="36" t="n">
        <f aca="false">SQRT(J127^2+K127^2)</f>
        <v>2.78023491728762</v>
      </c>
      <c r="M127" s="55" t="n">
        <f aca="false">IF(G127="","",MAX(0,G127-1.96*L127/100))</f>
        <v>0.566958499722109</v>
      </c>
      <c r="N127" s="55" t="n">
        <f aca="false">IF(G127="","",MIN(1,G127+1.96*L127/100))</f>
        <v>0.675943708479784</v>
      </c>
      <c r="O127" s="54" t="n">
        <f aca="false">ROUND(S127*W127,0)</f>
        <v>56</v>
      </c>
      <c r="P127" s="54" t="n">
        <f aca="false">IF(F127="","",ROUND(SQRT((F127*L127/100)^2+(G127*O127)^2),0))</f>
        <v>39</v>
      </c>
      <c r="R127" s="56" t="n">
        <v>11.290398717967</v>
      </c>
      <c r="S127" s="57" t="n">
        <f aca="false">U127*V127*$F$5</f>
        <v>634.007858546169</v>
      </c>
      <c r="T127" s="58" t="n">
        <f aca="false">MAX(0,MIN(1,R127/100+$D$5))</f>
        <v>0.620959036146975</v>
      </c>
      <c r="U127" s="58" t="n">
        <v>0.609037328094303</v>
      </c>
      <c r="V127" s="57" t="n">
        <v>1041</v>
      </c>
      <c r="W127" s="58" t="n">
        <v>0.0882361663506877</v>
      </c>
      <c r="X127" s="59" t="s">
        <v>136</v>
      </c>
      <c r="Y127" s="59" t="s">
        <v>131</v>
      </c>
    </row>
    <row r="128" customFormat="false" ht="15" hidden="false" customHeight="false" outlineLevel="0" collapsed="false">
      <c r="A128" s="32" t="s">
        <v>198</v>
      </c>
      <c r="B128" s="32" t="s">
        <v>261</v>
      </c>
      <c r="C128" s="32" t="s">
        <v>268</v>
      </c>
      <c r="D128" s="54" t="n">
        <f aca="false">ROUND(S128*T128,0)</f>
        <v>441</v>
      </c>
      <c r="E128" s="54" t="n">
        <f aca="false">ROUND(S128,0)-D128</f>
        <v>286</v>
      </c>
      <c r="F128" s="54" t="n">
        <f aca="false">IF(COUNTA(D128:E128)=0,"",SUM(D128:E128))</f>
        <v>727</v>
      </c>
      <c r="G128" s="55" t="n">
        <f aca="false">IF(OR(F128="",F128=0),"",D128/F128)</f>
        <v>0.606602475928473</v>
      </c>
      <c r="H128" s="55" t="n">
        <f aca="false">IF(OR(F128="",F128=0),"",E128/F128)</f>
        <v>0.393397524071527</v>
      </c>
      <c r="I128" s="32" t="s">
        <v>129</v>
      </c>
      <c r="J128" s="36" t="n">
        <v>2.11716121919269</v>
      </c>
      <c r="K128" s="36" t="n">
        <f aca="false">$K$8</f>
        <v>1.80203622806309</v>
      </c>
      <c r="L128" s="36" t="n">
        <f aca="false">SQRT(J128^2+K128^2)</f>
        <v>2.78023491728762</v>
      </c>
      <c r="M128" s="55" t="n">
        <f aca="false">IF(G128="","",MAX(0,G128-1.96*L128/100))</f>
        <v>0.552109871549636</v>
      </c>
      <c r="N128" s="55" t="n">
        <f aca="false">IF(G128="","",MIN(1,G128+1.96*L128/100))</f>
        <v>0.661095080307311</v>
      </c>
      <c r="O128" s="54" t="n">
        <f aca="false">ROUND(S128*W128,0)</f>
        <v>64</v>
      </c>
      <c r="P128" s="54" t="n">
        <f aca="false">IF(F128="","",ROUND(SQRT((F128*L128/100)^2+(G128*O128)^2),0))</f>
        <v>44</v>
      </c>
      <c r="R128" s="56" t="n">
        <v>9.84216357750609</v>
      </c>
      <c r="S128" s="57" t="n">
        <f aca="false">U128*V128*$F$5</f>
        <v>727.46884272997</v>
      </c>
      <c r="T128" s="58" t="n">
        <f aca="false">MAX(0,MIN(1,R128/100+$D$5))</f>
        <v>0.606476684742366</v>
      </c>
      <c r="U128" s="58" t="n">
        <v>0.554896142433234</v>
      </c>
      <c r="V128" s="57" t="n">
        <v>1311</v>
      </c>
      <c r="W128" s="58" t="n">
        <v>0.0882361663506877</v>
      </c>
      <c r="X128" s="59" t="s">
        <v>136</v>
      </c>
      <c r="Y128" s="59" t="s">
        <v>131</v>
      </c>
    </row>
    <row r="129" customFormat="false" ht="15" hidden="false" customHeight="false" outlineLevel="0" collapsed="false">
      <c r="A129" s="32" t="s">
        <v>198</v>
      </c>
      <c r="B129" s="32" t="s">
        <v>261</v>
      </c>
      <c r="C129" s="32" t="s">
        <v>269</v>
      </c>
      <c r="D129" s="54" t="n">
        <f aca="false">ROUND(S129*T129,0)</f>
        <v>554</v>
      </c>
      <c r="E129" s="54" t="n">
        <f aca="false">ROUND(S129,0)-D129</f>
        <v>344</v>
      </c>
      <c r="F129" s="54" t="n">
        <f aca="false">IF(COUNTA(D129:E129)=0,"",SUM(D129:E129))</f>
        <v>898</v>
      </c>
      <c r="G129" s="55" t="n">
        <f aca="false">IF(OR(F129="",F129=0),"",D129/F129)</f>
        <v>0.616926503340757</v>
      </c>
      <c r="H129" s="55" t="n">
        <f aca="false">IF(OR(F129="",F129=0),"",E129/F129)</f>
        <v>0.383073496659243</v>
      </c>
      <c r="I129" s="32" t="s">
        <v>129</v>
      </c>
      <c r="J129" s="36" t="n">
        <v>2.11716121919269</v>
      </c>
      <c r="K129" s="36" t="n">
        <f aca="false">$K$8</f>
        <v>1.80203622806309</v>
      </c>
      <c r="L129" s="36" t="n">
        <f aca="false">SQRT(J129^2+K129^2)</f>
        <v>2.78023491728762</v>
      </c>
      <c r="M129" s="55" t="n">
        <f aca="false">IF(G129="","",MAX(0,G129-1.96*L129/100))</f>
        <v>0.56243389896192</v>
      </c>
      <c r="N129" s="55" t="n">
        <f aca="false">IF(G129="","",MIN(1,G129+1.96*L129/100))</f>
        <v>0.671419107719595</v>
      </c>
      <c r="O129" s="54" t="n">
        <f aca="false">ROUND(S129*W129,0)</f>
        <v>79</v>
      </c>
      <c r="P129" s="54" t="n">
        <f aca="false">IF(F129="","",ROUND(SQRT((F129*L129/100)^2+(G129*O129)^2),0))</f>
        <v>55</v>
      </c>
      <c r="R129" s="56" t="n">
        <v>10.8805818469404</v>
      </c>
      <c r="S129" s="57" t="n">
        <f aca="false">U129*V129*$F$5</f>
        <v>898.28</v>
      </c>
      <c r="T129" s="58" t="n">
        <f aca="false">MAX(0,MIN(1,R129/100+$D$5))</f>
        <v>0.616860867436709</v>
      </c>
      <c r="U129" s="58" t="n">
        <v>0.68</v>
      </c>
      <c r="V129" s="57" t="n">
        <v>1321</v>
      </c>
      <c r="W129" s="58" t="n">
        <v>0.0882361663506877</v>
      </c>
      <c r="X129" s="59" t="s">
        <v>136</v>
      </c>
      <c r="Y129" s="59" t="s">
        <v>131</v>
      </c>
    </row>
    <row r="130" customFormat="false" ht="15" hidden="false" customHeight="false" outlineLevel="0" collapsed="false">
      <c r="A130" s="32" t="s">
        <v>198</v>
      </c>
      <c r="B130" s="32" t="s">
        <v>261</v>
      </c>
      <c r="C130" s="32" t="s">
        <v>270</v>
      </c>
      <c r="D130" s="54" t="n">
        <f aca="false">ROUND(S130*T130,0)</f>
        <v>412</v>
      </c>
      <c r="E130" s="54" t="n">
        <f aca="false">ROUND(S130,0)-D130</f>
        <v>253</v>
      </c>
      <c r="F130" s="54" t="n">
        <f aca="false">IF(COUNTA(D130:E130)=0,"",SUM(D130:E130))</f>
        <v>665</v>
      </c>
      <c r="G130" s="55" t="n">
        <f aca="false">IF(OR(F130="",F130=0),"",D130/F130)</f>
        <v>0.619548872180451</v>
      </c>
      <c r="H130" s="55" t="n">
        <f aca="false">IF(OR(F130="",F130=0),"",E130/F130)</f>
        <v>0.380451127819549</v>
      </c>
      <c r="I130" s="32" t="s">
        <v>129</v>
      </c>
      <c r="J130" s="36" t="n">
        <v>2.11716121919269</v>
      </c>
      <c r="K130" s="36" t="n">
        <f aca="false">$K$8</f>
        <v>1.80203622806309</v>
      </c>
      <c r="L130" s="36" t="n">
        <f aca="false">SQRT(J130^2+K130^2)</f>
        <v>2.78023491728762</v>
      </c>
      <c r="M130" s="55" t="n">
        <f aca="false">IF(G130="","",MAX(0,G130-1.96*L130/100))</f>
        <v>0.565056267801614</v>
      </c>
      <c r="N130" s="55" t="n">
        <f aca="false">IF(G130="","",MIN(1,G130+1.96*L130/100))</f>
        <v>0.674041476559289</v>
      </c>
      <c r="O130" s="54" t="n">
        <f aca="false">ROUND(S130*W130,0)</f>
        <v>59</v>
      </c>
      <c r="P130" s="54" t="n">
        <f aca="false">IF(F130="","",ROUND(SQRT((F130*L130/100)^2+(G130*O130)^2),0))</f>
        <v>41</v>
      </c>
      <c r="R130" s="56" t="n">
        <v>11.0468130180083</v>
      </c>
      <c r="S130" s="57" t="n">
        <f aca="false">U130*V130*$F$5</f>
        <v>665.309142318568</v>
      </c>
      <c r="T130" s="58" t="n">
        <f aca="false">MAX(0,MIN(1,R130/100+$D$5))</f>
        <v>0.618523179147388</v>
      </c>
      <c r="U130" s="58" t="n">
        <v>0.61545711592837</v>
      </c>
      <c r="V130" s="57" t="n">
        <v>1081</v>
      </c>
      <c r="W130" s="58" t="n">
        <v>0.0882361663506877</v>
      </c>
      <c r="X130" s="59" t="s">
        <v>136</v>
      </c>
      <c r="Y130" s="59" t="s">
        <v>131</v>
      </c>
    </row>
    <row r="131" customFormat="false" ht="15" hidden="false" customHeight="false" outlineLevel="0" collapsed="false">
      <c r="A131" s="32" t="s">
        <v>198</v>
      </c>
      <c r="B131" s="32" t="s">
        <v>261</v>
      </c>
      <c r="C131" s="32" t="s">
        <v>271</v>
      </c>
      <c r="D131" s="54" t="n">
        <f aca="false">ROUND(S131*T131,0)</f>
        <v>330</v>
      </c>
      <c r="E131" s="54" t="n">
        <f aca="false">ROUND(S131,0)-D131</f>
        <v>250</v>
      </c>
      <c r="F131" s="54" t="n">
        <f aca="false">IF(COUNTA(D131:E131)=0,"",SUM(D131:E131))</f>
        <v>580</v>
      </c>
      <c r="G131" s="55" t="n">
        <f aca="false">IF(OR(F131="",F131=0),"",D131/F131)</f>
        <v>0.568965517241379</v>
      </c>
      <c r="H131" s="55" t="n">
        <f aca="false">IF(OR(F131="",F131=0),"",E131/F131)</f>
        <v>0.431034482758621</v>
      </c>
      <c r="I131" s="32" t="s">
        <v>129</v>
      </c>
      <c r="J131" s="36" t="n">
        <v>2.11716121919269</v>
      </c>
      <c r="K131" s="36" t="n">
        <f aca="false">$K$8</f>
        <v>1.80203622806309</v>
      </c>
      <c r="L131" s="36" t="n">
        <f aca="false">SQRT(J131^2+K131^2)</f>
        <v>2.78023491728762</v>
      </c>
      <c r="M131" s="55" t="n">
        <f aca="false">IF(G131="","",MAX(0,G131-1.96*L131/100))</f>
        <v>0.514472912862542</v>
      </c>
      <c r="N131" s="55" t="n">
        <f aca="false">IF(G131="","",MIN(1,G131+1.96*L131/100))</f>
        <v>0.623458121620217</v>
      </c>
      <c r="O131" s="54" t="n">
        <f aca="false">ROUND(S131*W131,0)</f>
        <v>51</v>
      </c>
      <c r="P131" s="54" t="n">
        <f aca="false">IF(F131="","",ROUND(SQRT((F131*L131/100)^2+(G131*O131)^2),0))</f>
        <v>33</v>
      </c>
      <c r="R131" s="56" t="n">
        <v>6.09517254106609</v>
      </c>
      <c r="S131" s="57" t="n">
        <f aca="false">U131*V131*$F$5</f>
        <v>580.019459459459</v>
      </c>
      <c r="T131" s="58" t="n">
        <f aca="false">MAX(0,MIN(1,R131/100+$D$5))</f>
        <v>0.569006774377966</v>
      </c>
      <c r="U131" s="58" t="n">
        <v>0.634594594594595</v>
      </c>
      <c r="V131" s="57" t="n">
        <v>914</v>
      </c>
      <c r="W131" s="58" t="n">
        <v>0.0882361663506877</v>
      </c>
      <c r="X131" s="59" t="s">
        <v>136</v>
      </c>
      <c r="Y131" s="59" t="s">
        <v>131</v>
      </c>
    </row>
    <row r="132" customFormat="false" ht="15" hidden="false" customHeight="false" outlineLevel="0" collapsed="false">
      <c r="A132" s="32" t="s">
        <v>198</v>
      </c>
      <c r="B132" s="32" t="s">
        <v>261</v>
      </c>
      <c r="C132" s="32" t="s">
        <v>272</v>
      </c>
      <c r="D132" s="54" t="n">
        <f aca="false">ROUND(S132*T132,0)</f>
        <v>418</v>
      </c>
      <c r="E132" s="54" t="n">
        <f aca="false">ROUND(S132,0)-D132</f>
        <v>244</v>
      </c>
      <c r="F132" s="54" t="n">
        <f aca="false">IF(COUNTA(D132:E132)=0,"",SUM(D132:E132))</f>
        <v>662</v>
      </c>
      <c r="G132" s="55" t="n">
        <f aca="false">IF(OR(F132="",F132=0),"",D132/F132)</f>
        <v>0.631419939577039</v>
      </c>
      <c r="H132" s="55" t="n">
        <f aca="false">IF(OR(F132="",F132=0),"",E132/F132)</f>
        <v>0.368580060422961</v>
      </c>
      <c r="I132" s="32" t="s">
        <v>129</v>
      </c>
      <c r="J132" s="36" t="n">
        <v>2.11716121919269</v>
      </c>
      <c r="K132" s="36" t="n">
        <f aca="false">$K$8</f>
        <v>1.80203622806309</v>
      </c>
      <c r="L132" s="36" t="n">
        <f aca="false">SQRT(J132^2+K132^2)</f>
        <v>2.78023491728762</v>
      </c>
      <c r="M132" s="55" t="n">
        <f aca="false">IF(G132="","",MAX(0,G132-1.96*L132/100))</f>
        <v>0.576927335198202</v>
      </c>
      <c r="N132" s="55" t="n">
        <f aca="false">IF(G132="","",MIN(1,G132+1.96*L132/100))</f>
        <v>0.685912543955877</v>
      </c>
      <c r="O132" s="54" t="n">
        <f aca="false">ROUND(S132*W132,0)</f>
        <v>58</v>
      </c>
      <c r="P132" s="54" t="n">
        <f aca="false">IF(F132="","",ROUND(SQRT((F132*L132/100)^2+(G132*O132)^2),0))</f>
        <v>41</v>
      </c>
      <c r="R132" s="56" t="n">
        <v>12.2948444667542</v>
      </c>
      <c r="S132" s="57" t="n">
        <f aca="false">U132*V132*$F$5</f>
        <v>662.03519510329</v>
      </c>
      <c r="T132" s="58" t="n">
        <f aca="false">MAX(0,MIN(1,R132/100+$D$5))</f>
        <v>0.631003493634846</v>
      </c>
      <c r="U132" s="58" t="n">
        <v>0.489671002295333</v>
      </c>
      <c r="V132" s="57" t="n">
        <v>1352</v>
      </c>
      <c r="W132" s="58" t="n">
        <v>0.0882361663506877</v>
      </c>
      <c r="X132" s="59" t="s">
        <v>136</v>
      </c>
      <c r="Y132" s="59" t="s">
        <v>131</v>
      </c>
    </row>
    <row r="133" customFormat="false" ht="15" hidden="false" customHeight="false" outlineLevel="0" collapsed="false">
      <c r="A133" s="32" t="s">
        <v>198</v>
      </c>
      <c r="B133" s="32" t="s">
        <v>261</v>
      </c>
      <c r="C133" s="32" t="s">
        <v>273</v>
      </c>
      <c r="D133" s="54" t="n">
        <f aca="false">ROUND(S133*T133,0)</f>
        <v>450</v>
      </c>
      <c r="E133" s="54" t="n">
        <f aca="false">ROUND(S133,0)-D133</f>
        <v>288</v>
      </c>
      <c r="F133" s="54" t="n">
        <f aca="false">IF(COUNTA(D133:E133)=0,"",SUM(D133:E133))</f>
        <v>738</v>
      </c>
      <c r="G133" s="55" t="n">
        <f aca="false">IF(OR(F133="",F133=0),"",D133/F133)</f>
        <v>0.609756097560976</v>
      </c>
      <c r="H133" s="55" t="n">
        <f aca="false">IF(OR(F133="",F133=0),"",E133/F133)</f>
        <v>0.390243902439024</v>
      </c>
      <c r="I133" s="32" t="s">
        <v>129</v>
      </c>
      <c r="J133" s="36" t="n">
        <v>2.11716121919269</v>
      </c>
      <c r="K133" s="36" t="n">
        <f aca="false">$K$8</f>
        <v>1.80203622806309</v>
      </c>
      <c r="L133" s="36" t="n">
        <f aca="false">SQRT(J133^2+K133^2)</f>
        <v>2.78023491728762</v>
      </c>
      <c r="M133" s="55" t="n">
        <f aca="false">IF(G133="","",MAX(0,G133-1.96*L133/100))</f>
        <v>0.555263493182138</v>
      </c>
      <c r="N133" s="55" t="n">
        <f aca="false">IF(G133="","",MIN(1,G133+1.96*L133/100))</f>
        <v>0.664248701939813</v>
      </c>
      <c r="O133" s="54" t="n">
        <f aca="false">ROUND(S133*W133,0)</f>
        <v>65</v>
      </c>
      <c r="P133" s="54" t="n">
        <f aca="false">IF(F133="","",ROUND(SQRT((F133*L133/100)^2+(G133*O133)^2),0))</f>
        <v>45</v>
      </c>
      <c r="R133" s="56" t="n">
        <v>10.1841939321762</v>
      </c>
      <c r="S133" s="57" t="n">
        <f aca="false">U133*V133*$F$5</f>
        <v>737.535483870968</v>
      </c>
      <c r="T133" s="58" t="n">
        <f aca="false">MAX(0,MIN(1,R133/100+$D$5))</f>
        <v>0.609896988289067</v>
      </c>
      <c r="U133" s="58" t="n">
        <v>0.561290322580645</v>
      </c>
      <c r="V133" s="57" t="n">
        <v>1314</v>
      </c>
      <c r="W133" s="58" t="n">
        <v>0.0882361663506877</v>
      </c>
      <c r="X133" s="59" t="s">
        <v>136</v>
      </c>
      <c r="Y133" s="59" t="s">
        <v>131</v>
      </c>
    </row>
    <row r="134" customFormat="false" ht="15" hidden="false" customHeight="false" outlineLevel="0" collapsed="false">
      <c r="A134" s="32" t="s">
        <v>198</v>
      </c>
      <c r="B134" s="32" t="s">
        <v>274</v>
      </c>
      <c r="C134" s="32" t="s">
        <v>275</v>
      </c>
      <c r="D134" s="54" t="n">
        <f aca="false">ROUND(S134*T134,0)</f>
        <v>384</v>
      </c>
      <c r="E134" s="54" t="n">
        <f aca="false">ROUND(S134,0)-D134</f>
        <v>301</v>
      </c>
      <c r="F134" s="54" t="n">
        <f aca="false">IF(COUNTA(D134:E134)=0,"",SUM(D134:E134))</f>
        <v>685</v>
      </c>
      <c r="G134" s="55" t="n">
        <f aca="false">IF(OR(F134="",F134=0),"",D134/F134)</f>
        <v>0.56058394160584</v>
      </c>
      <c r="H134" s="55" t="n">
        <f aca="false">IF(OR(F134="",F134=0),"",E134/F134)</f>
        <v>0.439416058394161</v>
      </c>
      <c r="I134" s="32" t="s">
        <v>129</v>
      </c>
      <c r="J134" s="36" t="n">
        <v>2.11716121919269</v>
      </c>
      <c r="K134" s="36" t="n">
        <f aca="false">$K$8</f>
        <v>1.80203622806309</v>
      </c>
      <c r="L134" s="36" t="n">
        <f aca="false">SQRT(J134^2+K134^2)</f>
        <v>2.78023491728762</v>
      </c>
      <c r="M134" s="55" t="n">
        <f aca="false">IF(G134="","",MAX(0,G134-1.96*L134/100))</f>
        <v>0.506091337227002</v>
      </c>
      <c r="N134" s="55" t="n">
        <f aca="false">IF(G134="","",MIN(1,G134+1.96*L134/100))</f>
        <v>0.615076545984677</v>
      </c>
      <c r="O134" s="54" t="n">
        <f aca="false">ROUND(S134*W134,0)</f>
        <v>60</v>
      </c>
      <c r="P134" s="54" t="n">
        <f aca="false">IF(F134="","",ROUND(SQRT((F134*L134/100)^2+(G134*O134)^2),0))</f>
        <v>39</v>
      </c>
      <c r="R134" s="56" t="n">
        <v>5.30365121457884</v>
      </c>
      <c r="S134" s="57" t="n">
        <f aca="false">U134*V134*$F$5</f>
        <v>685.017857142857</v>
      </c>
      <c r="T134" s="58" t="n">
        <f aca="false">MAX(0,MIN(1,R134/100+$D$5))</f>
        <v>0.561091561113093</v>
      </c>
      <c r="U134" s="58" t="n">
        <v>0.462225274725275</v>
      </c>
      <c r="V134" s="57" t="n">
        <v>1482</v>
      </c>
      <c r="W134" s="58" t="n">
        <v>0.0882361663506877</v>
      </c>
      <c r="X134" s="59" t="s">
        <v>136</v>
      </c>
      <c r="Y134" s="59" t="s">
        <v>131</v>
      </c>
    </row>
    <row r="135" customFormat="false" ht="15" hidden="false" customHeight="false" outlineLevel="0" collapsed="false">
      <c r="A135" s="32" t="s">
        <v>198</v>
      </c>
      <c r="B135" s="32" t="s">
        <v>274</v>
      </c>
      <c r="C135" s="32" t="s">
        <v>276</v>
      </c>
      <c r="D135" s="54" t="n">
        <f aca="false">ROUND(S135*T135,0)</f>
        <v>348</v>
      </c>
      <c r="E135" s="54" t="n">
        <f aca="false">ROUND(S135,0)-D135</f>
        <v>365</v>
      </c>
      <c r="F135" s="54" t="n">
        <f aca="false">IF(COUNTA(D135:E135)=0,"",SUM(D135:E135))</f>
        <v>713</v>
      </c>
      <c r="G135" s="55" t="n">
        <f aca="false">IF(OR(F135="",F135=0),"",D135/F135)</f>
        <v>0.488078541374474</v>
      </c>
      <c r="H135" s="55" t="n">
        <f aca="false">IF(OR(F135="",F135=0),"",E135/F135)</f>
        <v>0.511921458625526</v>
      </c>
      <c r="I135" s="32" t="s">
        <v>129</v>
      </c>
      <c r="J135" s="36" t="n">
        <v>2.11716121919269</v>
      </c>
      <c r="K135" s="36" t="n">
        <f aca="false">$K$8</f>
        <v>1.80203622806309</v>
      </c>
      <c r="L135" s="36" t="n">
        <f aca="false">SQRT(J135^2+K135^2)</f>
        <v>2.78023491728762</v>
      </c>
      <c r="M135" s="55" t="n">
        <f aca="false">IF(G135="","",MAX(0,G135-1.96*L135/100))</f>
        <v>0.433585936995637</v>
      </c>
      <c r="N135" s="55" t="n">
        <f aca="false">IF(G135="","",MIN(1,G135+1.96*L135/100))</f>
        <v>0.542571145753311</v>
      </c>
      <c r="O135" s="54" t="n">
        <f aca="false">ROUND(S135*W135,0)</f>
        <v>63</v>
      </c>
      <c r="P135" s="54" t="n">
        <f aca="false">IF(F135="","",ROUND(SQRT((F135*L135/100)^2+(G135*O135)^2),0))</f>
        <v>37</v>
      </c>
      <c r="R135" s="56" t="n">
        <v>-2.02943503598358</v>
      </c>
      <c r="S135" s="57" t="n">
        <f aca="false">U135*V135*$F$5</f>
        <v>712.774509803922</v>
      </c>
      <c r="T135" s="58" t="n">
        <f aca="false">MAX(0,MIN(1,R135/100+$D$5))</f>
        <v>0.487760698607469</v>
      </c>
      <c r="U135" s="58" t="n">
        <v>0.544934640522876</v>
      </c>
      <c r="V135" s="57" t="n">
        <v>1308</v>
      </c>
      <c r="W135" s="58" t="n">
        <v>0.0882361663506877</v>
      </c>
      <c r="X135" s="59" t="s">
        <v>136</v>
      </c>
      <c r="Y135" s="59" t="s">
        <v>131</v>
      </c>
    </row>
    <row r="136" customFormat="false" ht="15" hidden="false" customHeight="false" outlineLevel="0" collapsed="false">
      <c r="A136" s="32" t="s">
        <v>198</v>
      </c>
      <c r="B136" s="32" t="s">
        <v>274</v>
      </c>
      <c r="C136" s="32" t="s">
        <v>277</v>
      </c>
      <c r="D136" s="54" t="n">
        <f aca="false">ROUND(S136*T136,0)</f>
        <v>401</v>
      </c>
      <c r="E136" s="54" t="n">
        <f aca="false">ROUND(S136,0)-D136</f>
        <v>380</v>
      </c>
      <c r="F136" s="54" t="n">
        <f aca="false">IF(COUNTA(D136:E136)=0,"",SUM(D136:E136))</f>
        <v>781</v>
      </c>
      <c r="G136" s="55" t="n">
        <f aca="false">IF(OR(F136="",F136=0),"",D136/F136)</f>
        <v>0.513444302176697</v>
      </c>
      <c r="H136" s="55" t="n">
        <f aca="false">IF(OR(F136="",F136=0),"",E136/F136)</f>
        <v>0.486555697823303</v>
      </c>
      <c r="I136" s="32" t="s">
        <v>129</v>
      </c>
      <c r="J136" s="36" t="n">
        <v>2.11716121919269</v>
      </c>
      <c r="K136" s="36" t="n">
        <f aca="false">$K$8</f>
        <v>1.80203622806309</v>
      </c>
      <c r="L136" s="36" t="n">
        <f aca="false">SQRT(J136^2+K136^2)</f>
        <v>2.78023491728762</v>
      </c>
      <c r="M136" s="55" t="n">
        <f aca="false">IF(G136="","",MAX(0,G136-1.96*L136/100))</f>
        <v>0.458951697797859</v>
      </c>
      <c r="N136" s="55" t="n">
        <f aca="false">IF(G136="","",MIN(1,G136+1.96*L136/100))</f>
        <v>0.567936906555534</v>
      </c>
      <c r="O136" s="54" t="n">
        <f aca="false">ROUND(S136*W136,0)</f>
        <v>69</v>
      </c>
      <c r="P136" s="54" t="n">
        <f aca="false">IF(F136="","",ROUND(SQRT((F136*L136/100)^2+(G136*O136)^2),0))</f>
        <v>42</v>
      </c>
      <c r="R136" s="56" t="n">
        <v>0.560202934655117</v>
      </c>
      <c r="S136" s="57" t="n">
        <f aca="false">U136*V136*$F$5</f>
        <v>780.975243810953</v>
      </c>
      <c r="T136" s="58" t="n">
        <f aca="false">MAX(0,MIN(1,R136/100+$D$5))</f>
        <v>0.513657078313856</v>
      </c>
      <c r="U136" s="58" t="n">
        <v>0.577644411102776</v>
      </c>
      <c r="V136" s="57" t="n">
        <v>1352</v>
      </c>
      <c r="W136" s="58" t="n">
        <v>0.0882361663506877</v>
      </c>
      <c r="X136" s="59" t="s">
        <v>136</v>
      </c>
      <c r="Y136" s="59" t="s">
        <v>131</v>
      </c>
    </row>
    <row r="137" customFormat="false" ht="15" hidden="false" customHeight="false" outlineLevel="0" collapsed="false">
      <c r="A137" s="32" t="s">
        <v>198</v>
      </c>
      <c r="B137" s="32" t="s">
        <v>278</v>
      </c>
      <c r="C137" s="32" t="s">
        <v>278</v>
      </c>
      <c r="D137" s="54" t="n">
        <f aca="false">ROUND(S137*T137,0)</f>
        <v>632</v>
      </c>
      <c r="E137" s="54" t="n">
        <f aca="false">ROUND(S137,0)-D137</f>
        <v>638</v>
      </c>
      <c r="F137" s="54" t="n">
        <f aca="false">IF(COUNTA(D137:E137)=0,"",SUM(D137:E137))</f>
        <v>1270</v>
      </c>
      <c r="G137" s="55" t="n">
        <f aca="false">IF(OR(F137="",F137=0),"",D137/F137)</f>
        <v>0.497637795275591</v>
      </c>
      <c r="H137" s="55" t="n">
        <f aca="false">IF(OR(F137="",F137=0),"",E137/F137)</f>
        <v>0.502362204724409</v>
      </c>
      <c r="I137" s="32" t="s">
        <v>129</v>
      </c>
      <c r="J137" s="36" t="n">
        <v>1.72835549007323</v>
      </c>
      <c r="K137" s="36" t="n">
        <f aca="false">$K$8</f>
        <v>1.80203622806309</v>
      </c>
      <c r="L137" s="36" t="n">
        <f aca="false">SQRT(J137^2+K137^2)</f>
        <v>2.49690754080285</v>
      </c>
      <c r="M137" s="55" t="n">
        <f aca="false">IF(G137="","",MAX(0,G137-1.96*L137/100))</f>
        <v>0.448698407475855</v>
      </c>
      <c r="N137" s="55" t="n">
        <f aca="false">IF(G137="","",MIN(1,G137+1.96*L137/100))</f>
        <v>0.546577183075326</v>
      </c>
      <c r="O137" s="54" t="n">
        <f aca="false">ROUND(S137*W137,0)</f>
        <v>86</v>
      </c>
      <c r="P137" s="54" t="n">
        <f aca="false">IF(F137="","",ROUND(SQRT((F137*L137/100)^2+(G137*O137)^2),0))</f>
        <v>53</v>
      </c>
      <c r="R137" s="56" t="n">
        <v>-1.09027013233117</v>
      </c>
      <c r="S137" s="57" t="n">
        <f aca="false">U137*V137*$F$5</f>
        <v>1270.44031093837</v>
      </c>
      <c r="T137" s="58" t="n">
        <f aca="false">MAX(0,MIN(1,R137/100+$D$5))</f>
        <v>0.497152347643993</v>
      </c>
      <c r="U137" s="58" t="n">
        <v>0.676846196557468</v>
      </c>
      <c r="V137" s="57" t="n">
        <v>1877</v>
      </c>
      <c r="W137" s="58" t="n">
        <v>0.0678151016999644</v>
      </c>
      <c r="X137" s="59" t="s">
        <v>169</v>
      </c>
      <c r="Y137" s="59" t="s">
        <v>131</v>
      </c>
    </row>
    <row r="138" customFormat="false" ht="15" hidden="false" customHeight="false" outlineLevel="0" collapsed="false">
      <c r="A138" s="32" t="s">
        <v>198</v>
      </c>
      <c r="B138" s="32" t="s">
        <v>279</v>
      </c>
      <c r="C138" s="32" t="s">
        <v>280</v>
      </c>
      <c r="D138" s="54" t="n">
        <f aca="false">ROUND(S138*T138,0)</f>
        <v>293</v>
      </c>
      <c r="E138" s="54" t="n">
        <f aca="false">ROUND(S138,0)-D138</f>
        <v>282</v>
      </c>
      <c r="F138" s="54" t="n">
        <f aca="false">IF(COUNTA(D138:E138)=0,"",SUM(D138:E138))</f>
        <v>575</v>
      </c>
      <c r="G138" s="55" t="n">
        <f aca="false">IF(OR(F138="",F138=0),"",D138/F138)</f>
        <v>0.509565217391304</v>
      </c>
      <c r="H138" s="55" t="n">
        <f aca="false">IF(OR(F138="",F138=0),"",E138/F138)</f>
        <v>0.490434782608696</v>
      </c>
      <c r="I138" s="32" t="s">
        <v>129</v>
      </c>
      <c r="J138" s="36" t="n">
        <v>2.11716121919269</v>
      </c>
      <c r="K138" s="36" t="n">
        <f aca="false">$K$8</f>
        <v>1.80203622806309</v>
      </c>
      <c r="L138" s="36" t="n">
        <f aca="false">SQRT(J138^2+K138^2)</f>
        <v>2.78023491728762</v>
      </c>
      <c r="M138" s="55" t="n">
        <f aca="false">IF(G138="","",MAX(0,G138-1.96*L138/100))</f>
        <v>0.455072613012467</v>
      </c>
      <c r="N138" s="55" t="n">
        <f aca="false">IF(G138="","",MIN(1,G138+1.96*L138/100))</f>
        <v>0.564057821770142</v>
      </c>
      <c r="O138" s="54" t="n">
        <f aca="false">ROUND(S138*W138,0)</f>
        <v>51</v>
      </c>
      <c r="P138" s="54" t="n">
        <f aca="false">IF(F138="","",ROUND(SQRT((F138*L138/100)^2+(G138*O138)^2),0))</f>
        <v>31</v>
      </c>
      <c r="R138" s="56" t="n">
        <v>0.216744996715895</v>
      </c>
      <c r="S138" s="57" t="n">
        <f aca="false">U138*V138*$F$5</f>
        <v>574.764397905759</v>
      </c>
      <c r="T138" s="58" t="n">
        <f aca="false">MAX(0,MIN(1,R138/100+$D$5))</f>
        <v>0.510222498934464</v>
      </c>
      <c r="U138" s="58" t="n">
        <v>0.575916230366492</v>
      </c>
      <c r="V138" s="57" t="n">
        <v>998</v>
      </c>
      <c r="W138" s="58" t="n">
        <v>0.0882361663506877</v>
      </c>
      <c r="X138" s="59" t="s">
        <v>136</v>
      </c>
      <c r="Y138" s="59" t="s">
        <v>131</v>
      </c>
    </row>
    <row r="139" customFormat="false" ht="15" hidden="false" customHeight="false" outlineLevel="0" collapsed="false">
      <c r="A139" s="32" t="s">
        <v>198</v>
      </c>
      <c r="B139" s="32" t="s">
        <v>279</v>
      </c>
      <c r="C139" s="32" t="s">
        <v>281</v>
      </c>
      <c r="D139" s="54" t="n">
        <f aca="false">ROUND(S139*T139,0)</f>
        <v>410</v>
      </c>
      <c r="E139" s="54" t="n">
        <f aca="false">ROUND(S139,0)-D139</f>
        <v>379</v>
      </c>
      <c r="F139" s="54" t="n">
        <f aca="false">IF(COUNTA(D139:E139)=0,"",SUM(D139:E139))</f>
        <v>789</v>
      </c>
      <c r="G139" s="55" t="n">
        <f aca="false">IF(OR(F139="",F139=0),"",D139/F139)</f>
        <v>0.519645120405577</v>
      </c>
      <c r="H139" s="55" t="n">
        <f aca="false">IF(OR(F139="",F139=0),"",E139/F139)</f>
        <v>0.480354879594423</v>
      </c>
      <c r="I139" s="32" t="s">
        <v>129</v>
      </c>
      <c r="J139" s="36" t="n">
        <v>2.11716121919269</v>
      </c>
      <c r="K139" s="36" t="n">
        <f aca="false">$K$8</f>
        <v>1.80203622806309</v>
      </c>
      <c r="L139" s="36" t="n">
        <f aca="false">SQRT(J139^2+K139^2)</f>
        <v>2.78023491728762</v>
      </c>
      <c r="M139" s="55" t="n">
        <f aca="false">IF(G139="","",MAX(0,G139-1.96*L139/100))</f>
        <v>0.465152516026739</v>
      </c>
      <c r="N139" s="55" t="n">
        <f aca="false">IF(G139="","",MIN(1,G139+1.96*L139/100))</f>
        <v>0.574137724784414</v>
      </c>
      <c r="O139" s="54" t="n">
        <f aca="false">ROUND(S139*W139,0)</f>
        <v>70</v>
      </c>
      <c r="P139" s="54" t="n">
        <f aca="false">IF(F139="","",ROUND(SQRT((F139*L139/100)^2+(G139*O139)^2),0))</f>
        <v>42</v>
      </c>
      <c r="R139" s="56" t="n">
        <v>1.1814943666813</v>
      </c>
      <c r="S139" s="57" t="n">
        <f aca="false">U139*V139*$F$5</f>
        <v>789.294258373206</v>
      </c>
      <c r="T139" s="58" t="n">
        <f aca="false">MAX(0,MIN(1,R139/100+$D$5))</f>
        <v>0.519869992634118</v>
      </c>
      <c r="U139" s="58" t="n">
        <v>0.595693779904306</v>
      </c>
      <c r="V139" s="57" t="n">
        <v>1325</v>
      </c>
      <c r="W139" s="58" t="n">
        <v>0.0882361663506877</v>
      </c>
      <c r="X139" s="59" t="s">
        <v>136</v>
      </c>
      <c r="Y139" s="59" t="s">
        <v>131</v>
      </c>
    </row>
    <row r="140" customFormat="false" ht="15" hidden="false" customHeight="false" outlineLevel="0" collapsed="false">
      <c r="A140" s="32" t="s">
        <v>198</v>
      </c>
      <c r="B140" s="32" t="s">
        <v>282</v>
      </c>
      <c r="C140" s="32" t="s">
        <v>283</v>
      </c>
      <c r="D140" s="54" t="n">
        <f aca="false">ROUND(S140*T140,0)</f>
        <v>447</v>
      </c>
      <c r="E140" s="54" t="n">
        <f aca="false">ROUND(S140,0)-D140</f>
        <v>369</v>
      </c>
      <c r="F140" s="54" t="n">
        <f aca="false">IF(COUNTA(D140:E140)=0,"",SUM(D140:E140))</f>
        <v>816</v>
      </c>
      <c r="G140" s="55" t="n">
        <f aca="false">IF(OR(F140="",F140=0),"",D140/F140)</f>
        <v>0.547794117647059</v>
      </c>
      <c r="H140" s="55" t="n">
        <f aca="false">IF(OR(F140="",F140=0),"",E140/F140)</f>
        <v>0.452205882352941</v>
      </c>
      <c r="I140" s="32" t="s">
        <v>129</v>
      </c>
      <c r="J140" s="36" t="n">
        <v>2.11716121919269</v>
      </c>
      <c r="K140" s="36" t="n">
        <f aca="false">$K$8</f>
        <v>1.80203622806309</v>
      </c>
      <c r="L140" s="36" t="n">
        <f aca="false">SQRT(J140^2+K140^2)</f>
        <v>2.78023491728762</v>
      </c>
      <c r="M140" s="55" t="n">
        <f aca="false">IF(G140="","",MAX(0,G140-1.96*L140/100))</f>
        <v>0.493301513268222</v>
      </c>
      <c r="N140" s="55" t="n">
        <f aca="false">IF(G140="","",MIN(1,G140+1.96*L140/100))</f>
        <v>0.602286722025896</v>
      </c>
      <c r="O140" s="54" t="n">
        <f aca="false">ROUND(S140*W140,0)</f>
        <v>72</v>
      </c>
      <c r="P140" s="54" t="n">
        <f aca="false">IF(F140="","",ROUND(SQRT((F140*L140/100)^2+(G140*O140)^2),0))</f>
        <v>46</v>
      </c>
      <c r="R140" s="56" t="n">
        <v>3.99382940246002</v>
      </c>
      <c r="S140" s="57" t="n">
        <f aca="false">U140*V140*$F$5</f>
        <v>816.283916083916</v>
      </c>
      <c r="T140" s="58" t="n">
        <f aca="false">MAX(0,MIN(1,R140/100+$D$5))</f>
        <v>0.547993342991905</v>
      </c>
      <c r="U140" s="58" t="n">
        <v>0.572027972027972</v>
      </c>
      <c r="V140" s="57" t="n">
        <v>1427</v>
      </c>
      <c r="W140" s="58" t="n">
        <v>0.0882361663506877</v>
      </c>
      <c r="X140" s="59" t="s">
        <v>136</v>
      </c>
      <c r="Y140" s="59" t="s">
        <v>131</v>
      </c>
    </row>
    <row r="141" customFormat="false" ht="15" hidden="false" customHeight="false" outlineLevel="0" collapsed="false">
      <c r="A141" s="32" t="s">
        <v>198</v>
      </c>
      <c r="B141" s="32" t="s">
        <v>282</v>
      </c>
      <c r="C141" s="32" t="s">
        <v>284</v>
      </c>
      <c r="D141" s="54" t="n">
        <f aca="false">ROUND(S141*T141,0)</f>
        <v>438</v>
      </c>
      <c r="E141" s="54" t="n">
        <f aca="false">ROUND(S141,0)-D141</f>
        <v>385</v>
      </c>
      <c r="F141" s="54" t="n">
        <f aca="false">IF(COUNTA(D141:E141)=0,"",SUM(D141:E141))</f>
        <v>823</v>
      </c>
      <c r="G141" s="55" t="n">
        <f aca="false">IF(OR(F141="",F141=0),"",D141/F141)</f>
        <v>0.532199270959903</v>
      </c>
      <c r="H141" s="55" t="n">
        <f aca="false">IF(OR(F141="",F141=0),"",E141/F141)</f>
        <v>0.467800729040097</v>
      </c>
      <c r="I141" s="32" t="s">
        <v>129</v>
      </c>
      <c r="J141" s="36" t="n">
        <v>2.11716121919269</v>
      </c>
      <c r="K141" s="36" t="n">
        <f aca="false">$K$8</f>
        <v>1.80203622806309</v>
      </c>
      <c r="L141" s="36" t="n">
        <f aca="false">SQRT(J141^2+K141^2)</f>
        <v>2.78023491728762</v>
      </c>
      <c r="M141" s="55" t="n">
        <f aca="false">IF(G141="","",MAX(0,G141-1.96*L141/100))</f>
        <v>0.477706666581066</v>
      </c>
      <c r="N141" s="55" t="n">
        <f aca="false">IF(G141="","",MIN(1,G141+1.96*L141/100))</f>
        <v>0.58669187533874</v>
      </c>
      <c r="O141" s="54" t="n">
        <f aca="false">ROUND(S141*W141,0)</f>
        <v>73</v>
      </c>
      <c r="P141" s="54" t="n">
        <f aca="false">IF(F141="","",ROUND(SQRT((F141*L141/100)^2+(G141*O141)^2),0))</f>
        <v>45</v>
      </c>
      <c r="R141" s="56" t="n">
        <v>2.40098409802085</v>
      </c>
      <c r="S141" s="57" t="n">
        <f aca="false">U141*V141*$F$5</f>
        <v>823.491577335375</v>
      </c>
      <c r="T141" s="58" t="n">
        <f aca="false">MAX(0,MIN(1,R141/100+$D$5))</f>
        <v>0.532064889947513</v>
      </c>
      <c r="U141" s="58" t="n">
        <v>0.616385911179173</v>
      </c>
      <c r="V141" s="57" t="n">
        <v>1336</v>
      </c>
      <c r="W141" s="58" t="n">
        <v>0.0882361663506877</v>
      </c>
      <c r="X141" s="59" t="s">
        <v>136</v>
      </c>
      <c r="Y141" s="59" t="s">
        <v>131</v>
      </c>
    </row>
    <row r="142" customFormat="false" ht="15" hidden="false" customHeight="false" outlineLevel="0" collapsed="false">
      <c r="A142" s="32" t="s">
        <v>198</v>
      </c>
      <c r="B142" s="32" t="s">
        <v>282</v>
      </c>
      <c r="C142" s="32" t="s">
        <v>285</v>
      </c>
      <c r="D142" s="54" t="n">
        <f aca="false">ROUND(S142*T142,0)</f>
        <v>632</v>
      </c>
      <c r="E142" s="54" t="n">
        <f aca="false">ROUND(S142,0)-D142</f>
        <v>599</v>
      </c>
      <c r="F142" s="54" t="n">
        <f aca="false">IF(COUNTA(D142:E142)=0,"",SUM(D142:E142))</f>
        <v>1231</v>
      </c>
      <c r="G142" s="55" t="n">
        <f aca="false">IF(OR(F142="",F142=0),"",D142/F142)</f>
        <v>0.51340373679935</v>
      </c>
      <c r="H142" s="55" t="n">
        <f aca="false">IF(OR(F142="",F142=0),"",E142/F142)</f>
        <v>0.48659626320065</v>
      </c>
      <c r="I142" s="32" t="s">
        <v>129</v>
      </c>
      <c r="J142" s="36" t="n">
        <v>1.72835549007323</v>
      </c>
      <c r="K142" s="36" t="n">
        <f aca="false">$K$8</f>
        <v>1.80203622806309</v>
      </c>
      <c r="L142" s="36" t="n">
        <f aca="false">SQRT(J142^2+K142^2)</f>
        <v>2.49690754080285</v>
      </c>
      <c r="M142" s="55" t="n">
        <f aca="false">IF(G142="","",MAX(0,G142-1.96*L142/100))</f>
        <v>0.464464348999614</v>
      </c>
      <c r="N142" s="55" t="n">
        <f aca="false">IF(G142="","",MIN(1,G142+1.96*L142/100))</f>
        <v>0.562343124599086</v>
      </c>
      <c r="O142" s="54" t="n">
        <f aca="false">ROUND(S142*W142,0)</f>
        <v>83</v>
      </c>
      <c r="P142" s="54" t="n">
        <f aca="false">IF(F142="","",ROUND(SQRT((F142*L142/100)^2+(G142*O142)^2),0))</f>
        <v>53</v>
      </c>
      <c r="R142" s="56" t="n">
        <v>0.541105815941178</v>
      </c>
      <c r="S142" s="57" t="n">
        <f aca="false">U142*V142*$F$5</f>
        <v>1230.51149425287</v>
      </c>
      <c r="T142" s="58" t="n">
        <f aca="false">MAX(0,MIN(1,R142/100+$D$5))</f>
        <v>0.513466107126717</v>
      </c>
      <c r="U142" s="58" t="n">
        <v>0.58735632183908</v>
      </c>
      <c r="V142" s="57" t="n">
        <v>2095</v>
      </c>
      <c r="W142" s="58" t="n">
        <v>0.0678151016999644</v>
      </c>
      <c r="X142" s="59" t="s">
        <v>169</v>
      </c>
      <c r="Y142" s="59" t="s">
        <v>131</v>
      </c>
    </row>
    <row r="143" customFormat="false" ht="15" hidden="false" customHeight="false" outlineLevel="0" collapsed="false">
      <c r="A143" s="32" t="s">
        <v>198</v>
      </c>
      <c r="B143" s="32" t="s">
        <v>282</v>
      </c>
      <c r="C143" s="32" t="s">
        <v>286</v>
      </c>
      <c r="D143" s="54" t="n">
        <f aca="false">ROUND(S143*T143,0)</f>
        <v>516</v>
      </c>
      <c r="E143" s="54" t="n">
        <f aca="false">ROUND(S143,0)-D143</f>
        <v>411</v>
      </c>
      <c r="F143" s="54" t="n">
        <f aca="false">IF(COUNTA(D143:E143)=0,"",SUM(D143:E143))</f>
        <v>927</v>
      </c>
      <c r="G143" s="55" t="n">
        <f aca="false">IF(OR(F143="",F143=0),"",D143/F143)</f>
        <v>0.55663430420712</v>
      </c>
      <c r="H143" s="55" t="n">
        <f aca="false">IF(OR(F143="",F143=0),"",E143/F143)</f>
        <v>0.44336569579288</v>
      </c>
      <c r="I143" s="32" t="s">
        <v>129</v>
      </c>
      <c r="J143" s="36" t="n">
        <v>2.11716121919269</v>
      </c>
      <c r="K143" s="36" t="n">
        <f aca="false">$K$8</f>
        <v>1.80203622806309</v>
      </c>
      <c r="L143" s="36" t="n">
        <f aca="false">SQRT(J143^2+K143^2)</f>
        <v>2.78023491728762</v>
      </c>
      <c r="M143" s="55" t="n">
        <f aca="false">IF(G143="","",MAX(0,G143-1.96*L143/100))</f>
        <v>0.502141699828282</v>
      </c>
      <c r="N143" s="55" t="n">
        <f aca="false">IF(G143="","",MIN(1,G143+1.96*L143/100))</f>
        <v>0.611126908585957</v>
      </c>
      <c r="O143" s="54" t="n">
        <f aca="false">ROUND(S143*W143,0)</f>
        <v>82</v>
      </c>
      <c r="P143" s="54" t="n">
        <f aca="false">IF(F143="","",ROUND(SQRT((F143*L143/100)^2+(G143*O143)^2),0))</f>
        <v>52</v>
      </c>
      <c r="R143" s="56" t="n">
        <v>4.83085016022288</v>
      </c>
      <c r="S143" s="57" t="n">
        <f aca="false">U143*V143*$F$5</f>
        <v>927.10447761194</v>
      </c>
      <c r="T143" s="58" t="n">
        <f aca="false">MAX(0,MIN(1,R143/100+$D$5))</f>
        <v>0.556363550569534</v>
      </c>
      <c r="U143" s="58" t="n">
        <v>0.546641791044776</v>
      </c>
      <c r="V143" s="57" t="n">
        <v>1696</v>
      </c>
      <c r="W143" s="58" t="n">
        <v>0.0882361663506877</v>
      </c>
      <c r="X143" s="59" t="s">
        <v>136</v>
      </c>
      <c r="Y143" s="59" t="s">
        <v>131</v>
      </c>
    </row>
    <row r="144" customFormat="false" ht="15" hidden="false" customHeight="false" outlineLevel="0" collapsed="false">
      <c r="A144" s="32" t="s">
        <v>198</v>
      </c>
      <c r="B144" s="32" t="s">
        <v>282</v>
      </c>
      <c r="C144" s="32" t="s">
        <v>287</v>
      </c>
      <c r="D144" s="54" t="n">
        <f aca="false">ROUND(S144*T144,0)</f>
        <v>292</v>
      </c>
      <c r="E144" s="54" t="n">
        <f aca="false">ROUND(S144,0)-D144</f>
        <v>279</v>
      </c>
      <c r="F144" s="54" t="n">
        <f aca="false">IF(COUNTA(D144:E144)=0,"",SUM(D144:E144))</f>
        <v>571</v>
      </c>
      <c r="G144" s="55" t="n">
        <f aca="false">IF(OR(F144="",F144=0),"",D144/F144)</f>
        <v>0.51138353765324</v>
      </c>
      <c r="H144" s="55" t="n">
        <f aca="false">IF(OR(F144="",F144=0),"",E144/F144)</f>
        <v>0.48861646234676</v>
      </c>
      <c r="I144" s="32" t="s">
        <v>129</v>
      </c>
      <c r="J144" s="36" t="n">
        <v>2.11716121919269</v>
      </c>
      <c r="K144" s="36" t="n">
        <f aca="false">$K$8</f>
        <v>1.80203622806309</v>
      </c>
      <c r="L144" s="36" t="n">
        <f aca="false">SQRT(J144^2+K144^2)</f>
        <v>2.78023491728762</v>
      </c>
      <c r="M144" s="55" t="n">
        <f aca="false">IF(G144="","",MAX(0,G144-1.96*L144/100))</f>
        <v>0.456890933274403</v>
      </c>
      <c r="N144" s="55" t="n">
        <f aca="false">IF(G144="","",MIN(1,G144+1.96*L144/100))</f>
        <v>0.565876142032077</v>
      </c>
      <c r="O144" s="54" t="n">
        <f aca="false">ROUND(S144*W144,0)</f>
        <v>50</v>
      </c>
      <c r="P144" s="54" t="n">
        <f aca="false">IF(F144="","",ROUND(SQRT((F144*L144/100)^2+(G144*O144)^2),0))</f>
        <v>30</v>
      </c>
      <c r="R144" s="56" t="n">
        <v>0.215648421092797</v>
      </c>
      <c r="S144" s="57" t="n">
        <f aca="false">U144*V144*$F$5</f>
        <v>571.471747700394</v>
      </c>
      <c r="T144" s="58" t="n">
        <f aca="false">MAX(0,MIN(1,R144/100+$D$5))</f>
        <v>0.510211533178233</v>
      </c>
      <c r="U144" s="58" t="n">
        <v>0.727989487516426</v>
      </c>
      <c r="V144" s="57" t="n">
        <v>785</v>
      </c>
      <c r="W144" s="58" t="n">
        <v>0.0882361663506877</v>
      </c>
      <c r="X144" s="59" t="s">
        <v>136</v>
      </c>
      <c r="Y144" s="59" t="s">
        <v>131</v>
      </c>
    </row>
    <row r="145" customFormat="false" ht="15" hidden="false" customHeight="false" outlineLevel="0" collapsed="false">
      <c r="A145" s="32" t="s">
        <v>198</v>
      </c>
      <c r="B145" s="32" t="s">
        <v>282</v>
      </c>
      <c r="C145" s="32" t="s">
        <v>288</v>
      </c>
      <c r="D145" s="54" t="n">
        <f aca="false">ROUND(S145*T145,0)</f>
        <v>575</v>
      </c>
      <c r="E145" s="54" t="n">
        <f aca="false">ROUND(S145,0)-D145</f>
        <v>430</v>
      </c>
      <c r="F145" s="54" t="n">
        <f aca="false">IF(COUNTA(D145:E145)=0,"",SUM(D145:E145))</f>
        <v>1005</v>
      </c>
      <c r="G145" s="55" t="n">
        <f aca="false">IF(OR(F145="",F145=0),"",D145/F145)</f>
        <v>0.572139303482587</v>
      </c>
      <c r="H145" s="55" t="n">
        <f aca="false">IF(OR(F145="",F145=0),"",E145/F145)</f>
        <v>0.427860696517413</v>
      </c>
      <c r="I145" s="32" t="s">
        <v>129</v>
      </c>
      <c r="J145" s="36" t="n">
        <v>1.72835549007323</v>
      </c>
      <c r="K145" s="36" t="n">
        <f aca="false">$K$8</f>
        <v>1.80203622806309</v>
      </c>
      <c r="L145" s="36" t="n">
        <f aca="false">SQRT(J145^2+K145^2)</f>
        <v>2.49690754080285</v>
      </c>
      <c r="M145" s="55" t="n">
        <f aca="false">IF(G145="","",MAX(0,G145-1.96*L145/100))</f>
        <v>0.523199915682851</v>
      </c>
      <c r="N145" s="55" t="n">
        <f aca="false">IF(G145="","",MIN(1,G145+1.96*L145/100))</f>
        <v>0.621078691282323</v>
      </c>
      <c r="O145" s="54" t="n">
        <f aca="false">ROUND(S145*W145,0)</f>
        <v>68</v>
      </c>
      <c r="P145" s="54" t="n">
        <f aca="false">IF(F145="","",ROUND(SQRT((F145*L145/100)^2+(G145*O145)^2),0))</f>
        <v>46</v>
      </c>
      <c r="R145" s="56" t="n">
        <v>6.48118761908937</v>
      </c>
      <c r="S145" s="57" t="n">
        <f aca="false">U145*V145*$F$5</f>
        <v>1004.53991291727</v>
      </c>
      <c r="T145" s="58" t="n">
        <f aca="false">MAX(0,MIN(1,R145/100+$D$5))</f>
        <v>0.572866925158199</v>
      </c>
      <c r="U145" s="58" t="n">
        <v>0.730043541364296</v>
      </c>
      <c r="V145" s="57" t="n">
        <v>1376</v>
      </c>
      <c r="W145" s="58" t="n">
        <v>0.0678151016999644</v>
      </c>
      <c r="X145" s="59" t="s">
        <v>169</v>
      </c>
      <c r="Y145" s="59" t="s">
        <v>131</v>
      </c>
    </row>
    <row r="146" customFormat="false" ht="15" hidden="false" customHeight="false" outlineLevel="0" collapsed="false">
      <c r="A146" s="32" t="s">
        <v>198</v>
      </c>
      <c r="B146" s="32" t="s">
        <v>289</v>
      </c>
      <c r="C146" s="32" t="s">
        <v>290</v>
      </c>
      <c r="D146" s="54" t="n">
        <f aca="false">ROUND(S146*T146,0)</f>
        <v>398</v>
      </c>
      <c r="E146" s="54" t="n">
        <f aca="false">ROUND(S146,0)-D146</f>
        <v>205</v>
      </c>
      <c r="F146" s="54" t="n">
        <f aca="false">IF(COUNTA(D146:E146)=0,"",SUM(D146:E146))</f>
        <v>603</v>
      </c>
      <c r="G146" s="55" t="n">
        <f aca="false">IF(OR(F146="",F146=0),"",D146/F146)</f>
        <v>0.660033167495854</v>
      </c>
      <c r="H146" s="55" t="n">
        <f aca="false">IF(OR(F146="",F146=0),"",E146/F146)</f>
        <v>0.339966832504146</v>
      </c>
      <c r="I146" s="32" t="s">
        <v>129</v>
      </c>
      <c r="J146" s="36" t="n">
        <v>2.11716121919269</v>
      </c>
      <c r="K146" s="36" t="n">
        <f aca="false">$K$8</f>
        <v>1.80203622806309</v>
      </c>
      <c r="L146" s="36" t="n">
        <f aca="false">SQRT(J146^2+K146^2)</f>
        <v>2.78023491728762</v>
      </c>
      <c r="M146" s="55" t="n">
        <f aca="false">IF(G146="","",MAX(0,G146-1.96*L146/100))</f>
        <v>0.605540563117017</v>
      </c>
      <c r="N146" s="55" t="n">
        <f aca="false">IF(G146="","",MIN(1,G146+1.96*L146/100))</f>
        <v>0.714525771874691</v>
      </c>
      <c r="O146" s="54" t="n">
        <f aca="false">ROUND(S146*W146,0)</f>
        <v>53</v>
      </c>
      <c r="P146" s="54" t="n">
        <f aca="false">IF(F146="","",ROUND(SQRT((F146*L146/100)^2+(G146*O146)^2),0))</f>
        <v>39</v>
      </c>
      <c r="R146" s="56" t="n">
        <v>15.1633867273816</v>
      </c>
      <c r="S146" s="57" t="n">
        <f aca="false">U146*V146*$F$5</f>
        <v>603.200953137411</v>
      </c>
      <c r="T146" s="58" t="n">
        <f aca="false">MAX(0,MIN(1,R146/100+$D$5))</f>
        <v>0.659688916241121</v>
      </c>
      <c r="U146" s="58" t="n">
        <v>0.453534551231136</v>
      </c>
      <c r="V146" s="57" t="n">
        <v>1330</v>
      </c>
      <c r="W146" s="58" t="n">
        <v>0.0882361663506877</v>
      </c>
      <c r="X146" s="59" t="s">
        <v>136</v>
      </c>
      <c r="Y146" s="59" t="s">
        <v>131</v>
      </c>
    </row>
    <row r="147" customFormat="false" ht="15" hidden="false" customHeight="false" outlineLevel="0" collapsed="false">
      <c r="A147" s="32" t="s">
        <v>198</v>
      </c>
      <c r="B147" s="32" t="s">
        <v>289</v>
      </c>
      <c r="C147" s="32" t="s">
        <v>291</v>
      </c>
      <c r="D147" s="54" t="n">
        <f aca="false">ROUND(S147*T147,0)</f>
        <v>302</v>
      </c>
      <c r="E147" s="54" t="n">
        <f aca="false">ROUND(S147,0)-D147</f>
        <v>182</v>
      </c>
      <c r="F147" s="54" t="n">
        <f aca="false">IF(COUNTA(D147:E147)=0,"",SUM(D147:E147))</f>
        <v>484</v>
      </c>
      <c r="G147" s="55" t="n">
        <f aca="false">IF(OR(F147="",F147=0),"",D147/F147)</f>
        <v>0.62396694214876</v>
      </c>
      <c r="H147" s="55" t="n">
        <f aca="false">IF(OR(F147="",F147=0),"",E147/F147)</f>
        <v>0.37603305785124</v>
      </c>
      <c r="I147" s="32" t="s">
        <v>129</v>
      </c>
      <c r="J147" s="36" t="n">
        <v>3.42046080519466</v>
      </c>
      <c r="K147" s="36" t="n">
        <f aca="false">$K$8</f>
        <v>1.80203622806309</v>
      </c>
      <c r="L147" s="36" t="n">
        <f aca="false">SQRT(J147^2+K147^2)</f>
        <v>3.86612036635239</v>
      </c>
      <c r="M147" s="55" t="n">
        <f aca="false">IF(G147="","",MAX(0,G147-1.96*L147/100))</f>
        <v>0.548190982968254</v>
      </c>
      <c r="N147" s="55" t="n">
        <f aca="false">IF(G147="","",MIN(1,G147+1.96*L147/100))</f>
        <v>0.699742901329267</v>
      </c>
      <c r="O147" s="54" t="n">
        <f aca="false">ROUND(S147*W147,0)</f>
        <v>72</v>
      </c>
      <c r="P147" s="54" t="n">
        <f aca="false">IF(F147="","",ROUND(SQRT((F147*L147/100)^2+(G147*O147)^2),0))</f>
        <v>49</v>
      </c>
      <c r="R147" s="56" t="n">
        <v>11.695068269783</v>
      </c>
      <c r="S147" s="57" t="n">
        <f aca="false">U147*V147*$F$5</f>
        <v>483.987301587302</v>
      </c>
      <c r="T147" s="58" t="n">
        <f aca="false">MAX(0,MIN(1,R147/100+$D$5))</f>
        <v>0.625005731665135</v>
      </c>
      <c r="U147" s="58" t="n">
        <v>0.499470899470899</v>
      </c>
      <c r="V147" s="57" t="n">
        <v>969</v>
      </c>
      <c r="W147" s="58" t="n">
        <v>0.147793277096735</v>
      </c>
      <c r="X147" s="59" t="s">
        <v>130</v>
      </c>
      <c r="Y147" s="59" t="s">
        <v>131</v>
      </c>
    </row>
    <row r="148" customFormat="false" ht="15" hidden="false" customHeight="false" outlineLevel="0" collapsed="false">
      <c r="A148" s="32" t="s">
        <v>198</v>
      </c>
      <c r="B148" s="32" t="s">
        <v>289</v>
      </c>
      <c r="C148" s="32" t="s">
        <v>292</v>
      </c>
      <c r="D148" s="54" t="n">
        <f aca="false">ROUND(S148*T148,0)</f>
        <v>333</v>
      </c>
      <c r="E148" s="54" t="n">
        <f aca="false">ROUND(S148,0)-D148</f>
        <v>182</v>
      </c>
      <c r="F148" s="54" t="n">
        <f aca="false">IF(COUNTA(D148:E148)=0,"",SUM(D148:E148))</f>
        <v>515</v>
      </c>
      <c r="G148" s="55" t="n">
        <f aca="false">IF(OR(F148="",F148=0),"",D148/F148)</f>
        <v>0.646601941747573</v>
      </c>
      <c r="H148" s="55" t="n">
        <f aca="false">IF(OR(F148="",F148=0),"",E148/F148)</f>
        <v>0.353398058252427</v>
      </c>
      <c r="I148" s="32" t="s">
        <v>129</v>
      </c>
      <c r="J148" s="36" t="n">
        <v>3.42046080519466</v>
      </c>
      <c r="K148" s="36" t="n">
        <f aca="false">$K$8</f>
        <v>1.80203622806309</v>
      </c>
      <c r="L148" s="36" t="n">
        <f aca="false">SQRT(J148^2+K148^2)</f>
        <v>3.86612036635239</v>
      </c>
      <c r="M148" s="55" t="n">
        <f aca="false">IF(G148="","",MAX(0,G148-1.96*L148/100))</f>
        <v>0.570825982567066</v>
      </c>
      <c r="N148" s="55" t="n">
        <f aca="false">IF(G148="","",MIN(1,G148+1.96*L148/100))</f>
        <v>0.72237790092808</v>
      </c>
      <c r="O148" s="54" t="n">
        <f aca="false">ROUND(S148*W148,0)</f>
        <v>76</v>
      </c>
      <c r="P148" s="54" t="n">
        <f aca="false">IF(F148="","",ROUND(SQRT((F148*L148/100)^2+(G148*O148)^2),0))</f>
        <v>53</v>
      </c>
      <c r="R148" s="56" t="n">
        <v>13.8447498534905</v>
      </c>
      <c r="S148" s="57" t="n">
        <f aca="false">U148*V148*$F$5</f>
        <v>515.312883435583</v>
      </c>
      <c r="T148" s="58" t="n">
        <f aca="false">MAX(0,MIN(1,R148/100+$D$5))</f>
        <v>0.64650254750221</v>
      </c>
      <c r="U148" s="58" t="n">
        <v>0.620858895705521</v>
      </c>
      <c r="V148" s="57" t="n">
        <v>830</v>
      </c>
      <c r="W148" s="58" t="n">
        <v>0.147793277096735</v>
      </c>
      <c r="X148" s="59" t="s">
        <v>130</v>
      </c>
      <c r="Y148" s="59" t="s">
        <v>131</v>
      </c>
    </row>
    <row r="149" customFormat="false" ht="15" hidden="false" customHeight="false" outlineLevel="0" collapsed="false">
      <c r="A149" s="32" t="s">
        <v>198</v>
      </c>
      <c r="B149" s="32" t="s">
        <v>293</v>
      </c>
      <c r="C149" s="32" t="s">
        <v>293</v>
      </c>
      <c r="D149" s="54" t="n">
        <f aca="false">ROUND(S149*T149,0)</f>
        <v>268</v>
      </c>
      <c r="E149" s="54" t="n">
        <f aca="false">ROUND(S149,0)-D149</f>
        <v>216</v>
      </c>
      <c r="F149" s="54" t="n">
        <f aca="false">IF(COUNTA(D149:E149)=0,"",SUM(D149:E149))</f>
        <v>484</v>
      </c>
      <c r="G149" s="55" t="n">
        <f aca="false">IF(OR(F149="",F149=0),"",D149/F149)</f>
        <v>0.553719008264463</v>
      </c>
      <c r="H149" s="55" t="n">
        <f aca="false">IF(OR(F149="",F149=0),"",E149/F149)</f>
        <v>0.446280991735537</v>
      </c>
      <c r="I149" s="32" t="s">
        <v>129</v>
      </c>
      <c r="J149" s="36" t="n">
        <v>3.42046080519466</v>
      </c>
      <c r="K149" s="36" t="n">
        <f aca="false">$K$8</f>
        <v>1.80203622806309</v>
      </c>
      <c r="L149" s="36" t="n">
        <f aca="false">SQRT(J149^2+K149^2)</f>
        <v>3.86612036635239</v>
      </c>
      <c r="M149" s="55" t="n">
        <f aca="false">IF(G149="","",MAX(0,G149-1.96*L149/100))</f>
        <v>0.477943049083956</v>
      </c>
      <c r="N149" s="55" t="n">
        <f aca="false">IF(G149="","",MIN(1,G149+1.96*L149/100))</f>
        <v>0.62949496744497</v>
      </c>
      <c r="O149" s="54" t="n">
        <f aca="false">ROUND(S149*W149,0)</f>
        <v>72</v>
      </c>
      <c r="P149" s="54" t="n">
        <f aca="false">IF(F149="","",ROUND(SQRT((F149*L149/100)^2+(G149*O149)^2),0))</f>
        <v>44</v>
      </c>
      <c r="R149" s="56" t="n">
        <v>4.62128274698638</v>
      </c>
      <c r="S149" s="57" t="n">
        <f aca="false">U149*V149*$F$5</f>
        <v>483.913480885312</v>
      </c>
      <c r="T149" s="58" t="n">
        <f aca="false">MAX(0,MIN(1,R149/100+$D$5))</f>
        <v>0.554267876437169</v>
      </c>
      <c r="U149" s="58" t="n">
        <v>0.469818913480885</v>
      </c>
      <c r="V149" s="57" t="n">
        <v>1030</v>
      </c>
      <c r="W149" s="58" t="n">
        <v>0.147793277096735</v>
      </c>
      <c r="X149" s="59" t="s">
        <v>130</v>
      </c>
      <c r="Y149" s="59" t="s">
        <v>131</v>
      </c>
    </row>
    <row r="150" customFormat="false" ht="15" hidden="false" customHeight="false" outlineLevel="0" collapsed="false">
      <c r="A150" s="32" t="s">
        <v>198</v>
      </c>
      <c r="B150" s="32" t="s">
        <v>294</v>
      </c>
      <c r="C150" s="32" t="s">
        <v>294</v>
      </c>
      <c r="D150" s="54" t="n">
        <f aca="false">ROUND(S150*T150,0)</f>
        <v>536</v>
      </c>
      <c r="E150" s="54" t="n">
        <f aca="false">ROUND(S150,0)-D150</f>
        <v>1121</v>
      </c>
      <c r="F150" s="54" t="n">
        <f aca="false">IF(COUNTA(D150:E150)=0,"",SUM(D150:E150))</f>
        <v>1657</v>
      </c>
      <c r="G150" s="55" t="n">
        <f aca="false">IF(OR(F150="",F150=0),"",D150/F150)</f>
        <v>0.323476161738081</v>
      </c>
      <c r="H150" s="55" t="n">
        <f aca="false">IF(OR(F150="",F150=0),"",E150/F150)</f>
        <v>0.676523838261919</v>
      </c>
      <c r="I150" s="32" t="s">
        <v>129</v>
      </c>
      <c r="J150" s="36" t="n">
        <v>1.72835549007323</v>
      </c>
      <c r="K150" s="36" t="n">
        <f aca="false">$K$8</f>
        <v>1.80203622806309</v>
      </c>
      <c r="L150" s="36" t="n">
        <f aca="false">SQRT(J150^2+K150^2)</f>
        <v>2.49690754080285</v>
      </c>
      <c r="M150" s="55" t="n">
        <f aca="false">IF(G150="","",MAX(0,G150-1.96*L150/100))</f>
        <v>0.274536773938345</v>
      </c>
      <c r="N150" s="55" t="n">
        <f aca="false">IF(G150="","",MIN(1,G150+1.96*L150/100))</f>
        <v>0.372415549537817</v>
      </c>
      <c r="O150" s="54" t="n">
        <f aca="false">ROUND(S150*W150,0)</f>
        <v>112</v>
      </c>
      <c r="P150" s="54" t="n">
        <f aca="false">IF(F150="","",ROUND(SQRT((F150*L150/100)^2+(G150*O150)^2),0))</f>
        <v>55</v>
      </c>
      <c r="R150" s="56" t="n">
        <v>-18.4783521848572</v>
      </c>
      <c r="S150" s="57" t="n">
        <f aca="false">U150*V150*$F$5</f>
        <v>1656.73758865248</v>
      </c>
      <c r="T150" s="58" t="n">
        <f aca="false">MAX(0,MIN(1,R150/100+$D$5))</f>
        <v>0.323271527118733</v>
      </c>
      <c r="U150" s="58" t="n">
        <v>0.66750104297038</v>
      </c>
      <c r="V150" s="57" t="n">
        <v>2482</v>
      </c>
      <c r="W150" s="58" t="n">
        <v>0.0678151016999644</v>
      </c>
      <c r="X150" s="59" t="s">
        <v>169</v>
      </c>
      <c r="Y150" s="59" t="s">
        <v>131</v>
      </c>
    </row>
    <row r="151" customFormat="false" ht="15" hidden="false" customHeight="false" outlineLevel="0" collapsed="false">
      <c r="A151" s="32" t="s">
        <v>198</v>
      </c>
      <c r="B151" s="32" t="s">
        <v>295</v>
      </c>
      <c r="C151" s="32" t="s">
        <v>296</v>
      </c>
      <c r="D151" s="54" t="n">
        <f aca="false">ROUND(S151*T151,0)</f>
        <v>770</v>
      </c>
      <c r="E151" s="54" t="n">
        <f aca="false">ROUND(S151,0)-D151</f>
        <v>770</v>
      </c>
      <c r="F151" s="54" t="n">
        <f aca="false">IF(COUNTA(D151:E151)=0,"",SUM(D151:E151))</f>
        <v>1540</v>
      </c>
      <c r="G151" s="55" t="n">
        <f aca="false">IF(OR(F151="",F151=0),"",D151/F151)</f>
        <v>0.5</v>
      </c>
      <c r="H151" s="55" t="n">
        <f aca="false">IF(OR(F151="",F151=0),"",E151/F151)</f>
        <v>0.5</v>
      </c>
      <c r="I151" s="32" t="s">
        <v>129</v>
      </c>
      <c r="J151" s="36" t="n">
        <v>1.72835549007323</v>
      </c>
      <c r="K151" s="36" t="n">
        <f aca="false">$K$8</f>
        <v>1.80203622806309</v>
      </c>
      <c r="L151" s="36" t="n">
        <f aca="false">SQRT(J151^2+K151^2)</f>
        <v>2.49690754080285</v>
      </c>
      <c r="M151" s="55" t="n">
        <f aca="false">IF(G151="","",MAX(0,G151-1.96*L151/100))</f>
        <v>0.451060612200264</v>
      </c>
      <c r="N151" s="55" t="n">
        <f aca="false">IF(G151="","",MIN(1,G151+1.96*L151/100))</f>
        <v>0.548939387799736</v>
      </c>
      <c r="O151" s="54" t="n">
        <f aca="false">ROUND(S151*W151,0)</f>
        <v>104</v>
      </c>
      <c r="P151" s="54" t="n">
        <f aca="false">IF(F151="","",ROUND(SQRT((F151*L151/100)^2+(G151*O151)^2),0))</f>
        <v>65</v>
      </c>
      <c r="R151" s="56" t="n">
        <v>-0.83387330980408</v>
      </c>
      <c r="S151" s="57" t="n">
        <f aca="false">U151*V151*$F$5</f>
        <v>1540.493339254</v>
      </c>
      <c r="T151" s="58" t="n">
        <f aca="false">MAX(0,MIN(1,R151/100+$D$5))</f>
        <v>0.499716315869264</v>
      </c>
      <c r="U151" s="58" t="n">
        <v>0.670071047957371</v>
      </c>
      <c r="V151" s="57" t="n">
        <v>2299</v>
      </c>
      <c r="W151" s="58" t="n">
        <v>0.0678151016999644</v>
      </c>
      <c r="X151" s="59" t="s">
        <v>169</v>
      </c>
      <c r="Y151" s="59" t="s">
        <v>131</v>
      </c>
    </row>
    <row r="152" customFormat="false" ht="15" hidden="false" customHeight="false" outlineLevel="0" collapsed="false">
      <c r="A152" s="32" t="s">
        <v>198</v>
      </c>
      <c r="B152" s="32" t="s">
        <v>295</v>
      </c>
      <c r="C152" s="32" t="s">
        <v>297</v>
      </c>
      <c r="D152" s="54" t="n">
        <f aca="false">ROUND(S152*T152,0)</f>
        <v>859</v>
      </c>
      <c r="E152" s="54" t="n">
        <f aca="false">ROUND(S152,0)-D152</f>
        <v>836</v>
      </c>
      <c r="F152" s="54" t="n">
        <f aca="false">IF(COUNTA(D152:E152)=0,"",SUM(D152:E152))</f>
        <v>1695</v>
      </c>
      <c r="G152" s="55" t="n">
        <f aca="false">IF(OR(F152="",F152=0),"",D152/F152)</f>
        <v>0.506784660766962</v>
      </c>
      <c r="H152" s="55" t="n">
        <f aca="false">IF(OR(F152="",F152=0),"",E152/F152)</f>
        <v>0.493215339233038</v>
      </c>
      <c r="I152" s="32" t="s">
        <v>129</v>
      </c>
      <c r="J152" s="36" t="n">
        <v>1.72835549007323</v>
      </c>
      <c r="K152" s="36" t="n">
        <f aca="false">$K$8</f>
        <v>1.80203622806309</v>
      </c>
      <c r="L152" s="36" t="n">
        <f aca="false">SQRT(J152^2+K152^2)</f>
        <v>2.49690754080285</v>
      </c>
      <c r="M152" s="55" t="n">
        <f aca="false">IF(G152="","",MAX(0,G152-1.96*L152/100))</f>
        <v>0.457845272967226</v>
      </c>
      <c r="N152" s="55" t="n">
        <f aca="false">IF(G152="","",MIN(1,G152+1.96*L152/100))</f>
        <v>0.555724048566697</v>
      </c>
      <c r="O152" s="54" t="n">
        <f aca="false">ROUND(S152*W152,0)</f>
        <v>115</v>
      </c>
      <c r="P152" s="54" t="n">
        <f aca="false">IF(F152="","",ROUND(SQRT((F152*L152/100)^2+(G152*O152)^2),0))</f>
        <v>72</v>
      </c>
      <c r="R152" s="56" t="n">
        <v>-0.162332196035529</v>
      </c>
      <c r="S152" s="57" t="n">
        <f aca="false">U152*V152*$F$5</f>
        <v>1695.44705882353</v>
      </c>
      <c r="T152" s="58" t="n">
        <f aca="false">MAX(0,MIN(1,R152/100+$D$5))</f>
        <v>0.50643172700695</v>
      </c>
      <c r="U152" s="58" t="n">
        <v>0.620588235294118</v>
      </c>
      <c r="V152" s="57" t="n">
        <v>2732</v>
      </c>
      <c r="W152" s="58" t="n">
        <v>0.0678151016999644</v>
      </c>
      <c r="X152" s="59" t="s">
        <v>169</v>
      </c>
      <c r="Y152" s="59" t="s">
        <v>131</v>
      </c>
    </row>
    <row r="153" customFormat="false" ht="15" hidden="false" customHeight="false" outlineLevel="0" collapsed="false">
      <c r="A153" s="32" t="s">
        <v>198</v>
      </c>
      <c r="B153" s="32" t="s">
        <v>295</v>
      </c>
      <c r="C153" s="32" t="s">
        <v>298</v>
      </c>
      <c r="D153" s="54" t="n">
        <f aca="false">ROUND(S153*T153,0)</f>
        <v>1500</v>
      </c>
      <c r="E153" s="54" t="n">
        <f aca="false">ROUND(S153,0)-D153</f>
        <v>1465</v>
      </c>
      <c r="F153" s="54" t="n">
        <f aca="false">IF(COUNTA(D153:E153)=0,"",SUM(D153:E153))</f>
        <v>2965</v>
      </c>
      <c r="G153" s="55" t="n">
        <f aca="false">IF(OR(F153="",F153=0),"",D153/F153)</f>
        <v>0.505902192242833</v>
      </c>
      <c r="H153" s="55" t="n">
        <f aca="false">IF(OR(F153="",F153=0),"",E153/F153)</f>
        <v>0.494097807757167</v>
      </c>
      <c r="I153" s="32" t="s">
        <v>129</v>
      </c>
      <c r="J153" s="36" t="n">
        <v>1.72835549007323</v>
      </c>
      <c r="K153" s="36" t="n">
        <f aca="false">$K$8</f>
        <v>1.80203622806309</v>
      </c>
      <c r="L153" s="36" t="n">
        <f aca="false">SQRT(J153^2+K153^2)</f>
        <v>2.49690754080285</v>
      </c>
      <c r="M153" s="55" t="n">
        <f aca="false">IF(G153="","",MAX(0,G153-1.96*L153/100))</f>
        <v>0.456962804443097</v>
      </c>
      <c r="N153" s="55" t="n">
        <f aca="false">IF(G153="","",MIN(1,G153+1.96*L153/100))</f>
        <v>0.554841580042569</v>
      </c>
      <c r="O153" s="54" t="n">
        <f aca="false">ROUND(S153*W153,0)</f>
        <v>201</v>
      </c>
      <c r="P153" s="54" t="n">
        <f aca="false">IF(F153="","",ROUND(SQRT((F153*L153/100)^2+(G153*O153)^2),0))</f>
        <v>126</v>
      </c>
      <c r="R153" s="56" t="n">
        <v>-0.232900197952666</v>
      </c>
      <c r="S153" s="57" t="n">
        <f aca="false">U153*V153*$F$5</f>
        <v>2965.37262012693</v>
      </c>
      <c r="T153" s="58" t="n">
        <f aca="false">MAX(0,MIN(1,R153/100+$D$5))</f>
        <v>0.505726046987778</v>
      </c>
      <c r="U153" s="58" t="n">
        <v>0.668177697189484</v>
      </c>
      <c r="V153" s="57" t="n">
        <v>4438</v>
      </c>
      <c r="W153" s="58" t="n">
        <v>0.0678151016999644</v>
      </c>
      <c r="X153" s="59" t="s">
        <v>169</v>
      </c>
      <c r="Y153" s="59" t="s">
        <v>131</v>
      </c>
    </row>
    <row r="154" customFormat="false" ht="15" hidden="false" customHeight="false" outlineLevel="0" collapsed="false">
      <c r="A154" s="32" t="s">
        <v>198</v>
      </c>
      <c r="B154" s="32" t="s">
        <v>295</v>
      </c>
      <c r="C154" s="32" t="s">
        <v>299</v>
      </c>
      <c r="D154" s="54" t="n">
        <f aca="false">ROUND(S154*T154,0)</f>
        <v>751</v>
      </c>
      <c r="E154" s="54" t="n">
        <f aca="false">ROUND(S154,0)-D154</f>
        <v>757</v>
      </c>
      <c r="F154" s="54" t="n">
        <f aca="false">IF(COUNTA(D154:E154)=0,"",SUM(D154:E154))</f>
        <v>1508</v>
      </c>
      <c r="G154" s="55" t="n">
        <f aca="false">IF(OR(F154="",F154=0),"",D154/F154)</f>
        <v>0.498010610079576</v>
      </c>
      <c r="H154" s="55" t="n">
        <f aca="false">IF(OR(F154="",F154=0),"",E154/F154)</f>
        <v>0.501989389920424</v>
      </c>
      <c r="I154" s="32" t="s">
        <v>129</v>
      </c>
      <c r="J154" s="36" t="n">
        <v>1.72835549007323</v>
      </c>
      <c r="K154" s="36" t="n">
        <f aca="false">$K$8</f>
        <v>1.80203622806309</v>
      </c>
      <c r="L154" s="36" t="n">
        <f aca="false">SQRT(J154^2+K154^2)</f>
        <v>2.49690754080285</v>
      </c>
      <c r="M154" s="55" t="n">
        <f aca="false">IF(G154="","",MAX(0,G154-1.96*L154/100))</f>
        <v>0.44907122227984</v>
      </c>
      <c r="N154" s="55" t="n">
        <f aca="false">IF(G154="","",MIN(1,G154+1.96*L154/100))</f>
        <v>0.546949997879311</v>
      </c>
      <c r="O154" s="54" t="n">
        <f aca="false">ROUND(S154*W154,0)</f>
        <v>102</v>
      </c>
      <c r="P154" s="54" t="n">
        <f aca="false">IF(F154="","",ROUND(SQRT((F154*L154/100)^2+(G154*O154)^2),0))</f>
        <v>63</v>
      </c>
      <c r="R154" s="56" t="n">
        <v>-0.986703959583012</v>
      </c>
      <c r="S154" s="57" t="n">
        <f aca="false">U154*V154*$F$5</f>
        <v>1507.62659380692</v>
      </c>
      <c r="T154" s="58" t="n">
        <f aca="false">MAX(0,MIN(1,R154/100+$D$5))</f>
        <v>0.498188009371475</v>
      </c>
      <c r="U154" s="58" t="n">
        <v>0.679417122040073</v>
      </c>
      <c r="V154" s="57" t="n">
        <v>2219</v>
      </c>
      <c r="W154" s="58" t="n">
        <v>0.0678151016999644</v>
      </c>
      <c r="X154" s="59" t="s">
        <v>169</v>
      </c>
      <c r="Y154" s="59" t="s">
        <v>131</v>
      </c>
    </row>
    <row r="155" customFormat="false" ht="15" hidden="false" customHeight="false" outlineLevel="0" collapsed="false">
      <c r="A155" s="32" t="s">
        <v>198</v>
      </c>
      <c r="B155" s="32" t="s">
        <v>295</v>
      </c>
      <c r="C155" s="32" t="s">
        <v>300</v>
      </c>
      <c r="D155" s="54" t="n">
        <f aca="false">ROUND(S155*T155,0)</f>
        <v>688</v>
      </c>
      <c r="E155" s="54" t="n">
        <f aca="false">ROUND(S155,0)-D155</f>
        <v>696</v>
      </c>
      <c r="F155" s="54" t="n">
        <f aca="false">IF(COUNTA(D155:E155)=0,"",SUM(D155:E155))</f>
        <v>1384</v>
      </c>
      <c r="G155" s="55" t="n">
        <f aca="false">IF(OR(F155="",F155=0),"",D155/F155)</f>
        <v>0.497109826589595</v>
      </c>
      <c r="H155" s="55" t="n">
        <f aca="false">IF(OR(F155="",F155=0),"",E155/F155)</f>
        <v>0.502890173410405</v>
      </c>
      <c r="I155" s="32" t="s">
        <v>129</v>
      </c>
      <c r="J155" s="36" t="n">
        <v>1.72835549007323</v>
      </c>
      <c r="K155" s="36" t="n">
        <f aca="false">$K$8</f>
        <v>1.80203622806309</v>
      </c>
      <c r="L155" s="36" t="n">
        <f aca="false">SQRT(J155^2+K155^2)</f>
        <v>2.49690754080285</v>
      </c>
      <c r="M155" s="55" t="n">
        <f aca="false">IF(G155="","",MAX(0,G155-1.96*L155/100))</f>
        <v>0.44817043878986</v>
      </c>
      <c r="N155" s="55" t="n">
        <f aca="false">IF(G155="","",MIN(1,G155+1.96*L155/100))</f>
        <v>0.546049214389331</v>
      </c>
      <c r="O155" s="54" t="n">
        <f aca="false">ROUND(S155*W155,0)</f>
        <v>94</v>
      </c>
      <c r="P155" s="54" t="n">
        <f aca="false">IF(F155="","",ROUND(SQRT((F155*L155/100)^2+(G155*O155)^2),0))</f>
        <v>58</v>
      </c>
      <c r="R155" s="56" t="n">
        <v>-1.058729892972</v>
      </c>
      <c r="S155" s="57" t="n">
        <f aca="false">U155*V155*$F$5</f>
        <v>1383.95299145299</v>
      </c>
      <c r="T155" s="58" t="n">
        <f aca="false">MAX(0,MIN(1,R155/100+$D$5))</f>
        <v>0.497467750037585</v>
      </c>
      <c r="U155" s="58" t="n">
        <v>0.643399810066477</v>
      </c>
      <c r="V155" s="57" t="n">
        <v>2151</v>
      </c>
      <c r="W155" s="58" t="n">
        <v>0.0678151016999644</v>
      </c>
      <c r="X155" s="59" t="s">
        <v>169</v>
      </c>
      <c r="Y155" s="59" t="s">
        <v>131</v>
      </c>
    </row>
    <row r="156" customFormat="false" ht="15" hidden="false" customHeight="false" outlineLevel="0" collapsed="false">
      <c r="A156" s="32" t="s">
        <v>198</v>
      </c>
      <c r="B156" s="32" t="s">
        <v>295</v>
      </c>
      <c r="C156" s="32" t="s">
        <v>301</v>
      </c>
      <c r="D156" s="54" t="n">
        <f aca="false">ROUND(S156*T156,0)</f>
        <v>617</v>
      </c>
      <c r="E156" s="54" t="n">
        <f aca="false">ROUND(S156,0)-D156</f>
        <v>565</v>
      </c>
      <c r="F156" s="54" t="n">
        <f aca="false">IF(COUNTA(D156:E156)=0,"",SUM(D156:E156))</f>
        <v>1182</v>
      </c>
      <c r="G156" s="55" t="n">
        <f aca="false">IF(OR(F156="",F156=0),"",D156/F156)</f>
        <v>0.521996615905245</v>
      </c>
      <c r="H156" s="55" t="n">
        <f aca="false">IF(OR(F156="",F156=0),"",E156/F156)</f>
        <v>0.478003384094755</v>
      </c>
      <c r="I156" s="32" t="s">
        <v>129</v>
      </c>
      <c r="J156" s="36" t="n">
        <v>1.72835549007323</v>
      </c>
      <c r="K156" s="36" t="n">
        <f aca="false">$K$8</f>
        <v>1.80203622806309</v>
      </c>
      <c r="L156" s="36" t="n">
        <f aca="false">SQRT(J156^2+K156^2)</f>
        <v>2.49690754080285</v>
      </c>
      <c r="M156" s="55" t="n">
        <f aca="false">IF(G156="","",MAX(0,G156-1.96*L156/100))</f>
        <v>0.47305722810551</v>
      </c>
      <c r="N156" s="55" t="n">
        <f aca="false">IF(G156="","",MIN(1,G156+1.96*L156/100))</f>
        <v>0.570936003704981</v>
      </c>
      <c r="O156" s="54" t="n">
        <f aca="false">ROUND(S156*W156,0)</f>
        <v>80</v>
      </c>
      <c r="P156" s="54" t="n">
        <f aca="false">IF(F156="","",ROUND(SQRT((F156*L156/100)^2+(G156*O156)^2),0))</f>
        <v>51</v>
      </c>
      <c r="R156" s="56" t="n">
        <v>1.40967819244163</v>
      </c>
      <c r="S156" s="57" t="n">
        <f aca="false">U156*V156*$F$5</f>
        <v>1181.67359413203</v>
      </c>
      <c r="T156" s="58" t="n">
        <f aca="false">MAX(0,MIN(1,R156/100+$D$5))</f>
        <v>0.522151830891721</v>
      </c>
      <c r="U156" s="58" t="n">
        <v>0.737163814180929</v>
      </c>
      <c r="V156" s="57" t="n">
        <v>1603</v>
      </c>
      <c r="W156" s="58" t="n">
        <v>0.0678151016999644</v>
      </c>
      <c r="X156" s="59" t="s">
        <v>169</v>
      </c>
      <c r="Y156" s="59" t="s">
        <v>131</v>
      </c>
    </row>
    <row r="157" customFormat="false" ht="15" hidden="false" customHeight="false" outlineLevel="0" collapsed="false">
      <c r="A157" s="32" t="s">
        <v>198</v>
      </c>
      <c r="B157" s="32" t="s">
        <v>295</v>
      </c>
      <c r="C157" s="32" t="s">
        <v>302</v>
      </c>
      <c r="D157" s="54" t="n">
        <f aca="false">ROUND(S157*T157,0)</f>
        <v>1245</v>
      </c>
      <c r="E157" s="54" t="n">
        <f aca="false">ROUND(S157,0)-D157</f>
        <v>1257</v>
      </c>
      <c r="F157" s="54" t="n">
        <f aca="false">IF(COUNTA(D157:E157)=0,"",SUM(D157:E157))</f>
        <v>2502</v>
      </c>
      <c r="G157" s="55" t="n">
        <f aca="false">IF(OR(F157="",F157=0),"",D157/F157)</f>
        <v>0.497601918465228</v>
      </c>
      <c r="H157" s="55" t="n">
        <f aca="false">IF(OR(F157="",F157=0),"",E157/F157)</f>
        <v>0.502398081534772</v>
      </c>
      <c r="I157" s="32" t="s">
        <v>129</v>
      </c>
      <c r="J157" s="36" t="n">
        <v>1.72835549007323</v>
      </c>
      <c r="K157" s="36" t="n">
        <f aca="false">$K$8</f>
        <v>1.80203622806309</v>
      </c>
      <c r="L157" s="36" t="n">
        <f aca="false">SQRT(J157^2+K157^2)</f>
        <v>2.49690754080285</v>
      </c>
      <c r="M157" s="55" t="n">
        <f aca="false">IF(G157="","",MAX(0,G157-1.96*L157/100))</f>
        <v>0.448662530665492</v>
      </c>
      <c r="N157" s="55" t="n">
        <f aca="false">IF(G157="","",MIN(1,G157+1.96*L157/100))</f>
        <v>0.546541306264964</v>
      </c>
      <c r="O157" s="54" t="n">
        <f aca="false">ROUND(S157*W157,0)</f>
        <v>170</v>
      </c>
      <c r="P157" s="54" t="n">
        <f aca="false">IF(F157="","",ROUND(SQRT((F157*L157/100)^2+(G157*O157)^2),0))</f>
        <v>105</v>
      </c>
      <c r="R157" s="56" t="n">
        <v>-1.02600586280231</v>
      </c>
      <c r="S157" s="57" t="n">
        <f aca="false">U157*V157*$F$5</f>
        <v>2501.86532550992</v>
      </c>
      <c r="T157" s="58" t="n">
        <f aca="false">MAX(0,MIN(1,R157/100+$D$5))</f>
        <v>0.497794990339282</v>
      </c>
      <c r="U157" s="58" t="n">
        <v>0.618049734562727</v>
      </c>
      <c r="V157" s="57" t="n">
        <v>4048</v>
      </c>
      <c r="W157" s="58" t="n">
        <v>0.0678151016999644</v>
      </c>
      <c r="X157" s="59" t="s">
        <v>169</v>
      </c>
      <c r="Y157" s="59" t="s">
        <v>131</v>
      </c>
    </row>
    <row r="158" customFormat="false" ht="15" hidden="false" customHeight="false" outlineLevel="0" collapsed="false">
      <c r="A158" s="32" t="s">
        <v>198</v>
      </c>
      <c r="B158" s="32" t="s">
        <v>295</v>
      </c>
      <c r="C158" s="32" t="s">
        <v>303</v>
      </c>
      <c r="D158" s="54" t="n">
        <f aca="false">ROUND(S158*T158,0)</f>
        <v>703</v>
      </c>
      <c r="E158" s="54" t="n">
        <f aca="false">ROUND(S158,0)-D158</f>
        <v>610</v>
      </c>
      <c r="F158" s="54" t="n">
        <f aca="false">IF(COUNTA(D158:E158)=0,"",SUM(D158:E158))</f>
        <v>1313</v>
      </c>
      <c r="G158" s="55" t="n">
        <f aca="false">IF(OR(F158="",F158=0),"",D158/F158)</f>
        <v>0.535415079969535</v>
      </c>
      <c r="H158" s="55" t="n">
        <f aca="false">IF(OR(F158="",F158=0),"",E158/F158)</f>
        <v>0.464584920030465</v>
      </c>
      <c r="I158" s="32" t="s">
        <v>129</v>
      </c>
      <c r="J158" s="36" t="n">
        <v>1.72835549007323</v>
      </c>
      <c r="K158" s="36" t="n">
        <f aca="false">$K$8</f>
        <v>1.80203622806309</v>
      </c>
      <c r="L158" s="36" t="n">
        <f aca="false">SQRT(J158^2+K158^2)</f>
        <v>2.49690754080285</v>
      </c>
      <c r="M158" s="55" t="n">
        <f aca="false">IF(G158="","",MAX(0,G158-1.96*L158/100))</f>
        <v>0.4864756921698</v>
      </c>
      <c r="N158" s="55" t="n">
        <f aca="false">IF(G158="","",MIN(1,G158+1.96*L158/100))</f>
        <v>0.584354467769271</v>
      </c>
      <c r="O158" s="54" t="n">
        <f aca="false">ROUND(S158*W158,0)</f>
        <v>89</v>
      </c>
      <c r="P158" s="54" t="n">
        <f aca="false">IF(F158="","",ROUND(SQRT((F158*L158/100)^2+(G158*O158)^2),0))</f>
        <v>58</v>
      </c>
      <c r="R158" s="56" t="n">
        <v>2.72399598193403</v>
      </c>
      <c r="S158" s="57" t="n">
        <f aca="false">U158*V158*$F$5</f>
        <v>1312.71</v>
      </c>
      <c r="T158" s="58" t="n">
        <f aca="false">MAX(0,MIN(1,R158/100+$D$5))</f>
        <v>0.535295008786645</v>
      </c>
      <c r="U158" s="58" t="n">
        <v>0.658</v>
      </c>
      <c r="V158" s="57" t="n">
        <v>1995</v>
      </c>
      <c r="W158" s="58" t="n">
        <v>0.0678151016999644</v>
      </c>
      <c r="X158" s="59" t="s">
        <v>169</v>
      </c>
      <c r="Y158" s="59" t="s">
        <v>131</v>
      </c>
    </row>
    <row r="159" customFormat="false" ht="15" hidden="false" customHeight="false" outlineLevel="0" collapsed="false">
      <c r="A159" s="32" t="s">
        <v>198</v>
      </c>
      <c r="B159" s="32" t="s">
        <v>295</v>
      </c>
      <c r="C159" s="32" t="s">
        <v>304</v>
      </c>
      <c r="D159" s="54" t="n">
        <f aca="false">ROUND(S159*T159,0)</f>
        <v>693</v>
      </c>
      <c r="E159" s="54" t="n">
        <f aca="false">ROUND(S159,0)-D159</f>
        <v>649</v>
      </c>
      <c r="F159" s="54" t="n">
        <f aca="false">IF(COUNTA(D159:E159)=0,"",SUM(D159:E159))</f>
        <v>1342</v>
      </c>
      <c r="G159" s="55" t="n">
        <f aca="false">IF(OR(F159="",F159=0),"",D159/F159)</f>
        <v>0.516393442622951</v>
      </c>
      <c r="H159" s="55" t="n">
        <f aca="false">IF(OR(F159="",F159=0),"",E159/F159)</f>
        <v>0.483606557377049</v>
      </c>
      <c r="I159" s="32" t="s">
        <v>129</v>
      </c>
      <c r="J159" s="36" t="n">
        <v>1.72835549007323</v>
      </c>
      <c r="K159" s="36" t="n">
        <f aca="false">$K$8</f>
        <v>1.80203622806309</v>
      </c>
      <c r="L159" s="36" t="n">
        <f aca="false">SQRT(J159^2+K159^2)</f>
        <v>2.49690754080285</v>
      </c>
      <c r="M159" s="55" t="n">
        <f aca="false">IF(G159="","",MAX(0,G159-1.96*L159/100))</f>
        <v>0.467454054823215</v>
      </c>
      <c r="N159" s="55" t="n">
        <f aca="false">IF(G159="","",MIN(1,G159+1.96*L159/100))</f>
        <v>0.565332830422687</v>
      </c>
      <c r="O159" s="54" t="n">
        <f aca="false">ROUND(S159*W159,0)</f>
        <v>91</v>
      </c>
      <c r="P159" s="54" t="n">
        <f aca="false">IF(F159="","",ROUND(SQRT((F159*L159/100)^2+(G159*O159)^2),0))</f>
        <v>58</v>
      </c>
      <c r="R159" s="56" t="n">
        <v>0.789031939354421</v>
      </c>
      <c r="S159" s="57" t="n">
        <f aca="false">U159*V159*$F$5</f>
        <v>1342.44359673025</v>
      </c>
      <c r="T159" s="58" t="n">
        <f aca="false">MAX(0,MIN(1,R159/100+$D$5))</f>
        <v>0.515945368360849</v>
      </c>
      <c r="U159" s="58" t="n">
        <v>0.726430517711172</v>
      </c>
      <c r="V159" s="57" t="n">
        <v>1848</v>
      </c>
      <c r="W159" s="58" t="n">
        <v>0.0678151016999644</v>
      </c>
      <c r="X159" s="59" t="s">
        <v>169</v>
      </c>
      <c r="Y159" s="59" t="s">
        <v>131</v>
      </c>
    </row>
    <row r="160" customFormat="false" ht="15" hidden="false" customHeight="false" outlineLevel="0" collapsed="false">
      <c r="A160" s="32" t="s">
        <v>198</v>
      </c>
      <c r="B160" s="32" t="s">
        <v>295</v>
      </c>
      <c r="C160" s="32" t="s">
        <v>305</v>
      </c>
      <c r="D160" s="54" t="n">
        <f aca="false">ROUND(S160*T160,0)</f>
        <v>451</v>
      </c>
      <c r="E160" s="54" t="n">
        <f aca="false">ROUND(S160,0)-D160</f>
        <v>429</v>
      </c>
      <c r="F160" s="54" t="n">
        <f aca="false">IF(COUNTA(D160:E160)=0,"",SUM(D160:E160))</f>
        <v>880</v>
      </c>
      <c r="G160" s="55" t="n">
        <f aca="false">IF(OR(F160="",F160=0),"",D160/F160)</f>
        <v>0.5125</v>
      </c>
      <c r="H160" s="55" t="n">
        <f aca="false">IF(OR(F160="",F160=0),"",E160/F160)</f>
        <v>0.4875</v>
      </c>
      <c r="I160" s="32" t="s">
        <v>129</v>
      </c>
      <c r="J160" s="36" t="n">
        <v>2.11716121919269</v>
      </c>
      <c r="K160" s="36" t="n">
        <f aca="false">$K$8</f>
        <v>1.80203622806309</v>
      </c>
      <c r="L160" s="36" t="n">
        <f aca="false">SQRT(J160^2+K160^2)</f>
        <v>2.78023491728762</v>
      </c>
      <c r="M160" s="55" t="n">
        <f aca="false">IF(G160="","",MAX(0,G160-1.96*L160/100))</f>
        <v>0.458007395621163</v>
      </c>
      <c r="N160" s="55" t="n">
        <f aca="false">IF(G160="","",MIN(1,G160+1.96*L160/100))</f>
        <v>0.566992604378837</v>
      </c>
      <c r="O160" s="54" t="n">
        <f aca="false">ROUND(S160*W160,0)</f>
        <v>78</v>
      </c>
      <c r="P160" s="54" t="n">
        <f aca="false">IF(F160="","",ROUND(SQRT((F160*L160/100)^2+(G160*O160)^2),0))</f>
        <v>47</v>
      </c>
      <c r="R160" s="56" t="n">
        <v>0.474934952299124</v>
      </c>
      <c r="S160" s="57" t="n">
        <f aca="false">U160*V160*$F$5</f>
        <v>879.958115183246</v>
      </c>
      <c r="T160" s="58" t="n">
        <f aca="false">MAX(0,MIN(1,R160/100+$D$5))</f>
        <v>0.512804398490296</v>
      </c>
      <c r="U160" s="58" t="n">
        <v>0.668661181750187</v>
      </c>
      <c r="V160" s="57" t="n">
        <v>1316</v>
      </c>
      <c r="W160" s="58" t="n">
        <v>0.0882361663506877</v>
      </c>
      <c r="X160" s="59" t="s">
        <v>136</v>
      </c>
      <c r="Y160" s="59" t="s">
        <v>131</v>
      </c>
    </row>
    <row r="161" customFormat="false" ht="15" hidden="false" customHeight="false" outlineLevel="0" collapsed="false">
      <c r="A161" s="32" t="s">
        <v>198</v>
      </c>
      <c r="B161" s="32" t="s">
        <v>306</v>
      </c>
      <c r="C161" s="32" t="s">
        <v>306</v>
      </c>
      <c r="D161" s="54" t="n">
        <f aca="false">ROUND(S161*T161,0)</f>
        <v>843</v>
      </c>
      <c r="E161" s="54" t="n">
        <f aca="false">ROUND(S161,0)-D161</f>
        <v>1361</v>
      </c>
      <c r="F161" s="54" t="n">
        <f aca="false">IF(COUNTA(D161:E161)=0,"",SUM(D161:E161))</f>
        <v>2204</v>
      </c>
      <c r="G161" s="55" t="n">
        <f aca="false">IF(OR(F161="",F161=0),"",D161/F161)</f>
        <v>0.382486388384755</v>
      </c>
      <c r="H161" s="55" t="n">
        <f aca="false">IF(OR(F161="",F161=0),"",E161/F161)</f>
        <v>0.617513611615245</v>
      </c>
      <c r="I161" s="32" t="s">
        <v>129</v>
      </c>
      <c r="J161" s="36" t="n">
        <v>1.72835549007323</v>
      </c>
      <c r="K161" s="36" t="n">
        <f aca="false">$K$8</f>
        <v>1.80203622806309</v>
      </c>
      <c r="L161" s="36" t="n">
        <f aca="false">SQRT(J161^2+K161^2)</f>
        <v>2.49690754080285</v>
      </c>
      <c r="M161" s="55" t="n">
        <f aca="false">IF(G161="","",MAX(0,G161-1.96*L161/100))</f>
        <v>0.333547000585019</v>
      </c>
      <c r="N161" s="55" t="n">
        <f aca="false">IF(G161="","",MIN(1,G161+1.96*L161/100))</f>
        <v>0.431425776184491</v>
      </c>
      <c r="O161" s="54" t="n">
        <f aca="false">ROUND(S161*W161,0)</f>
        <v>149</v>
      </c>
      <c r="P161" s="54" t="n">
        <f aca="false">IF(F161="","",ROUND(SQRT((F161*L161/100)^2+(G161*O161)^2),0))</f>
        <v>79</v>
      </c>
      <c r="R161" s="56" t="n">
        <v>-12.5719570390986</v>
      </c>
      <c r="S161" s="57" t="n">
        <f aca="false">U161*V161*$F$5</f>
        <v>2204.10505319149</v>
      </c>
      <c r="T161" s="58" t="n">
        <f aca="false">MAX(0,MIN(1,R161/100+$D$5))</f>
        <v>0.382335478576319</v>
      </c>
      <c r="U161" s="58" t="n">
        <v>0.71841755319149</v>
      </c>
      <c r="V161" s="57" t="n">
        <v>3068</v>
      </c>
      <c r="W161" s="58" t="n">
        <v>0.0678151016999644</v>
      </c>
      <c r="X161" s="59" t="s">
        <v>169</v>
      </c>
      <c r="Y161" s="59" t="s">
        <v>131</v>
      </c>
    </row>
    <row r="162" customFormat="false" ht="15" hidden="false" customHeight="false" outlineLevel="0" collapsed="false">
      <c r="A162" s="32" t="s">
        <v>198</v>
      </c>
      <c r="B162" s="32" t="s">
        <v>307</v>
      </c>
      <c r="C162" s="32" t="s">
        <v>307</v>
      </c>
      <c r="D162" s="54" t="n">
        <f aca="false">ROUND(S162*T162,0)</f>
        <v>442</v>
      </c>
      <c r="E162" s="54" t="n">
        <f aca="false">ROUND(S162,0)-D162</f>
        <v>795</v>
      </c>
      <c r="F162" s="54" t="n">
        <f aca="false">IF(COUNTA(D162:E162)=0,"",SUM(D162:E162))</f>
        <v>1237</v>
      </c>
      <c r="G162" s="55" t="n">
        <f aca="false">IF(OR(F162="",F162=0),"",D162/F162)</f>
        <v>0.357316087308003</v>
      </c>
      <c r="H162" s="55" t="n">
        <f aca="false">IF(OR(F162="",F162=0),"",E162/F162)</f>
        <v>0.642683912691997</v>
      </c>
      <c r="I162" s="32" t="s">
        <v>129</v>
      </c>
      <c r="J162" s="36" t="n">
        <v>1.72835549007323</v>
      </c>
      <c r="K162" s="36" t="n">
        <f aca="false">$K$8</f>
        <v>1.80203622806309</v>
      </c>
      <c r="L162" s="36" t="n">
        <f aca="false">SQRT(J162^2+K162^2)</f>
        <v>2.49690754080285</v>
      </c>
      <c r="M162" s="55" t="n">
        <f aca="false">IF(G162="","",MAX(0,G162-1.96*L162/100))</f>
        <v>0.308376699508267</v>
      </c>
      <c r="N162" s="55" t="n">
        <f aca="false">IF(G162="","",MIN(1,G162+1.96*L162/100))</f>
        <v>0.406255475107739</v>
      </c>
      <c r="O162" s="54" t="n">
        <f aca="false">ROUND(S162*W162,0)</f>
        <v>84</v>
      </c>
      <c r="P162" s="54" t="n">
        <f aca="false">IF(F162="","",ROUND(SQRT((F162*L162/100)^2+(G162*O162)^2),0))</f>
        <v>43</v>
      </c>
      <c r="R162" s="56" t="n">
        <v>-15.0528994916795</v>
      </c>
      <c r="S162" s="57" t="n">
        <f aca="false">U162*V162*$F$5</f>
        <v>1236.97340124505</v>
      </c>
      <c r="T162" s="58" t="n">
        <f aca="false">MAX(0,MIN(1,R162/100+$D$5))</f>
        <v>0.357526054050509</v>
      </c>
      <c r="U162" s="58" t="n">
        <v>0.688737973967176</v>
      </c>
      <c r="V162" s="57" t="n">
        <v>1796</v>
      </c>
      <c r="W162" s="58" t="n">
        <v>0.0678151016999644</v>
      </c>
      <c r="X162" s="59" t="s">
        <v>169</v>
      </c>
      <c r="Y162" s="59" t="s">
        <v>131</v>
      </c>
    </row>
    <row r="163" customFormat="false" ht="15" hidden="false" customHeight="false" outlineLevel="0" collapsed="false">
      <c r="A163" s="32" t="s">
        <v>198</v>
      </c>
      <c r="B163" s="32" t="s">
        <v>308</v>
      </c>
      <c r="C163" s="32" t="s">
        <v>309</v>
      </c>
      <c r="D163" s="54" t="n">
        <f aca="false">ROUND(S163*T163,0)</f>
        <v>161</v>
      </c>
      <c r="E163" s="54" t="n">
        <f aca="false">ROUND(S163,0)-D163</f>
        <v>402</v>
      </c>
      <c r="F163" s="54" t="n">
        <f aca="false">IF(COUNTA(D163:E163)=0,"",SUM(D163:E163))</f>
        <v>563</v>
      </c>
      <c r="G163" s="55" t="n">
        <f aca="false">IF(OR(F163="",F163=0),"",D163/F163)</f>
        <v>0.285968028419183</v>
      </c>
      <c r="H163" s="55" t="n">
        <f aca="false">IF(OR(F163="",F163=0),"",E163/F163)</f>
        <v>0.714031971580817</v>
      </c>
      <c r="I163" s="32" t="s">
        <v>129</v>
      </c>
      <c r="J163" s="36" t="n">
        <v>3.42046080519466</v>
      </c>
      <c r="K163" s="36" t="n">
        <f aca="false">$K$8</f>
        <v>1.80203622806309</v>
      </c>
      <c r="L163" s="36" t="n">
        <f aca="false">SQRT(J163^2+K163^2)</f>
        <v>3.86612036635239</v>
      </c>
      <c r="M163" s="55" t="n">
        <f aca="false">IF(G163="","",MAX(0,G163-1.96*L163/100))</f>
        <v>0.210192069238676</v>
      </c>
      <c r="N163" s="55" t="n">
        <f aca="false">IF(G163="","",MIN(1,G163+1.96*L163/100))</f>
        <v>0.36174398759969</v>
      </c>
      <c r="O163" s="54" t="n">
        <f aca="false">ROUND(S163*W163,0)</f>
        <v>83</v>
      </c>
      <c r="P163" s="54" t="n">
        <f aca="false">IF(F163="","",ROUND(SQRT((F163*L163/100)^2+(G163*O163)^2),0))</f>
        <v>32</v>
      </c>
      <c r="R163" s="56" t="n">
        <v>-22.254094739028</v>
      </c>
      <c r="S163" s="57" t="n">
        <f aca="false">U163*V163*$F$5</f>
        <v>562.682926829269</v>
      </c>
      <c r="T163" s="58" t="n">
        <f aca="false">MAX(0,MIN(1,R163/100+$D$5))</f>
        <v>0.285514101577025</v>
      </c>
      <c r="U163" s="58" t="n">
        <v>0.731707317073171</v>
      </c>
      <c r="V163" s="57" t="n">
        <v>769</v>
      </c>
      <c r="W163" s="58" t="n">
        <v>0.147793277096735</v>
      </c>
      <c r="X163" s="59" t="s">
        <v>130</v>
      </c>
      <c r="Y163" s="59" t="s">
        <v>131</v>
      </c>
    </row>
    <row r="164" customFormat="false" ht="15" hidden="false" customHeight="false" outlineLevel="0" collapsed="false">
      <c r="A164" s="32" t="s">
        <v>198</v>
      </c>
      <c r="B164" s="32" t="s">
        <v>308</v>
      </c>
      <c r="C164" s="32" t="s">
        <v>310</v>
      </c>
      <c r="D164" s="54" t="n">
        <f aca="false">ROUND(S164*T164,0)</f>
        <v>124</v>
      </c>
      <c r="E164" s="54" t="n">
        <f aca="false">ROUND(S164,0)-D164</f>
        <v>259</v>
      </c>
      <c r="F164" s="54" t="n">
        <f aca="false">IF(COUNTA(D164:E164)=0,"",SUM(D164:E164))</f>
        <v>383</v>
      </c>
      <c r="G164" s="55" t="n">
        <f aca="false">IF(OR(F164="",F164=0),"",D164/F164)</f>
        <v>0.323759791122715</v>
      </c>
      <c r="H164" s="55" t="n">
        <f aca="false">IF(OR(F164="",F164=0),"",E164/F164)</f>
        <v>0.676240208877285</v>
      </c>
      <c r="I164" s="32" t="s">
        <v>129</v>
      </c>
      <c r="J164" s="36" t="n">
        <v>3.42046080519466</v>
      </c>
      <c r="K164" s="36" t="n">
        <f aca="false">$K$8</f>
        <v>1.80203622806309</v>
      </c>
      <c r="L164" s="36" t="n">
        <f aca="false">SQRT(J164^2+K164^2)</f>
        <v>3.86612036635239</v>
      </c>
      <c r="M164" s="55" t="n">
        <f aca="false">IF(G164="","",MAX(0,G164-1.96*L164/100))</f>
        <v>0.247983831942209</v>
      </c>
      <c r="N164" s="55" t="n">
        <f aca="false">IF(G164="","",MIN(1,G164+1.96*L164/100))</f>
        <v>0.399535750303222</v>
      </c>
      <c r="O164" s="54" t="n">
        <f aca="false">ROUND(S164*W164,0)</f>
        <v>57</v>
      </c>
      <c r="P164" s="54" t="n">
        <f aca="false">IF(F164="","",ROUND(SQRT((F164*L164/100)^2+(G164*O164)^2),0))</f>
        <v>24</v>
      </c>
      <c r="R164" s="56" t="n">
        <v>-18.5049018285937</v>
      </c>
      <c r="S164" s="57" t="n">
        <f aca="false">U164*V164*$F$5</f>
        <v>382.588235294118</v>
      </c>
      <c r="T164" s="58" t="n">
        <f aca="false">MAX(0,MIN(1,R164/100+$D$5))</f>
        <v>0.323006030681368</v>
      </c>
      <c r="U164" s="58" t="n">
        <v>0.705882352941177</v>
      </c>
      <c r="V164" s="57" t="n">
        <v>542</v>
      </c>
      <c r="W164" s="58" t="n">
        <v>0.147793277096735</v>
      </c>
      <c r="X164" s="59" t="s">
        <v>130</v>
      </c>
      <c r="Y164" s="59" t="s">
        <v>131</v>
      </c>
    </row>
    <row r="165" customFormat="false" ht="15" hidden="false" customHeight="false" outlineLevel="0" collapsed="false">
      <c r="A165" s="32" t="s">
        <v>198</v>
      </c>
      <c r="B165" s="32" t="s">
        <v>308</v>
      </c>
      <c r="C165" s="32" t="s">
        <v>311</v>
      </c>
      <c r="D165" s="54" t="n">
        <f aca="false">ROUND(S165*T165,0)</f>
        <v>422</v>
      </c>
      <c r="E165" s="54" t="n">
        <f aca="false">ROUND(S165,0)-D165</f>
        <v>826</v>
      </c>
      <c r="F165" s="54" t="n">
        <f aca="false">IF(COUNTA(D165:E165)=0,"",SUM(D165:E165))</f>
        <v>1248</v>
      </c>
      <c r="G165" s="55" t="n">
        <f aca="false">IF(OR(F165="",F165=0),"",D165/F165)</f>
        <v>0.338141025641026</v>
      </c>
      <c r="H165" s="55" t="n">
        <f aca="false">IF(OR(F165="",F165=0),"",E165/F165)</f>
        <v>0.661858974358974</v>
      </c>
      <c r="I165" s="32" t="s">
        <v>129</v>
      </c>
      <c r="J165" s="36" t="n">
        <v>1.72835549007323</v>
      </c>
      <c r="K165" s="36" t="n">
        <f aca="false">$K$8</f>
        <v>1.80203622806309</v>
      </c>
      <c r="L165" s="36" t="n">
        <f aca="false">SQRT(J165^2+K165^2)</f>
        <v>2.49690754080285</v>
      </c>
      <c r="M165" s="55" t="n">
        <f aca="false">IF(G165="","",MAX(0,G165-1.96*L165/100))</f>
        <v>0.28920163784129</v>
      </c>
      <c r="N165" s="55" t="n">
        <f aca="false">IF(G165="","",MIN(1,G165+1.96*L165/100))</f>
        <v>0.387080413440761</v>
      </c>
      <c r="O165" s="54" t="n">
        <f aca="false">ROUND(S165*W165,0)</f>
        <v>85</v>
      </c>
      <c r="P165" s="54" t="n">
        <f aca="false">IF(F165="","",ROUND(SQRT((F165*L165/100)^2+(G165*O165)^2),0))</f>
        <v>42</v>
      </c>
      <c r="R165" s="56" t="n">
        <v>-17.0098308392153</v>
      </c>
      <c r="S165" s="57" t="n">
        <f aca="false">U165*V165*$F$5</f>
        <v>1248.26659471128</v>
      </c>
      <c r="T165" s="58" t="n">
        <f aca="false">MAX(0,MIN(1,R165/100+$D$5))</f>
        <v>0.337956740575152</v>
      </c>
      <c r="U165" s="58" t="n">
        <v>0.676200755531571</v>
      </c>
      <c r="V165" s="57" t="n">
        <v>1846</v>
      </c>
      <c r="W165" s="58" t="n">
        <v>0.0678151016999644</v>
      </c>
      <c r="X165" s="59" t="s">
        <v>169</v>
      </c>
      <c r="Y165" s="59" t="s">
        <v>131</v>
      </c>
    </row>
    <row r="166" customFormat="false" ht="15" hidden="false" customHeight="false" outlineLevel="0" collapsed="false">
      <c r="A166" s="32" t="s">
        <v>198</v>
      </c>
      <c r="B166" s="32" t="s">
        <v>312</v>
      </c>
      <c r="C166" s="32" t="s">
        <v>312</v>
      </c>
      <c r="D166" s="54" t="n">
        <f aca="false">ROUND(S166*T166,0)</f>
        <v>809</v>
      </c>
      <c r="E166" s="54" t="n">
        <f aca="false">ROUND(S166,0)-D166</f>
        <v>704</v>
      </c>
      <c r="F166" s="54" t="n">
        <f aca="false">IF(COUNTA(D166:E166)=0,"",SUM(D166:E166))</f>
        <v>1513</v>
      </c>
      <c r="G166" s="55" t="n">
        <f aca="false">IF(OR(F166="",F166=0),"",D166/F166)</f>
        <v>0.534699272967614</v>
      </c>
      <c r="H166" s="55" t="n">
        <f aca="false">IF(OR(F166="",F166=0),"",E166/F166)</f>
        <v>0.465300727032386</v>
      </c>
      <c r="I166" s="32" t="s">
        <v>129</v>
      </c>
      <c r="J166" s="36" t="n">
        <v>1.72835549007323</v>
      </c>
      <c r="K166" s="36" t="n">
        <f aca="false">$K$8</f>
        <v>1.80203622806309</v>
      </c>
      <c r="L166" s="36" t="n">
        <f aca="false">SQRT(J166^2+K166^2)</f>
        <v>2.49690754080285</v>
      </c>
      <c r="M166" s="55" t="n">
        <f aca="false">IF(G166="","",MAX(0,G166-1.96*L166/100))</f>
        <v>0.485759885167878</v>
      </c>
      <c r="N166" s="55" t="n">
        <f aca="false">IF(G166="","",MIN(1,G166+1.96*L166/100))</f>
        <v>0.58363866076735</v>
      </c>
      <c r="O166" s="54" t="n">
        <f aca="false">ROUND(S166*W166,0)</f>
        <v>103</v>
      </c>
      <c r="P166" s="54" t="n">
        <f aca="false">IF(F166="","",ROUND(SQRT((F166*L166/100)^2+(G166*O166)^2),0))</f>
        <v>67</v>
      </c>
      <c r="R166" s="56" t="n">
        <v>2.69358853769382</v>
      </c>
      <c r="S166" s="57" t="n">
        <f aca="false">U166*V166*$F$5</f>
        <v>1512.74151436031</v>
      </c>
      <c r="T166" s="58" t="n">
        <f aca="false">MAX(0,MIN(1,R166/100+$D$5))</f>
        <v>0.534990934344243</v>
      </c>
      <c r="U166" s="58" t="n">
        <v>0.616187989556136</v>
      </c>
      <c r="V166" s="57" t="n">
        <v>2455</v>
      </c>
      <c r="W166" s="58" t="n">
        <v>0.0678151016999644</v>
      </c>
      <c r="X166" s="59" t="s">
        <v>169</v>
      </c>
      <c r="Y166" s="59" t="s">
        <v>131</v>
      </c>
    </row>
    <row r="167" customFormat="false" ht="15" hidden="false" customHeight="false" outlineLevel="0" collapsed="false">
      <c r="A167" s="32" t="s">
        <v>198</v>
      </c>
      <c r="B167" s="32" t="s">
        <v>313</v>
      </c>
      <c r="C167" s="32" t="s">
        <v>314</v>
      </c>
      <c r="D167" s="54" t="n">
        <f aca="false">ROUND(S167*T167,0)</f>
        <v>816</v>
      </c>
      <c r="E167" s="54" t="n">
        <f aca="false">ROUND(S167,0)-D167</f>
        <v>1085</v>
      </c>
      <c r="F167" s="54" t="n">
        <f aca="false">IF(COUNTA(D167:E167)=0,"",SUM(D167:E167))</f>
        <v>1901</v>
      </c>
      <c r="G167" s="55" t="n">
        <f aca="false">IF(OR(F167="",F167=0),"",D167/F167)</f>
        <v>0.429247764334561</v>
      </c>
      <c r="H167" s="55" t="n">
        <f aca="false">IF(OR(F167="",F167=0),"",E167/F167)</f>
        <v>0.570752235665439</v>
      </c>
      <c r="I167" s="32" t="s">
        <v>129</v>
      </c>
      <c r="J167" s="36" t="n">
        <v>1.72835549007323</v>
      </c>
      <c r="K167" s="36" t="n">
        <f aca="false">$K$8</f>
        <v>1.80203622806309</v>
      </c>
      <c r="L167" s="36" t="n">
        <f aca="false">SQRT(J167^2+K167^2)</f>
        <v>2.49690754080285</v>
      </c>
      <c r="M167" s="55" t="n">
        <f aca="false">IF(G167="","",MAX(0,G167-1.96*L167/100))</f>
        <v>0.380308376534825</v>
      </c>
      <c r="N167" s="55" t="n">
        <f aca="false">IF(G167="","",MIN(1,G167+1.96*L167/100))</f>
        <v>0.478187152134297</v>
      </c>
      <c r="O167" s="54" t="n">
        <f aca="false">ROUND(S167*W167,0)</f>
        <v>129</v>
      </c>
      <c r="P167" s="54" t="n">
        <f aca="false">IF(F167="","",ROUND(SQRT((F167*L167/100)^2+(G167*O167)^2),0))</f>
        <v>73</v>
      </c>
      <c r="R167" s="56" t="n">
        <v>-7.90607739685907</v>
      </c>
      <c r="S167" s="57" t="n">
        <f aca="false">U167*V167*$F$5</f>
        <v>1901.09148856393</v>
      </c>
      <c r="T167" s="58" t="n">
        <f aca="false">MAX(0,MIN(1,R167/100+$D$5))</f>
        <v>0.428994274998714</v>
      </c>
      <c r="U167" s="58" t="n">
        <v>0.702287214098238</v>
      </c>
      <c r="V167" s="57" t="n">
        <v>2707</v>
      </c>
      <c r="W167" s="58" t="n">
        <v>0.0678151016999644</v>
      </c>
      <c r="X167" s="59" t="s">
        <v>169</v>
      </c>
      <c r="Y167" s="59" t="s">
        <v>131</v>
      </c>
    </row>
    <row r="168" customFormat="false" ht="15" hidden="false" customHeight="false" outlineLevel="0" collapsed="false">
      <c r="A168" s="32" t="s">
        <v>198</v>
      </c>
      <c r="B168" s="32" t="s">
        <v>313</v>
      </c>
      <c r="C168" s="32" t="s">
        <v>315</v>
      </c>
      <c r="D168" s="54" t="n">
        <f aca="false">ROUND(S168*T168,0)</f>
        <v>676</v>
      </c>
      <c r="E168" s="54" t="n">
        <f aca="false">ROUND(S168,0)-D168</f>
        <v>1004</v>
      </c>
      <c r="F168" s="54" t="n">
        <f aca="false">IF(COUNTA(D168:E168)=0,"",SUM(D168:E168))</f>
        <v>1680</v>
      </c>
      <c r="G168" s="55" t="n">
        <f aca="false">IF(OR(F168="",F168=0),"",D168/F168)</f>
        <v>0.402380952380952</v>
      </c>
      <c r="H168" s="55" t="n">
        <f aca="false">IF(OR(F168="",F168=0),"",E168/F168)</f>
        <v>0.597619047619048</v>
      </c>
      <c r="I168" s="32" t="s">
        <v>129</v>
      </c>
      <c r="J168" s="36" t="n">
        <v>1.72835549007323</v>
      </c>
      <c r="K168" s="36" t="n">
        <f aca="false">$K$8</f>
        <v>1.80203622806309</v>
      </c>
      <c r="L168" s="36" t="n">
        <f aca="false">SQRT(J168^2+K168^2)</f>
        <v>2.49690754080285</v>
      </c>
      <c r="M168" s="55" t="n">
        <f aca="false">IF(G168="","",MAX(0,G168-1.96*L168/100))</f>
        <v>0.353441564581217</v>
      </c>
      <c r="N168" s="55" t="n">
        <f aca="false">IF(G168="","",MIN(1,G168+1.96*L168/100))</f>
        <v>0.451320340180688</v>
      </c>
      <c r="O168" s="54" t="n">
        <f aca="false">ROUND(S168*W168,0)</f>
        <v>114</v>
      </c>
      <c r="P168" s="54" t="n">
        <f aca="false">IF(F168="","",ROUND(SQRT((F168*L168/100)^2+(G168*O168)^2),0))</f>
        <v>62</v>
      </c>
      <c r="R168" s="56" t="n">
        <v>-10.5561112835993</v>
      </c>
      <c r="S168" s="57" t="n">
        <f aca="false">U168*V168*$F$5</f>
        <v>1679.87969094923</v>
      </c>
      <c r="T168" s="58" t="n">
        <f aca="false">MAX(0,MIN(1,R168/100+$D$5))</f>
        <v>0.402493936131312</v>
      </c>
      <c r="U168" s="58" t="n">
        <v>0.613318616629875</v>
      </c>
      <c r="V168" s="57" t="n">
        <v>2739</v>
      </c>
      <c r="W168" s="58" t="n">
        <v>0.0678151016999644</v>
      </c>
      <c r="X168" s="59" t="s">
        <v>169</v>
      </c>
      <c r="Y168" s="59" t="s">
        <v>131</v>
      </c>
    </row>
    <row r="169" customFormat="false" ht="15" hidden="false" customHeight="false" outlineLevel="0" collapsed="false">
      <c r="A169" s="32" t="s">
        <v>198</v>
      </c>
      <c r="B169" s="32" t="s">
        <v>313</v>
      </c>
      <c r="C169" s="32" t="s">
        <v>316</v>
      </c>
      <c r="D169" s="54" t="n">
        <f aca="false">ROUND(S169*T169,0)</f>
        <v>359</v>
      </c>
      <c r="E169" s="54" t="n">
        <f aca="false">ROUND(S169,0)-D169</f>
        <v>540</v>
      </c>
      <c r="F169" s="54" t="n">
        <f aca="false">IF(COUNTA(D169:E169)=0,"",SUM(D169:E169))</f>
        <v>899</v>
      </c>
      <c r="G169" s="55" t="n">
        <f aca="false">IF(OR(F169="",F169=0),"",D169/F169)</f>
        <v>0.399332591768632</v>
      </c>
      <c r="H169" s="55" t="n">
        <f aca="false">IF(OR(F169="",F169=0),"",E169/F169)</f>
        <v>0.600667408231368</v>
      </c>
      <c r="I169" s="32" t="s">
        <v>129</v>
      </c>
      <c r="J169" s="36" t="n">
        <v>2.11716121919269</v>
      </c>
      <c r="K169" s="36" t="n">
        <f aca="false">$K$8</f>
        <v>1.80203622806309</v>
      </c>
      <c r="L169" s="36" t="n">
        <f aca="false">SQRT(J169^2+K169^2)</f>
        <v>2.78023491728762</v>
      </c>
      <c r="M169" s="55" t="n">
        <f aca="false">IF(G169="","",MAX(0,G169-1.96*L169/100))</f>
        <v>0.344839987389795</v>
      </c>
      <c r="N169" s="55" t="n">
        <f aca="false">IF(G169="","",MIN(1,G169+1.96*L169/100))</f>
        <v>0.453825196147469</v>
      </c>
      <c r="O169" s="54" t="n">
        <f aca="false">ROUND(S169*W169,0)</f>
        <v>79</v>
      </c>
      <c r="P169" s="54" t="n">
        <f aca="false">IF(F169="","",ROUND(SQRT((F169*L169/100)^2+(G169*O169)^2),0))</f>
        <v>40</v>
      </c>
      <c r="R169" s="56" t="n">
        <v>-10.8729702748663</v>
      </c>
      <c r="S169" s="57" t="n">
        <f aca="false">U169*V169*$F$5</f>
        <v>898.819587628866</v>
      </c>
      <c r="T169" s="58" t="n">
        <f aca="false">MAX(0,MIN(1,R169/100+$D$5))</f>
        <v>0.399325346218642</v>
      </c>
      <c r="U169" s="58" t="n">
        <v>0.654639175257732</v>
      </c>
      <c r="V169" s="57" t="n">
        <v>1373</v>
      </c>
      <c r="W169" s="58" t="n">
        <v>0.0882361663506877</v>
      </c>
      <c r="X169" s="59" t="s">
        <v>136</v>
      </c>
      <c r="Y169" s="59" t="s">
        <v>131</v>
      </c>
    </row>
    <row r="170" customFormat="false" ht="15" hidden="false" customHeight="false" outlineLevel="0" collapsed="false">
      <c r="A170" s="32" t="s">
        <v>198</v>
      </c>
      <c r="B170" s="32" t="s">
        <v>313</v>
      </c>
      <c r="C170" s="32" t="s">
        <v>317</v>
      </c>
      <c r="D170" s="54" t="n">
        <f aca="false">ROUND(S170*T170,0)</f>
        <v>539</v>
      </c>
      <c r="E170" s="54" t="n">
        <f aca="false">ROUND(S170,0)-D170</f>
        <v>788</v>
      </c>
      <c r="F170" s="54" t="n">
        <f aca="false">IF(COUNTA(D170:E170)=0,"",SUM(D170:E170))</f>
        <v>1327</v>
      </c>
      <c r="G170" s="55" t="n">
        <f aca="false">IF(OR(F170="",F170=0),"",D170/F170)</f>
        <v>0.406179351921628</v>
      </c>
      <c r="H170" s="55" t="n">
        <f aca="false">IF(OR(F170="",F170=0),"",E170/F170)</f>
        <v>0.593820648078372</v>
      </c>
      <c r="I170" s="32" t="s">
        <v>129</v>
      </c>
      <c r="J170" s="36" t="n">
        <v>1.72835549007323</v>
      </c>
      <c r="K170" s="36" t="n">
        <f aca="false">$K$8</f>
        <v>1.80203622806309</v>
      </c>
      <c r="L170" s="36" t="n">
        <f aca="false">SQRT(J170^2+K170^2)</f>
        <v>2.49690754080285</v>
      </c>
      <c r="M170" s="55" t="n">
        <f aca="false">IF(G170="","",MAX(0,G170-1.96*L170/100))</f>
        <v>0.357239964121892</v>
      </c>
      <c r="N170" s="55" t="n">
        <f aca="false">IF(G170="","",MIN(1,G170+1.96*L170/100))</f>
        <v>0.455118739721364</v>
      </c>
      <c r="O170" s="54" t="n">
        <f aca="false">ROUND(S170*W170,0)</f>
        <v>90</v>
      </c>
      <c r="P170" s="54" t="n">
        <f aca="false">IF(F170="","",ROUND(SQRT((F170*L170/100)^2+(G170*O170)^2),0))</f>
        <v>49</v>
      </c>
      <c r="R170" s="56" t="n">
        <v>-10.172387613029</v>
      </c>
      <c r="S170" s="57" t="n">
        <f aca="false">U170*V170*$F$5</f>
        <v>1327.11285266458</v>
      </c>
      <c r="T170" s="58" t="n">
        <f aca="false">MAX(0,MIN(1,R170/100+$D$5))</f>
        <v>0.406331172837015</v>
      </c>
      <c r="U170" s="58" t="n">
        <v>0.668234064785789</v>
      </c>
      <c r="V170" s="57" t="n">
        <v>1986</v>
      </c>
      <c r="W170" s="58" t="n">
        <v>0.0678151016999644</v>
      </c>
      <c r="X170" s="59" t="s">
        <v>169</v>
      </c>
      <c r="Y170" s="59" t="s">
        <v>131</v>
      </c>
    </row>
    <row r="171" customFormat="false" ht="15" hidden="false" customHeight="false" outlineLevel="0" collapsed="false">
      <c r="A171" s="32" t="s">
        <v>198</v>
      </c>
      <c r="B171" s="32" t="s">
        <v>313</v>
      </c>
      <c r="C171" s="32" t="s">
        <v>318</v>
      </c>
      <c r="D171" s="54" t="n">
        <f aca="false">ROUND(S171*T171,0)</f>
        <v>456</v>
      </c>
      <c r="E171" s="54" t="n">
        <f aca="false">ROUND(S171,0)-D171</f>
        <v>715</v>
      </c>
      <c r="F171" s="54" t="n">
        <f aca="false">IF(COUNTA(D171:E171)=0,"",SUM(D171:E171))</f>
        <v>1171</v>
      </c>
      <c r="G171" s="55" t="n">
        <f aca="false">IF(OR(F171="",F171=0),"",D171/F171)</f>
        <v>0.389410760034159</v>
      </c>
      <c r="H171" s="55" t="n">
        <f aca="false">IF(OR(F171="",F171=0),"",E171/F171)</f>
        <v>0.610589239965841</v>
      </c>
      <c r="I171" s="32" t="s">
        <v>129</v>
      </c>
      <c r="J171" s="36" t="n">
        <v>1.72835549007323</v>
      </c>
      <c r="K171" s="36" t="n">
        <f aca="false">$K$8</f>
        <v>1.80203622806309</v>
      </c>
      <c r="L171" s="36" t="n">
        <f aca="false">SQRT(J171^2+K171^2)</f>
        <v>2.49690754080285</v>
      </c>
      <c r="M171" s="55" t="n">
        <f aca="false">IF(G171="","",MAX(0,G171-1.96*L171/100))</f>
        <v>0.340471372234423</v>
      </c>
      <c r="N171" s="55" t="n">
        <f aca="false">IF(G171="","",MIN(1,G171+1.96*L171/100))</f>
        <v>0.438350147833895</v>
      </c>
      <c r="O171" s="54" t="n">
        <f aca="false">ROUND(S171*W171,0)</f>
        <v>79</v>
      </c>
      <c r="P171" s="54" t="n">
        <f aca="false">IF(F171="","",ROUND(SQRT((F171*L171/100)^2+(G171*O171)^2),0))</f>
        <v>42</v>
      </c>
      <c r="R171" s="56" t="n">
        <v>-11.8823204023893</v>
      </c>
      <c r="S171" s="57" t="n">
        <f aca="false">U171*V171*$F$5</f>
        <v>1170.83890577508</v>
      </c>
      <c r="T171" s="58" t="n">
        <f aca="false">MAX(0,MIN(1,R171/100+$D$5))</f>
        <v>0.389231844943411</v>
      </c>
      <c r="U171" s="58" t="n">
        <v>0.716109422492401</v>
      </c>
      <c r="V171" s="57" t="n">
        <v>1635</v>
      </c>
      <c r="W171" s="58" t="n">
        <v>0.0678151016999644</v>
      </c>
      <c r="X171" s="59" t="s">
        <v>169</v>
      </c>
      <c r="Y171" s="59" t="s">
        <v>131</v>
      </c>
    </row>
    <row r="172" customFormat="false" ht="15" hidden="false" customHeight="false" outlineLevel="0" collapsed="false">
      <c r="A172" s="32" t="s">
        <v>198</v>
      </c>
      <c r="B172" s="32" t="s">
        <v>313</v>
      </c>
      <c r="C172" s="32" t="s">
        <v>319</v>
      </c>
      <c r="D172" s="54" t="n">
        <f aca="false">ROUND(S172*T172,0)</f>
        <v>388</v>
      </c>
      <c r="E172" s="54" t="n">
        <f aca="false">ROUND(S172,0)-D172</f>
        <v>525</v>
      </c>
      <c r="F172" s="54" t="n">
        <f aca="false">IF(COUNTA(D172:E172)=0,"",SUM(D172:E172))</f>
        <v>913</v>
      </c>
      <c r="G172" s="55" t="n">
        <f aca="false">IF(OR(F172="",F172=0),"",D172/F172)</f>
        <v>0.424972617743702</v>
      </c>
      <c r="H172" s="55" t="n">
        <f aca="false">IF(OR(F172="",F172=0),"",E172/F172)</f>
        <v>0.575027382256298</v>
      </c>
      <c r="I172" s="32" t="s">
        <v>129</v>
      </c>
      <c r="J172" s="36" t="n">
        <v>2.11716121919269</v>
      </c>
      <c r="K172" s="36" t="n">
        <f aca="false">$K$8</f>
        <v>1.80203622806309</v>
      </c>
      <c r="L172" s="36" t="n">
        <f aca="false">SQRT(J172^2+K172^2)</f>
        <v>2.78023491728762</v>
      </c>
      <c r="M172" s="55" t="n">
        <f aca="false">IF(G172="","",MAX(0,G172-1.96*L172/100))</f>
        <v>0.370480013364865</v>
      </c>
      <c r="N172" s="55" t="n">
        <f aca="false">IF(G172="","",MIN(1,G172+1.96*L172/100))</f>
        <v>0.479465222122539</v>
      </c>
      <c r="O172" s="54" t="n">
        <f aca="false">ROUND(S172*W172,0)</f>
        <v>81</v>
      </c>
      <c r="P172" s="54" t="n">
        <f aca="false">IF(F172="","",ROUND(SQRT((F172*L172/100)^2+(G172*O172)^2),0))</f>
        <v>43</v>
      </c>
      <c r="R172" s="56" t="n">
        <v>-8.30699895012237</v>
      </c>
      <c r="S172" s="57" t="n">
        <f aca="false">U172*V172*$F$5</f>
        <v>912.990356083086</v>
      </c>
      <c r="T172" s="58" t="n">
        <f aca="false">MAX(0,MIN(1,R172/100+$D$5))</f>
        <v>0.424985059466081</v>
      </c>
      <c r="U172" s="58" t="n">
        <v>0.61646884272997</v>
      </c>
      <c r="V172" s="57" t="n">
        <v>1481</v>
      </c>
      <c r="W172" s="58" t="n">
        <v>0.0882361663506877</v>
      </c>
      <c r="X172" s="59" t="s">
        <v>136</v>
      </c>
      <c r="Y172" s="59" t="s">
        <v>131</v>
      </c>
    </row>
    <row r="173" customFormat="false" ht="15" hidden="false" customHeight="false" outlineLevel="0" collapsed="false">
      <c r="A173" s="32" t="s">
        <v>198</v>
      </c>
      <c r="B173" s="32" t="s">
        <v>320</v>
      </c>
      <c r="C173" s="32" t="s">
        <v>321</v>
      </c>
      <c r="D173" s="54" t="n">
        <f aca="false">ROUND(S173*T173,0)</f>
        <v>514</v>
      </c>
      <c r="E173" s="54" t="n">
        <f aca="false">ROUND(S173,0)-D173</f>
        <v>505</v>
      </c>
      <c r="F173" s="54" t="n">
        <f aca="false">IF(COUNTA(D173:E173)=0,"",SUM(D173:E173))</f>
        <v>1019</v>
      </c>
      <c r="G173" s="55" t="n">
        <f aca="false">IF(OR(F173="",F173=0),"",D173/F173)</f>
        <v>0.50441609421001</v>
      </c>
      <c r="H173" s="55" t="n">
        <f aca="false">IF(OR(F173="",F173=0),"",E173/F173)</f>
        <v>0.49558390578999</v>
      </c>
      <c r="I173" s="32" t="s">
        <v>129</v>
      </c>
      <c r="J173" s="36" t="n">
        <v>1.72835549007323</v>
      </c>
      <c r="K173" s="36" t="n">
        <f aca="false">$K$8</f>
        <v>1.80203622806309</v>
      </c>
      <c r="L173" s="36" t="n">
        <f aca="false">SQRT(J173^2+K173^2)</f>
        <v>2.49690754080285</v>
      </c>
      <c r="M173" s="55" t="n">
        <f aca="false">IF(G173="","",MAX(0,G173-1.96*L173/100))</f>
        <v>0.455476706410274</v>
      </c>
      <c r="N173" s="55" t="n">
        <f aca="false">IF(G173="","",MIN(1,G173+1.96*L173/100))</f>
        <v>0.553355482009746</v>
      </c>
      <c r="O173" s="54" t="n">
        <f aca="false">ROUND(S173*W173,0)</f>
        <v>69</v>
      </c>
      <c r="P173" s="54" t="n">
        <f aca="false">IF(F173="","",ROUND(SQRT((F173*L173/100)^2+(G173*O173)^2),0))</f>
        <v>43</v>
      </c>
      <c r="R173" s="56" t="n">
        <v>-0.377455007663301</v>
      </c>
      <c r="S173" s="57" t="n">
        <f aca="false">U173*V173*$F$5</f>
        <v>1018.96641574986</v>
      </c>
      <c r="T173" s="58" t="n">
        <f aca="false">MAX(0,MIN(1,R173/100+$D$5))</f>
        <v>0.504280498890672</v>
      </c>
      <c r="U173" s="58" t="n">
        <v>0.581933989577302</v>
      </c>
      <c r="V173" s="57" t="n">
        <v>1751</v>
      </c>
      <c r="W173" s="58" t="n">
        <v>0.0678151016999644</v>
      </c>
      <c r="X173" s="59" t="s">
        <v>169</v>
      </c>
      <c r="Y173" s="59" t="s">
        <v>131</v>
      </c>
    </row>
    <row r="174" customFormat="false" ht="15" hidden="false" customHeight="false" outlineLevel="0" collapsed="false">
      <c r="A174" s="32" t="s">
        <v>198</v>
      </c>
      <c r="B174" s="32" t="s">
        <v>320</v>
      </c>
      <c r="C174" s="32" t="s">
        <v>322</v>
      </c>
      <c r="D174" s="54" t="n">
        <f aca="false">ROUND(S174*T174,0)</f>
        <v>620</v>
      </c>
      <c r="E174" s="54" t="n">
        <f aca="false">ROUND(S174,0)-D174</f>
        <v>611</v>
      </c>
      <c r="F174" s="54" t="n">
        <f aca="false">IF(COUNTA(D174:E174)=0,"",SUM(D174:E174))</f>
        <v>1231</v>
      </c>
      <c r="G174" s="55" t="n">
        <f aca="false">IF(OR(F174="",F174=0),"",D174/F174)</f>
        <v>0.503655564581641</v>
      </c>
      <c r="H174" s="55" t="n">
        <f aca="false">IF(OR(F174="",F174=0),"",E174/F174)</f>
        <v>0.496344435418359</v>
      </c>
      <c r="I174" s="32" t="s">
        <v>129</v>
      </c>
      <c r="J174" s="36" t="n">
        <v>1.72835549007323</v>
      </c>
      <c r="K174" s="36" t="n">
        <f aca="false">$K$8</f>
        <v>1.80203622806309</v>
      </c>
      <c r="L174" s="36" t="n">
        <f aca="false">SQRT(J174^2+K174^2)</f>
        <v>2.49690754080285</v>
      </c>
      <c r="M174" s="55" t="n">
        <f aca="false">IF(G174="","",MAX(0,G174-1.96*L174/100))</f>
        <v>0.454716176781905</v>
      </c>
      <c r="N174" s="55" t="n">
        <f aca="false">IF(G174="","",MIN(1,G174+1.96*L174/100))</f>
        <v>0.552594952381377</v>
      </c>
      <c r="O174" s="54" t="n">
        <f aca="false">ROUND(S174*W174,0)</f>
        <v>83</v>
      </c>
      <c r="P174" s="54" t="n">
        <f aca="false">IF(F174="","",ROUND(SQRT((F174*L174/100)^2+(G174*O174)^2),0))</f>
        <v>52</v>
      </c>
      <c r="R174" s="56" t="n">
        <v>-0.465368180219568</v>
      </c>
      <c r="S174" s="57" t="n">
        <f aca="false">U174*V174*$F$5</f>
        <v>1230.79069767442</v>
      </c>
      <c r="T174" s="58" t="n">
        <f aca="false">MAX(0,MIN(1,R174/100+$D$5))</f>
        <v>0.503401367165109</v>
      </c>
      <c r="U174" s="58" t="n">
        <v>0.609302325581395</v>
      </c>
      <c r="V174" s="57" t="n">
        <v>2020</v>
      </c>
      <c r="W174" s="58" t="n">
        <v>0.0678151016999644</v>
      </c>
      <c r="X174" s="59" t="s">
        <v>169</v>
      </c>
      <c r="Y174" s="59" t="s">
        <v>131</v>
      </c>
    </row>
    <row r="175" customFormat="false" ht="15" hidden="false" customHeight="false" outlineLevel="0" collapsed="false">
      <c r="A175" s="32" t="s">
        <v>198</v>
      </c>
      <c r="B175" s="32" t="s">
        <v>320</v>
      </c>
      <c r="C175" s="32" t="s">
        <v>323</v>
      </c>
      <c r="D175" s="54" t="n">
        <f aca="false">ROUND(S175*T175,0)</f>
        <v>279</v>
      </c>
      <c r="E175" s="54" t="n">
        <f aca="false">ROUND(S175,0)-D175</f>
        <v>275</v>
      </c>
      <c r="F175" s="54" t="n">
        <f aca="false">IF(COUNTA(D175:E175)=0,"",SUM(D175:E175))</f>
        <v>554</v>
      </c>
      <c r="G175" s="55" t="n">
        <f aca="false">IF(OR(F175="",F175=0),"",D175/F175)</f>
        <v>0.503610108303249</v>
      </c>
      <c r="H175" s="55" t="n">
        <f aca="false">IF(OR(F175="",F175=0),"",E175/F175)</f>
        <v>0.496389891696751</v>
      </c>
      <c r="I175" s="32" t="s">
        <v>129</v>
      </c>
      <c r="J175" s="36" t="n">
        <v>3.42046080519466</v>
      </c>
      <c r="K175" s="36" t="n">
        <f aca="false">$K$8</f>
        <v>1.80203622806309</v>
      </c>
      <c r="L175" s="36" t="n">
        <f aca="false">SQRT(J175^2+K175^2)</f>
        <v>3.86612036635239</v>
      </c>
      <c r="M175" s="55" t="n">
        <f aca="false">IF(G175="","",MAX(0,G175-1.96*L175/100))</f>
        <v>0.427834149122742</v>
      </c>
      <c r="N175" s="55" t="n">
        <f aca="false">IF(G175="","",MIN(1,G175+1.96*L175/100))</f>
        <v>0.579386067483756</v>
      </c>
      <c r="O175" s="54" t="n">
        <f aca="false">ROUND(S175*W175,0)</f>
        <v>82</v>
      </c>
      <c r="P175" s="54" t="n">
        <f aca="false">IF(F175="","",ROUND(SQRT((F175*L175/100)^2+(G175*O175)^2),0))</f>
        <v>47</v>
      </c>
      <c r="R175" s="56" t="n">
        <v>-0.416178084786867</v>
      </c>
      <c r="S175" s="57" t="n">
        <f aca="false">U175*V175*$F$5</f>
        <v>553.927710843374</v>
      </c>
      <c r="T175" s="58" t="n">
        <f aca="false">MAX(0,MIN(1,R175/100+$D$5))</f>
        <v>0.503893268119436</v>
      </c>
      <c r="U175" s="58" t="n">
        <v>0.674698795180723</v>
      </c>
      <c r="V175" s="57" t="n">
        <v>821</v>
      </c>
      <c r="W175" s="58" t="n">
        <v>0.147793277096735</v>
      </c>
      <c r="X175" s="59" t="s">
        <v>130</v>
      </c>
      <c r="Y175" s="59" t="s">
        <v>131</v>
      </c>
    </row>
    <row r="176" customFormat="false" ht="15" hidden="false" customHeight="false" outlineLevel="0" collapsed="false">
      <c r="A176" s="32" t="s">
        <v>198</v>
      </c>
      <c r="B176" s="32" t="s">
        <v>320</v>
      </c>
      <c r="C176" s="32" t="s">
        <v>324</v>
      </c>
      <c r="D176" s="54" t="n">
        <f aca="false">ROUND(S176*T176,0)</f>
        <v>326</v>
      </c>
      <c r="E176" s="54" t="n">
        <f aca="false">ROUND(S176,0)-D176</f>
        <v>312</v>
      </c>
      <c r="F176" s="54" t="n">
        <f aca="false">IF(COUNTA(D176:E176)=0,"",SUM(D176:E176))</f>
        <v>638</v>
      </c>
      <c r="G176" s="55" t="n">
        <f aca="false">IF(OR(F176="",F176=0),"",D176/F176)</f>
        <v>0.510971786833856</v>
      </c>
      <c r="H176" s="55" t="n">
        <f aca="false">IF(OR(F176="",F176=0),"",E176/F176)</f>
        <v>0.489028213166144</v>
      </c>
      <c r="I176" s="32" t="s">
        <v>129</v>
      </c>
      <c r="J176" s="36" t="n">
        <v>2.11716121919269</v>
      </c>
      <c r="K176" s="36" t="n">
        <f aca="false">$K$8</f>
        <v>1.80203622806309</v>
      </c>
      <c r="L176" s="36" t="n">
        <f aca="false">SQRT(J176^2+K176^2)</f>
        <v>2.78023491728762</v>
      </c>
      <c r="M176" s="55" t="n">
        <f aca="false">IF(G176="","",MAX(0,G176-1.96*L176/100))</f>
        <v>0.456479182455018</v>
      </c>
      <c r="N176" s="55" t="n">
        <f aca="false">IF(G176="","",MIN(1,G176+1.96*L176/100))</f>
        <v>0.565464391212693</v>
      </c>
      <c r="O176" s="54" t="n">
        <f aca="false">ROUND(S176*W176,0)</f>
        <v>56</v>
      </c>
      <c r="P176" s="54" t="n">
        <f aca="false">IF(F176="","",ROUND(SQRT((F176*L176/100)^2+(G176*O176)^2),0))</f>
        <v>34</v>
      </c>
      <c r="R176" s="56" t="n">
        <v>0.348795952817084</v>
      </c>
      <c r="S176" s="57" t="n">
        <f aca="false">U176*V176*$F$5</f>
        <v>638.017946161515</v>
      </c>
      <c r="T176" s="58" t="n">
        <f aca="false">MAX(0,MIN(1,R176/100+$D$5))</f>
        <v>0.511543008495476</v>
      </c>
      <c r="U176" s="58" t="n">
        <v>0.626121635094716</v>
      </c>
      <c r="V176" s="57" t="n">
        <v>1019</v>
      </c>
      <c r="W176" s="58" t="n">
        <v>0.0882361663506877</v>
      </c>
      <c r="X176" s="59" t="s">
        <v>136</v>
      </c>
      <c r="Y176" s="59" t="s">
        <v>131</v>
      </c>
    </row>
    <row r="177" customFormat="false" ht="15" hidden="false" customHeight="false" outlineLevel="0" collapsed="false">
      <c r="A177" s="32" t="s">
        <v>198</v>
      </c>
      <c r="B177" s="32" t="s">
        <v>320</v>
      </c>
      <c r="C177" s="32" t="s">
        <v>325</v>
      </c>
      <c r="D177" s="54" t="n">
        <f aca="false">ROUND(S177*T177,0)</f>
        <v>425</v>
      </c>
      <c r="E177" s="54" t="n">
        <f aca="false">ROUND(S177,0)-D177</f>
        <v>431</v>
      </c>
      <c r="F177" s="54" t="n">
        <f aca="false">IF(COUNTA(D177:E177)=0,"",SUM(D177:E177))</f>
        <v>856</v>
      </c>
      <c r="G177" s="55" t="n">
        <f aca="false">IF(OR(F177="",F177=0),"",D177/F177)</f>
        <v>0.496495327102804</v>
      </c>
      <c r="H177" s="55" t="n">
        <f aca="false">IF(OR(F177="",F177=0),"",E177/F177)</f>
        <v>0.503504672897196</v>
      </c>
      <c r="I177" s="32" t="s">
        <v>129</v>
      </c>
      <c r="J177" s="36" t="n">
        <v>2.11716121919269</v>
      </c>
      <c r="K177" s="36" t="n">
        <f aca="false">$K$8</f>
        <v>1.80203622806309</v>
      </c>
      <c r="L177" s="36" t="n">
        <f aca="false">SQRT(J177^2+K177^2)</f>
        <v>2.78023491728762</v>
      </c>
      <c r="M177" s="55" t="n">
        <f aca="false">IF(G177="","",MAX(0,G177-1.96*L177/100))</f>
        <v>0.442002722723966</v>
      </c>
      <c r="N177" s="55" t="n">
        <f aca="false">IF(G177="","",MIN(1,G177+1.96*L177/100))</f>
        <v>0.550987931481641</v>
      </c>
      <c r="O177" s="54" t="n">
        <f aca="false">ROUND(S177*W177,0)</f>
        <v>75</v>
      </c>
      <c r="P177" s="54" t="n">
        <f aca="false">IF(F177="","",ROUND(SQRT((F177*L177/100)^2+(G177*O177)^2),0))</f>
        <v>44</v>
      </c>
      <c r="R177" s="56" t="n">
        <v>-1.12178902765117</v>
      </c>
      <c r="S177" s="57" t="n">
        <f aca="false">U177*V177*$F$5</f>
        <v>855.646785437645</v>
      </c>
      <c r="T177" s="58" t="n">
        <f aca="false">MAX(0,MIN(1,R177/100+$D$5))</f>
        <v>0.496837158690793</v>
      </c>
      <c r="U177" s="58" t="n">
        <v>0.66847405112316</v>
      </c>
      <c r="V177" s="57" t="n">
        <v>1280</v>
      </c>
      <c r="W177" s="58" t="n">
        <v>0.0882361663506877</v>
      </c>
      <c r="X177" s="59" t="s">
        <v>136</v>
      </c>
      <c r="Y177" s="59" t="s">
        <v>131</v>
      </c>
    </row>
    <row r="178" customFormat="false" ht="15" hidden="false" customHeight="false" outlineLevel="0" collapsed="false">
      <c r="A178" s="32" t="s">
        <v>198</v>
      </c>
      <c r="B178" s="32" t="s">
        <v>320</v>
      </c>
      <c r="C178" s="32" t="s">
        <v>326</v>
      </c>
      <c r="D178" s="54" t="n">
        <f aca="false">ROUND(S178*T178,0)</f>
        <v>275</v>
      </c>
      <c r="E178" s="54" t="n">
        <f aca="false">ROUND(S178,0)-D178</f>
        <v>292</v>
      </c>
      <c r="F178" s="54" t="n">
        <f aca="false">IF(COUNTA(D178:E178)=0,"",SUM(D178:E178))</f>
        <v>567</v>
      </c>
      <c r="G178" s="55" t="n">
        <f aca="false">IF(OR(F178="",F178=0),"",D178/F178)</f>
        <v>0.485008818342152</v>
      </c>
      <c r="H178" s="55" t="n">
        <f aca="false">IF(OR(F178="",F178=0),"",E178/F178)</f>
        <v>0.514991181657848</v>
      </c>
      <c r="I178" s="32" t="s">
        <v>129</v>
      </c>
      <c r="J178" s="36" t="n">
        <v>3.42046080519466</v>
      </c>
      <c r="K178" s="36" t="n">
        <f aca="false">$K$8</f>
        <v>1.80203622806309</v>
      </c>
      <c r="L178" s="36" t="n">
        <f aca="false">SQRT(J178^2+K178^2)</f>
        <v>3.86612036635239</v>
      </c>
      <c r="M178" s="55" t="n">
        <f aca="false">IF(G178="","",MAX(0,G178-1.96*L178/100))</f>
        <v>0.409232859161645</v>
      </c>
      <c r="N178" s="55" t="n">
        <f aca="false">IF(G178="","",MIN(1,G178+1.96*L178/100))</f>
        <v>0.560784777522658</v>
      </c>
      <c r="O178" s="54" t="n">
        <f aca="false">ROUND(S178*W178,0)</f>
        <v>84</v>
      </c>
      <c r="P178" s="54" t="n">
        <f aca="false">IF(F178="","",ROUND(SQRT((F178*L178/100)^2+(G178*O178)^2),0))</f>
        <v>46</v>
      </c>
      <c r="R178" s="56" t="n">
        <v>-2.2532845809682</v>
      </c>
      <c r="S178" s="57" t="n">
        <f aca="false">U178*V178*$F$5</f>
        <v>566.944444444444</v>
      </c>
      <c r="T178" s="58" t="n">
        <f aca="false">MAX(0,MIN(1,R178/100+$D$5))</f>
        <v>0.485522203157623</v>
      </c>
      <c r="U178" s="58" t="n">
        <v>0.722222222222222</v>
      </c>
      <c r="V178" s="57" t="n">
        <v>785</v>
      </c>
      <c r="W178" s="58" t="n">
        <v>0.147793277096735</v>
      </c>
      <c r="X178" s="59" t="s">
        <v>130</v>
      </c>
      <c r="Y178" s="59" t="s">
        <v>131</v>
      </c>
    </row>
    <row r="179" customFormat="false" ht="15" hidden="false" customHeight="false" outlineLevel="0" collapsed="false">
      <c r="A179" s="32" t="s">
        <v>198</v>
      </c>
      <c r="B179" s="32" t="s">
        <v>320</v>
      </c>
      <c r="C179" s="32" t="s">
        <v>327</v>
      </c>
      <c r="D179" s="54" t="n">
        <f aca="false">ROUND(S179*T179,0)</f>
        <v>349</v>
      </c>
      <c r="E179" s="54" t="n">
        <f aca="false">ROUND(S179,0)-D179</f>
        <v>310</v>
      </c>
      <c r="F179" s="54" t="n">
        <f aca="false">IF(COUNTA(D179:E179)=0,"",SUM(D179:E179))</f>
        <v>659</v>
      </c>
      <c r="G179" s="55" t="n">
        <f aca="false">IF(OR(F179="",F179=0),"",D179/F179)</f>
        <v>0.52959028831563</v>
      </c>
      <c r="H179" s="55" t="n">
        <f aca="false">IF(OR(F179="",F179=0),"",E179/F179)</f>
        <v>0.47040971168437</v>
      </c>
      <c r="I179" s="32" t="s">
        <v>129</v>
      </c>
      <c r="J179" s="36" t="n">
        <v>2.11716121919269</v>
      </c>
      <c r="K179" s="36" t="n">
        <f aca="false">$K$8</f>
        <v>1.80203622806309</v>
      </c>
      <c r="L179" s="36" t="n">
        <f aca="false">SQRT(J179^2+K179^2)</f>
        <v>2.78023491728762</v>
      </c>
      <c r="M179" s="55" t="n">
        <f aca="false">IF(G179="","",MAX(0,G179-1.96*L179/100))</f>
        <v>0.475097683936792</v>
      </c>
      <c r="N179" s="55" t="n">
        <f aca="false">IF(G179="","",MIN(1,G179+1.96*L179/100))</f>
        <v>0.584082892694467</v>
      </c>
      <c r="O179" s="54" t="n">
        <f aca="false">ROUND(S179*W179,0)</f>
        <v>58</v>
      </c>
      <c r="P179" s="54" t="n">
        <f aca="false">IF(F179="","",ROUND(SQRT((F179*L179/100)^2+(G179*O179)^2),0))</f>
        <v>36</v>
      </c>
      <c r="R179" s="56" t="n">
        <v>2.16943491742202</v>
      </c>
      <c r="S179" s="57" t="n">
        <f aca="false">U179*V179*$F$5</f>
        <v>659.344556677891</v>
      </c>
      <c r="T179" s="58" t="n">
        <f aca="false">MAX(0,MIN(1,R179/100+$D$5))</f>
        <v>0.529749398141525</v>
      </c>
      <c r="U179" s="58" t="n">
        <v>0.72615039281706</v>
      </c>
      <c r="V179" s="57" t="n">
        <v>908</v>
      </c>
      <c r="W179" s="58" t="n">
        <v>0.0882361663506877</v>
      </c>
      <c r="X179" s="59" t="s">
        <v>136</v>
      </c>
      <c r="Y179" s="59" t="s">
        <v>131</v>
      </c>
    </row>
    <row r="180" customFormat="false" ht="15" hidden="false" customHeight="false" outlineLevel="0" collapsed="false">
      <c r="A180" s="32" t="s">
        <v>198</v>
      </c>
      <c r="B180" s="32" t="s">
        <v>320</v>
      </c>
      <c r="C180" s="32" t="s">
        <v>328</v>
      </c>
      <c r="D180" s="54" t="n">
        <f aca="false">ROUND(S180*T180,0)</f>
        <v>457</v>
      </c>
      <c r="E180" s="54" t="n">
        <f aca="false">ROUND(S180,0)-D180</f>
        <v>443</v>
      </c>
      <c r="F180" s="54" t="n">
        <f aca="false">IF(COUNTA(D180:E180)=0,"",SUM(D180:E180))</f>
        <v>900</v>
      </c>
      <c r="G180" s="55" t="n">
        <f aca="false">IF(OR(F180="",F180=0),"",D180/F180)</f>
        <v>0.507777777777778</v>
      </c>
      <c r="H180" s="55" t="n">
        <f aca="false">IF(OR(F180="",F180=0),"",E180/F180)</f>
        <v>0.492222222222222</v>
      </c>
      <c r="I180" s="32" t="s">
        <v>129</v>
      </c>
      <c r="J180" s="36" t="n">
        <v>2.11716121919269</v>
      </c>
      <c r="K180" s="36" t="n">
        <f aca="false">$K$8</f>
        <v>1.80203622806309</v>
      </c>
      <c r="L180" s="36" t="n">
        <f aca="false">SQRT(J180^2+K180^2)</f>
        <v>2.78023491728762</v>
      </c>
      <c r="M180" s="55" t="n">
        <f aca="false">IF(G180="","",MAX(0,G180-1.96*L180/100))</f>
        <v>0.45328517339894</v>
      </c>
      <c r="N180" s="55" t="n">
        <f aca="false">IF(G180="","",MIN(1,G180+1.96*L180/100))</f>
        <v>0.562270382156615</v>
      </c>
      <c r="O180" s="54" t="n">
        <f aca="false">ROUND(S180*W180,0)</f>
        <v>79</v>
      </c>
      <c r="P180" s="54" t="n">
        <f aca="false">IF(F180="","",ROUND(SQRT((F180*L180/100)^2+(G180*O180)^2),0))</f>
        <v>47</v>
      </c>
      <c r="R180" s="56" t="n">
        <v>0.0124868458459602</v>
      </c>
      <c r="S180" s="57" t="n">
        <f aca="false">U180*V180*$F$5</f>
        <v>900.130434782609</v>
      </c>
      <c r="T180" s="58" t="n">
        <f aca="false">MAX(0,MIN(1,R180/100+$D$5))</f>
        <v>0.508179917425764</v>
      </c>
      <c r="U180" s="58" t="n">
        <v>0.707093821510297</v>
      </c>
      <c r="V180" s="57" t="n">
        <v>1273</v>
      </c>
      <c r="W180" s="58" t="n">
        <v>0.0882361663506877</v>
      </c>
      <c r="X180" s="59" t="s">
        <v>136</v>
      </c>
      <c r="Y180" s="59" t="s">
        <v>131</v>
      </c>
    </row>
    <row r="181" customFormat="false" ht="15" hidden="false" customHeight="false" outlineLevel="0" collapsed="false">
      <c r="A181" s="32" t="s">
        <v>198</v>
      </c>
      <c r="B181" s="32" t="s">
        <v>329</v>
      </c>
      <c r="C181" s="32" t="s">
        <v>330</v>
      </c>
      <c r="D181" s="54" t="n">
        <f aca="false">ROUND(S181*T181,0)</f>
        <v>174</v>
      </c>
      <c r="E181" s="54" t="n">
        <f aca="false">ROUND(S181,0)-D181</f>
        <v>217</v>
      </c>
      <c r="F181" s="54" t="n">
        <f aca="false">IF(COUNTA(D181:E181)=0,"",SUM(D181:E181))</f>
        <v>391</v>
      </c>
      <c r="G181" s="55" t="n">
        <f aca="false">IF(OR(F181="",F181=0),"",D181/F181)</f>
        <v>0.445012787723785</v>
      </c>
      <c r="H181" s="55" t="n">
        <f aca="false">IF(OR(F181="",F181=0),"",E181/F181)</f>
        <v>0.554987212276215</v>
      </c>
      <c r="I181" s="32" t="s">
        <v>129</v>
      </c>
      <c r="J181" s="36" t="n">
        <v>3.42046080519466</v>
      </c>
      <c r="K181" s="36" t="n">
        <f aca="false">$K$8</f>
        <v>1.80203622806309</v>
      </c>
      <c r="L181" s="36" t="n">
        <f aca="false">SQRT(J181^2+K181^2)</f>
        <v>3.86612036635239</v>
      </c>
      <c r="M181" s="55" t="n">
        <f aca="false">IF(G181="","",MAX(0,G181-1.96*L181/100))</f>
        <v>0.369236828543278</v>
      </c>
      <c r="N181" s="55" t="n">
        <f aca="false">IF(G181="","",MIN(1,G181+1.96*L181/100))</f>
        <v>0.520788746904292</v>
      </c>
      <c r="O181" s="54" t="n">
        <f aca="false">ROUND(S181*W181,0)</f>
        <v>58</v>
      </c>
      <c r="P181" s="54" t="n">
        <f aca="false">IF(F181="","",ROUND(SQRT((F181*L181/100)^2+(G181*O181)^2),0))</f>
        <v>30</v>
      </c>
      <c r="R181" s="56" t="n">
        <v>-6.37530072765254</v>
      </c>
      <c r="S181" s="57" t="n">
        <f aca="false">U181*V181*$F$5</f>
        <v>390.71668667467</v>
      </c>
      <c r="T181" s="58" t="n">
        <f aca="false">MAX(0,MIN(1,R181/100+$D$5))</f>
        <v>0.444302041690779</v>
      </c>
      <c r="U181" s="58" t="n">
        <v>0.464585834333733</v>
      </c>
      <c r="V181" s="57" t="n">
        <v>841</v>
      </c>
      <c r="W181" s="58" t="n">
        <v>0.147793277096735</v>
      </c>
      <c r="X181" s="59" t="s">
        <v>130</v>
      </c>
      <c r="Y181" s="59" t="s">
        <v>131</v>
      </c>
    </row>
    <row r="182" customFormat="false" ht="15" hidden="false" customHeight="false" outlineLevel="0" collapsed="false">
      <c r="A182" s="32" t="s">
        <v>198</v>
      </c>
      <c r="B182" s="32" t="s">
        <v>329</v>
      </c>
      <c r="C182" s="32" t="s">
        <v>331</v>
      </c>
      <c r="D182" s="54" t="n">
        <f aca="false">ROUND(S182*T182,0)</f>
        <v>131</v>
      </c>
      <c r="E182" s="54" t="n">
        <f aca="false">ROUND(S182,0)-D182</f>
        <v>185</v>
      </c>
      <c r="F182" s="54" t="n">
        <f aca="false">IF(COUNTA(D182:E182)=0,"",SUM(D182:E182))</f>
        <v>316</v>
      </c>
      <c r="G182" s="55" t="n">
        <f aca="false">IF(OR(F182="",F182=0),"",D182/F182)</f>
        <v>0.414556962025316</v>
      </c>
      <c r="H182" s="55" t="n">
        <f aca="false">IF(OR(F182="",F182=0),"",E182/F182)</f>
        <v>0.585443037974684</v>
      </c>
      <c r="I182" s="32" t="s">
        <v>129</v>
      </c>
      <c r="J182" s="36" t="n">
        <v>3.42046080519466</v>
      </c>
      <c r="K182" s="36" t="n">
        <f aca="false">$K$8</f>
        <v>1.80203622806309</v>
      </c>
      <c r="L182" s="36" t="n">
        <f aca="false">SQRT(J182^2+K182^2)</f>
        <v>3.86612036635239</v>
      </c>
      <c r="M182" s="55" t="n">
        <f aca="false">IF(G182="","",MAX(0,G182-1.96*L182/100))</f>
        <v>0.33878100284481</v>
      </c>
      <c r="N182" s="55" t="n">
        <f aca="false">IF(G182="","",MIN(1,G182+1.96*L182/100))</f>
        <v>0.490332921205823</v>
      </c>
      <c r="O182" s="54" t="n">
        <f aca="false">ROUND(S182*W182,0)</f>
        <v>47</v>
      </c>
      <c r="P182" s="54" t="n">
        <f aca="false">IF(F182="","",ROUND(SQRT((F182*L182/100)^2+(G182*O182)^2),0))</f>
        <v>23</v>
      </c>
      <c r="R182" s="56" t="n">
        <v>-9.53755786220826</v>
      </c>
      <c r="S182" s="57" t="n">
        <f aca="false">U182*V182*$F$5</f>
        <v>316.23569023569</v>
      </c>
      <c r="T182" s="58" t="n">
        <f aca="false">MAX(0,MIN(1,R182/100+$D$5))</f>
        <v>0.412679470345222</v>
      </c>
      <c r="U182" s="58" t="n">
        <v>0.508417508417508</v>
      </c>
      <c r="V182" s="57" t="n">
        <v>622</v>
      </c>
      <c r="W182" s="58" t="n">
        <v>0.147793277096735</v>
      </c>
      <c r="X182" s="59" t="s">
        <v>130</v>
      </c>
      <c r="Y182" s="59" t="s">
        <v>131</v>
      </c>
    </row>
    <row r="183" customFormat="false" ht="15" hidden="false" customHeight="false" outlineLevel="0" collapsed="false">
      <c r="A183" s="32" t="s">
        <v>198</v>
      </c>
      <c r="B183" s="32" t="s">
        <v>329</v>
      </c>
      <c r="C183" s="32" t="s">
        <v>332</v>
      </c>
      <c r="D183" s="54" t="n">
        <f aca="false">ROUND(S183*T183,0)</f>
        <v>288</v>
      </c>
      <c r="E183" s="54" t="n">
        <f aca="false">ROUND(S183,0)-D183</f>
        <v>396</v>
      </c>
      <c r="F183" s="54" t="n">
        <f aca="false">IF(COUNTA(D183:E183)=0,"",SUM(D183:E183))</f>
        <v>684</v>
      </c>
      <c r="G183" s="55" t="n">
        <f aca="false">IF(OR(F183="",F183=0),"",D183/F183)</f>
        <v>0.421052631578947</v>
      </c>
      <c r="H183" s="55" t="n">
        <f aca="false">IF(OR(F183="",F183=0),"",E183/F183)</f>
        <v>0.578947368421053</v>
      </c>
      <c r="I183" s="32" t="s">
        <v>129</v>
      </c>
      <c r="J183" s="36" t="n">
        <v>2.11716121919269</v>
      </c>
      <c r="K183" s="36" t="n">
        <f aca="false">$K$8</f>
        <v>1.80203622806309</v>
      </c>
      <c r="L183" s="36" t="n">
        <f aca="false">SQRT(J183^2+K183^2)</f>
        <v>2.78023491728762</v>
      </c>
      <c r="M183" s="55" t="n">
        <f aca="false">IF(G183="","",MAX(0,G183-1.96*L183/100))</f>
        <v>0.36656002720011</v>
      </c>
      <c r="N183" s="55" t="n">
        <f aca="false">IF(G183="","",MIN(1,G183+1.96*L183/100))</f>
        <v>0.475545235957785</v>
      </c>
      <c r="O183" s="54" t="n">
        <f aca="false">ROUND(S183*W183,0)</f>
        <v>60</v>
      </c>
      <c r="P183" s="54" t="n">
        <f aca="false">IF(F183="","",ROUND(SQRT((F183*L183/100)^2+(G183*O183)^2),0))</f>
        <v>32</v>
      </c>
      <c r="R183" s="56" t="n">
        <v>-8.76042480881982</v>
      </c>
      <c r="S183" s="57" t="n">
        <f aca="false">U183*V183*$F$5</f>
        <v>684.341030195382</v>
      </c>
      <c r="T183" s="58" t="n">
        <f aca="false">MAX(0,MIN(1,R183/100+$D$5))</f>
        <v>0.420450800879107</v>
      </c>
      <c r="U183" s="58" t="n">
        <v>0.587921847246892</v>
      </c>
      <c r="V183" s="57" t="n">
        <v>1164</v>
      </c>
      <c r="W183" s="58" t="n">
        <v>0.0882361663506877</v>
      </c>
      <c r="X183" s="59" t="s">
        <v>136</v>
      </c>
      <c r="Y183" s="59" t="s">
        <v>131</v>
      </c>
    </row>
    <row r="184" customFormat="false" ht="15" hidden="false" customHeight="false" outlineLevel="0" collapsed="false">
      <c r="A184" s="32" t="s">
        <v>198</v>
      </c>
      <c r="B184" s="32" t="s">
        <v>333</v>
      </c>
      <c r="C184" s="32" t="s">
        <v>334</v>
      </c>
      <c r="D184" s="54" t="n">
        <f aca="false">ROUND(S184*T184,0)</f>
        <v>715</v>
      </c>
      <c r="E184" s="54" t="n">
        <f aca="false">ROUND(S184,0)-D184</f>
        <v>704</v>
      </c>
      <c r="F184" s="54" t="n">
        <f aca="false">IF(COUNTA(D184:E184)=0,"",SUM(D184:E184))</f>
        <v>1419</v>
      </c>
      <c r="G184" s="55" t="n">
        <f aca="false">IF(OR(F184="",F184=0),"",D184/F184)</f>
        <v>0.503875968992248</v>
      </c>
      <c r="H184" s="55" t="n">
        <f aca="false">IF(OR(F184="",F184=0),"",E184/F184)</f>
        <v>0.496124031007752</v>
      </c>
      <c r="I184" s="32" t="s">
        <v>129</v>
      </c>
      <c r="J184" s="36" t="n">
        <v>1.72835549007323</v>
      </c>
      <c r="K184" s="36" t="n">
        <f aca="false">$K$8</f>
        <v>1.80203622806309</v>
      </c>
      <c r="L184" s="36" t="n">
        <f aca="false">SQRT(J184^2+K184^2)</f>
        <v>2.49690754080285</v>
      </c>
      <c r="M184" s="55" t="n">
        <f aca="false">IF(G184="","",MAX(0,G184-1.96*L184/100))</f>
        <v>0.454936581192512</v>
      </c>
      <c r="N184" s="55" t="n">
        <f aca="false">IF(G184="","",MIN(1,G184+1.96*L184/100))</f>
        <v>0.552815356791984</v>
      </c>
      <c r="O184" s="54" t="n">
        <f aca="false">ROUND(S184*W184,0)</f>
        <v>96</v>
      </c>
      <c r="P184" s="54" t="n">
        <f aca="false">IF(F184="","",ROUND(SQRT((F184*L184/100)^2+(G184*O184)^2),0))</f>
        <v>60</v>
      </c>
      <c r="R184" s="56" t="n">
        <v>-0.411146839724172</v>
      </c>
      <c r="S184" s="57" t="n">
        <f aca="false">U184*V184*$F$5</f>
        <v>1418.72759856631</v>
      </c>
      <c r="T184" s="58" t="n">
        <f aca="false">MAX(0,MIN(1,R184/100+$D$5))</f>
        <v>0.503943580570063</v>
      </c>
      <c r="U184" s="58" t="n">
        <v>0.636200716845878</v>
      </c>
      <c r="V184" s="57" t="n">
        <v>2230</v>
      </c>
      <c r="W184" s="58" t="n">
        <v>0.0678151016999644</v>
      </c>
      <c r="X184" s="59" t="s">
        <v>169</v>
      </c>
      <c r="Y184" s="59" t="s">
        <v>131</v>
      </c>
    </row>
    <row r="185" customFormat="false" ht="15" hidden="false" customHeight="false" outlineLevel="0" collapsed="false">
      <c r="A185" s="32" t="s">
        <v>198</v>
      </c>
      <c r="B185" s="32" t="s">
        <v>333</v>
      </c>
      <c r="C185" s="32" t="s">
        <v>335</v>
      </c>
      <c r="D185" s="54" t="n">
        <f aca="false">ROUND(S185*T185,0)</f>
        <v>339</v>
      </c>
      <c r="E185" s="54" t="n">
        <f aca="false">ROUND(S185,0)-D185</f>
        <v>322</v>
      </c>
      <c r="F185" s="54" t="n">
        <f aca="false">IF(COUNTA(D185:E185)=0,"",SUM(D185:E185))</f>
        <v>661</v>
      </c>
      <c r="G185" s="55" t="n">
        <f aca="false">IF(OR(F185="",F185=0),"",D185/F185)</f>
        <v>0.51285930408472</v>
      </c>
      <c r="H185" s="55" t="n">
        <f aca="false">IF(OR(F185="",F185=0),"",E185/F185)</f>
        <v>0.48714069591528</v>
      </c>
      <c r="I185" s="32" t="s">
        <v>129</v>
      </c>
      <c r="J185" s="36" t="n">
        <v>2.11716121919269</v>
      </c>
      <c r="K185" s="36" t="n">
        <f aca="false">$K$8</f>
        <v>1.80203622806309</v>
      </c>
      <c r="L185" s="36" t="n">
        <f aca="false">SQRT(J185^2+K185^2)</f>
        <v>2.78023491728762</v>
      </c>
      <c r="M185" s="55" t="n">
        <f aca="false">IF(G185="","",MAX(0,G185-1.96*L185/100))</f>
        <v>0.458366699705883</v>
      </c>
      <c r="N185" s="55" t="n">
        <f aca="false">IF(G185="","",MIN(1,G185+1.96*L185/100))</f>
        <v>0.567351908463557</v>
      </c>
      <c r="O185" s="54" t="n">
        <f aca="false">ROUND(S185*W185,0)</f>
        <v>58</v>
      </c>
      <c r="P185" s="54" t="n">
        <f aca="false">IF(F185="","",ROUND(SQRT((F185*L185/100)^2+(G185*O185)^2),0))</f>
        <v>35</v>
      </c>
      <c r="R185" s="56" t="n">
        <v>0.494382327742532</v>
      </c>
      <c r="S185" s="57" t="n">
        <f aca="false">U185*V185*$F$5</f>
        <v>660.903056768559</v>
      </c>
      <c r="T185" s="58" t="n">
        <f aca="false">MAX(0,MIN(1,R185/100+$D$5))</f>
        <v>0.51299887224473</v>
      </c>
      <c r="U185" s="58" t="n">
        <v>0.566812227074236</v>
      </c>
      <c r="V185" s="57" t="n">
        <v>1166</v>
      </c>
      <c r="W185" s="58" t="n">
        <v>0.0882361663506877</v>
      </c>
      <c r="X185" s="59" t="s">
        <v>136</v>
      </c>
      <c r="Y185" s="59" t="s">
        <v>131</v>
      </c>
    </row>
    <row r="186" customFormat="false" ht="15" hidden="false" customHeight="false" outlineLevel="0" collapsed="false">
      <c r="A186" s="32" t="s">
        <v>198</v>
      </c>
      <c r="B186" s="32" t="s">
        <v>333</v>
      </c>
      <c r="C186" s="32" t="s">
        <v>336</v>
      </c>
      <c r="D186" s="54" t="n">
        <f aca="false">ROUND(S186*T186,0)</f>
        <v>944</v>
      </c>
      <c r="E186" s="54" t="n">
        <f aca="false">ROUND(S186,0)-D186</f>
        <v>735</v>
      </c>
      <c r="F186" s="54" t="n">
        <f aca="false">IF(COUNTA(D186:E186)=0,"",SUM(D186:E186))</f>
        <v>1679</v>
      </c>
      <c r="G186" s="55" t="n">
        <f aca="false">IF(OR(F186="",F186=0),"",D186/F186)</f>
        <v>0.56223942823109</v>
      </c>
      <c r="H186" s="55" t="n">
        <f aca="false">IF(OR(F186="",F186=0),"",E186/F186)</f>
        <v>0.43776057176891</v>
      </c>
      <c r="I186" s="32" t="s">
        <v>129</v>
      </c>
      <c r="J186" s="36" t="n">
        <v>1.72835549007323</v>
      </c>
      <c r="K186" s="36" t="n">
        <f aca="false">$K$8</f>
        <v>1.80203622806309</v>
      </c>
      <c r="L186" s="36" t="n">
        <f aca="false">SQRT(J186^2+K186^2)</f>
        <v>2.49690754080285</v>
      </c>
      <c r="M186" s="55" t="n">
        <f aca="false">IF(G186="","",MAX(0,G186-1.96*L186/100))</f>
        <v>0.513300040431354</v>
      </c>
      <c r="N186" s="55" t="n">
        <f aca="false">IF(G186="","",MIN(1,G186+1.96*L186/100))</f>
        <v>0.611178816030826</v>
      </c>
      <c r="O186" s="54" t="n">
        <f aca="false">ROUND(S186*W186,0)</f>
        <v>114</v>
      </c>
      <c r="P186" s="54" t="n">
        <f aca="false">IF(F186="","",ROUND(SQRT((F186*L186/100)^2+(G186*O186)^2),0))</f>
        <v>77</v>
      </c>
      <c r="R186" s="56" t="n">
        <v>5.40638808963179</v>
      </c>
      <c r="S186" s="57" t="n">
        <f aca="false">U186*V186*$F$5</f>
        <v>1678.57188498403</v>
      </c>
      <c r="T186" s="58" t="n">
        <f aca="false">MAX(0,MIN(1,R186/100+$D$5))</f>
        <v>0.562118929863623</v>
      </c>
      <c r="U186" s="58" t="n">
        <v>0.625399361022364</v>
      </c>
      <c r="V186" s="57" t="n">
        <v>2684</v>
      </c>
      <c r="W186" s="58" t="n">
        <v>0.0678151016999644</v>
      </c>
      <c r="X186" s="59" t="s">
        <v>169</v>
      </c>
      <c r="Y186" s="59" t="s">
        <v>131</v>
      </c>
    </row>
    <row r="187" customFormat="false" ht="15" hidden="false" customHeight="false" outlineLevel="0" collapsed="false">
      <c r="A187" s="32" t="s">
        <v>198</v>
      </c>
      <c r="B187" s="32" t="s">
        <v>333</v>
      </c>
      <c r="C187" s="32" t="s">
        <v>337</v>
      </c>
      <c r="D187" s="54" t="n">
        <f aca="false">ROUND(S187*T187,0)</f>
        <v>428</v>
      </c>
      <c r="E187" s="54" t="n">
        <f aca="false">ROUND(S187,0)-D187</f>
        <v>440</v>
      </c>
      <c r="F187" s="54" t="n">
        <f aca="false">IF(COUNTA(D187:E187)=0,"",SUM(D187:E187))</f>
        <v>868</v>
      </c>
      <c r="G187" s="55" t="n">
        <f aca="false">IF(OR(F187="",F187=0),"",D187/F187)</f>
        <v>0.493087557603687</v>
      </c>
      <c r="H187" s="55" t="n">
        <f aca="false">IF(OR(F187="",F187=0),"",E187/F187)</f>
        <v>0.506912442396313</v>
      </c>
      <c r="I187" s="32" t="s">
        <v>129</v>
      </c>
      <c r="J187" s="36" t="n">
        <v>2.11716121919269</v>
      </c>
      <c r="K187" s="36" t="n">
        <f aca="false">$K$8</f>
        <v>1.80203622806309</v>
      </c>
      <c r="L187" s="36" t="n">
        <f aca="false">SQRT(J187^2+K187^2)</f>
        <v>2.78023491728762</v>
      </c>
      <c r="M187" s="55" t="n">
        <f aca="false">IF(G187="","",MAX(0,G187-1.96*L187/100))</f>
        <v>0.438594953224849</v>
      </c>
      <c r="N187" s="55" t="n">
        <f aca="false">IF(G187="","",MIN(1,G187+1.96*L187/100))</f>
        <v>0.547580161982524</v>
      </c>
      <c r="O187" s="54" t="n">
        <f aca="false">ROUND(S187*W187,0)</f>
        <v>77</v>
      </c>
      <c r="P187" s="54" t="n">
        <f aca="false">IF(F187="","",ROUND(SQRT((F187*L187/100)^2+(G187*O187)^2),0))</f>
        <v>45</v>
      </c>
      <c r="R187" s="56" t="n">
        <v>-1.47007228403583</v>
      </c>
      <c r="S187" s="57" t="n">
        <f aca="false">U187*V187*$F$5</f>
        <v>868.364696734059</v>
      </c>
      <c r="T187" s="58" t="n">
        <f aca="false">MAX(0,MIN(1,R187/100+$D$5))</f>
        <v>0.493354326126947</v>
      </c>
      <c r="U187" s="58" t="n">
        <v>0.669517884914464</v>
      </c>
      <c r="V187" s="57" t="n">
        <v>1297</v>
      </c>
      <c r="W187" s="58" t="n">
        <v>0.0882361663506877</v>
      </c>
      <c r="X187" s="59" t="s">
        <v>136</v>
      </c>
      <c r="Y187" s="59" t="s">
        <v>131</v>
      </c>
    </row>
    <row r="188" customFormat="false" ht="15" hidden="false" customHeight="false" outlineLevel="0" collapsed="false">
      <c r="A188" s="32" t="s">
        <v>198</v>
      </c>
      <c r="B188" s="32" t="s">
        <v>333</v>
      </c>
      <c r="C188" s="32" t="s">
        <v>338</v>
      </c>
      <c r="D188" s="54" t="n">
        <f aca="false">ROUND(S188*T188,0)</f>
        <v>895</v>
      </c>
      <c r="E188" s="54" t="n">
        <f aca="false">ROUND(S188,0)-D188</f>
        <v>594</v>
      </c>
      <c r="F188" s="54" t="n">
        <f aca="false">IF(COUNTA(D188:E188)=0,"",SUM(D188:E188))</f>
        <v>1489</v>
      </c>
      <c r="G188" s="55" t="n">
        <f aca="false">IF(OR(F188="",F188=0),"",D188/F188)</f>
        <v>0.601074546675621</v>
      </c>
      <c r="H188" s="55" t="n">
        <f aca="false">IF(OR(F188="",F188=0),"",E188/F188)</f>
        <v>0.398925453324379</v>
      </c>
      <c r="I188" s="32" t="s">
        <v>129</v>
      </c>
      <c r="J188" s="36" t="n">
        <v>1.72835549007323</v>
      </c>
      <c r="K188" s="36" t="n">
        <f aca="false">$K$8</f>
        <v>1.80203622806309</v>
      </c>
      <c r="L188" s="36" t="n">
        <f aca="false">SQRT(J188^2+K188^2)</f>
        <v>2.49690754080285</v>
      </c>
      <c r="M188" s="55" t="n">
        <f aca="false">IF(G188="","",MAX(0,G188-1.96*L188/100))</f>
        <v>0.552135158875886</v>
      </c>
      <c r="N188" s="55" t="n">
        <f aca="false">IF(G188="","",MIN(1,G188+1.96*L188/100))</f>
        <v>0.650013934475357</v>
      </c>
      <c r="O188" s="54" t="n">
        <f aca="false">ROUND(S188*W188,0)</f>
        <v>101</v>
      </c>
      <c r="P188" s="54" t="n">
        <f aca="false">IF(F188="","",ROUND(SQRT((F188*L188/100)^2+(G188*O188)^2),0))</f>
        <v>71</v>
      </c>
      <c r="R188" s="56" t="n">
        <v>9.30835092735448</v>
      </c>
      <c r="S188" s="57" t="n">
        <f aca="false">U188*V188*$F$5</f>
        <v>1488.84887459807</v>
      </c>
      <c r="T188" s="58" t="n">
        <f aca="false">MAX(0,MIN(1,R188/100+$D$5))</f>
        <v>0.60113855824085</v>
      </c>
      <c r="U188" s="58" t="n">
        <v>0.650436380339917</v>
      </c>
      <c r="V188" s="57" t="n">
        <v>2289</v>
      </c>
      <c r="W188" s="58" t="n">
        <v>0.0678151016999644</v>
      </c>
      <c r="X188" s="59" t="s">
        <v>169</v>
      </c>
      <c r="Y188" s="59" t="s">
        <v>131</v>
      </c>
    </row>
    <row r="189" customFormat="false" ht="15" hidden="false" customHeight="false" outlineLevel="0" collapsed="false">
      <c r="A189" s="32" t="s">
        <v>198</v>
      </c>
      <c r="B189" s="32" t="s">
        <v>333</v>
      </c>
      <c r="C189" s="32" t="s">
        <v>339</v>
      </c>
      <c r="D189" s="54" t="n">
        <f aca="false">ROUND(S189*T189,0)</f>
        <v>880</v>
      </c>
      <c r="E189" s="54" t="n">
        <f aca="false">ROUND(S189,0)-D189</f>
        <v>600</v>
      </c>
      <c r="F189" s="54" t="n">
        <f aca="false">IF(COUNTA(D189:E189)=0,"",SUM(D189:E189))</f>
        <v>1480</v>
      </c>
      <c r="G189" s="55" t="n">
        <f aca="false">IF(OR(F189="",F189=0),"",D189/F189)</f>
        <v>0.594594594594595</v>
      </c>
      <c r="H189" s="55" t="n">
        <f aca="false">IF(OR(F189="",F189=0),"",E189/F189)</f>
        <v>0.405405405405405</v>
      </c>
      <c r="I189" s="32" t="s">
        <v>129</v>
      </c>
      <c r="J189" s="36" t="n">
        <v>1.72835549007323</v>
      </c>
      <c r="K189" s="36" t="n">
        <f aca="false">$K$8</f>
        <v>1.80203622806309</v>
      </c>
      <c r="L189" s="36" t="n">
        <f aca="false">SQRT(J189^2+K189^2)</f>
        <v>2.49690754080285</v>
      </c>
      <c r="M189" s="55" t="n">
        <f aca="false">IF(G189="","",MAX(0,G189-1.96*L189/100))</f>
        <v>0.545655206794859</v>
      </c>
      <c r="N189" s="55" t="n">
        <f aca="false">IF(G189="","",MIN(1,G189+1.96*L189/100))</f>
        <v>0.64353398239433</v>
      </c>
      <c r="O189" s="54" t="n">
        <f aca="false">ROUND(S189*W189,0)</f>
        <v>100</v>
      </c>
      <c r="P189" s="54" t="n">
        <f aca="false">IF(F189="","",ROUND(SQRT((F189*L189/100)^2+(G189*O189)^2),0))</f>
        <v>70</v>
      </c>
      <c r="R189" s="56" t="n">
        <v>8.62108463856875</v>
      </c>
      <c r="S189" s="57" t="n">
        <f aca="false">U189*V189*$F$5</f>
        <v>1480.29868819374</v>
      </c>
      <c r="T189" s="58" t="n">
        <f aca="false">MAX(0,MIN(1,R189/100+$D$5))</f>
        <v>0.594265895352992</v>
      </c>
      <c r="U189" s="58" t="n">
        <v>0.714429868819374</v>
      </c>
      <c r="V189" s="57" t="n">
        <v>2072</v>
      </c>
      <c r="W189" s="58" t="n">
        <v>0.0678151016999644</v>
      </c>
      <c r="X189" s="59" t="s">
        <v>169</v>
      </c>
      <c r="Y189" s="59" t="s">
        <v>131</v>
      </c>
    </row>
    <row r="190" customFormat="false" ht="15" hidden="false" customHeight="false" outlineLevel="0" collapsed="false">
      <c r="A190" s="32" t="s">
        <v>198</v>
      </c>
      <c r="B190" s="32" t="s">
        <v>333</v>
      </c>
      <c r="C190" s="32" t="s">
        <v>340</v>
      </c>
      <c r="D190" s="54" t="n">
        <f aca="false">ROUND(S190*T190,0)</f>
        <v>401</v>
      </c>
      <c r="E190" s="54" t="n">
        <f aca="false">ROUND(S190,0)-D190</f>
        <v>375</v>
      </c>
      <c r="F190" s="54" t="n">
        <f aca="false">IF(COUNTA(D190:E190)=0,"",SUM(D190:E190))</f>
        <v>776</v>
      </c>
      <c r="G190" s="55" t="n">
        <f aca="false">IF(OR(F190="",F190=0),"",D190/F190)</f>
        <v>0.516752577319588</v>
      </c>
      <c r="H190" s="55" t="n">
        <f aca="false">IF(OR(F190="",F190=0),"",E190/F190)</f>
        <v>0.483247422680412</v>
      </c>
      <c r="I190" s="32" t="s">
        <v>129</v>
      </c>
      <c r="J190" s="36" t="n">
        <v>2.11716121919269</v>
      </c>
      <c r="K190" s="36" t="n">
        <f aca="false">$K$8</f>
        <v>1.80203622806309</v>
      </c>
      <c r="L190" s="36" t="n">
        <f aca="false">SQRT(J190^2+K190^2)</f>
        <v>2.78023491728762</v>
      </c>
      <c r="M190" s="55" t="n">
        <f aca="false">IF(G190="","",MAX(0,G190-1.96*L190/100))</f>
        <v>0.46225997294075</v>
      </c>
      <c r="N190" s="55" t="n">
        <f aca="false">IF(G190="","",MIN(1,G190+1.96*L190/100))</f>
        <v>0.571245181698425</v>
      </c>
      <c r="O190" s="54" t="n">
        <f aca="false">ROUND(S190*W190,0)</f>
        <v>68</v>
      </c>
      <c r="P190" s="54" t="n">
        <f aca="false">IF(F190="","",ROUND(SQRT((F190*L190/100)^2+(G190*O190)^2),0))</f>
        <v>41</v>
      </c>
      <c r="R190" s="56" t="n">
        <v>0.844700222055049</v>
      </c>
      <c r="S190" s="57" t="n">
        <f aca="false">U190*V190*$F$5</f>
        <v>775.595171773445</v>
      </c>
      <c r="T190" s="58" t="n">
        <f aca="false">MAX(0,MIN(1,R190/100+$D$5))</f>
        <v>0.516502051187855</v>
      </c>
      <c r="U190" s="58" t="n">
        <v>0.70380687093779</v>
      </c>
      <c r="V190" s="57" t="n">
        <v>1102</v>
      </c>
      <c r="W190" s="58" t="n">
        <v>0.0882361663506877</v>
      </c>
      <c r="X190" s="59" t="s">
        <v>136</v>
      </c>
      <c r="Y190" s="59" t="s">
        <v>131</v>
      </c>
    </row>
    <row r="191" customFormat="false" ht="15" hidden="false" customHeight="false" outlineLevel="0" collapsed="false">
      <c r="A191" s="32" t="s">
        <v>198</v>
      </c>
      <c r="B191" s="32" t="s">
        <v>333</v>
      </c>
      <c r="C191" s="32" t="s">
        <v>341</v>
      </c>
      <c r="D191" s="54" t="n">
        <f aca="false">ROUND(S191*T191,0)</f>
        <v>1079</v>
      </c>
      <c r="E191" s="54" t="n">
        <f aca="false">ROUND(S191,0)-D191</f>
        <v>1036</v>
      </c>
      <c r="F191" s="54" t="n">
        <f aca="false">IF(COUNTA(D191:E191)=0,"",SUM(D191:E191))</f>
        <v>2115</v>
      </c>
      <c r="G191" s="55" t="n">
        <f aca="false">IF(OR(F191="",F191=0),"",D191/F191)</f>
        <v>0.51016548463357</v>
      </c>
      <c r="H191" s="55" t="n">
        <f aca="false">IF(OR(F191="",F191=0),"",E191/F191)</f>
        <v>0.48983451536643</v>
      </c>
      <c r="I191" s="32" t="s">
        <v>129</v>
      </c>
      <c r="J191" s="36" t="n">
        <v>1.72835549007323</v>
      </c>
      <c r="K191" s="36" t="n">
        <f aca="false">$K$8</f>
        <v>1.80203622806309</v>
      </c>
      <c r="L191" s="36" t="n">
        <f aca="false">SQRT(J191^2+K191^2)</f>
        <v>2.49690754080285</v>
      </c>
      <c r="M191" s="55" t="n">
        <f aca="false">IF(G191="","",MAX(0,G191-1.96*L191/100))</f>
        <v>0.461226096833834</v>
      </c>
      <c r="N191" s="55" t="n">
        <f aca="false">IF(G191="","",MIN(1,G191+1.96*L191/100))</f>
        <v>0.559104872433305</v>
      </c>
      <c r="O191" s="54" t="n">
        <f aca="false">ROUND(S191*W191,0)</f>
        <v>143</v>
      </c>
      <c r="P191" s="54" t="n">
        <f aca="false">IF(F191="","",ROUND(SQRT((F191*L191/100)^2+(G191*O191)^2),0))</f>
        <v>90</v>
      </c>
      <c r="R191" s="56" t="n">
        <v>0.18510401599833</v>
      </c>
      <c r="S191" s="57" t="n">
        <f aca="false">U191*V191*$F$5</f>
        <v>2115.3476992871</v>
      </c>
      <c r="T191" s="58" t="n">
        <f aca="false">MAX(0,MIN(1,R191/100+$D$5))</f>
        <v>0.509906089127288</v>
      </c>
      <c r="U191" s="58" t="n">
        <v>0.658781594296824</v>
      </c>
      <c r="V191" s="57" t="n">
        <v>3211</v>
      </c>
      <c r="W191" s="58" t="n">
        <v>0.0678151016999644</v>
      </c>
      <c r="X191" s="59" t="s">
        <v>169</v>
      </c>
      <c r="Y191" s="59" t="s">
        <v>131</v>
      </c>
    </row>
    <row r="192" customFormat="false" ht="15" hidden="false" customHeight="false" outlineLevel="0" collapsed="false">
      <c r="A192" s="32" t="s">
        <v>198</v>
      </c>
      <c r="B192" s="32" t="s">
        <v>342</v>
      </c>
      <c r="C192" s="32" t="s">
        <v>343</v>
      </c>
      <c r="D192" s="54" t="n">
        <f aca="false">ROUND(S192*T192,0)</f>
        <v>769</v>
      </c>
      <c r="E192" s="54" t="n">
        <f aca="false">ROUND(S192,0)-D192</f>
        <v>729</v>
      </c>
      <c r="F192" s="54" t="n">
        <f aca="false">IF(COUNTA(D192:E192)=0,"",SUM(D192:E192))</f>
        <v>1498</v>
      </c>
      <c r="G192" s="55" t="n">
        <f aca="false">IF(OR(F192="",F192=0),"",D192/F192)</f>
        <v>0.513351134846462</v>
      </c>
      <c r="H192" s="55" t="n">
        <f aca="false">IF(OR(F192="",F192=0),"",E192/F192)</f>
        <v>0.486648865153538</v>
      </c>
      <c r="I192" s="32" t="s">
        <v>129</v>
      </c>
      <c r="J192" s="36" t="n">
        <v>1.72835549007323</v>
      </c>
      <c r="K192" s="36" t="n">
        <f aca="false">$K$8</f>
        <v>1.80203622806309</v>
      </c>
      <c r="L192" s="36" t="n">
        <f aca="false">SQRT(J192^2+K192^2)</f>
        <v>2.49690754080285</v>
      </c>
      <c r="M192" s="55" t="n">
        <f aca="false">IF(G192="","",MAX(0,G192-1.96*L192/100))</f>
        <v>0.464411747046726</v>
      </c>
      <c r="N192" s="55" t="n">
        <f aca="false">IF(G192="","",MIN(1,G192+1.96*L192/100))</f>
        <v>0.562290522646198</v>
      </c>
      <c r="O192" s="54" t="n">
        <f aca="false">ROUND(S192*W192,0)</f>
        <v>102</v>
      </c>
      <c r="P192" s="54" t="n">
        <f aca="false">IF(F192="","",ROUND(SQRT((F192*L192/100)^2+(G192*O192)^2),0))</f>
        <v>64</v>
      </c>
      <c r="R192" s="56" t="n">
        <v>0.548078505455156</v>
      </c>
      <c r="S192" s="57" t="n">
        <f aca="false">U192*V192*$F$5</f>
        <v>1497.74778574441</v>
      </c>
      <c r="T192" s="58" t="n">
        <f aca="false">MAX(0,MIN(1,R192/100+$D$5))</f>
        <v>0.513535834021856</v>
      </c>
      <c r="U192" s="58" t="n">
        <v>0.638970898355124</v>
      </c>
      <c r="V192" s="57" t="n">
        <v>2344</v>
      </c>
      <c r="W192" s="58" t="n">
        <v>0.0678151016999644</v>
      </c>
      <c r="X192" s="59" t="s">
        <v>169</v>
      </c>
      <c r="Y192" s="59" t="s">
        <v>131</v>
      </c>
    </row>
    <row r="193" customFormat="false" ht="15" hidden="false" customHeight="false" outlineLevel="0" collapsed="false">
      <c r="A193" s="32" t="s">
        <v>198</v>
      </c>
      <c r="B193" s="32" t="s">
        <v>342</v>
      </c>
      <c r="C193" s="32" t="s">
        <v>344</v>
      </c>
      <c r="D193" s="54" t="n">
        <f aca="false">ROUND(S193*T193,0)</f>
        <v>1051</v>
      </c>
      <c r="E193" s="54" t="n">
        <f aca="false">ROUND(S193,0)-D193</f>
        <v>991</v>
      </c>
      <c r="F193" s="54" t="n">
        <f aca="false">IF(COUNTA(D193:E193)=0,"",SUM(D193:E193))</f>
        <v>2042</v>
      </c>
      <c r="G193" s="55" t="n">
        <f aca="false">IF(OR(F193="",F193=0),"",D193/F193)</f>
        <v>0.514691478942214</v>
      </c>
      <c r="H193" s="55" t="n">
        <f aca="false">IF(OR(F193="",F193=0),"",E193/F193)</f>
        <v>0.485308521057787</v>
      </c>
      <c r="I193" s="32" t="s">
        <v>129</v>
      </c>
      <c r="J193" s="36" t="n">
        <v>1.72835549007323</v>
      </c>
      <c r="K193" s="36" t="n">
        <f aca="false">$K$8</f>
        <v>1.80203622806309</v>
      </c>
      <c r="L193" s="36" t="n">
        <f aca="false">SQRT(J193^2+K193^2)</f>
        <v>2.49690754080285</v>
      </c>
      <c r="M193" s="55" t="n">
        <f aca="false">IF(G193="","",MAX(0,G193-1.96*L193/100))</f>
        <v>0.465752091142478</v>
      </c>
      <c r="N193" s="55" t="n">
        <f aca="false">IF(G193="","",MIN(1,G193+1.96*L193/100))</f>
        <v>0.563630866741949</v>
      </c>
      <c r="O193" s="54" t="n">
        <f aca="false">ROUND(S193*W193,0)</f>
        <v>138</v>
      </c>
      <c r="P193" s="54" t="n">
        <f aca="false">IF(F193="","",ROUND(SQRT((F193*L193/100)^2+(G193*O193)^2),0))</f>
        <v>87</v>
      </c>
      <c r="R193" s="56" t="n">
        <v>0.636229240352493</v>
      </c>
      <c r="S193" s="57" t="n">
        <f aca="false">U193*V193*$F$5</f>
        <v>2042.15796344647</v>
      </c>
      <c r="T193" s="58" t="n">
        <f aca="false">MAX(0,MIN(1,R193/100+$D$5))</f>
        <v>0.51441734137083</v>
      </c>
      <c r="U193" s="58" t="n">
        <v>0.682767624020887</v>
      </c>
      <c r="V193" s="57" t="n">
        <v>2991</v>
      </c>
      <c r="W193" s="58" t="n">
        <v>0.0678151016999644</v>
      </c>
      <c r="X193" s="59" t="s">
        <v>169</v>
      </c>
      <c r="Y193" s="59" t="s">
        <v>131</v>
      </c>
    </row>
    <row r="194" customFormat="false" ht="15" hidden="false" customHeight="false" outlineLevel="0" collapsed="false">
      <c r="A194" s="32" t="s">
        <v>198</v>
      </c>
      <c r="B194" s="32" t="s">
        <v>342</v>
      </c>
      <c r="C194" s="32" t="s">
        <v>345</v>
      </c>
      <c r="D194" s="54" t="n">
        <f aca="false">ROUND(S194*T194,0)</f>
        <v>800</v>
      </c>
      <c r="E194" s="54" t="n">
        <f aca="false">ROUND(S194,0)-D194</f>
        <v>890</v>
      </c>
      <c r="F194" s="54" t="n">
        <f aca="false">IF(COUNTA(D194:E194)=0,"",SUM(D194:E194))</f>
        <v>1690</v>
      </c>
      <c r="G194" s="55" t="n">
        <f aca="false">IF(OR(F194="",F194=0),"",D194/F194)</f>
        <v>0.473372781065089</v>
      </c>
      <c r="H194" s="55" t="n">
        <f aca="false">IF(OR(F194="",F194=0),"",E194/F194)</f>
        <v>0.526627218934911</v>
      </c>
      <c r="I194" s="32" t="s">
        <v>129</v>
      </c>
      <c r="J194" s="36" t="n">
        <v>1.72835549007323</v>
      </c>
      <c r="K194" s="36" t="n">
        <f aca="false">$K$8</f>
        <v>1.80203622806309</v>
      </c>
      <c r="L194" s="36" t="n">
        <f aca="false">SQRT(J194^2+K194^2)</f>
        <v>2.49690754080285</v>
      </c>
      <c r="M194" s="55" t="n">
        <f aca="false">IF(G194="","",MAX(0,G194-1.96*L194/100))</f>
        <v>0.424433393265353</v>
      </c>
      <c r="N194" s="55" t="n">
        <f aca="false">IF(G194="","",MIN(1,G194+1.96*L194/100))</f>
        <v>0.522312168864825</v>
      </c>
      <c r="O194" s="54" t="n">
        <f aca="false">ROUND(S194*W194,0)</f>
        <v>115</v>
      </c>
      <c r="P194" s="54" t="n">
        <f aca="false">IF(F194="","",ROUND(SQRT((F194*L194/100)^2+(G194*O194)^2),0))</f>
        <v>69</v>
      </c>
      <c r="R194" s="56" t="n">
        <v>-3.48742419568614</v>
      </c>
      <c r="S194" s="57" t="n">
        <f aca="false">U194*V194*$F$5</f>
        <v>1690.06787762906</v>
      </c>
      <c r="T194" s="58" t="n">
        <f aca="false">MAX(0,MIN(1,R194/100+$D$5))</f>
        <v>0.473180807010443</v>
      </c>
      <c r="U194" s="58" t="n">
        <v>0.651529636711281</v>
      </c>
      <c r="V194" s="57" t="n">
        <v>2594</v>
      </c>
      <c r="W194" s="58" t="n">
        <v>0.0678151016999644</v>
      </c>
      <c r="X194" s="59" t="s">
        <v>169</v>
      </c>
      <c r="Y194" s="59" t="s">
        <v>131</v>
      </c>
    </row>
    <row r="195" customFormat="false" ht="15" hidden="false" customHeight="false" outlineLevel="0" collapsed="false">
      <c r="A195" s="32" t="s">
        <v>198</v>
      </c>
      <c r="B195" s="32" t="s">
        <v>342</v>
      </c>
      <c r="C195" s="32" t="s">
        <v>346</v>
      </c>
      <c r="D195" s="54" t="n">
        <f aca="false">ROUND(S195*T195,0)</f>
        <v>624</v>
      </c>
      <c r="E195" s="54" t="n">
        <f aca="false">ROUND(S195,0)-D195</f>
        <v>522</v>
      </c>
      <c r="F195" s="54" t="n">
        <f aca="false">IF(COUNTA(D195:E195)=0,"",SUM(D195:E195))</f>
        <v>1146</v>
      </c>
      <c r="G195" s="55" t="n">
        <f aca="false">IF(OR(F195="",F195=0),"",D195/F195)</f>
        <v>0.544502617801047</v>
      </c>
      <c r="H195" s="55" t="n">
        <f aca="false">IF(OR(F195="",F195=0),"",E195/F195)</f>
        <v>0.455497382198953</v>
      </c>
      <c r="I195" s="32" t="s">
        <v>129</v>
      </c>
      <c r="J195" s="36" t="n">
        <v>1.72835549007323</v>
      </c>
      <c r="K195" s="36" t="n">
        <f aca="false">$K$8</f>
        <v>1.80203622806309</v>
      </c>
      <c r="L195" s="36" t="n">
        <f aca="false">SQRT(J195^2+K195^2)</f>
        <v>2.49690754080285</v>
      </c>
      <c r="M195" s="55" t="n">
        <f aca="false">IF(G195="","",MAX(0,G195-1.96*L195/100))</f>
        <v>0.495563230001311</v>
      </c>
      <c r="N195" s="55" t="n">
        <f aca="false">IF(G195="","",MIN(1,G195+1.96*L195/100))</f>
        <v>0.593442005600783</v>
      </c>
      <c r="O195" s="54" t="n">
        <f aca="false">ROUND(S195*W195,0)</f>
        <v>78</v>
      </c>
      <c r="P195" s="54" t="n">
        <f aca="false">IF(F195="","",ROUND(SQRT((F195*L195/100)^2+(G195*O195)^2),0))</f>
        <v>51</v>
      </c>
      <c r="R195" s="56" t="n">
        <v>3.68066017351196</v>
      </c>
      <c r="S195" s="57" t="n">
        <f aca="false">U195*V195*$F$5</f>
        <v>1145.8001397624</v>
      </c>
      <c r="T195" s="58" t="n">
        <f aca="false">MAX(0,MIN(1,R195/100+$D$5))</f>
        <v>0.544861650702424</v>
      </c>
      <c r="U195" s="58" t="n">
        <v>0.640111809923131</v>
      </c>
      <c r="V195" s="57" t="n">
        <v>1790</v>
      </c>
      <c r="W195" s="58" t="n">
        <v>0.0678151016999644</v>
      </c>
      <c r="X195" s="59" t="s">
        <v>169</v>
      </c>
      <c r="Y195" s="59" t="s">
        <v>131</v>
      </c>
    </row>
    <row r="196" customFormat="false" ht="15" hidden="false" customHeight="false" outlineLevel="0" collapsed="false">
      <c r="A196" s="32" t="s">
        <v>198</v>
      </c>
      <c r="B196" s="32" t="s">
        <v>342</v>
      </c>
      <c r="C196" s="32" t="s">
        <v>347</v>
      </c>
      <c r="D196" s="54" t="n">
        <f aca="false">ROUND(S196*T196,0)</f>
        <v>1467</v>
      </c>
      <c r="E196" s="54" t="n">
        <f aca="false">ROUND(S196,0)-D196</f>
        <v>1253</v>
      </c>
      <c r="F196" s="54" t="n">
        <f aca="false">IF(COUNTA(D196:E196)=0,"",SUM(D196:E196))</f>
        <v>2720</v>
      </c>
      <c r="G196" s="55" t="n">
        <f aca="false">IF(OR(F196="",F196=0),"",D196/F196)</f>
        <v>0.539338235294118</v>
      </c>
      <c r="H196" s="55" t="n">
        <f aca="false">IF(OR(F196="",F196=0),"",E196/F196)</f>
        <v>0.460661764705882</v>
      </c>
      <c r="I196" s="32" t="s">
        <v>129</v>
      </c>
      <c r="J196" s="36" t="n">
        <v>1.72835549007323</v>
      </c>
      <c r="K196" s="36" t="n">
        <f aca="false">$K$8</f>
        <v>1.80203622806309</v>
      </c>
      <c r="L196" s="36" t="n">
        <f aca="false">SQRT(J196^2+K196^2)</f>
        <v>2.49690754080285</v>
      </c>
      <c r="M196" s="55" t="n">
        <f aca="false">IF(G196="","",MAX(0,G196-1.96*L196/100))</f>
        <v>0.490398847494382</v>
      </c>
      <c r="N196" s="55" t="n">
        <f aca="false">IF(G196="","",MIN(1,G196+1.96*L196/100))</f>
        <v>0.588277623093853</v>
      </c>
      <c r="O196" s="54" t="n">
        <f aca="false">ROUND(S196*W196,0)</f>
        <v>184</v>
      </c>
      <c r="P196" s="54" t="n">
        <f aca="false">IF(F196="","",ROUND(SQRT((F196*L196/100)^2+(G196*O196)^2),0))</f>
        <v>120</v>
      </c>
      <c r="R196" s="56" t="n">
        <v>3.12339399008557</v>
      </c>
      <c r="S196" s="57" t="n">
        <f aca="false">U196*V196*$F$5</f>
        <v>2719.88153310105</v>
      </c>
      <c r="T196" s="58" t="n">
        <f aca="false">MAX(0,MIN(1,R196/100+$D$5))</f>
        <v>0.539288988868161</v>
      </c>
      <c r="U196" s="58" t="n">
        <v>0.592566782810685</v>
      </c>
      <c r="V196" s="57" t="n">
        <v>4590</v>
      </c>
      <c r="W196" s="58" t="n">
        <v>0.0678151016999644</v>
      </c>
      <c r="X196" s="59" t="s">
        <v>169</v>
      </c>
      <c r="Y196" s="59" t="s">
        <v>131</v>
      </c>
    </row>
    <row r="197" customFormat="false" ht="15" hidden="false" customHeight="false" outlineLevel="0" collapsed="false">
      <c r="A197" s="32" t="s">
        <v>198</v>
      </c>
      <c r="B197" s="32" t="s">
        <v>342</v>
      </c>
      <c r="C197" s="32" t="s">
        <v>348</v>
      </c>
      <c r="D197" s="54" t="n">
        <f aca="false">ROUND(S197*T197,0)</f>
        <v>514</v>
      </c>
      <c r="E197" s="54" t="n">
        <f aca="false">ROUND(S197,0)-D197</f>
        <v>455</v>
      </c>
      <c r="F197" s="54" t="n">
        <f aca="false">IF(COUNTA(D197:E197)=0,"",SUM(D197:E197))</f>
        <v>969</v>
      </c>
      <c r="G197" s="55" t="n">
        <f aca="false">IF(OR(F197="",F197=0),"",D197/F197)</f>
        <v>0.530443756449949</v>
      </c>
      <c r="H197" s="55" t="n">
        <f aca="false">IF(OR(F197="",F197=0),"",E197/F197)</f>
        <v>0.469556243550052</v>
      </c>
      <c r="I197" s="32" t="s">
        <v>129</v>
      </c>
      <c r="J197" s="36" t="n">
        <v>1.72835549007323</v>
      </c>
      <c r="K197" s="36" t="n">
        <f aca="false">$K$8</f>
        <v>1.80203622806309</v>
      </c>
      <c r="L197" s="36" t="n">
        <f aca="false">SQRT(J197^2+K197^2)</f>
        <v>2.49690754080285</v>
      </c>
      <c r="M197" s="55" t="n">
        <f aca="false">IF(G197="","",MAX(0,G197-1.96*L197/100))</f>
        <v>0.481504368650213</v>
      </c>
      <c r="N197" s="55" t="n">
        <f aca="false">IF(G197="","",MIN(1,G197+1.96*L197/100))</f>
        <v>0.579383144249684</v>
      </c>
      <c r="O197" s="54" t="n">
        <f aca="false">ROUND(S197*W197,0)</f>
        <v>66</v>
      </c>
      <c r="P197" s="54" t="n">
        <f aca="false">IF(F197="","",ROUND(SQRT((F197*L197/100)^2+(G197*O197)^2),0))</f>
        <v>43</v>
      </c>
      <c r="R197" s="56" t="n">
        <v>2.23868699217158</v>
      </c>
      <c r="S197" s="57" t="n">
        <f aca="false">U197*V197*$F$5</f>
        <v>969.162629757786</v>
      </c>
      <c r="T197" s="58" t="n">
        <f aca="false">MAX(0,MIN(1,R197/100+$D$5))</f>
        <v>0.530441918889021</v>
      </c>
      <c r="U197" s="58" t="n">
        <v>0.54325259515571</v>
      </c>
      <c r="V197" s="57" t="n">
        <v>1784</v>
      </c>
      <c r="W197" s="58" t="n">
        <v>0.0678151016999644</v>
      </c>
      <c r="X197" s="59" t="s">
        <v>169</v>
      </c>
      <c r="Y197" s="59" t="s">
        <v>131</v>
      </c>
    </row>
    <row r="198" customFormat="false" ht="15" hidden="false" customHeight="false" outlineLevel="0" collapsed="false">
      <c r="A198" s="32" t="s">
        <v>198</v>
      </c>
      <c r="B198" s="32" t="s">
        <v>342</v>
      </c>
      <c r="C198" s="32" t="s">
        <v>349</v>
      </c>
      <c r="D198" s="54" t="n">
        <f aca="false">ROUND(S198*T198,0)</f>
        <v>513</v>
      </c>
      <c r="E198" s="54" t="n">
        <f aca="false">ROUND(S198,0)-D198</f>
        <v>417</v>
      </c>
      <c r="F198" s="54" t="n">
        <f aca="false">IF(COUNTA(D198:E198)=0,"",SUM(D198:E198))</f>
        <v>930</v>
      </c>
      <c r="G198" s="55" t="n">
        <f aca="false">IF(OR(F198="",F198=0),"",D198/F198)</f>
        <v>0.551612903225807</v>
      </c>
      <c r="H198" s="55" t="n">
        <f aca="false">IF(OR(F198="",F198=0),"",E198/F198)</f>
        <v>0.448387096774194</v>
      </c>
      <c r="I198" s="32" t="s">
        <v>129</v>
      </c>
      <c r="J198" s="36" t="n">
        <v>2.11716121919269</v>
      </c>
      <c r="K198" s="36" t="n">
        <f aca="false">$K$8</f>
        <v>1.80203622806309</v>
      </c>
      <c r="L198" s="36" t="n">
        <f aca="false">SQRT(J198^2+K198^2)</f>
        <v>2.78023491728762</v>
      </c>
      <c r="M198" s="55" t="n">
        <f aca="false">IF(G198="","",MAX(0,G198-1.96*L198/100))</f>
        <v>0.497120298846969</v>
      </c>
      <c r="N198" s="55" t="n">
        <f aca="false">IF(G198="","",MIN(1,G198+1.96*L198/100))</f>
        <v>0.606105507604644</v>
      </c>
      <c r="O198" s="54" t="n">
        <f aca="false">ROUND(S198*W198,0)</f>
        <v>82</v>
      </c>
      <c r="P198" s="54" t="n">
        <f aca="false">IF(F198="","",ROUND(SQRT((F198*L198/100)^2+(G198*O198)^2),0))</f>
        <v>52</v>
      </c>
      <c r="R198" s="56" t="n">
        <v>4.41355895399277</v>
      </c>
      <c r="S198" s="57" t="n">
        <f aca="false">U198*V198*$F$5</f>
        <v>929.805201992252</v>
      </c>
      <c r="T198" s="58" t="n">
        <f aca="false">MAX(0,MIN(1,R198/100+$D$5))</f>
        <v>0.552190638507233</v>
      </c>
      <c r="U198" s="58" t="n">
        <v>0.496956281128943</v>
      </c>
      <c r="V198" s="57" t="n">
        <v>1871</v>
      </c>
      <c r="W198" s="58" t="n">
        <v>0.0882361663506877</v>
      </c>
      <c r="X198" s="59" t="s">
        <v>136</v>
      </c>
      <c r="Y198" s="59" t="s">
        <v>131</v>
      </c>
    </row>
    <row r="199" customFormat="false" ht="15" hidden="false" customHeight="false" outlineLevel="0" collapsed="false">
      <c r="A199" s="32" t="s">
        <v>198</v>
      </c>
      <c r="B199" s="32" t="s">
        <v>342</v>
      </c>
      <c r="C199" s="32" t="s">
        <v>350</v>
      </c>
      <c r="D199" s="54" t="n">
        <f aca="false">ROUND(S199*T199,0)</f>
        <v>544</v>
      </c>
      <c r="E199" s="54" t="n">
        <f aca="false">ROUND(S199,0)-D199</f>
        <v>500</v>
      </c>
      <c r="F199" s="54" t="n">
        <f aca="false">IF(COUNTA(D199:E199)=0,"",SUM(D199:E199))</f>
        <v>1044</v>
      </c>
      <c r="G199" s="55" t="n">
        <f aca="false">IF(OR(F199="",F199=0),"",D199/F199)</f>
        <v>0.521072796934866</v>
      </c>
      <c r="H199" s="55" t="n">
        <f aca="false">IF(OR(F199="",F199=0),"",E199/F199)</f>
        <v>0.478927203065134</v>
      </c>
      <c r="I199" s="32" t="s">
        <v>129</v>
      </c>
      <c r="J199" s="36" t="n">
        <v>1.72835549007323</v>
      </c>
      <c r="K199" s="36" t="n">
        <f aca="false">$K$8</f>
        <v>1.80203622806309</v>
      </c>
      <c r="L199" s="36" t="n">
        <f aca="false">SQRT(J199^2+K199^2)</f>
        <v>2.49690754080285</v>
      </c>
      <c r="M199" s="55" t="n">
        <f aca="false">IF(G199="","",MAX(0,G199-1.96*L199/100))</f>
        <v>0.47213340913513</v>
      </c>
      <c r="N199" s="55" t="n">
        <f aca="false">IF(G199="","",MIN(1,G199+1.96*L199/100))</f>
        <v>0.570012184734602</v>
      </c>
      <c r="O199" s="54" t="n">
        <f aca="false">ROUND(S199*W199,0)</f>
        <v>71</v>
      </c>
      <c r="P199" s="54" t="n">
        <f aca="false">IF(F199="","",ROUND(SQRT((F199*L199/100)^2+(G199*O199)^2),0))</f>
        <v>45</v>
      </c>
      <c r="R199" s="56" t="n">
        <v>1.32413963972081</v>
      </c>
      <c r="S199" s="57" t="n">
        <f aca="false">U199*V199*$F$5</f>
        <v>1044.14424242424</v>
      </c>
      <c r="T199" s="58" t="n">
        <f aca="false">MAX(0,MIN(1,R199/100+$D$5))</f>
        <v>0.521296445364513</v>
      </c>
      <c r="U199" s="58" t="n">
        <v>0.59939393939394</v>
      </c>
      <c r="V199" s="57" t="n">
        <v>1742</v>
      </c>
      <c r="W199" s="58" t="n">
        <v>0.0678151016999644</v>
      </c>
      <c r="X199" s="59" t="s">
        <v>169</v>
      </c>
      <c r="Y199" s="59" t="s">
        <v>131</v>
      </c>
    </row>
    <row r="200" customFormat="false" ht="15" hidden="false" customHeight="false" outlineLevel="0" collapsed="false">
      <c r="A200" s="32" t="s">
        <v>198</v>
      </c>
      <c r="B200" s="32" t="s">
        <v>351</v>
      </c>
      <c r="C200" s="32" t="s">
        <v>352</v>
      </c>
      <c r="D200" s="54" t="n">
        <f aca="false">ROUND(S200*T200,0)</f>
        <v>1237</v>
      </c>
      <c r="E200" s="54" t="n">
        <f aca="false">ROUND(S200,0)-D200</f>
        <v>1396</v>
      </c>
      <c r="F200" s="54" t="n">
        <f aca="false">IF(COUNTA(D200:E200)=0,"",SUM(D200:E200))</f>
        <v>2633</v>
      </c>
      <c r="G200" s="55" t="n">
        <f aca="false">IF(OR(F200="",F200=0),"",D200/F200)</f>
        <v>0.469806304595518</v>
      </c>
      <c r="H200" s="55" t="n">
        <f aca="false">IF(OR(F200="",F200=0),"",E200/F200)</f>
        <v>0.530193695404482</v>
      </c>
      <c r="I200" s="32" t="s">
        <v>129</v>
      </c>
      <c r="J200" s="36" t="n">
        <v>1.72835549007323</v>
      </c>
      <c r="K200" s="36" t="n">
        <f aca="false">$K$8</f>
        <v>1.80203622806309</v>
      </c>
      <c r="L200" s="36" t="n">
        <f aca="false">SQRT(J200^2+K200^2)</f>
        <v>2.49690754080285</v>
      </c>
      <c r="M200" s="55" t="n">
        <f aca="false">IF(G200="","",MAX(0,G200-1.96*L200/100))</f>
        <v>0.420866916795783</v>
      </c>
      <c r="N200" s="55" t="n">
        <f aca="false">IF(G200="","",MIN(1,G200+1.96*L200/100))</f>
        <v>0.518745692395254</v>
      </c>
      <c r="O200" s="54" t="n">
        <f aca="false">ROUND(S200*W200,0)</f>
        <v>179</v>
      </c>
      <c r="P200" s="54" t="n">
        <f aca="false">IF(F200="","",ROUND(SQRT((F200*L200/100)^2+(G200*O200)^2),0))</f>
        <v>107</v>
      </c>
      <c r="R200" s="56" t="n">
        <v>-3.823247018139</v>
      </c>
      <c r="S200" s="57" t="n">
        <f aca="false">U200*V200*$F$5</f>
        <v>2632.829612885</v>
      </c>
      <c r="T200" s="58" t="n">
        <f aca="false">MAX(0,MIN(1,R200/100+$D$5))</f>
        <v>0.469822578785915</v>
      </c>
      <c r="U200" s="58" t="n">
        <v>0.704718847131958</v>
      </c>
      <c r="V200" s="57" t="n">
        <v>3736</v>
      </c>
      <c r="W200" s="58" t="n">
        <v>0.0678151016999644</v>
      </c>
      <c r="X200" s="59" t="s">
        <v>169</v>
      </c>
      <c r="Y200" s="59" t="s">
        <v>131</v>
      </c>
    </row>
    <row r="201" customFormat="false" ht="15" hidden="false" customHeight="false" outlineLevel="0" collapsed="false">
      <c r="A201" s="32" t="s">
        <v>198</v>
      </c>
      <c r="B201" s="32" t="s">
        <v>351</v>
      </c>
      <c r="C201" s="32" t="s">
        <v>353</v>
      </c>
      <c r="D201" s="54" t="n">
        <f aca="false">ROUND(S201*T201,0)</f>
        <v>778</v>
      </c>
      <c r="E201" s="54" t="n">
        <f aca="false">ROUND(S201,0)-D201</f>
        <v>1201</v>
      </c>
      <c r="F201" s="54" t="n">
        <f aca="false">IF(COUNTA(D201:E201)=0,"",SUM(D201:E201))</f>
        <v>1979</v>
      </c>
      <c r="G201" s="55" t="n">
        <f aca="false">IF(OR(F201="",F201=0),"",D201/F201)</f>
        <v>0.393127842344619</v>
      </c>
      <c r="H201" s="55" t="n">
        <f aca="false">IF(OR(F201="",F201=0),"",E201/F201)</f>
        <v>0.606872157655382</v>
      </c>
      <c r="I201" s="32" t="s">
        <v>129</v>
      </c>
      <c r="J201" s="36" t="n">
        <v>1.72835549007323</v>
      </c>
      <c r="K201" s="36" t="n">
        <f aca="false">$K$8</f>
        <v>1.80203622806309</v>
      </c>
      <c r="L201" s="36" t="n">
        <f aca="false">SQRT(J201^2+K201^2)</f>
        <v>2.49690754080285</v>
      </c>
      <c r="M201" s="55" t="n">
        <f aca="false">IF(G201="","",MAX(0,G201-1.96*L201/100))</f>
        <v>0.344188454544883</v>
      </c>
      <c r="N201" s="55" t="n">
        <f aca="false">IF(G201="","",MIN(1,G201+1.96*L201/100))</f>
        <v>0.442067230144354</v>
      </c>
      <c r="O201" s="54" t="n">
        <f aca="false">ROUND(S201*W201,0)</f>
        <v>134</v>
      </c>
      <c r="P201" s="54" t="n">
        <f aca="false">IF(F201="","",ROUND(SQRT((F201*L201/100)^2+(G201*O201)^2),0))</f>
        <v>72</v>
      </c>
      <c r="R201" s="56" t="n">
        <v>-11.4962306872671</v>
      </c>
      <c r="S201" s="57" t="n">
        <f aca="false">U201*V201*$F$5</f>
        <v>1979.37527114968</v>
      </c>
      <c r="T201" s="58" t="n">
        <f aca="false">MAX(0,MIN(1,R201/100+$D$5))</f>
        <v>0.393092742094634</v>
      </c>
      <c r="U201" s="58" t="n">
        <v>0.718727404193782</v>
      </c>
      <c r="V201" s="57" t="n">
        <v>2754</v>
      </c>
      <c r="W201" s="58" t="n">
        <v>0.0678151016999644</v>
      </c>
      <c r="X201" s="59" t="s">
        <v>169</v>
      </c>
      <c r="Y201" s="59" t="s">
        <v>131</v>
      </c>
    </row>
    <row r="202" customFormat="false" ht="15" hidden="false" customHeight="false" outlineLevel="0" collapsed="false">
      <c r="A202" s="32" t="s">
        <v>198</v>
      </c>
      <c r="B202" s="32" t="s">
        <v>354</v>
      </c>
      <c r="C202" s="32" t="s">
        <v>355</v>
      </c>
      <c r="D202" s="54" t="n">
        <f aca="false">ROUND(S202*T202,0)</f>
        <v>885</v>
      </c>
      <c r="E202" s="54" t="n">
        <f aca="false">ROUND(S202,0)-D202</f>
        <v>884</v>
      </c>
      <c r="F202" s="54" t="n">
        <f aca="false">IF(COUNTA(D202:E202)=0,"",SUM(D202:E202))</f>
        <v>1769</v>
      </c>
      <c r="G202" s="55" t="n">
        <f aca="false">IF(OR(F202="",F202=0),"",D202/F202)</f>
        <v>0.500282645562465</v>
      </c>
      <c r="H202" s="55" t="n">
        <f aca="false">IF(OR(F202="",F202=0),"",E202/F202)</f>
        <v>0.499717354437535</v>
      </c>
      <c r="I202" s="32" t="s">
        <v>129</v>
      </c>
      <c r="J202" s="36" t="n">
        <v>1.72835549007323</v>
      </c>
      <c r="K202" s="36" t="n">
        <f aca="false">$K$8</f>
        <v>1.80203622806309</v>
      </c>
      <c r="L202" s="36" t="n">
        <f aca="false">SQRT(J202^2+K202^2)</f>
        <v>2.49690754080285</v>
      </c>
      <c r="M202" s="55" t="n">
        <f aca="false">IF(G202="","",MAX(0,G202-1.96*L202/100))</f>
        <v>0.451343257762729</v>
      </c>
      <c r="N202" s="55" t="n">
        <f aca="false">IF(G202="","",MIN(1,G202+1.96*L202/100))</f>
        <v>0.5492220333622</v>
      </c>
      <c r="O202" s="54" t="n">
        <f aca="false">ROUND(S202*W202,0)</f>
        <v>120</v>
      </c>
      <c r="P202" s="54" t="n">
        <f aca="false">IF(F202="","",ROUND(SQRT((F202*L202/100)^2+(G202*O202)^2),0))</f>
        <v>75</v>
      </c>
      <c r="R202" s="56" t="n">
        <v>-0.775528708768295</v>
      </c>
      <c r="S202" s="57" t="n">
        <f aca="false">U202*V202*$F$5</f>
        <v>1769.05616020897</v>
      </c>
      <c r="T202" s="58" t="n">
        <f aca="false">MAX(0,MIN(1,R202/100+$D$5))</f>
        <v>0.500299761879622</v>
      </c>
      <c r="U202" s="58" t="n">
        <v>0.760557248585111</v>
      </c>
      <c r="V202" s="57" t="n">
        <v>2326</v>
      </c>
      <c r="W202" s="58" t="n">
        <v>0.0678151016999644</v>
      </c>
      <c r="X202" s="59" t="s">
        <v>169</v>
      </c>
      <c r="Y202" s="59" t="s">
        <v>131</v>
      </c>
    </row>
    <row r="203" customFormat="false" ht="15" hidden="false" customHeight="false" outlineLevel="0" collapsed="false">
      <c r="A203" s="32" t="s">
        <v>198</v>
      </c>
      <c r="B203" s="32" t="s">
        <v>354</v>
      </c>
      <c r="C203" s="32" t="s">
        <v>356</v>
      </c>
      <c r="D203" s="54" t="n">
        <f aca="false">ROUND(S203*T203,0)</f>
        <v>629</v>
      </c>
      <c r="E203" s="54" t="n">
        <f aca="false">ROUND(S203,0)-D203</f>
        <v>676</v>
      </c>
      <c r="F203" s="54" t="n">
        <f aca="false">IF(COUNTA(D203:E203)=0,"",SUM(D203:E203))</f>
        <v>1305</v>
      </c>
      <c r="G203" s="55" t="n">
        <f aca="false">IF(OR(F203="",F203=0),"",D203/F203)</f>
        <v>0.481992337164751</v>
      </c>
      <c r="H203" s="55" t="n">
        <f aca="false">IF(OR(F203="",F203=0),"",E203/F203)</f>
        <v>0.518007662835249</v>
      </c>
      <c r="I203" s="32" t="s">
        <v>129</v>
      </c>
      <c r="J203" s="36" t="n">
        <v>1.72835549007323</v>
      </c>
      <c r="K203" s="36" t="n">
        <f aca="false">$K$8</f>
        <v>1.80203622806309</v>
      </c>
      <c r="L203" s="36" t="n">
        <f aca="false">SQRT(J203^2+K203^2)</f>
        <v>2.49690754080285</v>
      </c>
      <c r="M203" s="55" t="n">
        <f aca="false">IF(G203="","",MAX(0,G203-1.96*L203/100))</f>
        <v>0.433052949365015</v>
      </c>
      <c r="N203" s="55" t="n">
        <f aca="false">IF(G203="","",MIN(1,G203+1.96*L203/100))</f>
        <v>0.530931724964487</v>
      </c>
      <c r="O203" s="54" t="n">
        <f aca="false">ROUND(S203*W203,0)</f>
        <v>88</v>
      </c>
      <c r="P203" s="54" t="n">
        <f aca="false">IF(F203="","",ROUND(SQRT((F203*L203/100)^2+(G203*O203)^2),0))</f>
        <v>53</v>
      </c>
      <c r="R203" s="56" t="n">
        <v>-2.60057033020531</v>
      </c>
      <c r="S203" s="57" t="n">
        <f aca="false">U203*V203*$F$5</f>
        <v>1304.62964959569</v>
      </c>
      <c r="T203" s="58" t="n">
        <f aca="false">MAX(0,MIN(1,R203/100+$D$5))</f>
        <v>0.482049345665252</v>
      </c>
      <c r="U203" s="58" t="n">
        <v>0.666307277628032</v>
      </c>
      <c r="V203" s="57" t="n">
        <v>1958</v>
      </c>
      <c r="W203" s="58" t="n">
        <v>0.0678151016999644</v>
      </c>
      <c r="X203" s="59" t="s">
        <v>169</v>
      </c>
      <c r="Y203" s="59" t="s">
        <v>131</v>
      </c>
    </row>
    <row r="204" customFormat="false" ht="15" hidden="false" customHeight="false" outlineLevel="0" collapsed="false">
      <c r="A204" s="32" t="s">
        <v>198</v>
      </c>
      <c r="B204" s="32" t="s">
        <v>354</v>
      </c>
      <c r="C204" s="32" t="s">
        <v>357</v>
      </c>
      <c r="D204" s="54" t="n">
        <f aca="false">ROUND(S204*T204,0)</f>
        <v>639</v>
      </c>
      <c r="E204" s="54" t="n">
        <f aca="false">ROUND(S204,0)-D204</f>
        <v>675</v>
      </c>
      <c r="F204" s="54" t="n">
        <f aca="false">IF(COUNTA(D204:E204)=0,"",SUM(D204:E204))</f>
        <v>1314</v>
      </c>
      <c r="G204" s="55" t="n">
        <f aca="false">IF(OR(F204="",F204=0),"",D204/F204)</f>
        <v>0.486301369863014</v>
      </c>
      <c r="H204" s="55" t="n">
        <f aca="false">IF(OR(F204="",F204=0),"",E204/F204)</f>
        <v>0.513698630136986</v>
      </c>
      <c r="I204" s="32" t="s">
        <v>129</v>
      </c>
      <c r="J204" s="36" t="n">
        <v>1.72835549007323</v>
      </c>
      <c r="K204" s="36" t="n">
        <f aca="false">$K$8</f>
        <v>1.80203622806309</v>
      </c>
      <c r="L204" s="36" t="n">
        <f aca="false">SQRT(J204^2+K204^2)</f>
        <v>2.49690754080285</v>
      </c>
      <c r="M204" s="55" t="n">
        <f aca="false">IF(G204="","",MAX(0,G204-1.96*L204/100))</f>
        <v>0.437361982063278</v>
      </c>
      <c r="N204" s="55" t="n">
        <f aca="false">IF(G204="","",MIN(1,G204+1.96*L204/100))</f>
        <v>0.53524075766275</v>
      </c>
      <c r="O204" s="54" t="n">
        <f aca="false">ROUND(S204*W204,0)</f>
        <v>89</v>
      </c>
      <c r="P204" s="54" t="n">
        <f aca="false">IF(F204="","",ROUND(SQRT((F204*L204/100)^2+(G204*O204)^2),0))</f>
        <v>54</v>
      </c>
      <c r="R204" s="56" t="n">
        <v>-2.18175861653763</v>
      </c>
      <c r="S204" s="57" t="n">
        <f aca="false">U204*V204*$F$5</f>
        <v>1313.96987951807</v>
      </c>
      <c r="T204" s="58" t="n">
        <f aca="false">MAX(0,MIN(1,R204/100+$D$5))</f>
        <v>0.486237462801929</v>
      </c>
      <c r="U204" s="58" t="n">
        <v>0.756024096385542</v>
      </c>
      <c r="V204" s="57" t="n">
        <v>1738</v>
      </c>
      <c r="W204" s="58" t="n">
        <v>0.0678151016999644</v>
      </c>
      <c r="X204" s="59" t="s">
        <v>169</v>
      </c>
      <c r="Y204" s="59" t="s">
        <v>131</v>
      </c>
    </row>
    <row r="205" customFormat="false" ht="15" hidden="false" customHeight="false" outlineLevel="0" collapsed="false">
      <c r="A205" s="32" t="s">
        <v>198</v>
      </c>
      <c r="B205" s="32" t="s">
        <v>354</v>
      </c>
      <c r="C205" s="32" t="s">
        <v>358</v>
      </c>
      <c r="D205" s="54" t="n">
        <f aca="false">ROUND(S205*T205,0)</f>
        <v>1381</v>
      </c>
      <c r="E205" s="54" t="n">
        <f aca="false">ROUND(S205,0)-D205</f>
        <v>1463</v>
      </c>
      <c r="F205" s="54" t="n">
        <f aca="false">IF(COUNTA(D205:E205)=0,"",SUM(D205:E205))</f>
        <v>2844</v>
      </c>
      <c r="G205" s="55" t="n">
        <f aca="false">IF(OR(F205="",F205=0),"",D205/F205)</f>
        <v>0.485583684950774</v>
      </c>
      <c r="H205" s="55" t="n">
        <f aca="false">IF(OR(F205="",F205=0),"",E205/F205)</f>
        <v>0.514416315049227</v>
      </c>
      <c r="I205" s="32" t="s">
        <v>129</v>
      </c>
      <c r="J205" s="36" t="n">
        <v>1.72835549007323</v>
      </c>
      <c r="K205" s="36" t="n">
        <f aca="false">$K$8</f>
        <v>1.80203622806309</v>
      </c>
      <c r="L205" s="36" t="n">
        <f aca="false">SQRT(J205^2+K205^2)</f>
        <v>2.49690754080285</v>
      </c>
      <c r="M205" s="55" t="n">
        <f aca="false">IF(G205="","",MAX(0,G205-1.96*L205/100))</f>
        <v>0.436644297151038</v>
      </c>
      <c r="N205" s="55" t="n">
        <f aca="false">IF(G205="","",MIN(1,G205+1.96*L205/100))</f>
        <v>0.534523072750509</v>
      </c>
      <c r="O205" s="54" t="n">
        <f aca="false">ROUND(S205*W205,0)</f>
        <v>193</v>
      </c>
      <c r="P205" s="54" t="n">
        <f aca="false">IF(F205="","",ROUND(SQRT((F205*L205/100)^2+(G205*O205)^2),0))</f>
        <v>118</v>
      </c>
      <c r="R205" s="56" t="n">
        <v>-2.2478273852301</v>
      </c>
      <c r="S205" s="57" t="n">
        <f aca="false">U205*V205*$F$5</f>
        <v>2844.46927374302</v>
      </c>
      <c r="T205" s="58" t="n">
        <f aca="false">MAX(0,MIN(1,R205/100+$D$5))</f>
        <v>0.485576775115004</v>
      </c>
      <c r="U205" s="58" t="n">
        <v>0.670391061452514</v>
      </c>
      <c r="V205" s="57" t="n">
        <v>4243</v>
      </c>
      <c r="W205" s="58" t="n">
        <v>0.0678151016999644</v>
      </c>
      <c r="X205" s="59" t="s">
        <v>169</v>
      </c>
      <c r="Y205" s="59" t="s">
        <v>131</v>
      </c>
    </row>
    <row r="206" customFormat="false" ht="15" hidden="false" customHeight="false" outlineLevel="0" collapsed="false">
      <c r="A206" s="32" t="s">
        <v>198</v>
      </c>
      <c r="B206" s="32" t="s">
        <v>354</v>
      </c>
      <c r="C206" s="32" t="s">
        <v>359</v>
      </c>
      <c r="D206" s="54" t="n">
        <f aca="false">ROUND(S206*T206,0)</f>
        <v>560</v>
      </c>
      <c r="E206" s="54" t="n">
        <f aca="false">ROUND(S206,0)-D206</f>
        <v>536</v>
      </c>
      <c r="F206" s="54" t="n">
        <f aca="false">IF(COUNTA(D206:E206)=0,"",SUM(D206:E206))</f>
        <v>1096</v>
      </c>
      <c r="G206" s="55" t="n">
        <f aca="false">IF(OR(F206="",F206=0),"",D206/F206)</f>
        <v>0.510948905109489</v>
      </c>
      <c r="H206" s="55" t="n">
        <f aca="false">IF(OR(F206="",F206=0),"",E206/F206)</f>
        <v>0.489051094890511</v>
      </c>
      <c r="I206" s="32" t="s">
        <v>129</v>
      </c>
      <c r="J206" s="36" t="n">
        <v>1.72835549007323</v>
      </c>
      <c r="K206" s="36" t="n">
        <f aca="false">$K$8</f>
        <v>1.80203622806309</v>
      </c>
      <c r="L206" s="36" t="n">
        <f aca="false">SQRT(J206^2+K206^2)</f>
        <v>2.49690754080285</v>
      </c>
      <c r="M206" s="55" t="n">
        <f aca="false">IF(G206="","",MAX(0,G206-1.96*L206/100))</f>
        <v>0.462009517309753</v>
      </c>
      <c r="N206" s="55" t="n">
        <f aca="false">IF(G206="","",MIN(1,G206+1.96*L206/100))</f>
        <v>0.559888292909225</v>
      </c>
      <c r="O206" s="54" t="n">
        <f aca="false">ROUND(S206*W206,0)</f>
        <v>74</v>
      </c>
      <c r="P206" s="54" t="n">
        <f aca="false">IF(F206="","",ROUND(SQRT((F206*L206/100)^2+(G206*O206)^2),0))</f>
        <v>47</v>
      </c>
      <c r="R206" s="56" t="n">
        <v>0.333045473263799</v>
      </c>
      <c r="S206" s="57" t="n">
        <f aca="false">U206*V206*$F$5</f>
        <v>1095.71313506815</v>
      </c>
      <c r="T206" s="58" t="n">
        <f aca="false">MAX(0,MIN(1,R206/100+$D$5))</f>
        <v>0.511385503699943</v>
      </c>
      <c r="U206" s="58" t="n">
        <v>0.668525402726146</v>
      </c>
      <c r="V206" s="57" t="n">
        <v>1639</v>
      </c>
      <c r="W206" s="58" t="n">
        <v>0.0678151016999644</v>
      </c>
      <c r="X206" s="59" t="s">
        <v>169</v>
      </c>
      <c r="Y206" s="59" t="s">
        <v>131</v>
      </c>
    </row>
    <row r="207" customFormat="false" ht="15" hidden="false" customHeight="false" outlineLevel="0" collapsed="false">
      <c r="A207" s="32" t="s">
        <v>198</v>
      </c>
      <c r="B207" s="32" t="s">
        <v>354</v>
      </c>
      <c r="C207" s="32" t="s">
        <v>360</v>
      </c>
      <c r="D207" s="54" t="n">
        <f aca="false">ROUND(S207*T207,0)</f>
        <v>539</v>
      </c>
      <c r="E207" s="54" t="n">
        <f aca="false">ROUND(S207,0)-D207</f>
        <v>485</v>
      </c>
      <c r="F207" s="54" t="n">
        <f aca="false">IF(COUNTA(D207:E207)=0,"",SUM(D207:E207))</f>
        <v>1024</v>
      </c>
      <c r="G207" s="55" t="n">
        <f aca="false">IF(OR(F207="",F207=0),"",D207/F207)</f>
        <v>0.5263671875</v>
      </c>
      <c r="H207" s="55" t="n">
        <f aca="false">IF(OR(F207="",F207=0),"",E207/F207)</f>
        <v>0.4736328125</v>
      </c>
      <c r="I207" s="32" t="s">
        <v>129</v>
      </c>
      <c r="J207" s="36" t="n">
        <v>1.72835549007323</v>
      </c>
      <c r="K207" s="36" t="n">
        <f aca="false">$K$8</f>
        <v>1.80203622806309</v>
      </c>
      <c r="L207" s="36" t="n">
        <f aca="false">SQRT(J207^2+K207^2)</f>
        <v>2.49690754080285</v>
      </c>
      <c r="M207" s="55" t="n">
        <f aca="false">IF(G207="","",MAX(0,G207-1.96*L207/100))</f>
        <v>0.477427799700264</v>
      </c>
      <c r="N207" s="55" t="n">
        <f aca="false">IF(G207="","",MIN(1,G207+1.96*L207/100))</f>
        <v>0.575306575299736</v>
      </c>
      <c r="O207" s="54" t="n">
        <f aca="false">ROUND(S207*W207,0)</f>
        <v>69</v>
      </c>
      <c r="P207" s="54" t="n">
        <f aca="false">IF(F207="","",ROUND(SQRT((F207*L207/100)^2+(G207*O207)^2),0))</f>
        <v>44</v>
      </c>
      <c r="R207" s="56" t="n">
        <v>1.88091179582649</v>
      </c>
      <c r="S207" s="57" t="n">
        <f aca="false">U207*V207*$F$5</f>
        <v>1023.63518138262</v>
      </c>
      <c r="T207" s="58" t="n">
        <f aca="false">MAX(0,MIN(1,R207/100+$D$5))</f>
        <v>0.52686416692557</v>
      </c>
      <c r="U207" s="58" t="n">
        <v>0.731690622861054</v>
      </c>
      <c r="V207" s="57" t="n">
        <v>1399</v>
      </c>
      <c r="W207" s="58" t="n">
        <v>0.0678151016999644</v>
      </c>
      <c r="X207" s="59" t="s">
        <v>169</v>
      </c>
      <c r="Y207" s="59" t="s">
        <v>131</v>
      </c>
    </row>
    <row r="208" customFormat="false" ht="15" hidden="false" customHeight="false" outlineLevel="0" collapsed="false">
      <c r="A208" s="32" t="s">
        <v>198</v>
      </c>
      <c r="B208" s="32" t="s">
        <v>361</v>
      </c>
      <c r="C208" s="32" t="s">
        <v>362</v>
      </c>
      <c r="D208" s="54" t="n">
        <f aca="false">ROUND(S208*T208,0)</f>
        <v>196</v>
      </c>
      <c r="E208" s="54" t="n">
        <f aca="false">ROUND(S208,0)-D208</f>
        <v>408</v>
      </c>
      <c r="F208" s="54" t="n">
        <f aca="false">IF(COUNTA(D208:E208)=0,"",SUM(D208:E208))</f>
        <v>604</v>
      </c>
      <c r="G208" s="55" t="n">
        <f aca="false">IF(OR(F208="",F208=0),"",D208/F208)</f>
        <v>0.324503311258278</v>
      </c>
      <c r="H208" s="55" t="n">
        <f aca="false">IF(OR(F208="",F208=0),"",E208/F208)</f>
        <v>0.675496688741722</v>
      </c>
      <c r="I208" s="32" t="s">
        <v>129</v>
      </c>
      <c r="J208" s="36" t="n">
        <v>2.11716121919269</v>
      </c>
      <c r="K208" s="36" t="n">
        <f aca="false">$K$8</f>
        <v>1.80203622806309</v>
      </c>
      <c r="L208" s="36" t="n">
        <f aca="false">SQRT(J208^2+K208^2)</f>
        <v>2.78023491728762</v>
      </c>
      <c r="M208" s="55" t="n">
        <f aca="false">IF(G208="","",MAX(0,G208-1.96*L208/100))</f>
        <v>0.270010706879441</v>
      </c>
      <c r="N208" s="55" t="n">
        <f aca="false">IF(G208="","",MIN(1,G208+1.96*L208/100))</f>
        <v>0.378995915637116</v>
      </c>
      <c r="O208" s="54" t="n">
        <f aca="false">ROUND(S208*W208,0)</f>
        <v>53</v>
      </c>
      <c r="P208" s="54" t="n">
        <f aca="false">IF(F208="","",ROUND(SQRT((F208*L208/100)^2+(G208*O208)^2),0))</f>
        <v>24</v>
      </c>
      <c r="R208" s="56" t="n">
        <v>-18.3464756026919</v>
      </c>
      <c r="S208" s="57" t="n">
        <f aca="false">U208*V208*$F$5</f>
        <v>604.352941176471</v>
      </c>
      <c r="T208" s="58" t="n">
        <f aca="false">MAX(0,MIN(1,R208/100+$D$5))</f>
        <v>0.324590292940385</v>
      </c>
      <c r="U208" s="58" t="n">
        <v>0.647058823529412</v>
      </c>
      <c r="V208" s="57" t="n">
        <v>934</v>
      </c>
      <c r="W208" s="58" t="n">
        <v>0.0882361663506877</v>
      </c>
      <c r="X208" s="59" t="s">
        <v>136</v>
      </c>
      <c r="Y208" s="59" t="s">
        <v>131</v>
      </c>
    </row>
    <row r="209" customFormat="false" ht="15" hidden="false" customHeight="false" outlineLevel="0" collapsed="false">
      <c r="A209" s="32" t="s">
        <v>198</v>
      </c>
      <c r="B209" s="32" t="s">
        <v>361</v>
      </c>
      <c r="C209" s="32" t="s">
        <v>363</v>
      </c>
      <c r="D209" s="54" t="n">
        <f aca="false">ROUND(S209*T209,0)</f>
        <v>669</v>
      </c>
      <c r="E209" s="54" t="n">
        <f aca="false">ROUND(S209,0)-D209</f>
        <v>1288</v>
      </c>
      <c r="F209" s="54" t="n">
        <f aca="false">IF(COUNTA(D209:E209)=0,"",SUM(D209:E209))</f>
        <v>1957</v>
      </c>
      <c r="G209" s="55" t="n">
        <f aca="false">IF(OR(F209="",F209=0),"",D209/F209)</f>
        <v>0.341849770056209</v>
      </c>
      <c r="H209" s="55" t="n">
        <f aca="false">IF(OR(F209="",F209=0),"",E209/F209)</f>
        <v>0.658150229943792</v>
      </c>
      <c r="I209" s="32" t="s">
        <v>129</v>
      </c>
      <c r="J209" s="36" t="n">
        <v>1.72835549007323</v>
      </c>
      <c r="K209" s="36" t="n">
        <f aca="false">$K$8</f>
        <v>1.80203622806309</v>
      </c>
      <c r="L209" s="36" t="n">
        <f aca="false">SQRT(J209^2+K209^2)</f>
        <v>2.49690754080285</v>
      </c>
      <c r="M209" s="55" t="n">
        <f aca="false">IF(G209="","",MAX(0,G209-1.96*L209/100))</f>
        <v>0.292910382256473</v>
      </c>
      <c r="N209" s="55" t="n">
        <f aca="false">IF(G209="","",MIN(1,G209+1.96*L209/100))</f>
        <v>0.390789157855944</v>
      </c>
      <c r="O209" s="54" t="n">
        <f aca="false">ROUND(S209*W209,0)</f>
        <v>133</v>
      </c>
      <c r="P209" s="54" t="n">
        <f aca="false">IF(F209="","",ROUND(SQRT((F209*L209/100)^2+(G209*O209)^2),0))</f>
        <v>67</v>
      </c>
      <c r="R209" s="56" t="n">
        <v>-16.6175784379102</v>
      </c>
      <c r="S209" s="57" t="n">
        <f aca="false">U209*V209*$F$5</f>
        <v>1956.62307176392</v>
      </c>
      <c r="T209" s="58" t="n">
        <f aca="false">MAX(0,MIN(1,R209/100+$D$5))</f>
        <v>0.341879264588203</v>
      </c>
      <c r="U209" s="58" t="n">
        <v>0.641515761234071</v>
      </c>
      <c r="V209" s="57" t="n">
        <v>3050</v>
      </c>
      <c r="W209" s="58" t="n">
        <v>0.0678151016999644</v>
      </c>
      <c r="X209" s="59" t="s">
        <v>169</v>
      </c>
      <c r="Y209" s="59" t="s">
        <v>131</v>
      </c>
    </row>
    <row r="210" customFormat="false" ht="15" hidden="false" customHeight="false" outlineLevel="0" collapsed="false">
      <c r="A210" s="32" t="s">
        <v>198</v>
      </c>
      <c r="B210" s="32" t="s">
        <v>361</v>
      </c>
      <c r="C210" s="32" t="s">
        <v>364</v>
      </c>
      <c r="D210" s="54" t="n">
        <f aca="false">ROUND(S210*T210,0)</f>
        <v>158</v>
      </c>
      <c r="E210" s="54" t="n">
        <f aca="false">ROUND(S210,0)-D210</f>
        <v>384</v>
      </c>
      <c r="F210" s="54" t="n">
        <f aca="false">IF(COUNTA(D210:E210)=0,"",SUM(D210:E210))</f>
        <v>542</v>
      </c>
      <c r="G210" s="55" t="n">
        <f aca="false">IF(OR(F210="",F210=0),"",D210/F210)</f>
        <v>0.291512915129151</v>
      </c>
      <c r="H210" s="55" t="n">
        <f aca="false">IF(OR(F210="",F210=0),"",E210/F210)</f>
        <v>0.708487084870849</v>
      </c>
      <c r="I210" s="32" t="s">
        <v>129</v>
      </c>
      <c r="J210" s="36" t="n">
        <v>3.42046080519466</v>
      </c>
      <c r="K210" s="36" t="n">
        <f aca="false">$K$8</f>
        <v>1.80203622806309</v>
      </c>
      <c r="L210" s="36" t="n">
        <f aca="false">SQRT(J210^2+K210^2)</f>
        <v>3.86612036635239</v>
      </c>
      <c r="M210" s="55" t="n">
        <f aca="false">IF(G210="","",MAX(0,G210-1.96*L210/100))</f>
        <v>0.215736955948645</v>
      </c>
      <c r="N210" s="55" t="n">
        <f aca="false">IF(G210="","",MIN(1,G210+1.96*L210/100))</f>
        <v>0.367288874309658</v>
      </c>
      <c r="O210" s="54" t="n">
        <f aca="false">ROUND(S210*W210,0)</f>
        <v>80</v>
      </c>
      <c r="P210" s="54" t="n">
        <f aca="false">IF(F210="","",ROUND(SQRT((F210*L210/100)^2+(G210*O210)^2),0))</f>
        <v>31</v>
      </c>
      <c r="R210" s="56" t="n">
        <v>-21.644321238616</v>
      </c>
      <c r="S210" s="57" t="n">
        <f aca="false">U210*V210*$F$5</f>
        <v>542.370466321243</v>
      </c>
      <c r="T210" s="58" t="n">
        <f aca="false">MAX(0,MIN(1,R210/100+$D$5))</f>
        <v>0.291611836581144</v>
      </c>
      <c r="U210" s="58" t="n">
        <v>0.660621761658031</v>
      </c>
      <c r="V210" s="57" t="n">
        <v>821</v>
      </c>
      <c r="W210" s="58" t="n">
        <v>0.147793277096735</v>
      </c>
      <c r="X210" s="59" t="s">
        <v>130</v>
      </c>
      <c r="Y210" s="59" t="s">
        <v>131</v>
      </c>
    </row>
    <row r="211" customFormat="false" ht="15" hidden="false" customHeight="false" outlineLevel="0" collapsed="false">
      <c r="A211" s="32" t="s">
        <v>198</v>
      </c>
      <c r="B211" s="32" t="s">
        <v>365</v>
      </c>
      <c r="C211" s="32" t="s">
        <v>365</v>
      </c>
      <c r="D211" s="54" t="n">
        <f aca="false">ROUND(S211*T211,0)</f>
        <v>969</v>
      </c>
      <c r="E211" s="54" t="n">
        <f aca="false">ROUND(S211,0)-D211</f>
        <v>1771</v>
      </c>
      <c r="F211" s="54" t="n">
        <f aca="false">IF(COUNTA(D211:E211)=0,"",SUM(D211:E211))</f>
        <v>2740</v>
      </c>
      <c r="G211" s="55" t="n">
        <f aca="false">IF(OR(F211="",F211=0),"",D211/F211)</f>
        <v>0.353649635036496</v>
      </c>
      <c r="H211" s="55" t="n">
        <f aca="false">IF(OR(F211="",F211=0),"",E211/F211)</f>
        <v>0.646350364963504</v>
      </c>
      <c r="I211" s="32" t="s">
        <v>129</v>
      </c>
      <c r="J211" s="36" t="n">
        <v>1.72835549007323</v>
      </c>
      <c r="K211" s="36" t="n">
        <f aca="false">$K$8</f>
        <v>1.80203622806309</v>
      </c>
      <c r="L211" s="36" t="n">
        <f aca="false">SQRT(J211^2+K211^2)</f>
        <v>2.49690754080285</v>
      </c>
      <c r="M211" s="55" t="n">
        <f aca="false">IF(G211="","",MAX(0,G211-1.96*L211/100))</f>
        <v>0.304710247236761</v>
      </c>
      <c r="N211" s="55" t="n">
        <f aca="false">IF(G211="","",MIN(1,G211+1.96*L211/100))</f>
        <v>0.402589022836232</v>
      </c>
      <c r="O211" s="54" t="n">
        <f aca="false">ROUND(S211*W211,0)</f>
        <v>186</v>
      </c>
      <c r="P211" s="54" t="n">
        <f aca="false">IF(F211="","",ROUND(SQRT((F211*L211/100)^2+(G211*O211)^2),0))</f>
        <v>95</v>
      </c>
      <c r="R211" s="56" t="n">
        <v>-15.4217725110586</v>
      </c>
      <c r="S211" s="57" t="n">
        <f aca="false">U211*V211*$F$5</f>
        <v>2739.5017118778</v>
      </c>
      <c r="T211" s="58" t="n">
        <f aca="false">MAX(0,MIN(1,R211/100+$D$5))</f>
        <v>0.353837323856719</v>
      </c>
      <c r="U211" s="58" t="n">
        <v>0.708980774295497</v>
      </c>
      <c r="V211" s="57" t="n">
        <v>3864</v>
      </c>
      <c r="W211" s="58" t="n">
        <v>0.0678151016999644</v>
      </c>
      <c r="X211" s="59" t="s">
        <v>169</v>
      </c>
      <c r="Y211" s="59" t="s">
        <v>131</v>
      </c>
    </row>
    <row r="212" customFormat="false" ht="15" hidden="false" customHeight="false" outlineLevel="0" collapsed="false">
      <c r="A212" s="32" t="s">
        <v>198</v>
      </c>
      <c r="B212" s="32" t="s">
        <v>366</v>
      </c>
      <c r="C212" s="32" t="s">
        <v>367</v>
      </c>
      <c r="D212" s="54" t="n">
        <f aca="false">ROUND(S212*T212,0)</f>
        <v>657</v>
      </c>
      <c r="E212" s="54" t="n">
        <f aca="false">ROUND(S212,0)-D212</f>
        <v>713</v>
      </c>
      <c r="F212" s="54" t="n">
        <f aca="false">IF(COUNTA(D212:E212)=0,"",SUM(D212:E212))</f>
        <v>1370</v>
      </c>
      <c r="G212" s="55" t="n">
        <f aca="false">IF(OR(F212="",F212=0),"",D212/F212)</f>
        <v>0.47956204379562</v>
      </c>
      <c r="H212" s="55" t="n">
        <f aca="false">IF(OR(F212="",F212=0),"",E212/F212)</f>
        <v>0.52043795620438</v>
      </c>
      <c r="I212" s="32" t="s">
        <v>129</v>
      </c>
      <c r="J212" s="36" t="n">
        <v>1.72835549007323</v>
      </c>
      <c r="K212" s="36" t="n">
        <f aca="false">$K$8</f>
        <v>1.80203622806309</v>
      </c>
      <c r="L212" s="36" t="n">
        <f aca="false">SQRT(J212^2+K212^2)</f>
        <v>2.49690754080285</v>
      </c>
      <c r="M212" s="55" t="n">
        <f aca="false">IF(G212="","",MAX(0,G212-1.96*L212/100))</f>
        <v>0.430622655995885</v>
      </c>
      <c r="N212" s="55" t="n">
        <f aca="false">IF(G212="","",MIN(1,G212+1.96*L212/100))</f>
        <v>0.528501431595356</v>
      </c>
      <c r="O212" s="54" t="n">
        <f aca="false">ROUND(S212*W212,0)</f>
        <v>93</v>
      </c>
      <c r="P212" s="54" t="n">
        <f aca="false">IF(F212="","",ROUND(SQRT((F212*L212/100)^2+(G212*O212)^2),0))</f>
        <v>56</v>
      </c>
      <c r="R212" s="56" t="n">
        <v>-2.86878170122808</v>
      </c>
      <c r="S212" s="57" t="n">
        <f aca="false">U212*V212*$F$5</f>
        <v>1370.10933470861</v>
      </c>
      <c r="T212" s="58" t="n">
        <f aca="false">MAX(0,MIN(1,R212/100+$D$5))</f>
        <v>0.479367231955024</v>
      </c>
      <c r="U212" s="58" t="n">
        <v>0.670964414646725</v>
      </c>
      <c r="V212" s="57" t="n">
        <v>2042</v>
      </c>
      <c r="W212" s="58" t="n">
        <v>0.0678151016999644</v>
      </c>
      <c r="X212" s="59" t="s">
        <v>169</v>
      </c>
      <c r="Y212" s="59" t="s">
        <v>131</v>
      </c>
    </row>
    <row r="213" customFormat="false" ht="15" hidden="false" customHeight="false" outlineLevel="0" collapsed="false">
      <c r="A213" s="32" t="s">
        <v>198</v>
      </c>
      <c r="B213" s="32" t="s">
        <v>366</v>
      </c>
      <c r="C213" s="32" t="s">
        <v>368</v>
      </c>
      <c r="D213" s="54" t="n">
        <f aca="false">ROUND(S213*T213,0)</f>
        <v>471</v>
      </c>
      <c r="E213" s="54" t="n">
        <f aca="false">ROUND(S213,0)-D213</f>
        <v>505</v>
      </c>
      <c r="F213" s="54" t="n">
        <f aca="false">IF(COUNTA(D213:E213)=0,"",SUM(D213:E213))</f>
        <v>976</v>
      </c>
      <c r="G213" s="55" t="n">
        <f aca="false">IF(OR(F213="",F213=0),"",D213/F213)</f>
        <v>0.482581967213115</v>
      </c>
      <c r="H213" s="55" t="n">
        <f aca="false">IF(OR(F213="",F213=0),"",E213/F213)</f>
        <v>0.517418032786885</v>
      </c>
      <c r="I213" s="32" t="s">
        <v>129</v>
      </c>
      <c r="J213" s="36" t="n">
        <v>1.72835549007323</v>
      </c>
      <c r="K213" s="36" t="n">
        <f aca="false">$K$8</f>
        <v>1.80203622806309</v>
      </c>
      <c r="L213" s="36" t="n">
        <f aca="false">SQRT(J213^2+K213^2)</f>
        <v>2.49690754080285</v>
      </c>
      <c r="M213" s="55" t="n">
        <f aca="false">IF(G213="","",MAX(0,G213-1.96*L213/100))</f>
        <v>0.433642579413379</v>
      </c>
      <c r="N213" s="55" t="n">
        <f aca="false">IF(G213="","",MIN(1,G213+1.96*L213/100))</f>
        <v>0.531521355012851</v>
      </c>
      <c r="O213" s="54" t="n">
        <f aca="false">ROUND(S213*W213,0)</f>
        <v>66</v>
      </c>
      <c r="P213" s="54" t="n">
        <f aca="false">IF(F213="","",ROUND(SQRT((F213*L213/100)^2+(G213*O213)^2),0))</f>
        <v>40</v>
      </c>
      <c r="R213" s="56" t="n">
        <v>-2.51467971455298</v>
      </c>
      <c r="S213" s="57" t="n">
        <f aca="false">U213*V213*$F$5</f>
        <v>975.592154420922</v>
      </c>
      <c r="T213" s="58" t="n">
        <f aca="false">MAX(0,MIN(1,R213/100+$D$5))</f>
        <v>0.482908251821775</v>
      </c>
      <c r="U213" s="58" t="n">
        <v>0.599626400996264</v>
      </c>
      <c r="V213" s="57" t="n">
        <v>1627</v>
      </c>
      <c r="W213" s="58" t="n">
        <v>0.0678151016999644</v>
      </c>
      <c r="X213" s="59" t="s">
        <v>169</v>
      </c>
      <c r="Y213" s="59" t="s">
        <v>131</v>
      </c>
    </row>
    <row r="214" customFormat="false" ht="15" hidden="false" customHeight="false" outlineLevel="0" collapsed="false">
      <c r="A214" s="32" t="s">
        <v>198</v>
      </c>
      <c r="B214" s="32" t="s">
        <v>366</v>
      </c>
      <c r="C214" s="32" t="s">
        <v>369</v>
      </c>
      <c r="D214" s="54" t="n">
        <f aca="false">ROUND(S214*T214,0)</f>
        <v>523</v>
      </c>
      <c r="E214" s="54" t="n">
        <f aca="false">ROUND(S214,0)-D214</f>
        <v>414</v>
      </c>
      <c r="F214" s="54" t="n">
        <f aca="false">IF(COUNTA(D214:E214)=0,"",SUM(D214:E214))</f>
        <v>937</v>
      </c>
      <c r="G214" s="55" t="n">
        <f aca="false">IF(OR(F214="",F214=0),"",D214/F214)</f>
        <v>0.558164354322305</v>
      </c>
      <c r="H214" s="55" t="n">
        <f aca="false">IF(OR(F214="",F214=0),"",E214/F214)</f>
        <v>0.441835645677695</v>
      </c>
      <c r="I214" s="32" t="s">
        <v>129</v>
      </c>
      <c r="J214" s="36" t="n">
        <v>1.72835549007323</v>
      </c>
      <c r="K214" s="36" t="n">
        <f aca="false">$K$8</f>
        <v>1.80203622806309</v>
      </c>
      <c r="L214" s="36" t="n">
        <f aca="false">SQRT(J214^2+K214^2)</f>
        <v>2.49690754080285</v>
      </c>
      <c r="M214" s="55" t="n">
        <f aca="false">IF(G214="","",MAX(0,G214-1.96*L214/100))</f>
        <v>0.50922496652257</v>
      </c>
      <c r="N214" s="55" t="n">
        <f aca="false">IF(G214="","",MIN(1,G214+1.96*L214/100))</f>
        <v>0.607103742122041</v>
      </c>
      <c r="O214" s="54" t="n">
        <f aca="false">ROUND(S214*W214,0)</f>
        <v>64</v>
      </c>
      <c r="P214" s="54" t="n">
        <f aca="false">IF(F214="","",ROUND(SQRT((F214*L214/100)^2+(G214*O214)^2),0))</f>
        <v>43</v>
      </c>
      <c r="R214" s="56" t="n">
        <v>4.97549652944688</v>
      </c>
      <c r="S214" s="57" t="n">
        <f aca="false">U214*V214*$F$5</f>
        <v>936.993243243243</v>
      </c>
      <c r="T214" s="58" t="n">
        <f aca="false">MAX(0,MIN(1,R214/100+$D$5))</f>
        <v>0.557810014261774</v>
      </c>
      <c r="U214" s="58" t="n">
        <v>0.506756756756757</v>
      </c>
      <c r="V214" s="57" t="n">
        <v>1849</v>
      </c>
      <c r="W214" s="58" t="n">
        <v>0.0678151016999644</v>
      </c>
      <c r="X214" s="59" t="s">
        <v>169</v>
      </c>
      <c r="Y214" s="59" t="s">
        <v>131</v>
      </c>
    </row>
    <row r="215" customFormat="false" ht="15" hidden="false" customHeight="false" outlineLevel="0" collapsed="false">
      <c r="A215" s="32" t="s">
        <v>198</v>
      </c>
      <c r="B215" s="32" t="s">
        <v>366</v>
      </c>
      <c r="C215" s="32" t="s">
        <v>370</v>
      </c>
      <c r="D215" s="54" t="n">
        <f aca="false">ROUND(S215*T215,0)</f>
        <v>596</v>
      </c>
      <c r="E215" s="54" t="n">
        <f aca="false">ROUND(S215,0)-D215</f>
        <v>408</v>
      </c>
      <c r="F215" s="54" t="n">
        <f aca="false">IF(COUNTA(D215:E215)=0,"",SUM(D215:E215))</f>
        <v>1004</v>
      </c>
      <c r="G215" s="55" t="n">
        <f aca="false">IF(OR(F215="",F215=0),"",D215/F215)</f>
        <v>0.593625498007968</v>
      </c>
      <c r="H215" s="55" t="n">
        <f aca="false">IF(OR(F215="",F215=0),"",E215/F215)</f>
        <v>0.406374501992032</v>
      </c>
      <c r="I215" s="32" t="s">
        <v>129</v>
      </c>
      <c r="J215" s="36" t="n">
        <v>1.72835549007323</v>
      </c>
      <c r="K215" s="36" t="n">
        <f aca="false">$K$8</f>
        <v>1.80203622806309</v>
      </c>
      <c r="L215" s="36" t="n">
        <f aca="false">SQRT(J215^2+K215^2)</f>
        <v>2.49690754080285</v>
      </c>
      <c r="M215" s="55" t="n">
        <f aca="false">IF(G215="","",MAX(0,G215-1.96*L215/100))</f>
        <v>0.544686110208232</v>
      </c>
      <c r="N215" s="55" t="n">
        <f aca="false">IF(G215="","",MIN(1,G215+1.96*L215/100))</f>
        <v>0.642564885807704</v>
      </c>
      <c r="O215" s="54" t="n">
        <f aca="false">ROUND(S215*W215,0)</f>
        <v>68</v>
      </c>
      <c r="P215" s="54" t="n">
        <f aca="false">IF(F215="","",ROUND(SQRT((F215*L215/100)^2+(G215*O215)^2),0))</f>
        <v>48</v>
      </c>
      <c r="R215" s="56" t="n">
        <v>8.5141592376355</v>
      </c>
      <c r="S215" s="57" t="n">
        <f aca="false">U215*V215*$F$5</f>
        <v>1003.94947569113</v>
      </c>
      <c r="T215" s="58" t="n">
        <f aca="false">MAX(0,MIN(1,R215/100+$D$5))</f>
        <v>0.59319664134366</v>
      </c>
      <c r="U215" s="58" t="n">
        <v>0.473784556720686</v>
      </c>
      <c r="V215" s="57" t="n">
        <v>2119</v>
      </c>
      <c r="W215" s="58" t="n">
        <v>0.0678151016999644</v>
      </c>
      <c r="X215" s="59" t="s">
        <v>169</v>
      </c>
      <c r="Y215" s="59" t="s">
        <v>131</v>
      </c>
    </row>
    <row r="216" customFormat="false" ht="15" hidden="false" customHeight="false" outlineLevel="0" collapsed="false">
      <c r="A216" s="32" t="s">
        <v>198</v>
      </c>
      <c r="B216" s="32" t="s">
        <v>366</v>
      </c>
      <c r="C216" s="32" t="s">
        <v>371</v>
      </c>
      <c r="D216" s="54" t="n">
        <f aca="false">ROUND(S216*T216,0)</f>
        <v>219</v>
      </c>
      <c r="E216" s="54" t="n">
        <f aca="false">ROUND(S216,0)-D216</f>
        <v>180</v>
      </c>
      <c r="F216" s="54" t="n">
        <f aca="false">IF(COUNTA(D216:E216)=0,"",SUM(D216:E216))</f>
        <v>399</v>
      </c>
      <c r="G216" s="55" t="n">
        <f aca="false">IF(OR(F216="",F216=0),"",D216/F216)</f>
        <v>0.548872180451128</v>
      </c>
      <c r="H216" s="55" t="n">
        <f aca="false">IF(OR(F216="",F216=0),"",E216/F216)</f>
        <v>0.451127819548872</v>
      </c>
      <c r="I216" s="32" t="s">
        <v>129</v>
      </c>
      <c r="J216" s="36" t="n">
        <v>3.42046080519466</v>
      </c>
      <c r="K216" s="36" t="n">
        <f aca="false">$K$8</f>
        <v>1.80203622806309</v>
      </c>
      <c r="L216" s="36" t="n">
        <f aca="false">SQRT(J216^2+K216^2)</f>
        <v>3.86612036635239</v>
      </c>
      <c r="M216" s="55" t="n">
        <f aca="false">IF(G216="","",MAX(0,G216-1.96*L216/100))</f>
        <v>0.473096221270621</v>
      </c>
      <c r="N216" s="55" t="n">
        <f aca="false">IF(G216="","",MIN(1,G216+1.96*L216/100))</f>
        <v>0.624648139631635</v>
      </c>
      <c r="O216" s="54" t="n">
        <f aca="false">ROUND(S216*W216,0)</f>
        <v>59</v>
      </c>
      <c r="P216" s="54" t="n">
        <f aca="false">IF(F216="","",ROUND(SQRT((F216*L216/100)^2+(G216*O216)^2),0))</f>
        <v>36</v>
      </c>
      <c r="R216" s="56" t="n">
        <v>4.22074025901705</v>
      </c>
      <c r="S216" s="57" t="n">
        <f aca="false">U216*V216*$F$5</f>
        <v>398.675306957708</v>
      </c>
      <c r="T216" s="58" t="n">
        <f aca="false">MAX(0,MIN(1,R216/100+$D$5))</f>
        <v>0.550262451557475</v>
      </c>
      <c r="U216" s="58" t="n">
        <v>0.522510231923602</v>
      </c>
      <c r="V216" s="57" t="n">
        <v>763</v>
      </c>
      <c r="W216" s="58" t="n">
        <v>0.147793277096735</v>
      </c>
      <c r="X216" s="59" t="s">
        <v>130</v>
      </c>
      <c r="Y216" s="59" t="s">
        <v>131</v>
      </c>
    </row>
    <row r="217" customFormat="false" ht="15" hidden="false" customHeight="false" outlineLevel="0" collapsed="false">
      <c r="A217" s="32" t="s">
        <v>198</v>
      </c>
      <c r="B217" s="32" t="s">
        <v>366</v>
      </c>
      <c r="C217" s="32" t="s">
        <v>372</v>
      </c>
      <c r="D217" s="54" t="n">
        <f aca="false">ROUND(S217*T217,0)</f>
        <v>314</v>
      </c>
      <c r="E217" s="54" t="n">
        <f aca="false">ROUND(S217,0)-D217</f>
        <v>206</v>
      </c>
      <c r="F217" s="54" t="n">
        <f aca="false">IF(COUNTA(D217:E217)=0,"",SUM(D217:E217))</f>
        <v>520</v>
      </c>
      <c r="G217" s="55" t="n">
        <f aca="false">IF(OR(F217="",F217=0),"",D217/F217)</f>
        <v>0.603846153846154</v>
      </c>
      <c r="H217" s="55" t="n">
        <f aca="false">IF(OR(F217="",F217=0),"",E217/F217)</f>
        <v>0.396153846153846</v>
      </c>
      <c r="I217" s="32" t="s">
        <v>129</v>
      </c>
      <c r="J217" s="36" t="n">
        <v>3.42046080519466</v>
      </c>
      <c r="K217" s="36" t="n">
        <f aca="false">$K$8</f>
        <v>1.80203622806309</v>
      </c>
      <c r="L217" s="36" t="n">
        <f aca="false">SQRT(J217^2+K217^2)</f>
        <v>3.86612036635239</v>
      </c>
      <c r="M217" s="55" t="n">
        <f aca="false">IF(G217="","",MAX(0,G217-1.96*L217/100))</f>
        <v>0.528070194665647</v>
      </c>
      <c r="N217" s="55" t="n">
        <f aca="false">IF(G217="","",MIN(1,G217+1.96*L217/100))</f>
        <v>0.679622113026661</v>
      </c>
      <c r="O217" s="54" t="n">
        <f aca="false">ROUND(S217*W217,0)</f>
        <v>77</v>
      </c>
      <c r="P217" s="54" t="n">
        <f aca="false">IF(F217="","",ROUND(SQRT((F217*L217/100)^2+(G217*O217)^2),0))</f>
        <v>51</v>
      </c>
      <c r="R217" s="56" t="n">
        <v>9.53620684430376</v>
      </c>
      <c r="S217" s="57" t="n">
        <f aca="false">U217*V217*$F$5</f>
        <v>520.227272727273</v>
      </c>
      <c r="T217" s="58" t="n">
        <f aca="false">MAX(0,MIN(1,R217/100+$D$5))</f>
        <v>0.603417117410342</v>
      </c>
      <c r="U217" s="58" t="n">
        <v>0.367132867132867</v>
      </c>
      <c r="V217" s="57" t="n">
        <v>1417</v>
      </c>
      <c r="W217" s="58" t="n">
        <v>0.147793277096735</v>
      </c>
      <c r="X217" s="59" t="s">
        <v>130</v>
      </c>
      <c r="Y217" s="59" t="s">
        <v>131</v>
      </c>
    </row>
    <row r="218" customFormat="false" ht="15" hidden="false" customHeight="false" outlineLevel="0" collapsed="false">
      <c r="A218" s="32" t="s">
        <v>198</v>
      </c>
      <c r="B218" s="32" t="s">
        <v>366</v>
      </c>
      <c r="C218" s="32" t="s">
        <v>373</v>
      </c>
      <c r="D218" s="54" t="n">
        <f aca="false">ROUND(S218*T218,0)</f>
        <v>381</v>
      </c>
      <c r="E218" s="54" t="n">
        <f aca="false">ROUND(S218,0)-D218</f>
        <v>306</v>
      </c>
      <c r="F218" s="54" t="n">
        <f aca="false">IF(COUNTA(D218:E218)=0,"",SUM(D218:E218))</f>
        <v>687</v>
      </c>
      <c r="G218" s="55" t="n">
        <f aca="false">IF(OR(F218="",F218=0),"",D218/F218)</f>
        <v>0.554585152838428</v>
      </c>
      <c r="H218" s="55" t="n">
        <f aca="false">IF(OR(F218="",F218=0),"",E218/F218)</f>
        <v>0.445414847161572</v>
      </c>
      <c r="I218" s="32" t="s">
        <v>129</v>
      </c>
      <c r="J218" s="36" t="n">
        <v>2.11716121919269</v>
      </c>
      <c r="K218" s="36" t="n">
        <f aca="false">$K$8</f>
        <v>1.80203622806309</v>
      </c>
      <c r="L218" s="36" t="n">
        <f aca="false">SQRT(J218^2+K218^2)</f>
        <v>2.78023491728762</v>
      </c>
      <c r="M218" s="55" t="n">
        <f aca="false">IF(G218="","",MAX(0,G218-1.96*L218/100))</f>
        <v>0.500092548459591</v>
      </c>
      <c r="N218" s="55" t="n">
        <f aca="false">IF(G218="","",MIN(1,G218+1.96*L218/100))</f>
        <v>0.609077757217265</v>
      </c>
      <c r="O218" s="54" t="n">
        <f aca="false">ROUND(S218*W218,0)</f>
        <v>61</v>
      </c>
      <c r="P218" s="54" t="n">
        <f aca="false">IF(F218="","",ROUND(SQRT((F218*L218/100)^2+(G218*O218)^2),0))</f>
        <v>39</v>
      </c>
      <c r="R218" s="56" t="n">
        <v>4.58082973342967</v>
      </c>
      <c r="S218" s="57" t="n">
        <f aca="false">U218*V218*$F$5</f>
        <v>687.489614243323</v>
      </c>
      <c r="T218" s="58" t="n">
        <f aca="false">MAX(0,MIN(1,R218/100+$D$5))</f>
        <v>0.553863346301602</v>
      </c>
      <c r="U218" s="58" t="n">
        <v>0.510385756676558</v>
      </c>
      <c r="V218" s="57" t="n">
        <v>1347</v>
      </c>
      <c r="W218" s="58" t="n">
        <v>0.0882361663506877</v>
      </c>
      <c r="X218" s="59" t="s">
        <v>136</v>
      </c>
      <c r="Y218" s="59" t="s">
        <v>131</v>
      </c>
    </row>
    <row r="219" customFormat="false" ht="15" hidden="false" customHeight="false" outlineLevel="0" collapsed="false">
      <c r="A219" s="32" t="s">
        <v>198</v>
      </c>
      <c r="B219" s="32" t="s">
        <v>366</v>
      </c>
      <c r="C219" s="32" t="s">
        <v>374</v>
      </c>
      <c r="D219" s="54" t="n">
        <f aca="false">ROUND(S219*T219,0)</f>
        <v>217</v>
      </c>
      <c r="E219" s="54" t="n">
        <f aca="false">ROUND(S219,0)-D219</f>
        <v>233</v>
      </c>
      <c r="F219" s="54" t="n">
        <f aca="false">IF(COUNTA(D219:E219)=0,"",SUM(D219:E219))</f>
        <v>450</v>
      </c>
      <c r="G219" s="55" t="n">
        <f aca="false">IF(OR(F219="",F219=0),"",D219/F219)</f>
        <v>0.482222222222222</v>
      </c>
      <c r="H219" s="55" t="n">
        <f aca="false">IF(OR(F219="",F219=0),"",E219/F219)</f>
        <v>0.517777777777778</v>
      </c>
      <c r="I219" s="32" t="s">
        <v>129</v>
      </c>
      <c r="J219" s="36" t="n">
        <v>3.42046080519466</v>
      </c>
      <c r="K219" s="36" t="n">
        <f aca="false">$K$8</f>
        <v>1.80203622806309</v>
      </c>
      <c r="L219" s="36" t="n">
        <f aca="false">SQRT(J219^2+K219^2)</f>
        <v>3.86612036635239</v>
      </c>
      <c r="M219" s="55" t="n">
        <f aca="false">IF(G219="","",MAX(0,G219-1.96*L219/100))</f>
        <v>0.406446263041715</v>
      </c>
      <c r="N219" s="55" t="n">
        <f aca="false">IF(G219="","",MIN(1,G219+1.96*L219/100))</f>
        <v>0.557998181402729</v>
      </c>
      <c r="O219" s="54" t="n">
        <f aca="false">ROUND(S219*W219,0)</f>
        <v>66</v>
      </c>
      <c r="P219" s="54" t="n">
        <f aca="false">IF(F219="","",ROUND(SQRT((F219*L219/100)^2+(G219*O219)^2),0))</f>
        <v>36</v>
      </c>
      <c r="R219" s="56" t="n">
        <v>-2.62112911607527</v>
      </c>
      <c r="S219" s="57" t="n">
        <f aca="false">U219*V219*$F$5</f>
        <v>449.830708661417</v>
      </c>
      <c r="T219" s="58" t="n">
        <f aca="false">MAX(0,MIN(1,R219/100+$D$5))</f>
        <v>0.481843757806552</v>
      </c>
      <c r="U219" s="58" t="n">
        <v>0.562992125984252</v>
      </c>
      <c r="V219" s="57" t="n">
        <v>799</v>
      </c>
      <c r="W219" s="58" t="n">
        <v>0.147793277096735</v>
      </c>
      <c r="X219" s="59" t="s">
        <v>130</v>
      </c>
      <c r="Y219" s="59" t="s">
        <v>131</v>
      </c>
    </row>
    <row r="220" customFormat="false" ht="15" hidden="false" customHeight="false" outlineLevel="0" collapsed="false">
      <c r="A220" s="32" t="s">
        <v>198</v>
      </c>
      <c r="B220" s="32" t="s">
        <v>366</v>
      </c>
      <c r="C220" s="32" t="s">
        <v>375</v>
      </c>
      <c r="D220" s="54" t="n">
        <f aca="false">ROUND(S220*T220,0)</f>
        <v>416</v>
      </c>
      <c r="E220" s="54" t="n">
        <f aca="false">ROUND(S220,0)-D220</f>
        <v>367</v>
      </c>
      <c r="F220" s="54" t="n">
        <f aca="false">IF(COUNTA(D220:E220)=0,"",SUM(D220:E220))</f>
        <v>783</v>
      </c>
      <c r="G220" s="55" t="n">
        <f aca="false">IF(OR(F220="",F220=0),"",D220/F220)</f>
        <v>0.531289910600255</v>
      </c>
      <c r="H220" s="55" t="n">
        <f aca="false">IF(OR(F220="",F220=0),"",E220/F220)</f>
        <v>0.468710089399745</v>
      </c>
      <c r="I220" s="32" t="s">
        <v>129</v>
      </c>
      <c r="J220" s="36" t="n">
        <v>2.11716121919269</v>
      </c>
      <c r="K220" s="36" t="n">
        <f aca="false">$K$8</f>
        <v>1.80203622806309</v>
      </c>
      <c r="L220" s="36" t="n">
        <f aca="false">SQRT(J220^2+K220^2)</f>
        <v>2.78023491728762</v>
      </c>
      <c r="M220" s="55" t="n">
        <f aca="false">IF(G220="","",MAX(0,G220-1.96*L220/100))</f>
        <v>0.476797306221418</v>
      </c>
      <c r="N220" s="55" t="n">
        <f aca="false">IF(G220="","",MIN(1,G220+1.96*L220/100))</f>
        <v>0.585782514979093</v>
      </c>
      <c r="O220" s="54" t="n">
        <f aca="false">ROUND(S220*W220,0)</f>
        <v>69</v>
      </c>
      <c r="P220" s="54" t="n">
        <f aca="false">IF(F220="","",ROUND(SQRT((F220*L220/100)^2+(G220*O220)^2),0))</f>
        <v>43</v>
      </c>
      <c r="R220" s="56" t="n">
        <v>2.35796653694722</v>
      </c>
      <c r="S220" s="57" t="n">
        <f aca="false">U220*V220*$F$5</f>
        <v>782.513274336283</v>
      </c>
      <c r="T220" s="58" t="n">
        <f aca="false">MAX(0,MIN(1,R220/100+$D$5))</f>
        <v>0.531634714336777</v>
      </c>
      <c r="U220" s="58" t="n">
        <v>0.495575221238938</v>
      </c>
      <c r="V220" s="57" t="n">
        <v>1579</v>
      </c>
      <c r="W220" s="58" t="n">
        <v>0.0882361663506877</v>
      </c>
      <c r="X220" s="59" t="s">
        <v>136</v>
      </c>
      <c r="Y220" s="59" t="s">
        <v>131</v>
      </c>
    </row>
    <row r="221" customFormat="false" ht="15" hidden="false" customHeight="false" outlineLevel="0" collapsed="false">
      <c r="A221" s="32" t="s">
        <v>198</v>
      </c>
      <c r="B221" s="32" t="s">
        <v>366</v>
      </c>
      <c r="C221" s="32" t="s">
        <v>376</v>
      </c>
      <c r="D221" s="54" t="n">
        <f aca="false">ROUND(S221*T221,0)</f>
        <v>665</v>
      </c>
      <c r="E221" s="54" t="n">
        <f aca="false">ROUND(S221,0)-D221</f>
        <v>730</v>
      </c>
      <c r="F221" s="54" t="n">
        <f aca="false">IF(COUNTA(D221:E221)=0,"",SUM(D221:E221))</f>
        <v>1395</v>
      </c>
      <c r="G221" s="55" t="n">
        <f aca="false">IF(OR(F221="",F221=0),"",D221/F221)</f>
        <v>0.476702508960574</v>
      </c>
      <c r="H221" s="55" t="n">
        <f aca="false">IF(OR(F221="",F221=0),"",E221/F221)</f>
        <v>0.523297491039427</v>
      </c>
      <c r="I221" s="32" t="s">
        <v>129</v>
      </c>
      <c r="J221" s="36" t="n">
        <v>1.72835549007323</v>
      </c>
      <c r="K221" s="36" t="n">
        <f aca="false">$K$8</f>
        <v>1.80203622806309</v>
      </c>
      <c r="L221" s="36" t="n">
        <f aca="false">SQRT(J221^2+K221^2)</f>
        <v>2.49690754080285</v>
      </c>
      <c r="M221" s="55" t="n">
        <f aca="false">IF(G221="","",MAX(0,G221-1.96*L221/100))</f>
        <v>0.427763121160838</v>
      </c>
      <c r="N221" s="55" t="n">
        <f aca="false">IF(G221="","",MIN(1,G221+1.96*L221/100))</f>
        <v>0.525641896760309</v>
      </c>
      <c r="O221" s="54" t="n">
        <f aca="false">ROUND(S221*W221,0)</f>
        <v>95</v>
      </c>
      <c r="P221" s="54" t="n">
        <f aca="false">IF(F221="","",ROUND(SQRT((F221*L221/100)^2+(G221*O221)^2),0))</f>
        <v>57</v>
      </c>
      <c r="R221" s="56" t="n">
        <v>-3.14344542651138</v>
      </c>
      <c r="S221" s="57" t="n">
        <f aca="false">U221*V221*$F$5</f>
        <v>1394.83442469598</v>
      </c>
      <c r="T221" s="58" t="n">
        <f aca="false">MAX(0,MIN(1,R221/100+$D$5))</f>
        <v>0.476620594702191</v>
      </c>
      <c r="U221" s="58" t="n">
        <v>0.642188961646399</v>
      </c>
      <c r="V221" s="57" t="n">
        <v>2172</v>
      </c>
      <c r="W221" s="58" t="n">
        <v>0.0678151016999644</v>
      </c>
      <c r="X221" s="59" t="s">
        <v>169</v>
      </c>
      <c r="Y221" s="59" t="s">
        <v>131</v>
      </c>
    </row>
    <row r="222" customFormat="false" ht="15" hidden="false" customHeight="false" outlineLevel="0" collapsed="false">
      <c r="A222" s="32" t="s">
        <v>198</v>
      </c>
      <c r="B222" s="32" t="s">
        <v>366</v>
      </c>
      <c r="C222" s="32" t="s">
        <v>377</v>
      </c>
      <c r="D222" s="54" t="n">
        <f aca="false">ROUND(S222*T222,0)</f>
        <v>564</v>
      </c>
      <c r="E222" s="54" t="n">
        <f aca="false">ROUND(S222,0)-D222</f>
        <v>568</v>
      </c>
      <c r="F222" s="54" t="n">
        <f aca="false">IF(COUNTA(D222:E222)=0,"",SUM(D222:E222))</f>
        <v>1132</v>
      </c>
      <c r="G222" s="55" t="n">
        <f aca="false">IF(OR(F222="",F222=0),"",D222/F222)</f>
        <v>0.498233215547703</v>
      </c>
      <c r="H222" s="55" t="n">
        <f aca="false">IF(OR(F222="",F222=0),"",E222/F222)</f>
        <v>0.501766784452297</v>
      </c>
      <c r="I222" s="32" t="s">
        <v>129</v>
      </c>
      <c r="J222" s="36" t="n">
        <v>1.72835549007323</v>
      </c>
      <c r="K222" s="36" t="n">
        <f aca="false">$K$8</f>
        <v>1.80203622806309</v>
      </c>
      <c r="L222" s="36" t="n">
        <f aca="false">SQRT(J222^2+K222^2)</f>
        <v>2.49690754080285</v>
      </c>
      <c r="M222" s="55" t="n">
        <f aca="false">IF(G222="","",MAX(0,G222-1.96*L222/100))</f>
        <v>0.449293827747967</v>
      </c>
      <c r="N222" s="55" t="n">
        <f aca="false">IF(G222="","",MIN(1,G222+1.96*L222/100))</f>
        <v>0.547172603347439</v>
      </c>
      <c r="O222" s="54" t="n">
        <f aca="false">ROUND(S222*W222,0)</f>
        <v>77</v>
      </c>
      <c r="P222" s="54" t="n">
        <f aca="false">IF(F222="","",ROUND(SQRT((F222*L222/100)^2+(G222*O222)^2),0))</f>
        <v>48</v>
      </c>
      <c r="R222" s="56" t="n">
        <v>-0.993332057743157</v>
      </c>
      <c r="S222" s="57" t="n">
        <f aca="false">U222*V222*$F$5</f>
        <v>1132.25997719498</v>
      </c>
      <c r="T222" s="58" t="n">
        <f aca="false">MAX(0,MIN(1,R222/100+$D$5))</f>
        <v>0.498121728389873</v>
      </c>
      <c r="U222" s="58" t="n">
        <v>0.652223489167617</v>
      </c>
      <c r="V222" s="57" t="n">
        <v>1736</v>
      </c>
      <c r="W222" s="58" t="n">
        <v>0.0678151016999644</v>
      </c>
      <c r="X222" s="59" t="s">
        <v>169</v>
      </c>
      <c r="Y222" s="59" t="s">
        <v>131</v>
      </c>
    </row>
    <row r="223" customFormat="false" ht="15" hidden="false" customHeight="false" outlineLevel="0" collapsed="false">
      <c r="A223" s="32" t="s">
        <v>198</v>
      </c>
      <c r="B223" s="32" t="s">
        <v>366</v>
      </c>
      <c r="C223" s="32" t="s">
        <v>378</v>
      </c>
      <c r="D223" s="54" t="n">
        <f aca="false">ROUND(S223*T223,0)</f>
        <v>444</v>
      </c>
      <c r="E223" s="54" t="n">
        <f aca="false">ROUND(S223,0)-D223</f>
        <v>411</v>
      </c>
      <c r="F223" s="54" t="n">
        <f aca="false">IF(COUNTA(D223:E223)=0,"",SUM(D223:E223))</f>
        <v>855</v>
      </c>
      <c r="G223" s="55" t="n">
        <f aca="false">IF(OR(F223="",F223=0),"",D223/F223)</f>
        <v>0.519298245614035</v>
      </c>
      <c r="H223" s="55" t="n">
        <f aca="false">IF(OR(F223="",F223=0),"",E223/F223)</f>
        <v>0.480701754385965</v>
      </c>
      <c r="I223" s="32" t="s">
        <v>129</v>
      </c>
      <c r="J223" s="36" t="n">
        <v>2.11716121919269</v>
      </c>
      <c r="K223" s="36" t="n">
        <f aca="false">$K$8</f>
        <v>1.80203622806309</v>
      </c>
      <c r="L223" s="36" t="n">
        <f aca="false">SQRT(J223^2+K223^2)</f>
        <v>2.78023491728762</v>
      </c>
      <c r="M223" s="55" t="n">
        <f aca="false">IF(G223="","",MAX(0,G223-1.96*L223/100))</f>
        <v>0.464805641235198</v>
      </c>
      <c r="N223" s="55" t="n">
        <f aca="false">IF(G223="","",MIN(1,G223+1.96*L223/100))</f>
        <v>0.573790849992872</v>
      </c>
      <c r="O223" s="54" t="n">
        <f aca="false">ROUND(S223*W223,0)</f>
        <v>75</v>
      </c>
      <c r="P223" s="54" t="n">
        <f aca="false">IF(F223="","",ROUND(SQRT((F223*L223/100)^2+(G223*O223)^2),0))</f>
        <v>46</v>
      </c>
      <c r="R223" s="56" t="n">
        <v>1.11313752219682</v>
      </c>
      <c r="S223" s="57" t="n">
        <f aca="false">U223*V223*$F$5</f>
        <v>855.159618008186</v>
      </c>
      <c r="T223" s="58" t="n">
        <f aca="false">MAX(0,MIN(1,R223/100+$D$5))</f>
        <v>0.519186424189273</v>
      </c>
      <c r="U223" s="58" t="n">
        <v>0.589358799454298</v>
      </c>
      <c r="V223" s="57" t="n">
        <v>1451</v>
      </c>
      <c r="W223" s="58" t="n">
        <v>0.0882361663506877</v>
      </c>
      <c r="X223" s="59" t="s">
        <v>136</v>
      </c>
      <c r="Y223" s="59" t="s">
        <v>131</v>
      </c>
    </row>
    <row r="224" customFormat="false" ht="15" hidden="false" customHeight="false" outlineLevel="0" collapsed="false">
      <c r="A224" s="32" t="s">
        <v>379</v>
      </c>
      <c r="B224" s="32" t="s">
        <v>380</v>
      </c>
      <c r="C224" s="32" t="s">
        <v>381</v>
      </c>
      <c r="D224" s="54" t="n">
        <f aca="false">ROUND(S224*T224,0)</f>
        <v>382</v>
      </c>
      <c r="E224" s="54" t="n">
        <f aca="false">ROUND(S224,0)-D224</f>
        <v>852</v>
      </c>
      <c r="F224" s="54" t="n">
        <f aca="false">IF(COUNTA(D224:E224)=0,"",SUM(D224:E224))</f>
        <v>1234</v>
      </c>
      <c r="G224" s="55" t="n">
        <f aca="false">IF(OR(F224="",F224=0),"",D224/F224)</f>
        <v>0.309562398703404</v>
      </c>
      <c r="H224" s="55" t="n">
        <f aca="false">IF(OR(F224="",F224=0),"",E224/F224)</f>
        <v>0.690437601296597</v>
      </c>
      <c r="I224" s="32" t="s">
        <v>129</v>
      </c>
      <c r="J224" s="36" t="n">
        <v>1.72835549007323</v>
      </c>
      <c r="K224" s="36" t="n">
        <f aca="false">$K$8</f>
        <v>1.80203622806309</v>
      </c>
      <c r="L224" s="36" t="n">
        <f aca="false">SQRT(J224^2+K224^2)</f>
        <v>2.49690754080285</v>
      </c>
      <c r="M224" s="55" t="n">
        <f aca="false">IF(G224="","",MAX(0,G224-1.96*L224/100))</f>
        <v>0.260623010903668</v>
      </c>
      <c r="N224" s="55" t="n">
        <f aca="false">IF(G224="","",MIN(1,G224+1.96*L224/100))</f>
        <v>0.358501786503139</v>
      </c>
      <c r="O224" s="54" t="n">
        <f aca="false">ROUND(S224*W224,0)</f>
        <v>84</v>
      </c>
      <c r="P224" s="54" t="n">
        <f aca="false">IF(F224="","",ROUND(SQRT((F224*L224/100)^2+(G224*O224)^2),0))</f>
        <v>40</v>
      </c>
      <c r="R224" s="56" t="n">
        <v>-19.8351737759108</v>
      </c>
      <c r="S224" s="57" t="n">
        <f aca="false">U224*V224*$F$5</f>
        <v>1234.45226917058</v>
      </c>
      <c r="T224" s="58" t="n">
        <f aca="false">MAX(0,MIN(1,R224/100+$D$5))</f>
        <v>0.309703311208196</v>
      </c>
      <c r="U224" s="58" t="n">
        <v>0.618153364632238</v>
      </c>
      <c r="V224" s="57" t="n">
        <v>1997</v>
      </c>
      <c r="W224" s="58" t="n">
        <v>0.0678151016999644</v>
      </c>
      <c r="X224" s="59" t="s">
        <v>169</v>
      </c>
      <c r="Y224" s="59" t="s">
        <v>131</v>
      </c>
    </row>
    <row r="225" customFormat="false" ht="15" hidden="false" customHeight="false" outlineLevel="0" collapsed="false">
      <c r="A225" s="32" t="s">
        <v>379</v>
      </c>
      <c r="B225" s="32" t="s">
        <v>382</v>
      </c>
      <c r="C225" s="32" t="s">
        <v>383</v>
      </c>
      <c r="D225" s="54" t="n">
        <f aca="false">ROUND(S225*T225,0)</f>
        <v>1068</v>
      </c>
      <c r="E225" s="54" t="n">
        <f aca="false">ROUND(S225,0)-D225</f>
        <v>2082</v>
      </c>
      <c r="F225" s="54" t="n">
        <f aca="false">IF(COUNTA(D225:E225)=0,"",SUM(D225:E225))</f>
        <v>3150</v>
      </c>
      <c r="G225" s="55" t="n">
        <f aca="false">IF(OR(F225="",F225=0),"",D225/F225)</f>
        <v>0.339047619047619</v>
      </c>
      <c r="H225" s="55" t="n">
        <f aca="false">IF(OR(F225="",F225=0),"",E225/F225)</f>
        <v>0.660952380952381</v>
      </c>
      <c r="I225" s="32" t="s">
        <v>129</v>
      </c>
      <c r="J225" s="36" t="n">
        <v>1.72835549007323</v>
      </c>
      <c r="K225" s="36" t="n">
        <f aca="false">$K$8</f>
        <v>1.80203622806309</v>
      </c>
      <c r="L225" s="36" t="n">
        <f aca="false">SQRT(J225^2+K225^2)</f>
        <v>2.49690754080285</v>
      </c>
      <c r="M225" s="55" t="n">
        <f aca="false">IF(G225="","",MAX(0,G225-1.96*L225/100))</f>
        <v>0.290108231247883</v>
      </c>
      <c r="N225" s="55" t="n">
        <f aca="false">IF(G225="","",MIN(1,G225+1.96*L225/100))</f>
        <v>0.387987006847355</v>
      </c>
      <c r="O225" s="54" t="n">
        <f aca="false">ROUND(S225*W225,0)</f>
        <v>214</v>
      </c>
      <c r="P225" s="54" t="n">
        <f aca="false">IF(F225="","",ROUND(SQRT((F225*L225/100)^2+(G225*O225)^2),0))</f>
        <v>107</v>
      </c>
      <c r="R225" s="56" t="n">
        <v>-16.8978800130188</v>
      </c>
      <c r="S225" s="57" t="n">
        <f aca="false">U225*V225*$F$5</f>
        <v>3150.44851429639</v>
      </c>
      <c r="T225" s="58" t="n">
        <f aca="false">MAX(0,MIN(1,R225/100+$D$5))</f>
        <v>0.339076248837117</v>
      </c>
      <c r="U225" s="58" t="n">
        <v>0.56157727527565</v>
      </c>
      <c r="V225" s="57" t="n">
        <v>5610</v>
      </c>
      <c r="W225" s="58" t="n">
        <v>0.0678151016999644</v>
      </c>
      <c r="X225" s="59" t="s">
        <v>169</v>
      </c>
      <c r="Y225" s="59" t="s">
        <v>131</v>
      </c>
    </row>
    <row r="226" customFormat="false" ht="15" hidden="false" customHeight="false" outlineLevel="0" collapsed="false">
      <c r="A226" s="32" t="s">
        <v>379</v>
      </c>
      <c r="B226" s="32" t="s">
        <v>384</v>
      </c>
      <c r="C226" s="32" t="s">
        <v>385</v>
      </c>
      <c r="D226" s="54" t="n">
        <f aca="false">ROUND(S226*T226,0)</f>
        <v>402</v>
      </c>
      <c r="E226" s="54" t="n">
        <f aca="false">ROUND(S226,0)-D226</f>
        <v>769</v>
      </c>
      <c r="F226" s="54" t="n">
        <f aca="false">IF(COUNTA(D226:E226)=0,"",SUM(D226:E226))</f>
        <v>1171</v>
      </c>
      <c r="G226" s="55" t="n">
        <f aca="false">IF(OR(F226="",F226=0),"",D226/F226)</f>
        <v>0.343296327924851</v>
      </c>
      <c r="H226" s="55" t="n">
        <f aca="false">IF(OR(F226="",F226=0),"",E226/F226)</f>
        <v>0.65670367207515</v>
      </c>
      <c r="I226" s="32" t="s">
        <v>129</v>
      </c>
      <c r="J226" s="36" t="n">
        <v>1.72835549007323</v>
      </c>
      <c r="K226" s="36" t="n">
        <f aca="false">$K$8</f>
        <v>1.80203622806309</v>
      </c>
      <c r="L226" s="36" t="n">
        <f aca="false">SQRT(J226^2+K226^2)</f>
        <v>2.49690754080285</v>
      </c>
      <c r="M226" s="55" t="n">
        <f aca="false">IF(G226="","",MAX(0,G226-1.96*L226/100))</f>
        <v>0.294356940125115</v>
      </c>
      <c r="N226" s="55" t="n">
        <f aca="false">IF(G226="","",MIN(1,G226+1.96*L226/100))</f>
        <v>0.392235715724586</v>
      </c>
      <c r="O226" s="54" t="n">
        <f aca="false">ROUND(S226*W226,0)</f>
        <v>79</v>
      </c>
      <c r="P226" s="54" t="n">
        <f aca="false">IF(F226="","",ROUND(SQRT((F226*L226/100)^2+(G226*O226)^2),0))</f>
        <v>40</v>
      </c>
      <c r="R226" s="56" t="n">
        <v>-16.5126231095352</v>
      </c>
      <c r="S226" s="57" t="n">
        <f aca="false">U226*V226*$F$5</f>
        <v>1170.82273494654</v>
      </c>
      <c r="T226" s="58" t="n">
        <f aca="false">MAX(0,MIN(1,R226/100+$D$5))</f>
        <v>0.342928817871953</v>
      </c>
      <c r="U226" s="58" t="n">
        <v>0.625773776027012</v>
      </c>
      <c r="V226" s="57" t="n">
        <v>1871</v>
      </c>
      <c r="W226" s="58" t="n">
        <v>0.0678151016999644</v>
      </c>
      <c r="X226" s="59" t="s">
        <v>169</v>
      </c>
      <c r="Y226" s="59" t="s">
        <v>131</v>
      </c>
    </row>
    <row r="227" customFormat="false" ht="15" hidden="false" customHeight="false" outlineLevel="0" collapsed="false">
      <c r="A227" s="32" t="s">
        <v>386</v>
      </c>
      <c r="B227" s="32" t="s">
        <v>387</v>
      </c>
      <c r="C227" s="32" t="s">
        <v>388</v>
      </c>
      <c r="D227" s="54" t="n">
        <f aca="false">ROUND(S227*T227,0)</f>
        <v>586</v>
      </c>
      <c r="E227" s="54" t="n">
        <f aca="false">ROUND(S227,0)-D227</f>
        <v>818</v>
      </c>
      <c r="F227" s="54" t="n">
        <f aca="false">IF(COUNTA(D227:E227)=0,"",SUM(D227:E227))</f>
        <v>1404</v>
      </c>
      <c r="G227" s="55" t="n">
        <f aca="false">IF(OR(F227="",F227=0),"",D227/F227)</f>
        <v>0.417378917378917</v>
      </c>
      <c r="H227" s="55" t="n">
        <f aca="false">IF(OR(F227="",F227=0),"",E227/F227)</f>
        <v>0.582621082621083</v>
      </c>
      <c r="I227" s="32" t="s">
        <v>129</v>
      </c>
      <c r="J227" s="36" t="n">
        <v>1.72835549007323</v>
      </c>
      <c r="K227" s="36" t="n">
        <f aca="false">$K$8</f>
        <v>1.80203622806309</v>
      </c>
      <c r="L227" s="36" t="n">
        <f aca="false">SQRT(J227^2+K227^2)</f>
        <v>2.49690754080285</v>
      </c>
      <c r="M227" s="55" t="n">
        <f aca="false">IF(G227="","",MAX(0,G227-1.96*L227/100))</f>
        <v>0.368439529579182</v>
      </c>
      <c r="N227" s="55" t="n">
        <f aca="false">IF(G227="","",MIN(1,G227+1.96*L227/100))</f>
        <v>0.466318305178653</v>
      </c>
      <c r="O227" s="54" t="n">
        <f aca="false">ROUND(S227*W227,0)</f>
        <v>95</v>
      </c>
      <c r="P227" s="54" t="n">
        <f aca="false">IF(F227="","",ROUND(SQRT((F227*L227/100)^2+(G227*O227)^2),0))</f>
        <v>53</v>
      </c>
      <c r="R227" s="56" t="n">
        <v>-9.06871392992943</v>
      </c>
      <c r="S227" s="57" t="n">
        <f aca="false">U227*V227*$F$5</f>
        <v>1403.51261829653</v>
      </c>
      <c r="T227" s="58" t="n">
        <f aca="false">MAX(0,MIN(1,R227/100+$D$5))</f>
        <v>0.41736790966801</v>
      </c>
      <c r="U227" s="58" t="n">
        <v>0.669295478443743</v>
      </c>
      <c r="V227" s="57" t="n">
        <v>2097</v>
      </c>
      <c r="W227" s="58" t="n">
        <v>0.0678151016999644</v>
      </c>
      <c r="X227" s="59" t="s">
        <v>169</v>
      </c>
      <c r="Y227" s="59" t="s">
        <v>131</v>
      </c>
    </row>
    <row r="228" customFormat="false" ht="15" hidden="false" customHeight="false" outlineLevel="0" collapsed="false">
      <c r="A228" s="32" t="s">
        <v>386</v>
      </c>
      <c r="B228" s="32" t="s">
        <v>387</v>
      </c>
      <c r="C228" s="32" t="s">
        <v>389</v>
      </c>
      <c r="D228" s="54" t="n">
        <f aca="false">ROUND(S228*T228,0)</f>
        <v>611</v>
      </c>
      <c r="E228" s="54" t="n">
        <f aca="false">ROUND(S228,0)-D228</f>
        <v>702</v>
      </c>
      <c r="F228" s="54" t="n">
        <f aca="false">IF(COUNTA(D228:E228)=0,"",SUM(D228:E228))</f>
        <v>1313</v>
      </c>
      <c r="G228" s="55" t="n">
        <f aca="false">IF(OR(F228="",F228=0),"",D228/F228)</f>
        <v>0.465346534653465</v>
      </c>
      <c r="H228" s="55" t="n">
        <f aca="false">IF(OR(F228="",F228=0),"",E228/F228)</f>
        <v>0.534653465346535</v>
      </c>
      <c r="I228" s="32" t="s">
        <v>129</v>
      </c>
      <c r="J228" s="36" t="n">
        <v>1.72835549007323</v>
      </c>
      <c r="K228" s="36" t="n">
        <f aca="false">$K$8</f>
        <v>1.80203622806309</v>
      </c>
      <c r="L228" s="36" t="n">
        <f aca="false">SQRT(J228^2+K228^2)</f>
        <v>2.49690754080285</v>
      </c>
      <c r="M228" s="55" t="n">
        <f aca="false">IF(G228="","",MAX(0,G228-1.96*L228/100))</f>
        <v>0.41640714685373</v>
      </c>
      <c r="N228" s="55" t="n">
        <f aca="false">IF(G228="","",MIN(1,G228+1.96*L228/100))</f>
        <v>0.514285922453201</v>
      </c>
      <c r="O228" s="54" t="n">
        <f aca="false">ROUND(S228*W228,0)</f>
        <v>89</v>
      </c>
      <c r="P228" s="54" t="n">
        <f aca="false">IF(F228="","",ROUND(SQRT((F228*L228/100)^2+(G228*O228)^2),0))</f>
        <v>53</v>
      </c>
      <c r="R228" s="56" t="n">
        <v>-4.26846211078334</v>
      </c>
      <c r="S228" s="57" t="n">
        <f aca="false">U228*V228*$F$5</f>
        <v>1312.76307554761</v>
      </c>
      <c r="T228" s="58" t="n">
        <f aca="false">MAX(0,MIN(1,R228/100+$D$5))</f>
        <v>0.465370427859471</v>
      </c>
      <c r="U228" s="58" t="n">
        <v>0.593205185516316</v>
      </c>
      <c r="V228" s="57" t="n">
        <v>2213</v>
      </c>
      <c r="W228" s="58" t="n">
        <v>0.0678151016999644</v>
      </c>
      <c r="X228" s="59" t="s">
        <v>169</v>
      </c>
      <c r="Y228" s="59" t="s">
        <v>131</v>
      </c>
    </row>
    <row r="229" customFormat="false" ht="15" hidden="false" customHeight="false" outlineLevel="0" collapsed="false">
      <c r="A229" s="32" t="s">
        <v>386</v>
      </c>
      <c r="B229" s="32" t="s">
        <v>390</v>
      </c>
      <c r="C229" s="32" t="s">
        <v>391</v>
      </c>
      <c r="D229" s="54" t="n">
        <f aca="false">ROUND(S229*T229,0)</f>
        <v>638</v>
      </c>
      <c r="E229" s="54" t="n">
        <f aca="false">ROUND(S229,0)-D229</f>
        <v>896</v>
      </c>
      <c r="F229" s="54" t="n">
        <f aca="false">IF(COUNTA(D229:E229)=0,"",SUM(D229:E229))</f>
        <v>1534</v>
      </c>
      <c r="G229" s="55" t="n">
        <f aca="false">IF(OR(F229="",F229=0),"",D229/F229)</f>
        <v>0.415906127770535</v>
      </c>
      <c r="H229" s="55" t="n">
        <f aca="false">IF(OR(F229="",F229=0),"",E229/F229)</f>
        <v>0.584093872229465</v>
      </c>
      <c r="I229" s="32" t="s">
        <v>232</v>
      </c>
      <c r="J229" s="36" t="n">
        <v>1.72835549007323</v>
      </c>
      <c r="K229" s="36" t="n">
        <f aca="false">$K$8</f>
        <v>1.80203622806309</v>
      </c>
      <c r="L229" s="36" t="n">
        <f aca="false">SQRT(J229^2+K229^2)</f>
        <v>2.49690754080285</v>
      </c>
      <c r="M229" s="55" t="n">
        <f aca="false">IF(G229="","",MAX(0,G229-1.96*L229/100))</f>
        <v>0.366966739970799</v>
      </c>
      <c r="N229" s="55" t="n">
        <f aca="false">IF(G229="","",MIN(1,G229+1.96*L229/100))</f>
        <v>0.46484551557027</v>
      </c>
      <c r="O229" s="54" t="n">
        <f aca="false">ROUND(S229*W229,0)</f>
        <v>104</v>
      </c>
      <c r="P229" s="54" t="n">
        <f aca="false">IF(F229="","",ROUND(SQRT((F229*L229/100)^2+(G229*O229)^2),0))</f>
        <v>58</v>
      </c>
      <c r="R229" s="56" t="n">
        <v>-9.18849865826008</v>
      </c>
      <c r="S229" s="57" t="n">
        <f aca="false">U229*V229*$F$5</f>
        <v>1533.89973598051</v>
      </c>
      <c r="T229" s="58" t="n">
        <f aca="false">MAX(0,MIN(1,R229/100+$D$5))</f>
        <v>0.416170062384704</v>
      </c>
      <c r="U229" s="58" t="n">
        <v>0.872029412154921</v>
      </c>
      <c r="V229" s="57" t="n">
        <v>1759</v>
      </c>
      <c r="W229" s="58" t="n">
        <v>0.0678151016999644</v>
      </c>
      <c r="X229" s="59" t="s">
        <v>169</v>
      </c>
      <c r="Y229" s="59" t="s">
        <v>131</v>
      </c>
    </row>
    <row r="230" customFormat="false" ht="15" hidden="false" customHeight="false" outlineLevel="0" collapsed="false">
      <c r="A230" s="32" t="s">
        <v>386</v>
      </c>
      <c r="B230" s="32" t="s">
        <v>390</v>
      </c>
      <c r="C230" s="32" t="s">
        <v>392</v>
      </c>
      <c r="D230" s="54" t="n">
        <f aca="false">ROUND(S230*T230,0)</f>
        <v>665</v>
      </c>
      <c r="E230" s="54" t="n">
        <f aca="false">ROUND(S230,0)-D230</f>
        <v>907</v>
      </c>
      <c r="F230" s="54" t="n">
        <f aca="false">IF(COUNTA(D230:E230)=0,"",SUM(D230:E230))</f>
        <v>1572</v>
      </c>
      <c r="G230" s="55" t="n">
        <f aca="false">IF(OR(F230="",F230=0),"",D230/F230)</f>
        <v>0.423027989821883</v>
      </c>
      <c r="H230" s="55" t="n">
        <f aca="false">IF(OR(F230="",F230=0),"",E230/F230)</f>
        <v>0.576972010178117</v>
      </c>
      <c r="I230" s="32" t="s">
        <v>232</v>
      </c>
      <c r="J230" s="36" t="n">
        <v>1.72835549007323</v>
      </c>
      <c r="K230" s="36" t="n">
        <f aca="false">$K$8</f>
        <v>1.80203622806309</v>
      </c>
      <c r="L230" s="36" t="n">
        <f aca="false">SQRT(J230^2+K230^2)</f>
        <v>2.49690754080285</v>
      </c>
      <c r="M230" s="55" t="n">
        <f aca="false">IF(G230="","",MAX(0,G230-1.96*L230/100))</f>
        <v>0.374088602022147</v>
      </c>
      <c r="N230" s="55" t="n">
        <f aca="false">IF(G230="","",MIN(1,G230+1.96*L230/100))</f>
        <v>0.471967377621619</v>
      </c>
      <c r="O230" s="54" t="n">
        <f aca="false">ROUND(S230*W230,0)</f>
        <v>107</v>
      </c>
      <c r="P230" s="54" t="n">
        <f aca="false">IF(F230="","",ROUND(SQRT((F230*L230/100)^2+(G230*O230)^2),0))</f>
        <v>60</v>
      </c>
      <c r="R230" s="56" t="n">
        <v>-8.53635750149185</v>
      </c>
      <c r="S230" s="57" t="n">
        <f aca="false">U230*V230*$F$5</f>
        <v>1572.45918367347</v>
      </c>
      <c r="T230" s="58" t="n">
        <f aca="false">MAX(0,MIN(1,R230/100+$D$5))</f>
        <v>0.422691473952386</v>
      </c>
      <c r="U230" s="58" t="n">
        <v>0.939342403628118</v>
      </c>
      <c r="V230" s="57" t="n">
        <v>1674</v>
      </c>
      <c r="W230" s="58" t="n">
        <v>0.0678151016999644</v>
      </c>
      <c r="X230" s="59" t="s">
        <v>169</v>
      </c>
      <c r="Y230" s="59" t="s">
        <v>131</v>
      </c>
    </row>
    <row r="231" customFormat="false" ht="15" hidden="false" customHeight="false" outlineLevel="0" collapsed="false">
      <c r="A231" s="32" t="s">
        <v>386</v>
      </c>
      <c r="B231" s="32" t="s">
        <v>393</v>
      </c>
      <c r="C231" s="32" t="s">
        <v>394</v>
      </c>
      <c r="D231" s="54" t="n">
        <f aca="false">ROUND(S231*T231,0)</f>
        <v>475</v>
      </c>
      <c r="E231" s="54" t="n">
        <f aca="false">ROUND(S231,0)-D231</f>
        <v>541</v>
      </c>
      <c r="F231" s="54" t="n">
        <f aca="false">IF(COUNTA(D231:E231)=0,"",SUM(D231:E231))</f>
        <v>1016</v>
      </c>
      <c r="G231" s="55" t="n">
        <f aca="false">IF(OR(F231="",F231=0),"",D231/F231)</f>
        <v>0.46751968503937</v>
      </c>
      <c r="H231" s="55" t="n">
        <f aca="false">IF(OR(F231="",F231=0),"",E231/F231)</f>
        <v>0.53248031496063</v>
      </c>
      <c r="I231" s="32" t="s">
        <v>129</v>
      </c>
      <c r="J231" s="36" t="n">
        <v>1.72835549007323</v>
      </c>
      <c r="K231" s="36" t="n">
        <f aca="false">$K$8</f>
        <v>1.80203622806309</v>
      </c>
      <c r="L231" s="36" t="n">
        <f aca="false">SQRT(J231^2+K231^2)</f>
        <v>2.49690754080285</v>
      </c>
      <c r="M231" s="55" t="n">
        <f aca="false">IF(G231="","",MAX(0,G231-1.96*L231/100))</f>
        <v>0.418580297239634</v>
      </c>
      <c r="N231" s="55" t="n">
        <f aca="false">IF(G231="","",MIN(1,G231+1.96*L231/100))</f>
        <v>0.516459072839106</v>
      </c>
      <c r="O231" s="54" t="n">
        <f aca="false">ROUND(S231*W231,0)</f>
        <v>69</v>
      </c>
      <c r="P231" s="54" t="n">
        <f aca="false">IF(F231="","",ROUND(SQRT((F231*L231/100)^2+(G231*O231)^2),0))</f>
        <v>41</v>
      </c>
      <c r="R231" s="56" t="n">
        <v>-4.02770753558936</v>
      </c>
      <c r="S231" s="57" t="n">
        <f aca="false">U231*V231*$F$5</f>
        <v>1015.97556912826</v>
      </c>
      <c r="T231" s="58" t="n">
        <f aca="false">MAX(0,MIN(1,R231/100+$D$5))</f>
        <v>0.467777973611411</v>
      </c>
      <c r="U231" s="58" t="n">
        <v>0.529705719044975</v>
      </c>
      <c r="V231" s="57" t="n">
        <v>1918</v>
      </c>
      <c r="W231" s="58" t="n">
        <v>0.0678151016999644</v>
      </c>
      <c r="X231" s="59" t="s">
        <v>169</v>
      </c>
      <c r="Y231" s="59" t="s">
        <v>131</v>
      </c>
    </row>
    <row r="232" customFormat="false" ht="15" hidden="false" customHeight="false" outlineLevel="0" collapsed="false">
      <c r="A232" s="32" t="s">
        <v>386</v>
      </c>
      <c r="B232" s="32" t="s">
        <v>261</v>
      </c>
      <c r="C232" s="32" t="s">
        <v>395</v>
      </c>
      <c r="D232" s="54" t="n">
        <f aca="false">ROUND(S232*T232,0)</f>
        <v>622</v>
      </c>
      <c r="E232" s="54" t="n">
        <f aca="false">ROUND(S232,0)-D232</f>
        <v>365</v>
      </c>
      <c r="F232" s="54" t="n">
        <f aca="false">IF(COUNTA(D232:E232)=0,"",SUM(D232:E232))</f>
        <v>987</v>
      </c>
      <c r="G232" s="55" t="n">
        <f aca="false">IF(OR(F232="",F232=0),"",D232/F232)</f>
        <v>0.630192502532928</v>
      </c>
      <c r="H232" s="55" t="n">
        <f aca="false">IF(OR(F232="",F232=0),"",E232/F232)</f>
        <v>0.369807497467072</v>
      </c>
      <c r="I232" s="32" t="s">
        <v>129</v>
      </c>
      <c r="J232" s="36" t="n">
        <v>1.72835549007323</v>
      </c>
      <c r="K232" s="36" t="n">
        <f aca="false">$K$8</f>
        <v>1.80203622806309</v>
      </c>
      <c r="L232" s="36" t="n">
        <f aca="false">SQRT(J232^2+K232^2)</f>
        <v>2.49690754080285</v>
      </c>
      <c r="M232" s="55" t="n">
        <f aca="false">IF(G232="","",MAX(0,G232-1.96*L232/100))</f>
        <v>0.581253114733192</v>
      </c>
      <c r="N232" s="55" t="n">
        <f aca="false">IF(G232="","",MIN(1,G232+1.96*L232/100))</f>
        <v>0.679131890332664</v>
      </c>
      <c r="O232" s="54" t="n">
        <f aca="false">ROUND(S232*W232,0)</f>
        <v>67</v>
      </c>
      <c r="P232" s="54" t="n">
        <f aca="false">IF(F232="","",ROUND(SQRT((F232*L232/100)^2+(G232*O232)^2),0))</f>
        <v>49</v>
      </c>
      <c r="R232" s="56" t="n">
        <v>12.2718259484106</v>
      </c>
      <c r="S232" s="57" t="n">
        <f aca="false">U232*V232*$F$5</f>
        <v>986.587092297016</v>
      </c>
      <c r="T232" s="58" t="n">
        <f aca="false">MAX(0,MIN(1,R232/100+$D$5))</f>
        <v>0.630773308451411</v>
      </c>
      <c r="U232" s="58" t="n">
        <v>0.664816099930604</v>
      </c>
      <c r="V232" s="57" t="n">
        <v>1484</v>
      </c>
      <c r="W232" s="58" t="n">
        <v>0.0678151016999644</v>
      </c>
      <c r="X232" s="59" t="s">
        <v>169</v>
      </c>
      <c r="Y232" s="59" t="s">
        <v>131</v>
      </c>
    </row>
    <row r="233" customFormat="false" ht="15" hidden="false" customHeight="false" outlineLevel="0" collapsed="false">
      <c r="A233" s="32" t="s">
        <v>386</v>
      </c>
      <c r="B233" s="32" t="s">
        <v>261</v>
      </c>
      <c r="C233" s="32" t="s">
        <v>396</v>
      </c>
      <c r="D233" s="54" t="n">
        <f aca="false">ROUND(S233*T233,0)</f>
        <v>856</v>
      </c>
      <c r="E233" s="54" t="n">
        <f aca="false">ROUND(S233,0)-D233</f>
        <v>569</v>
      </c>
      <c r="F233" s="54" t="n">
        <f aca="false">IF(COUNTA(D233:E233)=0,"",SUM(D233:E233))</f>
        <v>1425</v>
      </c>
      <c r="G233" s="55" t="n">
        <f aca="false">IF(OR(F233="",F233=0),"",D233/F233)</f>
        <v>0.600701754385965</v>
      </c>
      <c r="H233" s="55" t="n">
        <f aca="false">IF(OR(F233="",F233=0),"",E233/F233)</f>
        <v>0.399298245614035</v>
      </c>
      <c r="I233" s="32" t="s">
        <v>129</v>
      </c>
      <c r="J233" s="36" t="n">
        <v>1.72835549007323</v>
      </c>
      <c r="K233" s="36" t="n">
        <f aca="false">$K$8</f>
        <v>1.80203622806309</v>
      </c>
      <c r="L233" s="36" t="n">
        <f aca="false">SQRT(J233^2+K233^2)</f>
        <v>2.49690754080285</v>
      </c>
      <c r="M233" s="55" t="n">
        <f aca="false">IF(G233="","",MAX(0,G233-1.96*L233/100))</f>
        <v>0.551762366586229</v>
      </c>
      <c r="N233" s="55" t="n">
        <f aca="false">IF(G233="","",MIN(1,G233+1.96*L233/100))</f>
        <v>0.649641142185701</v>
      </c>
      <c r="O233" s="54" t="n">
        <f aca="false">ROUND(S233*W233,0)</f>
        <v>97</v>
      </c>
      <c r="P233" s="54" t="n">
        <f aca="false">IF(F233="","",ROUND(SQRT((F233*L233/100)^2+(G233*O233)^2),0))</f>
        <v>68</v>
      </c>
      <c r="R233" s="56" t="n">
        <v>9.27641152951118</v>
      </c>
      <c r="S233" s="57" t="n">
        <f aca="false">U233*V233*$F$5</f>
        <v>1424.50747808149</v>
      </c>
      <c r="T233" s="58" t="n">
        <f aca="false">MAX(0,MIN(1,R233/100+$D$5))</f>
        <v>0.600819164262417</v>
      </c>
      <c r="U233" s="58" t="n">
        <v>0.715832903558535</v>
      </c>
      <c r="V233" s="57" t="n">
        <v>1990</v>
      </c>
      <c r="W233" s="58" t="n">
        <v>0.0678151016999644</v>
      </c>
      <c r="X233" s="59" t="s">
        <v>169</v>
      </c>
      <c r="Y233" s="59" t="s">
        <v>131</v>
      </c>
    </row>
    <row r="234" customFormat="false" ht="15" hidden="false" customHeight="false" outlineLevel="0" collapsed="false">
      <c r="A234" s="32" t="s">
        <v>386</v>
      </c>
      <c r="B234" s="32" t="s">
        <v>261</v>
      </c>
      <c r="C234" s="32" t="s">
        <v>397</v>
      </c>
      <c r="D234" s="54" t="n">
        <f aca="false">ROUND(S234*T234,0)</f>
        <v>619</v>
      </c>
      <c r="E234" s="54" t="n">
        <f aca="false">ROUND(S234,0)-D234</f>
        <v>339</v>
      </c>
      <c r="F234" s="54" t="n">
        <f aca="false">IF(COUNTA(D234:E234)=0,"",SUM(D234:E234))</f>
        <v>958</v>
      </c>
      <c r="G234" s="55" t="n">
        <f aca="false">IF(OR(F234="",F234=0),"",D234/F234)</f>
        <v>0.646137787056368</v>
      </c>
      <c r="H234" s="55" t="n">
        <f aca="false">IF(OR(F234="",F234=0),"",E234/F234)</f>
        <v>0.353862212943633</v>
      </c>
      <c r="I234" s="32" t="s">
        <v>129</v>
      </c>
      <c r="J234" s="36" t="n">
        <v>1.72835549007323</v>
      </c>
      <c r="K234" s="36" t="n">
        <f aca="false">$K$8</f>
        <v>1.80203622806309</v>
      </c>
      <c r="L234" s="36" t="n">
        <f aca="false">SQRT(J234^2+K234^2)</f>
        <v>2.49690754080285</v>
      </c>
      <c r="M234" s="55" t="n">
        <f aca="false">IF(G234="","",MAX(0,G234-1.96*L234/100))</f>
        <v>0.597198399256632</v>
      </c>
      <c r="N234" s="55" t="n">
        <f aca="false">IF(G234="","",MIN(1,G234+1.96*L234/100))</f>
        <v>0.695077174856103</v>
      </c>
      <c r="O234" s="54" t="n">
        <f aca="false">ROUND(S234*W234,0)</f>
        <v>65</v>
      </c>
      <c r="P234" s="54" t="n">
        <f aca="false">IF(F234="","",ROUND(SQRT((F234*L234/100)^2+(G234*O234)^2),0))</f>
        <v>48</v>
      </c>
      <c r="R234" s="56" t="n">
        <v>13.823308278003</v>
      </c>
      <c r="S234" s="57" t="n">
        <f aca="false">U234*V234*$F$5</f>
        <v>957.929752066116</v>
      </c>
      <c r="T234" s="58" t="n">
        <f aca="false">MAX(0,MIN(1,R234/100+$D$5))</f>
        <v>0.646288131747335</v>
      </c>
      <c r="U234" s="58" t="n">
        <v>0.641184573002755</v>
      </c>
      <c r="V234" s="57" t="n">
        <v>1494</v>
      </c>
      <c r="W234" s="58" t="n">
        <v>0.0678151016999644</v>
      </c>
      <c r="X234" s="59" t="s">
        <v>169</v>
      </c>
      <c r="Y234" s="59" t="s">
        <v>131</v>
      </c>
    </row>
    <row r="235" customFormat="false" ht="15" hidden="false" customHeight="false" outlineLevel="0" collapsed="false">
      <c r="A235" s="32" t="s">
        <v>386</v>
      </c>
      <c r="B235" s="32" t="s">
        <v>261</v>
      </c>
      <c r="C235" s="32" t="s">
        <v>398</v>
      </c>
      <c r="D235" s="54" t="n">
        <f aca="false">ROUND(S235*T235,0)</f>
        <v>466</v>
      </c>
      <c r="E235" s="54" t="n">
        <f aca="false">ROUND(S235,0)-D235</f>
        <v>265</v>
      </c>
      <c r="F235" s="54" t="n">
        <f aca="false">IF(COUNTA(D235:E235)=0,"",SUM(D235:E235))</f>
        <v>731</v>
      </c>
      <c r="G235" s="55" t="n">
        <f aca="false">IF(OR(F235="",F235=0),"",D235/F235)</f>
        <v>0.637482900136799</v>
      </c>
      <c r="H235" s="55" t="n">
        <f aca="false">IF(OR(F235="",F235=0),"",E235/F235)</f>
        <v>0.362517099863201</v>
      </c>
      <c r="I235" s="32" t="s">
        <v>129</v>
      </c>
      <c r="J235" s="36" t="n">
        <v>2.11716121919269</v>
      </c>
      <c r="K235" s="36" t="n">
        <f aca="false">$K$8</f>
        <v>1.80203622806309</v>
      </c>
      <c r="L235" s="36" t="n">
        <f aca="false">SQRT(J235^2+K235^2)</f>
        <v>2.78023491728762</v>
      </c>
      <c r="M235" s="55" t="n">
        <f aca="false">IF(G235="","",MAX(0,G235-1.96*L235/100))</f>
        <v>0.582990295757962</v>
      </c>
      <c r="N235" s="55" t="n">
        <f aca="false">IF(G235="","",MIN(1,G235+1.96*L235/100))</f>
        <v>0.691975504515636</v>
      </c>
      <c r="O235" s="54" t="n">
        <f aca="false">ROUND(S235*W235,0)</f>
        <v>64</v>
      </c>
      <c r="P235" s="54" t="n">
        <f aca="false">IF(F235="","",ROUND(SQRT((F235*L235/100)^2+(G235*O235)^2),0))</f>
        <v>46</v>
      </c>
      <c r="R235" s="56" t="n">
        <v>12.9337264889413</v>
      </c>
      <c r="S235" s="57" t="n">
        <f aca="false">U235*V235*$F$5</f>
        <v>730.770032051282</v>
      </c>
      <c r="T235" s="58" t="n">
        <f aca="false">MAX(0,MIN(1,R235/100+$D$5))</f>
        <v>0.637392313856718</v>
      </c>
      <c r="U235" s="58" t="n">
        <v>0.561698717948718</v>
      </c>
      <c r="V235" s="57" t="n">
        <v>1301</v>
      </c>
      <c r="W235" s="58" t="n">
        <v>0.0882361663506877</v>
      </c>
      <c r="X235" s="59" t="s">
        <v>136</v>
      </c>
      <c r="Y235" s="59" t="s">
        <v>131</v>
      </c>
    </row>
    <row r="236" customFormat="false" ht="15" hidden="false" customHeight="false" outlineLevel="0" collapsed="false">
      <c r="A236" s="32" t="s">
        <v>386</v>
      </c>
      <c r="B236" s="32" t="s">
        <v>261</v>
      </c>
      <c r="C236" s="32" t="s">
        <v>399</v>
      </c>
      <c r="D236" s="54" t="n">
        <f aca="false">ROUND(S236*T236,0)</f>
        <v>598</v>
      </c>
      <c r="E236" s="54" t="n">
        <f aca="false">ROUND(S236,0)-D236</f>
        <v>385</v>
      </c>
      <c r="F236" s="54" t="n">
        <f aca="false">IF(COUNTA(D236:E236)=0,"",SUM(D236:E236))</f>
        <v>983</v>
      </c>
      <c r="G236" s="55" t="n">
        <f aca="false">IF(OR(F236="",F236=0),"",D236/F236)</f>
        <v>0.608341810783316</v>
      </c>
      <c r="H236" s="55" t="n">
        <f aca="false">IF(OR(F236="",F236=0),"",E236/F236)</f>
        <v>0.391658189216684</v>
      </c>
      <c r="I236" s="32" t="s">
        <v>129</v>
      </c>
      <c r="J236" s="36" t="n">
        <v>1.72835549007323</v>
      </c>
      <c r="K236" s="36" t="n">
        <f aca="false">$K$8</f>
        <v>1.80203622806309</v>
      </c>
      <c r="L236" s="36" t="n">
        <f aca="false">SQRT(J236^2+K236^2)</f>
        <v>2.49690754080285</v>
      </c>
      <c r="M236" s="55" t="n">
        <f aca="false">IF(G236="","",MAX(0,G236-1.96*L236/100))</f>
        <v>0.559402422983581</v>
      </c>
      <c r="N236" s="55" t="n">
        <f aca="false">IF(G236="","",MIN(1,G236+1.96*L236/100))</f>
        <v>0.657281198583052</v>
      </c>
      <c r="O236" s="54" t="n">
        <f aca="false">ROUND(S236*W236,0)</f>
        <v>67</v>
      </c>
      <c r="P236" s="54" t="n">
        <f aca="false">IF(F236="","",ROUND(SQRT((F236*L236/100)^2+(G236*O236)^2),0))</f>
        <v>48</v>
      </c>
      <c r="R236" s="56" t="n">
        <v>10.0786661157586</v>
      </c>
      <c r="S236" s="57" t="n">
        <f aca="false">U236*V236*$F$5</f>
        <v>983.008610086101</v>
      </c>
      <c r="T236" s="58" t="n">
        <f aca="false">MAX(0,MIN(1,R236/100+$D$5))</f>
        <v>0.60884171012489</v>
      </c>
      <c r="U236" s="58" t="n">
        <v>0.600861008610086</v>
      </c>
      <c r="V236" s="57" t="n">
        <v>1636</v>
      </c>
      <c r="W236" s="58" t="n">
        <v>0.0678151016999644</v>
      </c>
      <c r="X236" s="59" t="s">
        <v>169</v>
      </c>
      <c r="Y236" s="59" t="s">
        <v>131</v>
      </c>
    </row>
    <row r="237" customFormat="false" ht="15" hidden="false" customHeight="false" outlineLevel="0" collapsed="false">
      <c r="A237" s="32" t="s">
        <v>386</v>
      </c>
      <c r="B237" s="32" t="s">
        <v>261</v>
      </c>
      <c r="C237" s="32" t="s">
        <v>400</v>
      </c>
      <c r="D237" s="54" t="n">
        <f aca="false">ROUND(S237*T237,0)</f>
        <v>737</v>
      </c>
      <c r="E237" s="54" t="n">
        <f aca="false">ROUND(S237,0)-D237</f>
        <v>449</v>
      </c>
      <c r="F237" s="54" t="n">
        <f aca="false">IF(COUNTA(D237:E237)=0,"",SUM(D237:E237))</f>
        <v>1186</v>
      </c>
      <c r="G237" s="55" t="n">
        <f aca="false">IF(OR(F237="",F237=0),"",D237/F237)</f>
        <v>0.62141652613828</v>
      </c>
      <c r="H237" s="55" t="n">
        <f aca="false">IF(OR(F237="",F237=0),"",E237/F237)</f>
        <v>0.37858347386172</v>
      </c>
      <c r="I237" s="32" t="s">
        <v>129</v>
      </c>
      <c r="J237" s="36" t="n">
        <v>1.72835549007323</v>
      </c>
      <c r="K237" s="36" t="n">
        <f aca="false">$K$8</f>
        <v>1.80203622806309</v>
      </c>
      <c r="L237" s="36" t="n">
        <f aca="false">SQRT(J237^2+K237^2)</f>
        <v>2.49690754080285</v>
      </c>
      <c r="M237" s="55" t="n">
        <f aca="false">IF(G237="","",MAX(0,G237-1.96*L237/100))</f>
        <v>0.572477138338544</v>
      </c>
      <c r="N237" s="55" t="n">
        <f aca="false">IF(G237="","",MIN(1,G237+1.96*L237/100))</f>
        <v>0.670355913938016</v>
      </c>
      <c r="O237" s="54" t="n">
        <f aca="false">ROUND(S237*W237,0)</f>
        <v>80</v>
      </c>
      <c r="P237" s="54" t="n">
        <f aca="false">IF(F237="","",ROUND(SQRT((F237*L237/100)^2+(G237*O237)^2),0))</f>
        <v>58</v>
      </c>
      <c r="R237" s="56" t="n">
        <v>11.308445472382</v>
      </c>
      <c r="S237" s="57" t="n">
        <f aca="false">U237*V237*$F$5</f>
        <v>1185.78507842306</v>
      </c>
      <c r="T237" s="58" t="n">
        <f aca="false">MAX(0,MIN(1,R237/100+$D$5))</f>
        <v>0.621139503691125</v>
      </c>
      <c r="U237" s="58" t="n">
        <v>0.508266214497669</v>
      </c>
      <c r="V237" s="57" t="n">
        <v>2333</v>
      </c>
      <c r="W237" s="58" t="n">
        <v>0.0678151016999644</v>
      </c>
      <c r="X237" s="59" t="s">
        <v>169</v>
      </c>
      <c r="Y237" s="59" t="s">
        <v>131</v>
      </c>
    </row>
    <row r="238" customFormat="false" ht="15" hidden="false" customHeight="false" outlineLevel="0" collapsed="false">
      <c r="A238" s="32" t="s">
        <v>386</v>
      </c>
      <c r="B238" s="32" t="s">
        <v>261</v>
      </c>
      <c r="C238" s="32" t="s">
        <v>401</v>
      </c>
      <c r="D238" s="54" t="n">
        <f aca="false">ROUND(S238*T238,0)</f>
        <v>584</v>
      </c>
      <c r="E238" s="54" t="n">
        <f aca="false">ROUND(S238,0)-D238</f>
        <v>421</v>
      </c>
      <c r="F238" s="54" t="n">
        <f aca="false">IF(COUNTA(D238:E238)=0,"",SUM(D238:E238))</f>
        <v>1005</v>
      </c>
      <c r="G238" s="55" t="n">
        <f aca="false">IF(OR(F238="",F238=0),"",D238/F238)</f>
        <v>0.581094527363184</v>
      </c>
      <c r="H238" s="55" t="n">
        <f aca="false">IF(OR(F238="",F238=0),"",E238/F238)</f>
        <v>0.418905472636816</v>
      </c>
      <c r="I238" s="32" t="s">
        <v>129</v>
      </c>
      <c r="J238" s="36" t="n">
        <v>1.72835549007323</v>
      </c>
      <c r="K238" s="36" t="n">
        <f aca="false">$K$8</f>
        <v>1.80203622806309</v>
      </c>
      <c r="L238" s="36" t="n">
        <f aca="false">SQRT(J238^2+K238^2)</f>
        <v>2.49690754080285</v>
      </c>
      <c r="M238" s="55" t="n">
        <f aca="false">IF(G238="","",MAX(0,G238-1.96*L238/100))</f>
        <v>0.532155139563448</v>
      </c>
      <c r="N238" s="55" t="n">
        <f aca="false">IF(G238="","",MIN(1,G238+1.96*L238/100))</f>
        <v>0.63003391516292</v>
      </c>
      <c r="O238" s="54" t="n">
        <f aca="false">ROUND(S238*W238,0)</f>
        <v>68</v>
      </c>
      <c r="P238" s="54" t="n">
        <f aca="false">IF(F238="","",ROUND(SQRT((F238*L238/100)^2+(G238*O238)^2),0))</f>
        <v>47</v>
      </c>
      <c r="R238" s="56" t="n">
        <v>7.29297388169522</v>
      </c>
      <c r="S238" s="57" t="n">
        <f aca="false">U238*V238*$F$5</f>
        <v>1004.54761904762</v>
      </c>
      <c r="T238" s="58" t="n">
        <f aca="false">MAX(0,MIN(1,R238/100+$D$5))</f>
        <v>0.580984787784257</v>
      </c>
      <c r="U238" s="58" t="n">
        <v>0.738095238095238</v>
      </c>
      <c r="V238" s="57" t="n">
        <v>1361</v>
      </c>
      <c r="W238" s="58" t="n">
        <v>0.0678151016999644</v>
      </c>
      <c r="X238" s="59" t="s">
        <v>169</v>
      </c>
      <c r="Y238" s="59" t="s">
        <v>131</v>
      </c>
    </row>
    <row r="239" customFormat="false" ht="15" hidden="false" customHeight="false" outlineLevel="0" collapsed="false">
      <c r="A239" s="32" t="s">
        <v>386</v>
      </c>
      <c r="B239" s="32" t="s">
        <v>261</v>
      </c>
      <c r="C239" s="32" t="s">
        <v>402</v>
      </c>
      <c r="D239" s="54" t="n">
        <f aca="false">ROUND(S239*T239,0)</f>
        <v>444</v>
      </c>
      <c r="E239" s="54" t="n">
        <f aca="false">ROUND(S239,0)-D239</f>
        <v>254</v>
      </c>
      <c r="F239" s="54" t="n">
        <f aca="false">IF(COUNTA(D239:E239)=0,"",SUM(D239:E239))</f>
        <v>698</v>
      </c>
      <c r="G239" s="55" t="n">
        <f aca="false">IF(OR(F239="",F239=0),"",D239/F239)</f>
        <v>0.636103151862464</v>
      </c>
      <c r="H239" s="55" t="n">
        <f aca="false">IF(OR(F239="",F239=0),"",E239/F239)</f>
        <v>0.363896848137536</v>
      </c>
      <c r="I239" s="32" t="s">
        <v>129</v>
      </c>
      <c r="J239" s="36" t="n">
        <v>2.11716121919269</v>
      </c>
      <c r="K239" s="36" t="n">
        <f aca="false">$K$8</f>
        <v>1.80203622806309</v>
      </c>
      <c r="L239" s="36" t="n">
        <f aca="false">SQRT(J239^2+K239^2)</f>
        <v>2.78023491728762</v>
      </c>
      <c r="M239" s="55" t="n">
        <f aca="false">IF(G239="","",MAX(0,G239-1.96*L239/100))</f>
        <v>0.581610547483627</v>
      </c>
      <c r="N239" s="55" t="n">
        <f aca="false">IF(G239="","",MIN(1,G239+1.96*L239/100))</f>
        <v>0.690595756241301</v>
      </c>
      <c r="O239" s="54" t="n">
        <f aca="false">ROUND(S239*W239,0)</f>
        <v>62</v>
      </c>
      <c r="P239" s="54" t="n">
        <f aca="false">IF(F239="","",ROUND(SQRT((F239*L239/100)^2+(G239*O239)^2),0))</f>
        <v>44</v>
      </c>
      <c r="R239" s="56" t="n">
        <v>12.8982309394715</v>
      </c>
      <c r="S239" s="57" t="n">
        <f aca="false">U239*V239*$F$5</f>
        <v>697.629411764706</v>
      </c>
      <c r="T239" s="58" t="n">
        <f aca="false">MAX(0,MIN(1,R239/100+$D$5))</f>
        <v>0.63703735836202</v>
      </c>
      <c r="U239" s="58" t="n">
        <v>0.685294117647059</v>
      </c>
      <c r="V239" s="57" t="n">
        <v>1018</v>
      </c>
      <c r="W239" s="58" t="n">
        <v>0.0882361663506877</v>
      </c>
      <c r="X239" s="59" t="s">
        <v>136</v>
      </c>
      <c r="Y239" s="59" t="s">
        <v>131</v>
      </c>
    </row>
    <row r="240" customFormat="false" ht="15" hidden="false" customHeight="false" outlineLevel="0" collapsed="false">
      <c r="A240" s="32" t="s">
        <v>386</v>
      </c>
      <c r="B240" s="32" t="s">
        <v>261</v>
      </c>
      <c r="C240" s="32" t="s">
        <v>403</v>
      </c>
      <c r="D240" s="54" t="n">
        <f aca="false">ROUND(S240*T240,0)</f>
        <v>570</v>
      </c>
      <c r="E240" s="54" t="n">
        <f aca="false">ROUND(S240,0)-D240</f>
        <v>293</v>
      </c>
      <c r="F240" s="54" t="n">
        <f aca="false">IF(COUNTA(D240:E240)=0,"",SUM(D240:E240))</f>
        <v>863</v>
      </c>
      <c r="G240" s="55" t="n">
        <f aca="false">IF(OR(F240="",F240=0),"",D240/F240)</f>
        <v>0.660486674391657</v>
      </c>
      <c r="H240" s="55" t="n">
        <f aca="false">IF(OR(F240="",F240=0),"",E240/F240)</f>
        <v>0.339513325608343</v>
      </c>
      <c r="I240" s="32" t="s">
        <v>129</v>
      </c>
      <c r="J240" s="36" t="n">
        <v>2.11716121919269</v>
      </c>
      <c r="K240" s="36" t="n">
        <f aca="false">$K$8</f>
        <v>1.80203622806309</v>
      </c>
      <c r="L240" s="36" t="n">
        <f aca="false">SQRT(J240^2+K240^2)</f>
        <v>2.78023491728762</v>
      </c>
      <c r="M240" s="55" t="n">
        <f aca="false">IF(G240="","",MAX(0,G240-1.96*L240/100))</f>
        <v>0.60599407001282</v>
      </c>
      <c r="N240" s="55" t="n">
        <f aca="false">IF(G240="","",MIN(1,G240+1.96*L240/100))</f>
        <v>0.714979278770494</v>
      </c>
      <c r="O240" s="54" t="n">
        <f aca="false">ROUND(S240*W240,0)</f>
        <v>76</v>
      </c>
      <c r="P240" s="54" t="n">
        <f aca="false">IF(F240="","",ROUND(SQRT((F240*L240/100)^2+(G240*O240)^2),0))</f>
        <v>56</v>
      </c>
      <c r="R240" s="56" t="n">
        <v>15.2861644629697</v>
      </c>
      <c r="S240" s="57" t="n">
        <f aca="false">U240*V240*$F$5</f>
        <v>863.161290322581</v>
      </c>
      <c r="T240" s="58" t="n">
        <f aca="false">MAX(0,MIN(1,R240/100+$D$5))</f>
        <v>0.660916693597002</v>
      </c>
      <c r="U240" s="58" t="n">
        <v>0.551893408134642</v>
      </c>
      <c r="V240" s="57" t="n">
        <v>1564</v>
      </c>
      <c r="W240" s="58" t="n">
        <v>0.0882361663506877</v>
      </c>
      <c r="X240" s="59" t="s">
        <v>136</v>
      </c>
      <c r="Y240" s="59" t="s">
        <v>131</v>
      </c>
    </row>
    <row r="241" customFormat="false" ht="15" hidden="false" customHeight="false" outlineLevel="0" collapsed="false">
      <c r="A241" s="32" t="s">
        <v>386</v>
      </c>
      <c r="B241" s="32" t="s">
        <v>261</v>
      </c>
      <c r="C241" s="32" t="s">
        <v>404</v>
      </c>
      <c r="D241" s="54" t="n">
        <f aca="false">ROUND(S241*T241,0)</f>
        <v>696</v>
      </c>
      <c r="E241" s="54" t="n">
        <f aca="false">ROUND(S241,0)-D241</f>
        <v>435</v>
      </c>
      <c r="F241" s="54" t="n">
        <f aca="false">IF(COUNTA(D241:E241)=0,"",SUM(D241:E241))</f>
        <v>1131</v>
      </c>
      <c r="G241" s="55" t="n">
        <f aca="false">IF(OR(F241="",F241=0),"",D241/F241)</f>
        <v>0.615384615384615</v>
      </c>
      <c r="H241" s="55" t="n">
        <f aca="false">IF(OR(F241="",F241=0),"",E241/F241)</f>
        <v>0.384615384615385</v>
      </c>
      <c r="I241" s="32" t="s">
        <v>129</v>
      </c>
      <c r="J241" s="36" t="n">
        <v>1.72835549007323</v>
      </c>
      <c r="K241" s="36" t="n">
        <f aca="false">$K$8</f>
        <v>1.80203622806309</v>
      </c>
      <c r="L241" s="36" t="n">
        <f aca="false">SQRT(J241^2+K241^2)</f>
        <v>2.49690754080285</v>
      </c>
      <c r="M241" s="55" t="n">
        <f aca="false">IF(G241="","",MAX(0,G241-1.96*L241/100))</f>
        <v>0.56644522758488</v>
      </c>
      <c r="N241" s="55" t="n">
        <f aca="false">IF(G241="","",MIN(1,G241+1.96*L241/100))</f>
        <v>0.664324003184351</v>
      </c>
      <c r="O241" s="54" t="n">
        <f aca="false">ROUND(S241*W241,0)</f>
        <v>77</v>
      </c>
      <c r="P241" s="54" t="n">
        <f aca="false">IF(F241="","",ROUND(SQRT((F241*L241/100)^2+(G241*O241)^2),0))</f>
        <v>55</v>
      </c>
      <c r="R241" s="56" t="n">
        <v>10.715218569054</v>
      </c>
      <c r="S241" s="57" t="n">
        <f aca="false">U241*V241*$F$5</f>
        <v>1131.04550209205</v>
      </c>
      <c r="T241" s="58" t="n">
        <f aca="false">MAX(0,MIN(1,R241/100+$D$5))</f>
        <v>0.615207234657845</v>
      </c>
      <c r="U241" s="58" t="n">
        <v>0.582112970711297</v>
      </c>
      <c r="V241" s="57" t="n">
        <v>1943</v>
      </c>
      <c r="W241" s="58" t="n">
        <v>0.0678151016999644</v>
      </c>
      <c r="X241" s="59" t="s">
        <v>169</v>
      </c>
      <c r="Y241" s="59" t="s">
        <v>131</v>
      </c>
    </row>
    <row r="242" customFormat="false" ht="15" hidden="false" customHeight="false" outlineLevel="0" collapsed="false">
      <c r="A242" s="32" t="s">
        <v>386</v>
      </c>
      <c r="B242" s="32" t="s">
        <v>261</v>
      </c>
      <c r="C242" s="32" t="s">
        <v>405</v>
      </c>
      <c r="D242" s="54" t="n">
        <f aca="false">ROUND(S242*T242,0)</f>
        <v>508</v>
      </c>
      <c r="E242" s="54" t="n">
        <f aca="false">ROUND(S242,0)-D242</f>
        <v>232</v>
      </c>
      <c r="F242" s="54" t="n">
        <f aca="false">IF(COUNTA(D242:E242)=0,"",SUM(D242:E242))</f>
        <v>740</v>
      </c>
      <c r="G242" s="55" t="n">
        <f aca="false">IF(OR(F242="",F242=0),"",D242/F242)</f>
        <v>0.686486486486487</v>
      </c>
      <c r="H242" s="55" t="n">
        <f aca="false">IF(OR(F242="",F242=0),"",E242/F242)</f>
        <v>0.313513513513514</v>
      </c>
      <c r="I242" s="32" t="s">
        <v>129</v>
      </c>
      <c r="J242" s="36" t="n">
        <v>2.11716121919269</v>
      </c>
      <c r="K242" s="36" t="n">
        <f aca="false">$K$8</f>
        <v>1.80203622806309</v>
      </c>
      <c r="L242" s="36" t="n">
        <f aca="false">SQRT(J242^2+K242^2)</f>
        <v>2.78023491728762</v>
      </c>
      <c r="M242" s="55" t="n">
        <f aca="false">IF(G242="","",MAX(0,G242-1.96*L242/100))</f>
        <v>0.631993882107649</v>
      </c>
      <c r="N242" s="55" t="n">
        <f aca="false">IF(G242="","",MIN(1,G242+1.96*L242/100))</f>
        <v>0.740979090865324</v>
      </c>
      <c r="O242" s="54" t="n">
        <f aca="false">ROUND(S242*W242,0)</f>
        <v>65</v>
      </c>
      <c r="P242" s="54" t="n">
        <f aca="false">IF(F242="","",ROUND(SQRT((F242*L242/100)^2+(G242*O242)^2),0))</f>
        <v>49</v>
      </c>
      <c r="R242" s="56" t="n">
        <v>17.7933701711203</v>
      </c>
      <c r="S242" s="57" t="n">
        <f aca="false">U242*V242*$F$5</f>
        <v>740.0329218107</v>
      </c>
      <c r="T242" s="58" t="n">
        <f aca="false">MAX(0,MIN(1,R242/100+$D$5))</f>
        <v>0.685988750678508</v>
      </c>
      <c r="U242" s="58" t="n">
        <v>0.303292181069959</v>
      </c>
      <c r="V242" s="57" t="n">
        <v>2440</v>
      </c>
      <c r="W242" s="58" t="n">
        <v>0.0882361663506877</v>
      </c>
      <c r="X242" s="59" t="s">
        <v>136</v>
      </c>
      <c r="Y242" s="59" t="s">
        <v>131</v>
      </c>
    </row>
    <row r="243" customFormat="false" ht="15" hidden="false" customHeight="false" outlineLevel="0" collapsed="false">
      <c r="A243" s="32" t="s">
        <v>386</v>
      </c>
      <c r="B243" s="32" t="s">
        <v>261</v>
      </c>
      <c r="C243" s="32" t="s">
        <v>406</v>
      </c>
      <c r="D243" s="54" t="n">
        <f aca="false">ROUND(S243*T243,0)</f>
        <v>542</v>
      </c>
      <c r="E243" s="54" t="n">
        <f aca="false">ROUND(S243,0)-D243</f>
        <v>329</v>
      </c>
      <c r="F243" s="54" t="n">
        <f aca="false">IF(COUNTA(D243:E243)=0,"",SUM(D243:E243))</f>
        <v>871</v>
      </c>
      <c r="G243" s="55" t="n">
        <f aca="false">IF(OR(F243="",F243=0),"",D243/F243)</f>
        <v>0.622273249138921</v>
      </c>
      <c r="H243" s="55" t="n">
        <f aca="false">IF(OR(F243="",F243=0),"",E243/F243)</f>
        <v>0.377726750861079</v>
      </c>
      <c r="I243" s="32" t="s">
        <v>129</v>
      </c>
      <c r="J243" s="36" t="n">
        <v>2.11716121919269</v>
      </c>
      <c r="K243" s="36" t="n">
        <f aca="false">$K$8</f>
        <v>1.80203622806309</v>
      </c>
      <c r="L243" s="36" t="n">
        <f aca="false">SQRT(J243^2+K243^2)</f>
        <v>2.78023491728762</v>
      </c>
      <c r="M243" s="55" t="n">
        <f aca="false">IF(G243="","",MAX(0,G243-1.96*L243/100))</f>
        <v>0.567780644760084</v>
      </c>
      <c r="N243" s="55" t="n">
        <f aca="false">IF(G243="","",MIN(1,G243+1.96*L243/100))</f>
        <v>0.676765853517758</v>
      </c>
      <c r="O243" s="54" t="n">
        <f aca="false">ROUND(S243*W243,0)</f>
        <v>77</v>
      </c>
      <c r="P243" s="54" t="n">
        <f aca="false">IF(F243="","",ROUND(SQRT((F243*L243/100)^2+(G243*O243)^2),0))</f>
        <v>54</v>
      </c>
      <c r="R243" s="56" t="n">
        <v>11.4550932282073</v>
      </c>
      <c r="S243" s="57" t="n">
        <f aca="false">U243*V243*$F$5</f>
        <v>870.802226935313</v>
      </c>
      <c r="T243" s="58" t="n">
        <f aca="false">MAX(0,MIN(1,R243/100+$D$5))</f>
        <v>0.622605981249378</v>
      </c>
      <c r="U243" s="58" t="n">
        <v>0.449098621420997</v>
      </c>
      <c r="V243" s="57" t="n">
        <v>1939</v>
      </c>
      <c r="W243" s="58" t="n">
        <v>0.0882361663506877</v>
      </c>
      <c r="X243" s="59" t="s">
        <v>136</v>
      </c>
      <c r="Y243" s="59" t="s">
        <v>131</v>
      </c>
    </row>
    <row r="244" customFormat="false" ht="15" hidden="false" customHeight="false" outlineLevel="0" collapsed="false">
      <c r="A244" s="32" t="s">
        <v>386</v>
      </c>
      <c r="B244" s="32" t="s">
        <v>261</v>
      </c>
      <c r="C244" s="32" t="s">
        <v>407</v>
      </c>
      <c r="D244" s="54" t="n">
        <f aca="false">ROUND(S244*T244,0)</f>
        <v>153</v>
      </c>
      <c r="E244" s="54" t="n">
        <f aca="false">ROUND(S244,0)-D244</f>
        <v>62</v>
      </c>
      <c r="F244" s="54" t="n">
        <f aca="false">IF(COUNTA(D244:E244)=0,"",SUM(D244:E244))</f>
        <v>215</v>
      </c>
      <c r="G244" s="55" t="n">
        <f aca="false">IF(OR(F244="",F244=0),"",D244/F244)</f>
        <v>0.711627906976744</v>
      </c>
      <c r="H244" s="55" t="n">
        <f aca="false">IF(OR(F244="",F244=0),"",E244/F244)</f>
        <v>0.288372093023256</v>
      </c>
      <c r="I244" s="32" t="s">
        <v>129</v>
      </c>
      <c r="J244" s="36" t="n">
        <v>3.42046080519466</v>
      </c>
      <c r="K244" s="36" t="n">
        <f aca="false">$K$8</f>
        <v>1.80203622806309</v>
      </c>
      <c r="L244" s="36" t="n">
        <f aca="false">SQRT(J244^2+K244^2)</f>
        <v>3.86612036635239</v>
      </c>
      <c r="M244" s="55" t="n">
        <f aca="false">IF(G244="","",MAX(0,G244-1.96*L244/100))</f>
        <v>0.635851947796237</v>
      </c>
      <c r="N244" s="55" t="n">
        <f aca="false">IF(G244="","",MIN(1,G244+1.96*L244/100))</f>
        <v>0.787403866157251</v>
      </c>
      <c r="O244" s="54" t="n">
        <f aca="false">ROUND(S244*W244,0)</f>
        <v>32</v>
      </c>
      <c r="P244" s="54" t="n">
        <f aca="false">IF(F244="","",ROUND(SQRT((F244*L244/100)^2+(G244*O244)^2),0))</f>
        <v>24</v>
      </c>
      <c r="R244" s="56" t="n">
        <v>20.0874827324202</v>
      </c>
      <c r="S244" s="57" t="n">
        <f aca="false">U244*V244*$F$5</f>
        <v>215.348525469169</v>
      </c>
      <c r="T244" s="58" t="n">
        <f aca="false">MAX(0,MIN(1,R244/100+$D$5))</f>
        <v>0.708929876291506</v>
      </c>
      <c r="U244" s="58" t="n">
        <v>0.281501340482574</v>
      </c>
      <c r="V244" s="57" t="n">
        <v>765</v>
      </c>
      <c r="W244" s="58" t="n">
        <v>0.147793277096735</v>
      </c>
      <c r="X244" s="59" t="s">
        <v>130</v>
      </c>
      <c r="Y244" s="59" t="s">
        <v>131</v>
      </c>
    </row>
    <row r="245" customFormat="false" ht="15" hidden="false" customHeight="false" outlineLevel="0" collapsed="false">
      <c r="A245" s="32" t="s">
        <v>386</v>
      </c>
      <c r="B245" s="32" t="s">
        <v>261</v>
      </c>
      <c r="C245" s="32" t="s">
        <v>408</v>
      </c>
      <c r="D245" s="54" t="n">
        <f aca="false">ROUND(S245*T245,0)</f>
        <v>319</v>
      </c>
      <c r="E245" s="54" t="n">
        <f aca="false">ROUND(S245,0)-D245</f>
        <v>122</v>
      </c>
      <c r="F245" s="54" t="n">
        <f aca="false">IF(COUNTA(D245:E245)=0,"",SUM(D245:E245))</f>
        <v>441</v>
      </c>
      <c r="G245" s="55" t="n">
        <f aca="false">IF(OR(F245="",F245=0),"",D245/F245)</f>
        <v>0.723356009070295</v>
      </c>
      <c r="H245" s="55" t="n">
        <f aca="false">IF(OR(F245="",F245=0),"",E245/F245)</f>
        <v>0.276643990929705</v>
      </c>
      <c r="I245" s="32" t="s">
        <v>129</v>
      </c>
      <c r="J245" s="36" t="n">
        <v>3.42046080519466</v>
      </c>
      <c r="K245" s="36" t="n">
        <f aca="false">$K$8</f>
        <v>1.80203622806309</v>
      </c>
      <c r="L245" s="36" t="n">
        <f aca="false">SQRT(J245^2+K245^2)</f>
        <v>3.86612036635239</v>
      </c>
      <c r="M245" s="55" t="n">
        <f aca="false">IF(G245="","",MAX(0,G245-1.96*L245/100))</f>
        <v>0.647580049889788</v>
      </c>
      <c r="N245" s="55" t="n">
        <f aca="false">IF(G245="","",MIN(1,G245+1.96*L245/100))</f>
        <v>0.799131968250802</v>
      </c>
      <c r="O245" s="54" t="n">
        <f aca="false">ROUND(S245*W245,0)</f>
        <v>65</v>
      </c>
      <c r="P245" s="54" t="n">
        <f aca="false">IF(F245="","",ROUND(SQRT((F245*L245/100)^2+(G245*O245)^2),0))</f>
        <v>50</v>
      </c>
      <c r="R245" s="56" t="n">
        <v>21.5311275680116</v>
      </c>
      <c r="S245" s="57" t="n">
        <f aca="false">U245*V245*$F$5</f>
        <v>440.805484147387</v>
      </c>
      <c r="T245" s="58" t="n">
        <f aca="false">MAX(0,MIN(1,R245/100+$D$5))</f>
        <v>0.723366324647421</v>
      </c>
      <c r="U245" s="58" t="n">
        <v>0.381319622964867</v>
      </c>
      <c r="V245" s="57" t="n">
        <v>1156</v>
      </c>
      <c r="W245" s="58" t="n">
        <v>0.147793277096735</v>
      </c>
      <c r="X245" s="59" t="s">
        <v>130</v>
      </c>
      <c r="Y245" s="59" t="s">
        <v>131</v>
      </c>
    </row>
    <row r="246" customFormat="false" ht="15" hidden="false" customHeight="false" outlineLevel="0" collapsed="false">
      <c r="A246" s="32" t="s">
        <v>386</v>
      </c>
      <c r="B246" s="32" t="s">
        <v>261</v>
      </c>
      <c r="C246" s="32" t="s">
        <v>409</v>
      </c>
      <c r="D246" s="54" t="n">
        <f aca="false">ROUND(S246*T246,0)</f>
        <v>266</v>
      </c>
      <c r="E246" s="54" t="n">
        <f aca="false">ROUND(S246,0)-D246</f>
        <v>102</v>
      </c>
      <c r="F246" s="54" t="n">
        <f aca="false">IF(COUNTA(D246:E246)=0,"",SUM(D246:E246))</f>
        <v>368</v>
      </c>
      <c r="G246" s="55" t="n">
        <f aca="false">IF(OR(F246="",F246=0),"",D246/F246)</f>
        <v>0.722826086956522</v>
      </c>
      <c r="H246" s="55" t="n">
        <f aca="false">IF(OR(F246="",F246=0),"",E246/F246)</f>
        <v>0.277173913043478</v>
      </c>
      <c r="I246" s="32" t="s">
        <v>129</v>
      </c>
      <c r="J246" s="36" t="n">
        <v>3.42046080519466</v>
      </c>
      <c r="K246" s="36" t="n">
        <f aca="false">$K$8</f>
        <v>1.80203622806309</v>
      </c>
      <c r="L246" s="36" t="n">
        <f aca="false">SQRT(J246^2+K246^2)</f>
        <v>3.86612036635239</v>
      </c>
      <c r="M246" s="55" t="n">
        <f aca="false">IF(G246="","",MAX(0,G246-1.96*L246/100))</f>
        <v>0.647050127776015</v>
      </c>
      <c r="N246" s="55" t="n">
        <f aca="false">IF(G246="","",MIN(1,G246+1.96*L246/100))</f>
        <v>0.798602046137029</v>
      </c>
      <c r="O246" s="54" t="n">
        <f aca="false">ROUND(S246*W246,0)</f>
        <v>54</v>
      </c>
      <c r="P246" s="54" t="n">
        <f aca="false">IF(F246="","",ROUND(SQRT((F246*L246/100)^2+(G246*O246)^2),0))</f>
        <v>42</v>
      </c>
      <c r="R246" s="56" t="n">
        <v>21.4615524314465</v>
      </c>
      <c r="S246" s="57" t="n">
        <f aca="false">U246*V246*$F$5</f>
        <v>367.804159445407</v>
      </c>
      <c r="T246" s="58" t="n">
        <f aca="false">MAX(0,MIN(1,R246/100+$D$5))</f>
        <v>0.722670573281769</v>
      </c>
      <c r="U246" s="58" t="n">
        <v>0.306759098786828</v>
      </c>
      <c r="V246" s="57" t="n">
        <v>1199</v>
      </c>
      <c r="W246" s="58" t="n">
        <v>0.147793277096735</v>
      </c>
      <c r="X246" s="59" t="s">
        <v>130</v>
      </c>
      <c r="Y246" s="59" t="s">
        <v>131</v>
      </c>
    </row>
    <row r="247" customFormat="false" ht="15" hidden="false" customHeight="false" outlineLevel="0" collapsed="false">
      <c r="A247" s="32" t="s">
        <v>386</v>
      </c>
      <c r="B247" s="32" t="s">
        <v>261</v>
      </c>
      <c r="C247" s="32" t="s">
        <v>410</v>
      </c>
      <c r="D247" s="54" t="n">
        <f aca="false">ROUND(S247*T247,0)</f>
        <v>356</v>
      </c>
      <c r="E247" s="54" t="n">
        <f aca="false">ROUND(S247,0)-D247</f>
        <v>118</v>
      </c>
      <c r="F247" s="54" t="n">
        <f aca="false">IF(COUNTA(D247:E247)=0,"",SUM(D247:E247))</f>
        <v>474</v>
      </c>
      <c r="G247" s="55" t="n">
        <f aca="false">IF(OR(F247="",F247=0),"",D247/F247)</f>
        <v>0.751054852320675</v>
      </c>
      <c r="H247" s="55" t="n">
        <f aca="false">IF(OR(F247="",F247=0),"",E247/F247)</f>
        <v>0.248945147679325</v>
      </c>
      <c r="I247" s="32" t="s">
        <v>129</v>
      </c>
      <c r="J247" s="36" t="n">
        <v>3.42046080519466</v>
      </c>
      <c r="K247" s="36" t="n">
        <f aca="false">$K$8</f>
        <v>1.80203622806309</v>
      </c>
      <c r="L247" s="36" t="n">
        <f aca="false">SQRT(J247^2+K247^2)</f>
        <v>3.86612036635239</v>
      </c>
      <c r="M247" s="55" t="n">
        <f aca="false">IF(G247="","",MAX(0,G247-1.96*L247/100))</f>
        <v>0.675278893140168</v>
      </c>
      <c r="N247" s="55" t="n">
        <f aca="false">IF(G247="","",MIN(1,G247+1.96*L247/100))</f>
        <v>0.826830811501182</v>
      </c>
      <c r="O247" s="54" t="n">
        <f aca="false">ROUND(S247*W247,0)</f>
        <v>70</v>
      </c>
      <c r="P247" s="54" t="n">
        <f aca="false">IF(F247="","",ROUND(SQRT((F247*L247/100)^2+(G247*O247)^2),0))</f>
        <v>56</v>
      </c>
      <c r="R247" s="56" t="n">
        <v>24.4121451147776</v>
      </c>
      <c r="S247" s="57" t="n">
        <f aca="false">U247*V247*$F$5</f>
        <v>473.687539936102</v>
      </c>
      <c r="T247" s="58" t="n">
        <f aca="false">MAX(0,MIN(1,R247/100+$D$5))</f>
        <v>0.752176500115081</v>
      </c>
      <c r="U247" s="58" t="n">
        <v>0.281789137380192</v>
      </c>
      <c r="V247" s="57" t="n">
        <v>1681</v>
      </c>
      <c r="W247" s="58" t="n">
        <v>0.147793277096735</v>
      </c>
      <c r="X247" s="59" t="s">
        <v>130</v>
      </c>
      <c r="Y247" s="59" t="s">
        <v>131</v>
      </c>
    </row>
    <row r="248" customFormat="false" ht="15" hidden="false" customHeight="false" outlineLevel="0" collapsed="false">
      <c r="A248" s="32" t="s">
        <v>386</v>
      </c>
      <c r="B248" s="32" t="s">
        <v>261</v>
      </c>
      <c r="C248" s="32" t="s">
        <v>411</v>
      </c>
      <c r="D248" s="54" t="n">
        <f aca="false">ROUND(S248*T248,0)</f>
        <v>670</v>
      </c>
      <c r="E248" s="54" t="n">
        <f aca="false">ROUND(S248,0)-D248</f>
        <v>166</v>
      </c>
      <c r="F248" s="54" t="n">
        <f aca="false">IF(COUNTA(D248:E248)=0,"",SUM(D248:E248))</f>
        <v>836</v>
      </c>
      <c r="G248" s="55" t="n">
        <f aca="false">IF(OR(F248="",F248=0),"",D248/F248)</f>
        <v>0.801435406698565</v>
      </c>
      <c r="H248" s="55" t="n">
        <f aca="false">IF(OR(F248="",F248=0),"",E248/F248)</f>
        <v>0.198564593301435</v>
      </c>
      <c r="I248" s="32" t="s">
        <v>129</v>
      </c>
      <c r="J248" s="36" t="n">
        <v>2.11716121919269</v>
      </c>
      <c r="K248" s="36" t="n">
        <f aca="false">$K$8</f>
        <v>1.80203622806309</v>
      </c>
      <c r="L248" s="36" t="n">
        <f aca="false">SQRT(J248^2+K248^2)</f>
        <v>2.78023491728762</v>
      </c>
      <c r="M248" s="55" t="n">
        <f aca="false">IF(G248="","",MAX(0,G248-1.96*L248/100))</f>
        <v>0.746942802319727</v>
      </c>
      <c r="N248" s="55" t="n">
        <f aca="false">IF(G248="","",MIN(1,G248+1.96*L248/100))</f>
        <v>0.855928011077402</v>
      </c>
      <c r="O248" s="54" t="n">
        <f aca="false">ROUND(S248*W248,0)</f>
        <v>74</v>
      </c>
      <c r="P248" s="54" t="n">
        <f aca="false">IF(F248="","",ROUND(SQRT((F248*L248/100)^2+(G248*O248)^2),0))</f>
        <v>64</v>
      </c>
      <c r="R248" s="56" t="n">
        <v>29.3981881273028</v>
      </c>
      <c r="S248" s="57" t="n">
        <f aca="false">U248*V248*$F$5</f>
        <v>835.622727272728</v>
      </c>
      <c r="T248" s="58" t="n">
        <f aca="false">MAX(0,MIN(1,R248/100+$D$5))</f>
        <v>0.802036930240333</v>
      </c>
      <c r="U248" s="58" t="n">
        <v>0.224147727272727</v>
      </c>
      <c r="V248" s="57" t="n">
        <v>3728</v>
      </c>
      <c r="W248" s="58" t="n">
        <v>0.0882361663506877</v>
      </c>
      <c r="X248" s="59" t="s">
        <v>136</v>
      </c>
      <c r="Y248" s="59" t="s">
        <v>131</v>
      </c>
    </row>
    <row r="249" customFormat="false" ht="15" hidden="false" customHeight="false" outlineLevel="0" collapsed="false">
      <c r="A249" s="32" t="s">
        <v>386</v>
      </c>
      <c r="B249" s="32" t="s">
        <v>261</v>
      </c>
      <c r="C249" s="32" t="s">
        <v>412</v>
      </c>
      <c r="D249" s="54" t="n">
        <f aca="false">ROUND(S249*T249,0)</f>
        <v>374</v>
      </c>
      <c r="E249" s="54" t="n">
        <f aca="false">ROUND(S249,0)-D249</f>
        <v>134</v>
      </c>
      <c r="F249" s="54" t="n">
        <f aca="false">IF(COUNTA(D249:E249)=0,"",SUM(D249:E249))</f>
        <v>508</v>
      </c>
      <c r="G249" s="55" t="n">
        <f aca="false">IF(OR(F249="",F249=0),"",D249/F249)</f>
        <v>0.736220472440945</v>
      </c>
      <c r="H249" s="55" t="n">
        <f aca="false">IF(OR(F249="",F249=0),"",E249/F249)</f>
        <v>0.263779527559055</v>
      </c>
      <c r="I249" s="32" t="s">
        <v>129</v>
      </c>
      <c r="J249" s="36" t="n">
        <v>3.42046080519466</v>
      </c>
      <c r="K249" s="36" t="n">
        <f aca="false">$K$8</f>
        <v>1.80203622806309</v>
      </c>
      <c r="L249" s="36" t="n">
        <f aca="false">SQRT(J249^2+K249^2)</f>
        <v>3.86612036635239</v>
      </c>
      <c r="M249" s="55" t="n">
        <f aca="false">IF(G249="","",MAX(0,G249-1.96*L249/100))</f>
        <v>0.660444513260438</v>
      </c>
      <c r="N249" s="55" t="n">
        <f aca="false">IF(G249="","",MIN(1,G249+1.96*L249/100))</f>
        <v>0.811996431621452</v>
      </c>
      <c r="O249" s="54" t="n">
        <f aca="false">ROUND(S249*W249,0)</f>
        <v>75</v>
      </c>
      <c r="P249" s="54" t="n">
        <f aca="false">IF(F249="","",ROUND(SQRT((F249*L249/100)^2+(G249*O249)^2),0))</f>
        <v>59</v>
      </c>
      <c r="R249" s="56" t="n">
        <v>22.8175736221197</v>
      </c>
      <c r="S249" s="57" t="n">
        <f aca="false">U249*V249*$F$5</f>
        <v>507.768014059754</v>
      </c>
      <c r="T249" s="58" t="n">
        <f aca="false">MAX(0,MIN(1,R249/100+$D$5))</f>
        <v>0.736230785188501</v>
      </c>
      <c r="U249" s="58" t="n">
        <v>0.272993555946104</v>
      </c>
      <c r="V249" s="57" t="n">
        <v>1860</v>
      </c>
      <c r="W249" s="58" t="n">
        <v>0.147793277096735</v>
      </c>
      <c r="X249" s="59" t="s">
        <v>130</v>
      </c>
      <c r="Y249" s="59" t="s">
        <v>131</v>
      </c>
    </row>
    <row r="250" customFormat="false" ht="15" hidden="false" customHeight="false" outlineLevel="0" collapsed="false">
      <c r="A250" s="32" t="s">
        <v>386</v>
      </c>
      <c r="B250" s="32" t="s">
        <v>261</v>
      </c>
      <c r="C250" s="32" t="s">
        <v>413</v>
      </c>
      <c r="D250" s="54" t="n">
        <f aca="false">ROUND(S250*T250,0)</f>
        <v>356</v>
      </c>
      <c r="E250" s="54" t="n">
        <f aca="false">ROUND(S250,0)-D250</f>
        <v>143</v>
      </c>
      <c r="F250" s="54" t="n">
        <f aca="false">IF(COUNTA(D250:E250)=0,"",SUM(D250:E250))</f>
        <v>499</v>
      </c>
      <c r="G250" s="55" t="n">
        <f aca="false">IF(OR(F250="",F250=0),"",D250/F250)</f>
        <v>0.713426853707415</v>
      </c>
      <c r="H250" s="55" t="n">
        <f aca="false">IF(OR(F250="",F250=0),"",E250/F250)</f>
        <v>0.286573146292585</v>
      </c>
      <c r="I250" s="32" t="s">
        <v>129</v>
      </c>
      <c r="J250" s="36" t="n">
        <v>3.42046080519466</v>
      </c>
      <c r="K250" s="36" t="n">
        <f aca="false">$K$8</f>
        <v>1.80203622806309</v>
      </c>
      <c r="L250" s="36" t="n">
        <f aca="false">SQRT(J250^2+K250^2)</f>
        <v>3.86612036635239</v>
      </c>
      <c r="M250" s="55" t="n">
        <f aca="false">IF(G250="","",MAX(0,G250-1.96*L250/100))</f>
        <v>0.637650894526908</v>
      </c>
      <c r="N250" s="55" t="n">
        <f aca="false">IF(G250="","",MIN(1,G250+1.96*L250/100))</f>
        <v>0.789202812887922</v>
      </c>
      <c r="O250" s="54" t="n">
        <f aca="false">ROUND(S250*W250,0)</f>
        <v>74</v>
      </c>
      <c r="P250" s="54" t="n">
        <f aca="false">IF(F250="","",ROUND(SQRT((F250*L250/100)^2+(G250*O250)^2),0))</f>
        <v>56</v>
      </c>
      <c r="R250" s="56" t="n">
        <v>20.4971519312772</v>
      </c>
      <c r="S250" s="57" t="n">
        <f aca="false">U250*V250*$F$5</f>
        <v>498.871436256052</v>
      </c>
      <c r="T250" s="58" t="n">
        <f aca="false">MAX(0,MIN(1,R250/100+$D$5))</f>
        <v>0.713026568280076</v>
      </c>
      <c r="U250" s="58" t="n">
        <v>0.267348036578806</v>
      </c>
      <c r="V250" s="57" t="n">
        <v>1866</v>
      </c>
      <c r="W250" s="58" t="n">
        <v>0.147793277096735</v>
      </c>
      <c r="X250" s="59" t="s">
        <v>130</v>
      </c>
      <c r="Y250" s="59" t="s">
        <v>131</v>
      </c>
    </row>
    <row r="251" customFormat="false" ht="15" hidden="false" customHeight="false" outlineLevel="0" collapsed="false">
      <c r="A251" s="32" t="s">
        <v>386</v>
      </c>
      <c r="B251" s="32" t="s">
        <v>261</v>
      </c>
      <c r="C251" s="32" t="s">
        <v>414</v>
      </c>
      <c r="D251" s="54" t="n">
        <f aca="false">ROUND(S251*T251,0)</f>
        <v>393</v>
      </c>
      <c r="E251" s="54" t="n">
        <f aca="false">ROUND(S251,0)-D251</f>
        <v>141</v>
      </c>
      <c r="F251" s="54" t="n">
        <f aca="false">IF(COUNTA(D251:E251)=0,"",SUM(D251:E251))</f>
        <v>534</v>
      </c>
      <c r="G251" s="55" t="n">
        <f aca="false">IF(OR(F251="",F251=0),"",D251/F251)</f>
        <v>0.735955056179775</v>
      </c>
      <c r="H251" s="55" t="n">
        <f aca="false">IF(OR(F251="",F251=0),"",E251/F251)</f>
        <v>0.264044943820225</v>
      </c>
      <c r="I251" s="32" t="s">
        <v>129</v>
      </c>
      <c r="J251" s="36" t="n">
        <v>3.42046080519466</v>
      </c>
      <c r="K251" s="36" t="n">
        <f aca="false">$K$8</f>
        <v>1.80203622806309</v>
      </c>
      <c r="L251" s="36" t="n">
        <f aca="false">SQRT(J251^2+K251^2)</f>
        <v>3.86612036635239</v>
      </c>
      <c r="M251" s="55" t="n">
        <f aca="false">IF(G251="","",MAX(0,G251-1.96*L251/100))</f>
        <v>0.660179096999269</v>
      </c>
      <c r="N251" s="55" t="n">
        <f aca="false">IF(G251="","",MIN(1,G251+1.96*L251/100))</f>
        <v>0.811731015360282</v>
      </c>
      <c r="O251" s="54" t="n">
        <f aca="false">ROUND(S251*W251,0)</f>
        <v>79</v>
      </c>
      <c r="P251" s="54" t="n">
        <f aca="false">IF(F251="","",ROUND(SQRT((F251*L251/100)^2+(G251*O251)^2),0))</f>
        <v>62</v>
      </c>
      <c r="R251" s="56" t="n">
        <v>22.772104141558</v>
      </c>
      <c r="S251" s="57" t="n">
        <f aca="false">U251*V251*$F$5</f>
        <v>533.985148514852</v>
      </c>
      <c r="T251" s="58" t="n">
        <f aca="false">MAX(0,MIN(1,R251/100+$D$5))</f>
        <v>0.735776090382885</v>
      </c>
      <c r="U251" s="58" t="n">
        <v>0.698019801980198</v>
      </c>
      <c r="V251" s="57" t="n">
        <v>765</v>
      </c>
      <c r="W251" s="58" t="n">
        <v>0.147793277096735</v>
      </c>
      <c r="X251" s="59" t="s">
        <v>130</v>
      </c>
      <c r="Y251" s="59" t="s">
        <v>131</v>
      </c>
    </row>
    <row r="252" customFormat="false" ht="15" hidden="false" customHeight="false" outlineLevel="0" collapsed="false">
      <c r="A252" s="32" t="s">
        <v>386</v>
      </c>
      <c r="B252" s="32" t="s">
        <v>261</v>
      </c>
      <c r="C252" s="32" t="s">
        <v>415</v>
      </c>
      <c r="D252" s="54" t="n">
        <f aca="false">ROUND(S252*T252,0)</f>
        <v>568</v>
      </c>
      <c r="E252" s="54" t="n">
        <f aca="false">ROUND(S252,0)-D252</f>
        <v>230</v>
      </c>
      <c r="F252" s="54" t="n">
        <f aca="false">IF(COUNTA(D252:E252)=0,"",SUM(D252:E252))</f>
        <v>798</v>
      </c>
      <c r="G252" s="55" t="n">
        <f aca="false">IF(OR(F252="",F252=0),"",D252/F252)</f>
        <v>0.711779448621554</v>
      </c>
      <c r="H252" s="55" t="n">
        <f aca="false">IF(OR(F252="",F252=0),"",E252/F252)</f>
        <v>0.288220551378446</v>
      </c>
      <c r="I252" s="32" t="s">
        <v>129</v>
      </c>
      <c r="J252" s="36" t="n">
        <v>2.11716121919269</v>
      </c>
      <c r="K252" s="36" t="n">
        <f aca="false">$K$8</f>
        <v>1.80203622806309</v>
      </c>
      <c r="L252" s="36" t="n">
        <f aca="false">SQRT(J252^2+K252^2)</f>
        <v>2.78023491728762</v>
      </c>
      <c r="M252" s="55" t="n">
        <f aca="false">IF(G252="","",MAX(0,G252-1.96*L252/100))</f>
        <v>0.657286844242716</v>
      </c>
      <c r="N252" s="55" t="n">
        <f aca="false">IF(G252="","",MIN(1,G252+1.96*L252/100))</f>
        <v>0.766272053000391</v>
      </c>
      <c r="O252" s="54" t="n">
        <f aca="false">ROUND(S252*W252,0)</f>
        <v>70</v>
      </c>
      <c r="P252" s="54" t="n">
        <f aca="false">IF(F252="","",ROUND(SQRT((F252*L252/100)^2+(G252*O252)^2),0))</f>
        <v>55</v>
      </c>
      <c r="R252" s="56" t="n">
        <v>20.3218383524837</v>
      </c>
      <c r="S252" s="57" t="n">
        <f aca="false">U252*V252*$F$5</f>
        <v>798.341340075854</v>
      </c>
      <c r="T252" s="58" t="n">
        <f aca="false">MAX(0,MIN(1,R252/100+$D$5))</f>
        <v>0.711273432492141</v>
      </c>
      <c r="U252" s="58" t="n">
        <v>0.465233881163085</v>
      </c>
      <c r="V252" s="57" t="n">
        <v>1716</v>
      </c>
      <c r="W252" s="58" t="n">
        <v>0.0882361663506877</v>
      </c>
      <c r="X252" s="59" t="s">
        <v>136</v>
      </c>
      <c r="Y252" s="59" t="s">
        <v>131</v>
      </c>
    </row>
    <row r="253" customFormat="false" ht="15" hidden="false" customHeight="false" outlineLevel="0" collapsed="false">
      <c r="A253" s="32" t="s">
        <v>386</v>
      </c>
      <c r="B253" s="32" t="s">
        <v>261</v>
      </c>
      <c r="C253" s="32" t="s">
        <v>416</v>
      </c>
      <c r="D253" s="54" t="n">
        <f aca="false">ROUND(S253*T253,0)</f>
        <v>461</v>
      </c>
      <c r="E253" s="54" t="n">
        <f aca="false">ROUND(S253,0)-D253</f>
        <v>221</v>
      </c>
      <c r="F253" s="54" t="n">
        <f aca="false">IF(COUNTA(D253:E253)=0,"",SUM(D253:E253))</f>
        <v>682</v>
      </c>
      <c r="G253" s="55" t="n">
        <f aca="false">IF(OR(F253="",F253=0),"",D253/F253)</f>
        <v>0.675953079178886</v>
      </c>
      <c r="H253" s="55" t="n">
        <f aca="false">IF(OR(F253="",F253=0),"",E253/F253)</f>
        <v>0.324046920821114</v>
      </c>
      <c r="I253" s="32" t="s">
        <v>129</v>
      </c>
      <c r="J253" s="36" t="n">
        <v>2.11716121919269</v>
      </c>
      <c r="K253" s="36" t="n">
        <f aca="false">$K$8</f>
        <v>1.80203622806309</v>
      </c>
      <c r="L253" s="36" t="n">
        <f aca="false">SQRT(J253^2+K253^2)</f>
        <v>2.78023491728762</v>
      </c>
      <c r="M253" s="55" t="n">
        <f aca="false">IF(G253="","",MAX(0,G253-1.96*L253/100))</f>
        <v>0.621460474800048</v>
      </c>
      <c r="N253" s="55" t="n">
        <f aca="false">IF(G253="","",MIN(1,G253+1.96*L253/100))</f>
        <v>0.730445683557723</v>
      </c>
      <c r="O253" s="54" t="n">
        <f aca="false">ROUND(S253*W253,0)</f>
        <v>60</v>
      </c>
      <c r="P253" s="54" t="n">
        <f aca="false">IF(F253="","",ROUND(SQRT((F253*L253/100)^2+(G253*O253)^2),0))</f>
        <v>45</v>
      </c>
      <c r="R253" s="56" t="n">
        <v>16.7083177200933</v>
      </c>
      <c r="S253" s="57" t="n">
        <f aca="false">U253*V253*$F$5</f>
        <v>682.091267235719</v>
      </c>
      <c r="T253" s="58" t="n">
        <f aca="false">MAX(0,MIN(1,R253/100+$D$5))</f>
        <v>0.675138226168238</v>
      </c>
      <c r="U253" s="58" t="n">
        <v>0.443204202232436</v>
      </c>
      <c r="V253" s="57" t="n">
        <v>1539</v>
      </c>
      <c r="W253" s="58" t="n">
        <v>0.0882361663506877</v>
      </c>
      <c r="X253" s="59" t="s">
        <v>136</v>
      </c>
      <c r="Y253" s="59" t="s">
        <v>131</v>
      </c>
    </row>
    <row r="254" customFormat="false" ht="15" hidden="false" customHeight="false" outlineLevel="0" collapsed="false">
      <c r="A254" s="32" t="s">
        <v>386</v>
      </c>
      <c r="B254" s="32" t="s">
        <v>261</v>
      </c>
      <c r="C254" s="32" t="s">
        <v>417</v>
      </c>
      <c r="D254" s="54" t="n">
        <f aca="false">ROUND(S254*T254,0)</f>
        <v>533</v>
      </c>
      <c r="E254" s="54" t="n">
        <f aca="false">ROUND(S254,0)-D254</f>
        <v>252</v>
      </c>
      <c r="F254" s="54" t="n">
        <f aca="false">IF(COUNTA(D254:E254)=0,"",SUM(D254:E254))</f>
        <v>785</v>
      </c>
      <c r="G254" s="55" t="n">
        <f aca="false">IF(OR(F254="",F254=0),"",D254/F254)</f>
        <v>0.678980891719745</v>
      </c>
      <c r="H254" s="55" t="n">
        <f aca="false">IF(OR(F254="",F254=0),"",E254/F254)</f>
        <v>0.321019108280255</v>
      </c>
      <c r="I254" s="32" t="s">
        <v>129</v>
      </c>
      <c r="J254" s="36" t="n">
        <v>2.11716121919269</v>
      </c>
      <c r="K254" s="36" t="n">
        <f aca="false">$K$8</f>
        <v>1.80203622806309</v>
      </c>
      <c r="L254" s="36" t="n">
        <f aca="false">SQRT(J254^2+K254^2)</f>
        <v>2.78023491728762</v>
      </c>
      <c r="M254" s="55" t="n">
        <f aca="false">IF(G254="","",MAX(0,G254-1.96*L254/100))</f>
        <v>0.624488287340908</v>
      </c>
      <c r="N254" s="55" t="n">
        <f aca="false">IF(G254="","",MIN(1,G254+1.96*L254/100))</f>
        <v>0.733473496098583</v>
      </c>
      <c r="O254" s="54" t="n">
        <f aca="false">ROUND(S254*W254,0)</f>
        <v>69</v>
      </c>
      <c r="P254" s="54" t="n">
        <f aca="false">IF(F254="","",ROUND(SQRT((F254*L254/100)^2+(G254*O254)^2),0))</f>
        <v>52</v>
      </c>
      <c r="R254" s="56" t="n">
        <v>17.1149727577415</v>
      </c>
      <c r="S254" s="57" t="n">
        <f aca="false">U254*V254*$F$5</f>
        <v>785.450874831763</v>
      </c>
      <c r="T254" s="58" t="n">
        <f aca="false">MAX(0,MIN(1,R254/100+$D$5))</f>
        <v>0.67920477654472</v>
      </c>
      <c r="U254" s="58" t="n">
        <v>0.534320323014805</v>
      </c>
      <c r="V254" s="57" t="n">
        <v>1470</v>
      </c>
      <c r="W254" s="58" t="n">
        <v>0.0882361663506877</v>
      </c>
      <c r="X254" s="59" t="s">
        <v>136</v>
      </c>
      <c r="Y254" s="59" t="s">
        <v>131</v>
      </c>
    </row>
    <row r="255" customFormat="false" ht="15" hidden="false" customHeight="false" outlineLevel="0" collapsed="false">
      <c r="A255" s="32" t="s">
        <v>386</v>
      </c>
      <c r="B255" s="32" t="s">
        <v>261</v>
      </c>
      <c r="C255" s="32" t="s">
        <v>418</v>
      </c>
      <c r="D255" s="54" t="n">
        <f aca="false">ROUND(S255*T255,0)</f>
        <v>938</v>
      </c>
      <c r="E255" s="54" t="n">
        <f aca="false">ROUND(S255,0)-D255</f>
        <v>490</v>
      </c>
      <c r="F255" s="54" t="n">
        <f aca="false">IF(COUNTA(D255:E255)=0,"",SUM(D255:E255))</f>
        <v>1428</v>
      </c>
      <c r="G255" s="55" t="n">
        <f aca="false">IF(OR(F255="",F255=0),"",D255/F255)</f>
        <v>0.656862745098039</v>
      </c>
      <c r="H255" s="55" t="n">
        <f aca="false">IF(OR(F255="",F255=0),"",E255/F255)</f>
        <v>0.343137254901961</v>
      </c>
      <c r="I255" s="32" t="s">
        <v>232</v>
      </c>
      <c r="J255" s="36" t="n">
        <v>1.72835549007323</v>
      </c>
      <c r="K255" s="36" t="n">
        <f aca="false">$K$8</f>
        <v>1.80203622806309</v>
      </c>
      <c r="L255" s="36" t="n">
        <f aca="false">SQRT(J255^2+K255^2)</f>
        <v>2.49690754080285</v>
      </c>
      <c r="M255" s="55" t="n">
        <f aca="false">IF(G255="","",MAX(0,G255-1.96*L255/100))</f>
        <v>0.607923357298304</v>
      </c>
      <c r="N255" s="55" t="n">
        <f aca="false">IF(G255="","",MIN(1,G255+1.96*L255/100))</f>
        <v>0.705802132897775</v>
      </c>
      <c r="O255" s="54" t="n">
        <f aca="false">ROUND(S255*W255,0)</f>
        <v>97</v>
      </c>
      <c r="P255" s="54" t="n">
        <f aca="false">IF(F255="","",ROUND(SQRT((F255*L255/100)^2+(G255*O255)^2),0))</f>
        <v>73</v>
      </c>
      <c r="R255" s="56" t="n">
        <v>14.852549009562</v>
      </c>
      <c r="S255" s="57" t="n">
        <f aca="false">U255*V255*$F$5</f>
        <v>1428.36591156443</v>
      </c>
      <c r="T255" s="58" t="n">
        <f aca="false">MAX(0,MIN(1,R255/100+$D$5))</f>
        <v>0.656580539062925</v>
      </c>
      <c r="U255" s="58" t="n">
        <v>0.904029057952171</v>
      </c>
      <c r="V255" s="57" t="n">
        <v>1580</v>
      </c>
      <c r="W255" s="58" t="n">
        <v>0.0678151016999644</v>
      </c>
      <c r="X255" s="59" t="s">
        <v>169</v>
      </c>
      <c r="Y255" s="59" t="s">
        <v>131</v>
      </c>
    </row>
    <row r="256" customFormat="false" ht="15" hidden="false" customHeight="false" outlineLevel="0" collapsed="false">
      <c r="A256" s="32" t="s">
        <v>386</v>
      </c>
      <c r="B256" s="32" t="s">
        <v>419</v>
      </c>
      <c r="C256" s="32" t="s">
        <v>420</v>
      </c>
      <c r="D256" s="54" t="n">
        <f aca="false">ROUND(S256*T256,0)</f>
        <v>384</v>
      </c>
      <c r="E256" s="54" t="n">
        <f aca="false">ROUND(S256,0)-D256</f>
        <v>335</v>
      </c>
      <c r="F256" s="54" t="n">
        <f aca="false">IF(COUNTA(D256:E256)=0,"",SUM(D256:E256))</f>
        <v>719</v>
      </c>
      <c r="G256" s="55" t="n">
        <f aca="false">IF(OR(F256="",F256=0),"",D256/F256)</f>
        <v>0.534075104311544</v>
      </c>
      <c r="H256" s="55" t="n">
        <f aca="false">IF(OR(F256="",F256=0),"",E256/F256)</f>
        <v>0.465924895688456</v>
      </c>
      <c r="I256" s="32" t="s">
        <v>129</v>
      </c>
      <c r="J256" s="36" t="n">
        <v>2.11716121919269</v>
      </c>
      <c r="K256" s="36" t="n">
        <f aca="false">$K$8</f>
        <v>1.80203622806309</v>
      </c>
      <c r="L256" s="36" t="n">
        <f aca="false">SQRT(J256^2+K256^2)</f>
        <v>2.78023491728762</v>
      </c>
      <c r="M256" s="55" t="n">
        <f aca="false">IF(G256="","",MAX(0,G256-1.96*L256/100))</f>
        <v>0.479582499932706</v>
      </c>
      <c r="N256" s="55" t="n">
        <f aca="false">IF(G256="","",MIN(1,G256+1.96*L256/100))</f>
        <v>0.588567708690381</v>
      </c>
      <c r="O256" s="54" t="n">
        <f aca="false">ROUND(S256*W256,0)</f>
        <v>63</v>
      </c>
      <c r="P256" s="54" t="n">
        <f aca="false">IF(F256="","",ROUND(SQRT((F256*L256/100)^2+(G256*O256)^2),0))</f>
        <v>39</v>
      </c>
      <c r="R256" s="56" t="n">
        <v>2.6083164742821</v>
      </c>
      <c r="S256" s="57" t="n">
        <f aca="false">U256*V256*$F$5</f>
        <v>718.755218216319</v>
      </c>
      <c r="T256" s="58" t="n">
        <f aca="false">MAX(0,MIN(1,R256/100+$D$5))</f>
        <v>0.534138213710126</v>
      </c>
      <c r="U256" s="58" t="n">
        <v>0.675521821631879</v>
      </c>
      <c r="V256" s="57" t="n">
        <v>1064</v>
      </c>
      <c r="W256" s="58" t="n">
        <v>0.0882361663506877</v>
      </c>
      <c r="X256" s="59" t="s">
        <v>136</v>
      </c>
      <c r="Y256" s="59" t="s">
        <v>131</v>
      </c>
    </row>
    <row r="257" customFormat="false" ht="15" hidden="false" customHeight="false" outlineLevel="0" collapsed="false">
      <c r="A257" s="32" t="s">
        <v>386</v>
      </c>
      <c r="B257" s="32" t="s">
        <v>419</v>
      </c>
      <c r="C257" s="32" t="s">
        <v>421</v>
      </c>
      <c r="D257" s="54" t="n">
        <f aca="false">ROUND(S257*T257,0)</f>
        <v>492</v>
      </c>
      <c r="E257" s="54" t="n">
        <f aca="false">ROUND(S257,0)-D257</f>
        <v>437</v>
      </c>
      <c r="F257" s="54" t="n">
        <f aca="false">IF(COUNTA(D257:E257)=0,"",SUM(D257:E257))</f>
        <v>929</v>
      </c>
      <c r="G257" s="55" t="n">
        <f aca="false">IF(OR(F257="",F257=0),"",D257/F257)</f>
        <v>0.529601722282024</v>
      </c>
      <c r="H257" s="55" t="n">
        <f aca="false">IF(OR(F257="",F257=0),"",E257/F257)</f>
        <v>0.470398277717976</v>
      </c>
      <c r="I257" s="32" t="s">
        <v>129</v>
      </c>
      <c r="J257" s="36" t="n">
        <v>2.11716121919269</v>
      </c>
      <c r="K257" s="36" t="n">
        <f aca="false">$K$8</f>
        <v>1.80203622806309</v>
      </c>
      <c r="L257" s="36" t="n">
        <f aca="false">SQRT(J257^2+K257^2)</f>
        <v>2.78023491728762</v>
      </c>
      <c r="M257" s="55" t="n">
        <f aca="false">IF(G257="","",MAX(0,G257-1.96*L257/100))</f>
        <v>0.475109117903186</v>
      </c>
      <c r="N257" s="55" t="n">
        <f aca="false">IF(G257="","",MIN(1,G257+1.96*L257/100))</f>
        <v>0.584094326660861</v>
      </c>
      <c r="O257" s="54" t="n">
        <f aca="false">ROUND(S257*W257,0)</f>
        <v>82</v>
      </c>
      <c r="P257" s="54" t="n">
        <f aca="false">IF(F257="","",ROUND(SQRT((F257*L257/100)^2+(G257*O257)^2),0))</f>
        <v>51</v>
      </c>
      <c r="R257" s="56" t="n">
        <v>2.16010448655223</v>
      </c>
      <c r="S257" s="57" t="n">
        <f aca="false">U257*V257*$F$5</f>
        <v>929.064439140811</v>
      </c>
      <c r="T257" s="58" t="n">
        <f aca="false">MAX(0,MIN(1,R257/100+$D$5))</f>
        <v>0.529656093832827</v>
      </c>
      <c r="U257" s="58" t="n">
        <v>0.720763723150358</v>
      </c>
      <c r="V257" s="57" t="n">
        <v>1289</v>
      </c>
      <c r="W257" s="58" t="n">
        <v>0.0882361663506877</v>
      </c>
      <c r="X257" s="59" t="s">
        <v>136</v>
      </c>
      <c r="Y257" s="59" t="s">
        <v>131</v>
      </c>
    </row>
    <row r="258" customFormat="false" ht="15" hidden="false" customHeight="false" outlineLevel="0" collapsed="false">
      <c r="A258" s="32" t="s">
        <v>386</v>
      </c>
      <c r="B258" s="32" t="s">
        <v>419</v>
      </c>
      <c r="C258" s="32" t="s">
        <v>422</v>
      </c>
      <c r="D258" s="54" t="n">
        <f aca="false">ROUND(S258*T258,0)</f>
        <v>545</v>
      </c>
      <c r="E258" s="54" t="n">
        <f aca="false">ROUND(S258,0)-D258</f>
        <v>445</v>
      </c>
      <c r="F258" s="54" t="n">
        <f aca="false">IF(COUNTA(D258:E258)=0,"",SUM(D258:E258))</f>
        <v>990</v>
      </c>
      <c r="G258" s="55" t="n">
        <f aca="false">IF(OR(F258="",F258=0),"",D258/F258)</f>
        <v>0.550505050505051</v>
      </c>
      <c r="H258" s="55" t="n">
        <f aca="false">IF(OR(F258="",F258=0),"",E258/F258)</f>
        <v>0.44949494949495</v>
      </c>
      <c r="I258" s="32" t="s">
        <v>129</v>
      </c>
      <c r="J258" s="36" t="n">
        <v>1.72835549007323</v>
      </c>
      <c r="K258" s="36" t="n">
        <f aca="false">$K$8</f>
        <v>1.80203622806309</v>
      </c>
      <c r="L258" s="36" t="n">
        <f aca="false">SQRT(J258^2+K258^2)</f>
        <v>2.49690754080285</v>
      </c>
      <c r="M258" s="55" t="n">
        <f aca="false">IF(G258="","",MAX(0,G258-1.96*L258/100))</f>
        <v>0.501565662705315</v>
      </c>
      <c r="N258" s="55" t="n">
        <f aca="false">IF(G258="","",MIN(1,G258+1.96*L258/100))</f>
        <v>0.599444438304786</v>
      </c>
      <c r="O258" s="54" t="n">
        <f aca="false">ROUND(S258*W258,0)</f>
        <v>67</v>
      </c>
      <c r="P258" s="54" t="n">
        <f aca="false">IF(F258="","",ROUND(SQRT((F258*L258/100)^2+(G258*O258)^2),0))</f>
        <v>44</v>
      </c>
      <c r="R258" s="56" t="n">
        <v>4.18106012238728</v>
      </c>
      <c r="S258" s="57" t="n">
        <f aca="false">U258*V258*$F$5</f>
        <v>990.257425742575</v>
      </c>
      <c r="T258" s="58" t="n">
        <f aca="false">MAX(0,MIN(1,R258/100+$D$5))</f>
        <v>0.549865650191178</v>
      </c>
      <c r="U258" s="58" t="n">
        <v>0.601980198019802</v>
      </c>
      <c r="V258" s="57" t="n">
        <v>1645</v>
      </c>
      <c r="W258" s="58" t="n">
        <v>0.0678151016999644</v>
      </c>
      <c r="X258" s="59" t="s">
        <v>169</v>
      </c>
      <c r="Y258" s="59" t="s">
        <v>131</v>
      </c>
    </row>
    <row r="259" customFormat="false" ht="15" hidden="false" customHeight="false" outlineLevel="0" collapsed="false">
      <c r="A259" s="32" t="s">
        <v>386</v>
      </c>
      <c r="B259" s="32" t="s">
        <v>419</v>
      </c>
      <c r="C259" s="32" t="s">
        <v>423</v>
      </c>
      <c r="D259" s="54" t="n">
        <f aca="false">ROUND(S259*T259,0)</f>
        <v>261</v>
      </c>
      <c r="E259" s="54" t="n">
        <f aca="false">ROUND(S259,0)-D259</f>
        <v>253</v>
      </c>
      <c r="F259" s="54" t="n">
        <f aca="false">IF(COUNTA(D259:E259)=0,"",SUM(D259:E259))</f>
        <v>514</v>
      </c>
      <c r="G259" s="55" t="n">
        <f aca="false">IF(OR(F259="",F259=0),"",D259/F259)</f>
        <v>0.507782101167315</v>
      </c>
      <c r="H259" s="55" t="n">
        <f aca="false">IF(OR(F259="",F259=0),"",E259/F259)</f>
        <v>0.492217898832685</v>
      </c>
      <c r="I259" s="32" t="s">
        <v>129</v>
      </c>
      <c r="J259" s="36" t="n">
        <v>3.42046080519466</v>
      </c>
      <c r="K259" s="36" t="n">
        <f aca="false">$K$8</f>
        <v>1.80203622806309</v>
      </c>
      <c r="L259" s="36" t="n">
        <f aca="false">SQRT(J259^2+K259^2)</f>
        <v>3.86612036635239</v>
      </c>
      <c r="M259" s="55" t="n">
        <f aca="false">IF(G259="","",MAX(0,G259-1.96*L259/100))</f>
        <v>0.432006141986808</v>
      </c>
      <c r="N259" s="55" t="n">
        <f aca="false">IF(G259="","",MIN(1,G259+1.96*L259/100))</f>
        <v>0.583558060347822</v>
      </c>
      <c r="O259" s="54" t="n">
        <f aca="false">ROUND(S259*W259,0)</f>
        <v>76</v>
      </c>
      <c r="P259" s="54" t="n">
        <f aca="false">IF(F259="","",ROUND(SQRT((F259*L259/100)^2+(G259*O259)^2),0))</f>
        <v>43</v>
      </c>
      <c r="R259" s="56" t="n">
        <v>0.000772223947384557</v>
      </c>
      <c r="S259" s="57" t="n">
        <f aca="false">U259*V259*$F$5</f>
        <v>513.768181818182</v>
      </c>
      <c r="T259" s="58" t="n">
        <f aca="false">MAX(0,MIN(1,R259/100+$D$5))</f>
        <v>0.508062771206779</v>
      </c>
      <c r="U259" s="58" t="n">
        <v>0.547727272727273</v>
      </c>
      <c r="V259" s="57" t="n">
        <v>938</v>
      </c>
      <c r="W259" s="58" t="n">
        <v>0.147793277096735</v>
      </c>
      <c r="X259" s="59" t="s">
        <v>130</v>
      </c>
      <c r="Y259" s="59" t="s">
        <v>131</v>
      </c>
    </row>
    <row r="260" customFormat="false" ht="15" hidden="false" customHeight="false" outlineLevel="0" collapsed="false">
      <c r="A260" s="32" t="s">
        <v>386</v>
      </c>
      <c r="B260" s="32" t="s">
        <v>419</v>
      </c>
      <c r="C260" s="32" t="s">
        <v>424</v>
      </c>
      <c r="D260" s="54" t="n">
        <f aca="false">ROUND(S260*T260,0)</f>
        <v>439</v>
      </c>
      <c r="E260" s="54" t="n">
        <f aca="false">ROUND(S260,0)-D260</f>
        <v>353</v>
      </c>
      <c r="F260" s="54" t="n">
        <f aca="false">IF(COUNTA(D260:E260)=0,"",SUM(D260:E260))</f>
        <v>792</v>
      </c>
      <c r="G260" s="55" t="n">
        <f aca="false">IF(OR(F260="",F260=0),"",D260/F260)</f>
        <v>0.554292929292929</v>
      </c>
      <c r="H260" s="55" t="n">
        <f aca="false">IF(OR(F260="",F260=0),"",E260/F260)</f>
        <v>0.445707070707071</v>
      </c>
      <c r="I260" s="32" t="s">
        <v>129</v>
      </c>
      <c r="J260" s="36" t="n">
        <v>2.11716121919269</v>
      </c>
      <c r="K260" s="36" t="n">
        <f aca="false">$K$8</f>
        <v>1.80203622806309</v>
      </c>
      <c r="L260" s="36" t="n">
        <f aca="false">SQRT(J260^2+K260^2)</f>
        <v>2.78023491728762</v>
      </c>
      <c r="M260" s="55" t="n">
        <f aca="false">IF(G260="","",MAX(0,G260-1.96*L260/100))</f>
        <v>0.499800324914092</v>
      </c>
      <c r="N260" s="55" t="n">
        <f aca="false">IF(G260="","",MIN(1,G260+1.96*L260/100))</f>
        <v>0.608785533671767</v>
      </c>
      <c r="O260" s="54" t="n">
        <f aca="false">ROUND(S260*W260,0)</f>
        <v>70</v>
      </c>
      <c r="P260" s="54" t="n">
        <f aca="false">IF(F260="","",ROUND(SQRT((F260*L260/100)^2+(G260*O260)^2),0))</f>
        <v>45</v>
      </c>
      <c r="R260" s="56" t="n">
        <v>4.52865173041638</v>
      </c>
      <c r="S260" s="57" t="n">
        <f aca="false">U260*V260*$F$5</f>
        <v>792.466367713005</v>
      </c>
      <c r="T260" s="58" t="n">
        <f aca="false">MAX(0,MIN(1,R260/100+$D$5))</f>
        <v>0.553341566271469</v>
      </c>
      <c r="U260" s="58" t="n">
        <v>0.56203288490284</v>
      </c>
      <c r="V260" s="57" t="n">
        <v>1410</v>
      </c>
      <c r="W260" s="58" t="n">
        <v>0.0882361663506877</v>
      </c>
      <c r="X260" s="59" t="s">
        <v>136</v>
      </c>
      <c r="Y260" s="59" t="s">
        <v>131</v>
      </c>
    </row>
    <row r="261" customFormat="false" ht="15" hidden="false" customHeight="false" outlineLevel="0" collapsed="false">
      <c r="A261" s="32" t="s">
        <v>386</v>
      </c>
      <c r="B261" s="32" t="s">
        <v>419</v>
      </c>
      <c r="C261" s="32" t="s">
        <v>425</v>
      </c>
      <c r="D261" s="54" t="n">
        <f aca="false">ROUND(S261*T261,0)</f>
        <v>444</v>
      </c>
      <c r="E261" s="54" t="n">
        <f aca="false">ROUND(S261,0)-D261</f>
        <v>396</v>
      </c>
      <c r="F261" s="54" t="n">
        <f aca="false">IF(COUNTA(D261:E261)=0,"",SUM(D261:E261))</f>
        <v>840</v>
      </c>
      <c r="G261" s="55" t="n">
        <f aca="false">IF(OR(F261="",F261=0),"",D261/F261)</f>
        <v>0.528571428571429</v>
      </c>
      <c r="H261" s="55" t="n">
        <f aca="false">IF(OR(F261="",F261=0),"",E261/F261)</f>
        <v>0.471428571428571</v>
      </c>
      <c r="I261" s="32" t="s">
        <v>129</v>
      </c>
      <c r="J261" s="36" t="n">
        <v>2.11716121919269</v>
      </c>
      <c r="K261" s="36" t="n">
        <f aca="false">$K$8</f>
        <v>1.80203622806309</v>
      </c>
      <c r="L261" s="36" t="n">
        <f aca="false">SQRT(J261^2+K261^2)</f>
        <v>2.78023491728762</v>
      </c>
      <c r="M261" s="55" t="n">
        <f aca="false">IF(G261="","",MAX(0,G261-1.96*L261/100))</f>
        <v>0.474078824192591</v>
      </c>
      <c r="N261" s="55" t="n">
        <f aca="false">IF(G261="","",MIN(1,G261+1.96*L261/100))</f>
        <v>0.583064032950266</v>
      </c>
      <c r="O261" s="54" t="n">
        <f aca="false">ROUND(S261*W261,0)</f>
        <v>74</v>
      </c>
      <c r="P261" s="54" t="n">
        <f aca="false">IF(F261="","",ROUND(SQRT((F261*L261/100)^2+(G261*O261)^2),0))</f>
        <v>46</v>
      </c>
      <c r="R261" s="56" t="n">
        <v>2.10791111459232</v>
      </c>
      <c r="S261" s="57" t="n">
        <f aca="false">U261*V261*$F$5</f>
        <v>839.707716289945</v>
      </c>
      <c r="T261" s="58" t="n">
        <f aca="false">MAX(0,MIN(1,R261/100+$D$5))</f>
        <v>0.529134160113228</v>
      </c>
      <c r="U261" s="58" t="n">
        <v>0.624318004676539</v>
      </c>
      <c r="V261" s="57" t="n">
        <v>1345</v>
      </c>
      <c r="W261" s="58" t="n">
        <v>0.0882361663506877</v>
      </c>
      <c r="X261" s="59" t="s">
        <v>136</v>
      </c>
      <c r="Y261" s="59" t="s">
        <v>131</v>
      </c>
    </row>
    <row r="262" customFormat="false" ht="15" hidden="false" customHeight="false" outlineLevel="0" collapsed="false">
      <c r="A262" s="32" t="s">
        <v>386</v>
      </c>
      <c r="B262" s="32" t="s">
        <v>419</v>
      </c>
      <c r="C262" s="32" t="s">
        <v>426</v>
      </c>
      <c r="D262" s="54" t="n">
        <f aca="false">ROUND(S262*T262,0)</f>
        <v>280</v>
      </c>
      <c r="E262" s="54" t="n">
        <f aca="false">ROUND(S262,0)-D262</f>
        <v>234</v>
      </c>
      <c r="F262" s="54" t="n">
        <f aca="false">IF(COUNTA(D262:E262)=0,"",SUM(D262:E262))</f>
        <v>514</v>
      </c>
      <c r="G262" s="55" t="n">
        <f aca="false">IF(OR(F262="",F262=0),"",D262/F262)</f>
        <v>0.544747081712062</v>
      </c>
      <c r="H262" s="55" t="n">
        <f aca="false">IF(OR(F262="",F262=0),"",E262/F262)</f>
        <v>0.455252918287938</v>
      </c>
      <c r="I262" s="32" t="s">
        <v>129</v>
      </c>
      <c r="J262" s="36" t="n">
        <v>3.42046080519466</v>
      </c>
      <c r="K262" s="36" t="n">
        <f aca="false">$K$8</f>
        <v>1.80203622806309</v>
      </c>
      <c r="L262" s="36" t="n">
        <f aca="false">SQRT(J262^2+K262^2)</f>
        <v>3.86612036635239</v>
      </c>
      <c r="M262" s="55" t="n">
        <f aca="false">IF(G262="","",MAX(0,G262-1.96*L262/100))</f>
        <v>0.468971122531555</v>
      </c>
      <c r="N262" s="55" t="n">
        <f aca="false">IF(G262="","",MIN(1,G262+1.96*L262/100))</f>
        <v>0.620523040892569</v>
      </c>
      <c r="O262" s="54" t="n">
        <f aca="false">ROUND(S262*W262,0)</f>
        <v>76</v>
      </c>
      <c r="P262" s="54" t="n">
        <f aca="false">IF(F262="","",ROUND(SQRT((F262*L262/100)^2+(G262*O262)^2),0))</f>
        <v>46</v>
      </c>
      <c r="R262" s="56" t="n">
        <v>3.68315170132131</v>
      </c>
      <c r="S262" s="57" t="n">
        <f aca="false">U262*V262*$F$5</f>
        <v>514.18359375</v>
      </c>
      <c r="T262" s="58" t="n">
        <f aca="false">MAX(0,MIN(1,R262/100+$D$5))</f>
        <v>0.544886565980518</v>
      </c>
      <c r="U262" s="58" t="n">
        <v>0.641927083333333</v>
      </c>
      <c r="V262" s="57" t="n">
        <v>801</v>
      </c>
      <c r="W262" s="58" t="n">
        <v>0.147793277096735</v>
      </c>
      <c r="X262" s="59" t="s">
        <v>130</v>
      </c>
      <c r="Y262" s="59" t="s">
        <v>131</v>
      </c>
    </row>
    <row r="263" customFormat="false" ht="15" hidden="false" customHeight="false" outlineLevel="0" collapsed="false">
      <c r="A263" s="32" t="s">
        <v>386</v>
      </c>
      <c r="B263" s="32" t="s">
        <v>419</v>
      </c>
      <c r="C263" s="32" t="s">
        <v>427</v>
      </c>
      <c r="D263" s="54" t="n">
        <f aca="false">ROUND(S263*T263,0)</f>
        <v>402</v>
      </c>
      <c r="E263" s="54" t="n">
        <f aca="false">ROUND(S263,0)-D263</f>
        <v>304</v>
      </c>
      <c r="F263" s="54" t="n">
        <f aca="false">IF(COUNTA(D263:E263)=0,"",SUM(D263:E263))</f>
        <v>706</v>
      </c>
      <c r="G263" s="55" t="n">
        <f aca="false">IF(OR(F263="",F263=0),"",D263/F263)</f>
        <v>0.569405099150142</v>
      </c>
      <c r="H263" s="55" t="n">
        <f aca="false">IF(OR(F263="",F263=0),"",E263/F263)</f>
        <v>0.430594900849858</v>
      </c>
      <c r="I263" s="32" t="s">
        <v>129</v>
      </c>
      <c r="J263" s="36" t="n">
        <v>2.11716121919269</v>
      </c>
      <c r="K263" s="36" t="n">
        <f aca="false">$K$8</f>
        <v>1.80203622806309</v>
      </c>
      <c r="L263" s="36" t="n">
        <f aca="false">SQRT(J263^2+K263^2)</f>
        <v>2.78023491728762</v>
      </c>
      <c r="M263" s="55" t="n">
        <f aca="false">IF(G263="","",MAX(0,G263-1.96*L263/100))</f>
        <v>0.514912494771304</v>
      </c>
      <c r="N263" s="55" t="n">
        <f aca="false">IF(G263="","",MIN(1,G263+1.96*L263/100))</f>
        <v>0.623897703528979</v>
      </c>
      <c r="O263" s="54" t="n">
        <f aca="false">ROUND(S263*W263,0)</f>
        <v>62</v>
      </c>
      <c r="P263" s="54" t="n">
        <f aca="false">IF(F263="","",ROUND(SQRT((F263*L263/100)^2+(G263*O263)^2),0))</f>
        <v>40</v>
      </c>
      <c r="R263" s="56" t="n">
        <v>6.11237088607027</v>
      </c>
      <c r="S263" s="57" t="n">
        <f aca="false">U263*V263*$F$5</f>
        <v>705.860894941635</v>
      </c>
      <c r="T263" s="58" t="n">
        <f aca="false">MAX(0,MIN(1,R263/100+$D$5))</f>
        <v>0.569178757828007</v>
      </c>
      <c r="U263" s="58" t="n">
        <v>0.607976653696498</v>
      </c>
      <c r="V263" s="57" t="n">
        <v>1161</v>
      </c>
      <c r="W263" s="58" t="n">
        <v>0.0882361663506877</v>
      </c>
      <c r="X263" s="59" t="s">
        <v>136</v>
      </c>
      <c r="Y263" s="59" t="s">
        <v>131</v>
      </c>
    </row>
    <row r="264" customFormat="false" ht="15" hidden="false" customHeight="false" outlineLevel="0" collapsed="false">
      <c r="A264" s="32" t="s">
        <v>386</v>
      </c>
      <c r="B264" s="32" t="s">
        <v>419</v>
      </c>
      <c r="C264" s="32" t="s">
        <v>428</v>
      </c>
      <c r="D264" s="54" t="n">
        <f aca="false">ROUND(S264*T264,0)</f>
        <v>256</v>
      </c>
      <c r="E264" s="54" t="n">
        <f aca="false">ROUND(S264,0)-D264</f>
        <v>173</v>
      </c>
      <c r="F264" s="54" t="n">
        <f aca="false">IF(COUNTA(D264:E264)=0,"",SUM(D264:E264))</f>
        <v>429</v>
      </c>
      <c r="G264" s="55" t="n">
        <f aca="false">IF(OR(F264="",F264=0),"",D264/F264)</f>
        <v>0.596736596736597</v>
      </c>
      <c r="H264" s="55" t="n">
        <f aca="false">IF(OR(F264="",F264=0),"",E264/F264)</f>
        <v>0.403263403263403</v>
      </c>
      <c r="I264" s="32" t="s">
        <v>129</v>
      </c>
      <c r="J264" s="36" t="n">
        <v>3.42046080519466</v>
      </c>
      <c r="K264" s="36" t="n">
        <f aca="false">$K$8</f>
        <v>1.80203622806309</v>
      </c>
      <c r="L264" s="36" t="n">
        <f aca="false">SQRT(J264^2+K264^2)</f>
        <v>3.86612036635239</v>
      </c>
      <c r="M264" s="55" t="n">
        <f aca="false">IF(G264="","",MAX(0,G264-1.96*L264/100))</f>
        <v>0.52096063755609</v>
      </c>
      <c r="N264" s="55" t="n">
        <f aca="false">IF(G264="","",MIN(1,G264+1.96*L264/100))</f>
        <v>0.672512555917104</v>
      </c>
      <c r="O264" s="54" t="n">
        <f aca="false">ROUND(S264*W264,0)</f>
        <v>63</v>
      </c>
      <c r="P264" s="54" t="n">
        <f aca="false">IF(F264="","",ROUND(SQRT((F264*L264/100)^2+(G264*O264)^2),0))</f>
        <v>41</v>
      </c>
      <c r="R264" s="56" t="n">
        <v>8.86190164508051</v>
      </c>
      <c r="S264" s="57" t="n">
        <f aca="false">U264*V264*$F$5</f>
        <v>429.344262295082</v>
      </c>
      <c r="T264" s="58" t="n">
        <f aca="false">MAX(0,MIN(1,R264/100+$D$5))</f>
        <v>0.59667406541811</v>
      </c>
      <c r="U264" s="58" t="n">
        <v>0.55327868852459</v>
      </c>
      <c r="V264" s="57" t="n">
        <v>776</v>
      </c>
      <c r="W264" s="58" t="n">
        <v>0.147793277096735</v>
      </c>
      <c r="X264" s="59" t="s">
        <v>130</v>
      </c>
      <c r="Y264" s="59" t="s">
        <v>131</v>
      </c>
    </row>
    <row r="265" customFormat="false" ht="15" hidden="false" customHeight="false" outlineLevel="0" collapsed="false">
      <c r="A265" s="32" t="s">
        <v>386</v>
      </c>
      <c r="B265" s="32" t="s">
        <v>419</v>
      </c>
      <c r="C265" s="32" t="s">
        <v>429</v>
      </c>
      <c r="D265" s="54" t="n">
        <f aca="false">ROUND(S265*T265,0)</f>
        <v>279</v>
      </c>
      <c r="E265" s="54" t="n">
        <f aca="false">ROUND(S265,0)-D265</f>
        <v>265</v>
      </c>
      <c r="F265" s="54" t="n">
        <f aca="false">IF(COUNTA(D265:E265)=0,"",SUM(D265:E265))</f>
        <v>544</v>
      </c>
      <c r="G265" s="55" t="n">
        <f aca="false">IF(OR(F265="",F265=0),"",D265/F265)</f>
        <v>0.512867647058824</v>
      </c>
      <c r="H265" s="55" t="n">
        <f aca="false">IF(OR(F265="",F265=0),"",E265/F265)</f>
        <v>0.487132352941176</v>
      </c>
      <c r="I265" s="32" t="s">
        <v>129</v>
      </c>
      <c r="J265" s="36" t="n">
        <v>3.42046080519466</v>
      </c>
      <c r="K265" s="36" t="n">
        <f aca="false">$K$8</f>
        <v>1.80203622806309</v>
      </c>
      <c r="L265" s="36" t="n">
        <f aca="false">SQRT(J265^2+K265^2)</f>
        <v>3.86612036635239</v>
      </c>
      <c r="M265" s="55" t="n">
        <f aca="false">IF(G265="","",MAX(0,G265-1.96*L265/100))</f>
        <v>0.437091687878317</v>
      </c>
      <c r="N265" s="55" t="n">
        <f aca="false">IF(G265="","",MIN(1,G265+1.96*L265/100))</f>
        <v>0.58864360623933</v>
      </c>
      <c r="O265" s="54" t="n">
        <f aca="false">ROUND(S265*W265,0)</f>
        <v>80</v>
      </c>
      <c r="P265" s="54" t="n">
        <f aca="false">IF(F265="","",ROUND(SQRT((F265*L265/100)^2+(G265*O265)^2),0))</f>
        <v>46</v>
      </c>
      <c r="R265" s="56" t="n">
        <v>0.469169068123158</v>
      </c>
      <c r="S265" s="57" t="n">
        <f aca="false">U265*V265*$F$5</f>
        <v>543.75093399751</v>
      </c>
      <c r="T265" s="58" t="n">
        <f aca="false">MAX(0,MIN(1,R265/100+$D$5))</f>
        <v>0.512746739648536</v>
      </c>
      <c r="U265" s="58" t="n">
        <v>0.687422166874222</v>
      </c>
      <c r="V265" s="57" t="n">
        <v>791</v>
      </c>
      <c r="W265" s="58" t="n">
        <v>0.147793277096735</v>
      </c>
      <c r="X265" s="59" t="s">
        <v>130</v>
      </c>
      <c r="Y265" s="59" t="s">
        <v>131</v>
      </c>
    </row>
    <row r="266" customFormat="false" ht="15" hidden="false" customHeight="false" outlineLevel="0" collapsed="false">
      <c r="A266" s="32" t="s">
        <v>386</v>
      </c>
      <c r="B266" s="32" t="s">
        <v>419</v>
      </c>
      <c r="C266" s="32" t="s">
        <v>430</v>
      </c>
      <c r="D266" s="54" t="n">
        <f aca="false">ROUND(S266*T266,0)</f>
        <v>348</v>
      </c>
      <c r="E266" s="54" t="n">
        <f aca="false">ROUND(S266,0)-D266</f>
        <v>305</v>
      </c>
      <c r="F266" s="54" t="n">
        <f aca="false">IF(COUNTA(D266:E266)=0,"",SUM(D266:E266))</f>
        <v>653</v>
      </c>
      <c r="G266" s="55" t="n">
        <f aca="false">IF(OR(F266="",F266=0),"",D266/F266)</f>
        <v>0.532924961715161</v>
      </c>
      <c r="H266" s="55" t="n">
        <f aca="false">IF(OR(F266="",F266=0),"",E266/F266)</f>
        <v>0.467075038284839</v>
      </c>
      <c r="I266" s="32" t="s">
        <v>129</v>
      </c>
      <c r="J266" s="36" t="n">
        <v>2.11716121919269</v>
      </c>
      <c r="K266" s="36" t="n">
        <f aca="false">$K$8</f>
        <v>1.80203622806309</v>
      </c>
      <c r="L266" s="36" t="n">
        <f aca="false">SQRT(J266^2+K266^2)</f>
        <v>2.78023491728762</v>
      </c>
      <c r="M266" s="55" t="n">
        <f aca="false">IF(G266="","",MAX(0,G266-1.96*L266/100))</f>
        <v>0.478432357336323</v>
      </c>
      <c r="N266" s="55" t="n">
        <f aca="false">IF(G266="","",MIN(1,G266+1.96*L266/100))</f>
        <v>0.587417566093998</v>
      </c>
      <c r="O266" s="54" t="n">
        <f aca="false">ROUND(S266*W266,0)</f>
        <v>58</v>
      </c>
      <c r="P266" s="54" t="n">
        <f aca="false">IF(F266="","",ROUND(SQRT((F266*L266/100)^2+(G266*O266)^2),0))</f>
        <v>36</v>
      </c>
      <c r="R266" s="56" t="n">
        <v>2.45437626869908</v>
      </c>
      <c r="S266" s="57" t="n">
        <f aca="false">U266*V266*$F$5</f>
        <v>652.778593913956</v>
      </c>
      <c r="T266" s="58" t="n">
        <f aca="false">MAX(0,MIN(1,R266/100+$D$5))</f>
        <v>0.532598811654296</v>
      </c>
      <c r="U266" s="58" t="n">
        <v>0.677859391395593</v>
      </c>
      <c r="V266" s="57" t="n">
        <v>963</v>
      </c>
      <c r="W266" s="58" t="n">
        <v>0.0882361663506877</v>
      </c>
      <c r="X266" s="59" t="s">
        <v>136</v>
      </c>
      <c r="Y266" s="59" t="s">
        <v>131</v>
      </c>
    </row>
    <row r="267" customFormat="false" ht="15" hidden="false" customHeight="false" outlineLevel="0" collapsed="false">
      <c r="A267" s="32" t="s">
        <v>386</v>
      </c>
      <c r="B267" s="32" t="s">
        <v>419</v>
      </c>
      <c r="C267" s="32" t="s">
        <v>431</v>
      </c>
      <c r="D267" s="54" t="n">
        <f aca="false">ROUND(S267*T267,0)</f>
        <v>433</v>
      </c>
      <c r="E267" s="54" t="n">
        <f aca="false">ROUND(S267,0)-D267</f>
        <v>337</v>
      </c>
      <c r="F267" s="54" t="n">
        <f aca="false">IF(COUNTA(D267:E267)=0,"",SUM(D267:E267))</f>
        <v>770</v>
      </c>
      <c r="G267" s="55" t="n">
        <f aca="false">IF(OR(F267="",F267=0),"",D267/F267)</f>
        <v>0.562337662337662</v>
      </c>
      <c r="H267" s="55" t="n">
        <f aca="false">IF(OR(F267="",F267=0),"",E267/F267)</f>
        <v>0.437662337662338</v>
      </c>
      <c r="I267" s="32" t="s">
        <v>129</v>
      </c>
      <c r="J267" s="36" t="n">
        <v>2.11716121919269</v>
      </c>
      <c r="K267" s="36" t="n">
        <f aca="false">$K$8</f>
        <v>1.80203622806309</v>
      </c>
      <c r="L267" s="36" t="n">
        <f aca="false">SQRT(J267^2+K267^2)</f>
        <v>2.78023491728762</v>
      </c>
      <c r="M267" s="55" t="n">
        <f aca="false">IF(G267="","",MAX(0,G267-1.96*L267/100))</f>
        <v>0.507845057958825</v>
      </c>
      <c r="N267" s="55" t="n">
        <f aca="false">IF(G267="","",MIN(1,G267+1.96*L267/100))</f>
        <v>0.6168302667165</v>
      </c>
      <c r="O267" s="54" t="n">
        <f aca="false">ROUND(S267*W267,0)</f>
        <v>68</v>
      </c>
      <c r="P267" s="54" t="n">
        <f aca="false">IF(F267="","",ROUND(SQRT((F267*L267/100)^2+(G267*O267)^2),0))</f>
        <v>44</v>
      </c>
      <c r="R267" s="56" t="n">
        <v>5.43772365733809</v>
      </c>
      <c r="S267" s="57" t="n">
        <f aca="false">U267*V267*$F$5</f>
        <v>770.401725790987</v>
      </c>
      <c r="T267" s="58" t="n">
        <f aca="false">MAX(0,MIN(1,R267/100+$D$5))</f>
        <v>0.562432285540686</v>
      </c>
      <c r="U267" s="58" t="n">
        <v>0.674017257909875</v>
      </c>
      <c r="V267" s="57" t="n">
        <v>1143</v>
      </c>
      <c r="W267" s="58" t="n">
        <v>0.0882361663506877</v>
      </c>
      <c r="X267" s="59" t="s">
        <v>136</v>
      </c>
      <c r="Y267" s="59" t="s">
        <v>131</v>
      </c>
    </row>
    <row r="268" customFormat="false" ht="15" hidden="false" customHeight="false" outlineLevel="0" collapsed="false">
      <c r="A268" s="32" t="s">
        <v>386</v>
      </c>
      <c r="B268" s="32" t="s">
        <v>419</v>
      </c>
      <c r="C268" s="32" t="s">
        <v>432</v>
      </c>
      <c r="D268" s="54" t="n">
        <f aca="false">ROUND(S268*T268,0)</f>
        <v>342</v>
      </c>
      <c r="E268" s="54" t="n">
        <f aca="false">ROUND(S268,0)-D268</f>
        <v>325</v>
      </c>
      <c r="F268" s="54" t="n">
        <f aca="false">IF(COUNTA(D268:E268)=0,"",SUM(D268:E268))</f>
        <v>667</v>
      </c>
      <c r="G268" s="55" t="n">
        <f aca="false">IF(OR(F268="",F268=0),"",D268/F268)</f>
        <v>0.512743628185907</v>
      </c>
      <c r="H268" s="55" t="n">
        <f aca="false">IF(OR(F268="",F268=0),"",E268/F268)</f>
        <v>0.487256371814093</v>
      </c>
      <c r="I268" s="32" t="s">
        <v>129</v>
      </c>
      <c r="J268" s="36" t="n">
        <v>2.11716121919269</v>
      </c>
      <c r="K268" s="36" t="n">
        <f aca="false">$K$8</f>
        <v>1.80203622806309</v>
      </c>
      <c r="L268" s="36" t="n">
        <f aca="false">SQRT(J268^2+K268^2)</f>
        <v>2.78023491728762</v>
      </c>
      <c r="M268" s="55" t="n">
        <f aca="false">IF(G268="","",MAX(0,G268-1.96*L268/100))</f>
        <v>0.45825102380707</v>
      </c>
      <c r="N268" s="55" t="n">
        <f aca="false">IF(G268="","",MIN(1,G268+1.96*L268/100))</f>
        <v>0.567236232564744</v>
      </c>
      <c r="O268" s="54" t="n">
        <f aca="false">ROUND(S268*W268,0)</f>
        <v>59</v>
      </c>
      <c r="P268" s="54" t="n">
        <f aca="false">IF(F268="","",ROUND(SQRT((F268*L268/100)^2+(G268*O268)^2),0))</f>
        <v>35</v>
      </c>
      <c r="R268" s="56" t="n">
        <v>0.521858395119799</v>
      </c>
      <c r="S268" s="57" t="n">
        <f aca="false">U268*V268*$F$5</f>
        <v>666.944444444445</v>
      </c>
      <c r="T268" s="58" t="n">
        <f aca="false">MAX(0,MIN(1,R268/100+$D$5))</f>
        <v>0.513273632918503</v>
      </c>
      <c r="U268" s="58" t="n">
        <v>0.614695340501792</v>
      </c>
      <c r="V268" s="57" t="n">
        <v>1085</v>
      </c>
      <c r="W268" s="58" t="n">
        <v>0.0882361663506877</v>
      </c>
      <c r="X268" s="59" t="s">
        <v>136</v>
      </c>
      <c r="Y268" s="59" t="s">
        <v>131</v>
      </c>
    </row>
    <row r="269" customFormat="false" ht="15" hidden="false" customHeight="false" outlineLevel="0" collapsed="false">
      <c r="A269" s="32" t="s">
        <v>386</v>
      </c>
      <c r="B269" s="32" t="s">
        <v>419</v>
      </c>
      <c r="C269" s="32" t="s">
        <v>433</v>
      </c>
      <c r="D269" s="54" t="n">
        <f aca="false">ROUND(S269*T269,0)</f>
        <v>747</v>
      </c>
      <c r="E269" s="54" t="n">
        <f aca="false">ROUND(S269,0)-D269</f>
        <v>579</v>
      </c>
      <c r="F269" s="54" t="n">
        <f aca="false">IF(COUNTA(D269:E269)=0,"",SUM(D269:E269))</f>
        <v>1326</v>
      </c>
      <c r="G269" s="55" t="n">
        <f aca="false">IF(OR(F269="",F269=0),"",D269/F269)</f>
        <v>0.563348416289593</v>
      </c>
      <c r="H269" s="55" t="n">
        <f aca="false">IF(OR(F269="",F269=0),"",E269/F269)</f>
        <v>0.436651583710407</v>
      </c>
      <c r="I269" s="32" t="s">
        <v>129</v>
      </c>
      <c r="J269" s="36" t="n">
        <v>1.72835549007323</v>
      </c>
      <c r="K269" s="36" t="n">
        <f aca="false">$K$8</f>
        <v>1.80203622806309</v>
      </c>
      <c r="L269" s="36" t="n">
        <f aca="false">SQRT(J269^2+K269^2)</f>
        <v>2.49690754080285</v>
      </c>
      <c r="M269" s="55" t="n">
        <f aca="false">IF(G269="","",MAX(0,G269-1.96*L269/100))</f>
        <v>0.514409028489857</v>
      </c>
      <c r="N269" s="55" t="n">
        <f aca="false">IF(G269="","",MIN(1,G269+1.96*L269/100))</f>
        <v>0.612287804089329</v>
      </c>
      <c r="O269" s="54" t="n">
        <f aca="false">ROUND(S269*W269,0)</f>
        <v>90</v>
      </c>
      <c r="P269" s="54" t="n">
        <f aca="false">IF(F269="","",ROUND(SQRT((F269*L269/100)^2+(G269*O269)^2),0))</f>
        <v>61</v>
      </c>
      <c r="R269" s="56" t="n">
        <v>5.5357856877139</v>
      </c>
      <c r="S269" s="57" t="n">
        <f aca="false">U269*V269*$F$5</f>
        <v>1325.7421875</v>
      </c>
      <c r="T269" s="58" t="n">
        <f aca="false">MAX(0,MIN(1,R269/100+$D$5))</f>
        <v>0.563412905844444</v>
      </c>
      <c r="U269" s="58" t="n">
        <v>0.61376953125</v>
      </c>
      <c r="V269" s="57" t="n">
        <v>2160</v>
      </c>
      <c r="W269" s="58" t="n">
        <v>0.0678151016999644</v>
      </c>
      <c r="X269" s="59" t="s">
        <v>169</v>
      </c>
      <c r="Y269" s="59" t="s">
        <v>131</v>
      </c>
    </row>
    <row r="270" customFormat="false" ht="15" hidden="false" customHeight="false" outlineLevel="0" collapsed="false">
      <c r="A270" s="32" t="s">
        <v>386</v>
      </c>
      <c r="B270" s="32" t="s">
        <v>419</v>
      </c>
      <c r="C270" s="32" t="s">
        <v>434</v>
      </c>
      <c r="D270" s="54" t="n">
        <f aca="false">ROUND(S270*T270,0)</f>
        <v>411</v>
      </c>
      <c r="E270" s="54" t="n">
        <f aca="false">ROUND(S270,0)-D270</f>
        <v>391</v>
      </c>
      <c r="F270" s="54" t="n">
        <f aca="false">IF(COUNTA(D270:E270)=0,"",SUM(D270:E270))</f>
        <v>802</v>
      </c>
      <c r="G270" s="55" t="n">
        <f aca="false">IF(OR(F270="",F270=0),"",D270/F270)</f>
        <v>0.512468827930175</v>
      </c>
      <c r="H270" s="55" t="n">
        <f aca="false">IF(OR(F270="",F270=0),"",E270/F270)</f>
        <v>0.487531172069825</v>
      </c>
      <c r="I270" s="32" t="s">
        <v>129</v>
      </c>
      <c r="J270" s="36" t="n">
        <v>2.11716121919269</v>
      </c>
      <c r="K270" s="36" t="n">
        <f aca="false">$K$8</f>
        <v>1.80203622806309</v>
      </c>
      <c r="L270" s="36" t="n">
        <f aca="false">SQRT(J270^2+K270^2)</f>
        <v>2.78023491728762</v>
      </c>
      <c r="M270" s="55" t="n">
        <f aca="false">IF(G270="","",MAX(0,G270-1.96*L270/100))</f>
        <v>0.457976223551337</v>
      </c>
      <c r="N270" s="55" t="n">
        <f aca="false">IF(G270="","",MIN(1,G270+1.96*L270/100))</f>
        <v>0.566961432309012</v>
      </c>
      <c r="O270" s="54" t="n">
        <f aca="false">ROUND(S270*W270,0)</f>
        <v>71</v>
      </c>
      <c r="P270" s="54" t="n">
        <f aca="false">IF(F270="","",ROUND(SQRT((F270*L270/100)^2+(G270*O270)^2),0))</f>
        <v>43</v>
      </c>
      <c r="R270" s="56" t="n">
        <v>0.447658139454726</v>
      </c>
      <c r="S270" s="57" t="n">
        <f aca="false">U270*V270*$F$5</f>
        <v>802.258193445244</v>
      </c>
      <c r="T270" s="58" t="n">
        <f aca="false">MAX(0,MIN(1,R270/100+$D$5))</f>
        <v>0.512531630361852</v>
      </c>
      <c r="U270" s="58" t="n">
        <v>0.619504396482814</v>
      </c>
      <c r="V270" s="57" t="n">
        <v>1295</v>
      </c>
      <c r="W270" s="58" t="n">
        <v>0.0882361663506877</v>
      </c>
      <c r="X270" s="59" t="s">
        <v>136</v>
      </c>
      <c r="Y270" s="59" t="s">
        <v>131</v>
      </c>
    </row>
    <row r="271" customFormat="false" ht="15" hidden="false" customHeight="false" outlineLevel="0" collapsed="false">
      <c r="A271" s="32" t="s">
        <v>386</v>
      </c>
      <c r="B271" s="32" t="s">
        <v>419</v>
      </c>
      <c r="C271" s="32" t="s">
        <v>435</v>
      </c>
      <c r="D271" s="54" t="n">
        <f aca="false">ROUND(S271*T271,0)</f>
        <v>409</v>
      </c>
      <c r="E271" s="54" t="n">
        <f aca="false">ROUND(S271,0)-D271</f>
        <v>374</v>
      </c>
      <c r="F271" s="54" t="n">
        <f aca="false">IF(COUNTA(D271:E271)=0,"",SUM(D271:E271))</f>
        <v>783</v>
      </c>
      <c r="G271" s="55" t="n">
        <f aca="false">IF(OR(F271="",F271=0),"",D271/F271)</f>
        <v>0.52234993614304</v>
      </c>
      <c r="H271" s="55" t="n">
        <f aca="false">IF(OR(F271="",F271=0),"",E271/F271)</f>
        <v>0.47765006385696</v>
      </c>
      <c r="I271" s="32" t="s">
        <v>129</v>
      </c>
      <c r="J271" s="36" t="n">
        <v>2.11716121919269</v>
      </c>
      <c r="K271" s="36" t="n">
        <f aca="false">$K$8</f>
        <v>1.80203622806309</v>
      </c>
      <c r="L271" s="36" t="n">
        <f aca="false">SQRT(J271^2+K271^2)</f>
        <v>2.78023491728762</v>
      </c>
      <c r="M271" s="55" t="n">
        <f aca="false">IF(G271="","",MAX(0,G271-1.96*L271/100))</f>
        <v>0.467857331764202</v>
      </c>
      <c r="N271" s="55" t="n">
        <f aca="false">IF(G271="","",MIN(1,G271+1.96*L271/100))</f>
        <v>0.576842540521877</v>
      </c>
      <c r="O271" s="54" t="n">
        <f aca="false">ROUND(S271*W271,0)</f>
        <v>69</v>
      </c>
      <c r="P271" s="54" t="n">
        <f aca="false">IF(F271="","",ROUND(SQRT((F271*L271/100)^2+(G271*O271)^2),0))</f>
        <v>42</v>
      </c>
      <c r="R271" s="56" t="n">
        <v>1.49876928370843</v>
      </c>
      <c r="S271" s="57" t="n">
        <f aca="false">U271*V271*$F$5</f>
        <v>782.654941373534</v>
      </c>
      <c r="T271" s="58" t="n">
        <f aca="false">MAX(0,MIN(1,R271/100+$D$5))</f>
        <v>0.523042741804389</v>
      </c>
      <c r="U271" s="58" t="n">
        <v>0.654941373534338</v>
      </c>
      <c r="V271" s="57" t="n">
        <v>1195</v>
      </c>
      <c r="W271" s="58" t="n">
        <v>0.0882361663506877</v>
      </c>
      <c r="X271" s="59" t="s">
        <v>136</v>
      </c>
      <c r="Y271" s="59" t="s">
        <v>131</v>
      </c>
    </row>
    <row r="272" customFormat="false" ht="15" hidden="false" customHeight="false" outlineLevel="0" collapsed="false">
      <c r="A272" s="32" t="s">
        <v>386</v>
      </c>
      <c r="B272" s="32" t="s">
        <v>419</v>
      </c>
      <c r="C272" s="32" t="s">
        <v>436</v>
      </c>
      <c r="D272" s="54" t="n">
        <f aca="false">ROUND(S272*T272,0)</f>
        <v>398</v>
      </c>
      <c r="E272" s="54" t="n">
        <f aca="false">ROUND(S272,0)-D272</f>
        <v>359</v>
      </c>
      <c r="F272" s="54" t="n">
        <f aca="false">IF(COUNTA(D272:E272)=0,"",SUM(D272:E272))</f>
        <v>757</v>
      </c>
      <c r="G272" s="55" t="n">
        <f aca="false">IF(OR(F272="",F272=0),"",D272/F272)</f>
        <v>0.525759577278732</v>
      </c>
      <c r="H272" s="55" t="n">
        <f aca="false">IF(OR(F272="",F272=0),"",E272/F272)</f>
        <v>0.474240422721268</v>
      </c>
      <c r="I272" s="32" t="s">
        <v>129</v>
      </c>
      <c r="J272" s="36" t="n">
        <v>2.11716121919269</v>
      </c>
      <c r="K272" s="36" t="n">
        <f aca="false">$K$8</f>
        <v>1.80203622806309</v>
      </c>
      <c r="L272" s="36" t="n">
        <f aca="false">SQRT(J272^2+K272^2)</f>
        <v>2.78023491728762</v>
      </c>
      <c r="M272" s="55" t="n">
        <f aca="false">IF(G272="","",MAX(0,G272-1.96*L272/100))</f>
        <v>0.471266972899894</v>
      </c>
      <c r="N272" s="55" t="n">
        <f aca="false">IF(G272="","",MIN(1,G272+1.96*L272/100))</f>
        <v>0.580252181657569</v>
      </c>
      <c r="O272" s="54" t="n">
        <f aca="false">ROUND(S272*W272,0)</f>
        <v>67</v>
      </c>
      <c r="P272" s="54" t="n">
        <f aca="false">IF(F272="","",ROUND(SQRT((F272*L272/100)^2+(G272*O272)^2),0))</f>
        <v>41</v>
      </c>
      <c r="R272" s="56" t="n">
        <v>1.80490347098763</v>
      </c>
      <c r="S272" s="57" t="n">
        <f aca="false">U272*V272*$F$5</f>
        <v>757.186813186813</v>
      </c>
      <c r="T272" s="58" t="n">
        <f aca="false">MAX(0,MIN(1,R272/100+$D$5))</f>
        <v>0.526104083677181</v>
      </c>
      <c r="U272" s="58" t="n">
        <v>0.637362637362637</v>
      </c>
      <c r="V272" s="57" t="n">
        <v>1188</v>
      </c>
      <c r="W272" s="58" t="n">
        <v>0.0882361663506877</v>
      </c>
      <c r="X272" s="59" t="s">
        <v>136</v>
      </c>
      <c r="Y272" s="59" t="s">
        <v>131</v>
      </c>
    </row>
    <row r="273" customFormat="false" ht="15" hidden="false" customHeight="false" outlineLevel="0" collapsed="false">
      <c r="A273" s="32" t="s">
        <v>386</v>
      </c>
      <c r="B273" s="32" t="s">
        <v>437</v>
      </c>
      <c r="C273" s="32" t="s">
        <v>438</v>
      </c>
      <c r="D273" s="54" t="n">
        <f aca="false">ROUND(S273*T273,0)</f>
        <v>724</v>
      </c>
      <c r="E273" s="54" t="n">
        <f aca="false">ROUND(S273,0)-D273</f>
        <v>1134</v>
      </c>
      <c r="F273" s="54" t="n">
        <f aca="false">IF(COUNTA(D273:E273)=0,"",SUM(D273:E273))</f>
        <v>1858</v>
      </c>
      <c r="G273" s="55" t="n">
        <f aca="false">IF(OR(F273="",F273=0),"",D273/F273)</f>
        <v>0.389666307857912</v>
      </c>
      <c r="H273" s="55" t="n">
        <f aca="false">IF(OR(F273="",F273=0),"",E273/F273)</f>
        <v>0.610333692142088</v>
      </c>
      <c r="I273" s="32" t="s">
        <v>129</v>
      </c>
      <c r="J273" s="36" t="n">
        <v>1.72835549007323</v>
      </c>
      <c r="K273" s="36" t="n">
        <f aca="false">$K$8</f>
        <v>1.80203622806309</v>
      </c>
      <c r="L273" s="36" t="n">
        <f aca="false">SQRT(J273^2+K273^2)</f>
        <v>2.49690754080285</v>
      </c>
      <c r="M273" s="55" t="n">
        <f aca="false">IF(G273="","",MAX(0,G273-1.96*L273/100))</f>
        <v>0.340726920058176</v>
      </c>
      <c r="N273" s="55" t="n">
        <f aca="false">IF(G273="","",MIN(1,G273+1.96*L273/100))</f>
        <v>0.438605695657648</v>
      </c>
      <c r="O273" s="54" t="n">
        <f aca="false">ROUND(S273*W273,0)</f>
        <v>126</v>
      </c>
      <c r="P273" s="54" t="n">
        <f aca="false">IF(F273="","",ROUND(SQRT((F273*L273/100)^2+(G273*O273)^2),0))</f>
        <v>68</v>
      </c>
      <c r="R273" s="56" t="n">
        <v>-11.8107412776846</v>
      </c>
      <c r="S273" s="57" t="n">
        <f aca="false">U273*V273*$F$5</f>
        <v>1857.89473684211</v>
      </c>
      <c r="T273" s="58" t="n">
        <f aca="false">MAX(0,MIN(1,R273/100+$D$5))</f>
        <v>0.389947636190459</v>
      </c>
      <c r="U273" s="58" t="n">
        <v>0.657894736842106</v>
      </c>
      <c r="V273" s="57" t="n">
        <v>2824</v>
      </c>
      <c r="W273" s="58" t="n">
        <v>0.0678151016999644</v>
      </c>
      <c r="X273" s="59" t="s">
        <v>169</v>
      </c>
      <c r="Y273" s="59" t="s">
        <v>131</v>
      </c>
    </row>
    <row r="274" customFormat="false" ht="15" hidden="false" customHeight="false" outlineLevel="0" collapsed="false">
      <c r="A274" s="32" t="s">
        <v>386</v>
      </c>
      <c r="B274" s="32" t="s">
        <v>437</v>
      </c>
      <c r="C274" s="32" t="s">
        <v>439</v>
      </c>
      <c r="D274" s="54" t="n">
        <f aca="false">ROUND(S274*T274,0)</f>
        <v>651</v>
      </c>
      <c r="E274" s="54" t="n">
        <f aca="false">ROUND(S274,0)-D274</f>
        <v>949</v>
      </c>
      <c r="F274" s="54" t="n">
        <f aca="false">IF(COUNTA(D274:E274)=0,"",SUM(D274:E274))</f>
        <v>1600</v>
      </c>
      <c r="G274" s="55" t="n">
        <f aca="false">IF(OR(F274="",F274=0),"",D274/F274)</f>
        <v>0.406875</v>
      </c>
      <c r="H274" s="55" t="n">
        <f aca="false">IF(OR(F274="",F274=0),"",E274/F274)</f>
        <v>0.593125</v>
      </c>
      <c r="I274" s="32" t="s">
        <v>129</v>
      </c>
      <c r="J274" s="36" t="n">
        <v>1.72835549007323</v>
      </c>
      <c r="K274" s="36" t="n">
        <f aca="false">$K$8</f>
        <v>1.80203622806309</v>
      </c>
      <c r="L274" s="36" t="n">
        <f aca="false">SQRT(J274^2+K274^2)</f>
        <v>2.49690754080285</v>
      </c>
      <c r="M274" s="55" t="n">
        <f aca="false">IF(G274="","",MAX(0,G274-1.96*L274/100))</f>
        <v>0.357935612200264</v>
      </c>
      <c r="N274" s="55" t="n">
        <f aca="false">IF(G274="","",MIN(1,G274+1.96*L274/100))</f>
        <v>0.455814387799736</v>
      </c>
      <c r="O274" s="54" t="n">
        <f aca="false">ROUND(S274*W274,0)</f>
        <v>109</v>
      </c>
      <c r="P274" s="54" t="n">
        <f aca="false">IF(F274="","",ROUND(SQRT((F274*L274/100)^2+(G274*O274)^2),0))</f>
        <v>60</v>
      </c>
      <c r="R274" s="56" t="n">
        <v>-10.1007311459982</v>
      </c>
      <c r="S274" s="57" t="n">
        <f aca="false">U274*V274*$F$5</f>
        <v>1600.33208176888</v>
      </c>
      <c r="T274" s="58" t="n">
        <f aca="false">MAX(0,MIN(1,R274/100+$D$5))</f>
        <v>0.407047737507323</v>
      </c>
      <c r="U274" s="58" t="n">
        <v>0.667918231122236</v>
      </c>
      <c r="V274" s="57" t="n">
        <v>2396</v>
      </c>
      <c r="W274" s="58" t="n">
        <v>0.0678151016999644</v>
      </c>
      <c r="X274" s="59" t="s">
        <v>169</v>
      </c>
      <c r="Y274" s="59" t="s">
        <v>131</v>
      </c>
    </row>
    <row r="275" customFormat="false" ht="15" hidden="false" customHeight="false" outlineLevel="0" collapsed="false">
      <c r="A275" s="32" t="s">
        <v>386</v>
      </c>
      <c r="B275" s="32" t="s">
        <v>437</v>
      </c>
      <c r="C275" s="32" t="s">
        <v>440</v>
      </c>
      <c r="D275" s="54" t="n">
        <f aca="false">ROUND(S275*T275,0)</f>
        <v>343</v>
      </c>
      <c r="E275" s="54" t="n">
        <f aca="false">ROUND(S275,0)-D275</f>
        <v>620</v>
      </c>
      <c r="F275" s="54" t="n">
        <f aca="false">IF(COUNTA(D275:E275)=0,"",SUM(D275:E275))</f>
        <v>963</v>
      </c>
      <c r="G275" s="55" t="n">
        <f aca="false">IF(OR(F275="",F275=0),"",D275/F275)</f>
        <v>0.356178608515057</v>
      </c>
      <c r="H275" s="55" t="n">
        <f aca="false">IF(OR(F275="",F275=0),"",E275/F275)</f>
        <v>0.643821391484943</v>
      </c>
      <c r="I275" s="32" t="s">
        <v>129</v>
      </c>
      <c r="J275" s="36" t="n">
        <v>1.72835549007323</v>
      </c>
      <c r="K275" s="36" t="n">
        <f aca="false">$K$8</f>
        <v>1.80203622806309</v>
      </c>
      <c r="L275" s="36" t="n">
        <f aca="false">SQRT(J275^2+K275^2)</f>
        <v>2.49690754080285</v>
      </c>
      <c r="M275" s="55" t="n">
        <f aca="false">IF(G275="","",MAX(0,G275-1.96*L275/100))</f>
        <v>0.307239220715321</v>
      </c>
      <c r="N275" s="55" t="n">
        <f aca="false">IF(G275="","",MIN(1,G275+1.96*L275/100))</f>
        <v>0.405117996314793</v>
      </c>
      <c r="O275" s="54" t="n">
        <f aca="false">ROUND(S275*W275,0)</f>
        <v>65</v>
      </c>
      <c r="P275" s="54" t="n">
        <f aca="false">IF(F275="","",ROUND(SQRT((F275*L275/100)^2+(G275*O275)^2),0))</f>
        <v>33</v>
      </c>
      <c r="R275" s="56" t="n">
        <v>-15.1882296098347</v>
      </c>
      <c r="S275" s="57" t="n">
        <f aca="false">U275*V275*$F$5</f>
        <v>963.38125</v>
      </c>
      <c r="T275" s="58" t="n">
        <f aca="false">MAX(0,MIN(1,R275/100+$D$5))</f>
        <v>0.356172752868958</v>
      </c>
      <c r="U275" s="58" t="n">
        <v>0.640972222222222</v>
      </c>
      <c r="V275" s="57" t="n">
        <v>1503</v>
      </c>
      <c r="W275" s="58" t="n">
        <v>0.0678151016999644</v>
      </c>
      <c r="X275" s="59" t="s">
        <v>169</v>
      </c>
      <c r="Y275" s="59" t="s">
        <v>131</v>
      </c>
    </row>
    <row r="276" customFormat="false" ht="15" hidden="false" customHeight="false" outlineLevel="0" collapsed="false">
      <c r="A276" s="32" t="s">
        <v>386</v>
      </c>
      <c r="B276" s="32" t="s">
        <v>441</v>
      </c>
      <c r="C276" s="32" t="s">
        <v>441</v>
      </c>
      <c r="D276" s="54" t="n">
        <f aca="false">ROUND(S276*T276,0)</f>
        <v>35</v>
      </c>
      <c r="E276" s="54" t="n">
        <f aca="false">ROUND(S276,0)-D276</f>
        <v>62</v>
      </c>
      <c r="F276" s="54" t="n">
        <f aca="false">IF(COUNTA(D276:E276)=0,"",SUM(D276:E276))</f>
        <v>97</v>
      </c>
      <c r="G276" s="55" t="n">
        <f aca="false">IF(OR(F276="",F276=0),"",D276/F276)</f>
        <v>0.360824742268041</v>
      </c>
      <c r="H276" s="55" t="n">
        <f aca="false">IF(OR(F276="",F276=0),"",E276/F276)</f>
        <v>0.639175257731959</v>
      </c>
      <c r="I276" s="32" t="s">
        <v>129</v>
      </c>
      <c r="J276" s="36" t="n">
        <v>3.42046080519466</v>
      </c>
      <c r="K276" s="36" t="n">
        <f aca="false">$K$8</f>
        <v>1.80203622806309</v>
      </c>
      <c r="L276" s="36" t="n">
        <f aca="false">SQRT(J276^2+K276^2)</f>
        <v>3.86612036635239</v>
      </c>
      <c r="M276" s="55" t="n">
        <f aca="false">IF(G276="","",MAX(0,G276-1.96*L276/100))</f>
        <v>0.285048783087534</v>
      </c>
      <c r="N276" s="55" t="n">
        <f aca="false">IF(G276="","",MIN(1,G276+1.96*L276/100))</f>
        <v>0.436600701448548</v>
      </c>
      <c r="O276" s="54" t="n">
        <f aca="false">ROUND(S276*W276,0)</f>
        <v>14</v>
      </c>
      <c r="P276" s="54" t="n">
        <f aca="false">IF(F276="","",ROUND(SQRT((F276*L276/100)^2+(G276*O276)^2),0))</f>
        <v>6</v>
      </c>
      <c r="R276" s="56" t="n">
        <v>-15.1547478439681</v>
      </c>
      <c r="S276" s="57" t="n">
        <f aca="false">U276*V276*$F$5</f>
        <v>97.2992700729927</v>
      </c>
      <c r="T276" s="58" t="n">
        <f aca="false">MAX(0,MIN(1,R276/100+$D$5))</f>
        <v>0.356507570527624</v>
      </c>
      <c r="U276" s="58" t="n">
        <v>0.627737226277372</v>
      </c>
      <c r="V276" s="57" t="n">
        <v>155</v>
      </c>
      <c r="W276" s="58" t="n">
        <v>0.147793277096735</v>
      </c>
      <c r="X276" s="59" t="s">
        <v>130</v>
      </c>
      <c r="Y276" s="59" t="s">
        <v>131</v>
      </c>
    </row>
    <row r="277" customFormat="false" ht="15" hidden="false" customHeight="false" outlineLevel="0" collapsed="false">
      <c r="A277" s="32" t="s">
        <v>386</v>
      </c>
      <c r="B277" s="32" t="s">
        <v>442</v>
      </c>
      <c r="C277" s="32" t="s">
        <v>443</v>
      </c>
      <c r="D277" s="54" t="n">
        <f aca="false">ROUND(S277*T277,0)</f>
        <v>607</v>
      </c>
      <c r="E277" s="54" t="n">
        <f aca="false">ROUND(S277,0)-D277</f>
        <v>810</v>
      </c>
      <c r="F277" s="54" t="n">
        <f aca="false">IF(COUNTA(D277:E277)=0,"",SUM(D277:E277))</f>
        <v>1417</v>
      </c>
      <c r="G277" s="55" t="n">
        <f aca="false">IF(OR(F277="",F277=0),"",D277/F277)</f>
        <v>0.428369795342272</v>
      </c>
      <c r="H277" s="55" t="n">
        <f aca="false">IF(OR(F277="",F277=0),"",E277/F277)</f>
        <v>0.571630204657728</v>
      </c>
      <c r="I277" s="32" t="s">
        <v>129</v>
      </c>
      <c r="J277" s="36" t="n">
        <v>1.72835549007323</v>
      </c>
      <c r="K277" s="36" t="n">
        <f aca="false">$K$8</f>
        <v>1.80203622806309</v>
      </c>
      <c r="L277" s="36" t="n">
        <f aca="false">SQRT(J277^2+K277^2)</f>
        <v>2.49690754080285</v>
      </c>
      <c r="M277" s="55" t="n">
        <f aca="false">IF(G277="","",MAX(0,G277-1.96*L277/100))</f>
        <v>0.379430407542537</v>
      </c>
      <c r="N277" s="55" t="n">
        <f aca="false">IF(G277="","",MIN(1,G277+1.96*L277/100))</f>
        <v>0.477309183142008</v>
      </c>
      <c r="O277" s="54" t="n">
        <f aca="false">ROUND(S277*W277,0)</f>
        <v>96</v>
      </c>
      <c r="P277" s="54" t="n">
        <f aca="false">IF(F277="","",ROUND(SQRT((F277*L277/100)^2+(G277*O277)^2),0))</f>
        <v>54</v>
      </c>
      <c r="R277" s="56" t="n">
        <v>-8.00620519154562</v>
      </c>
      <c r="S277" s="57" t="n">
        <f aca="false">U277*V277*$F$5</f>
        <v>1417.27954319762</v>
      </c>
      <c r="T277" s="58" t="n">
        <f aca="false">MAX(0,MIN(1,R277/100+$D$5))</f>
        <v>0.427992997051849</v>
      </c>
      <c r="U277" s="58" t="n">
        <v>0.641012909632572</v>
      </c>
      <c r="V277" s="57" t="n">
        <v>2211</v>
      </c>
      <c r="W277" s="58" t="n">
        <v>0.0678151016999644</v>
      </c>
      <c r="X277" s="59" t="s">
        <v>169</v>
      </c>
      <c r="Y277" s="59" t="s">
        <v>131</v>
      </c>
    </row>
    <row r="278" customFormat="false" ht="15" hidden="false" customHeight="false" outlineLevel="0" collapsed="false">
      <c r="A278" s="32" t="s">
        <v>386</v>
      </c>
      <c r="B278" s="32" t="s">
        <v>442</v>
      </c>
      <c r="C278" s="32" t="s">
        <v>444</v>
      </c>
      <c r="D278" s="54" t="n">
        <f aca="false">ROUND(S278*T278,0)</f>
        <v>541</v>
      </c>
      <c r="E278" s="54" t="n">
        <f aca="false">ROUND(S278,0)-D278</f>
        <v>684</v>
      </c>
      <c r="F278" s="54" t="n">
        <f aca="false">IF(COUNTA(D278:E278)=0,"",SUM(D278:E278))</f>
        <v>1225</v>
      </c>
      <c r="G278" s="55" t="n">
        <f aca="false">IF(OR(F278="",F278=0),"",D278/F278)</f>
        <v>0.441632653061225</v>
      </c>
      <c r="H278" s="55" t="n">
        <f aca="false">IF(OR(F278="",F278=0),"",E278/F278)</f>
        <v>0.558367346938776</v>
      </c>
      <c r="I278" s="32" t="s">
        <v>129</v>
      </c>
      <c r="J278" s="36" t="n">
        <v>1.72835549007323</v>
      </c>
      <c r="K278" s="36" t="n">
        <f aca="false">$K$8</f>
        <v>1.80203622806309</v>
      </c>
      <c r="L278" s="36" t="n">
        <f aca="false">SQRT(J278^2+K278^2)</f>
        <v>2.49690754080285</v>
      </c>
      <c r="M278" s="55" t="n">
        <f aca="false">IF(G278="","",MAX(0,G278-1.96*L278/100))</f>
        <v>0.392693265261489</v>
      </c>
      <c r="N278" s="55" t="n">
        <f aca="false">IF(G278="","",MIN(1,G278+1.96*L278/100))</f>
        <v>0.49057204086096</v>
      </c>
      <c r="O278" s="54" t="n">
        <f aca="false">ROUND(S278*W278,0)</f>
        <v>83</v>
      </c>
      <c r="P278" s="54" t="n">
        <f aca="false">IF(F278="","",ROUND(SQRT((F278*L278/100)^2+(G278*O278)^2),0))</f>
        <v>48</v>
      </c>
      <c r="R278" s="56" t="n">
        <v>-6.62162166467186</v>
      </c>
      <c r="S278" s="57" t="n">
        <f aca="false">U278*V278*$F$5</f>
        <v>1224.74062660503</v>
      </c>
      <c r="T278" s="58" t="n">
        <f aca="false">MAX(0,MIN(1,R278/100+$D$5))</f>
        <v>0.441838832320586</v>
      </c>
      <c r="U278" s="58" t="n">
        <v>0.629686697483308</v>
      </c>
      <c r="V278" s="57" t="n">
        <v>1945</v>
      </c>
      <c r="W278" s="58" t="n">
        <v>0.0678151016999644</v>
      </c>
      <c r="X278" s="59" t="s">
        <v>169</v>
      </c>
      <c r="Y278" s="59" t="s">
        <v>131</v>
      </c>
    </row>
    <row r="279" customFormat="false" ht="15" hidden="false" customHeight="false" outlineLevel="0" collapsed="false">
      <c r="A279" s="32" t="s">
        <v>386</v>
      </c>
      <c r="B279" s="32" t="s">
        <v>445</v>
      </c>
      <c r="C279" s="32" t="s">
        <v>445</v>
      </c>
      <c r="D279" s="54" t="n">
        <f aca="false">ROUND(S279*T279,0)</f>
        <v>146</v>
      </c>
      <c r="E279" s="54" t="n">
        <f aca="false">ROUND(S279,0)-D279</f>
        <v>214</v>
      </c>
      <c r="F279" s="54" t="n">
        <f aca="false">IF(COUNTA(D279:E279)=0,"",SUM(D279:E279))</f>
        <v>360</v>
      </c>
      <c r="G279" s="55" t="n">
        <f aca="false">IF(OR(F279="",F279=0),"",D279/F279)</f>
        <v>0.405555555555556</v>
      </c>
      <c r="H279" s="55" t="n">
        <f aca="false">IF(OR(F279="",F279=0),"",E279/F279)</f>
        <v>0.594444444444444</v>
      </c>
      <c r="I279" s="32" t="s">
        <v>129</v>
      </c>
      <c r="J279" s="36" t="n">
        <v>3.42046080519466</v>
      </c>
      <c r="K279" s="36" t="n">
        <f aca="false">$K$8</f>
        <v>1.80203622806309</v>
      </c>
      <c r="L279" s="36" t="n">
        <f aca="false">SQRT(J279^2+K279^2)</f>
        <v>3.86612036635239</v>
      </c>
      <c r="M279" s="55" t="n">
        <f aca="false">IF(G279="","",MAX(0,G279-1.96*L279/100))</f>
        <v>0.329779596375049</v>
      </c>
      <c r="N279" s="55" t="n">
        <f aca="false">IF(G279="","",MIN(1,G279+1.96*L279/100))</f>
        <v>0.481331514736062</v>
      </c>
      <c r="O279" s="54" t="n">
        <f aca="false">ROUND(S279*W279,0)</f>
        <v>53</v>
      </c>
      <c r="P279" s="54" t="n">
        <f aca="false">IF(F279="","",ROUND(SQRT((F279*L279/100)^2+(G279*O279)^2),0))</f>
        <v>26</v>
      </c>
      <c r="R279" s="56" t="n">
        <v>-10.2424573124364</v>
      </c>
      <c r="S279" s="57" t="n">
        <f aca="false">U279*V279*$F$5</f>
        <v>360.236842105263</v>
      </c>
      <c r="T279" s="58" t="n">
        <f aca="false">MAX(0,MIN(1,R279/100+$D$5))</f>
        <v>0.405630475842941</v>
      </c>
      <c r="U279" s="58" t="n">
        <v>0.513157894736842</v>
      </c>
      <c r="V279" s="57" t="n">
        <v>702</v>
      </c>
      <c r="W279" s="58" t="n">
        <v>0.147793277096735</v>
      </c>
      <c r="X279" s="59" t="s">
        <v>130</v>
      </c>
      <c r="Y279" s="59" t="s">
        <v>131</v>
      </c>
    </row>
    <row r="280" customFormat="false" ht="15" hidden="false" customHeight="false" outlineLevel="0" collapsed="false">
      <c r="A280" s="32" t="s">
        <v>386</v>
      </c>
      <c r="B280" s="32" t="s">
        <v>446</v>
      </c>
      <c r="C280" s="32" t="s">
        <v>447</v>
      </c>
      <c r="D280" s="54" t="n">
        <f aca="false">ROUND(S280*T280,0)</f>
        <v>560</v>
      </c>
      <c r="E280" s="54" t="n">
        <f aca="false">ROUND(S280,0)-D280</f>
        <v>263</v>
      </c>
      <c r="F280" s="54" t="n">
        <f aca="false">IF(COUNTA(D280:E280)=0,"",SUM(D280:E280))</f>
        <v>823</v>
      </c>
      <c r="G280" s="55" t="n">
        <f aca="false">IF(OR(F280="",F280=0),"",D280/F280)</f>
        <v>0.680437424058323</v>
      </c>
      <c r="H280" s="55" t="n">
        <f aca="false">IF(OR(F280="",F280=0),"",E280/F280)</f>
        <v>0.319562575941677</v>
      </c>
      <c r="I280" s="32" t="s">
        <v>232</v>
      </c>
      <c r="J280" s="36" t="n">
        <v>2.11716121919269</v>
      </c>
      <c r="K280" s="36" t="n">
        <f aca="false">$K$8</f>
        <v>1.80203622806309</v>
      </c>
      <c r="L280" s="36" t="n">
        <f aca="false">SQRT(J280^2+K280^2)</f>
        <v>2.78023491728762</v>
      </c>
      <c r="M280" s="55" t="n">
        <f aca="false">IF(G280="","",MAX(0,G280-1.96*L280/100))</f>
        <v>0.625944819679486</v>
      </c>
      <c r="N280" s="55" t="n">
        <f aca="false">IF(G280="","",MIN(1,G280+1.96*L280/100))</f>
        <v>0.734930028437161</v>
      </c>
      <c r="O280" s="54" t="n">
        <f aca="false">ROUND(S280*W280,0)</f>
        <v>73</v>
      </c>
      <c r="P280" s="54" t="n">
        <f aca="false">IF(F280="","",ROUND(SQRT((F280*L280/100)^2+(G280*O280)^2),0))</f>
        <v>55</v>
      </c>
      <c r="R280" s="56" t="n">
        <v>17.1461928679524</v>
      </c>
      <c r="S280" s="57" t="n">
        <f aca="false">U280*V280*$F$5</f>
        <v>823.448359141722</v>
      </c>
      <c r="T280" s="58" t="n">
        <f aca="false">MAX(0,MIN(1,R280/100+$D$5))</f>
        <v>0.679516977646828</v>
      </c>
      <c r="U280" s="58" t="n">
        <v>0.478193007631662</v>
      </c>
      <c r="V280" s="57" t="n">
        <v>1722</v>
      </c>
      <c r="W280" s="58" t="n">
        <v>0.0882361663506877</v>
      </c>
      <c r="X280" s="59" t="s">
        <v>136</v>
      </c>
      <c r="Y280" s="59" t="s">
        <v>131</v>
      </c>
    </row>
    <row r="281" customFormat="false" ht="15" hidden="false" customHeight="false" outlineLevel="0" collapsed="false">
      <c r="A281" s="32" t="s">
        <v>386</v>
      </c>
      <c r="B281" s="32" t="s">
        <v>446</v>
      </c>
      <c r="C281" s="32" t="s">
        <v>448</v>
      </c>
      <c r="D281" s="54" t="n">
        <f aca="false">ROUND(S281*T281,0)</f>
        <v>531</v>
      </c>
      <c r="E281" s="54" t="n">
        <f aca="false">ROUND(S281,0)-D281</f>
        <v>249</v>
      </c>
      <c r="F281" s="54" t="n">
        <f aca="false">IF(COUNTA(D281:E281)=0,"",SUM(D281:E281))</f>
        <v>780</v>
      </c>
      <c r="G281" s="55" t="n">
        <f aca="false">IF(OR(F281="",F281=0),"",D281/F281)</f>
        <v>0.680769230769231</v>
      </c>
      <c r="H281" s="55" t="n">
        <f aca="false">IF(OR(F281="",F281=0),"",E281/F281)</f>
        <v>0.319230769230769</v>
      </c>
      <c r="I281" s="32" t="s">
        <v>129</v>
      </c>
      <c r="J281" s="36" t="n">
        <v>2.11716121919269</v>
      </c>
      <c r="K281" s="36" t="n">
        <f aca="false">$K$8</f>
        <v>1.80203622806309</v>
      </c>
      <c r="L281" s="36" t="n">
        <f aca="false">SQRT(J281^2+K281^2)</f>
        <v>2.78023491728762</v>
      </c>
      <c r="M281" s="55" t="n">
        <f aca="false">IF(G281="","",MAX(0,G281-1.96*L281/100))</f>
        <v>0.626276626390393</v>
      </c>
      <c r="N281" s="55" t="n">
        <f aca="false">IF(G281="","",MIN(1,G281+1.96*L281/100))</f>
        <v>0.735261835148068</v>
      </c>
      <c r="O281" s="54" t="n">
        <f aca="false">ROUND(S281*W281,0)</f>
        <v>69</v>
      </c>
      <c r="P281" s="54" t="n">
        <f aca="false">IF(F281="","",ROUND(SQRT((F281*L281/100)^2+(G281*O281)^2),0))</f>
        <v>52</v>
      </c>
      <c r="R281" s="56" t="n">
        <v>17.3306233412107</v>
      </c>
      <c r="S281" s="57" t="n">
        <f aca="false">U281*V281*$F$5</f>
        <v>779.911439114391</v>
      </c>
      <c r="T281" s="58" t="n">
        <f aca="false">MAX(0,MIN(1,R281/100+$D$5))</f>
        <v>0.681361282379412</v>
      </c>
      <c r="U281" s="58" t="n">
        <v>0.420664206642066</v>
      </c>
      <c r="V281" s="57" t="n">
        <v>1854</v>
      </c>
      <c r="W281" s="58" t="n">
        <v>0.0882361663506877</v>
      </c>
      <c r="X281" s="59" t="s">
        <v>136</v>
      </c>
      <c r="Y281" s="59" t="s">
        <v>131</v>
      </c>
    </row>
    <row r="282" customFormat="false" ht="15" hidden="false" customHeight="false" outlineLevel="0" collapsed="false">
      <c r="A282" s="32" t="s">
        <v>386</v>
      </c>
      <c r="B282" s="32" t="s">
        <v>446</v>
      </c>
      <c r="C282" s="32" t="s">
        <v>449</v>
      </c>
      <c r="D282" s="54" t="n">
        <f aca="false">ROUND(S282*T282,0)</f>
        <v>429</v>
      </c>
      <c r="E282" s="54" t="n">
        <f aca="false">ROUND(S282,0)-D282</f>
        <v>174</v>
      </c>
      <c r="F282" s="54" t="n">
        <f aca="false">IF(COUNTA(D282:E282)=0,"",SUM(D282:E282))</f>
        <v>603</v>
      </c>
      <c r="G282" s="55" t="n">
        <f aca="false">IF(OR(F282="",F282=0),"",D282/F282)</f>
        <v>0.711442786069652</v>
      </c>
      <c r="H282" s="55" t="n">
        <f aca="false">IF(OR(F282="",F282=0),"",E282/F282)</f>
        <v>0.288557213930348</v>
      </c>
      <c r="I282" s="32" t="s">
        <v>129</v>
      </c>
      <c r="J282" s="36" t="n">
        <v>2.11716121919269</v>
      </c>
      <c r="K282" s="36" t="n">
        <f aca="false">$K$8</f>
        <v>1.80203622806309</v>
      </c>
      <c r="L282" s="36" t="n">
        <f aca="false">SQRT(J282^2+K282^2)</f>
        <v>2.78023491728762</v>
      </c>
      <c r="M282" s="55" t="n">
        <f aca="false">IF(G282="","",MAX(0,G282-1.96*L282/100))</f>
        <v>0.656950181690814</v>
      </c>
      <c r="N282" s="55" t="n">
        <f aca="false">IF(G282="","",MIN(1,G282+1.96*L282/100))</f>
        <v>0.765935390448489</v>
      </c>
      <c r="O282" s="54" t="n">
        <f aca="false">ROUND(S282*W282,0)</f>
        <v>53</v>
      </c>
      <c r="P282" s="54" t="n">
        <f aca="false">IF(F282="","",ROUND(SQRT((F282*L282/100)^2+(G282*O282)^2),0))</f>
        <v>41</v>
      </c>
      <c r="R282" s="56" t="n">
        <v>20.3563408226636</v>
      </c>
      <c r="S282" s="57" t="n">
        <f aca="false">U282*V282*$F$5</f>
        <v>602.870201096892</v>
      </c>
      <c r="T282" s="58" t="n">
        <f aca="false">MAX(0,MIN(1,R282/100+$D$5))</f>
        <v>0.71161845719394</v>
      </c>
      <c r="U282" s="58" t="n">
        <v>0.447897623400366</v>
      </c>
      <c r="V282" s="57" t="n">
        <v>1346</v>
      </c>
      <c r="W282" s="58" t="n">
        <v>0.0882361663506877</v>
      </c>
      <c r="X282" s="59" t="s">
        <v>136</v>
      </c>
      <c r="Y282" s="59" t="s">
        <v>131</v>
      </c>
    </row>
    <row r="283" customFormat="false" ht="15" hidden="false" customHeight="false" outlineLevel="0" collapsed="false">
      <c r="A283" s="32" t="s">
        <v>386</v>
      </c>
      <c r="B283" s="32" t="s">
        <v>446</v>
      </c>
      <c r="C283" s="32" t="s">
        <v>450</v>
      </c>
      <c r="D283" s="54" t="n">
        <f aca="false">ROUND(S283*T283,0)</f>
        <v>599</v>
      </c>
      <c r="E283" s="54" t="n">
        <f aca="false">ROUND(S283,0)-D283</f>
        <v>222</v>
      </c>
      <c r="F283" s="54" t="n">
        <f aca="false">IF(COUNTA(D283:E283)=0,"",SUM(D283:E283))</f>
        <v>821</v>
      </c>
      <c r="G283" s="55" t="n">
        <f aca="false">IF(OR(F283="",F283=0),"",D283/F283)</f>
        <v>0.729598051157126</v>
      </c>
      <c r="H283" s="55" t="n">
        <f aca="false">IF(OR(F283="",F283=0),"",E283/F283)</f>
        <v>0.270401948842875</v>
      </c>
      <c r="I283" s="32" t="s">
        <v>129</v>
      </c>
      <c r="J283" s="36" t="n">
        <v>2.11716121919269</v>
      </c>
      <c r="K283" s="36" t="n">
        <f aca="false">$K$8</f>
        <v>1.80203622806309</v>
      </c>
      <c r="L283" s="36" t="n">
        <f aca="false">SQRT(J283^2+K283^2)</f>
        <v>2.78023491728762</v>
      </c>
      <c r="M283" s="55" t="n">
        <f aca="false">IF(G283="","",MAX(0,G283-1.96*L283/100))</f>
        <v>0.675105446778288</v>
      </c>
      <c r="N283" s="55" t="n">
        <f aca="false">IF(G283="","",MIN(1,G283+1.96*L283/100))</f>
        <v>0.784090655535963</v>
      </c>
      <c r="O283" s="54" t="n">
        <f aca="false">ROUND(S283*W283,0)</f>
        <v>72</v>
      </c>
      <c r="P283" s="54" t="n">
        <f aca="false">IF(F283="","",ROUND(SQRT((F283*L283/100)^2+(G283*O283)^2),0))</f>
        <v>57</v>
      </c>
      <c r="R283" s="56" t="n">
        <v>22.2363638025966</v>
      </c>
      <c r="S283" s="57" t="n">
        <f aca="false">U283*V283*$F$5</f>
        <v>820.6703125</v>
      </c>
      <c r="T283" s="58" t="n">
        <f aca="false">MAX(0,MIN(1,R283/100+$D$5))</f>
        <v>0.730418686993271</v>
      </c>
      <c r="U283" s="58" t="n">
        <v>0.6765625</v>
      </c>
      <c r="V283" s="57" t="n">
        <v>1213</v>
      </c>
      <c r="W283" s="58" t="n">
        <v>0.0882361663506877</v>
      </c>
      <c r="X283" s="59" t="s">
        <v>136</v>
      </c>
      <c r="Y283" s="59" t="s">
        <v>131</v>
      </c>
    </row>
    <row r="284" customFormat="false" ht="15" hidden="false" customHeight="false" outlineLevel="0" collapsed="false">
      <c r="A284" s="32" t="s">
        <v>386</v>
      </c>
      <c r="B284" s="32" t="s">
        <v>446</v>
      </c>
      <c r="C284" s="32" t="s">
        <v>451</v>
      </c>
      <c r="D284" s="54" t="n">
        <f aca="false">ROUND(S284*T284,0)</f>
        <v>463</v>
      </c>
      <c r="E284" s="54" t="n">
        <f aca="false">ROUND(S284,0)-D284</f>
        <v>128</v>
      </c>
      <c r="F284" s="54" t="n">
        <f aca="false">IF(COUNTA(D284:E284)=0,"",SUM(D284:E284))</f>
        <v>591</v>
      </c>
      <c r="G284" s="55" t="n">
        <f aca="false">IF(OR(F284="",F284=0),"",D284/F284)</f>
        <v>0.7834179357022</v>
      </c>
      <c r="H284" s="55" t="n">
        <f aca="false">IF(OR(F284="",F284=0),"",E284/F284)</f>
        <v>0.2165820642978</v>
      </c>
      <c r="I284" s="32" t="s">
        <v>129</v>
      </c>
      <c r="J284" s="36" t="n">
        <v>2.11716121919269</v>
      </c>
      <c r="K284" s="36" t="n">
        <f aca="false">$K$8</f>
        <v>1.80203622806309</v>
      </c>
      <c r="L284" s="36" t="n">
        <f aca="false">SQRT(J284^2+K284^2)</f>
        <v>2.78023491728762</v>
      </c>
      <c r="M284" s="55" t="n">
        <f aca="false">IF(G284="","",MAX(0,G284-1.96*L284/100))</f>
        <v>0.728925331323362</v>
      </c>
      <c r="N284" s="55" t="n">
        <f aca="false">IF(G284="","",MIN(1,G284+1.96*L284/100))</f>
        <v>0.837910540081037</v>
      </c>
      <c r="O284" s="54" t="n">
        <f aca="false">ROUND(S284*W284,0)</f>
        <v>52</v>
      </c>
      <c r="P284" s="54" t="n">
        <f aca="false">IF(F284="","",ROUND(SQRT((F284*L284/100)^2+(G284*O284)^2),0))</f>
        <v>44</v>
      </c>
      <c r="R284" s="56" t="n">
        <v>27.5884419656554</v>
      </c>
      <c r="S284" s="57" t="n">
        <f aca="false">U284*V284*$F$5</f>
        <v>590.669623059868</v>
      </c>
      <c r="T284" s="58" t="n">
        <f aca="false">MAX(0,MIN(1,R284/100+$D$5))</f>
        <v>0.783939468623858</v>
      </c>
      <c r="U284" s="58" t="n">
        <v>0.297117516629712</v>
      </c>
      <c r="V284" s="57" t="n">
        <v>1988</v>
      </c>
      <c r="W284" s="58" t="n">
        <v>0.0882361663506877</v>
      </c>
      <c r="X284" s="59" t="s">
        <v>136</v>
      </c>
      <c r="Y284" s="59" t="s">
        <v>131</v>
      </c>
    </row>
    <row r="285" customFormat="false" ht="15" hidden="false" customHeight="false" outlineLevel="0" collapsed="false">
      <c r="A285" s="32" t="s">
        <v>386</v>
      </c>
      <c r="B285" s="32" t="s">
        <v>446</v>
      </c>
      <c r="C285" s="32" t="s">
        <v>452</v>
      </c>
      <c r="D285" s="54" t="n">
        <f aca="false">ROUND(S285*T285,0)</f>
        <v>461</v>
      </c>
      <c r="E285" s="54" t="n">
        <f aca="false">ROUND(S285,0)-D285</f>
        <v>230</v>
      </c>
      <c r="F285" s="54" t="n">
        <f aca="false">IF(COUNTA(D285:E285)=0,"",SUM(D285:E285))</f>
        <v>691</v>
      </c>
      <c r="G285" s="55" t="n">
        <f aca="false">IF(OR(F285="",F285=0),"",D285/F285)</f>
        <v>0.667149059334298</v>
      </c>
      <c r="H285" s="55" t="n">
        <f aca="false">IF(OR(F285="",F285=0),"",E285/F285)</f>
        <v>0.332850940665702</v>
      </c>
      <c r="I285" s="32" t="s">
        <v>129</v>
      </c>
      <c r="J285" s="36" t="n">
        <v>2.11716121919269</v>
      </c>
      <c r="K285" s="36" t="n">
        <f aca="false">$K$8</f>
        <v>1.80203622806309</v>
      </c>
      <c r="L285" s="36" t="n">
        <f aca="false">SQRT(J285^2+K285^2)</f>
        <v>2.78023491728762</v>
      </c>
      <c r="M285" s="55" t="n">
        <f aca="false">IF(G285="","",MAX(0,G285-1.96*L285/100))</f>
        <v>0.612656454955461</v>
      </c>
      <c r="N285" s="55" t="n">
        <f aca="false">IF(G285="","",MIN(1,G285+1.96*L285/100))</f>
        <v>0.721641663713136</v>
      </c>
      <c r="O285" s="54" t="n">
        <f aca="false">ROUND(S285*W285,0)</f>
        <v>61</v>
      </c>
      <c r="P285" s="54" t="n">
        <f aca="false">IF(F285="","",ROUND(SQRT((F285*L285/100)^2+(G285*O285)^2),0))</f>
        <v>45</v>
      </c>
      <c r="R285" s="56" t="n">
        <v>15.9308400545631</v>
      </c>
      <c r="S285" s="57" t="n">
        <f aca="false">U285*V285*$F$5</f>
        <v>691.24526600541</v>
      </c>
      <c r="T285" s="58" t="n">
        <f aca="false">MAX(0,MIN(1,R285/100+$D$5))</f>
        <v>0.667363449512935</v>
      </c>
      <c r="U285" s="58" t="n">
        <v>0.612263300270514</v>
      </c>
      <c r="V285" s="57" t="n">
        <v>1129</v>
      </c>
      <c r="W285" s="58" t="n">
        <v>0.0882361663506877</v>
      </c>
      <c r="X285" s="59" t="s">
        <v>136</v>
      </c>
      <c r="Y285" s="59" t="s">
        <v>131</v>
      </c>
    </row>
    <row r="286" customFormat="false" ht="15" hidden="false" customHeight="false" outlineLevel="0" collapsed="false">
      <c r="A286" s="32" t="s">
        <v>386</v>
      </c>
      <c r="B286" s="32" t="s">
        <v>446</v>
      </c>
      <c r="C286" s="32" t="s">
        <v>453</v>
      </c>
      <c r="D286" s="54" t="n">
        <f aca="false">ROUND(S286*T286,0)</f>
        <v>330</v>
      </c>
      <c r="E286" s="54" t="n">
        <f aca="false">ROUND(S286,0)-D286</f>
        <v>180</v>
      </c>
      <c r="F286" s="54" t="n">
        <f aca="false">IF(COUNTA(D286:E286)=0,"",SUM(D286:E286))</f>
        <v>510</v>
      </c>
      <c r="G286" s="55" t="n">
        <f aca="false">IF(OR(F286="",F286=0),"",D286/F286)</f>
        <v>0.647058823529412</v>
      </c>
      <c r="H286" s="55" t="n">
        <f aca="false">IF(OR(F286="",F286=0),"",E286/F286)</f>
        <v>0.352941176470588</v>
      </c>
      <c r="I286" s="32" t="s">
        <v>129</v>
      </c>
      <c r="J286" s="36" t="n">
        <v>3.42046080519466</v>
      </c>
      <c r="K286" s="36" t="n">
        <f aca="false">$K$8</f>
        <v>1.80203622806309</v>
      </c>
      <c r="L286" s="36" t="n">
        <f aca="false">SQRT(J286^2+K286^2)</f>
        <v>3.86612036635239</v>
      </c>
      <c r="M286" s="55" t="n">
        <f aca="false">IF(G286="","",MAX(0,G286-1.96*L286/100))</f>
        <v>0.571282864348905</v>
      </c>
      <c r="N286" s="55" t="n">
        <f aca="false">IF(G286="","",MIN(1,G286+1.96*L286/100))</f>
        <v>0.722834782709919</v>
      </c>
      <c r="O286" s="54" t="n">
        <f aca="false">ROUND(S286*W286,0)</f>
        <v>75</v>
      </c>
      <c r="P286" s="54" t="n">
        <f aca="false">IF(F286="","",ROUND(SQRT((F286*L286/100)^2+(G286*O286)^2),0))</f>
        <v>52</v>
      </c>
      <c r="R286" s="56" t="n">
        <v>13.8772461899887</v>
      </c>
      <c r="S286" s="57" t="n">
        <f aca="false">U286*V286*$F$5</f>
        <v>510.153409090909</v>
      </c>
      <c r="T286" s="58" t="n">
        <f aca="false">MAX(0,MIN(1,R286/100+$D$5))</f>
        <v>0.646827510867192</v>
      </c>
      <c r="U286" s="58" t="n">
        <v>0.368607954545455</v>
      </c>
      <c r="V286" s="57" t="n">
        <v>1384</v>
      </c>
      <c r="W286" s="58" t="n">
        <v>0.147793277096735</v>
      </c>
      <c r="X286" s="59" t="s">
        <v>130</v>
      </c>
      <c r="Y286" s="59" t="s">
        <v>131</v>
      </c>
    </row>
    <row r="287" customFormat="false" ht="15" hidden="false" customHeight="false" outlineLevel="0" collapsed="false">
      <c r="A287" s="32" t="s">
        <v>386</v>
      </c>
      <c r="B287" s="32" t="s">
        <v>446</v>
      </c>
      <c r="C287" s="32" t="s">
        <v>454</v>
      </c>
      <c r="D287" s="54" t="n">
        <f aca="false">ROUND(S287*T287,0)</f>
        <v>145</v>
      </c>
      <c r="E287" s="54" t="n">
        <f aca="false">ROUND(S287,0)-D287</f>
        <v>58</v>
      </c>
      <c r="F287" s="54" t="n">
        <f aca="false">IF(COUNTA(D287:E287)=0,"",SUM(D287:E287))</f>
        <v>203</v>
      </c>
      <c r="G287" s="55" t="n">
        <f aca="false">IF(OR(F287="",F287=0),"",D287/F287)</f>
        <v>0.714285714285714</v>
      </c>
      <c r="H287" s="55" t="n">
        <f aca="false">IF(OR(F287="",F287=0),"",E287/F287)</f>
        <v>0.285714285714286</v>
      </c>
      <c r="I287" s="32" t="s">
        <v>129</v>
      </c>
      <c r="J287" s="36" t="n">
        <v>3.42046080519466</v>
      </c>
      <c r="K287" s="36" t="n">
        <f aca="false">$K$8</f>
        <v>1.80203622806309</v>
      </c>
      <c r="L287" s="36" t="n">
        <f aca="false">SQRT(J287^2+K287^2)</f>
        <v>3.86612036635239</v>
      </c>
      <c r="M287" s="55" t="n">
        <f aca="false">IF(G287="","",MAX(0,G287-1.96*L287/100))</f>
        <v>0.638509755105208</v>
      </c>
      <c r="N287" s="55" t="n">
        <f aca="false">IF(G287="","",MIN(1,G287+1.96*L287/100))</f>
        <v>0.790061673466221</v>
      </c>
      <c r="O287" s="54" t="n">
        <f aca="false">ROUND(S287*W287,0)</f>
        <v>30</v>
      </c>
      <c r="P287" s="54" t="n">
        <f aca="false">IF(F287="","",ROUND(SQRT((F287*L287/100)^2+(G287*O287)^2),0))</f>
        <v>23</v>
      </c>
      <c r="R287" s="56" t="n">
        <v>20.7908473564047</v>
      </c>
      <c r="S287" s="57" t="n">
        <f aca="false">U287*V287*$F$5</f>
        <v>202.766550522648</v>
      </c>
      <c r="T287" s="58" t="n">
        <f aca="false">MAX(0,MIN(1,R287/100+$D$5))</f>
        <v>0.715963522531351</v>
      </c>
      <c r="U287" s="58" t="n">
        <v>0.369337979094077</v>
      </c>
      <c r="V287" s="57" t="n">
        <v>549</v>
      </c>
      <c r="W287" s="58" t="n">
        <v>0.147793277096735</v>
      </c>
      <c r="X287" s="59" t="s">
        <v>130</v>
      </c>
      <c r="Y287" s="59" t="s">
        <v>131</v>
      </c>
    </row>
    <row r="288" customFormat="false" ht="15" hidden="false" customHeight="false" outlineLevel="0" collapsed="false">
      <c r="A288" s="32" t="s">
        <v>386</v>
      </c>
      <c r="B288" s="32" t="s">
        <v>446</v>
      </c>
      <c r="C288" s="32" t="s">
        <v>455</v>
      </c>
      <c r="D288" s="54" t="n">
        <f aca="false">ROUND(S288*T288,0)</f>
        <v>229</v>
      </c>
      <c r="E288" s="54" t="n">
        <f aca="false">ROUND(S288,0)-D288</f>
        <v>89</v>
      </c>
      <c r="F288" s="54" t="n">
        <f aca="false">IF(COUNTA(D288:E288)=0,"",SUM(D288:E288))</f>
        <v>318</v>
      </c>
      <c r="G288" s="55" t="n">
        <f aca="false">IF(OR(F288="",F288=0),"",D288/F288)</f>
        <v>0.720125786163522</v>
      </c>
      <c r="H288" s="55" t="n">
        <f aca="false">IF(OR(F288="",F288=0),"",E288/F288)</f>
        <v>0.279874213836478</v>
      </c>
      <c r="I288" s="32" t="s">
        <v>129</v>
      </c>
      <c r="J288" s="36" t="n">
        <v>3.42046080519466</v>
      </c>
      <c r="K288" s="36" t="n">
        <f aca="false">$K$8</f>
        <v>1.80203622806309</v>
      </c>
      <c r="L288" s="36" t="n">
        <f aca="false">SQRT(J288^2+K288^2)</f>
        <v>3.86612036635239</v>
      </c>
      <c r="M288" s="55" t="n">
        <f aca="false">IF(G288="","",MAX(0,G288-1.96*L288/100))</f>
        <v>0.644349826983015</v>
      </c>
      <c r="N288" s="55" t="n">
        <f aca="false">IF(G288="","",MIN(1,G288+1.96*L288/100))</f>
        <v>0.795901745344029</v>
      </c>
      <c r="O288" s="54" t="n">
        <f aca="false">ROUND(S288*W288,0)</f>
        <v>47</v>
      </c>
      <c r="P288" s="54" t="n">
        <f aca="false">IF(F288="","",ROUND(SQRT((F288*L288/100)^2+(G288*O288)^2),0))</f>
        <v>36</v>
      </c>
      <c r="R288" s="56" t="n">
        <v>21.0824790555687</v>
      </c>
      <c r="S288" s="57" t="n">
        <f aca="false">U288*V288*$F$5</f>
        <v>318.271119842829</v>
      </c>
      <c r="T288" s="58" t="n">
        <f aca="false">MAX(0,MIN(1,R288/100+$D$5))</f>
        <v>0.718879839522992</v>
      </c>
      <c r="U288" s="58" t="n">
        <v>0.318271119842829</v>
      </c>
      <c r="V288" s="57" t="n">
        <v>1000</v>
      </c>
      <c r="W288" s="58" t="n">
        <v>0.147793277096735</v>
      </c>
      <c r="X288" s="59" t="s">
        <v>130</v>
      </c>
      <c r="Y288" s="59" t="s">
        <v>131</v>
      </c>
    </row>
    <row r="289" customFormat="false" ht="15" hidden="false" customHeight="false" outlineLevel="0" collapsed="false">
      <c r="A289" s="32" t="s">
        <v>386</v>
      </c>
      <c r="B289" s="32" t="s">
        <v>446</v>
      </c>
      <c r="C289" s="32" t="s">
        <v>456</v>
      </c>
      <c r="D289" s="54" t="n">
        <f aca="false">ROUND(S289*T289,0)</f>
        <v>233</v>
      </c>
      <c r="E289" s="54" t="n">
        <f aca="false">ROUND(S289,0)-D289</f>
        <v>118</v>
      </c>
      <c r="F289" s="54" t="n">
        <f aca="false">IF(COUNTA(D289:E289)=0,"",SUM(D289:E289))</f>
        <v>351</v>
      </c>
      <c r="G289" s="55" t="n">
        <f aca="false">IF(OR(F289="",F289=0),"",D289/F289)</f>
        <v>0.663817663817664</v>
      </c>
      <c r="H289" s="55" t="n">
        <f aca="false">IF(OR(F289="",F289=0),"",E289/F289)</f>
        <v>0.336182336182336</v>
      </c>
      <c r="I289" s="32" t="s">
        <v>129</v>
      </c>
      <c r="J289" s="36" t="n">
        <v>3.42046080519466</v>
      </c>
      <c r="K289" s="36" t="n">
        <f aca="false">$K$8</f>
        <v>1.80203622806309</v>
      </c>
      <c r="L289" s="36" t="n">
        <f aca="false">SQRT(J289^2+K289^2)</f>
        <v>3.86612036635239</v>
      </c>
      <c r="M289" s="55" t="n">
        <f aca="false">IF(G289="","",MAX(0,G289-1.96*L289/100))</f>
        <v>0.588041704637157</v>
      </c>
      <c r="N289" s="55" t="n">
        <f aca="false">IF(G289="","",MIN(1,G289+1.96*L289/100))</f>
        <v>0.739593622998171</v>
      </c>
      <c r="O289" s="54" t="n">
        <f aca="false">ROUND(S289*W289,0)</f>
        <v>52</v>
      </c>
      <c r="P289" s="54" t="n">
        <f aca="false">IF(F289="","",ROUND(SQRT((F289*L289/100)^2+(G289*O289)^2),0))</f>
        <v>37</v>
      </c>
      <c r="R289" s="56" t="n">
        <v>15.5735244077814</v>
      </c>
      <c r="S289" s="57" t="n">
        <f aca="false">U289*V289*$F$5</f>
        <v>350.591240875912</v>
      </c>
      <c r="T289" s="58" t="n">
        <f aca="false">MAX(0,MIN(1,R289/100+$D$5))</f>
        <v>0.663790293045119</v>
      </c>
      <c r="U289" s="58" t="n">
        <v>0.313868613138686</v>
      </c>
      <c r="V289" s="57" t="n">
        <v>1117</v>
      </c>
      <c r="W289" s="58" t="n">
        <v>0.147793277096735</v>
      </c>
      <c r="X289" s="59" t="s">
        <v>130</v>
      </c>
      <c r="Y289" s="59" t="s">
        <v>131</v>
      </c>
    </row>
    <row r="290" customFormat="false" ht="15" hidden="false" customHeight="false" outlineLevel="0" collapsed="false">
      <c r="A290" s="32" t="s">
        <v>386</v>
      </c>
      <c r="B290" s="32" t="s">
        <v>446</v>
      </c>
      <c r="C290" s="32" t="s">
        <v>457</v>
      </c>
      <c r="D290" s="54" t="n">
        <f aca="false">ROUND(S290*T290,0)</f>
        <v>1122</v>
      </c>
      <c r="E290" s="54" t="n">
        <f aca="false">ROUND(S290,0)-D290</f>
        <v>519</v>
      </c>
      <c r="F290" s="54" t="n">
        <f aca="false">IF(COUNTA(D290:E290)=0,"",SUM(D290:E290))</f>
        <v>1641</v>
      </c>
      <c r="G290" s="55" t="n">
        <f aca="false">IF(OR(F290="",F290=0),"",D290/F290)</f>
        <v>0.683729433272395</v>
      </c>
      <c r="H290" s="55" t="n">
        <f aca="false">IF(OR(F290="",F290=0),"",E290/F290)</f>
        <v>0.316270566727605</v>
      </c>
      <c r="I290" s="32" t="s">
        <v>232</v>
      </c>
      <c r="J290" s="36" t="n">
        <v>1.72835549007323</v>
      </c>
      <c r="K290" s="36" t="n">
        <f aca="false">$K$8</f>
        <v>1.80203622806309</v>
      </c>
      <c r="L290" s="36" t="n">
        <f aca="false">SQRT(J290^2+K290^2)</f>
        <v>2.49690754080285</v>
      </c>
      <c r="M290" s="55" t="n">
        <f aca="false">IF(G290="","",MAX(0,G290-1.96*L290/100))</f>
        <v>0.634790045472659</v>
      </c>
      <c r="N290" s="55" t="n">
        <f aca="false">IF(G290="","",MIN(1,G290+1.96*L290/100))</f>
        <v>0.732668821072131</v>
      </c>
      <c r="O290" s="54" t="n">
        <f aca="false">ROUND(S290*W290,0)</f>
        <v>111</v>
      </c>
      <c r="P290" s="54" t="n">
        <f aca="false">IF(F290="","",ROUND(SQRT((F290*L290/100)^2+(G290*O290)^2),0))</f>
        <v>86</v>
      </c>
      <c r="R290" s="56" t="n">
        <v>17.5387571711483</v>
      </c>
      <c r="S290" s="57" t="n">
        <f aca="false">U290*V290*$F$5</f>
        <v>1641.003487384</v>
      </c>
      <c r="T290" s="58" t="n">
        <f aca="false">MAX(0,MIN(1,R290/100+$D$5))</f>
        <v>0.683442620678788</v>
      </c>
      <c r="U290" s="58" t="n">
        <v>0.752408751666208</v>
      </c>
      <c r="V290" s="57" t="n">
        <v>2181</v>
      </c>
      <c r="W290" s="58" t="n">
        <v>0.0678151016999644</v>
      </c>
      <c r="X290" s="59" t="s">
        <v>169</v>
      </c>
      <c r="Y290" s="59" t="s">
        <v>131</v>
      </c>
    </row>
    <row r="291" customFormat="false" ht="15" hidden="false" customHeight="false" outlineLevel="0" collapsed="false">
      <c r="A291" s="32" t="s">
        <v>386</v>
      </c>
      <c r="B291" s="32" t="s">
        <v>446</v>
      </c>
      <c r="C291" s="32" t="s">
        <v>458</v>
      </c>
      <c r="D291" s="54" t="n">
        <f aca="false">ROUND(S291*T291,0)</f>
        <v>612</v>
      </c>
      <c r="E291" s="54" t="n">
        <f aca="false">ROUND(S291,0)-D291</f>
        <v>314</v>
      </c>
      <c r="F291" s="54" t="n">
        <f aca="false">IF(COUNTA(D291:E291)=0,"",SUM(D291:E291))</f>
        <v>926</v>
      </c>
      <c r="G291" s="55" t="n">
        <f aca="false">IF(OR(F291="",F291=0),"",D291/F291)</f>
        <v>0.660907127429806</v>
      </c>
      <c r="H291" s="55" t="n">
        <f aca="false">IF(OR(F291="",F291=0),"",E291/F291)</f>
        <v>0.339092872570194</v>
      </c>
      <c r="I291" s="32" t="s">
        <v>129</v>
      </c>
      <c r="J291" s="36" t="n">
        <v>2.11716121919269</v>
      </c>
      <c r="K291" s="36" t="n">
        <f aca="false">$K$8</f>
        <v>1.80203622806309</v>
      </c>
      <c r="L291" s="36" t="n">
        <f aca="false">SQRT(J291^2+K291^2)</f>
        <v>2.78023491728762</v>
      </c>
      <c r="M291" s="55" t="n">
        <f aca="false">IF(G291="","",MAX(0,G291-1.96*L291/100))</f>
        <v>0.606414523050968</v>
      </c>
      <c r="N291" s="55" t="n">
        <f aca="false">IF(G291="","",MIN(1,G291+1.96*L291/100))</f>
        <v>0.715399731808643</v>
      </c>
      <c r="O291" s="54" t="n">
        <f aca="false">ROUND(S291*W291,0)</f>
        <v>82</v>
      </c>
      <c r="P291" s="54" t="n">
        <f aca="false">IF(F291="","",ROUND(SQRT((F291*L291/100)^2+(G291*O291)^2),0))</f>
        <v>60</v>
      </c>
      <c r="R291" s="56" t="n">
        <v>15.2678910900934</v>
      </c>
      <c r="S291" s="57" t="n">
        <f aca="false">U291*V291*$F$5</f>
        <v>925.647509578544</v>
      </c>
      <c r="T291" s="58" t="n">
        <f aca="false">MAX(0,MIN(1,R291/100+$D$5))</f>
        <v>0.660733959868239</v>
      </c>
      <c r="U291" s="58" t="n">
        <v>0.432950191570881</v>
      </c>
      <c r="V291" s="57" t="n">
        <v>2138</v>
      </c>
      <c r="W291" s="58" t="n">
        <v>0.0882361663506877</v>
      </c>
      <c r="X291" s="59" t="s">
        <v>136</v>
      </c>
      <c r="Y291" s="59" t="s">
        <v>131</v>
      </c>
    </row>
    <row r="292" customFormat="false" ht="15" hidden="false" customHeight="false" outlineLevel="0" collapsed="false">
      <c r="A292" s="32" t="s">
        <v>386</v>
      </c>
      <c r="B292" s="32" t="s">
        <v>459</v>
      </c>
      <c r="C292" s="32" t="s">
        <v>460</v>
      </c>
      <c r="D292" s="54" t="n">
        <f aca="false">ROUND(S292*T292,0)</f>
        <v>722</v>
      </c>
      <c r="E292" s="54" t="n">
        <f aca="false">ROUND(S292,0)-D292</f>
        <v>640</v>
      </c>
      <c r="F292" s="54" t="n">
        <f aca="false">IF(COUNTA(D292:E292)=0,"",SUM(D292:E292))</f>
        <v>1362</v>
      </c>
      <c r="G292" s="55" t="n">
        <f aca="false">IF(OR(F292="",F292=0),"",D292/F292)</f>
        <v>0.530102790014684</v>
      </c>
      <c r="H292" s="55" t="n">
        <f aca="false">IF(OR(F292="",F292=0),"",E292/F292)</f>
        <v>0.469897209985316</v>
      </c>
      <c r="I292" s="32" t="s">
        <v>129</v>
      </c>
      <c r="J292" s="36" t="n">
        <v>1.72835549007323</v>
      </c>
      <c r="K292" s="36" t="n">
        <f aca="false">$K$8</f>
        <v>1.80203622806309</v>
      </c>
      <c r="L292" s="36" t="n">
        <f aca="false">SQRT(J292^2+K292^2)</f>
        <v>2.49690754080285</v>
      </c>
      <c r="M292" s="55" t="n">
        <f aca="false">IF(G292="","",MAX(0,G292-1.96*L292/100))</f>
        <v>0.481163402214949</v>
      </c>
      <c r="N292" s="55" t="n">
        <f aca="false">IF(G292="","",MIN(1,G292+1.96*L292/100))</f>
        <v>0.57904217781442</v>
      </c>
      <c r="O292" s="54" t="n">
        <f aca="false">ROUND(S292*W292,0)</f>
        <v>92</v>
      </c>
      <c r="P292" s="54" t="n">
        <f aca="false">IF(F292="","",ROUND(SQRT((F292*L292/100)^2+(G292*O292)^2),0))</f>
        <v>59</v>
      </c>
      <c r="R292" s="56" t="n">
        <v>2.18983494600885</v>
      </c>
      <c r="S292" s="57" t="n">
        <f aca="false">U292*V292*$F$5</f>
        <v>1362.48372781065</v>
      </c>
      <c r="T292" s="58" t="n">
        <f aca="false">MAX(0,MIN(1,R292/100+$D$5))</f>
        <v>0.529953398427393</v>
      </c>
      <c r="U292" s="58" t="n">
        <v>0.638165680473373</v>
      </c>
      <c r="V292" s="57" t="n">
        <v>2135</v>
      </c>
      <c r="W292" s="58" t="n">
        <v>0.0678151016999644</v>
      </c>
      <c r="X292" s="59" t="s">
        <v>169</v>
      </c>
      <c r="Y292" s="59" t="s">
        <v>131</v>
      </c>
    </row>
    <row r="293" customFormat="false" ht="15" hidden="false" customHeight="false" outlineLevel="0" collapsed="false">
      <c r="A293" s="32" t="s">
        <v>386</v>
      </c>
      <c r="B293" s="32" t="s">
        <v>459</v>
      </c>
      <c r="C293" s="32" t="s">
        <v>461</v>
      </c>
      <c r="D293" s="54" t="n">
        <f aca="false">ROUND(S293*T293,0)</f>
        <v>570</v>
      </c>
      <c r="E293" s="54" t="n">
        <f aca="false">ROUND(S293,0)-D293</f>
        <v>527</v>
      </c>
      <c r="F293" s="54" t="n">
        <f aca="false">IF(COUNTA(D293:E293)=0,"",SUM(D293:E293))</f>
        <v>1097</v>
      </c>
      <c r="G293" s="55" t="n">
        <f aca="false">IF(OR(F293="",F293=0),"",D293/F293)</f>
        <v>0.519598906107566</v>
      </c>
      <c r="H293" s="55" t="n">
        <f aca="false">IF(OR(F293="",F293=0),"",E293/F293)</f>
        <v>0.480401093892434</v>
      </c>
      <c r="I293" s="32" t="s">
        <v>232</v>
      </c>
      <c r="J293" s="36" t="n">
        <v>1.72835549007323</v>
      </c>
      <c r="K293" s="36" t="n">
        <f aca="false">$K$8</f>
        <v>1.80203622806309</v>
      </c>
      <c r="L293" s="36" t="n">
        <f aca="false">SQRT(J293^2+K293^2)</f>
        <v>2.49690754080285</v>
      </c>
      <c r="M293" s="55" t="n">
        <f aca="false">IF(G293="","",MAX(0,G293-1.96*L293/100))</f>
        <v>0.47065951830783</v>
      </c>
      <c r="N293" s="55" t="n">
        <f aca="false">IF(G293="","",MIN(1,G293+1.96*L293/100))</f>
        <v>0.568538293907302</v>
      </c>
      <c r="O293" s="54" t="n">
        <f aca="false">ROUND(S293*W293,0)</f>
        <v>74</v>
      </c>
      <c r="P293" s="54" t="n">
        <f aca="false">IF(F293="","",ROUND(SQRT((F293*L293/100)^2+(G293*O293)^2),0))</f>
        <v>47</v>
      </c>
      <c r="R293" s="56" t="n">
        <v>1.1568126807313</v>
      </c>
      <c r="S293" s="57" t="n">
        <f aca="false">U293*V293*$F$5</f>
        <v>1096.75029446997</v>
      </c>
      <c r="T293" s="58" t="n">
        <f aca="false">MAX(0,MIN(1,R293/100+$D$5))</f>
        <v>0.519623175774618</v>
      </c>
      <c r="U293" s="58" t="n">
        <v>0.641801519406637</v>
      </c>
      <c r="V293" s="57" t="n">
        <v>1708.86210348014</v>
      </c>
      <c r="W293" s="58" t="n">
        <v>0.0678151016999644</v>
      </c>
      <c r="X293" s="59" t="s">
        <v>169</v>
      </c>
      <c r="Y293" s="59" t="s">
        <v>234</v>
      </c>
    </row>
    <row r="294" customFormat="false" ht="15" hidden="false" customHeight="false" outlineLevel="0" collapsed="false">
      <c r="A294" s="32" t="s">
        <v>386</v>
      </c>
      <c r="B294" s="32" t="s">
        <v>459</v>
      </c>
      <c r="C294" s="32" t="s">
        <v>462</v>
      </c>
      <c r="D294" s="54" t="n">
        <f aca="false">ROUND(S294*T294,0)</f>
        <v>316</v>
      </c>
      <c r="E294" s="54" t="n">
        <f aca="false">ROUND(S294,0)-D294</f>
        <v>265</v>
      </c>
      <c r="F294" s="54" t="n">
        <f aca="false">IF(COUNTA(D294:E294)=0,"",SUM(D294:E294))</f>
        <v>581</v>
      </c>
      <c r="G294" s="55" t="n">
        <f aca="false">IF(OR(F294="",F294=0),"",D294/F294)</f>
        <v>0.543889845094664</v>
      </c>
      <c r="H294" s="55" t="n">
        <f aca="false">IF(OR(F294="",F294=0),"",E294/F294)</f>
        <v>0.456110154905336</v>
      </c>
      <c r="I294" s="32" t="s">
        <v>232</v>
      </c>
      <c r="J294" s="36" t="n">
        <v>2.11716121919269</v>
      </c>
      <c r="K294" s="36" t="n">
        <f aca="false">$K$8</f>
        <v>1.80203622806309</v>
      </c>
      <c r="L294" s="36" t="n">
        <f aca="false">SQRT(J294^2+K294^2)</f>
        <v>2.78023491728762</v>
      </c>
      <c r="M294" s="55" t="n">
        <f aca="false">IF(G294="","",MAX(0,G294-1.96*L294/100))</f>
        <v>0.489397240715827</v>
      </c>
      <c r="N294" s="55" t="n">
        <f aca="false">IF(G294="","",MIN(1,G294+1.96*L294/100))</f>
        <v>0.598382449473502</v>
      </c>
      <c r="O294" s="54" t="n">
        <f aca="false">ROUND(S294*W294,0)</f>
        <v>51</v>
      </c>
      <c r="P294" s="54" t="n">
        <f aca="false">IF(F294="","",ROUND(SQRT((F294*L294/100)^2+(G294*O294)^2),0))</f>
        <v>32</v>
      </c>
      <c r="R294" s="56" t="n">
        <v>3.5193204895836</v>
      </c>
      <c r="S294" s="57" t="n">
        <f aca="false">U294*V294*$F$5</f>
        <v>581.035155413661</v>
      </c>
      <c r="T294" s="58" t="n">
        <f aca="false">MAX(0,MIN(1,R294/100+$D$5))</f>
        <v>0.543248253863141</v>
      </c>
      <c r="U294" s="58" t="n">
        <v>0.283708571979326</v>
      </c>
      <c r="V294" s="57" t="n">
        <v>2048</v>
      </c>
      <c r="W294" s="58" t="n">
        <v>0.0882361663506877</v>
      </c>
      <c r="X294" s="59" t="s">
        <v>136</v>
      </c>
      <c r="Y294" s="59" t="s">
        <v>131</v>
      </c>
    </row>
    <row r="295" customFormat="false" ht="15" hidden="false" customHeight="false" outlineLevel="0" collapsed="false">
      <c r="A295" s="32" t="s">
        <v>386</v>
      </c>
      <c r="B295" s="32" t="s">
        <v>459</v>
      </c>
      <c r="C295" s="32" t="s">
        <v>463</v>
      </c>
      <c r="D295" s="54" t="n">
        <f aca="false">ROUND(S295*T295,0)</f>
        <v>608</v>
      </c>
      <c r="E295" s="54" t="n">
        <f aca="false">ROUND(S295,0)-D295</f>
        <v>557</v>
      </c>
      <c r="F295" s="54" t="n">
        <f aca="false">IF(COUNTA(D295:E295)=0,"",SUM(D295:E295))</f>
        <v>1165</v>
      </c>
      <c r="G295" s="55" t="n">
        <f aca="false">IF(OR(F295="",F295=0),"",D295/F295)</f>
        <v>0.521888412017167</v>
      </c>
      <c r="H295" s="55" t="n">
        <f aca="false">IF(OR(F295="",F295=0),"",E295/F295)</f>
        <v>0.478111587982833</v>
      </c>
      <c r="I295" s="32" t="s">
        <v>232</v>
      </c>
      <c r="J295" s="36" t="n">
        <v>1.72835549007323</v>
      </c>
      <c r="K295" s="36" t="n">
        <f aca="false">$K$8</f>
        <v>1.80203622806309</v>
      </c>
      <c r="L295" s="36" t="n">
        <f aca="false">SQRT(J295^2+K295^2)</f>
        <v>2.49690754080285</v>
      </c>
      <c r="M295" s="55" t="n">
        <f aca="false">IF(G295="","",MAX(0,G295-1.96*L295/100))</f>
        <v>0.472949024217432</v>
      </c>
      <c r="N295" s="55" t="n">
        <f aca="false">IF(G295="","",MIN(1,G295+1.96*L295/100))</f>
        <v>0.570827799816903</v>
      </c>
      <c r="O295" s="54" t="n">
        <f aca="false">ROUND(S295*W295,0)</f>
        <v>79</v>
      </c>
      <c r="P295" s="54" t="n">
        <f aca="false">IF(F295="","",ROUND(SQRT((F295*L295/100)^2+(G295*O295)^2),0))</f>
        <v>50</v>
      </c>
      <c r="R295" s="56" t="n">
        <v>1.38468987397186</v>
      </c>
      <c r="S295" s="57" t="n">
        <f aca="false">U295*V295*$F$5</f>
        <v>1165.3300485926</v>
      </c>
      <c r="T295" s="58" t="n">
        <f aca="false">MAX(0,MIN(1,R295/100+$D$5))</f>
        <v>0.521901947707023</v>
      </c>
      <c r="U295" s="58" t="n">
        <v>0.60134773346046</v>
      </c>
      <c r="V295" s="57" t="n">
        <v>1937.86387434555</v>
      </c>
      <c r="W295" s="58" t="n">
        <v>0.0678151016999644</v>
      </c>
      <c r="X295" s="59" t="s">
        <v>169</v>
      </c>
      <c r="Y295" s="59" t="s">
        <v>234</v>
      </c>
    </row>
    <row r="296" customFormat="false" ht="15" hidden="false" customHeight="false" outlineLevel="0" collapsed="false">
      <c r="A296" s="32" t="s">
        <v>386</v>
      </c>
      <c r="B296" s="32" t="s">
        <v>459</v>
      </c>
      <c r="C296" s="32" t="s">
        <v>464</v>
      </c>
      <c r="D296" s="54" t="n">
        <f aca="false">ROUND(S296*T296,0)</f>
        <v>528</v>
      </c>
      <c r="E296" s="54" t="n">
        <f aca="false">ROUND(S296,0)-D296</f>
        <v>485</v>
      </c>
      <c r="F296" s="54" t="n">
        <f aca="false">IF(COUNTA(D296:E296)=0,"",SUM(D296:E296))</f>
        <v>1013</v>
      </c>
      <c r="G296" s="55" t="n">
        <f aca="false">IF(OR(F296="",F296=0),"",D296/F296)</f>
        <v>0.521224086870681</v>
      </c>
      <c r="H296" s="55" t="n">
        <f aca="false">IF(OR(F296="",F296=0),"",E296/F296)</f>
        <v>0.478775913129319</v>
      </c>
      <c r="I296" s="32" t="s">
        <v>129</v>
      </c>
      <c r="J296" s="36" t="n">
        <v>1.72835549007323</v>
      </c>
      <c r="K296" s="36" t="n">
        <f aca="false">$K$8</f>
        <v>1.80203622806309</v>
      </c>
      <c r="L296" s="36" t="n">
        <f aca="false">SQRT(J296^2+K296^2)</f>
        <v>2.49690754080285</v>
      </c>
      <c r="M296" s="55" t="n">
        <f aca="false">IF(G296="","",MAX(0,G296-1.96*L296/100))</f>
        <v>0.472284699070945</v>
      </c>
      <c r="N296" s="55" t="n">
        <f aca="false">IF(G296="","",MIN(1,G296+1.96*L296/100))</f>
        <v>0.570163474670417</v>
      </c>
      <c r="O296" s="54" t="n">
        <f aca="false">ROUND(S296*W296,0)</f>
        <v>69</v>
      </c>
      <c r="P296" s="54" t="n">
        <f aca="false">IF(F296="","",ROUND(SQRT((F296*L296/100)^2+(G296*O296)^2),0))</f>
        <v>44</v>
      </c>
      <c r="R296" s="56" t="n">
        <v>1.32039858663073</v>
      </c>
      <c r="S296" s="57" t="n">
        <f aca="false">U296*V296*$F$5</f>
        <v>1012.91514143095</v>
      </c>
      <c r="T296" s="58" t="n">
        <f aca="false">MAX(0,MIN(1,R296/100+$D$5))</f>
        <v>0.521259034833612</v>
      </c>
      <c r="U296" s="58" t="n">
        <v>0.613144758735441</v>
      </c>
      <c r="V296" s="57" t="n">
        <v>1652</v>
      </c>
      <c r="W296" s="58" t="n">
        <v>0.0678151016999644</v>
      </c>
      <c r="X296" s="59" t="s">
        <v>169</v>
      </c>
      <c r="Y296" s="59" t="s">
        <v>131</v>
      </c>
    </row>
    <row r="297" customFormat="false" ht="15" hidden="false" customHeight="false" outlineLevel="0" collapsed="false">
      <c r="A297" s="32" t="s">
        <v>386</v>
      </c>
      <c r="B297" s="32" t="s">
        <v>459</v>
      </c>
      <c r="C297" s="32" t="s">
        <v>465</v>
      </c>
      <c r="D297" s="54" t="n">
        <f aca="false">ROUND(S297*T297,0)</f>
        <v>622</v>
      </c>
      <c r="E297" s="54" t="n">
        <f aca="false">ROUND(S297,0)-D297</f>
        <v>578</v>
      </c>
      <c r="F297" s="54" t="n">
        <f aca="false">IF(COUNTA(D297:E297)=0,"",SUM(D297:E297))</f>
        <v>1200</v>
      </c>
      <c r="G297" s="55" t="n">
        <f aca="false">IF(OR(F297="",F297=0),"",D297/F297)</f>
        <v>0.518333333333333</v>
      </c>
      <c r="H297" s="55" t="n">
        <f aca="false">IF(OR(F297="",F297=0),"",E297/F297)</f>
        <v>0.481666666666667</v>
      </c>
      <c r="I297" s="32" t="s">
        <v>232</v>
      </c>
      <c r="J297" s="36" t="n">
        <v>1.72835549007323</v>
      </c>
      <c r="K297" s="36" t="n">
        <f aca="false">$K$8</f>
        <v>1.80203622806309</v>
      </c>
      <c r="L297" s="36" t="n">
        <f aca="false">SQRT(J297^2+K297^2)</f>
        <v>2.49690754080285</v>
      </c>
      <c r="M297" s="55" t="n">
        <f aca="false">IF(G297="","",MAX(0,G297-1.96*L297/100))</f>
        <v>0.469393945533598</v>
      </c>
      <c r="N297" s="55" t="n">
        <f aca="false">IF(G297="","",MIN(1,G297+1.96*L297/100))</f>
        <v>0.567272721133069</v>
      </c>
      <c r="O297" s="54" t="n">
        <f aca="false">ROUND(S297*W297,0)</f>
        <v>81</v>
      </c>
      <c r="P297" s="54" t="n">
        <f aca="false">IF(F297="","",ROUND(SQRT((F297*L297/100)^2+(G297*O297)^2),0))</f>
        <v>52</v>
      </c>
      <c r="R297" s="56" t="n">
        <v>1.06248603754559</v>
      </c>
      <c r="S297" s="57" t="n">
        <f aca="false">U297*V297*$F$5</f>
        <v>1199.88122011757</v>
      </c>
      <c r="T297" s="58" t="n">
        <f aca="false">MAX(0,MIN(1,R297/100+$D$5))</f>
        <v>0.518679909342761</v>
      </c>
      <c r="U297" s="58" t="n">
        <v>0.617879182182459</v>
      </c>
      <c r="V297" s="57" t="n">
        <v>1941.93501693871</v>
      </c>
      <c r="W297" s="58" t="n">
        <v>0.0678151016999644</v>
      </c>
      <c r="X297" s="59" t="s">
        <v>169</v>
      </c>
      <c r="Y297" s="59" t="s">
        <v>234</v>
      </c>
    </row>
    <row r="298" customFormat="false" ht="15" hidden="false" customHeight="false" outlineLevel="0" collapsed="false">
      <c r="A298" s="32" t="s">
        <v>386</v>
      </c>
      <c r="B298" s="32" t="s">
        <v>459</v>
      </c>
      <c r="C298" s="32" t="s">
        <v>466</v>
      </c>
      <c r="D298" s="54" t="n">
        <f aca="false">ROUND(S298*T298,0)</f>
        <v>309</v>
      </c>
      <c r="E298" s="54" t="n">
        <f aca="false">ROUND(S298,0)-D298</f>
        <v>300</v>
      </c>
      <c r="F298" s="54" t="n">
        <f aca="false">IF(COUNTA(D298:E298)=0,"",SUM(D298:E298))</f>
        <v>609</v>
      </c>
      <c r="G298" s="55" t="n">
        <f aca="false">IF(OR(F298="",F298=0),"",D298/F298)</f>
        <v>0.507389162561576</v>
      </c>
      <c r="H298" s="55" t="n">
        <f aca="false">IF(OR(F298="",F298=0),"",E298/F298)</f>
        <v>0.492610837438424</v>
      </c>
      <c r="I298" s="32" t="s">
        <v>232</v>
      </c>
      <c r="J298" s="36" t="n">
        <v>2.11716121919269</v>
      </c>
      <c r="K298" s="36" t="n">
        <f aca="false">$K$8</f>
        <v>1.80203622806309</v>
      </c>
      <c r="L298" s="36" t="n">
        <f aca="false">SQRT(J298^2+K298^2)</f>
        <v>2.78023491728762</v>
      </c>
      <c r="M298" s="55" t="n">
        <f aca="false">IF(G298="","",MAX(0,G298-1.96*L298/100))</f>
        <v>0.452896558182739</v>
      </c>
      <c r="N298" s="55" t="n">
        <f aca="false">IF(G298="","",MIN(1,G298+1.96*L298/100))</f>
        <v>0.561881766940414</v>
      </c>
      <c r="O298" s="54" t="n">
        <f aca="false">ROUND(S298*W298,0)</f>
        <v>54</v>
      </c>
      <c r="P298" s="54" t="n">
        <f aca="false">IF(F298="","",ROUND(SQRT((F298*L298/100)^2+(G298*O298)^2),0))</f>
        <v>32</v>
      </c>
      <c r="R298" s="56" t="n">
        <v>-0.0318878499952723</v>
      </c>
      <c r="S298" s="57" t="n">
        <f aca="false">U298*V298*$F$5</f>
        <v>609.080306436487</v>
      </c>
      <c r="T298" s="58" t="n">
        <f aca="false">MAX(0,MIN(1,R298/100+$D$5))</f>
        <v>0.507736170467352</v>
      </c>
      <c r="U298" s="58" t="n">
        <v>0.34508799231529</v>
      </c>
      <c r="V298" s="57" t="n">
        <v>1765</v>
      </c>
      <c r="W298" s="58" t="n">
        <v>0.0882361663506877</v>
      </c>
      <c r="X298" s="59" t="s">
        <v>136</v>
      </c>
      <c r="Y298" s="59" t="s">
        <v>131</v>
      </c>
    </row>
    <row r="299" customFormat="false" ht="15" hidden="false" customHeight="false" outlineLevel="0" collapsed="false">
      <c r="A299" s="32" t="s">
        <v>386</v>
      </c>
      <c r="B299" s="32" t="s">
        <v>467</v>
      </c>
      <c r="C299" s="32" t="s">
        <v>467</v>
      </c>
      <c r="D299" s="54" t="n">
        <f aca="false">ROUND(S299*T299,0)</f>
        <v>486</v>
      </c>
      <c r="E299" s="54" t="n">
        <f aca="false">ROUND(S299,0)-D299</f>
        <v>325</v>
      </c>
      <c r="F299" s="54" t="n">
        <f aca="false">IF(COUNTA(D299:E299)=0,"",SUM(D299:E299))</f>
        <v>811</v>
      </c>
      <c r="G299" s="55" t="n">
        <f aca="false">IF(OR(F299="",F299=0),"",D299/F299)</f>
        <v>0.599260172626387</v>
      </c>
      <c r="H299" s="55" t="n">
        <f aca="false">IF(OR(F299="",F299=0),"",E299/F299)</f>
        <v>0.400739827373613</v>
      </c>
      <c r="I299" s="32" t="s">
        <v>129</v>
      </c>
      <c r="J299" s="36" t="n">
        <v>2.11716121919269</v>
      </c>
      <c r="K299" s="36" t="n">
        <f aca="false">$K$8</f>
        <v>1.80203622806309</v>
      </c>
      <c r="L299" s="36" t="n">
        <f aca="false">SQRT(J299^2+K299^2)</f>
        <v>2.78023491728762</v>
      </c>
      <c r="M299" s="55" t="n">
        <f aca="false">IF(G299="","",MAX(0,G299-1.96*L299/100))</f>
        <v>0.54476756824755</v>
      </c>
      <c r="N299" s="55" t="n">
        <f aca="false">IF(G299="","",MIN(1,G299+1.96*L299/100))</f>
        <v>0.653752777005225</v>
      </c>
      <c r="O299" s="54" t="n">
        <f aca="false">ROUND(S299*W299,0)</f>
        <v>72</v>
      </c>
      <c r="P299" s="54" t="n">
        <f aca="false">IF(F299="","",ROUND(SQRT((F299*L299/100)^2+(G299*O299)^2),0))</f>
        <v>49</v>
      </c>
      <c r="R299" s="56" t="n">
        <v>9.14807899726592</v>
      </c>
      <c r="S299" s="57" t="n">
        <f aca="false">U299*V299*$F$5</f>
        <v>811.2722513089</v>
      </c>
      <c r="T299" s="58" t="n">
        <f aca="false">MAX(0,MIN(1,R299/100+$D$5))</f>
        <v>0.599535838939964</v>
      </c>
      <c r="U299" s="58" t="n">
        <v>0.424083769633508</v>
      </c>
      <c r="V299" s="57" t="n">
        <v>1913</v>
      </c>
      <c r="W299" s="58" t="n">
        <v>0.0882361663506877</v>
      </c>
      <c r="X299" s="59" t="s">
        <v>136</v>
      </c>
      <c r="Y299" s="59" t="s">
        <v>131</v>
      </c>
    </row>
    <row r="300" customFormat="false" ht="15" hidden="false" customHeight="false" outlineLevel="0" collapsed="false">
      <c r="A300" s="32" t="s">
        <v>386</v>
      </c>
      <c r="B300" s="32" t="s">
        <v>468</v>
      </c>
      <c r="C300" s="32" t="s">
        <v>468</v>
      </c>
      <c r="D300" s="54" t="n">
        <f aca="false">ROUND(S300*T300,0)</f>
        <v>75</v>
      </c>
      <c r="E300" s="54" t="n">
        <f aca="false">ROUND(S300,0)-D300</f>
        <v>69</v>
      </c>
      <c r="F300" s="54" t="n">
        <f aca="false">IF(COUNTA(D300:E300)=0,"",SUM(D300:E300))</f>
        <v>144</v>
      </c>
      <c r="G300" s="55" t="n">
        <f aca="false">IF(OR(F300="",F300=0),"",D300/F300)</f>
        <v>0.520833333333333</v>
      </c>
      <c r="H300" s="55" t="n">
        <f aca="false">IF(OR(F300="",F300=0),"",E300/F300)</f>
        <v>0.479166666666667</v>
      </c>
      <c r="I300" s="32" t="s">
        <v>129</v>
      </c>
      <c r="J300" s="36" t="n">
        <v>3.42046080519466</v>
      </c>
      <c r="K300" s="36" t="n">
        <f aca="false">$K$8</f>
        <v>1.80203622806309</v>
      </c>
      <c r="L300" s="36" t="n">
        <f aca="false">SQRT(J300^2+K300^2)</f>
        <v>3.86612036635239</v>
      </c>
      <c r="M300" s="55" t="n">
        <f aca="false">IF(G300="","",MAX(0,G300-1.96*L300/100))</f>
        <v>0.445057374152827</v>
      </c>
      <c r="N300" s="55" t="n">
        <f aca="false">IF(G300="","",MIN(1,G300+1.96*L300/100))</f>
        <v>0.59660929251384</v>
      </c>
      <c r="O300" s="54" t="n">
        <f aca="false">ROUND(S300*W300,0)</f>
        <v>21</v>
      </c>
      <c r="P300" s="54" t="n">
        <f aca="false">IF(F300="","",ROUND(SQRT((F300*L300/100)^2+(G300*O300)^2),0))</f>
        <v>12</v>
      </c>
      <c r="R300" s="56" t="n">
        <v>1.52978498234153</v>
      </c>
      <c r="S300" s="57" t="n">
        <f aca="false">U300*V300*$F$5</f>
        <v>143.630597014925</v>
      </c>
      <c r="T300" s="58" t="n">
        <f aca="false">MAX(0,MIN(1,R300/100+$D$5))</f>
        <v>0.52335289879072</v>
      </c>
      <c r="U300" s="58" t="n">
        <v>0.526119402985075</v>
      </c>
      <c r="V300" s="57" t="n">
        <v>273</v>
      </c>
      <c r="W300" s="58" t="n">
        <v>0.147793277096735</v>
      </c>
      <c r="X300" s="59" t="s">
        <v>130</v>
      </c>
      <c r="Y300" s="59" t="s">
        <v>131</v>
      </c>
    </row>
    <row r="301" customFormat="false" ht="15" hidden="false" customHeight="false" outlineLevel="0" collapsed="false">
      <c r="A301" s="32" t="s">
        <v>386</v>
      </c>
      <c r="B301" s="32" t="s">
        <v>293</v>
      </c>
      <c r="C301" s="32" t="s">
        <v>469</v>
      </c>
      <c r="D301" s="54" t="n">
        <f aca="false">ROUND(S301*T301,0)</f>
        <v>758</v>
      </c>
      <c r="E301" s="54" t="n">
        <f aca="false">ROUND(S301,0)-D301</f>
        <v>538</v>
      </c>
      <c r="F301" s="54" t="n">
        <f aca="false">IF(COUNTA(D301:E301)=0,"",SUM(D301:E301))</f>
        <v>1296</v>
      </c>
      <c r="G301" s="55" t="n">
        <f aca="false">IF(OR(F301="",F301=0),"",D301/F301)</f>
        <v>0.584876543209877</v>
      </c>
      <c r="H301" s="55" t="n">
        <f aca="false">IF(OR(F301="",F301=0),"",E301/F301)</f>
        <v>0.415123456790123</v>
      </c>
      <c r="I301" s="32" t="s">
        <v>129</v>
      </c>
      <c r="J301" s="36" t="n">
        <v>1.72835549007323</v>
      </c>
      <c r="K301" s="36" t="n">
        <f aca="false">$K$8</f>
        <v>1.80203622806309</v>
      </c>
      <c r="L301" s="36" t="n">
        <f aca="false">SQRT(J301^2+K301^2)</f>
        <v>2.49690754080285</v>
      </c>
      <c r="M301" s="55" t="n">
        <f aca="false">IF(G301="","",MAX(0,G301-1.96*L301/100))</f>
        <v>0.535937155410141</v>
      </c>
      <c r="N301" s="55" t="n">
        <f aca="false">IF(G301="","",MIN(1,G301+1.96*L301/100))</f>
        <v>0.633815931009612</v>
      </c>
      <c r="O301" s="54" t="n">
        <f aca="false">ROUND(S301*W301,0)</f>
        <v>88</v>
      </c>
      <c r="P301" s="54" t="n">
        <f aca="false">IF(F301="","",ROUND(SQRT((F301*L301/100)^2+(G301*O301)^2),0))</f>
        <v>61</v>
      </c>
      <c r="R301" s="56" t="n">
        <v>7.68025950569144</v>
      </c>
      <c r="S301" s="57" t="n">
        <f aca="false">U301*V301*$F$5</f>
        <v>1296.13085052843</v>
      </c>
      <c r="T301" s="58" t="n">
        <f aca="false">MAX(0,MIN(1,R301/100+$D$5))</f>
        <v>0.584857644024219</v>
      </c>
      <c r="U301" s="58" t="n">
        <v>0.662304982385506</v>
      </c>
      <c r="V301" s="57" t="n">
        <v>1957</v>
      </c>
      <c r="W301" s="58" t="n">
        <v>0.0678151016999644</v>
      </c>
      <c r="X301" s="59" t="s">
        <v>169</v>
      </c>
      <c r="Y301" s="59" t="s">
        <v>131</v>
      </c>
    </row>
    <row r="302" customFormat="false" ht="15" hidden="false" customHeight="false" outlineLevel="0" collapsed="false">
      <c r="A302" s="32" t="s">
        <v>386</v>
      </c>
      <c r="B302" s="32" t="s">
        <v>293</v>
      </c>
      <c r="C302" s="32" t="s">
        <v>470</v>
      </c>
      <c r="D302" s="54" t="n">
        <f aca="false">ROUND(S302*T302,0)</f>
        <v>727</v>
      </c>
      <c r="E302" s="54" t="n">
        <f aca="false">ROUND(S302,0)-D302</f>
        <v>587</v>
      </c>
      <c r="F302" s="54" t="n">
        <f aca="false">IF(COUNTA(D302:E302)=0,"",SUM(D302:E302))</f>
        <v>1314</v>
      </c>
      <c r="G302" s="55" t="n">
        <f aca="false">IF(OR(F302="",F302=0),"",D302/F302)</f>
        <v>0.553272450532725</v>
      </c>
      <c r="H302" s="55" t="n">
        <f aca="false">IF(OR(F302="",F302=0),"",E302/F302)</f>
        <v>0.446727549467276</v>
      </c>
      <c r="I302" s="32" t="s">
        <v>129</v>
      </c>
      <c r="J302" s="36" t="n">
        <v>1.72835549007323</v>
      </c>
      <c r="K302" s="36" t="n">
        <f aca="false">$K$8</f>
        <v>1.80203622806309</v>
      </c>
      <c r="L302" s="36" t="n">
        <f aca="false">SQRT(J302^2+K302^2)</f>
        <v>2.49690754080285</v>
      </c>
      <c r="M302" s="55" t="n">
        <f aca="false">IF(G302="","",MAX(0,G302-1.96*L302/100))</f>
        <v>0.504333062732989</v>
      </c>
      <c r="N302" s="55" t="n">
        <f aca="false">IF(G302="","",MIN(1,G302+1.96*L302/100))</f>
        <v>0.60221183833246</v>
      </c>
      <c r="O302" s="54" t="n">
        <f aca="false">ROUND(S302*W302,0)</f>
        <v>89</v>
      </c>
      <c r="P302" s="54" t="n">
        <f aca="false">IF(F302="","",ROUND(SQRT((F302*L302/100)^2+(G302*O302)^2),0))</f>
        <v>59</v>
      </c>
      <c r="R302" s="56" t="n">
        <v>4.5548944567879</v>
      </c>
      <c r="S302" s="57" t="n">
        <f aca="false">U302*V302*$F$5</f>
        <v>1313.559</v>
      </c>
      <c r="T302" s="58" t="n">
        <f aca="false">MAX(0,MIN(1,R302/100+$D$5))</f>
        <v>0.553603993535184</v>
      </c>
      <c r="U302" s="58" t="n">
        <v>0.6695</v>
      </c>
      <c r="V302" s="57" t="n">
        <v>1962</v>
      </c>
      <c r="W302" s="58" t="n">
        <v>0.0678151016999644</v>
      </c>
      <c r="X302" s="59" t="s">
        <v>169</v>
      </c>
      <c r="Y302" s="59" t="s">
        <v>131</v>
      </c>
    </row>
    <row r="303" customFormat="false" ht="15" hidden="false" customHeight="false" outlineLevel="0" collapsed="false">
      <c r="A303" s="32" t="s">
        <v>386</v>
      </c>
      <c r="B303" s="32" t="s">
        <v>293</v>
      </c>
      <c r="C303" s="32" t="s">
        <v>471</v>
      </c>
      <c r="D303" s="54" t="n">
        <f aca="false">ROUND(S303*T303,0)</f>
        <v>384</v>
      </c>
      <c r="E303" s="54" t="n">
        <f aca="false">ROUND(S303,0)-D303</f>
        <v>346</v>
      </c>
      <c r="F303" s="54" t="n">
        <f aca="false">IF(COUNTA(D303:E303)=0,"",SUM(D303:E303))</f>
        <v>730</v>
      </c>
      <c r="G303" s="55" t="n">
        <f aca="false">IF(OR(F303="",F303=0),"",D303/F303)</f>
        <v>0.526027397260274</v>
      </c>
      <c r="H303" s="55" t="n">
        <f aca="false">IF(OR(F303="",F303=0),"",E303/F303)</f>
        <v>0.473972602739726</v>
      </c>
      <c r="I303" s="32" t="s">
        <v>129</v>
      </c>
      <c r="J303" s="36" t="n">
        <v>2.11716121919269</v>
      </c>
      <c r="K303" s="36" t="n">
        <f aca="false">$K$8</f>
        <v>1.80203622806309</v>
      </c>
      <c r="L303" s="36" t="n">
        <f aca="false">SQRT(J303^2+K303^2)</f>
        <v>2.78023491728762</v>
      </c>
      <c r="M303" s="55" t="n">
        <f aca="false">IF(G303="","",MAX(0,G303-1.96*L303/100))</f>
        <v>0.471534792881437</v>
      </c>
      <c r="N303" s="55" t="n">
        <f aca="false">IF(G303="","",MIN(1,G303+1.96*L303/100))</f>
        <v>0.580520001639111</v>
      </c>
      <c r="O303" s="54" t="n">
        <f aca="false">ROUND(S303*W303,0)</f>
        <v>64</v>
      </c>
      <c r="P303" s="54" t="n">
        <f aca="false">IF(F303="","",ROUND(SQRT((F303*L303/100)^2+(G303*O303)^2),0))</f>
        <v>39</v>
      </c>
      <c r="R303" s="56" t="n">
        <v>1.71891494777073</v>
      </c>
      <c r="S303" s="57" t="n">
        <f aca="false">U303*V303*$F$5</f>
        <v>730.386706948641</v>
      </c>
      <c r="T303" s="58" t="n">
        <f aca="false">MAX(0,MIN(1,R303/100+$D$5))</f>
        <v>0.525244198445012</v>
      </c>
      <c r="U303" s="58" t="n">
        <v>0.731117824773414</v>
      </c>
      <c r="V303" s="57" t="n">
        <v>999</v>
      </c>
      <c r="W303" s="58" t="n">
        <v>0.0882361663506877</v>
      </c>
      <c r="X303" s="59" t="s">
        <v>136</v>
      </c>
      <c r="Y303" s="59" t="s">
        <v>131</v>
      </c>
    </row>
    <row r="304" customFormat="false" ht="15" hidden="false" customHeight="false" outlineLevel="0" collapsed="false">
      <c r="A304" s="32" t="s">
        <v>386</v>
      </c>
      <c r="B304" s="32" t="s">
        <v>293</v>
      </c>
      <c r="C304" s="32" t="s">
        <v>472</v>
      </c>
      <c r="D304" s="54" t="n">
        <f aca="false">ROUND(S304*T304,0)</f>
        <v>608</v>
      </c>
      <c r="E304" s="54" t="n">
        <f aca="false">ROUND(S304,0)-D304</f>
        <v>547</v>
      </c>
      <c r="F304" s="54" t="n">
        <f aca="false">IF(COUNTA(D304:E304)=0,"",SUM(D304:E304))</f>
        <v>1155</v>
      </c>
      <c r="G304" s="55" t="n">
        <f aca="false">IF(OR(F304="",F304=0),"",D304/F304)</f>
        <v>0.526406926406926</v>
      </c>
      <c r="H304" s="55" t="n">
        <f aca="false">IF(OR(F304="",F304=0),"",E304/F304)</f>
        <v>0.473593073593074</v>
      </c>
      <c r="I304" s="32" t="s">
        <v>129</v>
      </c>
      <c r="J304" s="36" t="n">
        <v>1.72835549007323</v>
      </c>
      <c r="K304" s="36" t="n">
        <f aca="false">$K$8</f>
        <v>1.80203622806309</v>
      </c>
      <c r="L304" s="36" t="n">
        <f aca="false">SQRT(J304^2+K304^2)</f>
        <v>2.49690754080285</v>
      </c>
      <c r="M304" s="55" t="n">
        <f aca="false">IF(G304="","",MAX(0,G304-1.96*L304/100))</f>
        <v>0.477467538607191</v>
      </c>
      <c r="N304" s="55" t="n">
        <f aca="false">IF(G304="","",MIN(1,G304+1.96*L304/100))</f>
        <v>0.575346314206662</v>
      </c>
      <c r="O304" s="54" t="n">
        <f aca="false">ROUND(S304*W304,0)</f>
        <v>78</v>
      </c>
      <c r="P304" s="54" t="n">
        <f aca="false">IF(F304="","",ROUND(SQRT((F304*L304/100)^2+(G304*O304)^2),0))</f>
        <v>50</v>
      </c>
      <c r="R304" s="56" t="n">
        <v>1.88767996275065</v>
      </c>
      <c r="S304" s="57" t="n">
        <f aca="false">U304*V304*$F$5</f>
        <v>1154.58674351585</v>
      </c>
      <c r="T304" s="58" t="n">
        <f aca="false">MAX(0,MIN(1,R304/100+$D$5))</f>
        <v>0.526931848594811</v>
      </c>
      <c r="U304" s="58" t="n">
        <v>0.660518731988472</v>
      </c>
      <c r="V304" s="57" t="n">
        <v>1748</v>
      </c>
      <c r="W304" s="58" t="n">
        <v>0.0678151016999644</v>
      </c>
      <c r="X304" s="59" t="s">
        <v>169</v>
      </c>
      <c r="Y304" s="59" t="s">
        <v>131</v>
      </c>
    </row>
    <row r="305" customFormat="false" ht="15" hidden="false" customHeight="false" outlineLevel="0" collapsed="false">
      <c r="A305" s="32" t="s">
        <v>386</v>
      </c>
      <c r="B305" s="32" t="s">
        <v>293</v>
      </c>
      <c r="C305" s="32" t="s">
        <v>473</v>
      </c>
      <c r="D305" s="54" t="n">
        <f aca="false">ROUND(S305*T305,0)</f>
        <v>661</v>
      </c>
      <c r="E305" s="54" t="n">
        <f aca="false">ROUND(S305,0)-D305</f>
        <v>540</v>
      </c>
      <c r="F305" s="54" t="n">
        <f aca="false">IF(COUNTA(D305:E305)=0,"",SUM(D305:E305))</f>
        <v>1201</v>
      </c>
      <c r="G305" s="55" t="n">
        <f aca="false">IF(OR(F305="",F305=0),"",D305/F305)</f>
        <v>0.5503746877602</v>
      </c>
      <c r="H305" s="55" t="n">
        <f aca="false">IF(OR(F305="",F305=0),"",E305/F305)</f>
        <v>0.4496253122398</v>
      </c>
      <c r="I305" s="32" t="s">
        <v>129</v>
      </c>
      <c r="J305" s="36" t="n">
        <v>1.72835549007323</v>
      </c>
      <c r="K305" s="36" t="n">
        <f aca="false">$K$8</f>
        <v>1.80203622806309</v>
      </c>
      <c r="L305" s="36" t="n">
        <f aca="false">SQRT(J305^2+K305^2)</f>
        <v>2.49690754080285</v>
      </c>
      <c r="M305" s="55" t="n">
        <f aca="false">IF(G305="","",MAX(0,G305-1.96*L305/100))</f>
        <v>0.501435299960464</v>
      </c>
      <c r="N305" s="55" t="n">
        <f aca="false">IF(G305="","",MIN(1,G305+1.96*L305/100))</f>
        <v>0.599314075559936</v>
      </c>
      <c r="O305" s="54" t="n">
        <f aca="false">ROUND(S305*W305,0)</f>
        <v>81</v>
      </c>
      <c r="P305" s="54" t="n">
        <f aca="false">IF(F305="","",ROUND(SQRT((F305*L305/100)^2+(G305*O305)^2),0))</f>
        <v>54</v>
      </c>
      <c r="R305" s="56" t="n">
        <v>4.19256582536592</v>
      </c>
      <c r="S305" s="57" t="n">
        <f aca="false">U305*V305*$F$5</f>
        <v>1201.08993448481</v>
      </c>
      <c r="T305" s="58" t="n">
        <f aca="false">MAX(0,MIN(1,R305/100+$D$5))</f>
        <v>0.549980707220964</v>
      </c>
      <c r="U305" s="58" t="n">
        <v>0.687909469922573</v>
      </c>
      <c r="V305" s="57" t="n">
        <v>1746</v>
      </c>
      <c r="W305" s="58" t="n">
        <v>0.0678151016999644</v>
      </c>
      <c r="X305" s="59" t="s">
        <v>169</v>
      </c>
      <c r="Y305" s="59" t="s">
        <v>131</v>
      </c>
    </row>
    <row r="306" customFormat="false" ht="15" hidden="false" customHeight="false" outlineLevel="0" collapsed="false">
      <c r="A306" s="32" t="s">
        <v>386</v>
      </c>
      <c r="B306" s="32" t="s">
        <v>293</v>
      </c>
      <c r="C306" s="32" t="s">
        <v>474</v>
      </c>
      <c r="D306" s="54" t="n">
        <f aca="false">ROUND(S306*T306,0)</f>
        <v>389</v>
      </c>
      <c r="E306" s="54" t="n">
        <f aca="false">ROUND(S306,0)-D306</f>
        <v>341</v>
      </c>
      <c r="F306" s="54" t="n">
        <f aca="false">IF(COUNTA(D306:E306)=0,"",SUM(D306:E306))</f>
        <v>730</v>
      </c>
      <c r="G306" s="55" t="n">
        <f aca="false">IF(OR(F306="",F306=0),"",D306/F306)</f>
        <v>0.532876712328767</v>
      </c>
      <c r="H306" s="55" t="n">
        <f aca="false">IF(OR(F306="",F306=0),"",E306/F306)</f>
        <v>0.467123287671233</v>
      </c>
      <c r="I306" s="32" t="s">
        <v>129</v>
      </c>
      <c r="J306" s="36" t="n">
        <v>2.11716121919269</v>
      </c>
      <c r="K306" s="36" t="n">
        <f aca="false">$K$8</f>
        <v>1.80203622806309</v>
      </c>
      <c r="L306" s="36" t="n">
        <f aca="false">SQRT(J306^2+K306^2)</f>
        <v>2.78023491728762</v>
      </c>
      <c r="M306" s="55" t="n">
        <f aca="false">IF(G306="","",MAX(0,G306-1.96*L306/100))</f>
        <v>0.47838410794993</v>
      </c>
      <c r="N306" s="55" t="n">
        <f aca="false">IF(G306="","",MIN(1,G306+1.96*L306/100))</f>
        <v>0.587369316707604</v>
      </c>
      <c r="O306" s="54" t="n">
        <f aca="false">ROUND(S306*W306,0)</f>
        <v>64</v>
      </c>
      <c r="P306" s="54" t="n">
        <f aca="false">IF(F306="","",ROUND(SQRT((F306*L306/100)^2+(G306*O306)^2),0))</f>
        <v>40</v>
      </c>
      <c r="R306" s="56" t="n">
        <v>2.46472399024641</v>
      </c>
      <c r="S306" s="57" t="n">
        <f aca="false">U306*V306*$F$5</f>
        <v>730.182352941177</v>
      </c>
      <c r="T306" s="58" t="n">
        <f aca="false">MAX(0,MIN(1,R306/100+$D$5))</f>
        <v>0.532702288869769</v>
      </c>
      <c r="U306" s="58" t="n">
        <v>0.647899159663866</v>
      </c>
      <c r="V306" s="57" t="n">
        <v>1127</v>
      </c>
      <c r="W306" s="58" t="n">
        <v>0.0882361663506877</v>
      </c>
      <c r="X306" s="59" t="s">
        <v>136</v>
      </c>
      <c r="Y306" s="59" t="s">
        <v>131</v>
      </c>
    </row>
    <row r="307" customFormat="false" ht="15" hidden="false" customHeight="false" outlineLevel="0" collapsed="false">
      <c r="A307" s="32" t="s">
        <v>386</v>
      </c>
      <c r="B307" s="32" t="s">
        <v>475</v>
      </c>
      <c r="C307" s="32" t="s">
        <v>476</v>
      </c>
      <c r="D307" s="54" t="n">
        <f aca="false">ROUND(S307*T307,0)</f>
        <v>452</v>
      </c>
      <c r="E307" s="54" t="n">
        <f aca="false">ROUND(S307,0)-D307</f>
        <v>458</v>
      </c>
      <c r="F307" s="54" t="n">
        <f aca="false">IF(COUNTA(D307:E307)=0,"",SUM(D307:E307))</f>
        <v>910</v>
      </c>
      <c r="G307" s="55" t="n">
        <f aca="false">IF(OR(F307="",F307=0),"",D307/F307)</f>
        <v>0.496703296703297</v>
      </c>
      <c r="H307" s="55" t="n">
        <f aca="false">IF(OR(F307="",F307=0),"",E307/F307)</f>
        <v>0.503296703296703</v>
      </c>
      <c r="I307" s="32" t="s">
        <v>129</v>
      </c>
      <c r="J307" s="36" t="n">
        <v>2.11716121919269</v>
      </c>
      <c r="K307" s="36" t="n">
        <f aca="false">$K$8</f>
        <v>1.80203622806309</v>
      </c>
      <c r="L307" s="36" t="n">
        <f aca="false">SQRT(J307^2+K307^2)</f>
        <v>2.78023491728762</v>
      </c>
      <c r="M307" s="55" t="n">
        <f aca="false">IF(G307="","",MAX(0,G307-1.96*L307/100))</f>
        <v>0.442210692324459</v>
      </c>
      <c r="N307" s="55" t="n">
        <f aca="false">IF(G307="","",MIN(1,G307+1.96*L307/100))</f>
        <v>0.551195901082134</v>
      </c>
      <c r="O307" s="54" t="n">
        <f aca="false">ROUND(S307*W307,0)</f>
        <v>80</v>
      </c>
      <c r="P307" s="54" t="n">
        <f aca="false">IF(F307="","",ROUND(SQRT((F307*L307/100)^2+(G307*O307)^2),0))</f>
        <v>47</v>
      </c>
      <c r="R307" s="56" t="n">
        <v>-1.19782850332214</v>
      </c>
      <c r="S307" s="57" t="n">
        <f aca="false">U307*V307*$F$5</f>
        <v>910.483425414365</v>
      </c>
      <c r="T307" s="58" t="n">
        <f aca="false">MAX(0,MIN(1,R307/100+$D$5))</f>
        <v>0.496076763934083</v>
      </c>
      <c r="U307" s="58" t="n">
        <v>0.604972375690608</v>
      </c>
      <c r="V307" s="57" t="n">
        <v>1505</v>
      </c>
      <c r="W307" s="58" t="n">
        <v>0.0882361663506877</v>
      </c>
      <c r="X307" s="59" t="s">
        <v>136</v>
      </c>
      <c r="Y307" s="59" t="s">
        <v>131</v>
      </c>
    </row>
    <row r="308" customFormat="false" ht="15" hidden="false" customHeight="false" outlineLevel="0" collapsed="false">
      <c r="A308" s="32" t="s">
        <v>386</v>
      </c>
      <c r="B308" s="32" t="s">
        <v>475</v>
      </c>
      <c r="C308" s="32" t="s">
        <v>477</v>
      </c>
      <c r="D308" s="54" t="n">
        <f aca="false">ROUND(S308*T308,0)</f>
        <v>362</v>
      </c>
      <c r="E308" s="54" t="n">
        <f aca="false">ROUND(S308,0)-D308</f>
        <v>339</v>
      </c>
      <c r="F308" s="54" t="n">
        <f aca="false">IF(COUNTA(D308:E308)=0,"",SUM(D308:E308))</f>
        <v>701</v>
      </c>
      <c r="G308" s="55" t="n">
        <f aca="false">IF(OR(F308="",F308=0),"",D308/F308)</f>
        <v>0.516405135520685</v>
      </c>
      <c r="H308" s="55" t="n">
        <f aca="false">IF(OR(F308="",F308=0),"",E308/F308)</f>
        <v>0.483594864479315</v>
      </c>
      <c r="I308" s="32" t="s">
        <v>129</v>
      </c>
      <c r="J308" s="36" t="n">
        <v>2.11716121919269</v>
      </c>
      <c r="K308" s="36" t="n">
        <f aca="false">$K$8</f>
        <v>1.80203622806309</v>
      </c>
      <c r="L308" s="36" t="n">
        <f aca="false">SQRT(J308^2+K308^2)</f>
        <v>2.78023491728762</v>
      </c>
      <c r="M308" s="55" t="n">
        <f aca="false">IF(G308="","",MAX(0,G308-1.96*L308/100))</f>
        <v>0.461912531141847</v>
      </c>
      <c r="N308" s="55" t="n">
        <f aca="false">IF(G308="","",MIN(1,G308+1.96*L308/100))</f>
        <v>0.570897739899522</v>
      </c>
      <c r="O308" s="54" t="n">
        <f aca="false">ROUND(S308*W308,0)</f>
        <v>62</v>
      </c>
      <c r="P308" s="54" t="n">
        <f aca="false">IF(F308="","",ROUND(SQRT((F308*L308/100)^2+(G308*O308)^2),0))</f>
        <v>37</v>
      </c>
      <c r="R308" s="56" t="n">
        <v>0.832563029807929</v>
      </c>
      <c r="S308" s="57" t="n">
        <f aca="false">U308*V308*$F$5</f>
        <v>700.622033898305</v>
      </c>
      <c r="T308" s="58" t="n">
        <f aca="false">MAX(0,MIN(1,R308/100+$D$5))</f>
        <v>0.516380679265384</v>
      </c>
      <c r="U308" s="58" t="n">
        <v>0.577118644067797</v>
      </c>
      <c r="V308" s="57" t="n">
        <v>1214</v>
      </c>
      <c r="W308" s="58" t="n">
        <v>0.0882361663506877</v>
      </c>
      <c r="X308" s="59" t="s">
        <v>136</v>
      </c>
      <c r="Y308" s="59" t="s">
        <v>131</v>
      </c>
    </row>
    <row r="309" customFormat="false" ht="15" hidden="false" customHeight="false" outlineLevel="0" collapsed="false">
      <c r="A309" s="32" t="s">
        <v>386</v>
      </c>
      <c r="B309" s="32" t="s">
        <v>475</v>
      </c>
      <c r="C309" s="32" t="s">
        <v>478</v>
      </c>
      <c r="D309" s="54" t="n">
        <f aca="false">ROUND(S309*T309,0)</f>
        <v>542</v>
      </c>
      <c r="E309" s="54" t="n">
        <f aca="false">ROUND(S309,0)-D309</f>
        <v>475</v>
      </c>
      <c r="F309" s="54" t="n">
        <f aca="false">IF(COUNTA(D309:E309)=0,"",SUM(D309:E309))</f>
        <v>1017</v>
      </c>
      <c r="G309" s="55" t="n">
        <f aca="false">IF(OR(F309="",F309=0),"",D309/F309)</f>
        <v>0.532940019665683</v>
      </c>
      <c r="H309" s="55" t="n">
        <f aca="false">IF(OR(F309="",F309=0),"",E309/F309)</f>
        <v>0.467059980334317</v>
      </c>
      <c r="I309" s="32" t="s">
        <v>129</v>
      </c>
      <c r="J309" s="36" t="n">
        <v>1.72835549007323</v>
      </c>
      <c r="K309" s="36" t="n">
        <f aca="false">$K$8</f>
        <v>1.80203622806309</v>
      </c>
      <c r="L309" s="36" t="n">
        <f aca="false">SQRT(J309^2+K309^2)</f>
        <v>2.49690754080285</v>
      </c>
      <c r="M309" s="55" t="n">
        <f aca="false">IF(G309="","",MAX(0,G309-1.96*L309/100))</f>
        <v>0.484000631865948</v>
      </c>
      <c r="N309" s="55" t="n">
        <f aca="false">IF(G309="","",MIN(1,G309+1.96*L309/100))</f>
        <v>0.581879407465419</v>
      </c>
      <c r="O309" s="54" t="n">
        <f aca="false">ROUND(S309*W309,0)</f>
        <v>69</v>
      </c>
      <c r="P309" s="54" t="n">
        <f aca="false">IF(F309="","",ROUND(SQRT((F309*L309/100)^2+(G309*O309)^2),0))</f>
        <v>45</v>
      </c>
      <c r="R309" s="56" t="n">
        <v>2.5406003230943</v>
      </c>
      <c r="S309" s="57" t="n">
        <f aca="false">U309*V309*$F$5</f>
        <v>1016.60692951016</v>
      </c>
      <c r="T309" s="58" t="n">
        <f aca="false">MAX(0,MIN(1,R309/100+$D$5))</f>
        <v>0.533461052198248</v>
      </c>
      <c r="U309" s="58" t="n">
        <v>0.606929510155317</v>
      </c>
      <c r="V309" s="57" t="n">
        <v>1675</v>
      </c>
      <c r="W309" s="58" t="n">
        <v>0.0678151016999644</v>
      </c>
      <c r="X309" s="59" t="s">
        <v>169</v>
      </c>
      <c r="Y309" s="59" t="s">
        <v>131</v>
      </c>
    </row>
    <row r="310" customFormat="false" ht="15" hidden="false" customHeight="false" outlineLevel="0" collapsed="false">
      <c r="A310" s="32" t="s">
        <v>386</v>
      </c>
      <c r="B310" s="32" t="s">
        <v>479</v>
      </c>
      <c r="C310" s="32" t="s">
        <v>480</v>
      </c>
      <c r="D310" s="54" t="n">
        <f aca="false">ROUND(S310*T310,0)</f>
        <v>457</v>
      </c>
      <c r="E310" s="54" t="n">
        <f aca="false">ROUND(S310,0)-D310</f>
        <v>882</v>
      </c>
      <c r="F310" s="54" t="n">
        <f aca="false">IF(COUNTA(D310:E310)=0,"",SUM(D310:E310))</f>
        <v>1339</v>
      </c>
      <c r="G310" s="55" t="n">
        <f aca="false">IF(OR(F310="",F310=0),"",D310/F310)</f>
        <v>0.341299477221807</v>
      </c>
      <c r="H310" s="55" t="n">
        <f aca="false">IF(OR(F310="",F310=0),"",E310/F310)</f>
        <v>0.658700522778193</v>
      </c>
      <c r="I310" s="32" t="s">
        <v>129</v>
      </c>
      <c r="J310" s="36" t="n">
        <v>1.72835549007323</v>
      </c>
      <c r="K310" s="36" t="n">
        <f aca="false">$K$8</f>
        <v>1.80203622806309</v>
      </c>
      <c r="L310" s="36" t="n">
        <f aca="false">SQRT(J310^2+K310^2)</f>
        <v>2.49690754080285</v>
      </c>
      <c r="M310" s="55" t="n">
        <f aca="false">IF(G310="","",MAX(0,G310-1.96*L310/100))</f>
        <v>0.292360089422072</v>
      </c>
      <c r="N310" s="55" t="n">
        <f aca="false">IF(G310="","",MIN(1,G310+1.96*L310/100))</f>
        <v>0.390238865021543</v>
      </c>
      <c r="O310" s="54" t="n">
        <f aca="false">ROUND(S310*W310,0)</f>
        <v>91</v>
      </c>
      <c r="P310" s="54" t="n">
        <f aca="false">IF(F310="","",ROUND(SQRT((F310*L310/100)^2+(G310*O310)^2),0))</f>
        <v>46</v>
      </c>
      <c r="R310" s="56" t="n">
        <v>-16.6681354900085</v>
      </c>
      <c r="S310" s="57" t="n">
        <f aca="false">U310*V310*$F$5</f>
        <v>1338.7974025974</v>
      </c>
      <c r="T310" s="58" t="n">
        <f aca="false">MAX(0,MIN(1,R310/100+$D$5))</f>
        <v>0.34137369406722</v>
      </c>
      <c r="U310" s="58" t="n">
        <v>0.664415584415585</v>
      </c>
      <c r="V310" s="57" t="n">
        <v>2015</v>
      </c>
      <c r="W310" s="58" t="n">
        <v>0.0678151016999644</v>
      </c>
      <c r="X310" s="59" t="s">
        <v>169</v>
      </c>
      <c r="Y310" s="59" t="s">
        <v>131</v>
      </c>
    </row>
    <row r="311" customFormat="false" ht="15" hidden="false" customHeight="false" outlineLevel="0" collapsed="false">
      <c r="A311" s="32" t="s">
        <v>386</v>
      </c>
      <c r="B311" s="32" t="s">
        <v>479</v>
      </c>
      <c r="C311" s="32" t="s">
        <v>481</v>
      </c>
      <c r="D311" s="54" t="n">
        <f aca="false">ROUND(S311*T311,0)</f>
        <v>516</v>
      </c>
      <c r="E311" s="54" t="n">
        <f aca="false">ROUND(S311,0)-D311</f>
        <v>979</v>
      </c>
      <c r="F311" s="54" t="n">
        <f aca="false">IF(COUNTA(D311:E311)=0,"",SUM(D311:E311))</f>
        <v>1495</v>
      </c>
      <c r="G311" s="55" t="n">
        <f aca="false">IF(OR(F311="",F311=0),"",D311/F311)</f>
        <v>0.345150501672241</v>
      </c>
      <c r="H311" s="55" t="n">
        <f aca="false">IF(OR(F311="",F311=0),"",E311/F311)</f>
        <v>0.654849498327759</v>
      </c>
      <c r="I311" s="32" t="s">
        <v>129</v>
      </c>
      <c r="J311" s="36" t="n">
        <v>1.72835549007323</v>
      </c>
      <c r="K311" s="36" t="n">
        <f aca="false">$K$8</f>
        <v>1.80203622806309</v>
      </c>
      <c r="L311" s="36" t="n">
        <f aca="false">SQRT(J311^2+K311^2)</f>
        <v>2.49690754080285</v>
      </c>
      <c r="M311" s="55" t="n">
        <f aca="false">IF(G311="","",MAX(0,G311-1.96*L311/100))</f>
        <v>0.296211113872505</v>
      </c>
      <c r="N311" s="55" t="n">
        <f aca="false">IF(G311="","",MIN(1,G311+1.96*L311/100))</f>
        <v>0.394089889471977</v>
      </c>
      <c r="O311" s="54" t="n">
        <f aca="false">ROUND(S311*W311,0)</f>
        <v>101</v>
      </c>
      <c r="P311" s="54" t="n">
        <f aca="false">IF(F311="","",ROUND(SQRT((F311*L311/100)^2+(G311*O311)^2),0))</f>
        <v>51</v>
      </c>
      <c r="R311" s="56" t="n">
        <v>-16.3222292809703</v>
      </c>
      <c r="S311" s="57" t="n">
        <f aca="false">U311*V311*$F$5</f>
        <v>1495.44556729444</v>
      </c>
      <c r="T311" s="58" t="n">
        <f aca="false">MAX(0,MIN(1,R311/100+$D$5))</f>
        <v>0.344832756157602</v>
      </c>
      <c r="U311" s="58" t="n">
        <v>0.663757464400551</v>
      </c>
      <c r="V311" s="57" t="n">
        <v>2253</v>
      </c>
      <c r="W311" s="58" t="n">
        <v>0.0678151016999644</v>
      </c>
      <c r="X311" s="59" t="s">
        <v>169</v>
      </c>
      <c r="Y311" s="59" t="s">
        <v>131</v>
      </c>
    </row>
    <row r="312" customFormat="false" ht="15" hidden="false" customHeight="false" outlineLevel="0" collapsed="false">
      <c r="A312" s="32" t="s">
        <v>386</v>
      </c>
      <c r="B312" s="32" t="s">
        <v>479</v>
      </c>
      <c r="C312" s="32" t="s">
        <v>482</v>
      </c>
      <c r="D312" s="54" t="n">
        <f aca="false">ROUND(S312*T312,0)</f>
        <v>164</v>
      </c>
      <c r="E312" s="54" t="n">
        <f aca="false">ROUND(S312,0)-D312</f>
        <v>346</v>
      </c>
      <c r="F312" s="54" t="n">
        <f aca="false">IF(COUNTA(D312:E312)=0,"",SUM(D312:E312))</f>
        <v>510</v>
      </c>
      <c r="G312" s="55" t="n">
        <f aca="false">IF(OR(F312="",F312=0),"",D312/F312)</f>
        <v>0.32156862745098</v>
      </c>
      <c r="H312" s="55" t="n">
        <f aca="false">IF(OR(F312="",F312=0),"",E312/F312)</f>
        <v>0.67843137254902</v>
      </c>
      <c r="I312" s="32" t="s">
        <v>129</v>
      </c>
      <c r="J312" s="36" t="n">
        <v>3.42046080519466</v>
      </c>
      <c r="K312" s="36" t="n">
        <f aca="false">$K$8</f>
        <v>1.80203622806309</v>
      </c>
      <c r="L312" s="36" t="n">
        <f aca="false">SQRT(J312^2+K312^2)</f>
        <v>3.86612036635239</v>
      </c>
      <c r="M312" s="55" t="n">
        <f aca="false">IF(G312="","",MAX(0,G312-1.96*L312/100))</f>
        <v>0.245792668270474</v>
      </c>
      <c r="N312" s="55" t="n">
        <f aca="false">IF(G312="","",MIN(1,G312+1.96*L312/100))</f>
        <v>0.397344586631487</v>
      </c>
      <c r="O312" s="54" t="n">
        <f aca="false">ROUND(S312*W312,0)</f>
        <v>75</v>
      </c>
      <c r="P312" s="54" t="n">
        <f aca="false">IF(F312="","",ROUND(SQRT((F312*L312/100)^2+(G312*O312)^2),0))</f>
        <v>31</v>
      </c>
      <c r="R312" s="56" t="n">
        <v>-18.5953283154694</v>
      </c>
      <c r="S312" s="57" t="n">
        <f aca="false">U312*V312*$F$5</f>
        <v>509.948921679909</v>
      </c>
      <c r="T312" s="58" t="n">
        <f aca="false">MAX(0,MIN(1,R312/100+$D$5))</f>
        <v>0.32210176581261</v>
      </c>
      <c r="U312" s="58" t="n">
        <v>0.557321225879682</v>
      </c>
      <c r="V312" s="57" t="n">
        <v>915</v>
      </c>
      <c r="W312" s="58" t="n">
        <v>0.147793277096735</v>
      </c>
      <c r="X312" s="59" t="s">
        <v>130</v>
      </c>
      <c r="Y312" s="59" t="s">
        <v>131</v>
      </c>
    </row>
    <row r="313" customFormat="false" ht="15" hidden="false" customHeight="false" outlineLevel="0" collapsed="false">
      <c r="A313" s="32" t="s">
        <v>386</v>
      </c>
      <c r="B313" s="32" t="s">
        <v>479</v>
      </c>
      <c r="C313" s="32" t="s">
        <v>483</v>
      </c>
      <c r="D313" s="54" t="n">
        <f aca="false">ROUND(S313*T313,0)</f>
        <v>402</v>
      </c>
      <c r="E313" s="54" t="n">
        <f aca="false">ROUND(S313,0)-D313</f>
        <v>759</v>
      </c>
      <c r="F313" s="54" t="n">
        <f aca="false">IF(COUNTA(D313:E313)=0,"",SUM(D313:E313))</f>
        <v>1161</v>
      </c>
      <c r="G313" s="55" t="n">
        <f aca="false">IF(OR(F313="",F313=0),"",D313/F313)</f>
        <v>0.34625322997416</v>
      </c>
      <c r="H313" s="55" t="n">
        <f aca="false">IF(OR(F313="",F313=0),"",E313/F313)</f>
        <v>0.65374677002584</v>
      </c>
      <c r="I313" s="32" t="s">
        <v>129</v>
      </c>
      <c r="J313" s="36" t="n">
        <v>1.72835549007323</v>
      </c>
      <c r="K313" s="36" t="n">
        <f aca="false">$K$8</f>
        <v>1.80203622806309</v>
      </c>
      <c r="L313" s="36" t="n">
        <f aca="false">SQRT(J313^2+K313^2)</f>
        <v>2.49690754080285</v>
      </c>
      <c r="M313" s="55" t="n">
        <f aca="false">IF(G313="","",MAX(0,G313-1.96*L313/100))</f>
        <v>0.297313842174424</v>
      </c>
      <c r="N313" s="55" t="n">
        <f aca="false">IF(G313="","",MIN(1,G313+1.96*L313/100))</f>
        <v>0.395192617773896</v>
      </c>
      <c r="O313" s="54" t="n">
        <f aca="false">ROUND(S313*W313,0)</f>
        <v>79</v>
      </c>
      <c r="P313" s="54" t="n">
        <f aca="false">IF(F313="","",ROUND(SQRT((F313*L313/100)^2+(G313*O313)^2),0))</f>
        <v>40</v>
      </c>
      <c r="R313" s="56" t="n">
        <v>-16.1523923912105</v>
      </c>
      <c r="S313" s="57" t="n">
        <f aca="false">U313*V313*$F$5</f>
        <v>1161.2700729927</v>
      </c>
      <c r="T313" s="58" t="n">
        <f aca="false">MAX(0,MIN(1,R313/100+$D$5))</f>
        <v>0.3465311250552</v>
      </c>
      <c r="U313" s="58" t="n">
        <v>0.687956204379562</v>
      </c>
      <c r="V313" s="57" t="n">
        <v>1688</v>
      </c>
      <c r="W313" s="58" t="n">
        <v>0.0678151016999644</v>
      </c>
      <c r="X313" s="59" t="s">
        <v>169</v>
      </c>
      <c r="Y313" s="59" t="s">
        <v>131</v>
      </c>
    </row>
    <row r="314" customFormat="false" ht="15" hidden="false" customHeight="false" outlineLevel="0" collapsed="false">
      <c r="A314" s="32" t="s">
        <v>386</v>
      </c>
      <c r="B314" s="32" t="s">
        <v>479</v>
      </c>
      <c r="C314" s="32" t="s">
        <v>484</v>
      </c>
      <c r="D314" s="54" t="n">
        <f aca="false">ROUND(S314*T314,0)</f>
        <v>304</v>
      </c>
      <c r="E314" s="54" t="n">
        <f aca="false">ROUND(S314,0)-D314</f>
        <v>529</v>
      </c>
      <c r="F314" s="54" t="n">
        <f aca="false">IF(COUNTA(D314:E314)=0,"",SUM(D314:E314))</f>
        <v>833</v>
      </c>
      <c r="G314" s="55" t="n">
        <f aca="false">IF(OR(F314="",F314=0),"",D314/F314)</f>
        <v>0.364945978391357</v>
      </c>
      <c r="H314" s="55" t="n">
        <f aca="false">IF(OR(F314="",F314=0),"",E314/F314)</f>
        <v>0.635054021608643</v>
      </c>
      <c r="I314" s="32" t="s">
        <v>129</v>
      </c>
      <c r="J314" s="36" t="n">
        <v>2.11716121919269</v>
      </c>
      <c r="K314" s="36" t="n">
        <f aca="false">$K$8</f>
        <v>1.80203622806309</v>
      </c>
      <c r="L314" s="36" t="n">
        <f aca="false">SQRT(J314^2+K314^2)</f>
        <v>2.78023491728762</v>
      </c>
      <c r="M314" s="55" t="n">
        <f aca="false">IF(G314="","",MAX(0,G314-1.96*L314/100))</f>
        <v>0.310453374012519</v>
      </c>
      <c r="N314" s="55" t="n">
        <f aca="false">IF(G314="","",MIN(1,G314+1.96*L314/100))</f>
        <v>0.419438582770194</v>
      </c>
      <c r="O314" s="54" t="n">
        <f aca="false">ROUND(S314*W314,0)</f>
        <v>74</v>
      </c>
      <c r="P314" s="54" t="n">
        <f aca="false">IF(F314="","",ROUND(SQRT((F314*L314/100)^2+(G314*O314)^2),0))</f>
        <v>36</v>
      </c>
      <c r="R314" s="56" t="n">
        <v>-14.3820012620718</v>
      </c>
      <c r="S314" s="57" t="n">
        <f aca="false">U314*V314*$F$5</f>
        <v>833.484320557492</v>
      </c>
      <c r="T314" s="58" t="n">
        <f aca="false">MAX(0,MIN(1,R314/100+$D$5))</f>
        <v>0.364235036346587</v>
      </c>
      <c r="U314" s="58" t="n">
        <v>0.662020905923345</v>
      </c>
      <c r="V314" s="57" t="n">
        <v>1259</v>
      </c>
      <c r="W314" s="58" t="n">
        <v>0.0882361663506877</v>
      </c>
      <c r="X314" s="59" t="s">
        <v>136</v>
      </c>
      <c r="Y314" s="59" t="s">
        <v>131</v>
      </c>
    </row>
    <row r="315" customFormat="false" ht="15" hidden="false" customHeight="false" outlineLevel="0" collapsed="false">
      <c r="A315" s="32" t="s">
        <v>386</v>
      </c>
      <c r="B315" s="32" t="s">
        <v>485</v>
      </c>
      <c r="C315" s="32" t="s">
        <v>486</v>
      </c>
      <c r="D315" s="54" t="n">
        <f aca="false">ROUND(S315*T315,0)</f>
        <v>47</v>
      </c>
      <c r="E315" s="54" t="n">
        <f aca="false">ROUND(S315,0)-D315</f>
        <v>84</v>
      </c>
      <c r="F315" s="54" t="n">
        <f aca="false">IF(COUNTA(D315:E315)=0,"",SUM(D315:E315))</f>
        <v>131</v>
      </c>
      <c r="G315" s="55" t="n">
        <f aca="false">IF(OR(F315="",F315=0),"",D315/F315)</f>
        <v>0.358778625954198</v>
      </c>
      <c r="H315" s="55" t="n">
        <f aca="false">IF(OR(F315="",F315=0),"",E315/F315)</f>
        <v>0.641221374045802</v>
      </c>
      <c r="I315" s="32" t="s">
        <v>129</v>
      </c>
      <c r="J315" s="36" t="n">
        <v>3.42046080519466</v>
      </c>
      <c r="K315" s="36" t="n">
        <f aca="false">$K$8</f>
        <v>1.80203622806309</v>
      </c>
      <c r="L315" s="36" t="n">
        <f aca="false">SQRT(J315^2+K315^2)</f>
        <v>3.86612036635239</v>
      </c>
      <c r="M315" s="55" t="n">
        <f aca="false">IF(G315="","",MAX(0,G315-1.96*L315/100))</f>
        <v>0.283002666773692</v>
      </c>
      <c r="N315" s="55" t="n">
        <f aca="false">IF(G315="","",MIN(1,G315+1.96*L315/100))</f>
        <v>0.434554585134705</v>
      </c>
      <c r="O315" s="54" t="n">
        <f aca="false">ROUND(S315*W315,0)</f>
        <v>19</v>
      </c>
      <c r="P315" s="54" t="n">
        <f aca="false">IF(F315="","",ROUND(SQRT((F315*L315/100)^2+(G315*O315)^2),0))</f>
        <v>8</v>
      </c>
      <c r="R315" s="56" t="n">
        <v>-14.7250726241066</v>
      </c>
      <c r="S315" s="57" t="n">
        <f aca="false">U315*V315*$F$5</f>
        <v>130.654569021387</v>
      </c>
      <c r="T315" s="58" t="n">
        <f aca="false">MAX(0,MIN(1,R315/100+$D$5))</f>
        <v>0.360804322726239</v>
      </c>
      <c r="U315" s="58" t="n">
        <v>0.907323395981853</v>
      </c>
      <c r="V315" s="57" t="n">
        <v>144</v>
      </c>
      <c r="W315" s="58" t="n">
        <v>0.147793277096735</v>
      </c>
      <c r="X315" s="59" t="s">
        <v>130</v>
      </c>
      <c r="Y315" s="59" t="s">
        <v>131</v>
      </c>
    </row>
    <row r="316" customFormat="false" ht="15" hidden="false" customHeight="false" outlineLevel="0" collapsed="false">
      <c r="A316" s="32" t="s">
        <v>386</v>
      </c>
      <c r="B316" s="32" t="s">
        <v>485</v>
      </c>
      <c r="C316" s="32" t="s">
        <v>487</v>
      </c>
      <c r="D316" s="54" t="n">
        <f aca="false">ROUND(S316*T316,0)</f>
        <v>294</v>
      </c>
      <c r="E316" s="54" t="n">
        <f aca="false">ROUND(S316,0)-D316</f>
        <v>590</v>
      </c>
      <c r="F316" s="54" t="n">
        <f aca="false">IF(COUNTA(D316:E316)=0,"",SUM(D316:E316))</f>
        <v>884</v>
      </c>
      <c r="G316" s="55" t="n">
        <f aca="false">IF(OR(F316="",F316=0),"",D316/F316)</f>
        <v>0.332579185520362</v>
      </c>
      <c r="H316" s="55" t="n">
        <f aca="false">IF(OR(F316="",F316=0),"",E316/F316)</f>
        <v>0.667420814479638</v>
      </c>
      <c r="I316" s="32" t="s">
        <v>129</v>
      </c>
      <c r="J316" s="36" t="n">
        <v>2.11716121919269</v>
      </c>
      <c r="K316" s="36" t="n">
        <f aca="false">$K$8</f>
        <v>1.80203622806309</v>
      </c>
      <c r="L316" s="36" t="n">
        <f aca="false">SQRT(J316^2+K316^2)</f>
        <v>2.78023491728762</v>
      </c>
      <c r="M316" s="55" t="n">
        <f aca="false">IF(G316="","",MAX(0,G316-1.96*L316/100))</f>
        <v>0.278086581141525</v>
      </c>
      <c r="N316" s="55" t="n">
        <f aca="false">IF(G316="","",MIN(1,G316+1.96*L316/100))</f>
        <v>0.387071789899199</v>
      </c>
      <c r="O316" s="54" t="n">
        <f aca="false">ROUND(S316*W316,0)</f>
        <v>78</v>
      </c>
      <c r="P316" s="54" t="n">
        <f aca="false">IF(F316="","",ROUND(SQRT((F316*L316/100)^2+(G316*O316)^2),0))</f>
        <v>36</v>
      </c>
      <c r="R316" s="56" t="n">
        <v>-17.5517650033396</v>
      </c>
      <c r="S316" s="57" t="n">
        <f aca="false">U316*V316*$F$5</f>
        <v>884.185372918175</v>
      </c>
      <c r="T316" s="58" t="n">
        <f aca="false">MAX(0,MIN(1,R316/100+$D$5))</f>
        <v>0.332537398933909</v>
      </c>
      <c r="U316" s="58" t="n">
        <v>0.627081824764663</v>
      </c>
      <c r="V316" s="57" t="n">
        <v>1410</v>
      </c>
      <c r="W316" s="58" t="n">
        <v>0.0882361663506877</v>
      </c>
      <c r="X316" s="59" t="s">
        <v>136</v>
      </c>
      <c r="Y316" s="59" t="s">
        <v>131</v>
      </c>
    </row>
    <row r="317" customFormat="false" ht="15" hidden="false" customHeight="false" outlineLevel="0" collapsed="false">
      <c r="A317" s="32" t="s">
        <v>386</v>
      </c>
      <c r="B317" s="32" t="s">
        <v>488</v>
      </c>
      <c r="C317" s="32" t="s">
        <v>489</v>
      </c>
      <c r="D317" s="54" t="n">
        <f aca="false">ROUND(S317*T317,0)</f>
        <v>40</v>
      </c>
      <c r="E317" s="54" t="n">
        <f aca="false">ROUND(S317,0)-D317</f>
        <v>48</v>
      </c>
      <c r="F317" s="54" t="n">
        <f aca="false">IF(COUNTA(D317:E317)=0,"",SUM(D317:E317))</f>
        <v>88</v>
      </c>
      <c r="G317" s="55" t="n">
        <f aca="false">IF(OR(F317="",F317=0),"",D317/F317)</f>
        <v>0.454545454545455</v>
      </c>
      <c r="H317" s="55" t="n">
        <f aca="false">IF(OR(F317="",F317=0),"",E317/F317)</f>
        <v>0.545454545454545</v>
      </c>
      <c r="I317" s="32" t="s">
        <v>232</v>
      </c>
      <c r="J317" s="36" t="n">
        <v>3.42046080519466</v>
      </c>
      <c r="K317" s="36" t="n">
        <f aca="false">$K$8</f>
        <v>1.80203622806309</v>
      </c>
      <c r="L317" s="36" t="n">
        <f aca="false">SQRT(J317^2+K317^2)</f>
        <v>3.86612036635239</v>
      </c>
      <c r="M317" s="55" t="n">
        <f aca="false">IF(G317="","",MAX(0,G317-1.96*L317/100))</f>
        <v>0.378769495364948</v>
      </c>
      <c r="N317" s="55" t="n">
        <f aca="false">IF(G317="","",MIN(1,G317+1.96*L317/100))</f>
        <v>0.530321413725961</v>
      </c>
      <c r="O317" s="54" t="n">
        <f aca="false">ROUND(S317*W317,0)</f>
        <v>13</v>
      </c>
      <c r="P317" s="54" t="n">
        <f aca="false">IF(F317="","",ROUND(SQRT((F317*L317/100)^2+(G317*O317)^2),0))</f>
        <v>7</v>
      </c>
      <c r="R317" s="56" t="n">
        <v>-5.48825132974324</v>
      </c>
      <c r="S317" s="57" t="n">
        <f aca="false">U317*V317*$F$5</f>
        <v>87.7428325123506</v>
      </c>
      <c r="T317" s="58" t="n">
        <f aca="false">MAX(0,MIN(1,R317/100+$D$5))</f>
        <v>0.453172535669872</v>
      </c>
      <c r="U317" s="58" t="n">
        <v>0.121696022902012</v>
      </c>
      <c r="V317" s="57" t="n">
        <v>721</v>
      </c>
      <c r="W317" s="58" t="n">
        <v>0.147793277096735</v>
      </c>
      <c r="X317" s="59" t="s">
        <v>130</v>
      </c>
      <c r="Y317" s="59" t="s">
        <v>131</v>
      </c>
    </row>
    <row r="318" customFormat="false" ht="15" hidden="false" customHeight="false" outlineLevel="0" collapsed="false">
      <c r="A318" s="32" t="s">
        <v>386</v>
      </c>
      <c r="B318" s="32" t="s">
        <v>488</v>
      </c>
      <c r="C318" s="32" t="s">
        <v>490</v>
      </c>
      <c r="D318" s="54" t="n">
        <f aca="false">ROUND(S318*T318,0)</f>
        <v>533</v>
      </c>
      <c r="E318" s="54" t="n">
        <f aca="false">ROUND(S318,0)-D318</f>
        <v>620</v>
      </c>
      <c r="F318" s="54" t="n">
        <f aca="false">IF(COUNTA(D318:E318)=0,"",SUM(D318:E318))</f>
        <v>1153</v>
      </c>
      <c r="G318" s="55" t="n">
        <f aca="false">IF(OR(F318="",F318=0),"",D318/F318)</f>
        <v>0.462272333044232</v>
      </c>
      <c r="H318" s="55" t="n">
        <f aca="false">IF(OR(F318="",F318=0),"",E318/F318)</f>
        <v>0.537727666955768</v>
      </c>
      <c r="I318" s="32" t="s">
        <v>232</v>
      </c>
      <c r="J318" s="36" t="n">
        <v>1.72835549007323</v>
      </c>
      <c r="K318" s="36" t="n">
        <f aca="false">$K$8</f>
        <v>1.80203622806309</v>
      </c>
      <c r="L318" s="36" t="n">
        <f aca="false">SQRT(J318^2+K318^2)</f>
        <v>2.49690754080285</v>
      </c>
      <c r="M318" s="55" t="n">
        <f aca="false">IF(G318="","",MAX(0,G318-1.96*L318/100))</f>
        <v>0.413332945244497</v>
      </c>
      <c r="N318" s="55" t="n">
        <f aca="false">IF(G318="","",MIN(1,G318+1.96*L318/100))</f>
        <v>0.511211720843968</v>
      </c>
      <c r="O318" s="54" t="n">
        <f aca="false">ROUND(S318*W318,0)</f>
        <v>78</v>
      </c>
      <c r="P318" s="54" t="n">
        <f aca="false">IF(F318="","",ROUND(SQRT((F318*L318/100)^2+(G318*O318)^2),0))</f>
        <v>46</v>
      </c>
      <c r="R318" s="56" t="n">
        <v>-4.59903348402558</v>
      </c>
      <c r="S318" s="57" t="n">
        <f aca="false">U318*V318*$F$5</f>
        <v>1153.44137368419</v>
      </c>
      <c r="T318" s="58" t="n">
        <f aca="false">MAX(0,MIN(1,R318/100+$D$5))</f>
        <v>0.462064714127049</v>
      </c>
      <c r="U318" s="58" t="n">
        <v>0.679407464419022</v>
      </c>
      <c r="V318" s="57" t="n">
        <v>1697.71666354965</v>
      </c>
      <c r="W318" s="58" t="n">
        <v>0.0678151016999644</v>
      </c>
      <c r="X318" s="59" t="s">
        <v>169</v>
      </c>
      <c r="Y318" s="59" t="s">
        <v>234</v>
      </c>
    </row>
    <row r="319" customFormat="false" ht="15" hidden="false" customHeight="false" outlineLevel="0" collapsed="false">
      <c r="A319" s="32" t="s">
        <v>386</v>
      </c>
      <c r="B319" s="32" t="s">
        <v>488</v>
      </c>
      <c r="C319" s="32" t="s">
        <v>491</v>
      </c>
      <c r="D319" s="54" t="n">
        <f aca="false">ROUND(S319*T319,0)</f>
        <v>423</v>
      </c>
      <c r="E319" s="54" t="n">
        <f aca="false">ROUND(S319,0)-D319</f>
        <v>551</v>
      </c>
      <c r="F319" s="54" t="n">
        <f aca="false">IF(COUNTA(D319:E319)=0,"",SUM(D319:E319))</f>
        <v>974</v>
      </c>
      <c r="G319" s="55" t="n">
        <f aca="false">IF(OR(F319="",F319=0),"",D319/F319)</f>
        <v>0.43429158110883</v>
      </c>
      <c r="H319" s="55" t="n">
        <f aca="false">IF(OR(F319="",F319=0),"",E319/F319)</f>
        <v>0.56570841889117</v>
      </c>
      <c r="I319" s="32" t="s">
        <v>129</v>
      </c>
      <c r="J319" s="36" t="n">
        <v>1.72835549007323</v>
      </c>
      <c r="K319" s="36" t="n">
        <f aca="false">$K$8</f>
        <v>1.80203622806309</v>
      </c>
      <c r="L319" s="36" t="n">
        <f aca="false">SQRT(J319^2+K319^2)</f>
        <v>2.49690754080285</v>
      </c>
      <c r="M319" s="55" t="n">
        <f aca="false">IF(G319="","",MAX(0,G319-1.96*L319/100))</f>
        <v>0.385352193309094</v>
      </c>
      <c r="N319" s="55" t="n">
        <f aca="false">IF(G319="","",MIN(1,G319+1.96*L319/100))</f>
        <v>0.483230968908565</v>
      </c>
      <c r="O319" s="54" t="n">
        <f aca="false">ROUND(S319*W319,0)</f>
        <v>66</v>
      </c>
      <c r="P319" s="54" t="n">
        <f aca="false">IF(F319="","",ROUND(SQRT((F319*L319/100)^2+(G319*O319)^2),0))</f>
        <v>38</v>
      </c>
      <c r="R319" s="56" t="n">
        <v>-7.35029638770868</v>
      </c>
      <c r="S319" s="57" t="n">
        <f aca="false">U319*V319*$F$5</f>
        <v>973.779572994807</v>
      </c>
      <c r="T319" s="58" t="n">
        <f aca="false">MAX(0,MIN(1,R319/100+$D$5))</f>
        <v>0.434552085090218</v>
      </c>
      <c r="U319" s="58" t="n">
        <v>0.662435083669937</v>
      </c>
      <c r="V319" s="57" t="n">
        <v>1470</v>
      </c>
      <c r="W319" s="58" t="n">
        <v>0.0678151016999644</v>
      </c>
      <c r="X319" s="59" t="s">
        <v>169</v>
      </c>
      <c r="Y319" s="59" t="s">
        <v>131</v>
      </c>
    </row>
    <row r="320" customFormat="false" ht="15" hidden="false" customHeight="false" outlineLevel="0" collapsed="false">
      <c r="A320" s="32" t="s">
        <v>386</v>
      </c>
      <c r="B320" s="32" t="s">
        <v>488</v>
      </c>
      <c r="C320" s="32" t="s">
        <v>492</v>
      </c>
      <c r="D320" s="54" t="n">
        <f aca="false">ROUND(S320*T320,0)</f>
        <v>505</v>
      </c>
      <c r="E320" s="54" t="n">
        <f aca="false">ROUND(S320,0)-D320</f>
        <v>616</v>
      </c>
      <c r="F320" s="54" t="n">
        <f aca="false">IF(COUNTA(D320:E320)=0,"",SUM(D320:E320))</f>
        <v>1121</v>
      </c>
      <c r="G320" s="55" t="n">
        <f aca="false">IF(OR(F320="",F320=0),"",D320/F320)</f>
        <v>0.450490633363069</v>
      </c>
      <c r="H320" s="55" t="n">
        <f aca="false">IF(OR(F320="",F320=0),"",E320/F320)</f>
        <v>0.549509366636931</v>
      </c>
      <c r="I320" s="32" t="s">
        <v>232</v>
      </c>
      <c r="J320" s="36" t="n">
        <v>1.72835549007323</v>
      </c>
      <c r="K320" s="36" t="n">
        <f aca="false">$K$8</f>
        <v>1.80203622806309</v>
      </c>
      <c r="L320" s="36" t="n">
        <f aca="false">SQRT(J320^2+K320^2)</f>
        <v>2.49690754080285</v>
      </c>
      <c r="M320" s="55" t="n">
        <f aca="false">IF(G320="","",MAX(0,G320-1.96*L320/100))</f>
        <v>0.401551245563333</v>
      </c>
      <c r="N320" s="55" t="n">
        <f aca="false">IF(G320="","",MIN(1,G320+1.96*L320/100))</f>
        <v>0.499430021162805</v>
      </c>
      <c r="O320" s="54" t="n">
        <f aca="false">ROUND(S320*W320,0)</f>
        <v>76</v>
      </c>
      <c r="P320" s="54" t="n">
        <f aca="false">IF(F320="","",ROUND(SQRT((F320*L320/100)^2+(G320*O320)^2),0))</f>
        <v>44</v>
      </c>
      <c r="R320" s="56" t="n">
        <v>-5.79402474735265</v>
      </c>
      <c r="S320" s="57" t="n">
        <f aca="false">U320*V320*$F$5</f>
        <v>1121.33790491331</v>
      </c>
      <c r="T320" s="58" t="n">
        <f aca="false">MAX(0,MIN(1,R320/100+$D$5))</f>
        <v>0.450114801493778</v>
      </c>
      <c r="U320" s="58" t="n">
        <v>0.71629019848963</v>
      </c>
      <c r="V320" s="57" t="n">
        <v>1565.47989526838</v>
      </c>
      <c r="W320" s="58" t="n">
        <v>0.0678151016999644</v>
      </c>
      <c r="X320" s="59" t="s">
        <v>169</v>
      </c>
      <c r="Y320" s="59" t="s">
        <v>234</v>
      </c>
    </row>
    <row r="321" customFormat="false" ht="15" hidden="false" customHeight="false" outlineLevel="0" collapsed="false">
      <c r="A321" s="32" t="s">
        <v>386</v>
      </c>
      <c r="B321" s="32" t="s">
        <v>493</v>
      </c>
      <c r="C321" s="32" t="s">
        <v>494</v>
      </c>
      <c r="D321" s="54" t="n">
        <f aca="false">ROUND(S321*T321,0)</f>
        <v>495</v>
      </c>
      <c r="E321" s="54" t="n">
        <f aca="false">ROUND(S321,0)-D321</f>
        <v>445</v>
      </c>
      <c r="F321" s="54" t="n">
        <f aca="false">IF(COUNTA(D321:E321)=0,"",SUM(D321:E321))</f>
        <v>940</v>
      </c>
      <c r="G321" s="55" t="n">
        <f aca="false">IF(OR(F321="",F321=0),"",D321/F321)</f>
        <v>0.526595744680851</v>
      </c>
      <c r="H321" s="55" t="n">
        <f aca="false">IF(OR(F321="",F321=0),"",E321/F321)</f>
        <v>0.473404255319149</v>
      </c>
      <c r="I321" s="32" t="s">
        <v>129</v>
      </c>
      <c r="J321" s="36" t="n">
        <v>1.72835549007323</v>
      </c>
      <c r="K321" s="36" t="n">
        <f aca="false">$K$8</f>
        <v>1.80203622806309</v>
      </c>
      <c r="L321" s="36" t="n">
        <f aca="false">SQRT(J321^2+K321^2)</f>
        <v>2.49690754080285</v>
      </c>
      <c r="M321" s="55" t="n">
        <f aca="false">IF(G321="","",MAX(0,G321-1.96*L321/100))</f>
        <v>0.477656356881115</v>
      </c>
      <c r="N321" s="55" t="n">
        <f aca="false">IF(G321="","",MIN(1,G321+1.96*L321/100))</f>
        <v>0.575535132480587</v>
      </c>
      <c r="O321" s="54" t="n">
        <f aca="false">ROUND(S321*W321,0)</f>
        <v>64</v>
      </c>
      <c r="P321" s="54" t="n">
        <f aca="false">IF(F321="","",ROUND(SQRT((F321*L321/100)^2+(G321*O321)^2),0))</f>
        <v>41</v>
      </c>
      <c r="R321" s="56" t="n">
        <v>1.92940664038682</v>
      </c>
      <c r="S321" s="57" t="n">
        <f aca="false">U321*V321*$F$5</f>
        <v>939.568965517241</v>
      </c>
      <c r="T321" s="58" t="n">
        <f aca="false">MAX(0,MIN(1,R321/100+$D$5))</f>
        <v>0.527349115371173</v>
      </c>
      <c r="U321" s="58" t="n">
        <v>0.678879310344827</v>
      </c>
      <c r="V321" s="57" t="n">
        <v>1384</v>
      </c>
      <c r="W321" s="58" t="n">
        <v>0.0678151016999644</v>
      </c>
      <c r="X321" s="59" t="s">
        <v>169</v>
      </c>
      <c r="Y321" s="59" t="s">
        <v>131</v>
      </c>
    </row>
    <row r="322" customFormat="false" ht="15" hidden="false" customHeight="false" outlineLevel="0" collapsed="false">
      <c r="A322" s="32" t="s">
        <v>386</v>
      </c>
      <c r="B322" s="32" t="s">
        <v>493</v>
      </c>
      <c r="C322" s="32" t="s">
        <v>495</v>
      </c>
      <c r="D322" s="54" t="n">
        <f aca="false">ROUND(S322*T322,0)</f>
        <v>519</v>
      </c>
      <c r="E322" s="54" t="n">
        <f aca="false">ROUND(S322,0)-D322</f>
        <v>684</v>
      </c>
      <c r="F322" s="54" t="n">
        <f aca="false">IF(COUNTA(D322:E322)=0,"",SUM(D322:E322))</f>
        <v>1203</v>
      </c>
      <c r="G322" s="55" t="n">
        <f aca="false">IF(OR(F322="",F322=0),"",D322/F322)</f>
        <v>0.43142144638404</v>
      </c>
      <c r="H322" s="55" t="n">
        <f aca="false">IF(OR(F322="",F322=0),"",E322/F322)</f>
        <v>0.56857855361596</v>
      </c>
      <c r="I322" s="32" t="s">
        <v>129</v>
      </c>
      <c r="J322" s="36" t="n">
        <v>1.72835549007323</v>
      </c>
      <c r="K322" s="36" t="n">
        <f aca="false">$K$8</f>
        <v>1.80203622806309</v>
      </c>
      <c r="L322" s="36" t="n">
        <f aca="false">SQRT(J322^2+K322^2)</f>
        <v>2.49690754080285</v>
      </c>
      <c r="M322" s="55" t="n">
        <f aca="false">IF(G322="","",MAX(0,G322-1.96*L322/100))</f>
        <v>0.382482058584304</v>
      </c>
      <c r="N322" s="55" t="n">
        <f aca="false">IF(G322="","",MIN(1,G322+1.96*L322/100))</f>
        <v>0.480360834183776</v>
      </c>
      <c r="O322" s="54" t="n">
        <f aca="false">ROUND(S322*W322,0)</f>
        <v>82</v>
      </c>
      <c r="P322" s="54" t="n">
        <f aca="false">IF(F322="","",ROUND(SQRT((F322*L322/100)^2+(G322*O322)^2),0))</f>
        <v>46</v>
      </c>
      <c r="R322" s="56" t="n">
        <v>-7.62798631682816</v>
      </c>
      <c r="S322" s="57" t="n">
        <f aca="false">U322*V322*$F$5</f>
        <v>1202.75915948276</v>
      </c>
      <c r="T322" s="58" t="n">
        <f aca="false">MAX(0,MIN(1,R322/100+$D$5))</f>
        <v>0.431775185799023</v>
      </c>
      <c r="U322" s="58" t="n">
        <v>0.63739224137931</v>
      </c>
      <c r="V322" s="57" t="n">
        <v>1887</v>
      </c>
      <c r="W322" s="58" t="n">
        <v>0.0678151016999644</v>
      </c>
      <c r="X322" s="59" t="s">
        <v>169</v>
      </c>
      <c r="Y322" s="59" t="s">
        <v>131</v>
      </c>
    </row>
    <row r="323" customFormat="false" ht="15" hidden="false" customHeight="false" outlineLevel="0" collapsed="false">
      <c r="A323" s="32" t="s">
        <v>386</v>
      </c>
      <c r="B323" s="32" t="s">
        <v>493</v>
      </c>
      <c r="C323" s="32" t="s">
        <v>496</v>
      </c>
      <c r="D323" s="54" t="n">
        <f aca="false">ROUND(S323*T323,0)</f>
        <v>476</v>
      </c>
      <c r="E323" s="54" t="n">
        <f aca="false">ROUND(S323,0)-D323</f>
        <v>526</v>
      </c>
      <c r="F323" s="54" t="n">
        <f aca="false">IF(COUNTA(D323:E323)=0,"",SUM(D323:E323))</f>
        <v>1002</v>
      </c>
      <c r="G323" s="55" t="n">
        <f aca="false">IF(OR(F323="",F323=0),"",D323/F323)</f>
        <v>0.475049900199601</v>
      </c>
      <c r="H323" s="55" t="n">
        <f aca="false">IF(OR(F323="",F323=0),"",E323/F323)</f>
        <v>0.524950099800399</v>
      </c>
      <c r="I323" s="32" t="s">
        <v>232</v>
      </c>
      <c r="J323" s="36" t="n">
        <v>1.72835549007323</v>
      </c>
      <c r="K323" s="36" t="n">
        <f aca="false">$K$8</f>
        <v>1.80203622806309</v>
      </c>
      <c r="L323" s="36" t="n">
        <f aca="false">SQRT(J323^2+K323^2)</f>
        <v>2.49690754080285</v>
      </c>
      <c r="M323" s="55" t="n">
        <f aca="false">IF(G323="","",MAX(0,G323-1.96*L323/100))</f>
        <v>0.426110512399865</v>
      </c>
      <c r="N323" s="55" t="n">
        <f aca="false">IF(G323="","",MIN(1,G323+1.96*L323/100))</f>
        <v>0.523989287999337</v>
      </c>
      <c r="O323" s="54" t="n">
        <f aca="false">ROUND(S323*W323,0)</f>
        <v>68</v>
      </c>
      <c r="P323" s="54" t="n">
        <f aca="false">IF(F323="","",ROUND(SQRT((F323*L323/100)^2+(G323*O323)^2),0))</f>
        <v>41</v>
      </c>
      <c r="R323" s="56" t="n">
        <v>-3.32088846471676</v>
      </c>
      <c r="S323" s="57" t="n">
        <f aca="false">U323*V323*$F$5</f>
        <v>1001.56291989084</v>
      </c>
      <c r="T323" s="58" t="n">
        <f aca="false">MAX(0,MIN(1,R323/100+$D$5))</f>
        <v>0.474846164320137</v>
      </c>
      <c r="U323" s="58" t="n">
        <v>0.836029148489848</v>
      </c>
      <c r="V323" s="57" t="n">
        <v>1198</v>
      </c>
      <c r="W323" s="58" t="n">
        <v>0.0678151016999644</v>
      </c>
      <c r="X323" s="59" t="s">
        <v>169</v>
      </c>
      <c r="Y323" s="59" t="s">
        <v>131</v>
      </c>
    </row>
    <row r="324" customFormat="false" ht="15" hidden="false" customHeight="false" outlineLevel="0" collapsed="false">
      <c r="A324" s="32" t="s">
        <v>386</v>
      </c>
      <c r="B324" s="32" t="s">
        <v>493</v>
      </c>
      <c r="C324" s="32" t="s">
        <v>497</v>
      </c>
      <c r="D324" s="54" t="n">
        <f aca="false">ROUND(S324*T324,0)</f>
        <v>381</v>
      </c>
      <c r="E324" s="54" t="n">
        <f aca="false">ROUND(S324,0)-D324</f>
        <v>346</v>
      </c>
      <c r="F324" s="54" t="n">
        <f aca="false">IF(COUNTA(D324:E324)=0,"",SUM(D324:E324))</f>
        <v>727</v>
      </c>
      <c r="G324" s="55" t="n">
        <f aca="false">IF(OR(F324="",F324=0),"",D324/F324)</f>
        <v>0.524071526822558</v>
      </c>
      <c r="H324" s="55" t="n">
        <f aca="false">IF(OR(F324="",F324=0),"",E324/F324)</f>
        <v>0.475928473177442</v>
      </c>
      <c r="I324" s="32" t="s">
        <v>129</v>
      </c>
      <c r="J324" s="36" t="n">
        <v>2.11716121919269</v>
      </c>
      <c r="K324" s="36" t="n">
        <f aca="false">$K$8</f>
        <v>1.80203622806309</v>
      </c>
      <c r="L324" s="36" t="n">
        <f aca="false">SQRT(J324^2+K324^2)</f>
        <v>2.78023491728762</v>
      </c>
      <c r="M324" s="55" t="n">
        <f aca="false">IF(G324="","",MAX(0,G324-1.96*L324/100))</f>
        <v>0.469578922443721</v>
      </c>
      <c r="N324" s="55" t="n">
        <f aca="false">IF(G324="","",MIN(1,G324+1.96*L324/100))</f>
        <v>0.578564131201396</v>
      </c>
      <c r="O324" s="54" t="n">
        <f aca="false">ROUND(S324*W324,0)</f>
        <v>64</v>
      </c>
      <c r="P324" s="54" t="n">
        <f aca="false">IF(F324="","",ROUND(SQRT((F324*L324/100)^2+(G324*O324)^2),0))</f>
        <v>39</v>
      </c>
      <c r="R324" s="56" t="n">
        <v>1.5187941836883</v>
      </c>
      <c r="S324" s="57" t="n">
        <f aca="false">U324*V324*$F$5</f>
        <v>727.410579345088</v>
      </c>
      <c r="T324" s="58" t="n">
        <f aca="false">MAX(0,MIN(1,R324/100+$D$5))</f>
        <v>0.523242990804188</v>
      </c>
      <c r="U324" s="58" t="n">
        <v>0.633081444164568</v>
      </c>
      <c r="V324" s="57" t="n">
        <v>1149</v>
      </c>
      <c r="W324" s="58" t="n">
        <v>0.0882361663506877</v>
      </c>
      <c r="X324" s="59" t="s">
        <v>136</v>
      </c>
      <c r="Y324" s="59" t="s">
        <v>131</v>
      </c>
    </row>
    <row r="325" customFormat="false" ht="15" hidden="false" customHeight="false" outlineLevel="0" collapsed="false">
      <c r="A325" s="32" t="s">
        <v>386</v>
      </c>
      <c r="B325" s="32" t="s">
        <v>493</v>
      </c>
      <c r="C325" s="32" t="s">
        <v>498</v>
      </c>
      <c r="D325" s="54" t="n">
        <f aca="false">ROUND(S325*T325,0)</f>
        <v>359</v>
      </c>
      <c r="E325" s="54" t="n">
        <f aca="false">ROUND(S325,0)-D325</f>
        <v>487</v>
      </c>
      <c r="F325" s="54" t="n">
        <f aca="false">IF(COUNTA(D325:E325)=0,"",SUM(D325:E325))</f>
        <v>846</v>
      </c>
      <c r="G325" s="55" t="n">
        <f aca="false">IF(OR(F325="",F325=0),"",D325/F325)</f>
        <v>0.42434988179669</v>
      </c>
      <c r="H325" s="55" t="n">
        <f aca="false">IF(OR(F325="",F325=0),"",E325/F325)</f>
        <v>0.57565011820331</v>
      </c>
      <c r="I325" s="32" t="s">
        <v>129</v>
      </c>
      <c r="J325" s="36" t="n">
        <v>2.11716121919269</v>
      </c>
      <c r="K325" s="36" t="n">
        <f aca="false">$K$8</f>
        <v>1.80203622806309</v>
      </c>
      <c r="L325" s="36" t="n">
        <f aca="false">SQRT(J325^2+K325^2)</f>
        <v>2.78023491728762</v>
      </c>
      <c r="M325" s="55" t="n">
        <f aca="false">IF(G325="","",MAX(0,G325-1.96*L325/100))</f>
        <v>0.369857277417853</v>
      </c>
      <c r="N325" s="55" t="n">
        <f aca="false">IF(G325="","",MIN(1,G325+1.96*L325/100))</f>
        <v>0.478842486175528</v>
      </c>
      <c r="O325" s="54" t="n">
        <f aca="false">ROUND(S325*W325,0)</f>
        <v>75</v>
      </c>
      <c r="P325" s="54" t="n">
        <f aca="false">IF(F325="","",ROUND(SQRT((F325*L325/100)^2+(G325*O325)^2),0))</f>
        <v>40</v>
      </c>
      <c r="R325" s="56" t="n">
        <v>-8.36189612534572</v>
      </c>
      <c r="S325" s="57" t="n">
        <f aca="false">U325*V325*$F$5</f>
        <v>845.732235701906</v>
      </c>
      <c r="T325" s="58" t="n">
        <f aca="false">MAX(0,MIN(1,R325/100+$D$5))</f>
        <v>0.424436087713848</v>
      </c>
      <c r="U325" s="58" t="n">
        <v>0.714904679376083</v>
      </c>
      <c r="V325" s="57" t="n">
        <v>1183</v>
      </c>
      <c r="W325" s="58" t="n">
        <v>0.0882361663506877</v>
      </c>
      <c r="X325" s="59" t="s">
        <v>136</v>
      </c>
      <c r="Y325" s="59" t="s">
        <v>131</v>
      </c>
    </row>
    <row r="326" customFormat="false" ht="15" hidden="false" customHeight="false" outlineLevel="0" collapsed="false">
      <c r="A326" s="32" t="s">
        <v>386</v>
      </c>
      <c r="B326" s="32" t="s">
        <v>493</v>
      </c>
      <c r="C326" s="32" t="s">
        <v>499</v>
      </c>
      <c r="D326" s="54" t="n">
        <f aca="false">ROUND(S326*T326,0)</f>
        <v>815</v>
      </c>
      <c r="E326" s="54" t="n">
        <f aca="false">ROUND(S326,0)-D326</f>
        <v>832</v>
      </c>
      <c r="F326" s="54" t="n">
        <f aca="false">IF(COUNTA(D326:E326)=0,"",SUM(D326:E326))</f>
        <v>1647</v>
      </c>
      <c r="G326" s="55" t="n">
        <f aca="false">IF(OR(F326="",F326=0),"",D326/F326)</f>
        <v>0.494839101396478</v>
      </c>
      <c r="H326" s="55" t="n">
        <f aca="false">IF(OR(F326="",F326=0),"",E326/F326)</f>
        <v>0.505160898603522</v>
      </c>
      <c r="I326" s="32" t="s">
        <v>232</v>
      </c>
      <c r="J326" s="36" t="n">
        <v>1.72835549007323</v>
      </c>
      <c r="K326" s="36" t="n">
        <f aca="false">$K$8</f>
        <v>1.80203622806309</v>
      </c>
      <c r="L326" s="36" t="n">
        <f aca="false">SQRT(J326^2+K326^2)</f>
        <v>2.49690754080285</v>
      </c>
      <c r="M326" s="55" t="n">
        <f aca="false">IF(G326="","",MAX(0,G326-1.96*L326/100))</f>
        <v>0.445899713596743</v>
      </c>
      <c r="N326" s="55" t="n">
        <f aca="false">IF(G326="","",MIN(1,G326+1.96*L326/100))</f>
        <v>0.543778489196214</v>
      </c>
      <c r="O326" s="54" t="n">
        <f aca="false">ROUND(S326*W326,0)</f>
        <v>112</v>
      </c>
      <c r="P326" s="54" t="n">
        <f aca="false">IF(F326="","",ROUND(SQRT((F326*L326/100)^2+(G326*O326)^2),0))</f>
        <v>69</v>
      </c>
      <c r="R326" s="56" t="n">
        <v>-1.29710729305845</v>
      </c>
      <c r="S326" s="57" t="n">
        <f aca="false">U326*V326*$F$5</f>
        <v>1646.977422525</v>
      </c>
      <c r="T326" s="58" t="n">
        <f aca="false">MAX(0,MIN(1,R326/100+$D$5))</f>
        <v>0.49508397603672</v>
      </c>
      <c r="U326" s="58" t="n">
        <v>0.836029148489848</v>
      </c>
      <c r="V326" s="57" t="n">
        <v>1970</v>
      </c>
      <c r="W326" s="58" t="n">
        <v>0.0678151016999644</v>
      </c>
      <c r="X326" s="59" t="s">
        <v>169</v>
      </c>
      <c r="Y326" s="59" t="s">
        <v>131</v>
      </c>
    </row>
    <row r="327" customFormat="false" ht="15" hidden="false" customHeight="false" outlineLevel="0" collapsed="false">
      <c r="A327" s="32" t="s">
        <v>386</v>
      </c>
      <c r="B327" s="32" t="s">
        <v>500</v>
      </c>
      <c r="C327" s="32" t="s">
        <v>501</v>
      </c>
      <c r="D327" s="54" t="n">
        <f aca="false">ROUND(S327*T327,0)</f>
        <v>334</v>
      </c>
      <c r="E327" s="54" t="n">
        <f aca="false">ROUND(S327,0)-D327</f>
        <v>618</v>
      </c>
      <c r="F327" s="54" t="n">
        <f aca="false">IF(COUNTA(D327:E327)=0,"",SUM(D327:E327))</f>
        <v>952</v>
      </c>
      <c r="G327" s="55" t="n">
        <f aca="false">IF(OR(F327="",F327=0),"",D327/F327)</f>
        <v>0.350840336134454</v>
      </c>
      <c r="H327" s="55" t="n">
        <f aca="false">IF(OR(F327="",F327=0),"",E327/F327)</f>
        <v>0.649159663865546</v>
      </c>
      <c r="I327" s="32" t="s">
        <v>129</v>
      </c>
      <c r="J327" s="36" t="n">
        <v>1.72835549007323</v>
      </c>
      <c r="K327" s="36" t="n">
        <f aca="false">$K$8</f>
        <v>1.80203622806309</v>
      </c>
      <c r="L327" s="36" t="n">
        <f aca="false">SQRT(J327^2+K327^2)</f>
        <v>2.49690754080285</v>
      </c>
      <c r="M327" s="55" t="n">
        <f aca="false">IF(G327="","",MAX(0,G327-1.96*L327/100))</f>
        <v>0.301900948334718</v>
      </c>
      <c r="N327" s="55" t="n">
        <f aca="false">IF(G327="","",MIN(1,G327+1.96*L327/100))</f>
        <v>0.39977972393419</v>
      </c>
      <c r="O327" s="54" t="n">
        <f aca="false">ROUND(S327*W327,0)</f>
        <v>65</v>
      </c>
      <c r="P327" s="54" t="n">
        <f aca="false">IF(F327="","",ROUND(SQRT((F327*L327/100)^2+(G327*O327)^2),0))</f>
        <v>33</v>
      </c>
      <c r="R327" s="56" t="n">
        <v>-15.7015318489481</v>
      </c>
      <c r="S327" s="57" t="n">
        <f aca="false">U327*V327*$F$5</f>
        <v>951.894508670521</v>
      </c>
      <c r="T327" s="58" t="n">
        <f aca="false">MAX(0,MIN(1,R327/100+$D$5))</f>
        <v>0.351039730477824</v>
      </c>
      <c r="U327" s="58" t="n">
        <v>0.677023121387284</v>
      </c>
      <c r="V327" s="57" t="n">
        <v>1406</v>
      </c>
      <c r="W327" s="58" t="n">
        <v>0.0678151016999644</v>
      </c>
      <c r="X327" s="59" t="s">
        <v>169</v>
      </c>
      <c r="Y327" s="59" t="s">
        <v>131</v>
      </c>
    </row>
    <row r="328" customFormat="false" ht="15" hidden="false" customHeight="false" outlineLevel="0" collapsed="false">
      <c r="A328" s="32" t="s">
        <v>386</v>
      </c>
      <c r="B328" s="32" t="s">
        <v>500</v>
      </c>
      <c r="C328" s="32" t="s">
        <v>502</v>
      </c>
      <c r="D328" s="54" t="n">
        <f aca="false">ROUND(S328*T328,0)</f>
        <v>648</v>
      </c>
      <c r="E328" s="54" t="n">
        <f aca="false">ROUND(S328,0)-D328</f>
        <v>1260</v>
      </c>
      <c r="F328" s="54" t="n">
        <f aca="false">IF(COUNTA(D328:E328)=0,"",SUM(D328:E328))</f>
        <v>1908</v>
      </c>
      <c r="G328" s="55" t="n">
        <f aca="false">IF(OR(F328="",F328=0),"",D328/F328)</f>
        <v>0.339622641509434</v>
      </c>
      <c r="H328" s="55" t="n">
        <f aca="false">IF(OR(F328="",F328=0),"",E328/F328)</f>
        <v>0.660377358490566</v>
      </c>
      <c r="I328" s="32" t="s">
        <v>129</v>
      </c>
      <c r="J328" s="36" t="n">
        <v>1.72835549007323</v>
      </c>
      <c r="K328" s="36" t="n">
        <f aca="false">$K$8</f>
        <v>1.80203622806309</v>
      </c>
      <c r="L328" s="36" t="n">
        <f aca="false">SQRT(J328^2+K328^2)</f>
        <v>2.49690754080285</v>
      </c>
      <c r="M328" s="55" t="n">
        <f aca="false">IF(G328="","",MAX(0,G328-1.96*L328/100))</f>
        <v>0.290683253709698</v>
      </c>
      <c r="N328" s="55" t="n">
        <f aca="false">IF(G328="","",MIN(1,G328+1.96*L328/100))</f>
        <v>0.38856202930917</v>
      </c>
      <c r="O328" s="54" t="n">
        <f aca="false">ROUND(S328*W328,0)</f>
        <v>129</v>
      </c>
      <c r="P328" s="54" t="n">
        <f aca="false">IF(F328="","",ROUND(SQRT((F328*L328/100)^2+(G328*O328)^2),0))</f>
        <v>65</v>
      </c>
      <c r="R328" s="56" t="n">
        <v>-16.8168746660399</v>
      </c>
      <c r="S328" s="57" t="n">
        <f aca="false">U328*V328*$F$5</f>
        <v>1907.80833039181</v>
      </c>
      <c r="T328" s="58" t="n">
        <f aca="false">MAX(0,MIN(1,R328/100+$D$5))</f>
        <v>0.339886302306905</v>
      </c>
      <c r="U328" s="58" t="n">
        <v>0.649135192375574</v>
      </c>
      <c r="V328" s="57" t="n">
        <v>2939</v>
      </c>
      <c r="W328" s="58" t="n">
        <v>0.0678151016999644</v>
      </c>
      <c r="X328" s="59" t="s">
        <v>169</v>
      </c>
      <c r="Y328" s="59" t="s">
        <v>131</v>
      </c>
    </row>
    <row r="329" customFormat="false" ht="15" hidden="false" customHeight="false" outlineLevel="0" collapsed="false">
      <c r="A329" s="32" t="s">
        <v>386</v>
      </c>
      <c r="B329" s="32" t="s">
        <v>500</v>
      </c>
      <c r="C329" s="32" t="s">
        <v>503</v>
      </c>
      <c r="D329" s="54" t="n">
        <f aca="false">ROUND(S329*T329,0)</f>
        <v>439</v>
      </c>
      <c r="E329" s="54" t="n">
        <f aca="false">ROUND(S329,0)-D329</f>
        <v>908</v>
      </c>
      <c r="F329" s="54" t="n">
        <f aca="false">IF(COUNTA(D329:E329)=0,"",SUM(D329:E329))</f>
        <v>1347</v>
      </c>
      <c r="G329" s="55" t="n">
        <f aca="false">IF(OR(F329="",F329=0),"",D329/F329)</f>
        <v>0.325909428359317</v>
      </c>
      <c r="H329" s="55" t="n">
        <f aca="false">IF(OR(F329="",F329=0),"",E329/F329)</f>
        <v>0.674090571640683</v>
      </c>
      <c r="I329" s="32" t="s">
        <v>129</v>
      </c>
      <c r="J329" s="36" t="n">
        <v>1.72835549007323</v>
      </c>
      <c r="K329" s="36" t="n">
        <f aca="false">$K$8</f>
        <v>1.80203622806309</v>
      </c>
      <c r="L329" s="36" t="n">
        <f aca="false">SQRT(J329^2+K329^2)</f>
        <v>2.49690754080285</v>
      </c>
      <c r="M329" s="55" t="n">
        <f aca="false">IF(G329="","",MAX(0,G329-1.96*L329/100))</f>
        <v>0.276970040559581</v>
      </c>
      <c r="N329" s="55" t="n">
        <f aca="false">IF(G329="","",MIN(1,G329+1.96*L329/100))</f>
        <v>0.374848816159053</v>
      </c>
      <c r="O329" s="54" t="n">
        <f aca="false">ROUND(S329*W329,0)</f>
        <v>91</v>
      </c>
      <c r="P329" s="54" t="n">
        <f aca="false">IF(F329="","",ROUND(SQRT((F329*L329/100)^2+(G329*O329)^2),0))</f>
        <v>45</v>
      </c>
      <c r="R329" s="56" t="n">
        <v>-18.2182751052109</v>
      </c>
      <c r="S329" s="57" t="n">
        <f aca="false">U329*V329*$F$5</f>
        <v>1347</v>
      </c>
      <c r="T329" s="58" t="n">
        <f aca="false">MAX(0,MIN(1,R329/100+$D$5))</f>
        <v>0.325872297915195</v>
      </c>
      <c r="U329" s="58" t="n">
        <v>0.677565392354125</v>
      </c>
      <c r="V329" s="57" t="n">
        <v>1988</v>
      </c>
      <c r="W329" s="58" t="n">
        <v>0.0678151016999644</v>
      </c>
      <c r="X329" s="59" t="s">
        <v>169</v>
      </c>
      <c r="Y329" s="59" t="s">
        <v>131</v>
      </c>
    </row>
    <row r="330" customFormat="false" ht="15" hidden="false" customHeight="false" outlineLevel="0" collapsed="false">
      <c r="A330" s="32" t="s">
        <v>386</v>
      </c>
      <c r="B330" s="32" t="s">
        <v>500</v>
      </c>
      <c r="C330" s="32" t="s">
        <v>504</v>
      </c>
      <c r="D330" s="54" t="n">
        <f aca="false">ROUND(S330*T330,0)</f>
        <v>213</v>
      </c>
      <c r="E330" s="54" t="n">
        <f aca="false">ROUND(S330,0)-D330</f>
        <v>427</v>
      </c>
      <c r="F330" s="54" t="n">
        <f aca="false">IF(COUNTA(D330:E330)=0,"",SUM(D330:E330))</f>
        <v>640</v>
      </c>
      <c r="G330" s="55" t="n">
        <f aca="false">IF(OR(F330="",F330=0),"",D330/F330)</f>
        <v>0.3328125</v>
      </c>
      <c r="H330" s="55" t="n">
        <f aca="false">IF(OR(F330="",F330=0),"",E330/F330)</f>
        <v>0.6671875</v>
      </c>
      <c r="I330" s="32" t="s">
        <v>129</v>
      </c>
      <c r="J330" s="36" t="n">
        <v>2.11716121919269</v>
      </c>
      <c r="K330" s="36" t="n">
        <f aca="false">$K$8</f>
        <v>1.80203622806309</v>
      </c>
      <c r="L330" s="36" t="n">
        <f aca="false">SQRT(J330^2+K330^2)</f>
        <v>2.78023491728762</v>
      </c>
      <c r="M330" s="55" t="n">
        <f aca="false">IF(G330="","",MAX(0,G330-1.96*L330/100))</f>
        <v>0.278319895621163</v>
      </c>
      <c r="N330" s="55" t="n">
        <f aca="false">IF(G330="","",MIN(1,G330+1.96*L330/100))</f>
        <v>0.387305104378837</v>
      </c>
      <c r="O330" s="54" t="n">
        <f aca="false">ROUND(S330*W330,0)</f>
        <v>56</v>
      </c>
      <c r="P330" s="54" t="n">
        <f aca="false">IF(F330="","",ROUND(SQRT((F330*L330/100)^2+(G330*O330)^2),0))</f>
        <v>26</v>
      </c>
      <c r="R330" s="56" t="n">
        <v>-17.5976901938606</v>
      </c>
      <c r="S330" s="57" t="n">
        <f aca="false">U330*V330*$F$5</f>
        <v>640.169811320755</v>
      </c>
      <c r="T330" s="58" t="n">
        <f aca="false">MAX(0,MIN(1,R330/100+$D$5))</f>
        <v>0.332078147028699</v>
      </c>
      <c r="U330" s="58" t="n">
        <v>0.69811320754717</v>
      </c>
      <c r="V330" s="57" t="n">
        <v>917</v>
      </c>
      <c r="W330" s="58" t="n">
        <v>0.0882361663506877</v>
      </c>
      <c r="X330" s="59" t="s">
        <v>136</v>
      </c>
      <c r="Y330" s="59" t="s">
        <v>131</v>
      </c>
    </row>
    <row r="331" customFormat="false" ht="15" hidden="false" customHeight="false" outlineLevel="0" collapsed="false">
      <c r="A331" s="32" t="s">
        <v>386</v>
      </c>
      <c r="B331" s="32" t="s">
        <v>505</v>
      </c>
      <c r="C331" s="32" t="s">
        <v>506</v>
      </c>
      <c r="D331" s="54" t="n">
        <f aca="false">ROUND(S331*T331,0)</f>
        <v>498</v>
      </c>
      <c r="E331" s="54" t="n">
        <f aca="false">ROUND(S331,0)-D331</f>
        <v>480</v>
      </c>
      <c r="F331" s="54" t="n">
        <f aca="false">IF(COUNTA(D331:E331)=0,"",SUM(D331:E331))</f>
        <v>978</v>
      </c>
      <c r="G331" s="55" t="n">
        <f aca="false">IF(OR(F331="",F331=0),"",D331/F331)</f>
        <v>0.50920245398773</v>
      </c>
      <c r="H331" s="55" t="n">
        <f aca="false">IF(OR(F331="",F331=0),"",E331/F331)</f>
        <v>0.49079754601227</v>
      </c>
      <c r="I331" s="32" t="s">
        <v>129</v>
      </c>
      <c r="J331" s="36" t="n">
        <v>1.72835549007323</v>
      </c>
      <c r="K331" s="36" t="n">
        <f aca="false">$K$8</f>
        <v>1.80203622806309</v>
      </c>
      <c r="L331" s="36" t="n">
        <f aca="false">SQRT(J331^2+K331^2)</f>
        <v>2.49690754080285</v>
      </c>
      <c r="M331" s="55" t="n">
        <f aca="false">IF(G331="","",MAX(0,G331-1.96*L331/100))</f>
        <v>0.460263066187994</v>
      </c>
      <c r="N331" s="55" t="n">
        <f aca="false">IF(G331="","",MIN(1,G331+1.96*L331/100))</f>
        <v>0.558141841787466</v>
      </c>
      <c r="O331" s="54" t="n">
        <f aca="false">ROUND(S331*W331,0)</f>
        <v>66</v>
      </c>
      <c r="P331" s="54" t="n">
        <f aca="false">IF(F331="","",ROUND(SQRT((F331*L331/100)^2+(G331*O331)^2),0))</f>
        <v>42</v>
      </c>
      <c r="R331" s="56" t="n">
        <v>0.0868357778828572</v>
      </c>
      <c r="S331" s="57" t="n">
        <f aca="false">U331*V331*$F$5</f>
        <v>978.044260027662</v>
      </c>
      <c r="T331" s="58" t="n">
        <f aca="false">MAX(0,MIN(1,R331/100+$D$5))</f>
        <v>0.508923406746133</v>
      </c>
      <c r="U331" s="58" t="n">
        <v>0.659059474412171</v>
      </c>
      <c r="V331" s="57" t="n">
        <v>1484</v>
      </c>
      <c r="W331" s="58" t="n">
        <v>0.0678151016999644</v>
      </c>
      <c r="X331" s="59" t="s">
        <v>169</v>
      </c>
      <c r="Y331" s="59" t="s">
        <v>131</v>
      </c>
    </row>
    <row r="332" customFormat="false" ht="15" hidden="false" customHeight="false" outlineLevel="0" collapsed="false">
      <c r="A332" s="32" t="s">
        <v>386</v>
      </c>
      <c r="B332" s="32" t="s">
        <v>505</v>
      </c>
      <c r="C332" s="32" t="s">
        <v>507</v>
      </c>
      <c r="D332" s="54" t="n">
        <f aca="false">ROUND(S332*T332,0)</f>
        <v>403</v>
      </c>
      <c r="E332" s="54" t="n">
        <f aca="false">ROUND(S332,0)-D332</f>
        <v>378</v>
      </c>
      <c r="F332" s="54" t="n">
        <f aca="false">IF(COUNTA(D332:E332)=0,"",SUM(D332:E332))</f>
        <v>781</v>
      </c>
      <c r="G332" s="55" t="n">
        <f aca="false">IF(OR(F332="",F332=0),"",D332/F332)</f>
        <v>0.516005121638924</v>
      </c>
      <c r="H332" s="55" t="n">
        <f aca="false">IF(OR(F332="",F332=0),"",E332/F332)</f>
        <v>0.483994878361076</v>
      </c>
      <c r="I332" s="32" t="s">
        <v>129</v>
      </c>
      <c r="J332" s="36" t="n">
        <v>2.11716121919269</v>
      </c>
      <c r="K332" s="36" t="n">
        <f aca="false">$K$8</f>
        <v>1.80203622806309</v>
      </c>
      <c r="L332" s="36" t="n">
        <f aca="false">SQRT(J332^2+K332^2)</f>
        <v>2.78023491728762</v>
      </c>
      <c r="M332" s="55" t="n">
        <f aca="false">IF(G332="","",MAX(0,G332-1.96*L332/100))</f>
        <v>0.461512517260087</v>
      </c>
      <c r="N332" s="55" t="n">
        <f aca="false">IF(G332="","",MIN(1,G332+1.96*L332/100))</f>
        <v>0.570497726017762</v>
      </c>
      <c r="O332" s="54" t="n">
        <f aca="false">ROUND(S332*W332,0)</f>
        <v>69</v>
      </c>
      <c r="P332" s="54" t="n">
        <f aca="false">IF(F332="","",ROUND(SQRT((F332*L332/100)^2+(G332*O332)^2),0))</f>
        <v>42</v>
      </c>
      <c r="R332" s="56" t="n">
        <v>0.832588339598263</v>
      </c>
      <c r="S332" s="57" t="n">
        <f aca="false">U332*V332*$F$5</f>
        <v>780.745236414961</v>
      </c>
      <c r="T332" s="58" t="n">
        <f aca="false">MAX(0,MIN(1,R332/100+$D$5))</f>
        <v>0.516380932363287</v>
      </c>
      <c r="U332" s="58" t="n">
        <v>0.549047282992237</v>
      </c>
      <c r="V332" s="57" t="n">
        <v>1422</v>
      </c>
      <c r="W332" s="58" t="n">
        <v>0.0882361663506877</v>
      </c>
      <c r="X332" s="59" t="s">
        <v>136</v>
      </c>
      <c r="Y332" s="59" t="s">
        <v>131</v>
      </c>
    </row>
    <row r="333" customFormat="false" ht="15" hidden="false" customHeight="false" outlineLevel="0" collapsed="false">
      <c r="A333" s="32" t="s">
        <v>386</v>
      </c>
      <c r="B333" s="32" t="s">
        <v>505</v>
      </c>
      <c r="C333" s="32" t="s">
        <v>508</v>
      </c>
      <c r="D333" s="54" t="n">
        <f aca="false">ROUND(S333*T333,0)</f>
        <v>369</v>
      </c>
      <c r="E333" s="54" t="n">
        <f aca="false">ROUND(S333,0)-D333</f>
        <v>388</v>
      </c>
      <c r="F333" s="54" t="n">
        <f aca="false">IF(COUNTA(D333:E333)=0,"",SUM(D333:E333))</f>
        <v>757</v>
      </c>
      <c r="G333" s="55" t="n">
        <f aca="false">IF(OR(F333="",F333=0),"",D333/F333)</f>
        <v>0.487450462351387</v>
      </c>
      <c r="H333" s="55" t="n">
        <f aca="false">IF(OR(F333="",F333=0),"",E333/F333)</f>
        <v>0.512549537648613</v>
      </c>
      <c r="I333" s="32" t="s">
        <v>129</v>
      </c>
      <c r="J333" s="36" t="n">
        <v>2.11716121919269</v>
      </c>
      <c r="K333" s="36" t="n">
        <f aca="false">$K$8</f>
        <v>1.80203622806309</v>
      </c>
      <c r="L333" s="36" t="n">
        <f aca="false">SQRT(J333^2+K333^2)</f>
        <v>2.78023491728762</v>
      </c>
      <c r="M333" s="55" t="n">
        <f aca="false">IF(G333="","",MAX(0,G333-1.96*L333/100))</f>
        <v>0.43295785797255</v>
      </c>
      <c r="N333" s="55" t="n">
        <f aca="false">IF(G333="","",MIN(1,G333+1.96*L333/100))</f>
        <v>0.541943066730224</v>
      </c>
      <c r="O333" s="54" t="n">
        <f aca="false">ROUND(S333*W333,0)</f>
        <v>67</v>
      </c>
      <c r="P333" s="54" t="n">
        <f aca="false">IF(F333="","",ROUND(SQRT((F333*L333/100)^2+(G333*O333)^2),0))</f>
        <v>39</v>
      </c>
      <c r="R333" s="56" t="n">
        <v>-2.0417229590307</v>
      </c>
      <c r="S333" s="57" t="n">
        <f aca="false">U333*V333*$F$5</f>
        <v>757.126771653543</v>
      </c>
      <c r="T333" s="58" t="n">
        <f aca="false">MAX(0,MIN(1,R333/100+$D$5))</f>
        <v>0.487637819376998</v>
      </c>
      <c r="U333" s="58" t="n">
        <v>0.574015748031496</v>
      </c>
      <c r="V333" s="57" t="n">
        <v>1319</v>
      </c>
      <c r="W333" s="58" t="n">
        <v>0.0882361663506877</v>
      </c>
      <c r="X333" s="59" t="s">
        <v>136</v>
      </c>
      <c r="Y333" s="59" t="s">
        <v>131</v>
      </c>
    </row>
    <row r="334" customFormat="false" ht="15" hidden="false" customHeight="false" outlineLevel="0" collapsed="false">
      <c r="A334" s="32" t="s">
        <v>386</v>
      </c>
      <c r="B334" s="32" t="s">
        <v>509</v>
      </c>
      <c r="C334" s="32" t="s">
        <v>510</v>
      </c>
      <c r="D334" s="54" t="n">
        <f aca="false">ROUND(S334*T334,0)</f>
        <v>178</v>
      </c>
      <c r="E334" s="54" t="n">
        <f aca="false">ROUND(S334,0)-D334</f>
        <v>205</v>
      </c>
      <c r="F334" s="54" t="n">
        <f aca="false">IF(COUNTA(D334:E334)=0,"",SUM(D334:E334))</f>
        <v>383</v>
      </c>
      <c r="G334" s="55" t="n">
        <f aca="false">IF(OR(F334="",F334=0),"",D334/F334)</f>
        <v>0.464751958224543</v>
      </c>
      <c r="H334" s="55" t="n">
        <f aca="false">IF(OR(F334="",F334=0),"",E334/F334)</f>
        <v>0.535248041775457</v>
      </c>
      <c r="I334" s="32" t="s">
        <v>129</v>
      </c>
      <c r="J334" s="36" t="n">
        <v>3.42046080519466</v>
      </c>
      <c r="K334" s="36" t="n">
        <f aca="false">$K$8</f>
        <v>1.80203622806309</v>
      </c>
      <c r="L334" s="36" t="n">
        <f aca="false">SQRT(J334^2+K334^2)</f>
        <v>3.86612036635239</v>
      </c>
      <c r="M334" s="55" t="n">
        <f aca="false">IF(G334="","",MAX(0,G334-1.96*L334/100))</f>
        <v>0.388975999044036</v>
      </c>
      <c r="N334" s="55" t="n">
        <f aca="false">IF(G334="","",MIN(1,G334+1.96*L334/100))</f>
        <v>0.54052791740505</v>
      </c>
      <c r="O334" s="54" t="n">
        <f aca="false">ROUND(S334*W334,0)</f>
        <v>57</v>
      </c>
      <c r="P334" s="54" t="n">
        <f aca="false">IF(F334="","",ROUND(SQRT((F334*L334/100)^2+(G334*O334)^2),0))</f>
        <v>30</v>
      </c>
      <c r="R334" s="56" t="n">
        <v>-4.3891727165142</v>
      </c>
      <c r="S334" s="57" t="n">
        <f aca="false">U334*V334*$F$5</f>
        <v>383.103139013453</v>
      </c>
      <c r="T334" s="58" t="n">
        <f aca="false">MAX(0,MIN(1,R334/100+$D$5))</f>
        <v>0.464163321802163</v>
      </c>
      <c r="U334" s="58" t="n">
        <v>0.541106128550075</v>
      </c>
      <c r="V334" s="57" t="n">
        <v>708</v>
      </c>
      <c r="W334" s="58" t="n">
        <v>0.147793277096735</v>
      </c>
      <c r="X334" s="59" t="s">
        <v>130</v>
      </c>
      <c r="Y334" s="59" t="s">
        <v>131</v>
      </c>
    </row>
    <row r="335" customFormat="false" ht="15" hidden="false" customHeight="false" outlineLevel="0" collapsed="false">
      <c r="A335" s="32" t="s">
        <v>386</v>
      </c>
      <c r="B335" s="32" t="s">
        <v>509</v>
      </c>
      <c r="C335" s="32" t="s">
        <v>511</v>
      </c>
      <c r="D335" s="54" t="n">
        <f aca="false">ROUND(S335*T335,0)</f>
        <v>537</v>
      </c>
      <c r="E335" s="54" t="n">
        <f aca="false">ROUND(S335,0)-D335</f>
        <v>512</v>
      </c>
      <c r="F335" s="54" t="n">
        <f aca="false">IF(COUNTA(D335:E335)=0,"",SUM(D335:E335))</f>
        <v>1049</v>
      </c>
      <c r="G335" s="55" t="n">
        <f aca="false">IF(OR(F335="",F335=0),"",D335/F335)</f>
        <v>0.511916110581506</v>
      </c>
      <c r="H335" s="55" t="n">
        <f aca="false">IF(OR(F335="",F335=0),"",E335/F335)</f>
        <v>0.488083889418494</v>
      </c>
      <c r="I335" s="32" t="s">
        <v>129</v>
      </c>
      <c r="J335" s="36" t="n">
        <v>1.72835549007323</v>
      </c>
      <c r="K335" s="36" t="n">
        <f aca="false">$K$8</f>
        <v>1.80203622806309</v>
      </c>
      <c r="L335" s="36" t="n">
        <f aca="false">SQRT(J335^2+K335^2)</f>
        <v>2.49690754080285</v>
      </c>
      <c r="M335" s="55" t="n">
        <f aca="false">IF(G335="","",MAX(0,G335-1.96*L335/100))</f>
        <v>0.46297672278177</v>
      </c>
      <c r="N335" s="55" t="n">
        <f aca="false">IF(G335="","",MIN(1,G335+1.96*L335/100))</f>
        <v>0.560855498381242</v>
      </c>
      <c r="O335" s="54" t="n">
        <f aca="false">ROUND(S335*W335,0)</f>
        <v>71</v>
      </c>
      <c r="P335" s="54" t="n">
        <f aca="false">IF(F335="","",ROUND(SQRT((F335*L335/100)^2+(G335*O335)^2),0))</f>
        <v>45</v>
      </c>
      <c r="R335" s="56" t="n">
        <v>0.369908456048205</v>
      </c>
      <c r="S335" s="57" t="n">
        <f aca="false">U335*V335*$F$5</f>
        <v>1049.22431259045</v>
      </c>
      <c r="T335" s="58" t="n">
        <f aca="false">MAX(0,MIN(1,R335/100+$D$5))</f>
        <v>0.511754133527787</v>
      </c>
      <c r="U335" s="58" t="n">
        <v>0.662807525325615</v>
      </c>
      <c r="V335" s="57" t="n">
        <v>1583</v>
      </c>
      <c r="W335" s="58" t="n">
        <v>0.0678151016999644</v>
      </c>
      <c r="X335" s="59" t="s">
        <v>169</v>
      </c>
      <c r="Y335" s="59" t="s">
        <v>131</v>
      </c>
    </row>
    <row r="336" customFormat="false" ht="15" hidden="false" customHeight="false" outlineLevel="0" collapsed="false">
      <c r="A336" s="32" t="s">
        <v>386</v>
      </c>
      <c r="B336" s="32" t="s">
        <v>512</v>
      </c>
      <c r="C336" s="32" t="s">
        <v>513</v>
      </c>
      <c r="D336" s="54" t="n">
        <f aca="false">ROUND(S336*T336,0)</f>
        <v>491</v>
      </c>
      <c r="E336" s="54" t="n">
        <f aca="false">ROUND(S336,0)-D336</f>
        <v>537</v>
      </c>
      <c r="F336" s="54" t="n">
        <f aca="false">IF(COUNTA(D336:E336)=0,"",SUM(D336:E336))</f>
        <v>1028</v>
      </c>
      <c r="G336" s="55" t="n">
        <f aca="false">IF(OR(F336="",F336=0),"",D336/F336)</f>
        <v>0.477626459143969</v>
      </c>
      <c r="H336" s="55" t="n">
        <f aca="false">IF(OR(F336="",F336=0),"",E336/F336)</f>
        <v>0.522373540856031</v>
      </c>
      <c r="I336" s="32" t="s">
        <v>129</v>
      </c>
      <c r="J336" s="36" t="n">
        <v>1.72835549007323</v>
      </c>
      <c r="K336" s="36" t="n">
        <f aca="false">$K$8</f>
        <v>1.80203622806309</v>
      </c>
      <c r="L336" s="36" t="n">
        <f aca="false">SQRT(J336^2+K336^2)</f>
        <v>2.49690754080285</v>
      </c>
      <c r="M336" s="55" t="n">
        <f aca="false">IF(G336="","",MAX(0,G336-1.96*L336/100))</f>
        <v>0.428687071344233</v>
      </c>
      <c r="N336" s="55" t="n">
        <f aca="false">IF(G336="","",MIN(1,G336+1.96*L336/100))</f>
        <v>0.526565846943705</v>
      </c>
      <c r="O336" s="54" t="n">
        <f aca="false">ROUND(S336*W336,0)</f>
        <v>70</v>
      </c>
      <c r="P336" s="54" t="n">
        <f aca="false">IF(F336="","",ROUND(SQRT((F336*L336/100)^2+(G336*O336)^2),0))</f>
        <v>42</v>
      </c>
      <c r="R336" s="56" t="n">
        <v>-3.04253424980238</v>
      </c>
      <c r="S336" s="57" t="n">
        <f aca="false">U336*V336*$F$5</f>
        <v>1027.55404570723</v>
      </c>
      <c r="T336" s="58" t="n">
        <f aca="false">MAX(0,MIN(1,R336/100+$D$5))</f>
        <v>0.477629706469281</v>
      </c>
      <c r="U336" s="58" t="n">
        <v>0.589870290302656</v>
      </c>
      <c r="V336" s="57" t="n">
        <v>1742</v>
      </c>
      <c r="W336" s="58" t="n">
        <v>0.0678151016999644</v>
      </c>
      <c r="X336" s="59" t="s">
        <v>169</v>
      </c>
      <c r="Y336" s="59" t="s">
        <v>131</v>
      </c>
    </row>
    <row r="337" customFormat="false" ht="15" hidden="false" customHeight="false" outlineLevel="0" collapsed="false">
      <c r="A337" s="32" t="s">
        <v>386</v>
      </c>
      <c r="B337" s="32" t="s">
        <v>512</v>
      </c>
      <c r="C337" s="32" t="s">
        <v>514</v>
      </c>
      <c r="D337" s="54" t="n">
        <f aca="false">ROUND(S337*T337,0)</f>
        <v>429</v>
      </c>
      <c r="E337" s="54" t="n">
        <f aca="false">ROUND(S337,0)-D337</f>
        <v>439</v>
      </c>
      <c r="F337" s="54" t="n">
        <f aca="false">IF(COUNTA(D337:E337)=0,"",SUM(D337:E337))</f>
        <v>868</v>
      </c>
      <c r="G337" s="55" t="n">
        <f aca="false">IF(OR(F337="",F337=0),"",D337/F337)</f>
        <v>0.494239631336406</v>
      </c>
      <c r="H337" s="55" t="n">
        <f aca="false">IF(OR(F337="",F337=0),"",E337/F337)</f>
        <v>0.505760368663594</v>
      </c>
      <c r="I337" s="32" t="s">
        <v>129</v>
      </c>
      <c r="J337" s="36" t="n">
        <v>2.11716121919269</v>
      </c>
      <c r="K337" s="36" t="n">
        <f aca="false">$K$8</f>
        <v>1.80203622806309</v>
      </c>
      <c r="L337" s="36" t="n">
        <f aca="false">SQRT(J337^2+K337^2)</f>
        <v>2.78023491728762</v>
      </c>
      <c r="M337" s="55" t="n">
        <f aca="false">IF(G337="","",MAX(0,G337-1.96*L337/100))</f>
        <v>0.439747026957568</v>
      </c>
      <c r="N337" s="55" t="n">
        <f aca="false">IF(G337="","",MIN(1,G337+1.96*L337/100))</f>
        <v>0.548732235715243</v>
      </c>
      <c r="O337" s="54" t="n">
        <f aca="false">ROUND(S337*W337,0)</f>
        <v>77</v>
      </c>
      <c r="P337" s="54" t="n">
        <f aca="false">IF(F337="","",ROUND(SQRT((F337*L337/100)^2+(G337*O337)^2),0))</f>
        <v>45</v>
      </c>
      <c r="R337" s="56" t="n">
        <v>-1.36448983008346</v>
      </c>
      <c r="S337" s="57" t="n">
        <f aca="false">U337*V337*$F$5</f>
        <v>867.502130249544</v>
      </c>
      <c r="T337" s="58" t="n">
        <f aca="false">MAX(0,MIN(1,R337/100+$D$5))</f>
        <v>0.49441015066647</v>
      </c>
      <c r="U337" s="58" t="n">
        <v>0.507608034083993</v>
      </c>
      <c r="V337" s="57" t="n">
        <v>1709</v>
      </c>
      <c r="W337" s="58" t="n">
        <v>0.0882361663506877</v>
      </c>
      <c r="X337" s="59" t="s">
        <v>136</v>
      </c>
      <c r="Y337" s="59" t="s">
        <v>131</v>
      </c>
    </row>
    <row r="338" customFormat="false" ht="15" hidden="false" customHeight="false" outlineLevel="0" collapsed="false">
      <c r="A338" s="32" t="s">
        <v>386</v>
      </c>
      <c r="B338" s="32" t="s">
        <v>512</v>
      </c>
      <c r="C338" s="32" t="s">
        <v>515</v>
      </c>
      <c r="D338" s="54" t="n">
        <f aca="false">ROUND(S338*T338,0)</f>
        <v>885</v>
      </c>
      <c r="E338" s="54" t="n">
        <f aca="false">ROUND(S338,0)-D338</f>
        <v>989</v>
      </c>
      <c r="F338" s="54" t="n">
        <f aca="false">IF(COUNTA(D338:E338)=0,"",SUM(D338:E338))</f>
        <v>1874</v>
      </c>
      <c r="G338" s="55" t="n">
        <f aca="false">IF(OR(F338="",F338=0),"",D338/F338)</f>
        <v>0.472251867662753</v>
      </c>
      <c r="H338" s="55" t="n">
        <f aca="false">IF(OR(F338="",F338=0),"",E338/F338)</f>
        <v>0.527748132337247</v>
      </c>
      <c r="I338" s="32" t="s">
        <v>129</v>
      </c>
      <c r="J338" s="36" t="n">
        <v>1.72835549007323</v>
      </c>
      <c r="K338" s="36" t="n">
        <f aca="false">$K$8</f>
        <v>1.80203622806309</v>
      </c>
      <c r="L338" s="36" t="n">
        <f aca="false">SQRT(J338^2+K338^2)</f>
        <v>2.49690754080285</v>
      </c>
      <c r="M338" s="55" t="n">
        <f aca="false">IF(G338="","",MAX(0,G338-1.96*L338/100))</f>
        <v>0.423312479863018</v>
      </c>
      <c r="N338" s="55" t="n">
        <f aca="false">IF(G338="","",MIN(1,G338+1.96*L338/100))</f>
        <v>0.521191255462489</v>
      </c>
      <c r="O338" s="54" t="n">
        <f aca="false">ROUND(S338*W338,0)</f>
        <v>127</v>
      </c>
      <c r="P338" s="54" t="n">
        <f aca="false">IF(F338="","",ROUND(SQRT((F338*L338/100)^2+(G338*O338)^2),0))</f>
        <v>76</v>
      </c>
      <c r="R338" s="56" t="n">
        <v>-3.55670316134108</v>
      </c>
      <c r="S338" s="57" t="n">
        <f aca="false">U338*V338*$F$5</f>
        <v>1873.94361294814</v>
      </c>
      <c r="T338" s="58" t="n">
        <f aca="false">MAX(0,MIN(1,R338/100+$D$5))</f>
        <v>0.472488017353894</v>
      </c>
      <c r="U338" s="58" t="n">
        <v>0.612600069613644</v>
      </c>
      <c r="V338" s="57" t="n">
        <v>3059</v>
      </c>
      <c r="W338" s="58" t="n">
        <v>0.0678151016999644</v>
      </c>
      <c r="X338" s="59" t="s">
        <v>169</v>
      </c>
      <c r="Y338" s="59" t="s">
        <v>131</v>
      </c>
    </row>
    <row r="339" customFormat="false" ht="15" hidden="false" customHeight="false" outlineLevel="0" collapsed="false">
      <c r="A339" s="32" t="s">
        <v>386</v>
      </c>
      <c r="B339" s="32" t="s">
        <v>512</v>
      </c>
      <c r="C339" s="32" t="s">
        <v>516</v>
      </c>
      <c r="D339" s="54" t="n">
        <f aca="false">ROUND(S339*T339,0)</f>
        <v>181</v>
      </c>
      <c r="E339" s="54" t="n">
        <f aca="false">ROUND(S339,0)-D339</f>
        <v>217</v>
      </c>
      <c r="F339" s="54" t="n">
        <f aca="false">IF(COUNTA(D339:E339)=0,"",SUM(D339:E339))</f>
        <v>398</v>
      </c>
      <c r="G339" s="55" t="n">
        <f aca="false">IF(OR(F339="",F339=0),"",D339/F339)</f>
        <v>0.454773869346734</v>
      </c>
      <c r="H339" s="55" t="n">
        <f aca="false">IF(OR(F339="",F339=0),"",E339/F339)</f>
        <v>0.545226130653266</v>
      </c>
      <c r="I339" s="32" t="s">
        <v>129</v>
      </c>
      <c r="J339" s="36" t="n">
        <v>3.42046080519466</v>
      </c>
      <c r="K339" s="36" t="n">
        <f aca="false">$K$8</f>
        <v>1.80203622806309</v>
      </c>
      <c r="L339" s="36" t="n">
        <f aca="false">SQRT(J339^2+K339^2)</f>
        <v>3.86612036635239</v>
      </c>
      <c r="M339" s="55" t="n">
        <f aca="false">IF(G339="","",MAX(0,G339-1.96*L339/100))</f>
        <v>0.378997910166227</v>
      </c>
      <c r="N339" s="55" t="n">
        <f aca="false">IF(G339="","",MIN(1,G339+1.96*L339/100))</f>
        <v>0.530549828527241</v>
      </c>
      <c r="O339" s="54" t="n">
        <f aca="false">ROUND(S339*W339,0)</f>
        <v>59</v>
      </c>
      <c r="P339" s="54" t="n">
        <f aca="false">IF(F339="","",ROUND(SQRT((F339*L339/100)^2+(G339*O339)^2),0))</f>
        <v>31</v>
      </c>
      <c r="R339" s="56" t="n">
        <v>-5.33341519588048</v>
      </c>
      <c r="S339" s="57" t="n">
        <f aca="false">U339*V339*$F$5</f>
        <v>398.40616966581</v>
      </c>
      <c r="T339" s="58" t="n">
        <f aca="false">MAX(0,MIN(1,R339/100+$D$5))</f>
        <v>0.4547208970085</v>
      </c>
      <c r="U339" s="58" t="n">
        <v>0.48586118251928</v>
      </c>
      <c r="V339" s="57" t="n">
        <v>820</v>
      </c>
      <c r="W339" s="58" t="n">
        <v>0.147793277096735</v>
      </c>
      <c r="X339" s="59" t="s">
        <v>130</v>
      </c>
      <c r="Y339" s="59" t="s">
        <v>131</v>
      </c>
    </row>
    <row r="340" customFormat="false" ht="15" hidden="false" customHeight="false" outlineLevel="0" collapsed="false">
      <c r="A340" s="32" t="s">
        <v>386</v>
      </c>
      <c r="B340" s="32" t="s">
        <v>517</v>
      </c>
      <c r="C340" s="32" t="s">
        <v>518</v>
      </c>
      <c r="D340" s="54" t="n">
        <f aca="false">ROUND(S340*T340,0)</f>
        <v>669</v>
      </c>
      <c r="E340" s="54" t="n">
        <f aca="false">ROUND(S340,0)-D340</f>
        <v>712</v>
      </c>
      <c r="F340" s="54" t="n">
        <f aca="false">IF(COUNTA(D340:E340)=0,"",SUM(D340:E340))</f>
        <v>1381</v>
      </c>
      <c r="G340" s="55" t="n">
        <f aca="false">IF(OR(F340="",F340=0),"",D340/F340)</f>
        <v>0.484431571325127</v>
      </c>
      <c r="H340" s="55" t="n">
        <f aca="false">IF(OR(F340="",F340=0),"",E340/F340)</f>
        <v>0.515568428674873</v>
      </c>
      <c r="I340" s="32" t="s">
        <v>129</v>
      </c>
      <c r="J340" s="36" t="n">
        <v>1.72835549007323</v>
      </c>
      <c r="K340" s="36" t="n">
        <f aca="false">$K$8</f>
        <v>1.80203622806309</v>
      </c>
      <c r="L340" s="36" t="n">
        <f aca="false">SQRT(J340^2+K340^2)</f>
        <v>2.49690754080285</v>
      </c>
      <c r="M340" s="55" t="n">
        <f aca="false">IF(G340="","",MAX(0,G340-1.96*L340/100))</f>
        <v>0.435492183525391</v>
      </c>
      <c r="N340" s="55" t="n">
        <f aca="false">IF(G340="","",MIN(1,G340+1.96*L340/100))</f>
        <v>0.533370959124862</v>
      </c>
      <c r="O340" s="54" t="n">
        <f aca="false">ROUND(S340*W340,0)</f>
        <v>94</v>
      </c>
      <c r="P340" s="54" t="n">
        <f aca="false">IF(F340="","",ROUND(SQRT((F340*L340/100)^2+(G340*O340)^2),0))</f>
        <v>57</v>
      </c>
      <c r="R340" s="56" t="n">
        <v>-2.35596280241517</v>
      </c>
      <c r="S340" s="57" t="n">
        <f aca="false">U340*V340*$F$5</f>
        <v>1380.50534255185</v>
      </c>
      <c r="T340" s="58" t="n">
        <f aca="false">MAX(0,MIN(1,R340/100+$D$5))</f>
        <v>0.484495420943153</v>
      </c>
      <c r="U340" s="58" t="n">
        <v>0.629792583280955</v>
      </c>
      <c r="V340" s="57" t="n">
        <v>2192</v>
      </c>
      <c r="W340" s="58" t="n">
        <v>0.0678151016999644</v>
      </c>
      <c r="X340" s="59" t="s">
        <v>169</v>
      </c>
      <c r="Y340" s="59" t="s">
        <v>131</v>
      </c>
    </row>
    <row r="341" customFormat="false" ht="15" hidden="false" customHeight="false" outlineLevel="0" collapsed="false">
      <c r="A341" s="32" t="s">
        <v>386</v>
      </c>
      <c r="B341" s="32" t="s">
        <v>517</v>
      </c>
      <c r="C341" s="32" t="s">
        <v>519</v>
      </c>
      <c r="D341" s="54" t="n">
        <f aca="false">ROUND(S341*T341,0)</f>
        <v>158</v>
      </c>
      <c r="E341" s="54" t="n">
        <f aca="false">ROUND(S341,0)-D341</f>
        <v>144</v>
      </c>
      <c r="F341" s="54" t="n">
        <f aca="false">IF(COUNTA(D341:E341)=0,"",SUM(D341:E341))</f>
        <v>302</v>
      </c>
      <c r="G341" s="55" t="n">
        <f aca="false">IF(OR(F341="",F341=0),"",D341/F341)</f>
        <v>0.52317880794702</v>
      </c>
      <c r="H341" s="55" t="n">
        <f aca="false">IF(OR(F341="",F341=0),"",E341/F341)</f>
        <v>0.47682119205298</v>
      </c>
      <c r="I341" s="32" t="s">
        <v>232</v>
      </c>
      <c r="J341" s="36" t="n">
        <v>3.42046080519466</v>
      </c>
      <c r="K341" s="36" t="n">
        <f aca="false">$K$8</f>
        <v>1.80203622806309</v>
      </c>
      <c r="L341" s="36" t="n">
        <f aca="false">SQRT(J341^2+K341^2)</f>
        <v>3.86612036635239</v>
      </c>
      <c r="M341" s="55" t="n">
        <f aca="false">IF(G341="","",MAX(0,G341-1.96*L341/100))</f>
        <v>0.447402848766513</v>
      </c>
      <c r="N341" s="55" t="n">
        <f aca="false">IF(G341="","",MIN(1,G341+1.96*L341/100))</f>
        <v>0.598954767127527</v>
      </c>
      <c r="O341" s="54" t="n">
        <f aca="false">ROUND(S341*W341,0)</f>
        <v>45</v>
      </c>
      <c r="P341" s="54" t="n">
        <f aca="false">IF(F341="","",ROUND(SQRT((F341*L341/100)^2+(G341*O341)^2),0))</f>
        <v>26</v>
      </c>
      <c r="R341" s="56" t="n">
        <v>1.48947930378718</v>
      </c>
      <c r="S341" s="57" t="n">
        <f aca="false">U341*V341*$F$5</f>
        <v>301.77107159879</v>
      </c>
      <c r="T341" s="58" t="n">
        <f aca="false">MAX(0,MIN(1,R341/100+$D$5))</f>
        <v>0.522949842005177</v>
      </c>
      <c r="U341" s="58" t="n">
        <v>0.210586930634187</v>
      </c>
      <c r="V341" s="57" t="n">
        <v>1433</v>
      </c>
      <c r="W341" s="58" t="n">
        <v>0.147793277096735</v>
      </c>
      <c r="X341" s="59" t="s">
        <v>130</v>
      </c>
      <c r="Y341" s="59" t="s">
        <v>131</v>
      </c>
    </row>
    <row r="342" customFormat="false" ht="15" hidden="false" customHeight="false" outlineLevel="0" collapsed="false">
      <c r="A342" s="32" t="s">
        <v>386</v>
      </c>
      <c r="B342" s="32" t="s">
        <v>517</v>
      </c>
      <c r="C342" s="32" t="s">
        <v>520</v>
      </c>
      <c r="D342" s="54" t="n">
        <f aca="false">ROUND(S342*T342,0)</f>
        <v>605</v>
      </c>
      <c r="E342" s="54" t="n">
        <f aca="false">ROUND(S342,0)-D342</f>
        <v>585</v>
      </c>
      <c r="F342" s="54" t="n">
        <f aca="false">IF(COUNTA(D342:E342)=0,"",SUM(D342:E342))</f>
        <v>1190</v>
      </c>
      <c r="G342" s="55" t="n">
        <f aca="false">IF(OR(F342="",F342=0),"",D342/F342)</f>
        <v>0.508403361344538</v>
      </c>
      <c r="H342" s="55" t="n">
        <f aca="false">IF(OR(F342="",F342=0),"",E342/F342)</f>
        <v>0.491596638655462</v>
      </c>
      <c r="I342" s="32" t="s">
        <v>232</v>
      </c>
      <c r="J342" s="36" t="n">
        <v>1.72835549007323</v>
      </c>
      <c r="K342" s="36" t="n">
        <f aca="false">$K$8</f>
        <v>1.80203622806309</v>
      </c>
      <c r="L342" s="36" t="n">
        <f aca="false">SQRT(J342^2+K342^2)</f>
        <v>2.49690754080285</v>
      </c>
      <c r="M342" s="55" t="n">
        <f aca="false">IF(G342="","",MAX(0,G342-1.96*L342/100))</f>
        <v>0.459463973544802</v>
      </c>
      <c r="N342" s="55" t="n">
        <f aca="false">IF(G342="","",MIN(1,G342+1.96*L342/100))</f>
        <v>0.557342749144274</v>
      </c>
      <c r="O342" s="54" t="n">
        <f aca="false">ROUND(S342*W342,0)</f>
        <v>81</v>
      </c>
      <c r="P342" s="54" t="n">
        <f aca="false">IF(F342="","",ROUND(SQRT((F342*L342/100)^2+(G342*O342)^2),0))</f>
        <v>51</v>
      </c>
      <c r="R342" s="56" t="n">
        <v>0.0468800714296807</v>
      </c>
      <c r="S342" s="57" t="n">
        <f aca="false">U342*V342*$F$5</f>
        <v>1190.2119157459</v>
      </c>
      <c r="T342" s="58" t="n">
        <f aca="false">MAX(0,MIN(1,R342/100+$D$5))</f>
        <v>0.508523849681602</v>
      </c>
      <c r="U342" s="58" t="n">
        <v>0.60792399109143</v>
      </c>
      <c r="V342" s="57" t="n">
        <v>1957.83014519475</v>
      </c>
      <c r="W342" s="58" t="n">
        <v>0.0678151016999644</v>
      </c>
      <c r="X342" s="59" t="s">
        <v>169</v>
      </c>
      <c r="Y342" s="59" t="s">
        <v>234</v>
      </c>
    </row>
    <row r="343" customFormat="false" ht="15" hidden="false" customHeight="false" outlineLevel="0" collapsed="false">
      <c r="A343" s="32" t="s">
        <v>386</v>
      </c>
      <c r="B343" s="32" t="s">
        <v>517</v>
      </c>
      <c r="C343" s="32" t="s">
        <v>521</v>
      </c>
      <c r="D343" s="54" t="n">
        <f aca="false">ROUND(S343*T343,0)</f>
        <v>747</v>
      </c>
      <c r="E343" s="54" t="n">
        <f aca="false">ROUND(S343,0)-D343</f>
        <v>656</v>
      </c>
      <c r="F343" s="54" t="n">
        <f aca="false">IF(COUNTA(D343:E343)=0,"",SUM(D343:E343))</f>
        <v>1403</v>
      </c>
      <c r="G343" s="55" t="n">
        <f aca="false">IF(OR(F343="",F343=0),"",D343/F343)</f>
        <v>0.532430506058446</v>
      </c>
      <c r="H343" s="55" t="n">
        <f aca="false">IF(OR(F343="",F343=0),"",E343/F343)</f>
        <v>0.467569493941554</v>
      </c>
      <c r="I343" s="32" t="s">
        <v>129</v>
      </c>
      <c r="J343" s="36" t="n">
        <v>1.72835549007323</v>
      </c>
      <c r="K343" s="36" t="n">
        <f aca="false">$K$8</f>
        <v>1.80203622806309</v>
      </c>
      <c r="L343" s="36" t="n">
        <f aca="false">SQRT(J343^2+K343^2)</f>
        <v>2.49690754080285</v>
      </c>
      <c r="M343" s="55" t="n">
        <f aca="false">IF(G343="","",MAX(0,G343-1.96*L343/100))</f>
        <v>0.48349111825871</v>
      </c>
      <c r="N343" s="55" t="n">
        <f aca="false">IF(G343="","",MIN(1,G343+1.96*L343/100))</f>
        <v>0.581369893858182</v>
      </c>
      <c r="O343" s="54" t="n">
        <f aca="false">ROUND(S343*W343,0)</f>
        <v>95</v>
      </c>
      <c r="P343" s="54" t="n">
        <f aca="false">IF(F343="","",ROUND(SQRT((F343*L343/100)^2+(G343*O343)^2),0))</f>
        <v>62</v>
      </c>
      <c r="R343" s="56" t="n">
        <v>2.41001194784538</v>
      </c>
      <c r="S343" s="57" t="n">
        <f aca="false">U343*V343*$F$5</f>
        <v>1402.88532351394</v>
      </c>
      <c r="T343" s="58" t="n">
        <f aca="false">MAX(0,MIN(1,R343/100+$D$5))</f>
        <v>0.532155168445759</v>
      </c>
      <c r="U343" s="58" t="n">
        <v>0.608627038400842</v>
      </c>
      <c r="V343" s="57" t="n">
        <v>2305</v>
      </c>
      <c r="W343" s="58" t="n">
        <v>0.0678151016999644</v>
      </c>
      <c r="X343" s="59" t="s">
        <v>169</v>
      </c>
      <c r="Y343" s="59" t="s">
        <v>131</v>
      </c>
    </row>
    <row r="344" customFormat="false" ht="15" hidden="false" customHeight="false" outlineLevel="0" collapsed="false">
      <c r="A344" s="32" t="s">
        <v>386</v>
      </c>
      <c r="B344" s="32" t="s">
        <v>517</v>
      </c>
      <c r="C344" s="32" t="s">
        <v>522</v>
      </c>
      <c r="D344" s="54" t="n">
        <f aca="false">ROUND(S344*T344,0)</f>
        <v>629</v>
      </c>
      <c r="E344" s="54" t="n">
        <f aca="false">ROUND(S344,0)-D344</f>
        <v>641</v>
      </c>
      <c r="F344" s="54" t="n">
        <f aca="false">IF(COUNTA(D344:E344)=0,"",SUM(D344:E344))</f>
        <v>1270</v>
      </c>
      <c r="G344" s="55" t="n">
        <f aca="false">IF(OR(F344="",F344=0),"",D344/F344)</f>
        <v>0.495275590551181</v>
      </c>
      <c r="H344" s="55" t="n">
        <f aca="false">IF(OR(F344="",F344=0),"",E344/F344)</f>
        <v>0.504724409448819</v>
      </c>
      <c r="I344" s="32" t="s">
        <v>129</v>
      </c>
      <c r="J344" s="36" t="n">
        <v>1.72835549007323</v>
      </c>
      <c r="K344" s="36" t="n">
        <f aca="false">$K$8</f>
        <v>1.80203622806309</v>
      </c>
      <c r="L344" s="36" t="n">
        <f aca="false">SQRT(J344^2+K344^2)</f>
        <v>2.49690754080285</v>
      </c>
      <c r="M344" s="55" t="n">
        <f aca="false">IF(G344="","",MAX(0,G344-1.96*L344/100))</f>
        <v>0.446336202751445</v>
      </c>
      <c r="N344" s="55" t="n">
        <f aca="false">IF(G344="","",MIN(1,G344+1.96*L344/100))</f>
        <v>0.544214978350917</v>
      </c>
      <c r="O344" s="54" t="n">
        <f aca="false">ROUND(S344*W344,0)</f>
        <v>86</v>
      </c>
      <c r="P344" s="54" t="n">
        <f aca="false">IF(F344="","",ROUND(SQRT((F344*L344/100)^2+(G344*O344)^2),0))</f>
        <v>53</v>
      </c>
      <c r="R344" s="56" t="n">
        <v>-1.27370554497468</v>
      </c>
      <c r="S344" s="57" t="n">
        <f aca="false">U344*V344*$F$5</f>
        <v>1270.0390625</v>
      </c>
      <c r="T344" s="58" t="n">
        <f aca="false">MAX(0,MIN(1,R344/100+$D$5))</f>
        <v>0.495317993517558</v>
      </c>
      <c r="U344" s="58" t="n">
        <v>0.595703125</v>
      </c>
      <c r="V344" s="57" t="n">
        <v>2132</v>
      </c>
      <c r="W344" s="58" t="n">
        <v>0.0678151016999644</v>
      </c>
      <c r="X344" s="59" t="s">
        <v>169</v>
      </c>
      <c r="Y344" s="59" t="s">
        <v>131</v>
      </c>
    </row>
    <row r="345" customFormat="false" ht="15" hidden="false" customHeight="false" outlineLevel="0" collapsed="false">
      <c r="A345" s="32" t="s">
        <v>386</v>
      </c>
      <c r="B345" s="32" t="s">
        <v>517</v>
      </c>
      <c r="C345" s="32" t="s">
        <v>523</v>
      </c>
      <c r="D345" s="54" t="n">
        <f aca="false">ROUND(S345*T345,0)</f>
        <v>621</v>
      </c>
      <c r="E345" s="54" t="n">
        <f aca="false">ROUND(S345,0)-D345</f>
        <v>621</v>
      </c>
      <c r="F345" s="54" t="n">
        <f aca="false">IF(COUNTA(D345:E345)=0,"",SUM(D345:E345))</f>
        <v>1242</v>
      </c>
      <c r="G345" s="55" t="n">
        <f aca="false">IF(OR(F345="",F345=0),"",D345/F345)</f>
        <v>0.5</v>
      </c>
      <c r="H345" s="55" t="n">
        <f aca="false">IF(OR(F345="",F345=0),"",E345/F345)</f>
        <v>0.5</v>
      </c>
      <c r="I345" s="32" t="s">
        <v>129</v>
      </c>
      <c r="J345" s="36" t="n">
        <v>1.72835549007323</v>
      </c>
      <c r="K345" s="36" t="n">
        <f aca="false">$K$8</f>
        <v>1.80203622806309</v>
      </c>
      <c r="L345" s="36" t="n">
        <f aca="false">SQRT(J345^2+K345^2)</f>
        <v>2.49690754080285</v>
      </c>
      <c r="M345" s="55" t="n">
        <f aca="false">IF(G345="","",MAX(0,G345-1.96*L345/100))</f>
        <v>0.451060612200264</v>
      </c>
      <c r="N345" s="55" t="n">
        <f aca="false">IF(G345="","",MIN(1,G345+1.96*L345/100))</f>
        <v>0.548939387799736</v>
      </c>
      <c r="O345" s="54" t="n">
        <f aca="false">ROUND(S345*W345,0)</f>
        <v>84</v>
      </c>
      <c r="P345" s="54" t="n">
        <f aca="false">IF(F345="","",ROUND(SQRT((F345*L345/100)^2+(G345*O345)^2),0))</f>
        <v>52</v>
      </c>
      <c r="R345" s="56" t="n">
        <v>-0.803461268779617</v>
      </c>
      <c r="S345" s="57" t="n">
        <f aca="false">U345*V345*$F$5</f>
        <v>1241.83236382866</v>
      </c>
      <c r="T345" s="58" t="n">
        <f aca="false">MAX(0,MIN(1,R345/100+$D$5))</f>
        <v>0.500020436279509</v>
      </c>
      <c r="U345" s="58" t="n">
        <v>0.687995769434162</v>
      </c>
      <c r="V345" s="57" t="n">
        <v>1805</v>
      </c>
      <c r="W345" s="58" t="n">
        <v>0.0678151016999644</v>
      </c>
      <c r="X345" s="59" t="s">
        <v>169</v>
      </c>
      <c r="Y345" s="59" t="s">
        <v>131</v>
      </c>
    </row>
    <row r="346" customFormat="false" ht="15" hidden="false" customHeight="false" outlineLevel="0" collapsed="false">
      <c r="A346" s="32" t="s">
        <v>386</v>
      </c>
      <c r="B346" s="32" t="s">
        <v>517</v>
      </c>
      <c r="C346" s="32" t="s">
        <v>524</v>
      </c>
      <c r="D346" s="54" t="n">
        <f aca="false">ROUND(S346*T346,0)</f>
        <v>552</v>
      </c>
      <c r="E346" s="54" t="n">
        <f aca="false">ROUND(S346,0)-D346</f>
        <v>505</v>
      </c>
      <c r="F346" s="54" t="n">
        <f aca="false">IF(COUNTA(D346:E346)=0,"",SUM(D346:E346))</f>
        <v>1057</v>
      </c>
      <c r="G346" s="55" t="n">
        <f aca="false">IF(OR(F346="",F346=0),"",D346/F346)</f>
        <v>0.522232734153264</v>
      </c>
      <c r="H346" s="55" t="n">
        <f aca="false">IF(OR(F346="",F346=0),"",E346/F346)</f>
        <v>0.477767265846736</v>
      </c>
      <c r="I346" s="32" t="s">
        <v>232</v>
      </c>
      <c r="J346" s="36" t="n">
        <v>1.72835549007323</v>
      </c>
      <c r="K346" s="36" t="n">
        <f aca="false">$K$8</f>
        <v>1.80203622806309</v>
      </c>
      <c r="L346" s="36" t="n">
        <f aca="false">SQRT(J346^2+K346^2)</f>
        <v>2.49690754080285</v>
      </c>
      <c r="M346" s="55" t="n">
        <f aca="false">IF(G346="","",MAX(0,G346-1.96*L346/100))</f>
        <v>0.473293346353528</v>
      </c>
      <c r="N346" s="55" t="n">
        <f aca="false">IF(G346="","",MIN(1,G346+1.96*L346/100))</f>
        <v>0.571172121953</v>
      </c>
      <c r="O346" s="54" t="n">
        <f aca="false">ROUND(S346*W346,0)</f>
        <v>72</v>
      </c>
      <c r="P346" s="54" t="n">
        <f aca="false">IF(F346="","",ROUND(SQRT((F346*L346/100)^2+(G346*O346)^2),0))</f>
        <v>46</v>
      </c>
      <c r="R346" s="56" t="n">
        <v>1.45719674889798</v>
      </c>
      <c r="S346" s="57" t="n">
        <f aca="false">U346*V346*$F$5</f>
        <v>1057.01374184354</v>
      </c>
      <c r="T346" s="58" t="n">
        <f aca="false">MAX(0,MIN(1,R346/100+$D$5))</f>
        <v>0.522627016456285</v>
      </c>
      <c r="U346" s="58" t="n">
        <v>0.539330078320882</v>
      </c>
      <c r="V346" s="57" t="n">
        <v>1959.86425443651</v>
      </c>
      <c r="W346" s="58" t="n">
        <v>0.0678151016999644</v>
      </c>
      <c r="X346" s="59" t="s">
        <v>169</v>
      </c>
      <c r="Y346" s="59" t="s">
        <v>234</v>
      </c>
    </row>
    <row r="347" customFormat="false" ht="15" hidden="false" customHeight="false" outlineLevel="0" collapsed="false">
      <c r="A347" s="32" t="s">
        <v>386</v>
      </c>
      <c r="B347" s="32" t="s">
        <v>517</v>
      </c>
      <c r="C347" s="32" t="s">
        <v>525</v>
      </c>
      <c r="D347" s="54" t="n">
        <f aca="false">ROUND(S347*T347,0)</f>
        <v>226</v>
      </c>
      <c r="E347" s="54" t="n">
        <f aca="false">ROUND(S347,0)-D347</f>
        <v>219</v>
      </c>
      <c r="F347" s="54" t="n">
        <f aca="false">IF(COUNTA(D347:E347)=0,"",SUM(D347:E347))</f>
        <v>445</v>
      </c>
      <c r="G347" s="55" t="n">
        <f aca="false">IF(OR(F347="",F347=0),"",D347/F347)</f>
        <v>0.507865168539326</v>
      </c>
      <c r="H347" s="55" t="n">
        <f aca="false">IF(OR(F347="",F347=0),"",E347/F347)</f>
        <v>0.492134831460674</v>
      </c>
      <c r="I347" s="32" t="s">
        <v>232</v>
      </c>
      <c r="J347" s="36" t="n">
        <v>3.42046080519466</v>
      </c>
      <c r="K347" s="36" t="n">
        <f aca="false">$K$8</f>
        <v>1.80203622806309</v>
      </c>
      <c r="L347" s="36" t="n">
        <f aca="false">SQRT(J347^2+K347^2)</f>
        <v>3.86612036635239</v>
      </c>
      <c r="M347" s="55" t="n">
        <f aca="false">IF(G347="","",MAX(0,G347-1.96*L347/100))</f>
        <v>0.432089209358819</v>
      </c>
      <c r="N347" s="55" t="n">
        <f aca="false">IF(G347="","",MIN(1,G347+1.96*L347/100))</f>
        <v>0.583641127719833</v>
      </c>
      <c r="O347" s="54" t="n">
        <f aca="false">ROUND(S347*W347,0)</f>
        <v>66</v>
      </c>
      <c r="P347" s="54" t="n">
        <f aca="false">IF(F347="","",ROUND(SQRT((F347*L347/100)^2+(G347*O347)^2),0))</f>
        <v>38</v>
      </c>
      <c r="R347" s="56" t="n">
        <v>-0.0623673957104804</v>
      </c>
      <c r="S347" s="57" t="n">
        <f aca="false">U347*V347*$F$5</f>
        <v>444.793344999185</v>
      </c>
      <c r="T347" s="58" t="n">
        <f aca="false">MAX(0,MIN(1,R347/100+$D$5))</f>
        <v>0.5074313750102</v>
      </c>
      <c r="U347" s="58" t="n">
        <v>0.252867166002948</v>
      </c>
      <c r="V347" s="57" t="n">
        <v>1759</v>
      </c>
      <c r="W347" s="58" t="n">
        <v>0.147793277096735</v>
      </c>
      <c r="X347" s="59" t="s">
        <v>130</v>
      </c>
      <c r="Y347" s="59" t="s">
        <v>131</v>
      </c>
    </row>
    <row r="348" customFormat="false" ht="15" hidden="false" customHeight="false" outlineLevel="0" collapsed="false">
      <c r="A348" s="32" t="s">
        <v>386</v>
      </c>
      <c r="B348" s="32" t="s">
        <v>517</v>
      </c>
      <c r="C348" s="32" t="s">
        <v>526</v>
      </c>
      <c r="D348" s="54" t="n">
        <f aca="false">ROUND(S348*T348,0)</f>
        <v>535</v>
      </c>
      <c r="E348" s="54" t="n">
        <f aca="false">ROUND(S348,0)-D348</f>
        <v>516</v>
      </c>
      <c r="F348" s="54" t="n">
        <f aca="false">IF(COUNTA(D348:E348)=0,"",SUM(D348:E348))</f>
        <v>1051</v>
      </c>
      <c r="G348" s="55" t="n">
        <f aca="false">IF(OR(F348="",F348=0),"",D348/F348)</f>
        <v>0.509039010466223</v>
      </c>
      <c r="H348" s="55" t="n">
        <f aca="false">IF(OR(F348="",F348=0),"",E348/F348)</f>
        <v>0.490960989533777</v>
      </c>
      <c r="I348" s="32" t="s">
        <v>232</v>
      </c>
      <c r="J348" s="36" t="n">
        <v>1.72835549007323</v>
      </c>
      <c r="K348" s="36" t="n">
        <f aca="false">$K$8</f>
        <v>1.80203622806309</v>
      </c>
      <c r="L348" s="36" t="n">
        <f aca="false">SQRT(J348^2+K348^2)</f>
        <v>2.49690754080285</v>
      </c>
      <c r="M348" s="55" t="n">
        <f aca="false">IF(G348="","",MAX(0,G348-1.96*L348/100))</f>
        <v>0.460099622666487</v>
      </c>
      <c r="N348" s="55" t="n">
        <f aca="false">IF(G348="","",MIN(1,G348+1.96*L348/100))</f>
        <v>0.557978398265958</v>
      </c>
      <c r="O348" s="54" t="n">
        <f aca="false">ROUND(S348*W348,0)</f>
        <v>71</v>
      </c>
      <c r="P348" s="54" t="n">
        <f aca="false">IF(F348="","",ROUND(SQRT((F348*L348/100)^2+(G348*O348)^2),0))</f>
        <v>45</v>
      </c>
      <c r="R348" s="56" t="n">
        <v>0.123016978904687</v>
      </c>
      <c r="S348" s="57" t="n">
        <f aca="false">U348*V348*$F$5</f>
        <v>1051.11310419537</v>
      </c>
      <c r="T348" s="58" t="n">
        <f aca="false">MAX(0,MIN(1,R348/100+$D$5))</f>
        <v>0.509285218756352</v>
      </c>
      <c r="U348" s="58" t="n">
        <v>0.502924930237018</v>
      </c>
      <c r="V348" s="57" t="n">
        <v>2090</v>
      </c>
      <c r="W348" s="58" t="n">
        <v>0.0678151016999644</v>
      </c>
      <c r="X348" s="59" t="s">
        <v>169</v>
      </c>
      <c r="Y348" s="59" t="s">
        <v>131</v>
      </c>
    </row>
    <row r="349" customFormat="false" ht="15" hidden="false" customHeight="false" outlineLevel="0" collapsed="false">
      <c r="A349" s="32" t="s">
        <v>386</v>
      </c>
      <c r="B349" s="32" t="s">
        <v>527</v>
      </c>
      <c r="C349" s="32" t="s">
        <v>528</v>
      </c>
      <c r="D349" s="54" t="n">
        <f aca="false">ROUND(S349*T349,0)</f>
        <v>83</v>
      </c>
      <c r="E349" s="54" t="n">
        <f aca="false">ROUND(S349,0)-D349</f>
        <v>132</v>
      </c>
      <c r="F349" s="54" t="n">
        <f aca="false">IF(COUNTA(D349:E349)=0,"",SUM(D349:E349))</f>
        <v>215</v>
      </c>
      <c r="G349" s="55" t="n">
        <f aca="false">IF(OR(F349="",F349=0),"",D349/F349)</f>
        <v>0.386046511627907</v>
      </c>
      <c r="H349" s="55" t="n">
        <f aca="false">IF(OR(F349="",F349=0),"",E349/F349)</f>
        <v>0.613953488372093</v>
      </c>
      <c r="I349" s="32" t="s">
        <v>129</v>
      </c>
      <c r="J349" s="36" t="n">
        <v>3.42046080519466</v>
      </c>
      <c r="K349" s="36" t="n">
        <f aca="false">$K$8</f>
        <v>1.80203622806309</v>
      </c>
      <c r="L349" s="36" t="n">
        <f aca="false">SQRT(J349^2+K349^2)</f>
        <v>3.86612036635239</v>
      </c>
      <c r="M349" s="55" t="n">
        <f aca="false">IF(G349="","",MAX(0,G349-1.96*L349/100))</f>
        <v>0.3102705524474</v>
      </c>
      <c r="N349" s="55" t="n">
        <f aca="false">IF(G349="","",MIN(1,G349+1.96*L349/100))</f>
        <v>0.461822470808414</v>
      </c>
      <c r="O349" s="54" t="n">
        <f aca="false">ROUND(S349*W349,0)</f>
        <v>32</v>
      </c>
      <c r="P349" s="54" t="n">
        <f aca="false">IF(F349="","",ROUND(SQRT((F349*L349/100)^2+(G349*O349)^2),0))</f>
        <v>15</v>
      </c>
      <c r="R349" s="56" t="n">
        <v>-12.2669806197742</v>
      </c>
      <c r="S349" s="57" t="n">
        <f aca="false">U349*V349*$F$5</f>
        <v>214.558510638298</v>
      </c>
      <c r="T349" s="58" t="n">
        <f aca="false">MAX(0,MIN(1,R349/100+$D$5))</f>
        <v>0.385385242769563</v>
      </c>
      <c r="U349" s="58" t="n">
        <v>0.513297872340426</v>
      </c>
      <c r="V349" s="57" t="n">
        <v>418</v>
      </c>
      <c r="W349" s="58" t="n">
        <v>0.147793277096735</v>
      </c>
      <c r="X349" s="59" t="s">
        <v>130</v>
      </c>
      <c r="Y349" s="59" t="s">
        <v>131</v>
      </c>
    </row>
    <row r="350" customFormat="false" ht="15" hidden="false" customHeight="false" outlineLevel="0" collapsed="false">
      <c r="A350" s="32" t="s">
        <v>386</v>
      </c>
      <c r="B350" s="32" t="s">
        <v>527</v>
      </c>
      <c r="C350" s="32" t="s">
        <v>529</v>
      </c>
      <c r="D350" s="54" t="n">
        <f aca="false">ROUND(S350*T350,0)</f>
        <v>203</v>
      </c>
      <c r="E350" s="54" t="n">
        <f aca="false">ROUND(S350,0)-D350</f>
        <v>360</v>
      </c>
      <c r="F350" s="54" t="n">
        <f aca="false">IF(COUNTA(D350:E350)=0,"",SUM(D350:E350))</f>
        <v>563</v>
      </c>
      <c r="G350" s="55" t="n">
        <f aca="false">IF(OR(F350="",F350=0),"",D350/F350)</f>
        <v>0.36056838365897</v>
      </c>
      <c r="H350" s="55" t="n">
        <f aca="false">IF(OR(F350="",F350=0),"",E350/F350)</f>
        <v>0.63943161634103</v>
      </c>
      <c r="I350" s="32" t="s">
        <v>129</v>
      </c>
      <c r="J350" s="36" t="n">
        <v>3.42046080519466</v>
      </c>
      <c r="K350" s="36" t="n">
        <f aca="false">$K$8</f>
        <v>1.80203622806309</v>
      </c>
      <c r="L350" s="36" t="n">
        <f aca="false">SQRT(J350^2+K350^2)</f>
        <v>3.86612036635239</v>
      </c>
      <c r="M350" s="55" t="n">
        <f aca="false">IF(G350="","",MAX(0,G350-1.96*L350/100))</f>
        <v>0.284792424478463</v>
      </c>
      <c r="N350" s="55" t="n">
        <f aca="false">IF(G350="","",MIN(1,G350+1.96*L350/100))</f>
        <v>0.436344342839477</v>
      </c>
      <c r="O350" s="54" t="n">
        <f aca="false">ROUND(S350*W350,0)</f>
        <v>83</v>
      </c>
      <c r="P350" s="54" t="n">
        <f aca="false">IF(F350="","",ROUND(SQRT((F350*L350/100)^2+(G350*O350)^2),0))</f>
        <v>37</v>
      </c>
      <c r="R350" s="56" t="n">
        <v>-14.7863912010671</v>
      </c>
      <c r="S350" s="57" t="n">
        <f aca="false">U350*V350*$F$5</f>
        <v>562.888888888889</v>
      </c>
      <c r="T350" s="58" t="n">
        <f aca="false">MAX(0,MIN(1,R350/100+$D$5))</f>
        <v>0.360191136956634</v>
      </c>
      <c r="U350" s="58" t="n">
        <v>0.62962962962963</v>
      </c>
      <c r="V350" s="57" t="n">
        <v>894</v>
      </c>
      <c r="W350" s="58" t="n">
        <v>0.147793277096735</v>
      </c>
      <c r="X350" s="59" t="s">
        <v>130</v>
      </c>
      <c r="Y350" s="59" t="s">
        <v>131</v>
      </c>
    </row>
    <row r="351" customFormat="false" ht="15" hidden="false" customHeight="false" outlineLevel="0" collapsed="false">
      <c r="A351" s="32" t="s">
        <v>386</v>
      </c>
      <c r="B351" s="32" t="s">
        <v>527</v>
      </c>
      <c r="C351" s="32" t="s">
        <v>530</v>
      </c>
      <c r="D351" s="54" t="n">
        <f aca="false">ROUND(S351*T351,0)</f>
        <v>147</v>
      </c>
      <c r="E351" s="54" t="n">
        <f aca="false">ROUND(S351,0)-D351</f>
        <v>215</v>
      </c>
      <c r="F351" s="54" t="n">
        <f aca="false">IF(COUNTA(D351:E351)=0,"",SUM(D351:E351))</f>
        <v>362</v>
      </c>
      <c r="G351" s="55" t="n">
        <f aca="false">IF(OR(F351="",F351=0),"",D351/F351)</f>
        <v>0.406077348066298</v>
      </c>
      <c r="H351" s="55" t="n">
        <f aca="false">IF(OR(F351="",F351=0),"",E351/F351)</f>
        <v>0.593922651933702</v>
      </c>
      <c r="I351" s="32" t="s">
        <v>129</v>
      </c>
      <c r="J351" s="36" t="n">
        <v>3.42046080519466</v>
      </c>
      <c r="K351" s="36" t="n">
        <f aca="false">$K$8</f>
        <v>1.80203622806309</v>
      </c>
      <c r="L351" s="36" t="n">
        <f aca="false">SQRT(J351^2+K351^2)</f>
        <v>3.86612036635239</v>
      </c>
      <c r="M351" s="55" t="n">
        <f aca="false">IF(G351="","",MAX(0,G351-1.96*L351/100))</f>
        <v>0.330301388885792</v>
      </c>
      <c r="N351" s="55" t="n">
        <f aca="false">IF(G351="","",MIN(1,G351+1.96*L351/100))</f>
        <v>0.481853307246805</v>
      </c>
      <c r="O351" s="54" t="n">
        <f aca="false">ROUND(S351*W351,0)</f>
        <v>54</v>
      </c>
      <c r="P351" s="54" t="n">
        <f aca="false">IF(F351="","",ROUND(SQRT((F351*L351/100)^2+(G351*O351)^2),0))</f>
        <v>26</v>
      </c>
      <c r="R351" s="56" t="n">
        <v>-10.1571354139655</v>
      </c>
      <c r="S351" s="57" t="n">
        <f aca="false">U351*V351*$F$5</f>
        <v>362.264705882353</v>
      </c>
      <c r="T351" s="58" t="n">
        <f aca="false">MAX(0,MIN(1,R351/100+$D$5))</f>
        <v>0.40648369482765</v>
      </c>
      <c r="U351" s="58" t="n">
        <v>0.553921568627451</v>
      </c>
      <c r="V351" s="57" t="n">
        <v>654</v>
      </c>
      <c r="W351" s="58" t="n">
        <v>0.147793277096735</v>
      </c>
      <c r="X351" s="59" t="s">
        <v>130</v>
      </c>
      <c r="Y351" s="59" t="s">
        <v>131</v>
      </c>
    </row>
    <row r="352" customFormat="false" ht="15" hidden="false" customHeight="false" outlineLevel="0" collapsed="false">
      <c r="A352" s="32" t="s">
        <v>386</v>
      </c>
      <c r="B352" s="32" t="s">
        <v>527</v>
      </c>
      <c r="C352" s="32" t="s">
        <v>531</v>
      </c>
      <c r="D352" s="54" t="n">
        <f aca="false">ROUND(S352*T352,0)</f>
        <v>88</v>
      </c>
      <c r="E352" s="54" t="n">
        <f aca="false">ROUND(S352,0)-D352</f>
        <v>128</v>
      </c>
      <c r="F352" s="54" t="n">
        <f aca="false">IF(COUNTA(D352:E352)=0,"",SUM(D352:E352))</f>
        <v>216</v>
      </c>
      <c r="G352" s="55" t="n">
        <f aca="false">IF(OR(F352="",F352=0),"",D352/F352)</f>
        <v>0.407407407407407</v>
      </c>
      <c r="H352" s="55" t="n">
        <f aca="false">IF(OR(F352="",F352=0),"",E352/F352)</f>
        <v>0.592592592592593</v>
      </c>
      <c r="I352" s="32" t="s">
        <v>129</v>
      </c>
      <c r="J352" s="36" t="n">
        <v>3.42046080519466</v>
      </c>
      <c r="K352" s="36" t="n">
        <f aca="false">$K$8</f>
        <v>1.80203622806309</v>
      </c>
      <c r="L352" s="36" t="n">
        <f aca="false">SQRT(J352^2+K352^2)</f>
        <v>3.86612036635239</v>
      </c>
      <c r="M352" s="55" t="n">
        <f aca="false">IF(G352="","",MAX(0,G352-1.96*L352/100))</f>
        <v>0.331631448226901</v>
      </c>
      <c r="N352" s="55" t="n">
        <f aca="false">IF(G352="","",MIN(1,G352+1.96*L352/100))</f>
        <v>0.483183366587914</v>
      </c>
      <c r="O352" s="54" t="n">
        <f aca="false">ROUND(S352*W352,0)</f>
        <v>32</v>
      </c>
      <c r="P352" s="54" t="n">
        <f aca="false">IF(F352="","",ROUND(SQRT((F352*L352/100)^2+(G352*O352)^2),0))</f>
        <v>15</v>
      </c>
      <c r="R352" s="56" t="n">
        <v>-9.98809867844101</v>
      </c>
      <c r="S352" s="57" t="n">
        <f aca="false">U352*V352*$F$5</f>
        <v>215.962962962963</v>
      </c>
      <c r="T352" s="58" t="n">
        <f aca="false">MAX(0,MIN(1,R352/100+$D$5))</f>
        <v>0.408174062182895</v>
      </c>
      <c r="U352" s="58" t="n">
        <v>0.453703703703704</v>
      </c>
      <c r="V352" s="57" t="n">
        <v>476</v>
      </c>
      <c r="W352" s="58" t="n">
        <v>0.147793277096735</v>
      </c>
      <c r="X352" s="59" t="s">
        <v>130</v>
      </c>
      <c r="Y352" s="59" t="s">
        <v>131</v>
      </c>
    </row>
    <row r="353" customFormat="false" ht="15" hidden="false" customHeight="false" outlineLevel="0" collapsed="false">
      <c r="A353" s="32" t="s">
        <v>386</v>
      </c>
      <c r="B353" s="32" t="s">
        <v>532</v>
      </c>
      <c r="C353" s="32" t="s">
        <v>533</v>
      </c>
      <c r="D353" s="54" t="n">
        <f aca="false">ROUND(S353*T353,0)</f>
        <v>338</v>
      </c>
      <c r="E353" s="54" t="n">
        <f aca="false">ROUND(S353,0)-D353</f>
        <v>613</v>
      </c>
      <c r="F353" s="54" t="n">
        <f aca="false">IF(COUNTA(D353:E353)=0,"",SUM(D353:E353))</f>
        <v>951</v>
      </c>
      <c r="G353" s="55" t="n">
        <f aca="false">IF(OR(F353="",F353=0),"",D353/F353)</f>
        <v>0.355415352260778</v>
      </c>
      <c r="H353" s="55" t="n">
        <f aca="false">IF(OR(F353="",F353=0),"",E353/F353)</f>
        <v>0.644584647739222</v>
      </c>
      <c r="I353" s="32" t="s">
        <v>129</v>
      </c>
      <c r="J353" s="36" t="n">
        <v>1.72835549007323</v>
      </c>
      <c r="K353" s="36" t="n">
        <f aca="false">$K$8</f>
        <v>1.80203622806309</v>
      </c>
      <c r="L353" s="36" t="n">
        <f aca="false">SQRT(J353^2+K353^2)</f>
        <v>2.49690754080285</v>
      </c>
      <c r="M353" s="55" t="n">
        <f aca="false">IF(G353="","",MAX(0,G353-1.96*L353/100))</f>
        <v>0.306475964461042</v>
      </c>
      <c r="N353" s="55" t="n">
        <f aca="false">IF(G353="","",MIN(1,G353+1.96*L353/100))</f>
        <v>0.404354740060514</v>
      </c>
      <c r="O353" s="54" t="n">
        <f aca="false">ROUND(S353*W353,0)</f>
        <v>65</v>
      </c>
      <c r="P353" s="54" t="n">
        <f aca="false">IF(F353="","",ROUND(SQRT((F353*L353/100)^2+(G353*O353)^2),0))</f>
        <v>33</v>
      </c>
      <c r="R353" s="56" t="n">
        <v>-15.3253314298076</v>
      </c>
      <c r="S353" s="57" t="n">
        <f aca="false">U353*V353*$F$5</f>
        <v>951.480446927374</v>
      </c>
      <c r="T353" s="58" t="n">
        <f aca="false">MAX(0,MIN(1,R353/100+$D$5))</f>
        <v>0.354801734669229</v>
      </c>
      <c r="U353" s="58" t="n">
        <v>0.642458100558659</v>
      </c>
      <c r="V353" s="57" t="n">
        <v>1481</v>
      </c>
      <c r="W353" s="58" t="n">
        <v>0.0678151016999644</v>
      </c>
      <c r="X353" s="59" t="s">
        <v>169</v>
      </c>
      <c r="Y353" s="59" t="s">
        <v>131</v>
      </c>
    </row>
    <row r="354" customFormat="false" ht="15" hidden="false" customHeight="false" outlineLevel="0" collapsed="false">
      <c r="A354" s="32" t="s">
        <v>386</v>
      </c>
      <c r="B354" s="32" t="s">
        <v>532</v>
      </c>
      <c r="C354" s="32" t="s">
        <v>534</v>
      </c>
      <c r="D354" s="54" t="n">
        <f aca="false">ROUND(S354*T354,0)</f>
        <v>272</v>
      </c>
      <c r="E354" s="54" t="n">
        <f aca="false">ROUND(S354,0)-D354</f>
        <v>477</v>
      </c>
      <c r="F354" s="54" t="n">
        <f aca="false">IF(COUNTA(D354:E354)=0,"",SUM(D354:E354))</f>
        <v>749</v>
      </c>
      <c r="G354" s="55" t="n">
        <f aca="false">IF(OR(F354="",F354=0),"",D354/F354)</f>
        <v>0.363150867823765</v>
      </c>
      <c r="H354" s="55" t="n">
        <f aca="false">IF(OR(F354="",F354=0),"",E354/F354)</f>
        <v>0.636849132176235</v>
      </c>
      <c r="I354" s="32" t="s">
        <v>129</v>
      </c>
      <c r="J354" s="36" t="n">
        <v>2.11716121919269</v>
      </c>
      <c r="K354" s="36" t="n">
        <f aca="false">$K$8</f>
        <v>1.80203622806309</v>
      </c>
      <c r="L354" s="36" t="n">
        <f aca="false">SQRT(J354^2+K354^2)</f>
        <v>2.78023491728762</v>
      </c>
      <c r="M354" s="55" t="n">
        <f aca="false">IF(G354="","",MAX(0,G354-1.96*L354/100))</f>
        <v>0.308658263444928</v>
      </c>
      <c r="N354" s="55" t="n">
        <f aca="false">IF(G354="","",MIN(1,G354+1.96*L354/100))</f>
        <v>0.417643472202602</v>
      </c>
      <c r="O354" s="54" t="n">
        <f aca="false">ROUND(S354*W354,0)</f>
        <v>66</v>
      </c>
      <c r="P354" s="54" t="n">
        <f aca="false">IF(F354="","",ROUND(SQRT((F354*L354/100)^2+(G354*O354)^2),0))</f>
        <v>32</v>
      </c>
      <c r="R354" s="56" t="n">
        <v>-14.5449594459685</v>
      </c>
      <c r="S354" s="57" t="n">
        <f aca="false">U354*V354*$F$5</f>
        <v>748.801666666667</v>
      </c>
      <c r="T354" s="58" t="n">
        <f aca="false">MAX(0,MIN(1,R354/100+$D$5))</f>
        <v>0.362605454507619</v>
      </c>
      <c r="U354" s="58" t="n">
        <v>0.618333333333333</v>
      </c>
      <c r="V354" s="57" t="n">
        <v>1211</v>
      </c>
      <c r="W354" s="58" t="n">
        <v>0.0882361663506877</v>
      </c>
      <c r="X354" s="59" t="s">
        <v>136</v>
      </c>
      <c r="Y354" s="59" t="s">
        <v>131</v>
      </c>
    </row>
    <row r="355" customFormat="false" ht="15" hidden="false" customHeight="false" outlineLevel="0" collapsed="false">
      <c r="A355" s="32" t="s">
        <v>386</v>
      </c>
      <c r="B355" s="32" t="s">
        <v>532</v>
      </c>
      <c r="C355" s="32" t="s">
        <v>535</v>
      </c>
      <c r="D355" s="54" t="n">
        <f aca="false">ROUND(S355*T355,0)</f>
        <v>238</v>
      </c>
      <c r="E355" s="54" t="n">
        <f aca="false">ROUND(S355,0)-D355</f>
        <v>469</v>
      </c>
      <c r="F355" s="54" t="n">
        <f aca="false">IF(COUNTA(D355:E355)=0,"",SUM(D355:E355))</f>
        <v>707</v>
      </c>
      <c r="G355" s="55" t="n">
        <f aca="false">IF(OR(F355="",F355=0),"",D355/F355)</f>
        <v>0.336633663366337</v>
      </c>
      <c r="H355" s="55" t="n">
        <f aca="false">IF(OR(F355="",F355=0),"",E355/F355)</f>
        <v>0.663366336633663</v>
      </c>
      <c r="I355" s="32" t="s">
        <v>129</v>
      </c>
      <c r="J355" s="36" t="n">
        <v>2.11716121919269</v>
      </c>
      <c r="K355" s="36" t="n">
        <f aca="false">$K$8</f>
        <v>1.80203622806309</v>
      </c>
      <c r="L355" s="36" t="n">
        <f aca="false">SQRT(J355^2+K355^2)</f>
        <v>2.78023491728762</v>
      </c>
      <c r="M355" s="55" t="n">
        <f aca="false">IF(G355="","",MAX(0,G355-1.96*L355/100))</f>
        <v>0.282141058987499</v>
      </c>
      <c r="N355" s="55" t="n">
        <f aca="false">IF(G355="","",MIN(1,G355+1.96*L355/100))</f>
        <v>0.391126267745174</v>
      </c>
      <c r="O355" s="54" t="n">
        <f aca="false">ROUND(S355*W355,0)</f>
        <v>62</v>
      </c>
      <c r="P355" s="54" t="n">
        <f aca="false">IF(F355="","",ROUND(SQRT((F355*L355/100)^2+(G355*O355)^2),0))</f>
        <v>29</v>
      </c>
      <c r="R355" s="56" t="n">
        <v>-17.0796768052622</v>
      </c>
      <c r="S355" s="57" t="n">
        <f aca="false">U355*V355*$F$5</f>
        <v>707.096134786918</v>
      </c>
      <c r="T355" s="58" t="n">
        <f aca="false">MAX(0,MIN(1,R355/100+$D$5))</f>
        <v>0.337258280914683</v>
      </c>
      <c r="U355" s="58" t="n">
        <v>0.698711595639247</v>
      </c>
      <c r="V355" s="57" t="n">
        <v>1012</v>
      </c>
      <c r="W355" s="58" t="n">
        <v>0.0882361663506877</v>
      </c>
      <c r="X355" s="59" t="s">
        <v>136</v>
      </c>
      <c r="Y355" s="59" t="s">
        <v>131</v>
      </c>
    </row>
    <row r="356" customFormat="false" ht="15" hidden="false" customHeight="false" outlineLevel="0" collapsed="false">
      <c r="A356" s="32" t="s">
        <v>386</v>
      </c>
      <c r="B356" s="32" t="s">
        <v>532</v>
      </c>
      <c r="C356" s="32" t="s">
        <v>536</v>
      </c>
      <c r="D356" s="54" t="n">
        <f aca="false">ROUND(S356*T356,0)</f>
        <v>242</v>
      </c>
      <c r="E356" s="54" t="n">
        <f aca="false">ROUND(S356,0)-D356</f>
        <v>471</v>
      </c>
      <c r="F356" s="54" t="n">
        <f aca="false">IF(COUNTA(D356:E356)=0,"",SUM(D356:E356))</f>
        <v>713</v>
      </c>
      <c r="G356" s="55" t="n">
        <f aca="false">IF(OR(F356="",F356=0),"",D356/F356)</f>
        <v>0.339410939691445</v>
      </c>
      <c r="H356" s="55" t="n">
        <f aca="false">IF(OR(F356="",F356=0),"",E356/F356)</f>
        <v>0.660589060308555</v>
      </c>
      <c r="I356" s="32" t="s">
        <v>129</v>
      </c>
      <c r="J356" s="36" t="n">
        <v>2.11716121919269</v>
      </c>
      <c r="K356" s="36" t="n">
        <f aca="false">$K$8</f>
        <v>1.80203622806309</v>
      </c>
      <c r="L356" s="36" t="n">
        <f aca="false">SQRT(J356^2+K356^2)</f>
        <v>2.78023491728762</v>
      </c>
      <c r="M356" s="55" t="n">
        <f aca="false">IF(G356="","",MAX(0,G356-1.96*L356/100))</f>
        <v>0.284918335312607</v>
      </c>
      <c r="N356" s="55" t="n">
        <f aca="false">IF(G356="","",MIN(1,G356+1.96*L356/100))</f>
        <v>0.393903544070282</v>
      </c>
      <c r="O356" s="54" t="n">
        <f aca="false">ROUND(S356*W356,0)</f>
        <v>63</v>
      </c>
      <c r="P356" s="54" t="n">
        <f aca="false">IF(F356="","",ROUND(SQRT((F356*L356/100)^2+(G356*O356)^2),0))</f>
        <v>29</v>
      </c>
      <c r="R356" s="56" t="n">
        <v>-16.9500743224273</v>
      </c>
      <c r="S356" s="57" t="n">
        <f aca="false">U356*V356*$F$5</f>
        <v>713.433121019108</v>
      </c>
      <c r="T356" s="58" t="n">
        <f aca="false">MAX(0,MIN(1,R356/100+$D$5))</f>
        <v>0.338554305743032</v>
      </c>
      <c r="U356" s="58" t="n">
        <v>0.643312101910828</v>
      </c>
      <c r="V356" s="57" t="n">
        <v>1109</v>
      </c>
      <c r="W356" s="58" t="n">
        <v>0.0882361663506877</v>
      </c>
      <c r="X356" s="59" t="s">
        <v>136</v>
      </c>
      <c r="Y356" s="59" t="s">
        <v>131</v>
      </c>
    </row>
    <row r="357" customFormat="false" ht="15" hidden="false" customHeight="false" outlineLevel="0" collapsed="false">
      <c r="A357" s="32" t="s">
        <v>386</v>
      </c>
      <c r="B357" s="32" t="s">
        <v>537</v>
      </c>
      <c r="C357" s="32" t="s">
        <v>538</v>
      </c>
      <c r="D357" s="54" t="n">
        <f aca="false">ROUND(S357*T357,0)</f>
        <v>69</v>
      </c>
      <c r="E357" s="54" t="n">
        <f aca="false">ROUND(S357,0)-D357</f>
        <v>127</v>
      </c>
      <c r="F357" s="54" t="n">
        <f aca="false">IF(COUNTA(D357:E357)=0,"",SUM(D357:E357))</f>
        <v>196</v>
      </c>
      <c r="G357" s="55" t="n">
        <f aca="false">IF(OR(F357="",F357=0),"",D357/F357)</f>
        <v>0.352040816326531</v>
      </c>
      <c r="H357" s="55" t="n">
        <f aca="false">IF(OR(F357="",F357=0),"",E357/F357)</f>
        <v>0.647959183673469</v>
      </c>
      <c r="I357" s="32" t="s">
        <v>129</v>
      </c>
      <c r="J357" s="36" t="n">
        <v>3.42046080519466</v>
      </c>
      <c r="K357" s="36" t="n">
        <f aca="false">$K$8</f>
        <v>1.80203622806309</v>
      </c>
      <c r="L357" s="36" t="n">
        <f aca="false">SQRT(J357^2+K357^2)</f>
        <v>3.86612036635239</v>
      </c>
      <c r="M357" s="55" t="n">
        <f aca="false">IF(G357="","",MAX(0,G357-1.96*L357/100))</f>
        <v>0.276264857146024</v>
      </c>
      <c r="N357" s="55" t="n">
        <f aca="false">IF(G357="","",MIN(1,G357+1.96*L357/100))</f>
        <v>0.427816775507037</v>
      </c>
      <c r="O357" s="54" t="n">
        <f aca="false">ROUND(S357*W357,0)</f>
        <v>29</v>
      </c>
      <c r="P357" s="54" t="n">
        <f aca="false">IF(F357="","",ROUND(SQRT((F357*L357/100)^2+(G357*O357)^2),0))</f>
        <v>13</v>
      </c>
      <c r="R357" s="56" t="n">
        <v>-15.5878236667925</v>
      </c>
      <c r="S357" s="57" t="n">
        <f aca="false">U357*V357*$F$5</f>
        <v>196.10298102981</v>
      </c>
      <c r="T357" s="58" t="n">
        <f aca="false">MAX(0,MIN(1,R357/100+$D$5))</f>
        <v>0.352176812299379</v>
      </c>
      <c r="U357" s="58" t="n">
        <v>0.525745257452575</v>
      </c>
      <c r="V357" s="57" t="n">
        <v>373</v>
      </c>
      <c r="W357" s="58" t="n">
        <v>0.147793277096735</v>
      </c>
      <c r="X357" s="59" t="s">
        <v>130</v>
      </c>
      <c r="Y357" s="59" t="s">
        <v>131</v>
      </c>
    </row>
    <row r="358" customFormat="false" ht="15" hidden="false" customHeight="false" outlineLevel="0" collapsed="false">
      <c r="A358" s="32" t="s">
        <v>386</v>
      </c>
      <c r="B358" s="32" t="s">
        <v>539</v>
      </c>
      <c r="C358" s="32" t="s">
        <v>540</v>
      </c>
      <c r="D358" s="54" t="n">
        <f aca="false">ROUND(S358*T358,0)</f>
        <v>257</v>
      </c>
      <c r="E358" s="54" t="n">
        <f aca="false">ROUND(S358,0)-D358</f>
        <v>427</v>
      </c>
      <c r="F358" s="54" t="n">
        <f aca="false">IF(COUNTA(D358:E358)=0,"",SUM(D358:E358))</f>
        <v>684</v>
      </c>
      <c r="G358" s="55" t="n">
        <f aca="false">IF(OR(F358="",F358=0),"",D358/F358)</f>
        <v>0.375730994152047</v>
      </c>
      <c r="H358" s="55" t="n">
        <f aca="false">IF(OR(F358="",F358=0),"",E358/F358)</f>
        <v>0.624269005847953</v>
      </c>
      <c r="I358" s="32" t="s">
        <v>129</v>
      </c>
      <c r="J358" s="36" t="n">
        <v>2.11716121919269</v>
      </c>
      <c r="K358" s="36" t="n">
        <f aca="false">$K$8</f>
        <v>1.80203622806309</v>
      </c>
      <c r="L358" s="36" t="n">
        <f aca="false">SQRT(J358^2+K358^2)</f>
        <v>2.78023491728762</v>
      </c>
      <c r="M358" s="55" t="n">
        <f aca="false">IF(G358="","",MAX(0,G358-1.96*L358/100))</f>
        <v>0.321238389773209</v>
      </c>
      <c r="N358" s="55" t="n">
        <f aca="false">IF(G358="","",MIN(1,G358+1.96*L358/100))</f>
        <v>0.430223598530884</v>
      </c>
      <c r="O358" s="54" t="n">
        <f aca="false">ROUND(S358*W358,0)</f>
        <v>60</v>
      </c>
      <c r="P358" s="54" t="n">
        <f aca="false">IF(F358="","",ROUND(SQRT((F358*L358/100)^2+(G358*O358)^2),0))</f>
        <v>29</v>
      </c>
      <c r="R358" s="56" t="n">
        <v>-13.195083216163</v>
      </c>
      <c r="S358" s="57" t="n">
        <f aca="false">U358*V358*$F$5</f>
        <v>683.952941176471</v>
      </c>
      <c r="T358" s="58" t="n">
        <f aca="false">MAX(0,MIN(1,R358/100+$D$5))</f>
        <v>0.376104216805674</v>
      </c>
      <c r="U358" s="58" t="n">
        <v>0.568067226890757</v>
      </c>
      <c r="V358" s="57" t="n">
        <v>1204</v>
      </c>
      <c r="W358" s="58" t="n">
        <v>0.0882361663506877</v>
      </c>
      <c r="X358" s="59" t="s">
        <v>136</v>
      </c>
      <c r="Y358" s="59" t="s">
        <v>131</v>
      </c>
    </row>
    <row r="359" customFormat="false" ht="15" hidden="false" customHeight="false" outlineLevel="0" collapsed="false">
      <c r="A359" s="32" t="s">
        <v>386</v>
      </c>
      <c r="B359" s="32" t="s">
        <v>541</v>
      </c>
      <c r="C359" s="32" t="s">
        <v>542</v>
      </c>
      <c r="D359" s="54" t="n">
        <f aca="false">ROUND(S359*T359,0)</f>
        <v>159</v>
      </c>
      <c r="E359" s="54" t="n">
        <f aca="false">ROUND(S359,0)-D359</f>
        <v>230</v>
      </c>
      <c r="F359" s="54" t="n">
        <f aca="false">IF(COUNTA(D359:E359)=0,"",SUM(D359:E359))</f>
        <v>389</v>
      </c>
      <c r="G359" s="55" t="n">
        <f aca="false">IF(OR(F359="",F359=0),"",D359/F359)</f>
        <v>0.408740359897172</v>
      </c>
      <c r="H359" s="55" t="n">
        <f aca="false">IF(OR(F359="",F359=0),"",E359/F359)</f>
        <v>0.591259640102828</v>
      </c>
      <c r="I359" s="32" t="s">
        <v>129</v>
      </c>
      <c r="J359" s="36" t="n">
        <v>3.42046080519466</v>
      </c>
      <c r="K359" s="36" t="n">
        <f aca="false">$K$8</f>
        <v>1.80203622806309</v>
      </c>
      <c r="L359" s="36" t="n">
        <f aca="false">SQRT(J359^2+K359^2)</f>
        <v>3.86612036635239</v>
      </c>
      <c r="M359" s="55" t="n">
        <f aca="false">IF(G359="","",MAX(0,G359-1.96*L359/100))</f>
        <v>0.332964400716665</v>
      </c>
      <c r="N359" s="55" t="n">
        <f aca="false">IF(G359="","",MIN(1,G359+1.96*L359/100))</f>
        <v>0.484516319077679</v>
      </c>
      <c r="O359" s="54" t="n">
        <f aca="false">ROUND(S359*W359,0)</f>
        <v>57</v>
      </c>
      <c r="P359" s="54" t="n">
        <f aca="false">IF(F359="","",ROUND(SQRT((F359*L359/100)^2+(G359*O359)^2),0))</f>
        <v>28</v>
      </c>
      <c r="R359" s="56" t="n">
        <v>-10.0038917552661</v>
      </c>
      <c r="S359" s="57" t="n">
        <f aca="false">U359*V359*$F$5</f>
        <v>388.819749216301</v>
      </c>
      <c r="T359" s="58" t="n">
        <f aca="false">MAX(0,MIN(1,R359/100+$D$5))</f>
        <v>0.408016131414644</v>
      </c>
      <c r="U359" s="58" t="n">
        <v>0.606583072100314</v>
      </c>
      <c r="V359" s="57" t="n">
        <v>641</v>
      </c>
      <c r="W359" s="58" t="n">
        <v>0.147793277096735</v>
      </c>
      <c r="X359" s="59" t="s">
        <v>130</v>
      </c>
      <c r="Y359" s="59" t="s">
        <v>131</v>
      </c>
    </row>
    <row r="360" customFormat="false" ht="15" hidden="false" customHeight="false" outlineLevel="0" collapsed="false">
      <c r="A360" s="32" t="s">
        <v>386</v>
      </c>
      <c r="B360" s="32" t="s">
        <v>543</v>
      </c>
      <c r="C360" s="32" t="s">
        <v>544</v>
      </c>
      <c r="D360" s="54" t="n">
        <f aca="false">ROUND(S360*T360,0)</f>
        <v>259</v>
      </c>
      <c r="E360" s="54" t="n">
        <f aca="false">ROUND(S360,0)-D360</f>
        <v>343</v>
      </c>
      <c r="F360" s="54" t="n">
        <f aca="false">IF(COUNTA(D360:E360)=0,"",SUM(D360:E360))</f>
        <v>602</v>
      </c>
      <c r="G360" s="55" t="n">
        <f aca="false">IF(OR(F360="",F360=0),"",D360/F360)</f>
        <v>0.430232558139535</v>
      </c>
      <c r="H360" s="55" t="n">
        <f aca="false">IF(OR(F360="",F360=0),"",E360/F360)</f>
        <v>0.569767441860465</v>
      </c>
      <c r="I360" s="32" t="s">
        <v>129</v>
      </c>
      <c r="J360" s="36" t="n">
        <v>2.11716121919269</v>
      </c>
      <c r="K360" s="36" t="n">
        <f aca="false">$K$8</f>
        <v>1.80203622806309</v>
      </c>
      <c r="L360" s="36" t="n">
        <f aca="false">SQRT(J360^2+K360^2)</f>
        <v>2.78023491728762</v>
      </c>
      <c r="M360" s="55" t="n">
        <f aca="false">IF(G360="","",MAX(0,G360-1.96*L360/100))</f>
        <v>0.375739953760698</v>
      </c>
      <c r="N360" s="55" t="n">
        <f aca="false">IF(G360="","",MIN(1,G360+1.96*L360/100))</f>
        <v>0.484725162518372</v>
      </c>
      <c r="O360" s="54" t="n">
        <f aca="false">ROUND(S360*W360,0)</f>
        <v>53</v>
      </c>
      <c r="P360" s="54" t="n">
        <f aca="false">IF(F360="","",ROUND(SQRT((F360*L360/100)^2+(G360*O360)^2),0))</f>
        <v>28</v>
      </c>
      <c r="R360" s="56" t="n">
        <v>-7.73407959942199</v>
      </c>
      <c r="S360" s="57" t="n">
        <f aca="false">U360*V360*$F$5</f>
        <v>602.07868852459</v>
      </c>
      <c r="T360" s="58" t="n">
        <f aca="false">MAX(0,MIN(1,R360/100+$D$5))</f>
        <v>0.430714252973085</v>
      </c>
      <c r="U360" s="58" t="n">
        <v>0.613114754098361</v>
      </c>
      <c r="V360" s="57" t="n">
        <v>982</v>
      </c>
      <c r="W360" s="58" t="n">
        <v>0.0882361663506877</v>
      </c>
      <c r="X360" s="59" t="s">
        <v>136</v>
      </c>
      <c r="Y360" s="59" t="s">
        <v>131</v>
      </c>
    </row>
    <row r="361" customFormat="false" ht="15" hidden="false" customHeight="false" outlineLevel="0" collapsed="false">
      <c r="A361" s="32" t="s">
        <v>386</v>
      </c>
      <c r="B361" s="32" t="s">
        <v>545</v>
      </c>
      <c r="C361" s="32" t="s">
        <v>546</v>
      </c>
      <c r="D361" s="54" t="n">
        <f aca="false">ROUND(S361*T361,0)</f>
        <v>239</v>
      </c>
      <c r="E361" s="54" t="n">
        <f aca="false">ROUND(S361,0)-D361</f>
        <v>575</v>
      </c>
      <c r="F361" s="54" t="n">
        <f aca="false">IF(COUNTA(D361:E361)=0,"",SUM(D361:E361))</f>
        <v>814</v>
      </c>
      <c r="G361" s="55" t="n">
        <f aca="false">IF(OR(F361="",F361=0),"",D361/F361)</f>
        <v>0.293611793611794</v>
      </c>
      <c r="H361" s="55" t="n">
        <f aca="false">IF(OR(F361="",F361=0),"",E361/F361)</f>
        <v>0.706388206388206</v>
      </c>
      <c r="I361" s="32" t="s">
        <v>129</v>
      </c>
      <c r="J361" s="36" t="n">
        <v>2.11716121919269</v>
      </c>
      <c r="K361" s="36" t="n">
        <f aca="false">$K$8</f>
        <v>1.80203622806309</v>
      </c>
      <c r="L361" s="36" t="n">
        <f aca="false">SQRT(J361^2+K361^2)</f>
        <v>2.78023491728762</v>
      </c>
      <c r="M361" s="55" t="n">
        <f aca="false">IF(G361="","",MAX(0,G361-1.96*L361/100))</f>
        <v>0.239119189232956</v>
      </c>
      <c r="N361" s="55" t="n">
        <f aca="false">IF(G361="","",MIN(1,G361+1.96*L361/100))</f>
        <v>0.348104397990631</v>
      </c>
      <c r="O361" s="54" t="n">
        <f aca="false">ROUND(S361*W361,0)</f>
        <v>72</v>
      </c>
      <c r="P361" s="54" t="n">
        <f aca="false">IF(F361="","",ROUND(SQRT((F361*L361/100)^2+(G361*O361)^2),0))</f>
        <v>31</v>
      </c>
      <c r="R361" s="56" t="n">
        <v>-21.4260597119955</v>
      </c>
      <c r="S361" s="57" t="n">
        <f aca="false">U361*V361*$F$5</f>
        <v>814.349042709867</v>
      </c>
      <c r="T361" s="58" t="n">
        <f aca="false">MAX(0,MIN(1,R361/100+$D$5))</f>
        <v>0.29379445184735</v>
      </c>
      <c r="U361" s="58" t="n">
        <v>0.610456553755523</v>
      </c>
      <c r="V361" s="57" t="n">
        <v>1334</v>
      </c>
      <c r="W361" s="58" t="n">
        <v>0.0882361663506877</v>
      </c>
      <c r="X361" s="59" t="s">
        <v>136</v>
      </c>
      <c r="Y361" s="59" t="s">
        <v>131</v>
      </c>
    </row>
    <row r="362" customFormat="false" ht="15" hidden="false" customHeight="false" outlineLevel="0" collapsed="false">
      <c r="A362" s="32" t="s">
        <v>386</v>
      </c>
      <c r="B362" s="32" t="s">
        <v>545</v>
      </c>
      <c r="C362" s="32" t="s">
        <v>547</v>
      </c>
      <c r="D362" s="54" t="n">
        <f aca="false">ROUND(S362*T362,0)</f>
        <v>205</v>
      </c>
      <c r="E362" s="54" t="n">
        <f aca="false">ROUND(S362,0)-D362</f>
        <v>412</v>
      </c>
      <c r="F362" s="54" t="n">
        <f aca="false">IF(COUNTA(D362:E362)=0,"",SUM(D362:E362))</f>
        <v>617</v>
      </c>
      <c r="G362" s="55" t="n">
        <f aca="false">IF(OR(F362="",F362=0),"",D362/F362)</f>
        <v>0.3322528363047</v>
      </c>
      <c r="H362" s="55" t="n">
        <f aca="false">IF(OR(F362="",F362=0),"",E362/F362)</f>
        <v>0.6677471636953</v>
      </c>
      <c r="I362" s="32" t="s">
        <v>129</v>
      </c>
      <c r="J362" s="36" t="n">
        <v>2.11716121919269</v>
      </c>
      <c r="K362" s="36" t="n">
        <f aca="false">$K$8</f>
        <v>1.80203622806309</v>
      </c>
      <c r="L362" s="36" t="n">
        <f aca="false">SQRT(J362^2+K362^2)</f>
        <v>2.78023491728762</v>
      </c>
      <c r="M362" s="55" t="n">
        <f aca="false">IF(G362="","",MAX(0,G362-1.96*L362/100))</f>
        <v>0.277760231925863</v>
      </c>
      <c r="N362" s="55" t="n">
        <f aca="false">IF(G362="","",MIN(1,G362+1.96*L362/100))</f>
        <v>0.386745440683538</v>
      </c>
      <c r="O362" s="54" t="n">
        <f aca="false">ROUND(S362*W362,0)</f>
        <v>54</v>
      </c>
      <c r="P362" s="54" t="n">
        <f aca="false">IF(F362="","",ROUND(SQRT((F362*L362/100)^2+(G362*O362)^2),0))</f>
        <v>25</v>
      </c>
      <c r="R362" s="56" t="n">
        <v>-17.6019779398479</v>
      </c>
      <c r="S362" s="57" t="n">
        <f aca="false">U362*V362*$F$5</f>
        <v>617.366628830874</v>
      </c>
      <c r="T362" s="58" t="n">
        <f aca="false">MAX(0,MIN(1,R362/100+$D$5))</f>
        <v>0.332035269568826</v>
      </c>
      <c r="U362" s="58" t="n">
        <v>0.667423382519864</v>
      </c>
      <c r="V362" s="57" t="n">
        <v>925</v>
      </c>
      <c r="W362" s="58" t="n">
        <v>0.0882361663506877</v>
      </c>
      <c r="X362" s="59" t="s">
        <v>136</v>
      </c>
      <c r="Y362" s="59" t="s">
        <v>131</v>
      </c>
    </row>
    <row r="363" customFormat="false" ht="15" hidden="false" customHeight="false" outlineLevel="0" collapsed="false">
      <c r="A363" s="32" t="s">
        <v>386</v>
      </c>
      <c r="B363" s="32" t="s">
        <v>545</v>
      </c>
      <c r="C363" s="32" t="s">
        <v>548</v>
      </c>
      <c r="D363" s="54" t="n">
        <f aca="false">ROUND(S363*T363,0)</f>
        <v>156</v>
      </c>
      <c r="E363" s="54" t="n">
        <f aca="false">ROUND(S363,0)-D363</f>
        <v>372</v>
      </c>
      <c r="F363" s="54" t="n">
        <f aca="false">IF(COUNTA(D363:E363)=0,"",SUM(D363:E363))</f>
        <v>528</v>
      </c>
      <c r="G363" s="55" t="n">
        <f aca="false">IF(OR(F363="",F363=0),"",D363/F363)</f>
        <v>0.295454545454545</v>
      </c>
      <c r="H363" s="55" t="n">
        <f aca="false">IF(OR(F363="",F363=0),"",E363/F363)</f>
        <v>0.704545454545455</v>
      </c>
      <c r="I363" s="32" t="s">
        <v>129</v>
      </c>
      <c r="J363" s="36" t="n">
        <v>3.42046080519466</v>
      </c>
      <c r="K363" s="36" t="n">
        <f aca="false">$K$8</f>
        <v>1.80203622806309</v>
      </c>
      <c r="L363" s="36" t="n">
        <f aca="false">SQRT(J363^2+K363^2)</f>
        <v>3.86612036635239</v>
      </c>
      <c r="M363" s="55" t="n">
        <f aca="false">IF(G363="","",MAX(0,G363-1.96*L363/100))</f>
        <v>0.219678586274039</v>
      </c>
      <c r="N363" s="55" t="n">
        <f aca="false">IF(G363="","",MIN(1,G363+1.96*L363/100))</f>
        <v>0.371230504635052</v>
      </c>
      <c r="O363" s="54" t="n">
        <f aca="false">ROUND(S363*W363,0)</f>
        <v>78</v>
      </c>
      <c r="P363" s="54" t="n">
        <f aca="false">IF(F363="","",ROUND(SQRT((F363*L363/100)^2+(G363*O363)^2),0))</f>
        <v>31</v>
      </c>
      <c r="R363" s="56" t="n">
        <v>-21.2945711886491</v>
      </c>
      <c r="S363" s="57" t="n">
        <f aca="false">U363*V363*$F$5</f>
        <v>528.071059431524</v>
      </c>
      <c r="T363" s="58" t="n">
        <f aca="false">MAX(0,MIN(1,R363/100+$D$5))</f>
        <v>0.295109337080814</v>
      </c>
      <c r="U363" s="58" t="n">
        <v>0.657622739018088</v>
      </c>
      <c r="V363" s="57" t="n">
        <v>803</v>
      </c>
      <c r="W363" s="58" t="n">
        <v>0.147793277096735</v>
      </c>
      <c r="X363" s="59" t="s">
        <v>130</v>
      </c>
      <c r="Y363" s="59" t="s">
        <v>131</v>
      </c>
    </row>
    <row r="364" customFormat="false" ht="15" hidden="false" customHeight="false" outlineLevel="0" collapsed="false">
      <c r="A364" s="32" t="s">
        <v>386</v>
      </c>
      <c r="B364" s="32" t="s">
        <v>545</v>
      </c>
      <c r="C364" s="32" t="s">
        <v>549</v>
      </c>
      <c r="D364" s="54" t="n">
        <f aca="false">ROUND(S364*T364,0)</f>
        <v>140</v>
      </c>
      <c r="E364" s="54" t="n">
        <f aca="false">ROUND(S364,0)-D364</f>
        <v>323</v>
      </c>
      <c r="F364" s="54" t="n">
        <f aca="false">IF(COUNTA(D364:E364)=0,"",SUM(D364:E364))</f>
        <v>463</v>
      </c>
      <c r="G364" s="55" t="n">
        <f aca="false">IF(OR(F364="",F364=0),"",D364/F364)</f>
        <v>0.302375809935205</v>
      </c>
      <c r="H364" s="55" t="n">
        <f aca="false">IF(OR(F364="",F364=0),"",E364/F364)</f>
        <v>0.697624190064795</v>
      </c>
      <c r="I364" s="32" t="s">
        <v>129</v>
      </c>
      <c r="J364" s="36" t="n">
        <v>3.42046080519466</v>
      </c>
      <c r="K364" s="36" t="n">
        <f aca="false">$K$8</f>
        <v>1.80203622806309</v>
      </c>
      <c r="L364" s="36" t="n">
        <f aca="false">SQRT(J364^2+K364^2)</f>
        <v>3.86612036635239</v>
      </c>
      <c r="M364" s="55" t="n">
        <f aca="false">IF(G364="","",MAX(0,G364-1.96*L364/100))</f>
        <v>0.226599850754698</v>
      </c>
      <c r="N364" s="55" t="n">
        <f aca="false">IF(G364="","",MIN(1,G364+1.96*L364/100))</f>
        <v>0.378151769115712</v>
      </c>
      <c r="O364" s="54" t="n">
        <f aca="false">ROUND(S364*W364,0)</f>
        <v>68</v>
      </c>
      <c r="P364" s="54" t="n">
        <f aca="false">IF(F364="","",ROUND(SQRT((F364*L364/100)^2+(G364*O364)^2),0))</f>
        <v>27</v>
      </c>
      <c r="R364" s="56" t="n">
        <v>-20.6705018631554</v>
      </c>
      <c r="S364" s="57" t="n">
        <f aca="false">U364*V364*$F$5</f>
        <v>463.140604467805</v>
      </c>
      <c r="T364" s="58" t="n">
        <f aca="false">MAX(0,MIN(1,R364/100+$D$5))</f>
        <v>0.301350030335751</v>
      </c>
      <c r="U364" s="58" t="n">
        <v>0.624178712220762</v>
      </c>
      <c r="V364" s="57" t="n">
        <v>742</v>
      </c>
      <c r="W364" s="58" t="n">
        <v>0.147793277096735</v>
      </c>
      <c r="X364" s="59" t="s">
        <v>130</v>
      </c>
      <c r="Y364" s="59" t="s">
        <v>131</v>
      </c>
    </row>
    <row r="365" customFormat="false" ht="15" hidden="false" customHeight="false" outlineLevel="0" collapsed="false">
      <c r="A365" s="32" t="s">
        <v>386</v>
      </c>
      <c r="B365" s="32" t="s">
        <v>545</v>
      </c>
      <c r="C365" s="32" t="s">
        <v>550</v>
      </c>
      <c r="D365" s="54" t="n">
        <f aca="false">ROUND(S365*T365,0)</f>
        <v>268</v>
      </c>
      <c r="E365" s="54" t="n">
        <f aca="false">ROUND(S365,0)-D365</f>
        <v>458</v>
      </c>
      <c r="F365" s="54" t="n">
        <f aca="false">IF(COUNTA(D365:E365)=0,"",SUM(D365:E365))</f>
        <v>726</v>
      </c>
      <c r="G365" s="55" t="n">
        <f aca="false">IF(OR(F365="",F365=0),"",D365/F365)</f>
        <v>0.369146005509642</v>
      </c>
      <c r="H365" s="55" t="n">
        <f aca="false">IF(OR(F365="",F365=0),"",E365/F365)</f>
        <v>0.630853994490358</v>
      </c>
      <c r="I365" s="32" t="s">
        <v>129</v>
      </c>
      <c r="J365" s="36" t="n">
        <v>2.11716121919269</v>
      </c>
      <c r="K365" s="36" t="n">
        <f aca="false">$K$8</f>
        <v>1.80203622806309</v>
      </c>
      <c r="L365" s="36" t="n">
        <f aca="false">SQRT(J365^2+K365^2)</f>
        <v>2.78023491728762</v>
      </c>
      <c r="M365" s="55" t="n">
        <f aca="false">IF(G365="","",MAX(0,G365-1.96*L365/100))</f>
        <v>0.314653401130805</v>
      </c>
      <c r="N365" s="55" t="n">
        <f aca="false">IF(G365="","",MIN(1,G365+1.96*L365/100))</f>
        <v>0.423638609888479</v>
      </c>
      <c r="O365" s="54" t="n">
        <f aca="false">ROUND(S365*W365,0)</f>
        <v>64</v>
      </c>
      <c r="P365" s="54" t="n">
        <f aca="false">IF(F365="","",ROUND(SQRT((F365*L365/100)^2+(G365*O365)^2),0))</f>
        <v>31</v>
      </c>
      <c r="R365" s="56" t="n">
        <v>-13.872295590675</v>
      </c>
      <c r="S365" s="57" t="n">
        <f aca="false">U365*V365*$F$5</f>
        <v>726.367947669665</v>
      </c>
      <c r="T365" s="58" t="n">
        <f aca="false">MAX(0,MIN(1,R365/100+$D$5))</f>
        <v>0.369332093060555</v>
      </c>
      <c r="U365" s="58" t="n">
        <v>0.59198691741619</v>
      </c>
      <c r="V365" s="57" t="n">
        <v>1227</v>
      </c>
      <c r="W365" s="58" t="n">
        <v>0.0882361663506877</v>
      </c>
      <c r="X365" s="59" t="s">
        <v>136</v>
      </c>
      <c r="Y365" s="59" t="s">
        <v>131</v>
      </c>
    </row>
    <row r="366" customFormat="false" ht="15" hidden="false" customHeight="false" outlineLevel="0" collapsed="false">
      <c r="A366" s="32" t="s">
        <v>386</v>
      </c>
      <c r="B366" s="32" t="s">
        <v>551</v>
      </c>
      <c r="C366" s="32" t="s">
        <v>552</v>
      </c>
      <c r="D366" s="54" t="n">
        <f aca="false">ROUND(S366*T366,0)</f>
        <v>615</v>
      </c>
      <c r="E366" s="54" t="n">
        <f aca="false">ROUND(S366,0)-D366</f>
        <v>635</v>
      </c>
      <c r="F366" s="54" t="n">
        <f aca="false">IF(COUNTA(D366:E366)=0,"",SUM(D366:E366))</f>
        <v>1250</v>
      </c>
      <c r="G366" s="55" t="n">
        <f aca="false">IF(OR(F366="",F366=0),"",D366/F366)</f>
        <v>0.492</v>
      </c>
      <c r="H366" s="55" t="n">
        <f aca="false">IF(OR(F366="",F366=0),"",E366/F366)</f>
        <v>0.508</v>
      </c>
      <c r="I366" s="32" t="s">
        <v>129</v>
      </c>
      <c r="J366" s="36" t="n">
        <v>1.72835549007323</v>
      </c>
      <c r="K366" s="36" t="n">
        <f aca="false">$K$8</f>
        <v>1.80203622806309</v>
      </c>
      <c r="L366" s="36" t="n">
        <f aca="false">SQRT(J366^2+K366^2)</f>
        <v>2.49690754080285</v>
      </c>
      <c r="M366" s="55" t="n">
        <f aca="false">IF(G366="","",MAX(0,G366-1.96*L366/100))</f>
        <v>0.443060612200264</v>
      </c>
      <c r="N366" s="55" t="n">
        <f aca="false">IF(G366="","",MIN(1,G366+1.96*L366/100))</f>
        <v>0.540939387799736</v>
      </c>
      <c r="O366" s="54" t="n">
        <f aca="false">ROUND(S366*W366,0)</f>
        <v>85</v>
      </c>
      <c r="P366" s="54" t="n">
        <f aca="false">IF(F366="","",ROUND(SQRT((F366*L366/100)^2+(G366*O366)^2),0))</f>
        <v>52</v>
      </c>
      <c r="R366" s="56" t="n">
        <v>-1.60039685819531</v>
      </c>
      <c r="S366" s="57" t="n">
        <f aca="false">U366*V366*$F$5</f>
        <v>1250.41526045488</v>
      </c>
      <c r="T366" s="58" t="n">
        <f aca="false">MAX(0,MIN(1,R366/100+$D$5))</f>
        <v>0.492051080385352</v>
      </c>
      <c r="U366" s="58" t="n">
        <v>0.666177549523111</v>
      </c>
      <c r="V366" s="57" t="n">
        <v>1877</v>
      </c>
      <c r="W366" s="58" t="n">
        <v>0.0678151016999644</v>
      </c>
      <c r="X366" s="59" t="s">
        <v>169</v>
      </c>
      <c r="Y366" s="59" t="s">
        <v>131</v>
      </c>
    </row>
    <row r="367" customFormat="false" ht="15" hidden="false" customHeight="false" outlineLevel="0" collapsed="false">
      <c r="A367" s="32" t="s">
        <v>386</v>
      </c>
      <c r="B367" s="32" t="s">
        <v>551</v>
      </c>
      <c r="C367" s="32" t="s">
        <v>553</v>
      </c>
      <c r="D367" s="54" t="n">
        <f aca="false">ROUND(S367*T367,0)</f>
        <v>287</v>
      </c>
      <c r="E367" s="54" t="n">
        <f aca="false">ROUND(S367,0)-D367</f>
        <v>304</v>
      </c>
      <c r="F367" s="54" t="n">
        <f aca="false">IF(COUNTA(D367:E367)=0,"",SUM(D367:E367))</f>
        <v>591</v>
      </c>
      <c r="G367" s="55" t="n">
        <f aca="false">IF(OR(F367="",F367=0),"",D367/F367)</f>
        <v>0.485617597292724</v>
      </c>
      <c r="H367" s="55" t="n">
        <f aca="false">IF(OR(F367="",F367=0),"",E367/F367)</f>
        <v>0.514382402707276</v>
      </c>
      <c r="I367" s="32" t="s">
        <v>232</v>
      </c>
      <c r="J367" s="36" t="n">
        <v>2.11716121919269</v>
      </c>
      <c r="K367" s="36" t="n">
        <f aca="false">$K$8</f>
        <v>1.80203622806309</v>
      </c>
      <c r="L367" s="36" t="n">
        <f aca="false">SQRT(J367^2+K367^2)</f>
        <v>2.78023491728762</v>
      </c>
      <c r="M367" s="55" t="n">
        <f aca="false">IF(G367="","",MAX(0,G367-1.96*L367/100))</f>
        <v>0.431124992913887</v>
      </c>
      <c r="N367" s="55" t="n">
        <f aca="false">IF(G367="","",MIN(1,G367+1.96*L367/100))</f>
        <v>0.540110201671562</v>
      </c>
      <c r="O367" s="54" t="n">
        <f aca="false">ROUND(S367*W367,0)</f>
        <v>52</v>
      </c>
      <c r="P367" s="54" t="n">
        <f aca="false">IF(F367="","",ROUND(SQRT((F367*L367/100)^2+(G367*O367)^2),0))</f>
        <v>30</v>
      </c>
      <c r="R367" s="56" t="n">
        <v>-2.22314526359592</v>
      </c>
      <c r="S367" s="57" t="n">
        <f aca="false">U367*V367*$F$5</f>
        <v>590.70917107022</v>
      </c>
      <c r="T367" s="58" t="n">
        <f aca="false">MAX(0,MIN(1,R367/100+$D$5))</f>
        <v>0.485823596331346</v>
      </c>
      <c r="U367" s="58" t="n">
        <v>0.64151780942283</v>
      </c>
      <c r="V367" s="57" t="n">
        <v>920.799333071793</v>
      </c>
      <c r="W367" s="58" t="n">
        <v>0.0882361663506877</v>
      </c>
      <c r="X367" s="59" t="s">
        <v>136</v>
      </c>
      <c r="Y367" s="59" t="s">
        <v>234</v>
      </c>
    </row>
    <row r="368" customFormat="false" ht="15" hidden="false" customHeight="false" outlineLevel="0" collapsed="false">
      <c r="A368" s="32" t="s">
        <v>386</v>
      </c>
      <c r="B368" s="32" t="s">
        <v>551</v>
      </c>
      <c r="C368" s="32" t="s">
        <v>554</v>
      </c>
      <c r="D368" s="54" t="n">
        <f aca="false">ROUND(S368*T368,0)</f>
        <v>486</v>
      </c>
      <c r="E368" s="54" t="n">
        <f aca="false">ROUND(S368,0)-D368</f>
        <v>515</v>
      </c>
      <c r="F368" s="54" t="n">
        <f aca="false">IF(COUNTA(D368:E368)=0,"",SUM(D368:E368))</f>
        <v>1001</v>
      </c>
      <c r="G368" s="55" t="n">
        <f aca="false">IF(OR(F368="",F368=0),"",D368/F368)</f>
        <v>0.485514485514486</v>
      </c>
      <c r="H368" s="55" t="n">
        <f aca="false">IF(OR(F368="",F368=0),"",E368/F368)</f>
        <v>0.514485514485515</v>
      </c>
      <c r="I368" s="32" t="s">
        <v>129</v>
      </c>
      <c r="J368" s="36" t="n">
        <v>1.72835549007323</v>
      </c>
      <c r="K368" s="36" t="n">
        <f aca="false">$K$8</f>
        <v>1.80203622806309</v>
      </c>
      <c r="L368" s="36" t="n">
        <f aca="false">SQRT(J368^2+K368^2)</f>
        <v>2.49690754080285</v>
      </c>
      <c r="M368" s="55" t="n">
        <f aca="false">IF(G368="","",MAX(0,G368-1.96*L368/100))</f>
        <v>0.43657509771475</v>
      </c>
      <c r="N368" s="55" t="n">
        <f aca="false">IF(G368="","",MIN(1,G368+1.96*L368/100))</f>
        <v>0.534453873314221</v>
      </c>
      <c r="O368" s="54" t="n">
        <f aca="false">ROUND(S368*W368,0)</f>
        <v>68</v>
      </c>
      <c r="P368" s="54" t="n">
        <f aca="false">IF(F368="","",ROUND(SQRT((F368*L368/100)^2+(G368*O368)^2),0))</f>
        <v>41</v>
      </c>
      <c r="R368" s="56" t="n">
        <v>-2.22794177293112</v>
      </c>
      <c r="S368" s="57" t="n">
        <f aca="false">U368*V368*$F$5</f>
        <v>1000.79736842105</v>
      </c>
      <c r="T368" s="58" t="n">
        <f aca="false">MAX(0,MIN(1,R368/100+$D$5))</f>
        <v>0.485775631237994</v>
      </c>
      <c r="U368" s="58" t="n">
        <v>0.590789473684211</v>
      </c>
      <c r="V368" s="57" t="n">
        <v>1694</v>
      </c>
      <c r="W368" s="58" t="n">
        <v>0.0678151016999644</v>
      </c>
      <c r="X368" s="59" t="s">
        <v>169</v>
      </c>
      <c r="Y368" s="59" t="s">
        <v>131</v>
      </c>
    </row>
    <row r="369" customFormat="false" ht="15" hidden="false" customHeight="false" outlineLevel="0" collapsed="false">
      <c r="A369" s="32" t="s">
        <v>386</v>
      </c>
      <c r="B369" s="32" t="s">
        <v>551</v>
      </c>
      <c r="C369" s="32" t="s">
        <v>555</v>
      </c>
      <c r="D369" s="54" t="n">
        <f aca="false">ROUND(S369*T369,0)</f>
        <v>214</v>
      </c>
      <c r="E369" s="54" t="n">
        <f aca="false">ROUND(S369,0)-D369</f>
        <v>228</v>
      </c>
      <c r="F369" s="54" t="n">
        <f aca="false">IF(COUNTA(D369:E369)=0,"",SUM(D369:E369))</f>
        <v>442</v>
      </c>
      <c r="G369" s="55" t="n">
        <f aca="false">IF(OR(F369="",F369=0),"",D369/F369)</f>
        <v>0.484162895927602</v>
      </c>
      <c r="H369" s="55" t="n">
        <f aca="false">IF(OR(F369="",F369=0),"",E369/F369)</f>
        <v>0.515837104072398</v>
      </c>
      <c r="I369" s="32" t="s">
        <v>232</v>
      </c>
      <c r="J369" s="36" t="n">
        <v>3.42046080519466</v>
      </c>
      <c r="K369" s="36" t="n">
        <f aca="false">$K$8</f>
        <v>1.80203622806309</v>
      </c>
      <c r="L369" s="36" t="n">
        <f aca="false">SQRT(J369^2+K369^2)</f>
        <v>3.86612036635239</v>
      </c>
      <c r="M369" s="55" t="n">
        <f aca="false">IF(G369="","",MAX(0,G369-1.96*L369/100))</f>
        <v>0.408386936747095</v>
      </c>
      <c r="N369" s="55" t="n">
        <f aca="false">IF(G369="","",MIN(1,G369+1.96*L369/100))</f>
        <v>0.559938855108109</v>
      </c>
      <c r="O369" s="54" t="n">
        <f aca="false">ROUND(S369*W369,0)</f>
        <v>65</v>
      </c>
      <c r="P369" s="54" t="n">
        <f aca="false">IF(F369="","",ROUND(SQRT((F369*L369/100)^2+(G369*O369)^2),0))</f>
        <v>36</v>
      </c>
      <c r="R369" s="56" t="n">
        <v>-2.53862933298774</v>
      </c>
      <c r="S369" s="57" t="n">
        <f aca="false">U369*V369*$F$5</f>
        <v>442.424845330775</v>
      </c>
      <c r="T369" s="58" t="n">
        <f aca="false">MAX(0,MIN(1,R369/100+$D$5))</f>
        <v>0.482668755637427</v>
      </c>
      <c r="U369" s="58" t="n">
        <v>0.632025575313589</v>
      </c>
      <c r="V369" s="57" t="n">
        <v>700.010984699882</v>
      </c>
      <c r="W369" s="58" t="n">
        <v>0.147793277096735</v>
      </c>
      <c r="X369" s="59" t="s">
        <v>130</v>
      </c>
      <c r="Y369" s="59" t="s">
        <v>234</v>
      </c>
    </row>
    <row r="370" customFormat="false" ht="15" hidden="false" customHeight="false" outlineLevel="0" collapsed="false">
      <c r="A370" s="32" t="s">
        <v>386</v>
      </c>
      <c r="B370" s="32" t="s">
        <v>556</v>
      </c>
      <c r="C370" s="32" t="s">
        <v>557</v>
      </c>
      <c r="D370" s="54" t="n">
        <f aca="false">ROUND(S370*T370,0)</f>
        <v>312</v>
      </c>
      <c r="E370" s="54" t="n">
        <f aca="false">ROUND(S370,0)-D370</f>
        <v>449</v>
      </c>
      <c r="F370" s="54" t="n">
        <f aca="false">IF(COUNTA(D370:E370)=0,"",SUM(D370:E370))</f>
        <v>761</v>
      </c>
      <c r="G370" s="55" t="n">
        <f aca="false">IF(OR(F370="",F370=0),"",D370/F370)</f>
        <v>0.409986859395532</v>
      </c>
      <c r="H370" s="55" t="n">
        <f aca="false">IF(OR(F370="",F370=0),"",E370/F370)</f>
        <v>0.590013140604468</v>
      </c>
      <c r="I370" s="32" t="s">
        <v>129</v>
      </c>
      <c r="J370" s="36" t="n">
        <v>2.11716121919269</v>
      </c>
      <c r="K370" s="36" t="n">
        <f aca="false">$K$8</f>
        <v>1.80203622806309</v>
      </c>
      <c r="L370" s="36" t="n">
        <f aca="false">SQRT(J370^2+K370^2)</f>
        <v>2.78023491728762</v>
      </c>
      <c r="M370" s="55" t="n">
        <f aca="false">IF(G370="","",MAX(0,G370-1.96*L370/100))</f>
        <v>0.355494255016695</v>
      </c>
      <c r="N370" s="55" t="n">
        <f aca="false">IF(G370="","",MIN(1,G370+1.96*L370/100))</f>
        <v>0.46447946377437</v>
      </c>
      <c r="O370" s="54" t="n">
        <f aca="false">ROUND(S370*W370,0)</f>
        <v>67</v>
      </c>
      <c r="P370" s="54" t="n">
        <f aca="false">IF(F370="","",ROUND(SQRT((F370*L370/100)^2+(G370*O370)^2),0))</f>
        <v>35</v>
      </c>
      <c r="R370" s="56" t="n">
        <v>-9.81708904581992</v>
      </c>
      <c r="S370" s="57" t="n">
        <f aca="false">U370*V370*$F$5</f>
        <v>761.429837518464</v>
      </c>
      <c r="T370" s="58" t="n">
        <f aca="false">MAX(0,MIN(1,R370/100+$D$5))</f>
        <v>0.409884158509106</v>
      </c>
      <c r="U370" s="58" t="n">
        <v>0.534711964549483</v>
      </c>
      <c r="V370" s="57" t="n">
        <v>1424</v>
      </c>
      <c r="W370" s="58" t="n">
        <v>0.0882361663506877</v>
      </c>
      <c r="X370" s="59" t="s">
        <v>136</v>
      </c>
      <c r="Y370" s="59" t="s">
        <v>131</v>
      </c>
    </row>
    <row r="371" customFormat="false" ht="15" hidden="false" customHeight="false" outlineLevel="0" collapsed="false">
      <c r="A371" s="32" t="s">
        <v>386</v>
      </c>
      <c r="B371" s="32" t="s">
        <v>361</v>
      </c>
      <c r="C371" s="32" t="s">
        <v>558</v>
      </c>
      <c r="D371" s="54" t="n">
        <f aca="false">ROUND(S371*T371,0)</f>
        <v>422</v>
      </c>
      <c r="E371" s="54" t="n">
        <f aca="false">ROUND(S371,0)-D371</f>
        <v>828</v>
      </c>
      <c r="F371" s="54" t="n">
        <f aca="false">IF(COUNTA(D371:E371)=0,"",SUM(D371:E371))</f>
        <v>1250</v>
      </c>
      <c r="G371" s="55" t="n">
        <f aca="false">IF(OR(F371="",F371=0),"",D371/F371)</f>
        <v>0.3376</v>
      </c>
      <c r="H371" s="55" t="n">
        <f aca="false">IF(OR(F371="",F371=0),"",E371/F371)</f>
        <v>0.6624</v>
      </c>
      <c r="I371" s="32" t="s">
        <v>129</v>
      </c>
      <c r="J371" s="36" t="n">
        <v>1.72835549007323</v>
      </c>
      <c r="K371" s="36" t="n">
        <f aca="false">$K$8</f>
        <v>1.80203622806309</v>
      </c>
      <c r="L371" s="36" t="n">
        <f aca="false">SQRT(J371^2+K371^2)</f>
        <v>2.49690754080285</v>
      </c>
      <c r="M371" s="55" t="n">
        <f aca="false">IF(G371="","",MAX(0,G371-1.96*L371/100))</f>
        <v>0.288660612200264</v>
      </c>
      <c r="N371" s="55" t="n">
        <f aca="false">IF(G371="","",MIN(1,G371+1.96*L371/100))</f>
        <v>0.386539387799736</v>
      </c>
      <c r="O371" s="54" t="n">
        <f aca="false">ROUND(S371*W371,0)</f>
        <v>85</v>
      </c>
      <c r="P371" s="54" t="n">
        <f aca="false">IF(F371="","",ROUND(SQRT((F371*L371/100)^2+(G371*O371)^2),0))</f>
        <v>42</v>
      </c>
      <c r="R371" s="56" t="n">
        <v>-17.0427200768041</v>
      </c>
      <c r="S371" s="57" t="n">
        <f aca="false">U371*V371*$F$5</f>
        <v>1250.46090534979</v>
      </c>
      <c r="T371" s="58" t="n">
        <f aca="false">MAX(0,MIN(1,R371/100+$D$5))</f>
        <v>0.337627848199264</v>
      </c>
      <c r="U371" s="58" t="n">
        <v>0.616598079561042</v>
      </c>
      <c r="V371" s="57" t="n">
        <v>2028</v>
      </c>
      <c r="W371" s="58" t="n">
        <v>0.0678151016999644</v>
      </c>
      <c r="X371" s="59" t="s">
        <v>169</v>
      </c>
      <c r="Y371" s="59" t="s">
        <v>131</v>
      </c>
    </row>
    <row r="372" customFormat="false" ht="15" hidden="false" customHeight="false" outlineLevel="0" collapsed="false">
      <c r="A372" s="32" t="s">
        <v>386</v>
      </c>
      <c r="B372" s="32" t="s">
        <v>361</v>
      </c>
      <c r="C372" s="32" t="s">
        <v>559</v>
      </c>
      <c r="D372" s="54" t="n">
        <f aca="false">ROUND(S372*T372,0)</f>
        <v>467</v>
      </c>
      <c r="E372" s="54" t="n">
        <f aca="false">ROUND(S372,0)-D372</f>
        <v>916</v>
      </c>
      <c r="F372" s="54" t="n">
        <f aca="false">IF(COUNTA(D372:E372)=0,"",SUM(D372:E372))</f>
        <v>1383</v>
      </c>
      <c r="G372" s="55" t="n">
        <f aca="false">IF(OR(F372="",F372=0),"",D372/F372)</f>
        <v>0.33767172812726</v>
      </c>
      <c r="H372" s="55" t="n">
        <f aca="false">IF(OR(F372="",F372=0),"",E372/F372)</f>
        <v>0.662328271872741</v>
      </c>
      <c r="I372" s="32" t="s">
        <v>560</v>
      </c>
      <c r="J372" s="36" t="n">
        <v>1.72835549007323</v>
      </c>
      <c r="K372" s="36" t="n">
        <f aca="false">$K$8</f>
        <v>1.80203622806309</v>
      </c>
      <c r="L372" s="36" t="n">
        <f aca="false">SQRT(J372^2+K372^2)</f>
        <v>2.49690754080285</v>
      </c>
      <c r="M372" s="55" t="n">
        <f aca="false">IF(G372="","",MAX(0,G372-1.96*L372/100))</f>
        <v>0.288732340327524</v>
      </c>
      <c r="N372" s="55" t="n">
        <f aca="false">IF(G372="","",MIN(1,G372+1.96*L372/100))</f>
        <v>0.386611115926995</v>
      </c>
      <c r="O372" s="54" t="n">
        <f aca="false">ROUND(S372*W372,0)</f>
        <v>94</v>
      </c>
      <c r="P372" s="54" t="n">
        <f aca="false">IF(F372="","",ROUND(SQRT((F372*L372/100)^2+(G372*O372)^2),0))</f>
        <v>47</v>
      </c>
      <c r="R372" s="56" t="n">
        <v>-17.0653523000277</v>
      </c>
      <c r="S372" s="57" t="n">
        <f aca="false">U372*V372*$F$5</f>
        <v>1383.3299660738</v>
      </c>
      <c r="T372" s="58" t="n">
        <f aca="false">MAX(0,MIN(1,R372/100+$D$5))</f>
        <v>0.337401525967028</v>
      </c>
      <c r="U372" s="58" t="n">
        <v>0.764270699488289</v>
      </c>
      <c r="V372" s="57" t="n">
        <v>1810</v>
      </c>
      <c r="W372" s="58" t="n">
        <v>0.0678151016999644</v>
      </c>
      <c r="X372" s="59" t="s">
        <v>169</v>
      </c>
      <c r="Y372" s="59" t="s">
        <v>131</v>
      </c>
    </row>
    <row r="373" customFormat="false" ht="15" hidden="false" customHeight="false" outlineLevel="0" collapsed="false">
      <c r="A373" s="32" t="s">
        <v>386</v>
      </c>
      <c r="B373" s="32" t="s">
        <v>561</v>
      </c>
      <c r="C373" s="32" t="s">
        <v>561</v>
      </c>
      <c r="D373" s="54" t="n">
        <f aca="false">ROUND(S373*T373,0)</f>
        <v>212</v>
      </c>
      <c r="E373" s="54" t="n">
        <f aca="false">ROUND(S373,0)-D373</f>
        <v>226</v>
      </c>
      <c r="F373" s="54" t="n">
        <f aca="false">IF(COUNTA(D373:E373)=0,"",SUM(D373:E373))</f>
        <v>438</v>
      </c>
      <c r="G373" s="55" t="n">
        <f aca="false">IF(OR(F373="",F373=0),"",D373/F373)</f>
        <v>0.484018264840183</v>
      </c>
      <c r="H373" s="55" t="n">
        <f aca="false">IF(OR(F373="",F373=0),"",E373/F373)</f>
        <v>0.515981735159817</v>
      </c>
      <c r="I373" s="32" t="s">
        <v>129</v>
      </c>
      <c r="J373" s="36" t="n">
        <v>3.42046080519466</v>
      </c>
      <c r="K373" s="36" t="n">
        <f aca="false">$K$8</f>
        <v>1.80203622806309</v>
      </c>
      <c r="L373" s="36" t="n">
        <f aca="false">SQRT(J373^2+K373^2)</f>
        <v>3.86612036635239</v>
      </c>
      <c r="M373" s="55" t="n">
        <f aca="false">IF(G373="","",MAX(0,G373-1.96*L373/100))</f>
        <v>0.408242305659676</v>
      </c>
      <c r="N373" s="55" t="n">
        <f aca="false">IF(G373="","",MIN(1,G373+1.96*L373/100))</f>
        <v>0.55979422402069</v>
      </c>
      <c r="O373" s="54" t="n">
        <f aca="false">ROUND(S373*W373,0)</f>
        <v>65</v>
      </c>
      <c r="P373" s="54" t="n">
        <f aca="false">IF(F373="","",ROUND(SQRT((F373*L373/100)^2+(G373*O373)^2),0))</f>
        <v>36</v>
      </c>
      <c r="R373" s="56" t="n">
        <v>-2.45139296920219</v>
      </c>
      <c r="S373" s="57" t="n">
        <f aca="false">U373*V373*$F$5</f>
        <v>438.292134831461</v>
      </c>
      <c r="T373" s="58" t="n">
        <f aca="false">MAX(0,MIN(1,R373/100+$D$5))</f>
        <v>0.483541119275283</v>
      </c>
      <c r="U373" s="58" t="n">
        <v>0.51685393258427</v>
      </c>
      <c r="V373" s="57" t="n">
        <v>848</v>
      </c>
      <c r="W373" s="58" t="n">
        <v>0.147793277096735</v>
      </c>
      <c r="X373" s="59" t="s">
        <v>130</v>
      </c>
      <c r="Y373" s="59" t="s">
        <v>131</v>
      </c>
    </row>
    <row r="374" customFormat="false" ht="15" hidden="false" customHeight="false" outlineLevel="0" collapsed="false">
      <c r="A374" s="32" t="s">
        <v>386</v>
      </c>
      <c r="B374" s="32" t="s">
        <v>562</v>
      </c>
      <c r="C374" s="32" t="s">
        <v>563</v>
      </c>
      <c r="D374" s="54" t="n">
        <f aca="false">ROUND(S374*T374,0)</f>
        <v>411</v>
      </c>
      <c r="E374" s="54" t="n">
        <f aca="false">ROUND(S374,0)-D374</f>
        <v>568</v>
      </c>
      <c r="F374" s="54" t="n">
        <f aca="false">IF(COUNTA(D374:E374)=0,"",SUM(D374:E374))</f>
        <v>979</v>
      </c>
      <c r="G374" s="55" t="n">
        <f aca="false">IF(OR(F374="",F374=0),"",D374/F374)</f>
        <v>0.419816138917263</v>
      </c>
      <c r="H374" s="55" t="n">
        <f aca="false">IF(OR(F374="",F374=0),"",E374/F374)</f>
        <v>0.580183861082738</v>
      </c>
      <c r="I374" s="32" t="s">
        <v>129</v>
      </c>
      <c r="J374" s="36" t="n">
        <v>1.72835549007323</v>
      </c>
      <c r="K374" s="36" t="n">
        <f aca="false">$K$8</f>
        <v>1.80203622806309</v>
      </c>
      <c r="L374" s="36" t="n">
        <f aca="false">SQRT(J374^2+K374^2)</f>
        <v>2.49690754080285</v>
      </c>
      <c r="M374" s="55" t="n">
        <f aca="false">IF(G374="","",MAX(0,G374-1.96*L374/100))</f>
        <v>0.370876751117527</v>
      </c>
      <c r="N374" s="55" t="n">
        <f aca="false">IF(G374="","",MIN(1,G374+1.96*L374/100))</f>
        <v>0.468755526716998</v>
      </c>
      <c r="O374" s="54" t="n">
        <f aca="false">ROUND(S374*W374,0)</f>
        <v>66</v>
      </c>
      <c r="P374" s="54" t="n">
        <f aca="false">IF(F374="","",ROUND(SQRT((F374*L374/100)^2+(G374*O374)^2),0))</f>
        <v>37</v>
      </c>
      <c r="R374" s="56" t="n">
        <v>-8.82168721740271</v>
      </c>
      <c r="S374" s="57" t="n">
        <f aca="false">U374*V374*$F$5</f>
        <v>979.331514324693</v>
      </c>
      <c r="T374" s="58" t="n">
        <f aca="false">MAX(0,MIN(1,R374/100+$D$5))</f>
        <v>0.419838176793278</v>
      </c>
      <c r="U374" s="58" t="n">
        <v>0.668485675306958</v>
      </c>
      <c r="V374" s="57" t="n">
        <v>1465</v>
      </c>
      <c r="W374" s="58" t="n">
        <v>0.0678151016999644</v>
      </c>
      <c r="X374" s="59" t="s">
        <v>169</v>
      </c>
      <c r="Y374" s="59" t="s">
        <v>131</v>
      </c>
    </row>
    <row r="375" customFormat="false" ht="15" hidden="false" customHeight="false" outlineLevel="0" collapsed="false">
      <c r="A375" s="32" t="s">
        <v>386</v>
      </c>
      <c r="B375" s="32" t="s">
        <v>562</v>
      </c>
      <c r="C375" s="32" t="s">
        <v>564</v>
      </c>
      <c r="D375" s="54" t="n">
        <f aca="false">ROUND(S375*T375,0)</f>
        <v>369</v>
      </c>
      <c r="E375" s="54" t="n">
        <f aca="false">ROUND(S375,0)-D375</f>
        <v>559</v>
      </c>
      <c r="F375" s="54" t="n">
        <f aca="false">IF(COUNTA(D375:E375)=0,"",SUM(D375:E375))</f>
        <v>928</v>
      </c>
      <c r="G375" s="55" t="n">
        <f aca="false">IF(OR(F375="",F375=0),"",D375/F375)</f>
        <v>0.397629310344828</v>
      </c>
      <c r="H375" s="55" t="n">
        <f aca="false">IF(OR(F375="",F375=0),"",E375/F375)</f>
        <v>0.602370689655172</v>
      </c>
      <c r="I375" s="32" t="s">
        <v>129</v>
      </c>
      <c r="J375" s="36" t="n">
        <v>2.11716121919269</v>
      </c>
      <c r="K375" s="36" t="n">
        <f aca="false">$K$8</f>
        <v>1.80203622806309</v>
      </c>
      <c r="L375" s="36" t="n">
        <f aca="false">SQRT(J375^2+K375^2)</f>
        <v>2.78023491728762</v>
      </c>
      <c r="M375" s="55" t="n">
        <f aca="false">IF(G375="","",MAX(0,G375-1.96*L375/100))</f>
        <v>0.34313670596599</v>
      </c>
      <c r="N375" s="55" t="n">
        <f aca="false">IF(G375="","",MIN(1,G375+1.96*L375/100))</f>
        <v>0.452121914723665</v>
      </c>
      <c r="O375" s="54" t="n">
        <f aca="false">ROUND(S375*W375,0)</f>
        <v>82</v>
      </c>
      <c r="P375" s="54" t="n">
        <f aca="false">IF(F375="","",ROUND(SQRT((F375*L375/100)^2+(G375*O375)^2),0))</f>
        <v>42</v>
      </c>
      <c r="R375" s="56" t="n">
        <v>-11.0466250973995</v>
      </c>
      <c r="S375" s="57" t="n">
        <f aca="false">U375*V375*$F$5</f>
        <v>927.869774919614</v>
      </c>
      <c r="T375" s="58" t="n">
        <f aca="false">MAX(0,MIN(1,R375/100+$D$5))</f>
        <v>0.39758879799331</v>
      </c>
      <c r="U375" s="58" t="n">
        <v>0.679260450160772</v>
      </c>
      <c r="V375" s="57" t="n">
        <v>1366</v>
      </c>
      <c r="W375" s="58" t="n">
        <v>0.0882361663506877</v>
      </c>
      <c r="X375" s="59" t="s">
        <v>136</v>
      </c>
      <c r="Y375" s="59" t="s">
        <v>131</v>
      </c>
    </row>
    <row r="376" customFormat="false" ht="15" hidden="false" customHeight="false" outlineLevel="0" collapsed="false">
      <c r="A376" s="32" t="s">
        <v>386</v>
      </c>
      <c r="B376" s="32" t="s">
        <v>562</v>
      </c>
      <c r="C376" s="32" t="s">
        <v>565</v>
      </c>
      <c r="D376" s="54" t="n">
        <f aca="false">ROUND(S376*T376,0)</f>
        <v>438</v>
      </c>
      <c r="E376" s="54" t="n">
        <f aca="false">ROUND(S376,0)-D376</f>
        <v>451</v>
      </c>
      <c r="F376" s="54" t="n">
        <f aca="false">IF(COUNTA(D376:E376)=0,"",SUM(D376:E376))</f>
        <v>889</v>
      </c>
      <c r="G376" s="55" t="n">
        <f aca="false">IF(OR(F376="",F376=0),"",D376/F376)</f>
        <v>0.492688413948256</v>
      </c>
      <c r="H376" s="55" t="n">
        <f aca="false">IF(OR(F376="",F376=0),"",E376/F376)</f>
        <v>0.507311586051744</v>
      </c>
      <c r="I376" s="32" t="s">
        <v>129</v>
      </c>
      <c r="J376" s="36" t="n">
        <v>2.11716121919269</v>
      </c>
      <c r="K376" s="36" t="n">
        <f aca="false">$K$8</f>
        <v>1.80203622806309</v>
      </c>
      <c r="L376" s="36" t="n">
        <f aca="false">SQRT(J376^2+K376^2)</f>
        <v>2.78023491728762</v>
      </c>
      <c r="M376" s="55" t="n">
        <f aca="false">IF(G376="","",MAX(0,G376-1.96*L376/100))</f>
        <v>0.438195809569419</v>
      </c>
      <c r="N376" s="55" t="n">
        <f aca="false">IF(G376="","",MIN(1,G376+1.96*L376/100))</f>
        <v>0.547181018327094</v>
      </c>
      <c r="O376" s="54" t="n">
        <f aca="false">ROUND(S376*W376,0)</f>
        <v>78</v>
      </c>
      <c r="P376" s="54" t="n">
        <f aca="false">IF(F376="","",ROUND(SQRT((F376*L376/100)^2+(G376*O376)^2),0))</f>
        <v>46</v>
      </c>
      <c r="R376" s="56" t="n">
        <v>-1.49010397176458</v>
      </c>
      <c r="S376" s="57" t="n">
        <f aca="false">U376*V376*$F$5</f>
        <v>888.564146620848</v>
      </c>
      <c r="T376" s="58" t="n">
        <f aca="false">MAX(0,MIN(1,R376/100+$D$5))</f>
        <v>0.493154009249659</v>
      </c>
      <c r="U376" s="58" t="n">
        <v>0.521764032073311</v>
      </c>
      <c r="V376" s="57" t="n">
        <v>1703</v>
      </c>
      <c r="W376" s="58" t="n">
        <v>0.0882361663506877</v>
      </c>
      <c r="X376" s="59" t="s">
        <v>136</v>
      </c>
      <c r="Y376" s="59" t="s">
        <v>131</v>
      </c>
    </row>
    <row r="377" customFormat="false" ht="15" hidden="false" customHeight="false" outlineLevel="0" collapsed="false">
      <c r="A377" s="32" t="s">
        <v>386</v>
      </c>
      <c r="B377" s="32" t="s">
        <v>562</v>
      </c>
      <c r="C377" s="32" t="s">
        <v>566</v>
      </c>
      <c r="D377" s="54" t="n">
        <f aca="false">ROUND(S377*T377,0)</f>
        <v>242</v>
      </c>
      <c r="E377" s="54" t="n">
        <f aca="false">ROUND(S377,0)-D377</f>
        <v>339</v>
      </c>
      <c r="F377" s="54" t="n">
        <f aca="false">IF(COUNTA(D377:E377)=0,"",SUM(D377:E377))</f>
        <v>581</v>
      </c>
      <c r="G377" s="55" t="n">
        <f aca="false">IF(OR(F377="",F377=0),"",D377/F377)</f>
        <v>0.416523235800344</v>
      </c>
      <c r="H377" s="55" t="n">
        <f aca="false">IF(OR(F377="",F377=0),"",E377/F377)</f>
        <v>0.583476764199656</v>
      </c>
      <c r="I377" s="32" t="s">
        <v>129</v>
      </c>
      <c r="J377" s="36" t="n">
        <v>2.11716121919269</v>
      </c>
      <c r="K377" s="36" t="n">
        <f aca="false">$K$8</f>
        <v>1.80203622806309</v>
      </c>
      <c r="L377" s="36" t="n">
        <f aca="false">SQRT(J377^2+K377^2)</f>
        <v>2.78023491728762</v>
      </c>
      <c r="M377" s="55" t="n">
        <f aca="false">IF(G377="","",MAX(0,G377-1.96*L377/100))</f>
        <v>0.362030631421507</v>
      </c>
      <c r="N377" s="55" t="n">
        <f aca="false">IF(G377="","",MIN(1,G377+1.96*L377/100))</f>
        <v>0.471015840179182</v>
      </c>
      <c r="O377" s="54" t="n">
        <f aca="false">ROUND(S377*W377,0)</f>
        <v>51</v>
      </c>
      <c r="P377" s="54" t="n">
        <f aca="false">IF(F377="","",ROUND(SQRT((F377*L377/100)^2+(G377*O377)^2),0))</f>
        <v>27</v>
      </c>
      <c r="R377" s="56" t="n">
        <v>-9.06307441341107</v>
      </c>
      <c r="S377" s="57" t="n">
        <f aca="false">U377*V377*$F$5</f>
        <v>580.714285714285</v>
      </c>
      <c r="T377" s="58" t="n">
        <f aca="false">MAX(0,MIN(1,R377/100+$D$5))</f>
        <v>0.417424304833194</v>
      </c>
      <c r="U377" s="58" t="n">
        <v>0.714285714285714</v>
      </c>
      <c r="V377" s="57" t="n">
        <v>813</v>
      </c>
      <c r="W377" s="58" t="n">
        <v>0.0882361663506877</v>
      </c>
      <c r="X377" s="59" t="s">
        <v>136</v>
      </c>
      <c r="Y377" s="59" t="s">
        <v>131</v>
      </c>
    </row>
    <row r="378" customFormat="false" ht="15" hidden="false" customHeight="false" outlineLevel="0" collapsed="false">
      <c r="A378" s="32" t="s">
        <v>386</v>
      </c>
      <c r="B378" s="32" t="s">
        <v>567</v>
      </c>
      <c r="C378" s="32" t="s">
        <v>568</v>
      </c>
      <c r="D378" s="54" t="n">
        <f aca="false">ROUND(S378*T378,0)</f>
        <v>453</v>
      </c>
      <c r="E378" s="54" t="n">
        <f aca="false">ROUND(S378,0)-D378</f>
        <v>312</v>
      </c>
      <c r="F378" s="54" t="n">
        <f aca="false">IF(COUNTA(D378:E378)=0,"",SUM(D378:E378))</f>
        <v>765</v>
      </c>
      <c r="G378" s="55" t="n">
        <f aca="false">IF(OR(F378="",F378=0),"",D378/F378)</f>
        <v>0.592156862745098</v>
      </c>
      <c r="H378" s="55" t="n">
        <f aca="false">IF(OR(F378="",F378=0),"",E378/F378)</f>
        <v>0.407843137254902</v>
      </c>
      <c r="I378" s="32" t="s">
        <v>129</v>
      </c>
      <c r="J378" s="36" t="n">
        <v>2.11716121919269</v>
      </c>
      <c r="K378" s="36" t="n">
        <f aca="false">$K$8</f>
        <v>1.80203622806309</v>
      </c>
      <c r="L378" s="36" t="n">
        <f aca="false">SQRT(J378^2+K378^2)</f>
        <v>2.78023491728762</v>
      </c>
      <c r="M378" s="55" t="n">
        <f aca="false">IF(G378="","",MAX(0,G378-1.96*L378/100))</f>
        <v>0.537664258366261</v>
      </c>
      <c r="N378" s="55" t="n">
        <f aca="false">IF(G378="","",MIN(1,G378+1.96*L378/100))</f>
        <v>0.646649467123935</v>
      </c>
      <c r="O378" s="54" t="n">
        <f aca="false">ROUND(S378*W378,0)</f>
        <v>67</v>
      </c>
      <c r="P378" s="54" t="n">
        <f aca="false">IF(F378="","",ROUND(SQRT((F378*L378/100)^2+(G378*O378)^2),0))</f>
        <v>45</v>
      </c>
      <c r="R378" s="56" t="n">
        <v>8.40450401491282</v>
      </c>
      <c r="S378" s="57" t="n">
        <f aca="false">U378*V378*$F$5</f>
        <v>764.667071688942</v>
      </c>
      <c r="T378" s="58" t="n">
        <f aca="false">MAX(0,MIN(1,R378/100+$D$5))</f>
        <v>0.592100089116433</v>
      </c>
      <c r="U378" s="58" t="n">
        <v>0.451397326852977</v>
      </c>
      <c r="V378" s="57" t="n">
        <v>1694</v>
      </c>
      <c r="W378" s="58" t="n">
        <v>0.0882361663506877</v>
      </c>
      <c r="X378" s="59" t="s">
        <v>136</v>
      </c>
      <c r="Y378" s="59" t="s">
        <v>131</v>
      </c>
    </row>
    <row r="379" customFormat="false" ht="15" hidden="false" customHeight="false" outlineLevel="0" collapsed="false">
      <c r="A379" s="32" t="s">
        <v>386</v>
      </c>
      <c r="B379" s="32" t="s">
        <v>567</v>
      </c>
      <c r="C379" s="32" t="s">
        <v>569</v>
      </c>
      <c r="D379" s="54" t="n">
        <f aca="false">ROUND(S379*T379,0)</f>
        <v>349</v>
      </c>
      <c r="E379" s="54" t="n">
        <f aca="false">ROUND(S379,0)-D379</f>
        <v>270</v>
      </c>
      <c r="F379" s="54" t="n">
        <f aca="false">IF(COUNTA(D379:E379)=0,"",SUM(D379:E379))</f>
        <v>619</v>
      </c>
      <c r="G379" s="55" t="n">
        <f aca="false">IF(OR(F379="",F379=0),"",D379/F379)</f>
        <v>0.563812600969305</v>
      </c>
      <c r="H379" s="55" t="n">
        <f aca="false">IF(OR(F379="",F379=0),"",E379/F379)</f>
        <v>0.436187399030695</v>
      </c>
      <c r="I379" s="32" t="s">
        <v>129</v>
      </c>
      <c r="J379" s="36" t="n">
        <v>2.11716121919269</v>
      </c>
      <c r="K379" s="36" t="n">
        <f aca="false">$K$8</f>
        <v>1.80203622806309</v>
      </c>
      <c r="L379" s="36" t="n">
        <f aca="false">SQRT(J379^2+K379^2)</f>
        <v>2.78023491728762</v>
      </c>
      <c r="M379" s="55" t="n">
        <f aca="false">IF(G379="","",MAX(0,G379-1.96*L379/100))</f>
        <v>0.509319996590468</v>
      </c>
      <c r="N379" s="55" t="n">
        <f aca="false">IF(G379="","",MIN(1,G379+1.96*L379/100))</f>
        <v>0.618305205348143</v>
      </c>
      <c r="O379" s="54" t="n">
        <f aca="false">ROUND(S379*W379,0)</f>
        <v>55</v>
      </c>
      <c r="P379" s="54" t="n">
        <f aca="false">IF(F379="","",ROUND(SQRT((F379*L379/100)^2+(G379*O379)^2),0))</f>
        <v>35</v>
      </c>
      <c r="R379" s="56" t="n">
        <v>5.60017226282582</v>
      </c>
      <c r="S379" s="57" t="n">
        <f aca="false">U379*V379*$F$5</f>
        <v>619.017871017871</v>
      </c>
      <c r="T379" s="58" t="n">
        <f aca="false">MAX(0,MIN(1,R379/100+$D$5))</f>
        <v>0.564056771595563</v>
      </c>
      <c r="U379" s="58" t="n">
        <v>0.469308469308469</v>
      </c>
      <c r="V379" s="57" t="n">
        <v>1319</v>
      </c>
      <c r="W379" s="58" t="n">
        <v>0.0882361663506877</v>
      </c>
      <c r="X379" s="59" t="s">
        <v>136</v>
      </c>
      <c r="Y379" s="59" t="s">
        <v>131</v>
      </c>
    </row>
    <row r="380" customFormat="false" ht="15" hidden="false" customHeight="false" outlineLevel="0" collapsed="false">
      <c r="A380" s="32" t="s">
        <v>386</v>
      </c>
      <c r="B380" s="32" t="s">
        <v>567</v>
      </c>
      <c r="C380" s="32" t="s">
        <v>570</v>
      </c>
      <c r="D380" s="54" t="n">
        <f aca="false">ROUND(S380*T380,0)</f>
        <v>528</v>
      </c>
      <c r="E380" s="54" t="n">
        <f aca="false">ROUND(S380,0)-D380</f>
        <v>438</v>
      </c>
      <c r="F380" s="54" t="n">
        <f aca="false">IF(COUNTA(D380:E380)=0,"",SUM(D380:E380))</f>
        <v>966</v>
      </c>
      <c r="G380" s="55" t="n">
        <f aca="false">IF(OR(F380="",F380=0),"",D380/F380)</f>
        <v>0.546583850931677</v>
      </c>
      <c r="H380" s="55" t="n">
        <f aca="false">IF(OR(F380="",F380=0),"",E380/F380)</f>
        <v>0.453416149068323</v>
      </c>
      <c r="I380" s="32" t="s">
        <v>129</v>
      </c>
      <c r="J380" s="36" t="n">
        <v>1.72835549007323</v>
      </c>
      <c r="K380" s="36" t="n">
        <f aca="false">$K$8</f>
        <v>1.80203622806309</v>
      </c>
      <c r="L380" s="36" t="n">
        <f aca="false">SQRT(J380^2+K380^2)</f>
        <v>2.49690754080285</v>
      </c>
      <c r="M380" s="55" t="n">
        <f aca="false">IF(G380="","",MAX(0,G380-1.96*L380/100))</f>
        <v>0.497644463131941</v>
      </c>
      <c r="N380" s="55" t="n">
        <f aca="false">IF(G380="","",MIN(1,G380+1.96*L380/100))</f>
        <v>0.595523238731413</v>
      </c>
      <c r="O380" s="54" t="n">
        <f aca="false">ROUND(S380*W380,0)</f>
        <v>66</v>
      </c>
      <c r="P380" s="54" t="n">
        <f aca="false">IF(F380="","",ROUND(SQRT((F380*L380/100)^2+(G380*O380)^2),0))</f>
        <v>43</v>
      </c>
      <c r="R380" s="56" t="n">
        <v>3.81200359963903</v>
      </c>
      <c r="S380" s="57" t="n">
        <f aca="false">U380*V380*$F$5</f>
        <v>966.474176094441</v>
      </c>
      <c r="T380" s="58" t="n">
        <f aca="false">MAX(0,MIN(1,R380/100+$D$5))</f>
        <v>0.546175084963695</v>
      </c>
      <c r="U380" s="58" t="n">
        <v>0.465322183964584</v>
      </c>
      <c r="V380" s="57" t="n">
        <v>2077</v>
      </c>
      <c r="W380" s="58" t="n">
        <v>0.0678151016999644</v>
      </c>
      <c r="X380" s="59" t="s">
        <v>169</v>
      </c>
      <c r="Y380" s="59" t="s">
        <v>131</v>
      </c>
    </row>
    <row r="381" customFormat="false" ht="15" hidden="false" customHeight="false" outlineLevel="0" collapsed="false">
      <c r="A381" s="32" t="s">
        <v>386</v>
      </c>
      <c r="B381" s="32" t="s">
        <v>571</v>
      </c>
      <c r="C381" s="32" t="s">
        <v>571</v>
      </c>
      <c r="D381" s="54" t="n">
        <f aca="false">ROUND(S381*T381,0)</f>
        <v>492</v>
      </c>
      <c r="E381" s="54" t="n">
        <f aca="false">ROUND(S381,0)-D381</f>
        <v>653</v>
      </c>
      <c r="F381" s="54" t="n">
        <f aca="false">IF(COUNTA(D381:E381)=0,"",SUM(D381:E381))</f>
        <v>1145</v>
      </c>
      <c r="G381" s="55" t="n">
        <f aca="false">IF(OR(F381="",F381=0),"",D381/F381)</f>
        <v>0.429694323144105</v>
      </c>
      <c r="H381" s="55" t="n">
        <f aca="false">IF(OR(F381="",F381=0),"",E381/F381)</f>
        <v>0.570305676855895</v>
      </c>
      <c r="I381" s="32" t="s">
        <v>129</v>
      </c>
      <c r="J381" s="36" t="n">
        <v>1.72835549007323</v>
      </c>
      <c r="K381" s="36" t="n">
        <f aca="false">$K$8</f>
        <v>1.80203622806309</v>
      </c>
      <c r="L381" s="36" t="n">
        <f aca="false">SQRT(J381^2+K381^2)</f>
        <v>2.49690754080285</v>
      </c>
      <c r="M381" s="55" t="n">
        <f aca="false">IF(G381="","",MAX(0,G381-1.96*L381/100))</f>
        <v>0.380754935344369</v>
      </c>
      <c r="N381" s="55" t="n">
        <f aca="false">IF(G381="","",MIN(1,G381+1.96*L381/100))</f>
        <v>0.478633710943841</v>
      </c>
      <c r="O381" s="54" t="n">
        <f aca="false">ROUND(S381*W381,0)</f>
        <v>78</v>
      </c>
      <c r="P381" s="54" t="n">
        <f aca="false">IF(F381="","",ROUND(SQRT((F381*L381/100)^2+(G381*O381)^2),0))</f>
        <v>44</v>
      </c>
      <c r="R381" s="56" t="n">
        <v>-7.86161407442459</v>
      </c>
      <c r="S381" s="57" t="n">
        <f aca="false">U381*V381*$F$5</f>
        <v>1145.48062775871</v>
      </c>
      <c r="T381" s="58" t="n">
        <f aca="false">MAX(0,MIN(1,R381/100+$D$5))</f>
        <v>0.429438908223059</v>
      </c>
      <c r="U381" s="58" t="n">
        <v>0.537027954879843</v>
      </c>
      <c r="V381" s="57" t="n">
        <v>2133</v>
      </c>
      <c r="W381" s="58" t="n">
        <v>0.0678151016999644</v>
      </c>
      <c r="X381" s="59" t="s">
        <v>169</v>
      </c>
      <c r="Y381" s="59" t="s">
        <v>131</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572</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573</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B5-SUMPRODUCT(R12:R381,S12:S381)/SUM(S12:S381)/100</f>
        <v>0.511993414518765</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SUM(D12:D381)</f>
        <v>151578</v>
      </c>
      <c r="E8" s="48" t="n">
        <f aca="false">SUM(E12:E381)</f>
        <v>154535</v>
      </c>
      <c r="F8" s="48" t="n">
        <f aca="false">D8+E8</f>
        <v>306113</v>
      </c>
      <c r="G8" s="49" t="n">
        <f aca="false">IF(F8=0,"",D8/F8)</f>
        <v>0.495170084249934</v>
      </c>
      <c r="H8" s="49" t="n">
        <f aca="false">IF(F8=0,"",E8/F8)</f>
        <v>0.504829915750066</v>
      </c>
      <c r="I8" s="20" t="s">
        <v>114</v>
      </c>
      <c r="J8" s="50" t="n">
        <v>0</v>
      </c>
      <c r="K8" s="50" t="n">
        <v>1.80181073632582</v>
      </c>
      <c r="L8" s="50" t="n">
        <f aca="false">SQRT(J8^2+K8^2)</f>
        <v>1.80181073632582</v>
      </c>
      <c r="M8" s="49" t="n">
        <f aca="false">G8-1.96*L8/100</f>
        <v>0.459854593817948</v>
      </c>
      <c r="N8" s="49" t="n">
        <f aca="false">G8+1.96*L8/100</f>
        <v>0.53048557468192</v>
      </c>
      <c r="O8" s="48" t="n">
        <f aca="false">ROUND(F8*0.04333,0)</f>
        <v>13264</v>
      </c>
      <c r="P8" s="48" t="n">
        <f aca="false">ROUND(SQRT((F8*L8/100)^2+(G8*O8)^2),0)</f>
        <v>8577</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128</v>
      </c>
      <c r="D12" s="54" t="n">
        <f aca="false">ROUND(S12*T12,0)</f>
        <v>154</v>
      </c>
      <c r="E12" s="54" t="n">
        <f aca="false">ROUND(S12,0)-D12</f>
        <v>210</v>
      </c>
      <c r="F12" s="54" t="n">
        <f aca="false">IF(COUNTA(D12:E12)=0,"",SUM(D12:E12))</f>
        <v>364</v>
      </c>
      <c r="G12" s="55" t="n">
        <f aca="false">IF(OR(F12="",F12=0),"",D12/F12)</f>
        <v>0.423076923076923</v>
      </c>
      <c r="H12" s="55" t="n">
        <f aca="false">IF(OR(F12="",F12=0),"",E12/F12)</f>
        <v>0.576923076923077</v>
      </c>
      <c r="I12" s="32" t="s">
        <v>129</v>
      </c>
      <c r="J12" s="36" t="n">
        <v>3.1978281706008</v>
      </c>
      <c r="K12" s="36" t="n">
        <f aca="false">$K$8</f>
        <v>1.80181073632582</v>
      </c>
      <c r="L12" s="36" t="n">
        <f aca="false">SQRT(J12^2+K12^2)</f>
        <v>3.67050772213151</v>
      </c>
      <c r="M12" s="55" t="n">
        <f aca="false">IF(G12="","",MAX(0,G12-1.96*L12/100))</f>
        <v>0.351134971723146</v>
      </c>
      <c r="N12" s="55" t="n">
        <f aca="false">IF(G12="","",MIN(1,G12+1.96*L12/100))</f>
        <v>0.495018874430701</v>
      </c>
      <c r="O12" s="54" t="n">
        <f aca="false">ROUND(S12*W12,0)</f>
        <v>54</v>
      </c>
      <c r="P12" s="54" t="n">
        <f aca="false">IF(F12="","",ROUND(SQRT((F12*L12/100)^2+(G12*O12)^2),0))</f>
        <v>26</v>
      </c>
      <c r="R12" s="56" t="n">
        <v>-8.96023894270661</v>
      </c>
      <c r="S12" s="57" t="n">
        <f aca="false">U12*V12*$F$5</f>
        <v>364.490963855422</v>
      </c>
      <c r="T12" s="58" t="n">
        <f aca="false">MAX(0,MIN(1,R12/100+$D$5))</f>
        <v>0.422391025091699</v>
      </c>
      <c r="U12" s="58" t="n">
        <v>0.58132530120482</v>
      </c>
      <c r="V12" s="57" t="n">
        <v>627</v>
      </c>
      <c r="W12" s="58" t="n">
        <v>0.147793277096735</v>
      </c>
      <c r="X12" s="59" t="s">
        <v>130</v>
      </c>
      <c r="Y12" s="59" t="s">
        <v>131</v>
      </c>
    </row>
    <row r="13" customFormat="false" ht="15" hidden="false" customHeight="false" outlineLevel="0" collapsed="false">
      <c r="A13" s="32" t="s">
        <v>127</v>
      </c>
      <c r="B13" s="32" t="s">
        <v>132</v>
      </c>
      <c r="C13" s="32" t="s">
        <v>132</v>
      </c>
      <c r="D13" s="54" t="n">
        <f aca="false">ROUND(S13*T13,0)</f>
        <v>97</v>
      </c>
      <c r="E13" s="54" t="n">
        <f aca="false">ROUND(S13,0)-D13</f>
        <v>233</v>
      </c>
      <c r="F13" s="54" t="n">
        <f aca="false">IF(COUNTA(D13:E13)=0,"",SUM(D13:E13))</f>
        <v>330</v>
      </c>
      <c r="G13" s="55" t="n">
        <f aca="false">IF(OR(F13="",F13=0),"",D13/F13)</f>
        <v>0.293939393939394</v>
      </c>
      <c r="H13" s="55" t="n">
        <f aca="false">IF(OR(F13="",F13=0),"",E13/F13)</f>
        <v>0.706060606060606</v>
      </c>
      <c r="I13" s="32" t="s">
        <v>129</v>
      </c>
      <c r="J13" s="36" t="n">
        <v>3.1978281706008</v>
      </c>
      <c r="K13" s="36" t="n">
        <f aca="false">$K$8</f>
        <v>1.80181073632582</v>
      </c>
      <c r="L13" s="36" t="n">
        <f aca="false">SQRT(J13^2+K13^2)</f>
        <v>3.67050772213151</v>
      </c>
      <c r="M13" s="55" t="n">
        <f aca="false">IF(G13="","",MAX(0,G13-1.96*L13/100))</f>
        <v>0.221997442585616</v>
      </c>
      <c r="N13" s="55" t="n">
        <f aca="false">IF(G13="","",MIN(1,G13+1.96*L13/100))</f>
        <v>0.365881345293172</v>
      </c>
      <c r="O13" s="54" t="n">
        <f aca="false">ROUND(S13*W13,0)</f>
        <v>49</v>
      </c>
      <c r="P13" s="54" t="n">
        <f aca="false">IF(F13="","",ROUND(SQRT((F13*L13/100)^2+(G13*O13)^2),0))</f>
        <v>19</v>
      </c>
      <c r="R13" s="56" t="n">
        <v>-21.8928818485521</v>
      </c>
      <c r="S13" s="57" t="n">
        <f aca="false">U13*V13*$F$5</f>
        <v>330.130136986301</v>
      </c>
      <c r="T13" s="58" t="n">
        <f aca="false">MAX(0,MIN(1,R13/100+$D$5))</f>
        <v>0.293064596033244</v>
      </c>
      <c r="U13" s="58" t="n">
        <v>0.537671232876712</v>
      </c>
      <c r="V13" s="57" t="n">
        <v>614</v>
      </c>
      <c r="W13" s="58" t="n">
        <v>0.147793277096735</v>
      </c>
      <c r="X13" s="59" t="s">
        <v>130</v>
      </c>
      <c r="Y13" s="59" t="s">
        <v>131</v>
      </c>
    </row>
    <row r="14" customFormat="false" ht="15" hidden="false" customHeight="false" outlineLevel="0" collapsed="false">
      <c r="A14" s="32" t="s">
        <v>127</v>
      </c>
      <c r="B14" s="32" t="s">
        <v>133</v>
      </c>
      <c r="C14" s="32" t="s">
        <v>133</v>
      </c>
      <c r="D14" s="54" t="n">
        <f aca="false">ROUND(S14*T14,0)</f>
        <v>121</v>
      </c>
      <c r="E14" s="54" t="n">
        <f aca="false">ROUND(S14,0)-D14</f>
        <v>235</v>
      </c>
      <c r="F14" s="54" t="n">
        <f aca="false">IF(COUNTA(D14:E14)=0,"",SUM(D14:E14))</f>
        <v>356</v>
      </c>
      <c r="G14" s="55" t="n">
        <f aca="false">IF(OR(F14="",F14=0),"",D14/F14)</f>
        <v>0.339887640449438</v>
      </c>
      <c r="H14" s="55" t="n">
        <f aca="false">IF(OR(F14="",F14=0),"",E14/F14)</f>
        <v>0.660112359550562</v>
      </c>
      <c r="I14" s="32" t="s">
        <v>129</v>
      </c>
      <c r="J14" s="36" t="n">
        <v>3.1978281706008</v>
      </c>
      <c r="K14" s="36" t="n">
        <f aca="false">$K$8</f>
        <v>1.80181073632582</v>
      </c>
      <c r="L14" s="36" t="n">
        <f aca="false">SQRT(J14^2+K14^2)</f>
        <v>3.67050772213151</v>
      </c>
      <c r="M14" s="55" t="n">
        <f aca="false">IF(G14="","",MAX(0,G14-1.96*L14/100))</f>
        <v>0.267945689095661</v>
      </c>
      <c r="N14" s="55" t="n">
        <f aca="false">IF(G14="","",MIN(1,G14+1.96*L14/100))</f>
        <v>0.411829591803216</v>
      </c>
      <c r="O14" s="54" t="n">
        <f aca="false">ROUND(S14*W14,0)</f>
        <v>53</v>
      </c>
      <c r="P14" s="54" t="n">
        <f aca="false">IF(F14="","",ROUND(SQRT((F14*L14/100)^2+(G14*O14)^2),0))</f>
        <v>22</v>
      </c>
      <c r="R14" s="56" t="n">
        <v>-17.2731585933479</v>
      </c>
      <c r="S14" s="57" t="n">
        <f aca="false">U14*V14*$F$5</f>
        <v>355.63436928702</v>
      </c>
      <c r="T14" s="58" t="n">
        <f aca="false">MAX(0,MIN(1,R14/100+$D$5))</f>
        <v>0.339261828585285</v>
      </c>
      <c r="U14" s="58" t="n">
        <v>0.636197440585009</v>
      </c>
      <c r="V14" s="57" t="n">
        <v>559</v>
      </c>
      <c r="W14" s="58" t="n">
        <v>0.147793277096735</v>
      </c>
      <c r="X14" s="59" t="s">
        <v>130</v>
      </c>
      <c r="Y14" s="59" t="s">
        <v>131</v>
      </c>
    </row>
    <row r="15" customFormat="false" ht="15" hidden="false" customHeight="false" outlineLevel="0" collapsed="false">
      <c r="A15" s="32" t="s">
        <v>127</v>
      </c>
      <c r="B15" s="32" t="s">
        <v>134</v>
      </c>
      <c r="C15" s="32" t="s">
        <v>135</v>
      </c>
      <c r="D15" s="54" t="n">
        <f aca="false">ROUND(S15*T15,0)</f>
        <v>192</v>
      </c>
      <c r="E15" s="54" t="n">
        <f aca="false">ROUND(S15,0)-D15</f>
        <v>532</v>
      </c>
      <c r="F15" s="54" t="n">
        <f aca="false">IF(COUNTA(D15:E15)=0,"",SUM(D15:E15))</f>
        <v>724</v>
      </c>
      <c r="G15" s="55" t="n">
        <f aca="false">IF(OR(F15="",F15=0),"",D15/F15)</f>
        <v>0.265193370165746</v>
      </c>
      <c r="H15" s="55" t="n">
        <f aca="false">IF(OR(F15="",F15=0),"",E15/F15)</f>
        <v>0.734806629834254</v>
      </c>
      <c r="I15" s="32" t="s">
        <v>129</v>
      </c>
      <c r="J15" s="36" t="n">
        <v>2.22489971008846</v>
      </c>
      <c r="K15" s="36" t="n">
        <f aca="false">$K$8</f>
        <v>1.80181073632582</v>
      </c>
      <c r="L15" s="36" t="n">
        <f aca="false">SQRT(J15^2+K15^2)</f>
        <v>2.86298806310657</v>
      </c>
      <c r="M15" s="55" t="n">
        <f aca="false">IF(G15="","",MAX(0,G15-1.96*L15/100))</f>
        <v>0.209078804128857</v>
      </c>
      <c r="N15" s="55" t="n">
        <f aca="false">IF(G15="","",MIN(1,G15+1.96*L15/100))</f>
        <v>0.321307936202635</v>
      </c>
      <c r="O15" s="54" t="n">
        <f aca="false">ROUND(S15*W15,0)</f>
        <v>64</v>
      </c>
      <c r="P15" s="54" t="n">
        <f aca="false">IF(F15="","",ROUND(SQRT((F15*L15/100)^2+(G15*O15)^2),0))</f>
        <v>27</v>
      </c>
      <c r="R15" s="56" t="n">
        <v>-24.642820966893</v>
      </c>
      <c r="S15" s="57" t="n">
        <f aca="false">U15*V15*$F$5</f>
        <v>724.377906976744</v>
      </c>
      <c r="T15" s="58" t="n">
        <f aca="false">MAX(0,MIN(1,R15/100+$D$5))</f>
        <v>0.265565204849835</v>
      </c>
      <c r="U15" s="58" t="n">
        <v>0.676356589147287</v>
      </c>
      <c r="V15" s="57" t="n">
        <v>1071</v>
      </c>
      <c r="W15" s="58" t="n">
        <v>0.0882361663506877</v>
      </c>
      <c r="X15" s="59" t="s">
        <v>136</v>
      </c>
      <c r="Y15" s="59" t="s">
        <v>131</v>
      </c>
    </row>
    <row r="16" customFormat="false" ht="15" hidden="false" customHeight="false" outlineLevel="0" collapsed="false">
      <c r="A16" s="32" t="s">
        <v>127</v>
      </c>
      <c r="B16" s="32" t="s">
        <v>134</v>
      </c>
      <c r="C16" s="32" t="s">
        <v>137</v>
      </c>
      <c r="D16" s="54" t="n">
        <f aca="false">ROUND(S16*T16,0)</f>
        <v>174</v>
      </c>
      <c r="E16" s="54" t="n">
        <f aca="false">ROUND(S16,0)-D16</f>
        <v>437</v>
      </c>
      <c r="F16" s="54" t="n">
        <f aca="false">IF(COUNTA(D16:E16)=0,"",SUM(D16:E16))</f>
        <v>611</v>
      </c>
      <c r="G16" s="55" t="n">
        <f aca="false">IF(OR(F16="",F16=0),"",D16/F16)</f>
        <v>0.284779050736498</v>
      </c>
      <c r="H16" s="55" t="n">
        <f aca="false">IF(OR(F16="",F16=0),"",E16/F16)</f>
        <v>0.715220949263502</v>
      </c>
      <c r="I16" s="32" t="s">
        <v>129</v>
      </c>
      <c r="J16" s="36" t="n">
        <v>2.22489971008846</v>
      </c>
      <c r="K16" s="36" t="n">
        <f aca="false">$K$8</f>
        <v>1.80181073632582</v>
      </c>
      <c r="L16" s="36" t="n">
        <f aca="false">SQRT(J16^2+K16^2)</f>
        <v>2.86298806310657</v>
      </c>
      <c r="M16" s="55" t="n">
        <f aca="false">IF(G16="","",MAX(0,G16-1.96*L16/100))</f>
        <v>0.228664484699609</v>
      </c>
      <c r="N16" s="55" t="n">
        <f aca="false">IF(G16="","",MIN(1,G16+1.96*L16/100))</f>
        <v>0.340893616773386</v>
      </c>
      <c r="O16" s="54" t="n">
        <f aca="false">ROUND(S16*W16,0)</f>
        <v>54</v>
      </c>
      <c r="P16" s="54" t="n">
        <f aca="false">IF(F16="","",ROUND(SQRT((F16*L16/100)^2+(G16*O16)^2),0))</f>
        <v>23</v>
      </c>
      <c r="R16" s="56" t="n">
        <v>-22.7557237415554</v>
      </c>
      <c r="S16" s="57" t="n">
        <f aca="false">U16*V16*$F$5</f>
        <v>610.89237199582</v>
      </c>
      <c r="T16" s="58" t="n">
        <f aca="false">MAX(0,MIN(1,R16/100+$D$5))</f>
        <v>0.284436177103211</v>
      </c>
      <c r="U16" s="58" t="n">
        <v>0.625914315569488</v>
      </c>
      <c r="V16" s="57" t="n">
        <v>976</v>
      </c>
      <c r="W16" s="58" t="n">
        <v>0.0882361663506877</v>
      </c>
      <c r="X16" s="59" t="s">
        <v>136</v>
      </c>
      <c r="Y16" s="59" t="s">
        <v>131</v>
      </c>
    </row>
    <row r="17" customFormat="false" ht="15" hidden="false" customHeight="false" outlineLevel="0" collapsed="false">
      <c r="A17" s="32" t="s">
        <v>127</v>
      </c>
      <c r="B17" s="32" t="s">
        <v>138</v>
      </c>
      <c r="C17" s="32" t="s">
        <v>138</v>
      </c>
      <c r="D17" s="54" t="n">
        <f aca="false">ROUND(S17*T17,0)</f>
        <v>33</v>
      </c>
      <c r="E17" s="54" t="n">
        <f aca="false">ROUND(S17,0)-D17</f>
        <v>60</v>
      </c>
      <c r="F17" s="54" t="n">
        <f aca="false">IF(COUNTA(D17:E17)=0,"",SUM(D17:E17))</f>
        <v>93</v>
      </c>
      <c r="G17" s="55" t="n">
        <f aca="false">IF(OR(F17="",F17=0),"",D17/F17)</f>
        <v>0.354838709677419</v>
      </c>
      <c r="H17" s="55" t="n">
        <f aca="false">IF(OR(F17="",F17=0),"",E17/F17)</f>
        <v>0.645161290322581</v>
      </c>
      <c r="I17" s="32" t="s">
        <v>129</v>
      </c>
      <c r="J17" s="36" t="n">
        <v>3.1978281706008</v>
      </c>
      <c r="K17" s="36" t="n">
        <f aca="false">$K$8</f>
        <v>1.80181073632582</v>
      </c>
      <c r="L17" s="36" t="n">
        <f aca="false">SQRT(J17^2+K17^2)</f>
        <v>3.67050772213151</v>
      </c>
      <c r="M17" s="55" t="n">
        <f aca="false">IF(G17="","",MAX(0,G17-1.96*L17/100))</f>
        <v>0.282896758323642</v>
      </c>
      <c r="N17" s="55" t="n">
        <f aca="false">IF(G17="","",MIN(1,G17+1.96*L17/100))</f>
        <v>0.426780661031197</v>
      </c>
      <c r="O17" s="54" t="n">
        <f aca="false">ROUND(S17*W17,0)</f>
        <v>14</v>
      </c>
      <c r="P17" s="54" t="n">
        <f aca="false">IF(F17="","",ROUND(SQRT((F17*L17/100)^2+(G17*O17)^2),0))</f>
        <v>6</v>
      </c>
      <c r="R17" s="56" t="n">
        <v>-15.9096053678746</v>
      </c>
      <c r="S17" s="57" t="n">
        <f aca="false">U17*V17*$F$5</f>
        <v>93.4268292682927</v>
      </c>
      <c r="T17" s="58" t="n">
        <f aca="false">MAX(0,MIN(1,R17/100+$D$5))</f>
        <v>0.352897360840018</v>
      </c>
      <c r="U17" s="58" t="n">
        <v>0.573170731707317</v>
      </c>
      <c r="V17" s="57" t="n">
        <v>163</v>
      </c>
      <c r="W17" s="58" t="n">
        <v>0.147793277096735</v>
      </c>
      <c r="X17" s="59" t="s">
        <v>130</v>
      </c>
      <c r="Y17" s="59" t="s">
        <v>131</v>
      </c>
    </row>
    <row r="18" customFormat="false" ht="15" hidden="false" customHeight="false" outlineLevel="0" collapsed="false">
      <c r="A18" s="32" t="s">
        <v>127</v>
      </c>
      <c r="B18" s="32" t="s">
        <v>139</v>
      </c>
      <c r="C18" s="32" t="s">
        <v>140</v>
      </c>
      <c r="D18" s="54" t="n">
        <f aca="false">ROUND(S18*T18,0)</f>
        <v>245</v>
      </c>
      <c r="E18" s="54" t="n">
        <f aca="false">ROUND(S18,0)-D18</f>
        <v>608</v>
      </c>
      <c r="F18" s="54" t="n">
        <f aca="false">IF(COUNTA(D18:E18)=0,"",SUM(D18:E18))</f>
        <v>853</v>
      </c>
      <c r="G18" s="55" t="n">
        <f aca="false">IF(OR(F18="",F18=0),"",D18/F18)</f>
        <v>0.287221570926143</v>
      </c>
      <c r="H18" s="55" t="n">
        <f aca="false">IF(OR(F18="",F18=0),"",E18/F18)</f>
        <v>0.712778429073857</v>
      </c>
      <c r="I18" s="32" t="s">
        <v>129</v>
      </c>
      <c r="J18" s="36" t="n">
        <v>2.22489971008846</v>
      </c>
      <c r="K18" s="36" t="n">
        <f aca="false">$K$8</f>
        <v>1.80181073632582</v>
      </c>
      <c r="L18" s="36" t="n">
        <f aca="false">SQRT(J18^2+K18^2)</f>
        <v>2.86298806310657</v>
      </c>
      <c r="M18" s="55" t="n">
        <f aca="false">IF(G18="","",MAX(0,G18-1.96*L18/100))</f>
        <v>0.231107004889254</v>
      </c>
      <c r="N18" s="55" t="n">
        <f aca="false">IF(G18="","",MIN(1,G18+1.96*L18/100))</f>
        <v>0.343336136963032</v>
      </c>
      <c r="O18" s="54" t="n">
        <f aca="false">ROUND(S18*W18,0)</f>
        <v>75</v>
      </c>
      <c r="P18" s="54" t="n">
        <f aca="false">IF(F18="","",ROUND(SQRT((F18*L18/100)^2+(G18*O18)^2),0))</f>
        <v>33</v>
      </c>
      <c r="R18" s="56" t="n">
        <v>-22.5056311229132</v>
      </c>
      <c r="S18" s="57" t="n">
        <f aca="false">U18*V18*$F$5</f>
        <v>852.994440031771</v>
      </c>
      <c r="T18" s="58" t="n">
        <f aca="false">MAX(0,MIN(1,R18/100+$D$5))</f>
        <v>0.286937103289633</v>
      </c>
      <c r="U18" s="58" t="n">
        <v>0.666401906274821</v>
      </c>
      <c r="V18" s="57" t="n">
        <v>1280</v>
      </c>
      <c r="W18" s="58" t="n">
        <v>0.0882361663506877</v>
      </c>
      <c r="X18" s="59" t="s">
        <v>136</v>
      </c>
      <c r="Y18" s="59" t="s">
        <v>131</v>
      </c>
    </row>
    <row r="19" customFormat="false" ht="15" hidden="false" customHeight="false" outlineLevel="0" collapsed="false">
      <c r="A19" s="32" t="s">
        <v>127</v>
      </c>
      <c r="B19" s="32" t="s">
        <v>139</v>
      </c>
      <c r="C19" s="32" t="s">
        <v>141</v>
      </c>
      <c r="D19" s="54" t="n">
        <f aca="false">ROUND(S19*T19,0)</f>
        <v>125</v>
      </c>
      <c r="E19" s="54" t="n">
        <f aca="false">ROUND(S19,0)-D19</f>
        <v>323</v>
      </c>
      <c r="F19" s="54" t="n">
        <f aca="false">IF(COUNTA(D19:E19)=0,"",SUM(D19:E19))</f>
        <v>448</v>
      </c>
      <c r="G19" s="55" t="n">
        <f aca="false">IF(OR(F19="",F19=0),"",D19/F19)</f>
        <v>0.279017857142857</v>
      </c>
      <c r="H19" s="55" t="n">
        <f aca="false">IF(OR(F19="",F19=0),"",E19/F19)</f>
        <v>0.720982142857143</v>
      </c>
      <c r="I19" s="32" t="s">
        <v>129</v>
      </c>
      <c r="J19" s="36" t="n">
        <v>3.1978281706008</v>
      </c>
      <c r="K19" s="36" t="n">
        <f aca="false">$K$8</f>
        <v>1.80181073632582</v>
      </c>
      <c r="L19" s="36" t="n">
        <f aca="false">SQRT(J19^2+K19^2)</f>
        <v>3.67050772213151</v>
      </c>
      <c r="M19" s="55" t="n">
        <f aca="false">IF(G19="","",MAX(0,G19-1.96*L19/100))</f>
        <v>0.20707590578908</v>
      </c>
      <c r="N19" s="55" t="n">
        <f aca="false">IF(G19="","",MIN(1,G19+1.96*L19/100))</f>
        <v>0.350959808496635</v>
      </c>
      <c r="O19" s="54" t="n">
        <f aca="false">ROUND(S19*W19,0)</f>
        <v>66</v>
      </c>
      <c r="P19" s="54" t="n">
        <f aca="false">IF(F19="","",ROUND(SQRT((F19*L19/100)^2+(G19*O19)^2),0))</f>
        <v>25</v>
      </c>
      <c r="R19" s="56" t="n">
        <v>-23.1937359352232</v>
      </c>
      <c r="S19" s="57" t="n">
        <f aca="false">U19*V19*$F$5</f>
        <v>447.939320388349</v>
      </c>
      <c r="T19" s="58" t="n">
        <f aca="false">MAX(0,MIN(1,R19/100+$D$5))</f>
        <v>0.280056055166533</v>
      </c>
      <c r="U19" s="58" t="n">
        <v>0.550970873786408</v>
      </c>
      <c r="V19" s="57" t="n">
        <v>813</v>
      </c>
      <c r="W19" s="58" t="n">
        <v>0.147793277096735</v>
      </c>
      <c r="X19" s="59" t="s">
        <v>130</v>
      </c>
      <c r="Y19" s="59" t="s">
        <v>131</v>
      </c>
    </row>
    <row r="20" customFormat="false" ht="15" hidden="false" customHeight="false" outlineLevel="0" collapsed="false">
      <c r="A20" s="32" t="s">
        <v>127</v>
      </c>
      <c r="B20" s="32" t="s">
        <v>139</v>
      </c>
      <c r="C20" s="32" t="s">
        <v>142</v>
      </c>
      <c r="D20" s="54" t="n">
        <f aca="false">ROUND(S20*T20,0)</f>
        <v>188</v>
      </c>
      <c r="E20" s="54" t="n">
        <f aca="false">ROUND(S20,0)-D20</f>
        <v>495</v>
      </c>
      <c r="F20" s="54" t="n">
        <f aca="false">IF(COUNTA(D20:E20)=0,"",SUM(D20:E20))</f>
        <v>683</v>
      </c>
      <c r="G20" s="55" t="n">
        <f aca="false">IF(OR(F20="",F20=0),"",D20/F20)</f>
        <v>0.275256222547584</v>
      </c>
      <c r="H20" s="55" t="n">
        <f aca="false">IF(OR(F20="",F20=0),"",E20/F20)</f>
        <v>0.724743777452416</v>
      </c>
      <c r="I20" s="32" t="s">
        <v>129</v>
      </c>
      <c r="J20" s="36" t="n">
        <v>2.22489971008846</v>
      </c>
      <c r="K20" s="36" t="n">
        <f aca="false">$K$8</f>
        <v>1.80181073632582</v>
      </c>
      <c r="L20" s="36" t="n">
        <f aca="false">SQRT(J20^2+K20^2)</f>
        <v>2.86298806310657</v>
      </c>
      <c r="M20" s="55" t="n">
        <f aca="false">IF(G20="","",MAX(0,G20-1.96*L20/100))</f>
        <v>0.219141656510695</v>
      </c>
      <c r="N20" s="55" t="n">
        <f aca="false">IF(G20="","",MIN(1,G20+1.96*L20/100))</f>
        <v>0.331370788584473</v>
      </c>
      <c r="O20" s="54" t="n">
        <f aca="false">ROUND(S20*W20,0)</f>
        <v>60</v>
      </c>
      <c r="P20" s="54" t="n">
        <f aca="false">IF(F20="","",ROUND(SQRT((F20*L20/100)^2+(G20*O20)^2),0))</f>
        <v>26</v>
      </c>
      <c r="R20" s="56" t="n">
        <v>-23.6391551644366</v>
      </c>
      <c r="S20" s="57" t="n">
        <f aca="false">U20*V20*$F$5</f>
        <v>683.326771653543</v>
      </c>
      <c r="T20" s="58" t="n">
        <f aca="false">MAX(0,MIN(1,R20/100+$D$5))</f>
        <v>0.275601862874399</v>
      </c>
      <c r="U20" s="58" t="n">
        <v>0.654527559055118</v>
      </c>
      <c r="V20" s="57" t="n">
        <v>1044</v>
      </c>
      <c r="W20" s="58" t="n">
        <v>0.0882361663506877</v>
      </c>
      <c r="X20" s="59" t="s">
        <v>136</v>
      </c>
      <c r="Y20" s="59" t="s">
        <v>131</v>
      </c>
    </row>
    <row r="21" customFormat="false" ht="15" hidden="false" customHeight="false" outlineLevel="0" collapsed="false">
      <c r="A21" s="32" t="s">
        <v>127</v>
      </c>
      <c r="B21" s="32" t="s">
        <v>143</v>
      </c>
      <c r="C21" s="32" t="s">
        <v>144</v>
      </c>
      <c r="D21" s="54" t="n">
        <f aca="false">ROUND(S21*T21,0)</f>
        <v>196</v>
      </c>
      <c r="E21" s="54" t="n">
        <f aca="false">ROUND(S21,0)-D21</f>
        <v>240</v>
      </c>
      <c r="F21" s="54" t="n">
        <f aca="false">IF(COUNTA(D21:E21)=0,"",SUM(D21:E21))</f>
        <v>436</v>
      </c>
      <c r="G21" s="55" t="n">
        <f aca="false">IF(OR(F21="",F21=0),"",D21/F21)</f>
        <v>0.44954128440367</v>
      </c>
      <c r="H21" s="55" t="n">
        <f aca="false">IF(OR(F21="",F21=0),"",E21/F21)</f>
        <v>0.55045871559633</v>
      </c>
      <c r="I21" s="32" t="s">
        <v>129</v>
      </c>
      <c r="J21" s="36" t="n">
        <v>3.1978281706008</v>
      </c>
      <c r="K21" s="36" t="n">
        <f aca="false">$K$8</f>
        <v>1.80181073632582</v>
      </c>
      <c r="L21" s="36" t="n">
        <f aca="false">SQRT(J21^2+K21^2)</f>
        <v>3.67050772213151</v>
      </c>
      <c r="M21" s="55" t="n">
        <f aca="false">IF(G21="","",MAX(0,G21-1.96*L21/100))</f>
        <v>0.377599333049892</v>
      </c>
      <c r="N21" s="55" t="n">
        <f aca="false">IF(G21="","",MIN(1,G21+1.96*L21/100))</f>
        <v>0.521483235757447</v>
      </c>
      <c r="O21" s="54" t="n">
        <f aca="false">ROUND(S21*W21,0)</f>
        <v>64</v>
      </c>
      <c r="P21" s="54" t="n">
        <f aca="false">IF(F21="","",ROUND(SQRT((F21*L21/100)^2+(G21*O21)^2),0))</f>
        <v>33</v>
      </c>
      <c r="R21" s="56" t="n">
        <v>-6.29777723183289</v>
      </c>
      <c r="S21" s="57" t="n">
        <f aca="false">U21*V21*$F$5</f>
        <v>436.24466571835</v>
      </c>
      <c r="T21" s="58" t="n">
        <f aca="false">MAX(0,MIN(1,R21/100+$D$5))</f>
        <v>0.449015642200436</v>
      </c>
      <c r="U21" s="58" t="n">
        <v>0.625889046941679</v>
      </c>
      <c r="V21" s="57" t="n">
        <v>697</v>
      </c>
      <c r="W21" s="58" t="n">
        <v>0.147793277096735</v>
      </c>
      <c r="X21" s="59" t="s">
        <v>130</v>
      </c>
      <c r="Y21" s="59" t="s">
        <v>131</v>
      </c>
    </row>
    <row r="22" customFormat="false" ht="15" hidden="false" customHeight="false" outlineLevel="0" collapsed="false">
      <c r="A22" s="32" t="s">
        <v>127</v>
      </c>
      <c r="B22" s="32" t="s">
        <v>143</v>
      </c>
      <c r="C22" s="32" t="s">
        <v>145</v>
      </c>
      <c r="D22" s="54" t="n">
        <f aca="false">ROUND(S22*T22,0)</f>
        <v>122</v>
      </c>
      <c r="E22" s="54" t="n">
        <f aca="false">ROUND(S22,0)-D22</f>
        <v>158</v>
      </c>
      <c r="F22" s="54" t="n">
        <f aca="false">IF(COUNTA(D22:E22)=0,"",SUM(D22:E22))</f>
        <v>280</v>
      </c>
      <c r="G22" s="55" t="n">
        <f aca="false">IF(OR(F22="",F22=0),"",D22/F22)</f>
        <v>0.435714285714286</v>
      </c>
      <c r="H22" s="55" t="n">
        <f aca="false">IF(OR(F22="",F22=0),"",E22/F22)</f>
        <v>0.564285714285714</v>
      </c>
      <c r="I22" s="32" t="s">
        <v>129</v>
      </c>
      <c r="J22" s="36" t="n">
        <v>3.1978281706008</v>
      </c>
      <c r="K22" s="36" t="n">
        <f aca="false">$K$8</f>
        <v>1.80181073632582</v>
      </c>
      <c r="L22" s="36" t="n">
        <f aca="false">SQRT(J22^2+K22^2)</f>
        <v>3.67050772213151</v>
      </c>
      <c r="M22" s="55" t="n">
        <f aca="false">IF(G22="","",MAX(0,G22-1.96*L22/100))</f>
        <v>0.363772334360508</v>
      </c>
      <c r="N22" s="55" t="n">
        <f aca="false">IF(G22="","",MIN(1,G22+1.96*L22/100))</f>
        <v>0.507656237068063</v>
      </c>
      <c r="O22" s="54" t="n">
        <f aca="false">ROUND(S22*W22,0)</f>
        <v>41</v>
      </c>
      <c r="P22" s="54" t="n">
        <f aca="false">IF(F22="","",ROUND(SQRT((F22*L22/100)^2+(G22*O22)^2),0))</f>
        <v>21</v>
      </c>
      <c r="R22" s="56" t="n">
        <v>-7.63226659442704</v>
      </c>
      <c r="S22" s="57" t="n">
        <f aca="false">U22*V22*$F$5</f>
        <v>280.5</v>
      </c>
      <c r="T22" s="58" t="n">
        <f aca="false">MAX(0,MIN(1,R22/100+$D$5))</f>
        <v>0.435670748574494</v>
      </c>
      <c r="U22" s="58" t="n">
        <v>0.568965517241379</v>
      </c>
      <c r="V22" s="57" t="n">
        <v>493</v>
      </c>
      <c r="W22" s="58" t="n">
        <v>0.147793277096735</v>
      </c>
      <c r="X22" s="59" t="s">
        <v>130</v>
      </c>
      <c r="Y22" s="59" t="s">
        <v>131</v>
      </c>
    </row>
    <row r="23" customFormat="false" ht="15" hidden="false" customHeight="false" outlineLevel="0" collapsed="false">
      <c r="A23" s="32" t="s">
        <v>127</v>
      </c>
      <c r="B23" s="32" t="s">
        <v>143</v>
      </c>
      <c r="C23" s="32" t="s">
        <v>146</v>
      </c>
      <c r="D23" s="54" t="n">
        <f aca="false">ROUND(S23*T23,0)</f>
        <v>251</v>
      </c>
      <c r="E23" s="54" t="n">
        <f aca="false">ROUND(S23,0)-D23</f>
        <v>395</v>
      </c>
      <c r="F23" s="54" t="n">
        <f aca="false">IF(COUNTA(D23:E23)=0,"",SUM(D23:E23))</f>
        <v>646</v>
      </c>
      <c r="G23" s="55" t="n">
        <f aca="false">IF(OR(F23="",F23=0),"",D23/F23)</f>
        <v>0.388544891640867</v>
      </c>
      <c r="H23" s="55" t="n">
        <f aca="false">IF(OR(F23="",F23=0),"",E23/F23)</f>
        <v>0.611455108359133</v>
      </c>
      <c r="I23" s="32" t="s">
        <v>129</v>
      </c>
      <c r="J23" s="36" t="n">
        <v>2.22489971008846</v>
      </c>
      <c r="K23" s="36" t="n">
        <f aca="false">$K$8</f>
        <v>1.80181073632582</v>
      </c>
      <c r="L23" s="36" t="n">
        <f aca="false">SQRT(J23^2+K23^2)</f>
        <v>2.86298806310657</v>
      </c>
      <c r="M23" s="55" t="n">
        <f aca="false">IF(G23="","",MAX(0,G23-1.96*L23/100))</f>
        <v>0.332430325603978</v>
      </c>
      <c r="N23" s="55" t="n">
        <f aca="false">IF(G23="","",MIN(1,G23+1.96*L23/100))</f>
        <v>0.444659457677756</v>
      </c>
      <c r="O23" s="54" t="n">
        <f aca="false">ROUND(S23*W23,0)</f>
        <v>57</v>
      </c>
      <c r="P23" s="54" t="n">
        <f aca="false">IF(F23="","",ROUND(SQRT((F23*L23/100)^2+(G23*O23)^2),0))</f>
        <v>29</v>
      </c>
      <c r="R23" s="56" t="n">
        <v>-12.3059777605267</v>
      </c>
      <c r="S23" s="57" t="n">
        <f aca="false">U23*V23*$F$5</f>
        <v>645.69536423841</v>
      </c>
      <c r="T23" s="58" t="n">
        <f aca="false">MAX(0,MIN(1,R23/100+$D$5))</f>
        <v>0.388933636913498</v>
      </c>
      <c r="U23" s="58" t="n">
        <v>0.689845474613686</v>
      </c>
      <c r="V23" s="57" t="n">
        <v>936</v>
      </c>
      <c r="W23" s="58" t="n">
        <v>0.0882361663506877</v>
      </c>
      <c r="X23" s="59" t="s">
        <v>136</v>
      </c>
      <c r="Y23" s="59" t="s">
        <v>131</v>
      </c>
    </row>
    <row r="24" customFormat="false" ht="15" hidden="false" customHeight="false" outlineLevel="0" collapsed="false">
      <c r="A24" s="32" t="s">
        <v>127</v>
      </c>
      <c r="B24" s="32" t="s">
        <v>143</v>
      </c>
      <c r="C24" s="32" t="s">
        <v>147</v>
      </c>
      <c r="D24" s="54" t="n">
        <f aca="false">ROUND(S24*T24,0)</f>
        <v>116</v>
      </c>
      <c r="E24" s="54" t="n">
        <f aca="false">ROUND(S24,0)-D24</f>
        <v>113</v>
      </c>
      <c r="F24" s="54" t="n">
        <f aca="false">IF(COUNTA(D24:E24)=0,"",SUM(D24:E24))</f>
        <v>229</v>
      </c>
      <c r="G24" s="55" t="n">
        <f aca="false">IF(OR(F24="",F24=0),"",D24/F24)</f>
        <v>0.506550218340611</v>
      </c>
      <c r="H24" s="55" t="n">
        <f aca="false">IF(OR(F24="",F24=0),"",E24/F24)</f>
        <v>0.493449781659389</v>
      </c>
      <c r="I24" s="32" t="s">
        <v>129</v>
      </c>
      <c r="J24" s="36" t="n">
        <v>3.1978281706008</v>
      </c>
      <c r="K24" s="36" t="n">
        <f aca="false">$K$8</f>
        <v>1.80181073632582</v>
      </c>
      <c r="L24" s="36" t="n">
        <f aca="false">SQRT(J24^2+K24^2)</f>
        <v>3.67050772213151</v>
      </c>
      <c r="M24" s="55" t="n">
        <f aca="false">IF(G24="","",MAX(0,G24-1.96*L24/100))</f>
        <v>0.434608266986834</v>
      </c>
      <c r="N24" s="55" t="n">
        <f aca="false">IF(G24="","",MIN(1,G24+1.96*L24/100))</f>
        <v>0.578492169694389</v>
      </c>
      <c r="O24" s="54" t="n">
        <f aca="false">ROUND(S24*W24,0)</f>
        <v>34</v>
      </c>
      <c r="P24" s="54" t="n">
        <f aca="false">IF(F24="","",ROUND(SQRT((F24*L24/100)^2+(G24*O24)^2),0))</f>
        <v>19</v>
      </c>
      <c r="R24" s="56" t="n">
        <v>-0.489911171455161</v>
      </c>
      <c r="S24" s="57" t="n">
        <f aca="false">U24*V24*$F$5</f>
        <v>229.496083550914</v>
      </c>
      <c r="T24" s="58" t="n">
        <f aca="false">MAX(0,MIN(1,R24/100+$D$5))</f>
        <v>0.507094302804213</v>
      </c>
      <c r="U24" s="58" t="n">
        <v>0.650130548302872</v>
      </c>
      <c r="V24" s="57" t="n">
        <v>353</v>
      </c>
      <c r="W24" s="58" t="n">
        <v>0.147793277096735</v>
      </c>
      <c r="X24" s="59" t="s">
        <v>130</v>
      </c>
      <c r="Y24" s="59" t="s">
        <v>131</v>
      </c>
    </row>
    <row r="25" customFormat="false" ht="15" hidden="false" customHeight="false" outlineLevel="0" collapsed="false">
      <c r="A25" s="32" t="s">
        <v>127</v>
      </c>
      <c r="B25" s="32" t="s">
        <v>143</v>
      </c>
      <c r="C25" s="32" t="s">
        <v>148</v>
      </c>
      <c r="D25" s="54" t="n">
        <f aca="false">ROUND(S25*T25,0)</f>
        <v>236</v>
      </c>
      <c r="E25" s="54" t="n">
        <f aca="false">ROUND(S25,0)-D25</f>
        <v>283</v>
      </c>
      <c r="F25" s="54" t="n">
        <f aca="false">IF(COUNTA(D25:E25)=0,"",SUM(D25:E25))</f>
        <v>519</v>
      </c>
      <c r="G25" s="55" t="n">
        <f aca="false">IF(OR(F25="",F25=0),"",D25/F25)</f>
        <v>0.454720616570328</v>
      </c>
      <c r="H25" s="55" t="n">
        <f aca="false">IF(OR(F25="",F25=0),"",E25/F25)</f>
        <v>0.545279383429672</v>
      </c>
      <c r="I25" s="32" t="s">
        <v>129</v>
      </c>
      <c r="J25" s="36" t="n">
        <v>3.1978281706008</v>
      </c>
      <c r="K25" s="36" t="n">
        <f aca="false">$K$8</f>
        <v>1.80181073632582</v>
      </c>
      <c r="L25" s="36" t="n">
        <f aca="false">SQRT(J25^2+K25^2)</f>
        <v>3.67050772213151</v>
      </c>
      <c r="M25" s="55" t="n">
        <f aca="false">IF(G25="","",MAX(0,G25-1.96*L25/100))</f>
        <v>0.38277866521655</v>
      </c>
      <c r="N25" s="55" t="n">
        <f aca="false">IF(G25="","",MIN(1,G25+1.96*L25/100))</f>
        <v>0.526662567924105</v>
      </c>
      <c r="O25" s="54" t="n">
        <f aca="false">ROUND(S25*W25,0)</f>
        <v>77</v>
      </c>
      <c r="P25" s="54" t="n">
        <f aca="false">IF(F25="","",ROUND(SQRT((F25*L25/100)^2+(G25*O25)^2),0))</f>
        <v>40</v>
      </c>
      <c r="R25" s="56" t="n">
        <v>-5.71900197342184</v>
      </c>
      <c r="S25" s="57" t="n">
        <f aca="false">U25*V25*$F$5</f>
        <v>519.166666666667</v>
      </c>
      <c r="T25" s="58" t="n">
        <f aca="false">MAX(0,MIN(1,R25/100+$D$5))</f>
        <v>0.454803394784546</v>
      </c>
      <c r="U25" s="58" t="n">
        <v>0.648148148148148</v>
      </c>
      <c r="V25" s="57" t="n">
        <v>801</v>
      </c>
      <c r="W25" s="58" t="n">
        <v>0.147793277096735</v>
      </c>
      <c r="X25" s="59" t="s">
        <v>130</v>
      </c>
      <c r="Y25" s="59" t="s">
        <v>131</v>
      </c>
    </row>
    <row r="26" customFormat="false" ht="15" hidden="false" customHeight="false" outlineLevel="0" collapsed="false">
      <c r="A26" s="32" t="s">
        <v>127</v>
      </c>
      <c r="B26" s="32" t="s">
        <v>149</v>
      </c>
      <c r="C26" s="32" t="s">
        <v>150</v>
      </c>
      <c r="D26" s="54" t="n">
        <f aca="false">ROUND(S26*T26,0)</f>
        <v>97</v>
      </c>
      <c r="E26" s="54" t="n">
        <f aca="false">ROUND(S26,0)-D26</f>
        <v>170</v>
      </c>
      <c r="F26" s="54" t="n">
        <f aca="false">IF(COUNTA(D26:E26)=0,"",SUM(D26:E26))</f>
        <v>267</v>
      </c>
      <c r="G26" s="55" t="n">
        <f aca="false">IF(OR(F26="",F26=0),"",D26/F26)</f>
        <v>0.363295880149813</v>
      </c>
      <c r="H26" s="55" t="n">
        <f aca="false">IF(OR(F26="",F26=0),"",E26/F26)</f>
        <v>0.636704119850187</v>
      </c>
      <c r="I26" s="32" t="s">
        <v>129</v>
      </c>
      <c r="J26" s="36" t="n">
        <v>3.1978281706008</v>
      </c>
      <c r="K26" s="36" t="n">
        <f aca="false">$K$8</f>
        <v>1.80181073632582</v>
      </c>
      <c r="L26" s="36" t="n">
        <f aca="false">SQRT(J26^2+K26^2)</f>
        <v>3.67050772213151</v>
      </c>
      <c r="M26" s="55" t="n">
        <f aca="false">IF(G26="","",MAX(0,G26-1.96*L26/100))</f>
        <v>0.291353928796035</v>
      </c>
      <c r="N26" s="55" t="n">
        <f aca="false">IF(G26="","",MIN(1,G26+1.96*L26/100))</f>
        <v>0.43523783150359</v>
      </c>
      <c r="O26" s="54" t="n">
        <f aca="false">ROUND(S26*W26,0)</f>
        <v>39</v>
      </c>
      <c r="P26" s="54" t="n">
        <f aca="false">IF(F26="","",ROUND(SQRT((F26*L26/100)^2+(G26*O26)^2),0))</f>
        <v>17</v>
      </c>
      <c r="R26" s="56" t="n">
        <v>-14.6902570816061</v>
      </c>
      <c r="S26" s="57" t="n">
        <f aca="false">U26*V26*$F$5</f>
        <v>267.002518891688</v>
      </c>
      <c r="T26" s="58" t="n">
        <f aca="false">MAX(0,MIN(1,R26/100+$D$5))</f>
        <v>0.365090843702704</v>
      </c>
      <c r="U26" s="58" t="n">
        <v>0.629722921914358</v>
      </c>
      <c r="V26" s="57" t="n">
        <v>424</v>
      </c>
      <c r="W26" s="58" t="n">
        <v>0.147793277096735</v>
      </c>
      <c r="X26" s="59" t="s">
        <v>130</v>
      </c>
      <c r="Y26" s="59" t="s">
        <v>131</v>
      </c>
    </row>
    <row r="27" customFormat="false" ht="15" hidden="false" customHeight="false" outlineLevel="0" collapsed="false">
      <c r="A27" s="32" t="s">
        <v>127</v>
      </c>
      <c r="B27" s="32" t="s">
        <v>149</v>
      </c>
      <c r="C27" s="32" t="s">
        <v>151</v>
      </c>
      <c r="D27" s="54" t="n">
        <f aca="false">ROUND(S27*T27,0)</f>
        <v>177</v>
      </c>
      <c r="E27" s="54" t="n">
        <f aca="false">ROUND(S27,0)-D27</f>
        <v>365</v>
      </c>
      <c r="F27" s="54" t="n">
        <f aca="false">IF(COUNTA(D27:E27)=0,"",SUM(D27:E27))</f>
        <v>542</v>
      </c>
      <c r="G27" s="55" t="n">
        <f aca="false">IF(OR(F27="",F27=0),"",D27/F27)</f>
        <v>0.326568265682657</v>
      </c>
      <c r="H27" s="55" t="n">
        <f aca="false">IF(OR(F27="",F27=0),"",E27/F27)</f>
        <v>0.673431734317343</v>
      </c>
      <c r="I27" s="32" t="s">
        <v>129</v>
      </c>
      <c r="J27" s="36" t="n">
        <v>3.1978281706008</v>
      </c>
      <c r="K27" s="36" t="n">
        <f aca="false">$K$8</f>
        <v>1.80181073632582</v>
      </c>
      <c r="L27" s="36" t="n">
        <f aca="false">SQRT(J27^2+K27^2)</f>
        <v>3.67050772213151</v>
      </c>
      <c r="M27" s="55" t="n">
        <f aca="false">IF(G27="","",MAX(0,G27-1.96*L27/100))</f>
        <v>0.254626314328879</v>
      </c>
      <c r="N27" s="55" t="n">
        <f aca="false">IF(G27="","",MIN(1,G27+1.96*L27/100))</f>
        <v>0.398510217036434</v>
      </c>
      <c r="O27" s="54" t="n">
        <f aca="false">ROUND(S27*W27,0)</f>
        <v>80</v>
      </c>
      <c r="P27" s="54" t="n">
        <f aca="false">IF(F27="","",ROUND(SQRT((F27*L27/100)^2+(G27*O27)^2),0))</f>
        <v>33</v>
      </c>
      <c r="R27" s="56" t="n">
        <v>-18.4930161524117</v>
      </c>
      <c r="S27" s="57" t="n">
        <f aca="false">U27*V27*$F$5</f>
        <v>542.170709793351</v>
      </c>
      <c r="T27" s="58" t="n">
        <f aca="false">MAX(0,MIN(1,R27/100+$D$5))</f>
        <v>0.327063252994648</v>
      </c>
      <c r="U27" s="58" t="n">
        <v>0.527403414195867</v>
      </c>
      <c r="V27" s="57" t="n">
        <v>1028</v>
      </c>
      <c r="W27" s="58" t="n">
        <v>0.147793277096735</v>
      </c>
      <c r="X27" s="59" t="s">
        <v>130</v>
      </c>
      <c r="Y27" s="59" t="s">
        <v>131</v>
      </c>
    </row>
    <row r="28" customFormat="false" ht="15" hidden="false" customHeight="false" outlineLevel="0" collapsed="false">
      <c r="A28" s="32" t="s">
        <v>127</v>
      </c>
      <c r="B28" s="32" t="s">
        <v>152</v>
      </c>
      <c r="C28" s="32" t="s">
        <v>153</v>
      </c>
      <c r="D28" s="54" t="n">
        <f aca="false">ROUND(S28*T28,0)</f>
        <v>219</v>
      </c>
      <c r="E28" s="54" t="n">
        <f aca="false">ROUND(S28,0)-D28</f>
        <v>305</v>
      </c>
      <c r="F28" s="54" t="n">
        <f aca="false">IF(COUNTA(D28:E28)=0,"",SUM(D28:E28))</f>
        <v>524</v>
      </c>
      <c r="G28" s="55" t="n">
        <f aca="false">IF(OR(F28="",F28=0),"",D28/F28)</f>
        <v>0.41793893129771</v>
      </c>
      <c r="H28" s="55" t="n">
        <f aca="false">IF(OR(F28="",F28=0),"",E28/F28)</f>
        <v>0.58206106870229</v>
      </c>
      <c r="I28" s="32" t="s">
        <v>129</v>
      </c>
      <c r="J28" s="36" t="n">
        <v>3.1978281706008</v>
      </c>
      <c r="K28" s="36" t="n">
        <f aca="false">$K$8</f>
        <v>1.80181073632582</v>
      </c>
      <c r="L28" s="36" t="n">
        <f aca="false">SQRT(J28^2+K28^2)</f>
        <v>3.67050772213151</v>
      </c>
      <c r="M28" s="55" t="n">
        <f aca="false">IF(G28="","",MAX(0,G28-1.96*L28/100))</f>
        <v>0.345996979943932</v>
      </c>
      <c r="N28" s="55" t="n">
        <f aca="false">IF(G28="","",MIN(1,G28+1.96*L28/100))</f>
        <v>0.489880882651488</v>
      </c>
      <c r="O28" s="54" t="n">
        <f aca="false">ROUND(S28*W28,0)</f>
        <v>77</v>
      </c>
      <c r="P28" s="54" t="n">
        <f aca="false">IF(F28="","",ROUND(SQRT((F28*L28/100)^2+(G28*O28)^2),0))</f>
        <v>37</v>
      </c>
      <c r="R28" s="56" t="n">
        <v>-9.3977373015118</v>
      </c>
      <c r="S28" s="57" t="n">
        <f aca="false">U28*V28*$F$5</f>
        <v>523.643835616438</v>
      </c>
      <c r="T28" s="58" t="n">
        <f aca="false">MAX(0,MIN(1,R28/100+$D$5))</f>
        <v>0.418016041503647</v>
      </c>
      <c r="U28" s="58" t="n">
        <v>0.472602739726027</v>
      </c>
      <c r="V28" s="57" t="n">
        <v>1108</v>
      </c>
      <c r="W28" s="58" t="n">
        <v>0.147793277096735</v>
      </c>
      <c r="X28" s="59" t="s">
        <v>130</v>
      </c>
      <c r="Y28" s="59" t="s">
        <v>131</v>
      </c>
    </row>
    <row r="29" customFormat="false" ht="15" hidden="false" customHeight="false" outlineLevel="0" collapsed="false">
      <c r="A29" s="32" t="s">
        <v>127</v>
      </c>
      <c r="B29" s="32" t="s">
        <v>152</v>
      </c>
      <c r="C29" s="32" t="s">
        <v>154</v>
      </c>
      <c r="D29" s="54" t="n">
        <f aca="false">ROUND(S29*T29,0)</f>
        <v>123</v>
      </c>
      <c r="E29" s="54" t="n">
        <f aca="false">ROUND(S29,0)-D29</f>
        <v>175</v>
      </c>
      <c r="F29" s="54" t="n">
        <f aca="false">IF(COUNTA(D29:E29)=0,"",SUM(D29:E29))</f>
        <v>298</v>
      </c>
      <c r="G29" s="55" t="n">
        <f aca="false">IF(OR(F29="",F29=0),"",D29/F29)</f>
        <v>0.412751677852349</v>
      </c>
      <c r="H29" s="55" t="n">
        <f aca="false">IF(OR(F29="",F29=0),"",E29/F29)</f>
        <v>0.587248322147651</v>
      </c>
      <c r="I29" s="32" t="s">
        <v>129</v>
      </c>
      <c r="J29" s="36" t="n">
        <v>3.1978281706008</v>
      </c>
      <c r="K29" s="36" t="n">
        <f aca="false">$K$8</f>
        <v>1.80181073632582</v>
      </c>
      <c r="L29" s="36" t="n">
        <f aca="false">SQRT(J29^2+K29^2)</f>
        <v>3.67050772213151</v>
      </c>
      <c r="M29" s="55" t="n">
        <f aca="false">IF(G29="","",MAX(0,G29-1.96*L29/100))</f>
        <v>0.340809726498571</v>
      </c>
      <c r="N29" s="55" t="n">
        <f aca="false">IF(G29="","",MIN(1,G29+1.96*L29/100))</f>
        <v>0.484693629206127</v>
      </c>
      <c r="O29" s="54" t="n">
        <f aca="false">ROUND(S29*W29,0)</f>
        <v>44</v>
      </c>
      <c r="P29" s="54" t="n">
        <f aca="false">IF(F29="","",ROUND(SQRT((F29*L29/100)^2+(G29*O29)^2),0))</f>
        <v>21</v>
      </c>
      <c r="R29" s="56" t="n">
        <v>-9.85410317277009</v>
      </c>
      <c r="S29" s="57" t="n">
        <f aca="false">U29*V29*$F$5</f>
        <v>297.7625</v>
      </c>
      <c r="T29" s="58" t="n">
        <f aca="false">MAX(0,MIN(1,R29/100+$D$5))</f>
        <v>0.413452382791064</v>
      </c>
      <c r="U29" s="58" t="n">
        <v>0.4484375</v>
      </c>
      <c r="V29" s="57" t="n">
        <v>664</v>
      </c>
      <c r="W29" s="58" t="n">
        <v>0.147793277096735</v>
      </c>
      <c r="X29" s="59" t="s">
        <v>130</v>
      </c>
      <c r="Y29" s="59" t="s">
        <v>131</v>
      </c>
    </row>
    <row r="30" customFormat="false" ht="15" hidden="false" customHeight="false" outlineLevel="0" collapsed="false">
      <c r="A30" s="32" t="s">
        <v>127</v>
      </c>
      <c r="B30" s="32" t="s">
        <v>152</v>
      </c>
      <c r="C30" s="32" t="s">
        <v>155</v>
      </c>
      <c r="D30" s="54" t="n">
        <f aca="false">ROUND(S30*T30,0)</f>
        <v>111</v>
      </c>
      <c r="E30" s="54" t="n">
        <f aca="false">ROUND(S30,0)-D30</f>
        <v>150</v>
      </c>
      <c r="F30" s="54" t="n">
        <f aca="false">IF(COUNTA(D30:E30)=0,"",SUM(D30:E30))</f>
        <v>261</v>
      </c>
      <c r="G30" s="55" t="n">
        <f aca="false">IF(OR(F30="",F30=0),"",D30/F30)</f>
        <v>0.425287356321839</v>
      </c>
      <c r="H30" s="55" t="n">
        <f aca="false">IF(OR(F30="",F30=0),"",E30/F30)</f>
        <v>0.574712643678161</v>
      </c>
      <c r="I30" s="32" t="s">
        <v>129</v>
      </c>
      <c r="J30" s="36" t="n">
        <v>3.1978281706008</v>
      </c>
      <c r="K30" s="36" t="n">
        <f aca="false">$K$8</f>
        <v>1.80181073632582</v>
      </c>
      <c r="L30" s="36" t="n">
        <f aca="false">SQRT(J30^2+K30^2)</f>
        <v>3.67050772213151</v>
      </c>
      <c r="M30" s="55" t="n">
        <f aca="false">IF(G30="","",MAX(0,G30-1.96*L30/100))</f>
        <v>0.353345404968062</v>
      </c>
      <c r="N30" s="55" t="n">
        <f aca="false">IF(G30="","",MIN(1,G30+1.96*L30/100))</f>
        <v>0.497229307675617</v>
      </c>
      <c r="O30" s="54" t="n">
        <f aca="false">ROUND(S30*W30,0)</f>
        <v>39</v>
      </c>
      <c r="P30" s="54" t="n">
        <f aca="false">IF(F30="","",ROUND(SQRT((F30*L30/100)^2+(G30*O30)^2),0))</f>
        <v>19</v>
      </c>
      <c r="R30" s="56" t="n">
        <v>-8.83180695247728</v>
      </c>
      <c r="S30" s="57" t="n">
        <f aca="false">U30*V30*$F$5</f>
        <v>260.883392226148</v>
      </c>
      <c r="T30" s="58" t="n">
        <f aca="false">MAX(0,MIN(1,R30/100+$D$5))</f>
        <v>0.423675344993992</v>
      </c>
      <c r="U30" s="58" t="n">
        <v>0.406360424028269</v>
      </c>
      <c r="V30" s="57" t="n">
        <v>642</v>
      </c>
      <c r="W30" s="58" t="n">
        <v>0.147793277096735</v>
      </c>
      <c r="X30" s="59" t="s">
        <v>130</v>
      </c>
      <c r="Y30" s="59" t="s">
        <v>131</v>
      </c>
    </row>
    <row r="31" customFormat="false" ht="15" hidden="false" customHeight="false" outlineLevel="0" collapsed="false">
      <c r="A31" s="32" t="s">
        <v>127</v>
      </c>
      <c r="B31" s="32" t="s">
        <v>156</v>
      </c>
      <c r="C31" s="32" t="s">
        <v>156</v>
      </c>
      <c r="D31" s="54" t="n">
        <f aca="false">ROUND(S31*T31,0)</f>
        <v>32</v>
      </c>
      <c r="E31" s="54" t="n">
        <f aca="false">ROUND(S31,0)-D31</f>
        <v>86</v>
      </c>
      <c r="F31" s="54" t="n">
        <f aca="false">IF(COUNTA(D31:E31)=0,"",SUM(D31:E31))</f>
        <v>118</v>
      </c>
      <c r="G31" s="55" t="n">
        <f aca="false">IF(OR(F31="",F31=0),"",D31/F31)</f>
        <v>0.271186440677966</v>
      </c>
      <c r="H31" s="55" t="n">
        <f aca="false">IF(OR(F31="",F31=0),"",E31/F31)</f>
        <v>0.728813559322034</v>
      </c>
      <c r="I31" s="32" t="s">
        <v>129</v>
      </c>
      <c r="J31" s="36" t="n">
        <v>3.1978281706008</v>
      </c>
      <c r="K31" s="36" t="n">
        <f aca="false">$K$8</f>
        <v>1.80181073632582</v>
      </c>
      <c r="L31" s="36" t="n">
        <f aca="false">SQRT(J31^2+K31^2)</f>
        <v>3.67050772213151</v>
      </c>
      <c r="M31" s="55" t="n">
        <f aca="false">IF(G31="","",MAX(0,G31-1.96*L31/100))</f>
        <v>0.199244489324189</v>
      </c>
      <c r="N31" s="55" t="n">
        <f aca="false">IF(G31="","",MIN(1,G31+1.96*L31/100))</f>
        <v>0.343128392031744</v>
      </c>
      <c r="O31" s="54" t="n">
        <f aca="false">ROUND(S31*W31,0)</f>
        <v>17</v>
      </c>
      <c r="P31" s="54" t="n">
        <f aca="false">IF(F31="","",ROUND(SQRT((F31*L31/100)^2+(G31*O31)^2),0))</f>
        <v>6</v>
      </c>
      <c r="R31" s="56" t="n">
        <v>-23.8280519819528</v>
      </c>
      <c r="S31" s="57" t="n">
        <f aca="false">U31*V31*$F$5</f>
        <v>118.285714285714</v>
      </c>
      <c r="T31" s="58" t="n">
        <f aca="false">MAX(0,MIN(1,R31/100+$D$5))</f>
        <v>0.273712894699237</v>
      </c>
      <c r="U31" s="58" t="n">
        <v>0.657142857142857</v>
      </c>
      <c r="V31" s="57" t="n">
        <v>180</v>
      </c>
      <c r="W31" s="58" t="n">
        <v>0.147793277096735</v>
      </c>
      <c r="X31" s="59" t="s">
        <v>130</v>
      </c>
      <c r="Y31" s="59" t="s">
        <v>131</v>
      </c>
    </row>
    <row r="32" customFormat="false" ht="15" hidden="false" customHeight="false" outlineLevel="0" collapsed="false">
      <c r="A32" s="32" t="s">
        <v>127</v>
      </c>
      <c r="B32" s="32" t="s">
        <v>157</v>
      </c>
      <c r="C32" s="32" t="s">
        <v>157</v>
      </c>
      <c r="D32" s="54" t="n">
        <f aca="false">ROUND(S32*T32,0)</f>
        <v>51</v>
      </c>
      <c r="E32" s="54" t="n">
        <f aca="false">ROUND(S32,0)-D32</f>
        <v>186</v>
      </c>
      <c r="F32" s="54" t="n">
        <f aca="false">IF(COUNTA(D32:E32)=0,"",SUM(D32:E32))</f>
        <v>237</v>
      </c>
      <c r="G32" s="55" t="n">
        <f aca="false">IF(OR(F32="",F32=0),"",D32/F32)</f>
        <v>0.215189873417722</v>
      </c>
      <c r="H32" s="55" t="n">
        <f aca="false">IF(OR(F32="",F32=0),"",E32/F32)</f>
        <v>0.784810126582278</v>
      </c>
      <c r="I32" s="32" t="s">
        <v>129</v>
      </c>
      <c r="J32" s="36" t="n">
        <v>3.1978281706008</v>
      </c>
      <c r="K32" s="36" t="n">
        <f aca="false">$K$8</f>
        <v>1.80181073632582</v>
      </c>
      <c r="L32" s="36" t="n">
        <f aca="false">SQRT(J32^2+K32^2)</f>
        <v>3.67050772213151</v>
      </c>
      <c r="M32" s="55" t="n">
        <f aca="false">IF(G32="","",MAX(0,G32-1.96*L32/100))</f>
        <v>0.143247922063944</v>
      </c>
      <c r="N32" s="55" t="n">
        <f aca="false">IF(G32="","",MIN(1,G32+1.96*L32/100))</f>
        <v>0.287131824771499</v>
      </c>
      <c r="O32" s="54" t="n">
        <f aca="false">ROUND(S32*W32,0)</f>
        <v>35</v>
      </c>
      <c r="P32" s="54" t="n">
        <f aca="false">IF(F32="","",ROUND(SQRT((F32*L32/100)^2+(G32*O32)^2),0))</f>
        <v>12</v>
      </c>
      <c r="R32" s="56" t="n">
        <v>-29.4573575051144</v>
      </c>
      <c r="S32" s="57" t="n">
        <f aca="false">U32*V32*$F$5</f>
        <v>236.844827586207</v>
      </c>
      <c r="T32" s="58" t="n">
        <f aca="false">MAX(0,MIN(1,R32/100+$D$5))</f>
        <v>0.21741983946762</v>
      </c>
      <c r="U32" s="58" t="n">
        <v>0.692528735632184</v>
      </c>
      <c r="V32" s="57" t="n">
        <v>342</v>
      </c>
      <c r="W32" s="58" t="n">
        <v>0.147793277096735</v>
      </c>
      <c r="X32" s="59" t="s">
        <v>130</v>
      </c>
      <c r="Y32" s="59" t="s">
        <v>131</v>
      </c>
    </row>
    <row r="33" customFormat="false" ht="15" hidden="false" customHeight="false" outlineLevel="0" collapsed="false">
      <c r="A33" s="32" t="s">
        <v>127</v>
      </c>
      <c r="B33" s="32" t="s">
        <v>158</v>
      </c>
      <c r="C33" s="32" t="s">
        <v>159</v>
      </c>
      <c r="D33" s="54" t="n">
        <f aca="false">ROUND(S33*T33,0)</f>
        <v>246</v>
      </c>
      <c r="E33" s="54" t="n">
        <f aca="false">ROUND(S33,0)-D33</f>
        <v>350</v>
      </c>
      <c r="F33" s="54" t="n">
        <f aca="false">IF(COUNTA(D33:E33)=0,"",SUM(D33:E33))</f>
        <v>596</v>
      </c>
      <c r="G33" s="55" t="n">
        <f aca="false">IF(OR(F33="",F33=0),"",D33/F33)</f>
        <v>0.412751677852349</v>
      </c>
      <c r="H33" s="55" t="n">
        <f aca="false">IF(OR(F33="",F33=0),"",E33/F33)</f>
        <v>0.587248322147651</v>
      </c>
      <c r="I33" s="32" t="s">
        <v>129</v>
      </c>
      <c r="J33" s="36" t="n">
        <v>2.22489971008846</v>
      </c>
      <c r="K33" s="36" t="n">
        <f aca="false">$K$8</f>
        <v>1.80181073632582</v>
      </c>
      <c r="L33" s="36" t="n">
        <f aca="false">SQRT(J33^2+K33^2)</f>
        <v>2.86298806310657</v>
      </c>
      <c r="M33" s="55" t="n">
        <f aca="false">IF(G33="","",MAX(0,G33-1.96*L33/100))</f>
        <v>0.35663711181546</v>
      </c>
      <c r="N33" s="55" t="n">
        <f aca="false">IF(G33="","",MIN(1,G33+1.96*L33/100))</f>
        <v>0.468866243889238</v>
      </c>
      <c r="O33" s="54" t="n">
        <f aca="false">ROUND(S33*W33,0)</f>
        <v>53</v>
      </c>
      <c r="P33" s="54" t="n">
        <f aca="false">IF(F33="","",ROUND(SQRT((F33*L33/100)^2+(G33*O33)^2),0))</f>
        <v>28</v>
      </c>
      <c r="R33" s="56" t="n">
        <v>-9.94374515359952</v>
      </c>
      <c r="S33" s="57" t="n">
        <f aca="false">U33*V33*$F$5</f>
        <v>596.457399103139</v>
      </c>
      <c r="T33" s="58" t="n">
        <f aca="false">MAX(0,MIN(1,R33/100+$D$5))</f>
        <v>0.412555962982769</v>
      </c>
      <c r="U33" s="58" t="n">
        <v>0.50762331838565</v>
      </c>
      <c r="V33" s="57" t="n">
        <v>1175</v>
      </c>
      <c r="W33" s="58" t="n">
        <v>0.0882361663506877</v>
      </c>
      <c r="X33" s="59" t="s">
        <v>136</v>
      </c>
      <c r="Y33" s="59" t="s">
        <v>131</v>
      </c>
    </row>
    <row r="34" customFormat="false" ht="15" hidden="false" customHeight="false" outlineLevel="0" collapsed="false">
      <c r="A34" s="32" t="s">
        <v>127</v>
      </c>
      <c r="B34" s="32" t="s">
        <v>158</v>
      </c>
      <c r="C34" s="32" t="s">
        <v>160</v>
      </c>
      <c r="D34" s="54" t="n">
        <f aca="false">ROUND(S34*T34,0)</f>
        <v>223</v>
      </c>
      <c r="E34" s="54" t="n">
        <f aca="false">ROUND(S34,0)-D34</f>
        <v>340</v>
      </c>
      <c r="F34" s="54" t="n">
        <f aca="false">IF(COUNTA(D34:E34)=0,"",SUM(D34:E34))</f>
        <v>563</v>
      </c>
      <c r="G34" s="55" t="n">
        <f aca="false">IF(OR(F34="",F34=0),"",D34/F34)</f>
        <v>0.396092362344583</v>
      </c>
      <c r="H34" s="55" t="n">
        <f aca="false">IF(OR(F34="",F34=0),"",E34/F34)</f>
        <v>0.603907637655417</v>
      </c>
      <c r="I34" s="32" t="s">
        <v>129</v>
      </c>
      <c r="J34" s="36" t="n">
        <v>3.1978281706008</v>
      </c>
      <c r="K34" s="36" t="n">
        <f aca="false">$K$8</f>
        <v>1.80181073632582</v>
      </c>
      <c r="L34" s="36" t="n">
        <f aca="false">SQRT(J34^2+K34^2)</f>
        <v>3.67050772213151</v>
      </c>
      <c r="M34" s="55" t="n">
        <f aca="false">IF(G34="","",MAX(0,G34-1.96*L34/100))</f>
        <v>0.324150410990805</v>
      </c>
      <c r="N34" s="55" t="n">
        <f aca="false">IF(G34="","",MIN(1,G34+1.96*L34/100))</f>
        <v>0.46803431369836</v>
      </c>
      <c r="O34" s="54" t="n">
        <f aca="false">ROUND(S34*W34,0)</f>
        <v>83</v>
      </c>
      <c r="P34" s="54" t="n">
        <f aca="false">IF(F34="","",ROUND(SQRT((F34*L34/100)^2+(G34*O34)^2),0))</f>
        <v>39</v>
      </c>
      <c r="R34" s="56" t="n">
        <v>-11.6242156304399</v>
      </c>
      <c r="S34" s="57" t="n">
        <f aca="false">U34*V34*$F$5</f>
        <v>563.161453077699</v>
      </c>
      <c r="T34" s="58" t="n">
        <f aca="false">MAX(0,MIN(1,R34/100+$D$5))</f>
        <v>0.395751258214366</v>
      </c>
      <c r="U34" s="58" t="n">
        <v>0.531786074672048</v>
      </c>
      <c r="V34" s="57" t="n">
        <v>1059</v>
      </c>
      <c r="W34" s="58" t="n">
        <v>0.147793277096735</v>
      </c>
      <c r="X34" s="59" t="s">
        <v>130</v>
      </c>
      <c r="Y34" s="59" t="s">
        <v>131</v>
      </c>
    </row>
    <row r="35" customFormat="false" ht="15" hidden="false" customHeight="false" outlineLevel="0" collapsed="false">
      <c r="A35" s="32" t="s">
        <v>127</v>
      </c>
      <c r="B35" s="32" t="s">
        <v>158</v>
      </c>
      <c r="C35" s="32" t="s">
        <v>161</v>
      </c>
      <c r="D35" s="54" t="n">
        <f aca="false">ROUND(S35*T35,0)</f>
        <v>235</v>
      </c>
      <c r="E35" s="54" t="n">
        <f aca="false">ROUND(S35,0)-D35</f>
        <v>359</v>
      </c>
      <c r="F35" s="54" t="n">
        <f aca="false">IF(COUNTA(D35:E35)=0,"",SUM(D35:E35))</f>
        <v>594</v>
      </c>
      <c r="G35" s="55" t="n">
        <f aca="false">IF(OR(F35="",F35=0),"",D35/F35)</f>
        <v>0.395622895622896</v>
      </c>
      <c r="H35" s="55" t="n">
        <f aca="false">IF(OR(F35="",F35=0),"",E35/F35)</f>
        <v>0.604377104377104</v>
      </c>
      <c r="I35" s="32" t="s">
        <v>129</v>
      </c>
      <c r="J35" s="36" t="n">
        <v>2.22489971008846</v>
      </c>
      <c r="K35" s="36" t="n">
        <f aca="false">$K$8</f>
        <v>1.80181073632582</v>
      </c>
      <c r="L35" s="36" t="n">
        <f aca="false">SQRT(J35^2+K35^2)</f>
        <v>2.86298806310657</v>
      </c>
      <c r="M35" s="55" t="n">
        <f aca="false">IF(G35="","",MAX(0,G35-1.96*L35/100))</f>
        <v>0.339508329586007</v>
      </c>
      <c r="N35" s="55" t="n">
        <f aca="false">IF(G35="","",MIN(1,G35+1.96*L35/100))</f>
        <v>0.451737461659784</v>
      </c>
      <c r="O35" s="54" t="n">
        <f aca="false">ROUND(S35*W35,0)</f>
        <v>52</v>
      </c>
      <c r="P35" s="54" t="n">
        <f aca="false">IF(F35="","",ROUND(SQRT((F35*L35/100)^2+(G35*O35)^2),0))</f>
        <v>27</v>
      </c>
      <c r="R35" s="56" t="n">
        <v>-11.5655675998369</v>
      </c>
      <c r="S35" s="57" t="n">
        <f aca="false">U35*V35*$F$5</f>
        <v>593.941784037559</v>
      </c>
      <c r="T35" s="58" t="n">
        <f aca="false">MAX(0,MIN(1,R35/100+$D$5))</f>
        <v>0.396337738520396</v>
      </c>
      <c r="U35" s="58" t="n">
        <v>0.538967136150235</v>
      </c>
      <c r="V35" s="57" t="n">
        <v>1102</v>
      </c>
      <c r="W35" s="58" t="n">
        <v>0.0882361663506877</v>
      </c>
      <c r="X35" s="59" t="s">
        <v>136</v>
      </c>
      <c r="Y35" s="59" t="s">
        <v>131</v>
      </c>
    </row>
    <row r="36" customFormat="false" ht="15" hidden="false" customHeight="false" outlineLevel="0" collapsed="false">
      <c r="A36" s="32" t="s">
        <v>127</v>
      </c>
      <c r="B36" s="32" t="s">
        <v>162</v>
      </c>
      <c r="C36" s="32" t="s">
        <v>163</v>
      </c>
      <c r="D36" s="54" t="n">
        <f aca="false">ROUND(S36*T36,0)</f>
        <v>242</v>
      </c>
      <c r="E36" s="54" t="n">
        <f aca="false">ROUND(S36,0)-D36</f>
        <v>588</v>
      </c>
      <c r="F36" s="54" t="n">
        <f aca="false">IF(COUNTA(D36:E36)=0,"",SUM(D36:E36))</f>
        <v>830</v>
      </c>
      <c r="G36" s="55" t="n">
        <f aca="false">IF(OR(F36="",F36=0),"",D36/F36)</f>
        <v>0.291566265060241</v>
      </c>
      <c r="H36" s="55" t="n">
        <f aca="false">IF(OR(F36="",F36=0),"",E36/F36)</f>
        <v>0.708433734939759</v>
      </c>
      <c r="I36" s="32" t="s">
        <v>129</v>
      </c>
      <c r="J36" s="36" t="n">
        <v>2.22489971008846</v>
      </c>
      <c r="K36" s="36" t="n">
        <f aca="false">$K$8</f>
        <v>1.80181073632582</v>
      </c>
      <c r="L36" s="36" t="n">
        <f aca="false">SQRT(J36^2+K36^2)</f>
        <v>2.86298806310657</v>
      </c>
      <c r="M36" s="55" t="n">
        <f aca="false">IF(G36="","",MAX(0,G36-1.96*L36/100))</f>
        <v>0.235451699023352</v>
      </c>
      <c r="N36" s="55" t="n">
        <f aca="false">IF(G36="","",MIN(1,G36+1.96*L36/100))</f>
        <v>0.34768083109713</v>
      </c>
      <c r="O36" s="54" t="n">
        <f aca="false">ROUND(S36*W36,0)</f>
        <v>73</v>
      </c>
      <c r="P36" s="54" t="n">
        <f aca="false">IF(F36="","",ROUND(SQRT((F36*L36/100)^2+(G36*O36)^2),0))</f>
        <v>32</v>
      </c>
      <c r="R36" s="56" t="n">
        <v>-22.0072224501589</v>
      </c>
      <c r="S36" s="57" t="n">
        <f aca="false">U36*V36*$F$5</f>
        <v>830.121621621622</v>
      </c>
      <c r="T36" s="58" t="n">
        <f aca="false">MAX(0,MIN(1,R36/100+$D$5))</f>
        <v>0.291921190017176</v>
      </c>
      <c r="U36" s="58" t="n">
        <v>0.635135135135135</v>
      </c>
      <c r="V36" s="57" t="n">
        <v>1307</v>
      </c>
      <c r="W36" s="58" t="n">
        <v>0.0882361663506877</v>
      </c>
      <c r="X36" s="59" t="s">
        <v>136</v>
      </c>
      <c r="Y36" s="59" t="s">
        <v>131</v>
      </c>
    </row>
    <row r="37" customFormat="false" ht="15" hidden="false" customHeight="false" outlineLevel="0" collapsed="false">
      <c r="A37" s="32" t="s">
        <v>127</v>
      </c>
      <c r="B37" s="32" t="s">
        <v>162</v>
      </c>
      <c r="C37" s="32" t="s">
        <v>164</v>
      </c>
      <c r="D37" s="54" t="n">
        <f aca="false">ROUND(S37*T37,0)</f>
        <v>175</v>
      </c>
      <c r="E37" s="54" t="n">
        <f aca="false">ROUND(S37,0)-D37</f>
        <v>396</v>
      </c>
      <c r="F37" s="54" t="n">
        <f aca="false">IF(COUNTA(D37:E37)=0,"",SUM(D37:E37))</f>
        <v>571</v>
      </c>
      <c r="G37" s="55" t="n">
        <f aca="false">IF(OR(F37="",F37=0),"",D37/F37)</f>
        <v>0.306479859894921</v>
      </c>
      <c r="H37" s="55" t="n">
        <f aca="false">IF(OR(F37="",F37=0),"",E37/F37)</f>
        <v>0.693520140105079</v>
      </c>
      <c r="I37" s="32" t="s">
        <v>129</v>
      </c>
      <c r="J37" s="36" t="n">
        <v>3.1978281706008</v>
      </c>
      <c r="K37" s="36" t="n">
        <f aca="false">$K$8</f>
        <v>1.80181073632582</v>
      </c>
      <c r="L37" s="36" t="n">
        <f aca="false">SQRT(J37^2+K37^2)</f>
        <v>3.67050772213151</v>
      </c>
      <c r="M37" s="55" t="n">
        <f aca="false">IF(G37="","",MAX(0,G37-1.96*L37/100))</f>
        <v>0.234537908541144</v>
      </c>
      <c r="N37" s="55" t="n">
        <f aca="false">IF(G37="","",MIN(1,G37+1.96*L37/100))</f>
        <v>0.378421811248699</v>
      </c>
      <c r="O37" s="54" t="n">
        <f aca="false">ROUND(S37*W37,0)</f>
        <v>84</v>
      </c>
      <c r="P37" s="54" t="n">
        <f aca="false">IF(F37="","",ROUND(SQRT((F37*L37/100)^2+(G37*O37)^2),0))</f>
        <v>33</v>
      </c>
      <c r="R37" s="56" t="n">
        <v>-20.5518144405282</v>
      </c>
      <c r="S37" s="57" t="n">
        <f aca="false">U37*V37*$F$5</f>
        <v>570.942760942761</v>
      </c>
      <c r="T37" s="58" t="n">
        <f aca="false">MAX(0,MIN(1,R37/100+$D$5))</f>
        <v>0.306475270113483</v>
      </c>
      <c r="U37" s="58" t="n">
        <v>0.613916947250281</v>
      </c>
      <c r="V37" s="57" t="n">
        <v>930</v>
      </c>
      <c r="W37" s="58" t="n">
        <v>0.147793277096735</v>
      </c>
      <c r="X37" s="59" t="s">
        <v>130</v>
      </c>
      <c r="Y37" s="59" t="s">
        <v>131</v>
      </c>
    </row>
    <row r="38" customFormat="false" ht="15" hidden="false" customHeight="false" outlineLevel="0" collapsed="false">
      <c r="A38" s="32" t="s">
        <v>127</v>
      </c>
      <c r="B38" s="32" t="s">
        <v>165</v>
      </c>
      <c r="C38" s="32" t="s">
        <v>166</v>
      </c>
      <c r="D38" s="54" t="n">
        <f aca="false">ROUND(S38*T38,0)</f>
        <v>120</v>
      </c>
      <c r="E38" s="54" t="n">
        <f aca="false">ROUND(S38,0)-D38</f>
        <v>326</v>
      </c>
      <c r="F38" s="54" t="n">
        <f aca="false">IF(COUNTA(D38:E38)=0,"",SUM(D38:E38))</f>
        <v>446</v>
      </c>
      <c r="G38" s="55" t="n">
        <f aca="false">IF(OR(F38="",F38=0),"",D38/F38)</f>
        <v>0.269058295964126</v>
      </c>
      <c r="H38" s="55" t="n">
        <f aca="false">IF(OR(F38="",F38=0),"",E38/F38)</f>
        <v>0.730941704035874</v>
      </c>
      <c r="I38" s="32" t="s">
        <v>129</v>
      </c>
      <c r="J38" s="36" t="n">
        <v>3.1978281706008</v>
      </c>
      <c r="K38" s="36" t="n">
        <f aca="false">$K$8</f>
        <v>1.80181073632582</v>
      </c>
      <c r="L38" s="36" t="n">
        <f aca="false">SQRT(J38^2+K38^2)</f>
        <v>3.67050772213151</v>
      </c>
      <c r="M38" s="55" t="n">
        <f aca="false">IF(G38="","",MAX(0,G38-1.96*L38/100))</f>
        <v>0.197116344610348</v>
      </c>
      <c r="N38" s="55" t="n">
        <f aca="false">IF(G38="","",MIN(1,G38+1.96*L38/100))</f>
        <v>0.341000247317903</v>
      </c>
      <c r="O38" s="54" t="n">
        <f aca="false">ROUND(S38*W38,0)</f>
        <v>66</v>
      </c>
      <c r="P38" s="54" t="n">
        <f aca="false">IF(F38="","",ROUND(SQRT((F38*L38/100)^2+(G38*O38)^2),0))</f>
        <v>24</v>
      </c>
      <c r="R38" s="56" t="n">
        <v>-24.3745259654252</v>
      </c>
      <c r="S38" s="57" t="n">
        <f aca="false">U38*V38*$F$5</f>
        <v>446.130363036304</v>
      </c>
      <c r="T38" s="58" t="n">
        <f aca="false">MAX(0,MIN(1,R38/100+$D$5))</f>
        <v>0.268248154864512</v>
      </c>
      <c r="U38" s="58" t="n">
        <v>0.641914191419142</v>
      </c>
      <c r="V38" s="57" t="n">
        <v>695</v>
      </c>
      <c r="W38" s="58" t="n">
        <v>0.147793277096735</v>
      </c>
      <c r="X38" s="59" t="s">
        <v>130</v>
      </c>
      <c r="Y38" s="59" t="s">
        <v>131</v>
      </c>
    </row>
    <row r="39" customFormat="false" ht="15" hidden="false" customHeight="false" outlineLevel="0" collapsed="false">
      <c r="A39" s="32" t="s">
        <v>127</v>
      </c>
      <c r="B39" s="32" t="s">
        <v>165</v>
      </c>
      <c r="C39" s="32" t="s">
        <v>167</v>
      </c>
      <c r="D39" s="54" t="n">
        <f aca="false">ROUND(S39*T39,0)</f>
        <v>91</v>
      </c>
      <c r="E39" s="54" t="n">
        <f aca="false">ROUND(S39,0)-D39</f>
        <v>210</v>
      </c>
      <c r="F39" s="54" t="n">
        <f aca="false">IF(COUNTA(D39:E39)=0,"",SUM(D39:E39))</f>
        <v>301</v>
      </c>
      <c r="G39" s="55" t="n">
        <f aca="false">IF(OR(F39="",F39=0),"",D39/F39)</f>
        <v>0.302325581395349</v>
      </c>
      <c r="H39" s="55" t="n">
        <f aca="false">IF(OR(F39="",F39=0),"",E39/F39)</f>
        <v>0.697674418604651</v>
      </c>
      <c r="I39" s="32" t="s">
        <v>129</v>
      </c>
      <c r="J39" s="36" t="n">
        <v>3.1978281706008</v>
      </c>
      <c r="K39" s="36" t="n">
        <f aca="false">$K$8</f>
        <v>1.80181073632582</v>
      </c>
      <c r="L39" s="36" t="n">
        <f aca="false">SQRT(J39^2+K39^2)</f>
        <v>3.67050772213151</v>
      </c>
      <c r="M39" s="55" t="n">
        <f aca="false">IF(G39="","",MAX(0,G39-1.96*L39/100))</f>
        <v>0.230383630041571</v>
      </c>
      <c r="N39" s="55" t="n">
        <f aca="false">IF(G39="","",MIN(1,G39+1.96*L39/100))</f>
        <v>0.374267532749126</v>
      </c>
      <c r="O39" s="54" t="n">
        <f aca="false">ROUND(S39*W39,0)</f>
        <v>45</v>
      </c>
      <c r="P39" s="54" t="n">
        <f aca="false">IF(F39="","",ROUND(SQRT((F39*L39/100)^2+(G39*O39)^2),0))</f>
        <v>18</v>
      </c>
      <c r="R39" s="56" t="n">
        <v>-20.9032030935242</v>
      </c>
      <c r="S39" s="57" t="n">
        <f aca="false">U39*V39*$F$5</f>
        <v>301.151408450704</v>
      </c>
      <c r="T39" s="58" t="n">
        <f aca="false">MAX(0,MIN(1,R39/100+$D$5))</f>
        <v>0.302961383583523</v>
      </c>
      <c r="U39" s="58" t="n">
        <v>0.538732394366197</v>
      </c>
      <c r="V39" s="57" t="n">
        <v>559</v>
      </c>
      <c r="W39" s="58" t="n">
        <v>0.147793277096735</v>
      </c>
      <c r="X39" s="59" t="s">
        <v>130</v>
      </c>
      <c r="Y39" s="59" t="s">
        <v>131</v>
      </c>
    </row>
    <row r="40" customFormat="false" ht="15" hidden="false" customHeight="false" outlineLevel="0" collapsed="false">
      <c r="A40" s="32" t="s">
        <v>127</v>
      </c>
      <c r="B40" s="32" t="s">
        <v>165</v>
      </c>
      <c r="C40" s="32" t="s">
        <v>168</v>
      </c>
      <c r="D40" s="54" t="n">
        <f aca="false">ROUND(S40*T40,0)</f>
        <v>341</v>
      </c>
      <c r="E40" s="54" t="n">
        <f aca="false">ROUND(S40,0)-D40</f>
        <v>795</v>
      </c>
      <c r="F40" s="54" t="n">
        <f aca="false">IF(COUNTA(D40:E40)=0,"",SUM(D40:E40))</f>
        <v>1136</v>
      </c>
      <c r="G40" s="55" t="n">
        <f aca="false">IF(OR(F40="",F40=0),"",D40/F40)</f>
        <v>0.300176056338028</v>
      </c>
      <c r="H40" s="55" t="n">
        <f aca="false">IF(OR(F40="",F40=0),"",E40/F40)</f>
        <v>0.699823943661972</v>
      </c>
      <c r="I40" s="32" t="s">
        <v>129</v>
      </c>
      <c r="J40" s="36" t="n">
        <v>2.08262589216041</v>
      </c>
      <c r="K40" s="36" t="n">
        <f aca="false">$K$8</f>
        <v>1.80181073632582</v>
      </c>
      <c r="L40" s="36" t="n">
        <f aca="false">SQRT(J40^2+K40^2)</f>
        <v>2.75387954279702</v>
      </c>
      <c r="M40" s="55" t="n">
        <f aca="false">IF(G40="","",MAX(0,G40-1.96*L40/100))</f>
        <v>0.246200017299207</v>
      </c>
      <c r="N40" s="55" t="n">
        <f aca="false">IF(G40="","",MIN(1,G40+1.96*L40/100))</f>
        <v>0.35415209537685</v>
      </c>
      <c r="O40" s="54" t="n">
        <f aca="false">ROUND(S40*W40,0)</f>
        <v>77</v>
      </c>
      <c r="P40" s="54" t="n">
        <f aca="false">IF(F40="","",ROUND(SQRT((F40*L40/100)^2+(G40*O40)^2),0))</f>
        <v>39</v>
      </c>
      <c r="R40" s="56" t="n">
        <v>-21.2016332639689</v>
      </c>
      <c r="S40" s="57" t="n">
        <f aca="false">U40*V40*$F$5</f>
        <v>1135.63689776733</v>
      </c>
      <c r="T40" s="58" t="n">
        <f aca="false">MAX(0,MIN(1,R40/100+$D$5))</f>
        <v>0.299977081879075</v>
      </c>
      <c r="U40" s="58" t="n">
        <v>0.63337250293772</v>
      </c>
      <c r="V40" s="57" t="n">
        <v>1793</v>
      </c>
      <c r="W40" s="58" t="n">
        <v>0.0678151016999644</v>
      </c>
      <c r="X40" s="59" t="s">
        <v>169</v>
      </c>
      <c r="Y40" s="59" t="s">
        <v>131</v>
      </c>
    </row>
    <row r="41" customFormat="false" ht="15" hidden="false" customHeight="false" outlineLevel="0" collapsed="false">
      <c r="A41" s="32" t="s">
        <v>127</v>
      </c>
      <c r="B41" s="32" t="s">
        <v>170</v>
      </c>
      <c r="C41" s="32" t="s">
        <v>171</v>
      </c>
      <c r="D41" s="54" t="n">
        <f aca="false">ROUND(S41*T41,0)</f>
        <v>240</v>
      </c>
      <c r="E41" s="54" t="n">
        <f aca="false">ROUND(S41,0)-D41</f>
        <v>346</v>
      </c>
      <c r="F41" s="54" t="n">
        <f aca="false">IF(COUNTA(D41:E41)=0,"",SUM(D41:E41))</f>
        <v>586</v>
      </c>
      <c r="G41" s="55" t="n">
        <f aca="false">IF(OR(F41="",F41=0),"",D41/F41)</f>
        <v>0.409556313993174</v>
      </c>
      <c r="H41" s="55" t="n">
        <f aca="false">IF(OR(F41="",F41=0),"",E41/F41)</f>
        <v>0.590443686006826</v>
      </c>
      <c r="I41" s="32" t="s">
        <v>129</v>
      </c>
      <c r="J41" s="36" t="n">
        <v>2.22489971008846</v>
      </c>
      <c r="K41" s="36" t="n">
        <f aca="false">$K$8</f>
        <v>1.80181073632582</v>
      </c>
      <c r="L41" s="36" t="n">
        <f aca="false">SQRT(J41^2+K41^2)</f>
        <v>2.86298806310657</v>
      </c>
      <c r="M41" s="55" t="n">
        <f aca="false">IF(G41="","",MAX(0,G41-1.96*L41/100))</f>
        <v>0.353441747956285</v>
      </c>
      <c r="N41" s="55" t="n">
        <f aca="false">IF(G41="","",MIN(1,G41+1.96*L41/100))</f>
        <v>0.465670880030063</v>
      </c>
      <c r="O41" s="54" t="n">
        <f aca="false">ROUND(S41*W41,0)</f>
        <v>52</v>
      </c>
      <c r="P41" s="54" t="n">
        <f aca="false">IF(F41="","",ROUND(SQRT((F41*L41/100)^2+(G41*O41)^2),0))</f>
        <v>27</v>
      </c>
      <c r="R41" s="56" t="n">
        <v>-10.1719903353066</v>
      </c>
      <c r="S41" s="57" t="n">
        <f aca="false">U41*V41*$F$5</f>
        <v>585.940362087327</v>
      </c>
      <c r="T41" s="58" t="n">
        <f aca="false">MAX(0,MIN(1,R41/100+$D$5))</f>
        <v>0.410273511165698</v>
      </c>
      <c r="U41" s="58" t="n">
        <v>0.598509052183174</v>
      </c>
      <c r="V41" s="57" t="n">
        <v>979</v>
      </c>
      <c r="W41" s="58" t="n">
        <v>0.0882361663506877</v>
      </c>
      <c r="X41" s="59" t="s">
        <v>136</v>
      </c>
      <c r="Y41" s="59" t="s">
        <v>131</v>
      </c>
    </row>
    <row r="42" customFormat="false" ht="15" hidden="false" customHeight="false" outlineLevel="0" collapsed="false">
      <c r="A42" s="32" t="s">
        <v>127</v>
      </c>
      <c r="B42" s="32" t="s">
        <v>170</v>
      </c>
      <c r="C42" s="32" t="s">
        <v>172</v>
      </c>
      <c r="D42" s="54" t="n">
        <f aca="false">ROUND(S42*T42,0)</f>
        <v>252</v>
      </c>
      <c r="E42" s="54" t="n">
        <f aca="false">ROUND(S42,0)-D42</f>
        <v>377</v>
      </c>
      <c r="F42" s="54" t="n">
        <f aca="false">IF(COUNTA(D42:E42)=0,"",SUM(D42:E42))</f>
        <v>629</v>
      </c>
      <c r="G42" s="55" t="n">
        <f aca="false">IF(OR(F42="",F42=0),"",D42/F42)</f>
        <v>0.400635930047695</v>
      </c>
      <c r="H42" s="55" t="n">
        <f aca="false">IF(OR(F42="",F42=0),"",E42/F42)</f>
        <v>0.599364069952305</v>
      </c>
      <c r="I42" s="32" t="s">
        <v>129</v>
      </c>
      <c r="J42" s="36" t="n">
        <v>2.22489971008846</v>
      </c>
      <c r="K42" s="36" t="n">
        <f aca="false">$K$8</f>
        <v>1.80181073632582</v>
      </c>
      <c r="L42" s="36" t="n">
        <f aca="false">SQRT(J42^2+K42^2)</f>
        <v>2.86298806310657</v>
      </c>
      <c r="M42" s="55" t="n">
        <f aca="false">IF(G42="","",MAX(0,G42-1.96*L42/100))</f>
        <v>0.344521364010806</v>
      </c>
      <c r="N42" s="55" t="n">
        <f aca="false">IF(G42="","",MIN(1,G42+1.96*L42/100))</f>
        <v>0.456750496084584</v>
      </c>
      <c r="O42" s="54" t="n">
        <f aca="false">ROUND(S42*W42,0)</f>
        <v>56</v>
      </c>
      <c r="P42" s="54" t="n">
        <f aca="false">IF(F42="","",ROUND(SQRT((F42*L42/100)^2+(G42*O42)^2),0))</f>
        <v>29</v>
      </c>
      <c r="R42" s="56" t="n">
        <v>-11.1974604861629</v>
      </c>
      <c r="S42" s="57" t="n">
        <f aca="false">U42*V42*$F$5</f>
        <v>629.208480565371</v>
      </c>
      <c r="T42" s="58" t="n">
        <f aca="false">MAX(0,MIN(1,R42/100+$D$5))</f>
        <v>0.400018809657136</v>
      </c>
      <c r="U42" s="58" t="n">
        <v>0.558303886925795</v>
      </c>
      <c r="V42" s="57" t="n">
        <v>1127</v>
      </c>
      <c r="W42" s="58" t="n">
        <v>0.0882361663506877</v>
      </c>
      <c r="X42" s="59" t="s">
        <v>136</v>
      </c>
      <c r="Y42" s="59" t="s">
        <v>131</v>
      </c>
    </row>
    <row r="43" customFormat="false" ht="15" hidden="false" customHeight="false" outlineLevel="0" collapsed="false">
      <c r="A43" s="32" t="s">
        <v>127</v>
      </c>
      <c r="B43" s="32" t="s">
        <v>173</v>
      </c>
      <c r="C43" s="32" t="s">
        <v>173</v>
      </c>
      <c r="D43" s="54" t="n">
        <f aca="false">ROUND(S43*T43,0)</f>
        <v>110</v>
      </c>
      <c r="E43" s="54" t="n">
        <f aca="false">ROUND(S43,0)-D43</f>
        <v>420</v>
      </c>
      <c r="F43" s="54" t="n">
        <f aca="false">IF(COUNTA(D43:E43)=0,"",SUM(D43:E43))</f>
        <v>530</v>
      </c>
      <c r="G43" s="55" t="n">
        <f aca="false">IF(OR(F43="",F43=0),"",D43/F43)</f>
        <v>0.207547169811321</v>
      </c>
      <c r="H43" s="55" t="n">
        <f aca="false">IF(OR(F43="",F43=0),"",E43/F43)</f>
        <v>0.792452830188679</v>
      </c>
      <c r="I43" s="32" t="s">
        <v>129</v>
      </c>
      <c r="J43" s="36" t="n">
        <v>3.1978281706008</v>
      </c>
      <c r="K43" s="36" t="n">
        <f aca="false">$K$8</f>
        <v>1.80181073632582</v>
      </c>
      <c r="L43" s="36" t="n">
        <f aca="false">SQRT(J43^2+K43^2)</f>
        <v>3.67050772213151</v>
      </c>
      <c r="M43" s="55" t="n">
        <f aca="false">IF(G43="","",MAX(0,G43-1.96*L43/100))</f>
        <v>0.135605218457543</v>
      </c>
      <c r="N43" s="55" t="n">
        <f aca="false">IF(G43="","",MIN(1,G43+1.96*L43/100))</f>
        <v>0.279489121165098</v>
      </c>
      <c r="O43" s="54" t="n">
        <f aca="false">ROUND(S43*W43,0)</f>
        <v>78</v>
      </c>
      <c r="P43" s="54" t="n">
        <f aca="false">IF(F43="","",ROUND(SQRT((F43*L43/100)^2+(G43*O43)^2),0))</f>
        <v>25</v>
      </c>
      <c r="R43" s="56" t="n">
        <v>-30.4303782664352</v>
      </c>
      <c r="S43" s="57" t="n">
        <f aca="false">U43*V43*$F$5</f>
        <v>530.117647058823</v>
      </c>
      <c r="T43" s="58" t="n">
        <f aca="false">MAX(0,MIN(1,R43/100+$D$5))</f>
        <v>0.207689631854413</v>
      </c>
      <c r="U43" s="58" t="n">
        <v>0.705882352941177</v>
      </c>
      <c r="V43" s="57" t="n">
        <v>751</v>
      </c>
      <c r="W43" s="58" t="n">
        <v>0.147793277096735</v>
      </c>
      <c r="X43" s="59" t="s">
        <v>130</v>
      </c>
      <c r="Y43" s="59" t="s">
        <v>131</v>
      </c>
    </row>
    <row r="44" customFormat="false" ht="15" hidden="false" customHeight="false" outlineLevel="0" collapsed="false">
      <c r="A44" s="32" t="s">
        <v>127</v>
      </c>
      <c r="B44" s="32" t="s">
        <v>174</v>
      </c>
      <c r="C44" s="32" t="s">
        <v>175</v>
      </c>
      <c r="D44" s="54" t="n">
        <f aca="false">ROUND(S44*T44,0)</f>
        <v>237</v>
      </c>
      <c r="E44" s="54" t="n">
        <f aca="false">ROUND(S44,0)-D44</f>
        <v>458</v>
      </c>
      <c r="F44" s="54" t="n">
        <f aca="false">IF(COUNTA(D44:E44)=0,"",SUM(D44:E44))</f>
        <v>695</v>
      </c>
      <c r="G44" s="55" t="n">
        <f aca="false">IF(OR(F44="",F44=0),"",D44/F44)</f>
        <v>0.341007194244604</v>
      </c>
      <c r="H44" s="55" t="n">
        <f aca="false">IF(OR(F44="",F44=0),"",E44/F44)</f>
        <v>0.658992805755396</v>
      </c>
      <c r="I44" s="32" t="s">
        <v>129</v>
      </c>
      <c r="J44" s="36" t="n">
        <v>2.22489971008846</v>
      </c>
      <c r="K44" s="36" t="n">
        <f aca="false">$K$8</f>
        <v>1.80181073632582</v>
      </c>
      <c r="L44" s="36" t="n">
        <f aca="false">SQRT(J44^2+K44^2)</f>
        <v>2.86298806310657</v>
      </c>
      <c r="M44" s="55" t="n">
        <f aca="false">IF(G44="","",MAX(0,G44-1.96*L44/100))</f>
        <v>0.284892628207715</v>
      </c>
      <c r="N44" s="55" t="n">
        <f aca="false">IF(G44="","",MIN(1,G44+1.96*L44/100))</f>
        <v>0.397121760281493</v>
      </c>
      <c r="O44" s="54" t="n">
        <f aca="false">ROUND(S44*W44,0)</f>
        <v>61</v>
      </c>
      <c r="P44" s="54" t="n">
        <f aca="false">IF(F44="","",ROUND(SQRT((F44*L44/100)^2+(G44*O44)^2),0))</f>
        <v>29</v>
      </c>
      <c r="R44" s="56" t="n">
        <v>-17.1544193532827</v>
      </c>
      <c r="S44" s="57" t="n">
        <f aca="false">U44*V44*$F$5</f>
        <v>695.209549071618</v>
      </c>
      <c r="T44" s="58" t="n">
        <f aca="false">MAX(0,MIN(1,R44/100+$D$5))</f>
        <v>0.340449220985937</v>
      </c>
      <c r="U44" s="58" t="n">
        <v>0.600353669319186</v>
      </c>
      <c r="V44" s="57" t="n">
        <v>1158</v>
      </c>
      <c r="W44" s="58" t="n">
        <v>0.0882361663506877</v>
      </c>
      <c r="X44" s="59" t="s">
        <v>136</v>
      </c>
      <c r="Y44" s="59" t="s">
        <v>131</v>
      </c>
    </row>
    <row r="45" customFormat="false" ht="15" hidden="false" customHeight="false" outlineLevel="0" collapsed="false">
      <c r="A45" s="32" t="s">
        <v>127</v>
      </c>
      <c r="B45" s="32" t="s">
        <v>174</v>
      </c>
      <c r="C45" s="32" t="s">
        <v>176</v>
      </c>
      <c r="D45" s="54" t="n">
        <f aca="false">ROUND(S45*T45,0)</f>
        <v>382</v>
      </c>
      <c r="E45" s="54" t="n">
        <f aca="false">ROUND(S45,0)-D45</f>
        <v>602</v>
      </c>
      <c r="F45" s="54" t="n">
        <f aca="false">IF(COUNTA(D45:E45)=0,"",SUM(D45:E45))</f>
        <v>984</v>
      </c>
      <c r="G45" s="55" t="n">
        <f aca="false">IF(OR(F45="",F45=0),"",D45/F45)</f>
        <v>0.388211382113821</v>
      </c>
      <c r="H45" s="55" t="n">
        <f aca="false">IF(OR(F45="",F45=0),"",E45/F45)</f>
        <v>0.611788617886179</v>
      </c>
      <c r="I45" s="32" t="s">
        <v>129</v>
      </c>
      <c r="J45" s="36" t="n">
        <v>2.08262589216041</v>
      </c>
      <c r="K45" s="36" t="n">
        <f aca="false">$K$8</f>
        <v>1.80181073632582</v>
      </c>
      <c r="L45" s="36" t="n">
        <f aca="false">SQRT(J45^2+K45^2)</f>
        <v>2.75387954279702</v>
      </c>
      <c r="M45" s="55" t="n">
        <f aca="false">IF(G45="","",MAX(0,G45-1.96*L45/100))</f>
        <v>0.334235343074999</v>
      </c>
      <c r="N45" s="55" t="n">
        <f aca="false">IF(G45="","",MIN(1,G45+1.96*L45/100))</f>
        <v>0.442187421152643</v>
      </c>
      <c r="O45" s="54" t="n">
        <f aca="false">ROUND(S45*W45,0)</f>
        <v>67</v>
      </c>
      <c r="P45" s="54" t="n">
        <f aca="false">IF(F45="","",ROUND(SQRT((F45*L45/100)^2+(G45*O45)^2),0))</f>
        <v>38</v>
      </c>
      <c r="R45" s="56" t="n">
        <v>-12.3337155659201</v>
      </c>
      <c r="S45" s="57" t="n">
        <f aca="false">U45*V45*$F$5</f>
        <v>983.694267515924</v>
      </c>
      <c r="T45" s="58" t="n">
        <f aca="false">MAX(0,MIN(1,R45/100+$D$5))</f>
        <v>0.388656258859564</v>
      </c>
      <c r="U45" s="58" t="n">
        <v>0.54198031268095</v>
      </c>
      <c r="V45" s="57" t="n">
        <v>1815</v>
      </c>
      <c r="W45" s="58" t="n">
        <v>0.0678151016999644</v>
      </c>
      <c r="X45" s="59" t="s">
        <v>169</v>
      </c>
      <c r="Y45" s="59" t="s">
        <v>131</v>
      </c>
    </row>
    <row r="46" customFormat="false" ht="15" hidden="false" customHeight="false" outlineLevel="0" collapsed="false">
      <c r="A46" s="32" t="s">
        <v>127</v>
      </c>
      <c r="B46" s="32" t="s">
        <v>174</v>
      </c>
      <c r="C46" s="32" t="s">
        <v>177</v>
      </c>
      <c r="D46" s="54" t="n">
        <f aca="false">ROUND(S46*T46,0)</f>
        <v>111</v>
      </c>
      <c r="E46" s="54" t="n">
        <f aca="false">ROUND(S46,0)-D46</f>
        <v>200</v>
      </c>
      <c r="F46" s="54" t="n">
        <f aca="false">IF(COUNTA(D46:E46)=0,"",SUM(D46:E46))</f>
        <v>311</v>
      </c>
      <c r="G46" s="55" t="n">
        <f aca="false">IF(OR(F46="",F46=0),"",D46/F46)</f>
        <v>0.356913183279743</v>
      </c>
      <c r="H46" s="55" t="n">
        <f aca="false">IF(OR(F46="",F46=0),"",E46/F46)</f>
        <v>0.643086816720257</v>
      </c>
      <c r="I46" s="32" t="s">
        <v>129</v>
      </c>
      <c r="J46" s="36" t="n">
        <v>3.1978281706008</v>
      </c>
      <c r="K46" s="36" t="n">
        <f aca="false">$K$8</f>
        <v>1.80181073632582</v>
      </c>
      <c r="L46" s="36" t="n">
        <f aca="false">SQRT(J46^2+K46^2)</f>
        <v>3.67050772213151</v>
      </c>
      <c r="M46" s="55" t="n">
        <f aca="false">IF(G46="","",MAX(0,G46-1.96*L46/100))</f>
        <v>0.284971231925965</v>
      </c>
      <c r="N46" s="55" t="n">
        <f aca="false">IF(G46="","",MIN(1,G46+1.96*L46/100))</f>
        <v>0.42885513463352</v>
      </c>
      <c r="O46" s="54" t="n">
        <f aca="false">ROUND(S46*W46,0)</f>
        <v>46</v>
      </c>
      <c r="P46" s="54" t="n">
        <f aca="false">IF(F46="","",ROUND(SQRT((F46*L46/100)^2+(G46*O46)^2),0))</f>
        <v>20</v>
      </c>
      <c r="R46" s="56" t="n">
        <v>-15.5940051423984</v>
      </c>
      <c r="S46" s="57" t="n">
        <f aca="false">U46*V46*$F$5</f>
        <v>310.913705583756</v>
      </c>
      <c r="T46" s="58" t="n">
        <f aca="false">MAX(0,MIN(1,R46/100+$D$5))</f>
        <v>0.356053363094781</v>
      </c>
      <c r="U46" s="58" t="n">
        <v>0.49746192893401</v>
      </c>
      <c r="V46" s="57" t="n">
        <v>625</v>
      </c>
      <c r="W46" s="58" t="n">
        <v>0.147793277096735</v>
      </c>
      <c r="X46" s="59" t="s">
        <v>130</v>
      </c>
      <c r="Y46" s="59" t="s">
        <v>131</v>
      </c>
    </row>
    <row r="47" customFormat="false" ht="15" hidden="false" customHeight="false" outlineLevel="0" collapsed="false">
      <c r="A47" s="32" t="s">
        <v>127</v>
      </c>
      <c r="B47" s="32" t="s">
        <v>178</v>
      </c>
      <c r="C47" s="32" t="s">
        <v>178</v>
      </c>
      <c r="D47" s="54" t="n">
        <f aca="false">ROUND(S47*T47,0)</f>
        <v>58</v>
      </c>
      <c r="E47" s="54" t="n">
        <f aca="false">ROUND(S47,0)-D47</f>
        <v>127</v>
      </c>
      <c r="F47" s="54" t="n">
        <f aca="false">IF(COUNTA(D47:E47)=0,"",SUM(D47:E47))</f>
        <v>185</v>
      </c>
      <c r="G47" s="55" t="n">
        <f aca="false">IF(OR(F47="",F47=0),"",D47/F47)</f>
        <v>0.313513513513514</v>
      </c>
      <c r="H47" s="55" t="n">
        <f aca="false">IF(OR(F47="",F47=0),"",E47/F47)</f>
        <v>0.686486486486487</v>
      </c>
      <c r="I47" s="32" t="s">
        <v>129</v>
      </c>
      <c r="J47" s="36" t="n">
        <v>3.1978281706008</v>
      </c>
      <c r="K47" s="36" t="n">
        <f aca="false">$K$8</f>
        <v>1.80181073632582</v>
      </c>
      <c r="L47" s="36" t="n">
        <f aca="false">SQRT(J47^2+K47^2)</f>
        <v>3.67050772213151</v>
      </c>
      <c r="M47" s="55" t="n">
        <f aca="false">IF(G47="","",MAX(0,G47-1.96*L47/100))</f>
        <v>0.241571562159736</v>
      </c>
      <c r="N47" s="55" t="n">
        <f aca="false">IF(G47="","",MIN(1,G47+1.96*L47/100))</f>
        <v>0.385455464867291</v>
      </c>
      <c r="O47" s="54" t="n">
        <f aca="false">ROUND(S47*W47,0)</f>
        <v>27</v>
      </c>
      <c r="P47" s="54" t="n">
        <f aca="false">IF(F47="","",ROUND(SQRT((F47*L47/100)^2+(G47*O47)^2),0))</f>
        <v>11</v>
      </c>
      <c r="R47" s="56" t="n">
        <v>-19.5928150710453</v>
      </c>
      <c r="S47" s="57" t="n">
        <f aca="false">U47*V47*$F$5</f>
        <v>184.547540983606</v>
      </c>
      <c r="T47" s="58" t="n">
        <f aca="false">MAX(0,MIN(1,R47/100+$D$5))</f>
        <v>0.316065263808312</v>
      </c>
      <c r="U47" s="58" t="n">
        <v>0.613114754098361</v>
      </c>
      <c r="V47" s="57" t="n">
        <v>301</v>
      </c>
      <c r="W47" s="58" t="n">
        <v>0.147793277096735</v>
      </c>
      <c r="X47" s="59" t="s">
        <v>130</v>
      </c>
      <c r="Y47" s="59" t="s">
        <v>131</v>
      </c>
    </row>
    <row r="48" customFormat="false" ht="15" hidden="false" customHeight="false" outlineLevel="0" collapsed="false">
      <c r="A48" s="32" t="s">
        <v>127</v>
      </c>
      <c r="B48" s="32" t="s">
        <v>179</v>
      </c>
      <c r="C48" s="32" t="s">
        <v>180</v>
      </c>
      <c r="D48" s="54" t="n">
        <f aca="false">ROUND(S48*T48,0)</f>
        <v>318</v>
      </c>
      <c r="E48" s="54" t="n">
        <f aca="false">ROUND(S48,0)-D48</f>
        <v>521</v>
      </c>
      <c r="F48" s="54" t="n">
        <f aca="false">IF(COUNTA(D48:E48)=0,"",SUM(D48:E48))</f>
        <v>839</v>
      </c>
      <c r="G48" s="55" t="n">
        <f aca="false">IF(OR(F48="",F48=0),"",D48/F48)</f>
        <v>0.379022646007151</v>
      </c>
      <c r="H48" s="55" t="n">
        <f aca="false">IF(OR(F48="",F48=0),"",E48/F48)</f>
        <v>0.620977353992849</v>
      </c>
      <c r="I48" s="32" t="s">
        <v>129</v>
      </c>
      <c r="J48" s="36" t="n">
        <v>2.22489971008846</v>
      </c>
      <c r="K48" s="36" t="n">
        <f aca="false">$K$8</f>
        <v>1.80181073632582</v>
      </c>
      <c r="L48" s="36" t="n">
        <f aca="false">SQRT(J48^2+K48^2)</f>
        <v>2.86298806310657</v>
      </c>
      <c r="M48" s="55" t="n">
        <f aca="false">IF(G48="","",MAX(0,G48-1.96*L48/100))</f>
        <v>0.322908079970263</v>
      </c>
      <c r="N48" s="55" t="n">
        <f aca="false">IF(G48="","",MIN(1,G48+1.96*L48/100))</f>
        <v>0.43513721204404</v>
      </c>
      <c r="O48" s="54" t="n">
        <f aca="false">ROUND(S48*W48,0)</f>
        <v>74</v>
      </c>
      <c r="P48" s="54" t="n">
        <f aca="false">IF(F48="","",ROUND(SQRT((F48*L48/100)^2+(G48*O48)^2),0))</f>
        <v>37</v>
      </c>
      <c r="R48" s="56" t="n">
        <v>-13.3523253405821</v>
      </c>
      <c r="S48" s="57" t="n">
        <f aca="false">U48*V48*$F$5</f>
        <v>839.29959746981</v>
      </c>
      <c r="T48" s="58" t="n">
        <f aca="false">MAX(0,MIN(1,R48/100+$D$5))</f>
        <v>0.378470161112944</v>
      </c>
      <c r="U48" s="58" t="n">
        <v>0.474985623921794</v>
      </c>
      <c r="V48" s="57" t="n">
        <v>1767</v>
      </c>
      <c r="W48" s="58" t="n">
        <v>0.0882361663506877</v>
      </c>
      <c r="X48" s="59" t="s">
        <v>136</v>
      </c>
      <c r="Y48" s="59" t="s">
        <v>131</v>
      </c>
    </row>
    <row r="49" customFormat="false" ht="15" hidden="false" customHeight="false" outlineLevel="0" collapsed="false">
      <c r="A49" s="32" t="s">
        <v>127</v>
      </c>
      <c r="B49" s="32" t="s">
        <v>179</v>
      </c>
      <c r="C49" s="32" t="s">
        <v>181</v>
      </c>
      <c r="D49" s="54" t="n">
        <f aca="false">ROUND(S49*T49,0)</f>
        <v>239</v>
      </c>
      <c r="E49" s="54" t="n">
        <f aca="false">ROUND(S49,0)-D49</f>
        <v>412</v>
      </c>
      <c r="F49" s="54" t="n">
        <f aca="false">IF(COUNTA(D49:E49)=0,"",SUM(D49:E49))</f>
        <v>651</v>
      </c>
      <c r="G49" s="55" t="n">
        <f aca="false">IF(OR(F49="",F49=0),"",D49/F49)</f>
        <v>0.367127496159754</v>
      </c>
      <c r="H49" s="55" t="n">
        <f aca="false">IF(OR(F49="",F49=0),"",E49/F49)</f>
        <v>0.632872503840246</v>
      </c>
      <c r="I49" s="32" t="s">
        <v>129</v>
      </c>
      <c r="J49" s="36" t="n">
        <v>2.22489971008846</v>
      </c>
      <c r="K49" s="36" t="n">
        <f aca="false">$K$8</f>
        <v>1.80181073632582</v>
      </c>
      <c r="L49" s="36" t="n">
        <f aca="false">SQRT(J49^2+K49^2)</f>
        <v>2.86298806310657</v>
      </c>
      <c r="M49" s="55" t="n">
        <f aca="false">IF(G49="","",MAX(0,G49-1.96*L49/100))</f>
        <v>0.311012930122865</v>
      </c>
      <c r="N49" s="55" t="n">
        <f aca="false">IF(G49="","",MIN(1,G49+1.96*L49/100))</f>
        <v>0.423242062196643</v>
      </c>
      <c r="O49" s="54" t="n">
        <f aca="false">ROUND(S49*W49,0)</f>
        <v>57</v>
      </c>
      <c r="P49" s="54" t="n">
        <f aca="false">IF(F49="","",ROUND(SQRT((F49*L49/100)^2+(G49*O49)^2),0))</f>
        <v>28</v>
      </c>
      <c r="R49" s="56" t="n">
        <v>-14.4307205340131</v>
      </c>
      <c r="S49" s="57" t="n">
        <f aca="false">U49*V49*$F$5</f>
        <v>650.966977138019</v>
      </c>
      <c r="T49" s="58" t="n">
        <f aca="false">MAX(0,MIN(1,R49/100+$D$5))</f>
        <v>0.367686209178634</v>
      </c>
      <c r="U49" s="58" t="n">
        <v>0.523285351397121</v>
      </c>
      <c r="V49" s="57" t="n">
        <v>1244</v>
      </c>
      <c r="W49" s="58" t="n">
        <v>0.0882361663506877</v>
      </c>
      <c r="X49" s="59" t="s">
        <v>136</v>
      </c>
      <c r="Y49" s="59" t="s">
        <v>131</v>
      </c>
    </row>
    <row r="50" customFormat="false" ht="15" hidden="false" customHeight="false" outlineLevel="0" collapsed="false">
      <c r="A50" s="32" t="s">
        <v>127</v>
      </c>
      <c r="B50" s="32" t="s">
        <v>179</v>
      </c>
      <c r="C50" s="32" t="s">
        <v>182</v>
      </c>
      <c r="D50" s="54" t="n">
        <f aca="false">ROUND(S50*T50,0)</f>
        <v>354</v>
      </c>
      <c r="E50" s="54" t="n">
        <f aca="false">ROUND(S50,0)-D50</f>
        <v>591</v>
      </c>
      <c r="F50" s="54" t="n">
        <f aca="false">IF(COUNTA(D50:E50)=0,"",SUM(D50:E50))</f>
        <v>945</v>
      </c>
      <c r="G50" s="55" t="n">
        <f aca="false">IF(OR(F50="",F50=0),"",D50/F50)</f>
        <v>0.374603174603175</v>
      </c>
      <c r="H50" s="55" t="n">
        <f aca="false">IF(OR(F50="",F50=0),"",E50/F50)</f>
        <v>0.625396825396825</v>
      </c>
      <c r="I50" s="32" t="s">
        <v>129</v>
      </c>
      <c r="J50" s="36" t="n">
        <v>2.08262589216041</v>
      </c>
      <c r="K50" s="36" t="n">
        <f aca="false">$K$8</f>
        <v>1.80181073632582</v>
      </c>
      <c r="L50" s="36" t="n">
        <f aca="false">SQRT(J50^2+K50^2)</f>
        <v>2.75387954279702</v>
      </c>
      <c r="M50" s="55" t="n">
        <f aca="false">IF(G50="","",MAX(0,G50-1.96*L50/100))</f>
        <v>0.320627135564353</v>
      </c>
      <c r="N50" s="55" t="n">
        <f aca="false">IF(G50="","",MIN(1,G50+1.96*L50/100))</f>
        <v>0.428579213641996</v>
      </c>
      <c r="O50" s="54" t="n">
        <f aca="false">ROUND(S50*W50,0)</f>
        <v>64</v>
      </c>
      <c r="P50" s="54" t="n">
        <f aca="false">IF(F50="","",ROUND(SQRT((F50*L50/100)^2+(G50*O50)^2),0))</f>
        <v>35</v>
      </c>
      <c r="R50" s="56" t="n">
        <v>-13.7490755660887</v>
      </c>
      <c r="S50" s="57" t="n">
        <f aca="false">U50*V50*$F$5</f>
        <v>945.214912280702</v>
      </c>
      <c r="T50" s="58" t="n">
        <f aca="false">MAX(0,MIN(1,R50/100+$D$5))</f>
        <v>0.374502658857878</v>
      </c>
      <c r="U50" s="58" t="n">
        <v>0.521929824561404</v>
      </c>
      <c r="V50" s="57" t="n">
        <v>1811</v>
      </c>
      <c r="W50" s="58" t="n">
        <v>0.0678151016999644</v>
      </c>
      <c r="X50" s="59" t="s">
        <v>169</v>
      </c>
      <c r="Y50" s="59" t="s">
        <v>131</v>
      </c>
    </row>
    <row r="51" customFormat="false" ht="15" hidden="false" customHeight="false" outlineLevel="0" collapsed="false">
      <c r="A51" s="32" t="s">
        <v>127</v>
      </c>
      <c r="B51" s="32" t="s">
        <v>179</v>
      </c>
      <c r="C51" s="32" t="s">
        <v>183</v>
      </c>
      <c r="D51" s="54" t="n">
        <f aca="false">ROUND(S51*T51,0)</f>
        <v>365</v>
      </c>
      <c r="E51" s="54" t="n">
        <f aca="false">ROUND(S51,0)-D51</f>
        <v>751</v>
      </c>
      <c r="F51" s="54" t="n">
        <f aca="false">IF(COUNTA(D51:E51)=0,"",SUM(D51:E51))</f>
        <v>1116</v>
      </c>
      <c r="G51" s="55" t="n">
        <f aca="false">IF(OR(F51="",F51=0),"",D51/F51)</f>
        <v>0.327060931899642</v>
      </c>
      <c r="H51" s="55" t="n">
        <f aca="false">IF(OR(F51="",F51=0),"",E51/F51)</f>
        <v>0.672939068100358</v>
      </c>
      <c r="I51" s="32" t="s">
        <v>129</v>
      </c>
      <c r="J51" s="36" t="n">
        <v>2.08262589216041</v>
      </c>
      <c r="K51" s="36" t="n">
        <f aca="false">$K$8</f>
        <v>1.80181073632582</v>
      </c>
      <c r="L51" s="36" t="n">
        <f aca="false">SQRT(J51^2+K51^2)</f>
        <v>2.75387954279702</v>
      </c>
      <c r="M51" s="55" t="n">
        <f aca="false">IF(G51="","",MAX(0,G51-1.96*L51/100))</f>
        <v>0.27308489286082</v>
      </c>
      <c r="N51" s="55" t="n">
        <f aca="false">IF(G51="","",MIN(1,G51+1.96*L51/100))</f>
        <v>0.381036970938463</v>
      </c>
      <c r="O51" s="54" t="n">
        <f aca="false">ROUND(S51*W51,0)</f>
        <v>76</v>
      </c>
      <c r="P51" s="54" t="n">
        <f aca="false">IF(F51="","",ROUND(SQRT((F51*L51/100)^2+(G51*O51)^2),0))</f>
        <v>40</v>
      </c>
      <c r="R51" s="56" t="n">
        <v>-18.4764107868622</v>
      </c>
      <c r="S51" s="57" t="n">
        <f aca="false">U51*V51*$F$5</f>
        <v>1115.89731051345</v>
      </c>
      <c r="T51" s="58" t="n">
        <f aca="false">MAX(0,MIN(1,R51/100+$D$5))</f>
        <v>0.327229306650143</v>
      </c>
      <c r="U51" s="58" t="n">
        <v>0.63080684596577</v>
      </c>
      <c r="V51" s="57" t="n">
        <v>1769</v>
      </c>
      <c r="W51" s="58" t="n">
        <v>0.0678151016999644</v>
      </c>
      <c r="X51" s="59" t="s">
        <v>169</v>
      </c>
      <c r="Y51" s="59" t="s">
        <v>131</v>
      </c>
    </row>
    <row r="52" customFormat="false" ht="15" hidden="false" customHeight="false" outlineLevel="0" collapsed="false">
      <c r="A52" s="32" t="s">
        <v>127</v>
      </c>
      <c r="B52" s="32" t="s">
        <v>179</v>
      </c>
      <c r="C52" s="32" t="s">
        <v>184</v>
      </c>
      <c r="D52" s="54" t="n">
        <f aca="false">ROUND(S52*T52,0)</f>
        <v>334</v>
      </c>
      <c r="E52" s="54" t="n">
        <f aca="false">ROUND(S52,0)-D52</f>
        <v>598</v>
      </c>
      <c r="F52" s="54" t="n">
        <f aca="false">IF(COUNTA(D52:E52)=0,"",SUM(D52:E52))</f>
        <v>932</v>
      </c>
      <c r="G52" s="55" t="n">
        <f aca="false">IF(OR(F52="",F52=0),"",D52/F52)</f>
        <v>0.358369098712446</v>
      </c>
      <c r="H52" s="55" t="n">
        <f aca="false">IF(OR(F52="",F52=0),"",E52/F52)</f>
        <v>0.641630901287554</v>
      </c>
      <c r="I52" s="32" t="s">
        <v>129</v>
      </c>
      <c r="J52" s="36" t="n">
        <v>2.22489971008846</v>
      </c>
      <c r="K52" s="36" t="n">
        <f aca="false">$K$8</f>
        <v>1.80181073632582</v>
      </c>
      <c r="L52" s="36" t="n">
        <f aca="false">SQRT(J52^2+K52^2)</f>
        <v>2.86298806310657</v>
      </c>
      <c r="M52" s="55" t="n">
        <f aca="false">IF(G52="","",MAX(0,G52-1.96*L52/100))</f>
        <v>0.302254532675558</v>
      </c>
      <c r="N52" s="55" t="n">
        <f aca="false">IF(G52="","",MIN(1,G52+1.96*L52/100))</f>
        <v>0.414483664749335</v>
      </c>
      <c r="O52" s="54" t="n">
        <f aca="false">ROUND(S52*W52,0)</f>
        <v>82</v>
      </c>
      <c r="P52" s="54" t="n">
        <f aca="false">IF(F52="","",ROUND(SQRT((F52*L52/100)^2+(G52*O52)^2),0))</f>
        <v>40</v>
      </c>
      <c r="R52" s="56" t="n">
        <v>-15.4031605087222</v>
      </c>
      <c r="S52" s="57" t="n">
        <f aca="false">U52*V52*$F$5</f>
        <v>932.161434977579</v>
      </c>
      <c r="T52" s="58" t="n">
        <f aca="false">MAX(0,MIN(1,R52/100+$D$5))</f>
        <v>0.357961809431543</v>
      </c>
      <c r="U52" s="58" t="n">
        <v>0.669656203288491</v>
      </c>
      <c r="V52" s="57" t="n">
        <v>1392</v>
      </c>
      <c r="W52" s="58" t="n">
        <v>0.0882361663506877</v>
      </c>
      <c r="X52" s="59" t="s">
        <v>136</v>
      </c>
      <c r="Y52" s="59" t="s">
        <v>131</v>
      </c>
    </row>
    <row r="53" customFormat="false" ht="15" hidden="false" customHeight="false" outlineLevel="0" collapsed="false">
      <c r="A53" s="32" t="s">
        <v>127</v>
      </c>
      <c r="B53" s="32" t="s">
        <v>185</v>
      </c>
      <c r="C53" s="32" t="s">
        <v>186</v>
      </c>
      <c r="D53" s="54" t="n">
        <f aca="false">ROUND(S53*T53,0)</f>
        <v>143</v>
      </c>
      <c r="E53" s="54" t="n">
        <f aca="false">ROUND(S53,0)-D53</f>
        <v>161</v>
      </c>
      <c r="F53" s="54" t="n">
        <f aca="false">IF(COUNTA(D53:E53)=0,"",SUM(D53:E53))</f>
        <v>304</v>
      </c>
      <c r="G53" s="55" t="n">
        <f aca="false">IF(OR(F53="",F53=0),"",D53/F53)</f>
        <v>0.470394736842105</v>
      </c>
      <c r="H53" s="55" t="n">
        <f aca="false">IF(OR(F53="",F53=0),"",E53/F53)</f>
        <v>0.529605263157895</v>
      </c>
      <c r="I53" s="32" t="s">
        <v>129</v>
      </c>
      <c r="J53" s="36" t="n">
        <v>3.1978281706008</v>
      </c>
      <c r="K53" s="36" t="n">
        <f aca="false">$K$8</f>
        <v>1.80181073632582</v>
      </c>
      <c r="L53" s="36" t="n">
        <f aca="false">SQRT(J53^2+K53^2)</f>
        <v>3.67050772213151</v>
      </c>
      <c r="M53" s="55" t="n">
        <f aca="false">IF(G53="","",MAX(0,G53-1.96*L53/100))</f>
        <v>0.398452785488328</v>
      </c>
      <c r="N53" s="55" t="n">
        <f aca="false">IF(G53="","",MIN(1,G53+1.96*L53/100))</f>
        <v>0.542336688195883</v>
      </c>
      <c r="O53" s="54" t="n">
        <f aca="false">ROUND(S53*W53,0)</f>
        <v>45</v>
      </c>
      <c r="P53" s="54" t="n">
        <f aca="false">IF(F53="","",ROUND(SQRT((F53*L53/100)^2+(G53*O53)^2),0))</f>
        <v>24</v>
      </c>
      <c r="R53" s="56" t="n">
        <v>-4.07092515885246</v>
      </c>
      <c r="S53" s="57" t="n">
        <f aca="false">U53*V53*$F$5</f>
        <v>304.095808383234</v>
      </c>
      <c r="T53" s="58" t="n">
        <f aca="false">MAX(0,MIN(1,R53/100+$D$5))</f>
        <v>0.47128416293024</v>
      </c>
      <c r="U53" s="58" t="n">
        <v>0.574850299401198</v>
      </c>
      <c r="V53" s="57" t="n">
        <v>529</v>
      </c>
      <c r="W53" s="58" t="n">
        <v>0.147793277096735</v>
      </c>
      <c r="X53" s="59" t="s">
        <v>130</v>
      </c>
      <c r="Y53" s="59" t="s">
        <v>131</v>
      </c>
    </row>
    <row r="54" customFormat="false" ht="15" hidden="false" customHeight="false" outlineLevel="0" collapsed="false">
      <c r="A54" s="32" t="s">
        <v>127</v>
      </c>
      <c r="B54" s="32" t="s">
        <v>185</v>
      </c>
      <c r="C54" s="32" t="s">
        <v>187</v>
      </c>
      <c r="D54" s="54" t="n">
        <f aca="false">ROUND(S54*T54,0)</f>
        <v>165</v>
      </c>
      <c r="E54" s="54" t="n">
        <f aca="false">ROUND(S54,0)-D54</f>
        <v>174</v>
      </c>
      <c r="F54" s="54" t="n">
        <f aca="false">IF(COUNTA(D54:E54)=0,"",SUM(D54:E54))</f>
        <v>339</v>
      </c>
      <c r="G54" s="55" t="n">
        <f aca="false">IF(OR(F54="",F54=0),"",D54/F54)</f>
        <v>0.486725663716814</v>
      </c>
      <c r="H54" s="55" t="n">
        <f aca="false">IF(OR(F54="",F54=0),"",E54/F54)</f>
        <v>0.513274336283186</v>
      </c>
      <c r="I54" s="32" t="s">
        <v>129</v>
      </c>
      <c r="J54" s="36" t="n">
        <v>3.1978281706008</v>
      </c>
      <c r="K54" s="36" t="n">
        <f aca="false">$K$8</f>
        <v>1.80181073632582</v>
      </c>
      <c r="L54" s="36" t="n">
        <f aca="false">SQRT(J54^2+K54^2)</f>
        <v>3.67050772213151</v>
      </c>
      <c r="M54" s="55" t="n">
        <f aca="false">IF(G54="","",MAX(0,G54-1.96*L54/100))</f>
        <v>0.414783712363037</v>
      </c>
      <c r="N54" s="55" t="n">
        <f aca="false">IF(G54="","",MIN(1,G54+1.96*L54/100))</f>
        <v>0.558667615070592</v>
      </c>
      <c r="O54" s="54" t="n">
        <f aca="false">ROUND(S54*W54,0)</f>
        <v>50</v>
      </c>
      <c r="P54" s="54" t="n">
        <f aca="false">IF(F54="","",ROUND(SQRT((F54*L54/100)^2+(G54*O54)^2),0))</f>
        <v>27</v>
      </c>
      <c r="R54" s="56" t="n">
        <v>-2.56357048331193</v>
      </c>
      <c r="S54" s="57" t="n">
        <f aca="false">U54*V54*$F$5</f>
        <v>338.993963782696</v>
      </c>
      <c r="T54" s="58" t="n">
        <f aca="false">MAX(0,MIN(1,R54/100+$D$5))</f>
        <v>0.486357709685645</v>
      </c>
      <c r="U54" s="58" t="n">
        <v>0.627766599597585</v>
      </c>
      <c r="V54" s="57" t="n">
        <v>540</v>
      </c>
      <c r="W54" s="58" t="n">
        <v>0.147793277096735</v>
      </c>
      <c r="X54" s="59" t="s">
        <v>130</v>
      </c>
      <c r="Y54" s="59" t="s">
        <v>131</v>
      </c>
    </row>
    <row r="55" customFormat="false" ht="15" hidden="false" customHeight="false" outlineLevel="0" collapsed="false">
      <c r="A55" s="32" t="s">
        <v>127</v>
      </c>
      <c r="B55" s="32" t="s">
        <v>185</v>
      </c>
      <c r="C55" s="32" t="s">
        <v>188</v>
      </c>
      <c r="D55" s="54" t="n">
        <f aca="false">ROUND(S55*T55,0)</f>
        <v>92</v>
      </c>
      <c r="E55" s="54" t="n">
        <f aca="false">ROUND(S55,0)-D55</f>
        <v>151</v>
      </c>
      <c r="F55" s="54" t="n">
        <f aca="false">IF(COUNTA(D55:E55)=0,"",SUM(D55:E55))</f>
        <v>243</v>
      </c>
      <c r="G55" s="55" t="n">
        <f aca="false">IF(OR(F55="",F55=0),"",D55/F55)</f>
        <v>0.378600823045268</v>
      </c>
      <c r="H55" s="55" t="n">
        <f aca="false">IF(OR(F55="",F55=0),"",E55/F55)</f>
        <v>0.621399176954733</v>
      </c>
      <c r="I55" s="32" t="s">
        <v>129</v>
      </c>
      <c r="J55" s="36" t="n">
        <v>3.1978281706008</v>
      </c>
      <c r="K55" s="36" t="n">
        <f aca="false">$K$8</f>
        <v>1.80181073632582</v>
      </c>
      <c r="L55" s="36" t="n">
        <f aca="false">SQRT(J55^2+K55^2)</f>
        <v>3.67050772213151</v>
      </c>
      <c r="M55" s="55" t="n">
        <f aca="false">IF(G55="","",MAX(0,G55-1.96*L55/100))</f>
        <v>0.30665887169149</v>
      </c>
      <c r="N55" s="55" t="n">
        <f aca="false">IF(G55="","",MIN(1,G55+1.96*L55/100))</f>
        <v>0.450542774399045</v>
      </c>
      <c r="O55" s="54" t="n">
        <f aca="false">ROUND(S55*W55,0)</f>
        <v>36</v>
      </c>
      <c r="P55" s="54" t="n">
        <f aca="false">IF(F55="","",ROUND(SQRT((F55*L55/100)^2+(G55*O55)^2),0))</f>
        <v>16</v>
      </c>
      <c r="R55" s="56" t="n">
        <v>-13.316759172309</v>
      </c>
      <c r="S55" s="57" t="n">
        <f aca="false">U55*V55*$F$5</f>
        <v>242.881401617251</v>
      </c>
      <c r="T55" s="58" t="n">
        <f aca="false">MAX(0,MIN(1,R55/100+$D$5))</f>
        <v>0.378825822795675</v>
      </c>
      <c r="U55" s="58" t="n">
        <v>0.676549865229111</v>
      </c>
      <c r="V55" s="57" t="n">
        <v>359</v>
      </c>
      <c r="W55" s="58" t="n">
        <v>0.147793277096735</v>
      </c>
      <c r="X55" s="59" t="s">
        <v>130</v>
      </c>
      <c r="Y55" s="59" t="s">
        <v>131</v>
      </c>
    </row>
    <row r="56" customFormat="false" ht="15" hidden="false" customHeight="false" outlineLevel="0" collapsed="false">
      <c r="A56" s="32" t="s">
        <v>127</v>
      </c>
      <c r="B56" s="32" t="s">
        <v>185</v>
      </c>
      <c r="C56" s="32" t="s">
        <v>189</v>
      </c>
      <c r="D56" s="54" t="n">
        <f aca="false">ROUND(S56*T56,0)</f>
        <v>167</v>
      </c>
      <c r="E56" s="54" t="n">
        <f aca="false">ROUND(S56,0)-D56</f>
        <v>238</v>
      </c>
      <c r="F56" s="54" t="n">
        <f aca="false">IF(COUNTA(D56:E56)=0,"",SUM(D56:E56))</f>
        <v>405</v>
      </c>
      <c r="G56" s="55" t="n">
        <f aca="false">IF(OR(F56="",F56=0),"",D56/F56)</f>
        <v>0.412345679012346</v>
      </c>
      <c r="H56" s="55" t="n">
        <f aca="false">IF(OR(F56="",F56=0),"",E56/F56)</f>
        <v>0.587654320987654</v>
      </c>
      <c r="I56" s="32" t="s">
        <v>129</v>
      </c>
      <c r="J56" s="36" t="n">
        <v>3.1978281706008</v>
      </c>
      <c r="K56" s="36" t="n">
        <f aca="false">$K$8</f>
        <v>1.80181073632582</v>
      </c>
      <c r="L56" s="36" t="n">
        <f aca="false">SQRT(J56^2+K56^2)</f>
        <v>3.67050772213151</v>
      </c>
      <c r="M56" s="55" t="n">
        <f aca="false">IF(G56="","",MAX(0,G56-1.96*L56/100))</f>
        <v>0.340403727658568</v>
      </c>
      <c r="N56" s="55" t="n">
        <f aca="false">IF(G56="","",MIN(1,G56+1.96*L56/100))</f>
        <v>0.484287630366123</v>
      </c>
      <c r="O56" s="54" t="n">
        <f aca="false">ROUND(S56*W56,0)</f>
        <v>60</v>
      </c>
      <c r="P56" s="54" t="n">
        <f aca="false">IF(F56="","",ROUND(SQRT((F56*L56/100)^2+(G56*O56)^2),0))</f>
        <v>29</v>
      </c>
      <c r="R56" s="56" t="n">
        <v>-10.1082115990058</v>
      </c>
      <c r="S56" s="57" t="n">
        <f aca="false">U56*V56*$F$5</f>
        <v>405.365413533835</v>
      </c>
      <c r="T56" s="58" t="n">
        <f aca="false">MAX(0,MIN(1,R56/100+$D$5))</f>
        <v>0.410911298528707</v>
      </c>
      <c r="U56" s="58" t="n">
        <v>0.577443609022556</v>
      </c>
      <c r="V56" s="57" t="n">
        <v>702</v>
      </c>
      <c r="W56" s="58" t="n">
        <v>0.147793277096735</v>
      </c>
      <c r="X56" s="59" t="s">
        <v>130</v>
      </c>
      <c r="Y56" s="59" t="s">
        <v>131</v>
      </c>
    </row>
    <row r="57" customFormat="false" ht="15" hidden="false" customHeight="false" outlineLevel="0" collapsed="false">
      <c r="A57" s="32" t="s">
        <v>127</v>
      </c>
      <c r="B57" s="32" t="s">
        <v>190</v>
      </c>
      <c r="C57" s="32" t="s">
        <v>191</v>
      </c>
      <c r="D57" s="54" t="n">
        <f aca="false">ROUND(S57*T57,0)</f>
        <v>241</v>
      </c>
      <c r="E57" s="54" t="n">
        <f aca="false">ROUND(S57,0)-D57</f>
        <v>529</v>
      </c>
      <c r="F57" s="54" t="n">
        <f aca="false">IF(COUNTA(D57:E57)=0,"",SUM(D57:E57))</f>
        <v>770</v>
      </c>
      <c r="G57" s="55" t="n">
        <f aca="false">IF(OR(F57="",F57=0),"",D57/F57)</f>
        <v>0.312987012987013</v>
      </c>
      <c r="H57" s="55" t="n">
        <f aca="false">IF(OR(F57="",F57=0),"",E57/F57)</f>
        <v>0.687012987012987</v>
      </c>
      <c r="I57" s="32" t="s">
        <v>129</v>
      </c>
      <c r="J57" s="36" t="n">
        <v>2.22489971008846</v>
      </c>
      <c r="K57" s="36" t="n">
        <f aca="false">$K$8</f>
        <v>1.80181073632582</v>
      </c>
      <c r="L57" s="36" t="n">
        <f aca="false">SQRT(J57^2+K57^2)</f>
        <v>2.86298806310657</v>
      </c>
      <c r="M57" s="55" t="n">
        <f aca="false">IF(G57="","",MAX(0,G57-1.96*L57/100))</f>
        <v>0.256872446950124</v>
      </c>
      <c r="N57" s="55" t="n">
        <f aca="false">IF(G57="","",MIN(1,G57+1.96*L57/100))</f>
        <v>0.369101579023902</v>
      </c>
      <c r="O57" s="54" t="n">
        <f aca="false">ROUND(S57*W57,0)</f>
        <v>68</v>
      </c>
      <c r="P57" s="54" t="n">
        <f aca="false">IF(F57="","",ROUND(SQRT((F57*L57/100)^2+(G57*O57)^2),0))</f>
        <v>31</v>
      </c>
      <c r="R57" s="56" t="n">
        <v>-19.8572166645777</v>
      </c>
      <c r="S57" s="57" t="n">
        <f aca="false">U57*V57*$F$5</f>
        <v>769.717741935484</v>
      </c>
      <c r="T57" s="58" t="n">
        <f aca="false">MAX(0,MIN(1,R57/100+$D$5))</f>
        <v>0.313421247872988</v>
      </c>
      <c r="U57" s="58" t="n">
        <v>0.633512544802867</v>
      </c>
      <c r="V57" s="57" t="n">
        <v>1215</v>
      </c>
      <c r="W57" s="58" t="n">
        <v>0.0882361663506877</v>
      </c>
      <c r="X57" s="59" t="s">
        <v>136</v>
      </c>
      <c r="Y57" s="59" t="s">
        <v>131</v>
      </c>
    </row>
    <row r="58" customFormat="false" ht="15" hidden="false" customHeight="false" outlineLevel="0" collapsed="false">
      <c r="A58" s="32" t="s">
        <v>127</v>
      </c>
      <c r="B58" s="32" t="s">
        <v>190</v>
      </c>
      <c r="C58" s="32" t="s">
        <v>192</v>
      </c>
      <c r="D58" s="54" t="n">
        <f aca="false">ROUND(S58*T58,0)</f>
        <v>223</v>
      </c>
      <c r="E58" s="54" t="n">
        <f aca="false">ROUND(S58,0)-D58</f>
        <v>563</v>
      </c>
      <c r="F58" s="54" t="n">
        <f aca="false">IF(COUNTA(D58:E58)=0,"",SUM(D58:E58))</f>
        <v>786</v>
      </c>
      <c r="G58" s="55" t="n">
        <f aca="false">IF(OR(F58="",F58=0),"",D58/F58)</f>
        <v>0.283715012722646</v>
      </c>
      <c r="H58" s="55" t="n">
        <f aca="false">IF(OR(F58="",F58=0),"",E58/F58)</f>
        <v>0.716284987277354</v>
      </c>
      <c r="I58" s="32" t="s">
        <v>129</v>
      </c>
      <c r="J58" s="36" t="n">
        <v>2.22489971008846</v>
      </c>
      <c r="K58" s="36" t="n">
        <f aca="false">$K$8</f>
        <v>1.80181073632582</v>
      </c>
      <c r="L58" s="36" t="n">
        <f aca="false">SQRT(J58^2+K58^2)</f>
        <v>2.86298806310657</v>
      </c>
      <c r="M58" s="55" t="n">
        <f aca="false">IF(G58="","",MAX(0,G58-1.96*L58/100))</f>
        <v>0.227600446685757</v>
      </c>
      <c r="N58" s="55" t="n">
        <f aca="false">IF(G58="","",MIN(1,G58+1.96*L58/100))</f>
        <v>0.339829578759535</v>
      </c>
      <c r="O58" s="54" t="n">
        <f aca="false">ROUND(S58*W58,0)</f>
        <v>69</v>
      </c>
      <c r="P58" s="54" t="n">
        <f aca="false">IF(F58="","",ROUND(SQRT((F58*L58/100)^2+(G58*O58)^2),0))</f>
        <v>30</v>
      </c>
      <c r="R58" s="56" t="n">
        <v>-22.8916762080056</v>
      </c>
      <c r="S58" s="57" t="n">
        <f aca="false">U58*V58*$F$5</f>
        <v>786.289198606272</v>
      </c>
      <c r="T58" s="58" t="n">
        <f aca="false">MAX(0,MIN(1,R58/100+$D$5))</f>
        <v>0.283076652438709</v>
      </c>
      <c r="U58" s="58" t="n">
        <v>0.649825783972126</v>
      </c>
      <c r="V58" s="57" t="n">
        <v>1210</v>
      </c>
      <c r="W58" s="58" t="n">
        <v>0.0882361663506877</v>
      </c>
      <c r="X58" s="59" t="s">
        <v>136</v>
      </c>
      <c r="Y58" s="59" t="s">
        <v>131</v>
      </c>
    </row>
    <row r="59" customFormat="false" ht="15" hidden="false" customHeight="false" outlineLevel="0" collapsed="false">
      <c r="A59" s="32" t="s">
        <v>127</v>
      </c>
      <c r="B59" s="32" t="s">
        <v>190</v>
      </c>
      <c r="C59" s="32" t="s">
        <v>193</v>
      </c>
      <c r="D59" s="54" t="n">
        <f aca="false">ROUND(S59*T59,0)</f>
        <v>204</v>
      </c>
      <c r="E59" s="54" t="n">
        <f aca="false">ROUND(S59,0)-D59</f>
        <v>497</v>
      </c>
      <c r="F59" s="54" t="n">
        <f aca="false">IF(COUNTA(D59:E59)=0,"",SUM(D59:E59))</f>
        <v>701</v>
      </c>
      <c r="G59" s="55" t="n">
        <f aca="false">IF(OR(F59="",F59=0),"",D59/F59)</f>
        <v>0.291012838801712</v>
      </c>
      <c r="H59" s="55" t="n">
        <f aca="false">IF(OR(F59="",F59=0),"",E59/F59)</f>
        <v>0.708987161198288</v>
      </c>
      <c r="I59" s="32" t="s">
        <v>129</v>
      </c>
      <c r="J59" s="36" t="n">
        <v>2.22489971008846</v>
      </c>
      <c r="K59" s="36" t="n">
        <f aca="false">$K$8</f>
        <v>1.80181073632582</v>
      </c>
      <c r="L59" s="36" t="n">
        <f aca="false">SQRT(J59^2+K59^2)</f>
        <v>2.86298806310657</v>
      </c>
      <c r="M59" s="55" t="n">
        <f aca="false">IF(G59="","",MAX(0,G59-1.96*L59/100))</f>
        <v>0.234898272764823</v>
      </c>
      <c r="N59" s="55" t="n">
        <f aca="false">IF(G59="","",MIN(1,G59+1.96*L59/100))</f>
        <v>0.347127404838601</v>
      </c>
      <c r="O59" s="54" t="n">
        <f aca="false">ROUND(S59*W59,0)</f>
        <v>62</v>
      </c>
      <c r="P59" s="54" t="n">
        <f aca="false">IF(F59="","",ROUND(SQRT((F59*L59/100)^2+(G59*O59)^2),0))</f>
        <v>27</v>
      </c>
      <c r="R59" s="56" t="n">
        <v>-22.1378704803855</v>
      </c>
      <c r="S59" s="57" t="n">
        <f aca="false">U59*V59*$F$5</f>
        <v>700.937313432836</v>
      </c>
      <c r="T59" s="58" t="n">
        <f aca="false">MAX(0,MIN(1,R59/100+$D$5))</f>
        <v>0.29061470971491</v>
      </c>
      <c r="U59" s="58" t="n">
        <v>0.674626865671642</v>
      </c>
      <c r="V59" s="57" t="n">
        <v>1039</v>
      </c>
      <c r="W59" s="58" t="n">
        <v>0.0882361663506877</v>
      </c>
      <c r="X59" s="59" t="s">
        <v>136</v>
      </c>
      <c r="Y59" s="59" t="s">
        <v>131</v>
      </c>
    </row>
    <row r="60" customFormat="false" ht="15" hidden="false" customHeight="false" outlineLevel="0" collapsed="false">
      <c r="A60" s="32" t="s">
        <v>127</v>
      </c>
      <c r="B60" s="32" t="s">
        <v>194</v>
      </c>
      <c r="C60" s="32" t="s">
        <v>195</v>
      </c>
      <c r="D60" s="54" t="n">
        <f aca="false">ROUND(S60*T60,0)</f>
        <v>183</v>
      </c>
      <c r="E60" s="54" t="n">
        <f aca="false">ROUND(S60,0)-D60</f>
        <v>418</v>
      </c>
      <c r="F60" s="54" t="n">
        <f aca="false">IF(COUNTA(D60:E60)=0,"",SUM(D60:E60))</f>
        <v>601</v>
      </c>
      <c r="G60" s="55" t="n">
        <f aca="false">IF(OR(F60="",F60=0),"",D60/F60)</f>
        <v>0.304492512479201</v>
      </c>
      <c r="H60" s="55" t="n">
        <f aca="false">IF(OR(F60="",F60=0),"",E60/F60)</f>
        <v>0.695507487520799</v>
      </c>
      <c r="I60" s="32" t="s">
        <v>129</v>
      </c>
      <c r="J60" s="36" t="n">
        <v>2.22489971008846</v>
      </c>
      <c r="K60" s="36" t="n">
        <f aca="false">$K$8</f>
        <v>1.80181073632582</v>
      </c>
      <c r="L60" s="36" t="n">
        <f aca="false">SQRT(J60^2+K60^2)</f>
        <v>2.86298806310657</v>
      </c>
      <c r="M60" s="55" t="n">
        <f aca="false">IF(G60="","",MAX(0,G60-1.96*L60/100))</f>
        <v>0.248377946442312</v>
      </c>
      <c r="N60" s="55" t="n">
        <f aca="false">IF(G60="","",MIN(1,G60+1.96*L60/100))</f>
        <v>0.36060707851609</v>
      </c>
      <c r="O60" s="54" t="n">
        <f aca="false">ROUND(S60*W60,0)</f>
        <v>53</v>
      </c>
      <c r="P60" s="54" t="n">
        <f aca="false">IF(F60="","",ROUND(SQRT((F60*L60/100)^2+(G60*O60)^2),0))</f>
        <v>24</v>
      </c>
      <c r="R60" s="56" t="n">
        <v>-20.7773185848031</v>
      </c>
      <c r="S60" s="57" t="n">
        <f aca="false">U60*V60*$F$5</f>
        <v>601.421153846154</v>
      </c>
      <c r="T60" s="58" t="n">
        <f aca="false">MAX(0,MIN(1,R60/100+$D$5))</f>
        <v>0.304220228670733</v>
      </c>
      <c r="U60" s="58" t="n">
        <v>0.578846153846154</v>
      </c>
      <c r="V60" s="57" t="n">
        <v>1039</v>
      </c>
      <c r="W60" s="58" t="n">
        <v>0.0882361663506877</v>
      </c>
      <c r="X60" s="59" t="s">
        <v>136</v>
      </c>
      <c r="Y60" s="59" t="s">
        <v>131</v>
      </c>
    </row>
    <row r="61" customFormat="false" ht="15" hidden="false" customHeight="false" outlineLevel="0" collapsed="false">
      <c r="A61" s="32" t="s">
        <v>127</v>
      </c>
      <c r="B61" s="32" t="s">
        <v>194</v>
      </c>
      <c r="C61" s="32" t="s">
        <v>196</v>
      </c>
      <c r="D61" s="54" t="n">
        <f aca="false">ROUND(S61*T61,0)</f>
        <v>91</v>
      </c>
      <c r="E61" s="54" t="n">
        <f aca="false">ROUND(S61,0)-D61</f>
        <v>221</v>
      </c>
      <c r="F61" s="54" t="n">
        <f aca="false">IF(COUNTA(D61:E61)=0,"",SUM(D61:E61))</f>
        <v>312</v>
      </c>
      <c r="G61" s="55" t="n">
        <f aca="false">IF(OR(F61="",F61=0),"",D61/F61)</f>
        <v>0.291666666666667</v>
      </c>
      <c r="H61" s="55" t="n">
        <f aca="false">IF(OR(F61="",F61=0),"",E61/F61)</f>
        <v>0.708333333333333</v>
      </c>
      <c r="I61" s="32" t="s">
        <v>129</v>
      </c>
      <c r="J61" s="36" t="n">
        <v>3.1978281706008</v>
      </c>
      <c r="K61" s="36" t="n">
        <f aca="false">$K$8</f>
        <v>1.80181073632582</v>
      </c>
      <c r="L61" s="36" t="n">
        <f aca="false">SQRT(J61^2+K61^2)</f>
        <v>3.67050772213151</v>
      </c>
      <c r="M61" s="55" t="n">
        <f aca="false">IF(G61="","",MAX(0,G61-1.96*L61/100))</f>
        <v>0.219724715312889</v>
      </c>
      <c r="N61" s="55" t="n">
        <f aca="false">IF(G61="","",MIN(1,G61+1.96*L61/100))</f>
        <v>0.363608618020444</v>
      </c>
      <c r="O61" s="54" t="n">
        <f aca="false">ROUND(S61*W61,0)</f>
        <v>46</v>
      </c>
      <c r="P61" s="54" t="n">
        <f aca="false">IF(F61="","",ROUND(SQRT((F61*L61/100)^2+(G61*O61)^2),0))</f>
        <v>18</v>
      </c>
      <c r="R61" s="56" t="n">
        <v>-21.9282817105112</v>
      </c>
      <c r="S61" s="57" t="n">
        <f aca="false">U61*V61*$F$5</f>
        <v>312.431640625</v>
      </c>
      <c r="T61" s="58" t="n">
        <f aca="false">MAX(0,MIN(1,R61/100+$D$5))</f>
        <v>0.292710597413653</v>
      </c>
      <c r="U61" s="58" t="n">
        <v>0.583984375</v>
      </c>
      <c r="V61" s="57" t="n">
        <v>535</v>
      </c>
      <c r="W61" s="58" t="n">
        <v>0.147793277096735</v>
      </c>
      <c r="X61" s="59" t="s">
        <v>130</v>
      </c>
      <c r="Y61" s="59" t="s">
        <v>131</v>
      </c>
    </row>
    <row r="62" customFormat="false" ht="15" hidden="false" customHeight="false" outlineLevel="0" collapsed="false">
      <c r="A62" s="32" t="s">
        <v>127</v>
      </c>
      <c r="B62" s="32" t="s">
        <v>197</v>
      </c>
      <c r="C62" s="32" t="s">
        <v>197</v>
      </c>
      <c r="D62" s="54" t="n">
        <f aca="false">ROUND(S62*T62,0)</f>
        <v>40</v>
      </c>
      <c r="E62" s="54" t="n">
        <f aca="false">ROUND(S62,0)-D62</f>
        <v>67</v>
      </c>
      <c r="F62" s="54" t="n">
        <f aca="false">IF(COUNTA(D62:E62)=0,"",SUM(D62:E62))</f>
        <v>107</v>
      </c>
      <c r="G62" s="55" t="n">
        <f aca="false">IF(OR(F62="",F62=0),"",D62/F62)</f>
        <v>0.373831775700935</v>
      </c>
      <c r="H62" s="55" t="n">
        <f aca="false">IF(OR(F62="",F62=0),"",E62/F62)</f>
        <v>0.626168224299065</v>
      </c>
      <c r="I62" s="32" t="s">
        <v>129</v>
      </c>
      <c r="J62" s="36" t="n">
        <v>3.1978281706008</v>
      </c>
      <c r="K62" s="36" t="n">
        <f aca="false">$K$8</f>
        <v>1.80181073632582</v>
      </c>
      <c r="L62" s="36" t="n">
        <f aca="false">SQRT(J62^2+K62^2)</f>
        <v>3.67050772213151</v>
      </c>
      <c r="M62" s="55" t="n">
        <f aca="false">IF(G62="","",MAX(0,G62-1.96*L62/100))</f>
        <v>0.301889824347157</v>
      </c>
      <c r="N62" s="55" t="n">
        <f aca="false">IF(G62="","",MIN(1,G62+1.96*L62/100))</f>
        <v>0.445773727054712</v>
      </c>
      <c r="O62" s="54" t="n">
        <f aca="false">ROUND(S62*W62,0)</f>
        <v>16</v>
      </c>
      <c r="P62" s="54" t="n">
        <f aca="false">IF(F62="","",ROUND(SQRT((F62*L62/100)^2+(G62*O62)^2),0))</f>
        <v>7</v>
      </c>
      <c r="R62" s="56" t="n">
        <v>-14.0387002164883</v>
      </c>
      <c r="S62" s="57" t="n">
        <f aca="false">U62*V62*$F$5</f>
        <v>106.666666666667</v>
      </c>
      <c r="T62" s="58" t="n">
        <f aca="false">MAX(0,MIN(1,R62/100+$D$5))</f>
        <v>0.371606412353882</v>
      </c>
      <c r="U62" s="58" t="n">
        <v>0.444444444444444</v>
      </c>
      <c r="V62" s="57" t="n">
        <v>240</v>
      </c>
      <c r="W62" s="58" t="n">
        <v>0.147793277096735</v>
      </c>
      <c r="X62" s="59" t="s">
        <v>130</v>
      </c>
      <c r="Y62" s="59" t="s">
        <v>131</v>
      </c>
    </row>
    <row r="63" customFormat="false" ht="15" hidden="false" customHeight="false" outlineLevel="0" collapsed="false">
      <c r="A63" s="32" t="s">
        <v>198</v>
      </c>
      <c r="B63" s="32" t="s">
        <v>199</v>
      </c>
      <c r="C63" s="32" t="s">
        <v>199</v>
      </c>
      <c r="D63" s="54" t="n">
        <f aca="false">ROUND(S63*T63,0)</f>
        <v>490</v>
      </c>
      <c r="E63" s="54" t="n">
        <f aca="false">ROUND(S63,0)-D63</f>
        <v>571</v>
      </c>
      <c r="F63" s="54" t="n">
        <f aca="false">IF(COUNTA(D63:E63)=0,"",SUM(D63:E63))</f>
        <v>1061</v>
      </c>
      <c r="G63" s="55" t="n">
        <f aca="false">IF(OR(F63="",F63=0),"",D63/F63)</f>
        <v>0.461828463713478</v>
      </c>
      <c r="H63" s="55" t="n">
        <f aca="false">IF(OR(F63="",F63=0),"",E63/F63)</f>
        <v>0.538171536286522</v>
      </c>
      <c r="I63" s="32" t="s">
        <v>129</v>
      </c>
      <c r="J63" s="36" t="n">
        <v>2.08262589216041</v>
      </c>
      <c r="K63" s="36" t="n">
        <f aca="false">$K$8</f>
        <v>1.80181073632582</v>
      </c>
      <c r="L63" s="36" t="n">
        <f aca="false">SQRT(J63^2+K63^2)</f>
        <v>2.75387954279702</v>
      </c>
      <c r="M63" s="55" t="n">
        <f aca="false">IF(G63="","",MAX(0,G63-1.96*L63/100))</f>
        <v>0.407852424674656</v>
      </c>
      <c r="N63" s="55" t="n">
        <f aca="false">IF(G63="","",MIN(1,G63+1.96*L63/100))</f>
        <v>0.5158045027523</v>
      </c>
      <c r="O63" s="54" t="n">
        <f aca="false">ROUND(S63*W63,0)</f>
        <v>72</v>
      </c>
      <c r="P63" s="54" t="n">
        <f aca="false">IF(F63="","",ROUND(SQRT((F63*L63/100)^2+(G63*O63)^2),0))</f>
        <v>44</v>
      </c>
      <c r="R63" s="56" t="n">
        <v>-5.02626066739649</v>
      </c>
      <c r="S63" s="57" t="n">
        <f aca="false">U63*V63*$F$5</f>
        <v>1060.80585424134</v>
      </c>
      <c r="T63" s="58" t="n">
        <f aca="false">MAX(0,MIN(1,R63/100+$D$5))</f>
        <v>0.4617308078448</v>
      </c>
      <c r="U63" s="58" t="n">
        <v>0.605137395459976</v>
      </c>
      <c r="V63" s="57" t="n">
        <v>1753</v>
      </c>
      <c r="W63" s="58" t="n">
        <v>0.0678151016999644</v>
      </c>
      <c r="X63" s="59" t="s">
        <v>169</v>
      </c>
      <c r="Y63" s="59" t="s">
        <v>131</v>
      </c>
    </row>
    <row r="64" customFormat="false" ht="15" hidden="false" customHeight="false" outlineLevel="0" collapsed="false">
      <c r="A64" s="32" t="s">
        <v>198</v>
      </c>
      <c r="B64" s="32" t="s">
        <v>200</v>
      </c>
      <c r="C64" s="32" t="s">
        <v>201</v>
      </c>
      <c r="D64" s="54" t="n">
        <f aca="false">ROUND(S64*T64,0)</f>
        <v>236</v>
      </c>
      <c r="E64" s="54" t="n">
        <f aca="false">ROUND(S64,0)-D64</f>
        <v>103</v>
      </c>
      <c r="F64" s="54" t="n">
        <f aca="false">IF(COUNTA(D64:E64)=0,"",SUM(D64:E64))</f>
        <v>339</v>
      </c>
      <c r="G64" s="55" t="n">
        <f aca="false">IF(OR(F64="",F64=0),"",D64/F64)</f>
        <v>0.696165191740413</v>
      </c>
      <c r="H64" s="55" t="n">
        <f aca="false">IF(OR(F64="",F64=0),"",E64/F64)</f>
        <v>0.303834808259587</v>
      </c>
      <c r="I64" s="32" t="s">
        <v>129</v>
      </c>
      <c r="J64" s="36" t="n">
        <v>3.1978281706008</v>
      </c>
      <c r="K64" s="36" t="n">
        <f aca="false">$K$8</f>
        <v>1.80181073632582</v>
      </c>
      <c r="L64" s="36" t="n">
        <f aca="false">SQRT(J64^2+K64^2)</f>
        <v>3.67050772213151</v>
      </c>
      <c r="M64" s="55" t="n">
        <f aca="false">IF(G64="","",MAX(0,G64-1.96*L64/100))</f>
        <v>0.624223240386636</v>
      </c>
      <c r="N64" s="55" t="n">
        <f aca="false">IF(G64="","",MIN(1,G64+1.96*L64/100))</f>
        <v>0.768107143094191</v>
      </c>
      <c r="O64" s="54" t="n">
        <f aca="false">ROUND(S64*W64,0)</f>
        <v>50</v>
      </c>
      <c r="P64" s="54" t="n">
        <f aca="false">IF(F64="","",ROUND(SQRT((F64*L64/100)^2+(G64*O64)^2),0))</f>
        <v>37</v>
      </c>
      <c r="R64" s="56" t="n">
        <v>18.6103457196181</v>
      </c>
      <c r="S64" s="57" t="n">
        <f aca="false">U64*V64*$F$5</f>
        <v>338.759820426487</v>
      </c>
      <c r="T64" s="58" t="n">
        <f aca="false">MAX(0,MIN(1,R64/100+$D$5))</f>
        <v>0.698096871714946</v>
      </c>
      <c r="U64" s="58" t="n">
        <v>0.187991021324355</v>
      </c>
      <c r="V64" s="57" t="n">
        <v>1802</v>
      </c>
      <c r="W64" s="58" t="n">
        <v>0.147793277096735</v>
      </c>
      <c r="X64" s="59" t="s">
        <v>130</v>
      </c>
      <c r="Y64" s="59" t="s">
        <v>131</v>
      </c>
    </row>
    <row r="65" customFormat="false" ht="15" hidden="false" customHeight="false" outlineLevel="0" collapsed="false">
      <c r="A65" s="32" t="s">
        <v>198</v>
      </c>
      <c r="B65" s="32" t="s">
        <v>200</v>
      </c>
      <c r="C65" s="32" t="s">
        <v>202</v>
      </c>
      <c r="D65" s="54" t="n">
        <f aca="false">ROUND(S65*T65,0)</f>
        <v>135</v>
      </c>
      <c r="E65" s="54" t="n">
        <f aca="false">ROUND(S65,0)-D65</f>
        <v>66</v>
      </c>
      <c r="F65" s="54" t="n">
        <f aca="false">IF(COUNTA(D65:E65)=0,"",SUM(D65:E65))</f>
        <v>201</v>
      </c>
      <c r="G65" s="55" t="n">
        <f aca="false">IF(OR(F65="",F65=0),"",D65/F65)</f>
        <v>0.671641791044776</v>
      </c>
      <c r="H65" s="55" t="n">
        <f aca="false">IF(OR(F65="",F65=0),"",E65/F65)</f>
        <v>0.328358208955224</v>
      </c>
      <c r="I65" s="32" t="s">
        <v>129</v>
      </c>
      <c r="J65" s="36" t="n">
        <v>3.1978281706008</v>
      </c>
      <c r="K65" s="36" t="n">
        <f aca="false">$K$8</f>
        <v>1.80181073632582</v>
      </c>
      <c r="L65" s="36" t="n">
        <f aca="false">SQRT(J65^2+K65^2)</f>
        <v>3.67050772213151</v>
      </c>
      <c r="M65" s="55" t="n">
        <f aca="false">IF(G65="","",MAX(0,G65-1.96*L65/100))</f>
        <v>0.599699839690999</v>
      </c>
      <c r="N65" s="55" t="n">
        <f aca="false">IF(G65="","",MIN(1,G65+1.96*L65/100))</f>
        <v>0.743583742398554</v>
      </c>
      <c r="O65" s="54" t="n">
        <f aca="false">ROUND(S65*W65,0)</f>
        <v>30</v>
      </c>
      <c r="P65" s="54" t="n">
        <f aca="false">IF(F65="","",ROUND(SQRT((F65*L65/100)^2+(G65*O65)^2),0))</f>
        <v>21</v>
      </c>
      <c r="R65" s="56" t="n">
        <v>16.0523476407547</v>
      </c>
      <c r="S65" s="57" t="n">
        <f aca="false">U65*V65*$F$5</f>
        <v>200.692863595303</v>
      </c>
      <c r="T65" s="58" t="n">
        <f aca="false">MAX(0,MIN(1,R65/100+$D$5))</f>
        <v>0.672516890926312</v>
      </c>
      <c r="U65" s="58" t="n">
        <v>0.188798554652213</v>
      </c>
      <c r="V65" s="57" t="n">
        <v>1063</v>
      </c>
      <c r="W65" s="58" t="n">
        <v>0.147793277096735</v>
      </c>
      <c r="X65" s="59" t="s">
        <v>130</v>
      </c>
      <c r="Y65" s="59" t="s">
        <v>131</v>
      </c>
    </row>
    <row r="66" customFormat="false" ht="15" hidden="false" customHeight="false" outlineLevel="0" collapsed="false">
      <c r="A66" s="32" t="s">
        <v>198</v>
      </c>
      <c r="B66" s="32" t="s">
        <v>200</v>
      </c>
      <c r="C66" s="32" t="s">
        <v>203</v>
      </c>
      <c r="D66" s="54" t="n">
        <f aca="false">ROUND(S66*T66,0)</f>
        <v>162</v>
      </c>
      <c r="E66" s="54" t="n">
        <f aca="false">ROUND(S66,0)-D66</f>
        <v>71</v>
      </c>
      <c r="F66" s="54" t="n">
        <f aca="false">IF(COUNTA(D66:E66)=0,"",SUM(D66:E66))</f>
        <v>233</v>
      </c>
      <c r="G66" s="55" t="n">
        <f aca="false">IF(OR(F66="",F66=0),"",D66/F66)</f>
        <v>0.695278969957082</v>
      </c>
      <c r="H66" s="55" t="n">
        <f aca="false">IF(OR(F66="",F66=0),"",E66/F66)</f>
        <v>0.304721030042918</v>
      </c>
      <c r="I66" s="32" t="s">
        <v>129</v>
      </c>
      <c r="J66" s="36" t="n">
        <v>3.1978281706008</v>
      </c>
      <c r="K66" s="36" t="n">
        <f aca="false">$K$8</f>
        <v>1.80181073632582</v>
      </c>
      <c r="L66" s="36" t="n">
        <f aca="false">SQRT(J66^2+K66^2)</f>
        <v>3.67050772213151</v>
      </c>
      <c r="M66" s="55" t="n">
        <f aca="false">IF(G66="","",MAX(0,G66-1.96*L66/100))</f>
        <v>0.623337018603304</v>
      </c>
      <c r="N66" s="55" t="n">
        <f aca="false">IF(G66="","",MIN(1,G66+1.96*L66/100))</f>
        <v>0.767220921310859</v>
      </c>
      <c r="O66" s="54" t="n">
        <f aca="false">ROUND(S66*W66,0)</f>
        <v>34</v>
      </c>
      <c r="P66" s="54" t="n">
        <f aca="false">IF(F66="","",ROUND(SQRT((F66*L66/100)^2+(G66*O66)^2),0))</f>
        <v>25</v>
      </c>
      <c r="R66" s="56" t="n">
        <v>18.4729072996844</v>
      </c>
      <c r="S66" s="57" t="n">
        <f aca="false">U66*V66*$F$5</f>
        <v>232.72650296359</v>
      </c>
      <c r="T66" s="58" t="n">
        <f aca="false">MAX(0,MIN(1,R66/100+$D$5))</f>
        <v>0.696722487515609</v>
      </c>
      <c r="U66" s="58" t="n">
        <v>0.202370872142252</v>
      </c>
      <c r="V66" s="57" t="n">
        <v>1150</v>
      </c>
      <c r="W66" s="58" t="n">
        <v>0.147793277096735</v>
      </c>
      <c r="X66" s="59" t="s">
        <v>130</v>
      </c>
      <c r="Y66" s="59" t="s">
        <v>131</v>
      </c>
    </row>
    <row r="67" customFormat="false" ht="15" hidden="false" customHeight="false" outlineLevel="0" collapsed="false">
      <c r="A67" s="32" t="s">
        <v>198</v>
      </c>
      <c r="B67" s="32" t="s">
        <v>200</v>
      </c>
      <c r="C67" s="32" t="s">
        <v>204</v>
      </c>
      <c r="D67" s="54" t="n">
        <f aca="false">ROUND(S67*T67,0)</f>
        <v>159</v>
      </c>
      <c r="E67" s="54" t="n">
        <f aca="false">ROUND(S67,0)-D67</f>
        <v>76</v>
      </c>
      <c r="F67" s="54" t="n">
        <f aca="false">IF(COUNTA(D67:E67)=0,"",SUM(D67:E67))</f>
        <v>235</v>
      </c>
      <c r="G67" s="55" t="n">
        <f aca="false">IF(OR(F67="",F67=0),"",D67/F67)</f>
        <v>0.676595744680851</v>
      </c>
      <c r="H67" s="55" t="n">
        <f aca="false">IF(OR(F67="",F67=0),"",E67/F67)</f>
        <v>0.323404255319149</v>
      </c>
      <c r="I67" s="32" t="s">
        <v>129</v>
      </c>
      <c r="J67" s="36" t="n">
        <v>3.1978281706008</v>
      </c>
      <c r="K67" s="36" t="n">
        <f aca="false">$K$8</f>
        <v>1.80181073632582</v>
      </c>
      <c r="L67" s="36" t="n">
        <f aca="false">SQRT(J67^2+K67^2)</f>
        <v>3.67050772213151</v>
      </c>
      <c r="M67" s="55" t="n">
        <f aca="false">IF(G67="","",MAX(0,G67-1.96*L67/100))</f>
        <v>0.604653793327074</v>
      </c>
      <c r="N67" s="55" t="n">
        <f aca="false">IF(G67="","",MIN(1,G67+1.96*L67/100))</f>
        <v>0.748537696034629</v>
      </c>
      <c r="O67" s="54" t="n">
        <f aca="false">ROUND(S67*W67,0)</f>
        <v>35</v>
      </c>
      <c r="P67" s="54" t="n">
        <f aca="false">IF(F67="","",ROUND(SQRT((F67*L67/100)^2+(G67*O67)^2),0))</f>
        <v>25</v>
      </c>
      <c r="R67" s="56" t="n">
        <v>16.4882021695258</v>
      </c>
      <c r="S67" s="57" t="n">
        <f aca="false">U67*V67*$F$5</f>
        <v>234.521920668058</v>
      </c>
      <c r="T67" s="58" t="n">
        <f aca="false">MAX(0,MIN(1,R67/100+$D$5))</f>
        <v>0.676875436214022</v>
      </c>
      <c r="U67" s="58" t="n">
        <v>0.248434237995825</v>
      </c>
      <c r="V67" s="57" t="n">
        <v>944</v>
      </c>
      <c r="W67" s="58" t="n">
        <v>0.147793277096735</v>
      </c>
      <c r="X67" s="59" t="s">
        <v>130</v>
      </c>
      <c r="Y67" s="59" t="s">
        <v>131</v>
      </c>
    </row>
    <row r="68" customFormat="false" ht="15" hidden="false" customHeight="false" outlineLevel="0" collapsed="false">
      <c r="A68" s="32" t="s">
        <v>198</v>
      </c>
      <c r="B68" s="32" t="s">
        <v>200</v>
      </c>
      <c r="C68" s="32" t="s">
        <v>205</v>
      </c>
      <c r="D68" s="54" t="n">
        <f aca="false">ROUND(S68*T68,0)</f>
        <v>163</v>
      </c>
      <c r="E68" s="54" t="n">
        <f aca="false">ROUND(S68,0)-D68</f>
        <v>64</v>
      </c>
      <c r="F68" s="54" t="n">
        <f aca="false">IF(COUNTA(D68:E68)=0,"",SUM(D68:E68))</f>
        <v>227</v>
      </c>
      <c r="G68" s="55" t="n">
        <f aca="false">IF(OR(F68="",F68=0),"",D68/F68)</f>
        <v>0.718061674008811</v>
      </c>
      <c r="H68" s="55" t="n">
        <f aca="false">IF(OR(F68="",F68=0),"",E68/F68)</f>
        <v>0.281938325991189</v>
      </c>
      <c r="I68" s="32" t="s">
        <v>129</v>
      </c>
      <c r="J68" s="36" t="n">
        <v>3.1978281706008</v>
      </c>
      <c r="K68" s="36" t="n">
        <f aca="false">$K$8</f>
        <v>1.80181073632582</v>
      </c>
      <c r="L68" s="36" t="n">
        <f aca="false">SQRT(J68^2+K68^2)</f>
        <v>3.67050772213151</v>
      </c>
      <c r="M68" s="55" t="n">
        <f aca="false">IF(G68="","",MAX(0,G68-1.96*L68/100))</f>
        <v>0.646119722655033</v>
      </c>
      <c r="N68" s="55" t="n">
        <f aca="false">IF(G68="","",MIN(1,G68+1.96*L68/100))</f>
        <v>0.790003625362588</v>
      </c>
      <c r="O68" s="54" t="n">
        <f aca="false">ROUND(S68*W68,0)</f>
        <v>34</v>
      </c>
      <c r="P68" s="54" t="n">
        <f aca="false">IF(F68="","",ROUND(SQRT((F68*L68/100)^2+(G68*O68)^2),0))</f>
        <v>26</v>
      </c>
      <c r="R68" s="56" t="n">
        <v>20.6343857888625</v>
      </c>
      <c r="S68" s="57" t="n">
        <f aca="false">U68*V68*$F$5</f>
        <v>227.321723189734</v>
      </c>
      <c r="T68" s="58" t="n">
        <f aca="false">MAX(0,MIN(1,R68/100+$D$5))</f>
        <v>0.71833727240739</v>
      </c>
      <c r="U68" s="58" t="n">
        <v>0.212648945921173</v>
      </c>
      <c r="V68" s="57" t="n">
        <v>1069</v>
      </c>
      <c r="W68" s="58" t="n">
        <v>0.147793277096735</v>
      </c>
      <c r="X68" s="59" t="s">
        <v>130</v>
      </c>
      <c r="Y68" s="59" t="s">
        <v>131</v>
      </c>
    </row>
    <row r="69" customFormat="false" ht="15" hidden="false" customHeight="false" outlineLevel="0" collapsed="false">
      <c r="A69" s="32" t="s">
        <v>198</v>
      </c>
      <c r="B69" s="32" t="s">
        <v>200</v>
      </c>
      <c r="C69" s="32" t="s">
        <v>206</v>
      </c>
      <c r="D69" s="54" t="n">
        <f aca="false">ROUND(S69*T69,0)</f>
        <v>246</v>
      </c>
      <c r="E69" s="54" t="n">
        <f aca="false">ROUND(S69,0)-D69</f>
        <v>115</v>
      </c>
      <c r="F69" s="54" t="n">
        <f aca="false">IF(COUNTA(D69:E69)=0,"",SUM(D69:E69))</f>
        <v>361</v>
      </c>
      <c r="G69" s="55" t="n">
        <f aca="false">IF(OR(F69="",F69=0),"",D69/F69)</f>
        <v>0.681440443213296</v>
      </c>
      <c r="H69" s="55" t="n">
        <f aca="false">IF(OR(F69="",F69=0),"",E69/F69)</f>
        <v>0.318559556786704</v>
      </c>
      <c r="I69" s="32" t="s">
        <v>129</v>
      </c>
      <c r="J69" s="36" t="n">
        <v>3.1978281706008</v>
      </c>
      <c r="K69" s="36" t="n">
        <f aca="false">$K$8</f>
        <v>1.80181073632582</v>
      </c>
      <c r="L69" s="36" t="n">
        <f aca="false">SQRT(J69^2+K69^2)</f>
        <v>3.67050772213151</v>
      </c>
      <c r="M69" s="55" t="n">
        <f aca="false">IF(G69="","",MAX(0,G69-1.96*L69/100))</f>
        <v>0.609498491859519</v>
      </c>
      <c r="N69" s="55" t="n">
        <f aca="false">IF(G69="","",MIN(1,G69+1.96*L69/100))</f>
        <v>0.753382394567074</v>
      </c>
      <c r="O69" s="54" t="n">
        <f aca="false">ROUND(S69*W69,0)</f>
        <v>53</v>
      </c>
      <c r="P69" s="54" t="n">
        <f aca="false">IF(F69="","",ROUND(SQRT((F69*L69/100)^2+(G69*O69)^2),0))</f>
        <v>38</v>
      </c>
      <c r="R69" s="56" t="n">
        <v>16.916449521698</v>
      </c>
      <c r="S69" s="57" t="n">
        <f aca="false">U69*V69*$F$5</f>
        <v>360.922448979592</v>
      </c>
      <c r="T69" s="58" t="n">
        <f aca="false">MAX(0,MIN(1,R69/100+$D$5))</f>
        <v>0.681157909735745</v>
      </c>
      <c r="U69" s="58" t="n">
        <v>0.36530612244898</v>
      </c>
      <c r="V69" s="57" t="n">
        <v>988.000000000001</v>
      </c>
      <c r="W69" s="58" t="n">
        <v>0.147793277096735</v>
      </c>
      <c r="X69" s="59" t="s">
        <v>130</v>
      </c>
      <c r="Y69" s="59" t="s">
        <v>131</v>
      </c>
    </row>
    <row r="70" customFormat="false" ht="15" hidden="false" customHeight="false" outlineLevel="0" collapsed="false">
      <c r="A70" s="32" t="s">
        <v>198</v>
      </c>
      <c r="B70" s="32" t="s">
        <v>200</v>
      </c>
      <c r="C70" s="32" t="s">
        <v>207</v>
      </c>
      <c r="D70" s="54" t="n">
        <f aca="false">ROUND(S70*T70,0)</f>
        <v>573</v>
      </c>
      <c r="E70" s="54" t="n">
        <f aca="false">ROUND(S70,0)-D70</f>
        <v>185</v>
      </c>
      <c r="F70" s="54" t="n">
        <f aca="false">IF(COUNTA(D70:E70)=0,"",SUM(D70:E70))</f>
        <v>758</v>
      </c>
      <c r="G70" s="55" t="n">
        <f aca="false">IF(OR(F70="",F70=0),"",D70/F70)</f>
        <v>0.755936675461741</v>
      </c>
      <c r="H70" s="55" t="n">
        <f aca="false">IF(OR(F70="",F70=0),"",E70/F70)</f>
        <v>0.244063324538259</v>
      </c>
      <c r="I70" s="32" t="s">
        <v>129</v>
      </c>
      <c r="J70" s="36" t="n">
        <v>2.22489971008846</v>
      </c>
      <c r="K70" s="36" t="n">
        <f aca="false">$K$8</f>
        <v>1.80181073632582</v>
      </c>
      <c r="L70" s="36" t="n">
        <f aca="false">SQRT(J70^2+K70^2)</f>
        <v>2.86298806310657</v>
      </c>
      <c r="M70" s="55" t="n">
        <f aca="false">IF(G70="","",MAX(0,G70-1.96*L70/100))</f>
        <v>0.699822109424853</v>
      </c>
      <c r="N70" s="55" t="n">
        <f aca="false">IF(G70="","",MIN(1,G70+1.96*L70/100))</f>
        <v>0.81205124149863</v>
      </c>
      <c r="O70" s="54" t="n">
        <f aca="false">ROUND(S70*W70,0)</f>
        <v>67</v>
      </c>
      <c r="P70" s="54" t="n">
        <f aca="false">IF(F70="","",ROUND(SQRT((F70*L70/100)^2+(G70*O70)^2),0))</f>
        <v>55</v>
      </c>
      <c r="R70" s="56" t="n">
        <v>24.3699270990416</v>
      </c>
      <c r="S70" s="57" t="n">
        <f aca="false">U70*V70*$F$5</f>
        <v>757.916666666666</v>
      </c>
      <c r="T70" s="58" t="n">
        <f aca="false">MAX(0,MIN(1,R70/100+$D$5))</f>
        <v>0.755692685509181</v>
      </c>
      <c r="U70" s="58" t="n">
        <v>0.307971014492754</v>
      </c>
      <c r="V70" s="57" t="n">
        <v>2461</v>
      </c>
      <c r="W70" s="58" t="n">
        <v>0.0882361663506877</v>
      </c>
      <c r="X70" s="59" t="s">
        <v>136</v>
      </c>
      <c r="Y70" s="59" t="s">
        <v>131</v>
      </c>
    </row>
    <row r="71" customFormat="false" ht="15" hidden="false" customHeight="false" outlineLevel="0" collapsed="false">
      <c r="A71" s="32" t="s">
        <v>198</v>
      </c>
      <c r="B71" s="32" t="s">
        <v>200</v>
      </c>
      <c r="C71" s="32" t="s">
        <v>208</v>
      </c>
      <c r="D71" s="54" t="n">
        <f aca="false">ROUND(S71*T71,0)</f>
        <v>269</v>
      </c>
      <c r="E71" s="54" t="n">
        <f aca="false">ROUND(S71,0)-D71</f>
        <v>142</v>
      </c>
      <c r="F71" s="54" t="n">
        <f aca="false">IF(COUNTA(D71:E71)=0,"",SUM(D71:E71))</f>
        <v>411</v>
      </c>
      <c r="G71" s="55" t="n">
        <f aca="false">IF(OR(F71="",F71=0),"",D71/F71)</f>
        <v>0.654501216545012</v>
      </c>
      <c r="H71" s="55" t="n">
        <f aca="false">IF(OR(F71="",F71=0),"",E71/F71)</f>
        <v>0.345498783454988</v>
      </c>
      <c r="I71" s="32" t="s">
        <v>129</v>
      </c>
      <c r="J71" s="36" t="n">
        <v>3.1978281706008</v>
      </c>
      <c r="K71" s="36" t="n">
        <f aca="false">$K$8</f>
        <v>1.80181073632582</v>
      </c>
      <c r="L71" s="36" t="n">
        <f aca="false">SQRT(J71^2+K71^2)</f>
        <v>3.67050772213151</v>
      </c>
      <c r="M71" s="55" t="n">
        <f aca="false">IF(G71="","",MAX(0,G71-1.96*L71/100))</f>
        <v>0.582559265191235</v>
      </c>
      <c r="N71" s="55" t="n">
        <f aca="false">IF(G71="","",MIN(1,G71+1.96*L71/100))</f>
        <v>0.72644316789879</v>
      </c>
      <c r="O71" s="54" t="n">
        <f aca="false">ROUND(S71*W71,0)</f>
        <v>61</v>
      </c>
      <c r="P71" s="54" t="n">
        <f aca="false">IF(F71="","",ROUND(SQRT((F71*L71/100)^2+(G71*O71)^2),0))</f>
        <v>43</v>
      </c>
      <c r="R71" s="56" t="n">
        <v>14.2594644279454</v>
      </c>
      <c r="S71" s="57" t="n">
        <f aca="false">U71*V71*$F$5</f>
        <v>411.119158878505</v>
      </c>
      <c r="T71" s="58" t="n">
        <f aca="false">MAX(0,MIN(1,R71/100+$D$5))</f>
        <v>0.654588058798219</v>
      </c>
      <c r="U71" s="58" t="n">
        <v>0.466121495327103</v>
      </c>
      <c r="V71" s="57" t="n">
        <v>882</v>
      </c>
      <c r="W71" s="58" t="n">
        <v>0.147793277096735</v>
      </c>
      <c r="X71" s="59" t="s">
        <v>130</v>
      </c>
      <c r="Y71" s="59" t="s">
        <v>131</v>
      </c>
    </row>
    <row r="72" customFormat="false" ht="15" hidden="false" customHeight="false" outlineLevel="0" collapsed="false">
      <c r="A72" s="32" t="s">
        <v>198</v>
      </c>
      <c r="B72" s="32" t="s">
        <v>200</v>
      </c>
      <c r="C72" s="32" t="s">
        <v>209</v>
      </c>
      <c r="D72" s="54" t="n">
        <f aca="false">ROUND(S72*T72,0)</f>
        <v>419</v>
      </c>
      <c r="E72" s="54" t="n">
        <f aca="false">ROUND(S72,0)-D72</f>
        <v>251</v>
      </c>
      <c r="F72" s="54" t="n">
        <f aca="false">IF(COUNTA(D72:E72)=0,"",SUM(D72:E72))</f>
        <v>670</v>
      </c>
      <c r="G72" s="55" t="n">
        <f aca="false">IF(OR(F72="",F72=0),"",D72/F72)</f>
        <v>0.625373134328358</v>
      </c>
      <c r="H72" s="55" t="n">
        <f aca="false">IF(OR(F72="",F72=0),"",E72/F72)</f>
        <v>0.374626865671642</v>
      </c>
      <c r="I72" s="32" t="s">
        <v>129</v>
      </c>
      <c r="J72" s="36" t="n">
        <v>2.22489971008846</v>
      </c>
      <c r="K72" s="36" t="n">
        <f aca="false">$K$8</f>
        <v>1.80181073632582</v>
      </c>
      <c r="L72" s="36" t="n">
        <f aca="false">SQRT(J72^2+K72^2)</f>
        <v>2.86298806310657</v>
      </c>
      <c r="M72" s="55" t="n">
        <f aca="false">IF(G72="","",MAX(0,G72-1.96*L72/100))</f>
        <v>0.569258568291469</v>
      </c>
      <c r="N72" s="55" t="n">
        <f aca="false">IF(G72="","",MIN(1,G72+1.96*L72/100))</f>
        <v>0.681487700365247</v>
      </c>
      <c r="O72" s="54" t="n">
        <f aca="false">ROUND(S72*W72,0)</f>
        <v>59</v>
      </c>
      <c r="P72" s="54" t="n">
        <f aca="false">IF(F72="","",ROUND(SQRT((F72*L72/100)^2+(G72*O72)^2),0))</f>
        <v>42</v>
      </c>
      <c r="R72" s="56" t="n">
        <v>11.3185074386886</v>
      </c>
      <c r="S72" s="57" t="n">
        <f aca="false">U72*V72*$F$5</f>
        <v>669.509193776521</v>
      </c>
      <c r="T72" s="58" t="n">
        <f aca="false">MAX(0,MIN(1,R72/100+$D$5))</f>
        <v>0.62517848890565</v>
      </c>
      <c r="U72" s="58" t="n">
        <v>0.487270155586988</v>
      </c>
      <c r="V72" s="57" t="n">
        <v>1374</v>
      </c>
      <c r="W72" s="58" t="n">
        <v>0.0882361663506877</v>
      </c>
      <c r="X72" s="59" t="s">
        <v>136</v>
      </c>
      <c r="Y72" s="59" t="s">
        <v>131</v>
      </c>
    </row>
    <row r="73" customFormat="false" ht="15" hidden="false" customHeight="false" outlineLevel="0" collapsed="false">
      <c r="A73" s="32" t="s">
        <v>198</v>
      </c>
      <c r="B73" s="32" t="s">
        <v>200</v>
      </c>
      <c r="C73" s="32" t="s">
        <v>210</v>
      </c>
      <c r="D73" s="54" t="n">
        <f aca="false">ROUND(S73*T73,0)</f>
        <v>348</v>
      </c>
      <c r="E73" s="54" t="n">
        <f aca="false">ROUND(S73,0)-D73</f>
        <v>201</v>
      </c>
      <c r="F73" s="54" t="n">
        <f aca="false">IF(COUNTA(D73:E73)=0,"",SUM(D73:E73))</f>
        <v>549</v>
      </c>
      <c r="G73" s="55" t="n">
        <f aca="false">IF(OR(F73="",F73=0),"",D73/F73)</f>
        <v>0.633879781420765</v>
      </c>
      <c r="H73" s="55" t="n">
        <f aca="false">IF(OR(F73="",F73=0),"",E73/F73)</f>
        <v>0.366120218579235</v>
      </c>
      <c r="I73" s="32" t="s">
        <v>129</v>
      </c>
      <c r="J73" s="36" t="n">
        <v>3.1978281706008</v>
      </c>
      <c r="K73" s="36" t="n">
        <f aca="false">$K$8</f>
        <v>1.80181073632582</v>
      </c>
      <c r="L73" s="36" t="n">
        <f aca="false">SQRT(J73^2+K73^2)</f>
        <v>3.67050772213151</v>
      </c>
      <c r="M73" s="55" t="n">
        <f aca="false">IF(G73="","",MAX(0,G73-1.96*L73/100))</f>
        <v>0.561937830066988</v>
      </c>
      <c r="N73" s="55" t="n">
        <f aca="false">IF(G73="","",MIN(1,G73+1.96*L73/100))</f>
        <v>0.705821732774543</v>
      </c>
      <c r="O73" s="54" t="n">
        <f aca="false">ROUND(S73*W73,0)</f>
        <v>81</v>
      </c>
      <c r="P73" s="54" t="n">
        <f aca="false">IF(F73="","",ROUND(SQRT((F73*L73/100)^2+(G73*O73)^2),0))</f>
        <v>55</v>
      </c>
      <c r="R73" s="56" t="n">
        <v>12.2011268411295</v>
      </c>
      <c r="S73" s="57" t="n">
        <f aca="false">U73*V73*$F$5</f>
        <v>549.287257019439</v>
      </c>
      <c r="T73" s="58" t="n">
        <f aca="false">MAX(0,MIN(1,R73/100+$D$5))</f>
        <v>0.63400468293006</v>
      </c>
      <c r="U73" s="58" t="n">
        <v>0.587473002159827</v>
      </c>
      <c r="V73" s="57" t="n">
        <v>935</v>
      </c>
      <c r="W73" s="58" t="n">
        <v>0.147793277096735</v>
      </c>
      <c r="X73" s="59" t="s">
        <v>130</v>
      </c>
      <c r="Y73" s="59" t="s">
        <v>131</v>
      </c>
    </row>
    <row r="74" customFormat="false" ht="15" hidden="false" customHeight="false" outlineLevel="0" collapsed="false">
      <c r="A74" s="32" t="s">
        <v>198</v>
      </c>
      <c r="B74" s="32" t="s">
        <v>200</v>
      </c>
      <c r="C74" s="32" t="s">
        <v>211</v>
      </c>
      <c r="D74" s="54" t="n">
        <f aca="false">ROUND(S74*T74,0)</f>
        <v>249</v>
      </c>
      <c r="E74" s="54" t="n">
        <f aca="false">ROUND(S74,0)-D74</f>
        <v>129</v>
      </c>
      <c r="F74" s="54" t="n">
        <f aca="false">IF(COUNTA(D74:E74)=0,"",SUM(D74:E74))</f>
        <v>378</v>
      </c>
      <c r="G74" s="55" t="n">
        <f aca="false">IF(OR(F74="",F74=0),"",D74/F74)</f>
        <v>0.658730158730159</v>
      </c>
      <c r="H74" s="55" t="n">
        <f aca="false">IF(OR(F74="",F74=0),"",E74/F74)</f>
        <v>0.341269841269841</v>
      </c>
      <c r="I74" s="32" t="s">
        <v>129</v>
      </c>
      <c r="J74" s="36" t="n">
        <v>3.1978281706008</v>
      </c>
      <c r="K74" s="36" t="n">
        <f aca="false">$K$8</f>
        <v>1.80181073632582</v>
      </c>
      <c r="L74" s="36" t="n">
        <f aca="false">SQRT(J74^2+K74^2)</f>
        <v>3.67050772213151</v>
      </c>
      <c r="M74" s="55" t="n">
        <f aca="false">IF(G74="","",MAX(0,G74-1.96*L74/100))</f>
        <v>0.586788207376381</v>
      </c>
      <c r="N74" s="55" t="n">
        <f aca="false">IF(G74="","",MIN(1,G74+1.96*L74/100))</f>
        <v>0.730672110083936</v>
      </c>
      <c r="O74" s="54" t="n">
        <f aca="false">ROUND(S74*W74,0)</f>
        <v>56</v>
      </c>
      <c r="P74" s="54" t="n">
        <f aca="false">IF(F74="","",ROUND(SQRT((F74*L74/100)^2+(G74*O74)^2),0))</f>
        <v>39</v>
      </c>
      <c r="R74" s="56" t="n">
        <v>14.7292252894838</v>
      </c>
      <c r="S74" s="57" t="n">
        <f aca="false">U74*V74*$F$5</f>
        <v>378.339066339066</v>
      </c>
      <c r="T74" s="58" t="n">
        <f aca="false">MAX(0,MIN(1,R74/100+$D$5))</f>
        <v>0.659285667413603</v>
      </c>
      <c r="U74" s="58" t="n">
        <v>0.314496314496315</v>
      </c>
      <c r="V74" s="57" t="n">
        <v>1203</v>
      </c>
      <c r="W74" s="58" t="n">
        <v>0.147793277096735</v>
      </c>
      <c r="X74" s="59" t="s">
        <v>130</v>
      </c>
      <c r="Y74" s="59" t="s">
        <v>131</v>
      </c>
    </row>
    <row r="75" customFormat="false" ht="15" hidden="false" customHeight="false" outlineLevel="0" collapsed="false">
      <c r="A75" s="32" t="s">
        <v>198</v>
      </c>
      <c r="B75" s="32" t="s">
        <v>200</v>
      </c>
      <c r="C75" s="32" t="s">
        <v>212</v>
      </c>
      <c r="D75" s="54" t="n">
        <f aca="false">ROUND(S75*T75,0)</f>
        <v>311</v>
      </c>
      <c r="E75" s="54" t="n">
        <f aca="false">ROUND(S75,0)-D75</f>
        <v>174</v>
      </c>
      <c r="F75" s="54" t="n">
        <f aca="false">IF(COUNTA(D75:E75)=0,"",SUM(D75:E75))</f>
        <v>485</v>
      </c>
      <c r="G75" s="55" t="n">
        <f aca="false">IF(OR(F75="",F75=0),"",D75/F75)</f>
        <v>0.641237113402062</v>
      </c>
      <c r="H75" s="55" t="n">
        <f aca="false">IF(OR(F75="",F75=0),"",E75/F75)</f>
        <v>0.358762886597938</v>
      </c>
      <c r="I75" s="32" t="s">
        <v>129</v>
      </c>
      <c r="J75" s="36" t="n">
        <v>3.1978281706008</v>
      </c>
      <c r="K75" s="36" t="n">
        <f aca="false">$K$8</f>
        <v>1.80181073632582</v>
      </c>
      <c r="L75" s="36" t="n">
        <f aca="false">SQRT(J75^2+K75^2)</f>
        <v>3.67050772213151</v>
      </c>
      <c r="M75" s="55" t="n">
        <f aca="false">IF(G75="","",MAX(0,G75-1.96*L75/100))</f>
        <v>0.569295162048284</v>
      </c>
      <c r="N75" s="55" t="n">
        <f aca="false">IF(G75="","",MIN(1,G75+1.96*L75/100))</f>
        <v>0.71317906475584</v>
      </c>
      <c r="O75" s="54" t="n">
        <f aca="false">ROUND(S75*W75,0)</f>
        <v>72</v>
      </c>
      <c r="P75" s="54" t="n">
        <f aca="false">IF(F75="","",ROUND(SQRT((F75*L75/100)^2+(G75*O75)^2),0))</f>
        <v>49</v>
      </c>
      <c r="R75" s="56" t="n">
        <v>12.9842888655948</v>
      </c>
      <c r="S75" s="57" t="n">
        <f aca="false">U75*V75*$F$5</f>
        <v>484.695302013423</v>
      </c>
      <c r="T75" s="58" t="n">
        <f aca="false">MAX(0,MIN(1,R75/100+$D$5))</f>
        <v>0.641836303174713</v>
      </c>
      <c r="U75" s="58" t="n">
        <v>0.326174496644295</v>
      </c>
      <c r="V75" s="57" t="n">
        <v>1486</v>
      </c>
      <c r="W75" s="58" t="n">
        <v>0.147793277096735</v>
      </c>
      <c r="X75" s="59" t="s">
        <v>130</v>
      </c>
      <c r="Y75" s="59" t="s">
        <v>131</v>
      </c>
    </row>
    <row r="76" customFormat="false" ht="15" hidden="false" customHeight="false" outlineLevel="0" collapsed="false">
      <c r="A76" s="32" t="s">
        <v>198</v>
      </c>
      <c r="B76" s="32" t="s">
        <v>200</v>
      </c>
      <c r="C76" s="32" t="s">
        <v>213</v>
      </c>
      <c r="D76" s="54" t="n">
        <f aca="false">ROUND(S76*T76,0)</f>
        <v>361</v>
      </c>
      <c r="E76" s="54" t="n">
        <f aca="false">ROUND(S76,0)-D76</f>
        <v>213</v>
      </c>
      <c r="F76" s="54" t="n">
        <f aca="false">IF(COUNTA(D76:E76)=0,"",SUM(D76:E76))</f>
        <v>574</v>
      </c>
      <c r="G76" s="55" t="n">
        <f aca="false">IF(OR(F76="",F76=0),"",D76/F76)</f>
        <v>0.628919860627178</v>
      </c>
      <c r="H76" s="55" t="n">
        <f aca="false">IF(OR(F76="",F76=0),"",E76/F76)</f>
        <v>0.371080139372822</v>
      </c>
      <c r="I76" s="32" t="s">
        <v>129</v>
      </c>
      <c r="J76" s="36" t="n">
        <v>2.22489971008846</v>
      </c>
      <c r="K76" s="36" t="n">
        <f aca="false">$K$8</f>
        <v>1.80181073632582</v>
      </c>
      <c r="L76" s="36" t="n">
        <f aca="false">SQRT(J76^2+K76^2)</f>
        <v>2.86298806310657</v>
      </c>
      <c r="M76" s="55" t="n">
        <f aca="false">IF(G76="","",MAX(0,G76-1.96*L76/100))</f>
        <v>0.572805294590289</v>
      </c>
      <c r="N76" s="55" t="n">
        <f aca="false">IF(G76="","",MIN(1,G76+1.96*L76/100))</f>
        <v>0.685034426664067</v>
      </c>
      <c r="O76" s="54" t="n">
        <f aca="false">ROUND(S76*W76,0)</f>
        <v>51</v>
      </c>
      <c r="P76" s="54" t="n">
        <f aca="false">IF(F76="","",ROUND(SQRT((F76*L76/100)^2+(G76*O76)^2),0))</f>
        <v>36</v>
      </c>
      <c r="R76" s="56" t="n">
        <v>11.6067269272669</v>
      </c>
      <c r="S76" s="57" t="n">
        <f aca="false">U76*V76*$F$5</f>
        <v>574.422997946612</v>
      </c>
      <c r="T76" s="58" t="n">
        <f aca="false">MAX(0,MIN(1,R76/100+$D$5))</f>
        <v>0.628060683791433</v>
      </c>
      <c r="U76" s="58" t="n">
        <v>0.509240246406571</v>
      </c>
      <c r="V76" s="57" t="n">
        <v>1128</v>
      </c>
      <c r="W76" s="58" t="n">
        <v>0.0882361663506877</v>
      </c>
      <c r="X76" s="59" t="s">
        <v>136</v>
      </c>
      <c r="Y76" s="59" t="s">
        <v>131</v>
      </c>
    </row>
    <row r="77" customFormat="false" ht="15" hidden="false" customHeight="false" outlineLevel="0" collapsed="false">
      <c r="A77" s="32" t="s">
        <v>198</v>
      </c>
      <c r="B77" s="32" t="s">
        <v>200</v>
      </c>
      <c r="C77" s="32" t="s">
        <v>214</v>
      </c>
      <c r="D77" s="54" t="n">
        <f aca="false">ROUND(S77*T77,0)</f>
        <v>334</v>
      </c>
      <c r="E77" s="54" t="n">
        <f aca="false">ROUND(S77,0)-D77</f>
        <v>245</v>
      </c>
      <c r="F77" s="54" t="n">
        <f aca="false">IF(COUNTA(D77:E77)=0,"",SUM(D77:E77))</f>
        <v>579</v>
      </c>
      <c r="G77" s="55" t="n">
        <f aca="false">IF(OR(F77="",F77=0),"",D77/F77)</f>
        <v>0.57685664939551</v>
      </c>
      <c r="H77" s="55" t="n">
        <f aca="false">IF(OR(F77="",F77=0),"",E77/F77)</f>
        <v>0.423143350604491</v>
      </c>
      <c r="I77" s="32" t="s">
        <v>129</v>
      </c>
      <c r="J77" s="36" t="n">
        <v>2.22489971008846</v>
      </c>
      <c r="K77" s="36" t="n">
        <f aca="false">$K$8</f>
        <v>1.80181073632582</v>
      </c>
      <c r="L77" s="36" t="n">
        <f aca="false">SQRT(J77^2+K77^2)</f>
        <v>2.86298806310657</v>
      </c>
      <c r="M77" s="55" t="n">
        <f aca="false">IF(G77="","",MAX(0,G77-1.96*L77/100))</f>
        <v>0.520742083358621</v>
      </c>
      <c r="N77" s="55" t="n">
        <f aca="false">IF(G77="","",MIN(1,G77+1.96*L77/100))</f>
        <v>0.632971215432398</v>
      </c>
      <c r="O77" s="54" t="n">
        <f aca="false">ROUND(S77*W77,0)</f>
        <v>51</v>
      </c>
      <c r="P77" s="54" t="n">
        <f aca="false">IF(F77="","",ROUND(SQRT((F77*L77/100)^2+(G77*O77)^2),0))</f>
        <v>34</v>
      </c>
      <c r="R77" s="56" t="n">
        <v>6.45648188882259</v>
      </c>
      <c r="S77" s="57" t="n">
        <f aca="false">U77*V77*$F$5</f>
        <v>579.434468524251</v>
      </c>
      <c r="T77" s="58" t="n">
        <f aca="false">MAX(0,MIN(1,R77/100+$D$5))</f>
        <v>0.576558233406991</v>
      </c>
      <c r="U77" s="58" t="n">
        <v>0.584107327141383</v>
      </c>
      <c r="V77" s="57" t="n">
        <v>992</v>
      </c>
      <c r="W77" s="58" t="n">
        <v>0.0882361663506877</v>
      </c>
      <c r="X77" s="59" t="s">
        <v>136</v>
      </c>
      <c r="Y77" s="59" t="s">
        <v>131</v>
      </c>
    </row>
    <row r="78" customFormat="false" ht="15" hidden="false" customHeight="false" outlineLevel="0" collapsed="false">
      <c r="A78" s="32" t="s">
        <v>198</v>
      </c>
      <c r="B78" s="32" t="s">
        <v>200</v>
      </c>
      <c r="C78" s="32" t="s">
        <v>215</v>
      </c>
      <c r="D78" s="54" t="n">
        <f aca="false">ROUND(S78*T78,0)</f>
        <v>267</v>
      </c>
      <c r="E78" s="54" t="n">
        <f aca="false">ROUND(S78,0)-D78</f>
        <v>165</v>
      </c>
      <c r="F78" s="54" t="n">
        <f aca="false">IF(COUNTA(D78:E78)=0,"",SUM(D78:E78))</f>
        <v>432</v>
      </c>
      <c r="G78" s="55" t="n">
        <f aca="false">IF(OR(F78="",F78=0),"",D78/F78)</f>
        <v>0.618055555555556</v>
      </c>
      <c r="H78" s="55" t="n">
        <f aca="false">IF(OR(F78="",F78=0),"",E78/F78)</f>
        <v>0.381944444444444</v>
      </c>
      <c r="I78" s="32" t="s">
        <v>129</v>
      </c>
      <c r="J78" s="36" t="n">
        <v>3.1978281706008</v>
      </c>
      <c r="K78" s="36" t="n">
        <f aca="false">$K$8</f>
        <v>1.80181073632582</v>
      </c>
      <c r="L78" s="36" t="n">
        <f aca="false">SQRT(J78^2+K78^2)</f>
        <v>3.67050772213151</v>
      </c>
      <c r="M78" s="55" t="n">
        <f aca="false">IF(G78="","",MAX(0,G78-1.96*L78/100))</f>
        <v>0.546113604201778</v>
      </c>
      <c r="N78" s="55" t="n">
        <f aca="false">IF(G78="","",MIN(1,G78+1.96*L78/100))</f>
        <v>0.689997506909333</v>
      </c>
      <c r="O78" s="54" t="n">
        <f aca="false">ROUND(S78*W78,0)</f>
        <v>64</v>
      </c>
      <c r="P78" s="54" t="n">
        <f aca="false">IF(F78="","",ROUND(SQRT((F78*L78/100)^2+(G78*O78)^2),0))</f>
        <v>43</v>
      </c>
      <c r="R78" s="56" t="n">
        <v>10.6708555645274</v>
      </c>
      <c r="S78" s="57" t="n">
        <f aca="false">U78*V78*$F$5</f>
        <v>431.913793103448</v>
      </c>
      <c r="T78" s="58" t="n">
        <f aca="false">MAX(0,MIN(1,R78/100+$D$5))</f>
        <v>0.618701970164039</v>
      </c>
      <c r="U78" s="58" t="n">
        <v>0.353448275862069</v>
      </c>
      <c r="V78" s="57" t="n">
        <v>1222</v>
      </c>
      <c r="W78" s="58" t="n">
        <v>0.147793277096735</v>
      </c>
      <c r="X78" s="59" t="s">
        <v>130</v>
      </c>
      <c r="Y78" s="59" t="s">
        <v>131</v>
      </c>
    </row>
    <row r="79" customFormat="false" ht="15" hidden="false" customHeight="false" outlineLevel="0" collapsed="false">
      <c r="A79" s="32" t="s">
        <v>198</v>
      </c>
      <c r="B79" s="32" t="s">
        <v>200</v>
      </c>
      <c r="C79" s="32" t="s">
        <v>216</v>
      </c>
      <c r="D79" s="54" t="n">
        <f aca="false">ROUND(S79*T79,0)</f>
        <v>253</v>
      </c>
      <c r="E79" s="54" t="n">
        <f aca="false">ROUND(S79,0)-D79</f>
        <v>111</v>
      </c>
      <c r="F79" s="54" t="n">
        <f aca="false">IF(COUNTA(D79:E79)=0,"",SUM(D79:E79))</f>
        <v>364</v>
      </c>
      <c r="G79" s="55" t="n">
        <f aca="false">IF(OR(F79="",F79=0),"",D79/F79)</f>
        <v>0.695054945054945</v>
      </c>
      <c r="H79" s="55" t="n">
        <f aca="false">IF(OR(F79="",F79=0),"",E79/F79)</f>
        <v>0.304945054945055</v>
      </c>
      <c r="I79" s="32" t="s">
        <v>129</v>
      </c>
      <c r="J79" s="36" t="n">
        <v>3.1978281706008</v>
      </c>
      <c r="K79" s="36" t="n">
        <f aca="false">$K$8</f>
        <v>1.80181073632582</v>
      </c>
      <c r="L79" s="36" t="n">
        <f aca="false">SQRT(J79^2+K79^2)</f>
        <v>3.67050772213151</v>
      </c>
      <c r="M79" s="55" t="n">
        <f aca="false">IF(G79="","",MAX(0,G79-1.96*L79/100))</f>
        <v>0.623112993701168</v>
      </c>
      <c r="N79" s="55" t="n">
        <f aca="false">IF(G79="","",MIN(1,G79+1.96*L79/100))</f>
        <v>0.766996896408723</v>
      </c>
      <c r="O79" s="54" t="n">
        <f aca="false">ROUND(S79*W79,0)</f>
        <v>54</v>
      </c>
      <c r="P79" s="54" t="n">
        <f aca="false">IF(F79="","",ROUND(SQRT((F79*L79/100)^2+(G79*O79)^2),0))</f>
        <v>40</v>
      </c>
      <c r="R79" s="56" t="n">
        <v>18.3381457448326</v>
      </c>
      <c r="S79" s="57" t="n">
        <f aca="false">U79*V79*$F$5</f>
        <v>363.966015293118</v>
      </c>
      <c r="T79" s="58" t="n">
        <f aca="false">MAX(0,MIN(1,R79/100+$D$5))</f>
        <v>0.695374871967091</v>
      </c>
      <c r="U79" s="58" t="n">
        <v>0.295666949872557</v>
      </c>
      <c r="V79" s="57" t="n">
        <v>1231</v>
      </c>
      <c r="W79" s="58" t="n">
        <v>0.147793277096735</v>
      </c>
      <c r="X79" s="59" t="s">
        <v>130</v>
      </c>
      <c r="Y79" s="59" t="s">
        <v>131</v>
      </c>
    </row>
    <row r="80" customFormat="false" ht="15" hidden="false" customHeight="false" outlineLevel="0" collapsed="false">
      <c r="A80" s="32" t="s">
        <v>198</v>
      </c>
      <c r="B80" s="32" t="s">
        <v>200</v>
      </c>
      <c r="C80" s="32" t="s">
        <v>217</v>
      </c>
      <c r="D80" s="54" t="n">
        <f aca="false">ROUND(S80*T80,0)</f>
        <v>202</v>
      </c>
      <c r="E80" s="54" t="n">
        <f aca="false">ROUND(S80,0)-D80</f>
        <v>102</v>
      </c>
      <c r="F80" s="54" t="n">
        <f aca="false">IF(COUNTA(D80:E80)=0,"",SUM(D80:E80))</f>
        <v>304</v>
      </c>
      <c r="G80" s="55" t="n">
        <f aca="false">IF(OR(F80="",F80=0),"",D80/F80)</f>
        <v>0.664473684210526</v>
      </c>
      <c r="H80" s="55" t="n">
        <f aca="false">IF(OR(F80="",F80=0),"",E80/F80)</f>
        <v>0.335526315789474</v>
      </c>
      <c r="I80" s="32" t="s">
        <v>129</v>
      </c>
      <c r="J80" s="36" t="n">
        <v>3.1978281706008</v>
      </c>
      <c r="K80" s="36" t="n">
        <f aca="false">$K$8</f>
        <v>1.80181073632582</v>
      </c>
      <c r="L80" s="36" t="n">
        <f aca="false">SQRT(J80^2+K80^2)</f>
        <v>3.67050772213151</v>
      </c>
      <c r="M80" s="55" t="n">
        <f aca="false">IF(G80="","",MAX(0,G80-1.96*L80/100))</f>
        <v>0.592531732856749</v>
      </c>
      <c r="N80" s="55" t="n">
        <f aca="false">IF(G80="","",MIN(1,G80+1.96*L80/100))</f>
        <v>0.736415635564304</v>
      </c>
      <c r="O80" s="54" t="n">
        <f aca="false">ROUND(S80*W80,0)</f>
        <v>45</v>
      </c>
      <c r="P80" s="54" t="n">
        <f aca="false">IF(F80="","",ROUND(SQRT((F80*L80/100)^2+(G80*O80)^2),0))</f>
        <v>32</v>
      </c>
      <c r="R80" s="56" t="n">
        <v>15.2251804808216</v>
      </c>
      <c r="S80" s="57" t="n">
        <f aca="false">U80*V80*$F$5</f>
        <v>303.644444444444</v>
      </c>
      <c r="T80" s="58" t="n">
        <f aca="false">MAX(0,MIN(1,R80/100+$D$5))</f>
        <v>0.664245219326981</v>
      </c>
      <c r="U80" s="58" t="n">
        <v>0.311111111111111</v>
      </c>
      <c r="V80" s="57" t="n">
        <v>976</v>
      </c>
      <c r="W80" s="58" t="n">
        <v>0.147793277096735</v>
      </c>
      <c r="X80" s="59" t="s">
        <v>130</v>
      </c>
      <c r="Y80" s="59" t="s">
        <v>131</v>
      </c>
    </row>
    <row r="81" customFormat="false" ht="15" hidden="false" customHeight="false" outlineLevel="0" collapsed="false">
      <c r="A81" s="32" t="s">
        <v>198</v>
      </c>
      <c r="B81" s="32" t="s">
        <v>200</v>
      </c>
      <c r="C81" s="32" t="s">
        <v>218</v>
      </c>
      <c r="D81" s="54" t="n">
        <f aca="false">ROUND(S81*T81,0)</f>
        <v>259</v>
      </c>
      <c r="E81" s="54" t="n">
        <f aca="false">ROUND(S81,0)-D81</f>
        <v>136</v>
      </c>
      <c r="F81" s="54" t="n">
        <f aca="false">IF(COUNTA(D81:E81)=0,"",SUM(D81:E81))</f>
        <v>395</v>
      </c>
      <c r="G81" s="55" t="n">
        <f aca="false">IF(OR(F81="",F81=0),"",D81/F81)</f>
        <v>0.655696202531646</v>
      </c>
      <c r="H81" s="55" t="n">
        <f aca="false">IF(OR(F81="",F81=0),"",E81/F81)</f>
        <v>0.344303797468354</v>
      </c>
      <c r="I81" s="32" t="s">
        <v>129</v>
      </c>
      <c r="J81" s="36" t="n">
        <v>3.1978281706008</v>
      </c>
      <c r="K81" s="36" t="n">
        <f aca="false">$K$8</f>
        <v>1.80181073632582</v>
      </c>
      <c r="L81" s="36" t="n">
        <f aca="false">SQRT(J81^2+K81^2)</f>
        <v>3.67050772213151</v>
      </c>
      <c r="M81" s="55" t="n">
        <f aca="false">IF(G81="","",MAX(0,G81-1.96*L81/100))</f>
        <v>0.583754251177868</v>
      </c>
      <c r="N81" s="55" t="n">
        <f aca="false">IF(G81="","",MIN(1,G81+1.96*L81/100))</f>
        <v>0.727638153885423</v>
      </c>
      <c r="O81" s="54" t="n">
        <f aca="false">ROUND(S81*W81,0)</f>
        <v>58</v>
      </c>
      <c r="P81" s="54" t="n">
        <f aca="false">IF(F81="","",ROUND(SQRT((F81*L81/100)^2+(G81*O81)^2),0))</f>
        <v>41</v>
      </c>
      <c r="R81" s="56" t="n">
        <v>14.3254735474385</v>
      </c>
      <c r="S81" s="57" t="n">
        <f aca="false">U81*V81*$F$5</f>
        <v>395.313313313313</v>
      </c>
      <c r="T81" s="58" t="n">
        <f aca="false">MAX(0,MIN(1,R81/100+$D$5))</f>
        <v>0.655248149993149</v>
      </c>
      <c r="U81" s="58" t="n">
        <v>0.379379379379379</v>
      </c>
      <c r="V81" s="57" t="n">
        <v>1042</v>
      </c>
      <c r="W81" s="58" t="n">
        <v>0.147793277096735</v>
      </c>
      <c r="X81" s="59" t="s">
        <v>130</v>
      </c>
      <c r="Y81" s="59" t="s">
        <v>131</v>
      </c>
    </row>
    <row r="82" customFormat="false" ht="15" hidden="false" customHeight="false" outlineLevel="0" collapsed="false">
      <c r="A82" s="32" t="s">
        <v>198</v>
      </c>
      <c r="B82" s="32" t="s">
        <v>200</v>
      </c>
      <c r="C82" s="32" t="s">
        <v>219</v>
      </c>
      <c r="D82" s="54" t="n">
        <f aca="false">ROUND(S82*T82,0)</f>
        <v>203</v>
      </c>
      <c r="E82" s="54" t="n">
        <f aca="false">ROUND(S82,0)-D82</f>
        <v>98</v>
      </c>
      <c r="F82" s="54" t="n">
        <f aca="false">IF(COUNTA(D82:E82)=0,"",SUM(D82:E82))</f>
        <v>301</v>
      </c>
      <c r="G82" s="55" t="n">
        <f aca="false">IF(OR(F82="",F82=0),"",D82/F82)</f>
        <v>0.674418604651163</v>
      </c>
      <c r="H82" s="55" t="n">
        <f aca="false">IF(OR(F82="",F82=0),"",E82/F82)</f>
        <v>0.325581395348837</v>
      </c>
      <c r="I82" s="32" t="s">
        <v>129</v>
      </c>
      <c r="J82" s="36" t="n">
        <v>3.1978281706008</v>
      </c>
      <c r="K82" s="36" t="n">
        <f aca="false">$K$8</f>
        <v>1.80181073632582</v>
      </c>
      <c r="L82" s="36" t="n">
        <f aca="false">SQRT(J82^2+K82^2)</f>
        <v>3.67050772213151</v>
      </c>
      <c r="M82" s="55" t="n">
        <f aca="false">IF(G82="","",MAX(0,G82-1.96*L82/100))</f>
        <v>0.602476653297385</v>
      </c>
      <c r="N82" s="55" t="n">
        <f aca="false">IF(G82="","",MIN(1,G82+1.96*L82/100))</f>
        <v>0.74636055600494</v>
      </c>
      <c r="O82" s="54" t="n">
        <f aca="false">ROUND(S82*W82,0)</f>
        <v>44</v>
      </c>
      <c r="P82" s="54" t="n">
        <f aca="false">IF(F82="","",ROUND(SQRT((F82*L82/100)^2+(G82*O82)^2),0))</f>
        <v>32</v>
      </c>
      <c r="R82" s="56" t="n">
        <v>16.3024682691665</v>
      </c>
      <c r="S82" s="57" t="n">
        <f aca="false">U82*V82*$F$5</f>
        <v>300.567123287671</v>
      </c>
      <c r="T82" s="58" t="n">
        <f aca="false">MAX(0,MIN(1,R82/100+$D$5))</f>
        <v>0.67501809721043</v>
      </c>
      <c r="U82" s="58" t="n">
        <v>0.398630136986301</v>
      </c>
      <c r="V82" s="57" t="n">
        <v>754</v>
      </c>
      <c r="W82" s="58" t="n">
        <v>0.147793277096735</v>
      </c>
      <c r="X82" s="59" t="s">
        <v>130</v>
      </c>
      <c r="Y82" s="59" t="s">
        <v>131</v>
      </c>
    </row>
    <row r="83" customFormat="false" ht="15" hidden="false" customHeight="false" outlineLevel="0" collapsed="false">
      <c r="A83" s="32" t="s">
        <v>198</v>
      </c>
      <c r="B83" s="32" t="s">
        <v>200</v>
      </c>
      <c r="C83" s="32" t="s">
        <v>220</v>
      </c>
      <c r="D83" s="54" t="n">
        <f aca="false">ROUND(S83*T83,0)</f>
        <v>373</v>
      </c>
      <c r="E83" s="54" t="n">
        <f aca="false">ROUND(S83,0)-D83</f>
        <v>213</v>
      </c>
      <c r="F83" s="54" t="n">
        <f aca="false">IF(COUNTA(D83:E83)=0,"",SUM(D83:E83))</f>
        <v>586</v>
      </c>
      <c r="G83" s="55" t="n">
        <f aca="false">IF(OR(F83="",F83=0),"",D83/F83)</f>
        <v>0.636518771331058</v>
      </c>
      <c r="H83" s="55" t="n">
        <f aca="false">IF(OR(F83="",F83=0),"",E83/F83)</f>
        <v>0.363481228668942</v>
      </c>
      <c r="I83" s="32" t="s">
        <v>129</v>
      </c>
      <c r="J83" s="36" t="n">
        <v>2.22489971008846</v>
      </c>
      <c r="K83" s="36" t="n">
        <f aca="false">$K$8</f>
        <v>1.80181073632582</v>
      </c>
      <c r="L83" s="36" t="n">
        <f aca="false">SQRT(J83^2+K83^2)</f>
        <v>2.86298806310657</v>
      </c>
      <c r="M83" s="55" t="n">
        <f aca="false">IF(G83="","",MAX(0,G83-1.96*L83/100))</f>
        <v>0.580404205294169</v>
      </c>
      <c r="N83" s="55" t="n">
        <f aca="false">IF(G83="","",MIN(1,G83+1.96*L83/100))</f>
        <v>0.692633337367947</v>
      </c>
      <c r="O83" s="54" t="n">
        <f aca="false">ROUND(S83*W83,0)</f>
        <v>52</v>
      </c>
      <c r="P83" s="54" t="n">
        <f aca="false">IF(F83="","",ROUND(SQRT((F83*L83/100)^2+(G83*O83)^2),0))</f>
        <v>37</v>
      </c>
      <c r="R83" s="56" t="n">
        <v>12.456495369928</v>
      </c>
      <c r="S83" s="57" t="n">
        <f aca="false">U83*V83*$F$5</f>
        <v>586.485403548941</v>
      </c>
      <c r="T83" s="58" t="n">
        <f aca="false">MAX(0,MIN(1,R83/100+$D$5))</f>
        <v>0.636558368218045</v>
      </c>
      <c r="U83" s="58" t="n">
        <v>0.328563251287922</v>
      </c>
      <c r="V83" s="57" t="n">
        <v>1785</v>
      </c>
      <c r="W83" s="58" t="n">
        <v>0.0882361663506877</v>
      </c>
      <c r="X83" s="59" t="s">
        <v>136</v>
      </c>
      <c r="Y83" s="59" t="s">
        <v>131</v>
      </c>
    </row>
    <row r="84" customFormat="false" ht="15" hidden="false" customHeight="false" outlineLevel="0" collapsed="false">
      <c r="A84" s="32" t="s">
        <v>198</v>
      </c>
      <c r="B84" s="32" t="s">
        <v>200</v>
      </c>
      <c r="C84" s="32" t="s">
        <v>221</v>
      </c>
      <c r="D84" s="54" t="n">
        <f aca="false">ROUND(S84*T84,0)</f>
        <v>370</v>
      </c>
      <c r="E84" s="54" t="n">
        <f aca="false">ROUND(S84,0)-D84</f>
        <v>201</v>
      </c>
      <c r="F84" s="54" t="n">
        <f aca="false">IF(COUNTA(D84:E84)=0,"",SUM(D84:E84))</f>
        <v>571</v>
      </c>
      <c r="G84" s="55" t="n">
        <f aca="false">IF(OR(F84="",F84=0),"",D84/F84)</f>
        <v>0.647985989492119</v>
      </c>
      <c r="H84" s="55" t="n">
        <f aca="false">IF(OR(F84="",F84=0),"",E84/F84)</f>
        <v>0.352014010507881</v>
      </c>
      <c r="I84" s="32" t="s">
        <v>129</v>
      </c>
      <c r="J84" s="36" t="n">
        <v>3.1978281706008</v>
      </c>
      <c r="K84" s="36" t="n">
        <f aca="false">$K$8</f>
        <v>1.80181073632582</v>
      </c>
      <c r="L84" s="36" t="n">
        <f aca="false">SQRT(J84^2+K84^2)</f>
        <v>3.67050772213151</v>
      </c>
      <c r="M84" s="55" t="n">
        <f aca="false">IF(G84="","",MAX(0,G84-1.96*L84/100))</f>
        <v>0.576044038138342</v>
      </c>
      <c r="N84" s="55" t="n">
        <f aca="false">IF(G84="","",MIN(1,G84+1.96*L84/100))</f>
        <v>0.719927940845897</v>
      </c>
      <c r="O84" s="54" t="n">
        <f aca="false">ROUND(S84*W84,0)</f>
        <v>84</v>
      </c>
      <c r="P84" s="54" t="n">
        <f aca="false">IF(F84="","",ROUND(SQRT((F84*L84/100)^2+(G84*O84)^2),0))</f>
        <v>58</v>
      </c>
      <c r="R84" s="56" t="n">
        <v>13.5317080318257</v>
      </c>
      <c r="S84" s="57" t="n">
        <f aca="false">U84*V84*$F$5</f>
        <v>571.299896587383</v>
      </c>
      <c r="T84" s="58" t="n">
        <f aca="false">MAX(0,MIN(1,R84/100+$D$5))</f>
        <v>0.647310494837022</v>
      </c>
      <c r="U84" s="58" t="n">
        <v>0.28593588417787</v>
      </c>
      <c r="V84" s="57" t="n">
        <v>1998</v>
      </c>
      <c r="W84" s="58" t="n">
        <v>0.147793277096735</v>
      </c>
      <c r="X84" s="59" t="s">
        <v>130</v>
      </c>
      <c r="Y84" s="59" t="s">
        <v>131</v>
      </c>
    </row>
    <row r="85" customFormat="false" ht="15" hidden="false" customHeight="false" outlineLevel="0" collapsed="false">
      <c r="A85" s="32" t="s">
        <v>198</v>
      </c>
      <c r="B85" s="32" t="s">
        <v>200</v>
      </c>
      <c r="C85" s="32" t="s">
        <v>222</v>
      </c>
      <c r="D85" s="54" t="n">
        <f aca="false">ROUND(S85*T85,0)</f>
        <v>306</v>
      </c>
      <c r="E85" s="54" t="n">
        <f aca="false">ROUND(S85,0)-D85</f>
        <v>217</v>
      </c>
      <c r="F85" s="54" t="n">
        <f aca="false">IF(COUNTA(D85:E85)=0,"",SUM(D85:E85))</f>
        <v>523</v>
      </c>
      <c r="G85" s="55" t="n">
        <f aca="false">IF(OR(F85="",F85=0),"",D85/F85)</f>
        <v>0.58508604206501</v>
      </c>
      <c r="H85" s="55" t="n">
        <f aca="false">IF(OR(F85="",F85=0),"",E85/F85)</f>
        <v>0.41491395793499</v>
      </c>
      <c r="I85" s="32" t="s">
        <v>129</v>
      </c>
      <c r="J85" s="36" t="n">
        <v>3.1978281706008</v>
      </c>
      <c r="K85" s="36" t="n">
        <f aca="false">$K$8</f>
        <v>1.80181073632582</v>
      </c>
      <c r="L85" s="36" t="n">
        <f aca="false">SQRT(J85^2+K85^2)</f>
        <v>3.67050772213151</v>
      </c>
      <c r="M85" s="55" t="n">
        <f aca="false">IF(G85="","",MAX(0,G85-1.96*L85/100))</f>
        <v>0.513144090711232</v>
      </c>
      <c r="N85" s="55" t="n">
        <f aca="false">IF(G85="","",MIN(1,G85+1.96*L85/100))</f>
        <v>0.657027993418787</v>
      </c>
      <c r="O85" s="54" t="n">
        <f aca="false">ROUND(S85*W85,0)</f>
        <v>77</v>
      </c>
      <c r="P85" s="54" t="n">
        <f aca="false">IF(F85="","",ROUND(SQRT((F85*L85/100)^2+(G85*O85)^2),0))</f>
        <v>49</v>
      </c>
      <c r="R85" s="56" t="n">
        <v>7.35855648763021</v>
      </c>
      <c r="S85" s="57" t="n">
        <f aca="false">U85*V85*$F$5</f>
        <v>522.567052980132</v>
      </c>
      <c r="T85" s="58" t="n">
        <f aca="false">MAX(0,MIN(1,R85/100+$D$5))</f>
        <v>0.585578979395067</v>
      </c>
      <c r="U85" s="58" t="n">
        <v>0.43294701986755</v>
      </c>
      <c r="V85" s="57" t="n">
        <v>1207</v>
      </c>
      <c r="W85" s="58" t="n">
        <v>0.147793277096735</v>
      </c>
      <c r="X85" s="59" t="s">
        <v>130</v>
      </c>
      <c r="Y85" s="59" t="s">
        <v>131</v>
      </c>
    </row>
    <row r="86" customFormat="false" ht="15" hidden="false" customHeight="false" outlineLevel="0" collapsed="false">
      <c r="A86" s="32" t="s">
        <v>198</v>
      </c>
      <c r="B86" s="32" t="s">
        <v>200</v>
      </c>
      <c r="C86" s="32" t="s">
        <v>223</v>
      </c>
      <c r="D86" s="54" t="n">
        <f aca="false">ROUND(S86*T86,0)</f>
        <v>381</v>
      </c>
      <c r="E86" s="54" t="n">
        <f aca="false">ROUND(S86,0)-D86</f>
        <v>229</v>
      </c>
      <c r="F86" s="54" t="n">
        <f aca="false">IF(COUNTA(D86:E86)=0,"",SUM(D86:E86))</f>
        <v>610</v>
      </c>
      <c r="G86" s="55" t="n">
        <f aca="false">IF(OR(F86="",F86=0),"",D86/F86)</f>
        <v>0.624590163934426</v>
      </c>
      <c r="H86" s="55" t="n">
        <f aca="false">IF(OR(F86="",F86=0),"",E86/F86)</f>
        <v>0.375409836065574</v>
      </c>
      <c r="I86" s="32" t="s">
        <v>129</v>
      </c>
      <c r="J86" s="36" t="n">
        <v>2.22489971008846</v>
      </c>
      <c r="K86" s="36" t="n">
        <f aca="false">$K$8</f>
        <v>1.80181073632582</v>
      </c>
      <c r="L86" s="36" t="n">
        <f aca="false">SQRT(J86^2+K86^2)</f>
        <v>2.86298806310657</v>
      </c>
      <c r="M86" s="55" t="n">
        <f aca="false">IF(G86="","",MAX(0,G86-1.96*L86/100))</f>
        <v>0.568475597897537</v>
      </c>
      <c r="N86" s="55" t="n">
        <f aca="false">IF(G86="","",MIN(1,G86+1.96*L86/100))</f>
        <v>0.680704729971315</v>
      </c>
      <c r="O86" s="54" t="n">
        <f aca="false">ROUND(S86*W86,0)</f>
        <v>54</v>
      </c>
      <c r="P86" s="54" t="n">
        <f aca="false">IF(F86="","",ROUND(SQRT((F86*L86/100)^2+(G86*O86)^2),0))</f>
        <v>38</v>
      </c>
      <c r="R86" s="56" t="n">
        <v>11.1722399181564</v>
      </c>
      <c r="S86" s="57" t="n">
        <f aca="false">U86*V86*$F$5</f>
        <v>610.325752919484</v>
      </c>
      <c r="T86" s="58" t="n">
        <f aca="false">MAX(0,MIN(1,R86/100+$D$5))</f>
        <v>0.623715813700328</v>
      </c>
      <c r="U86" s="58" t="n">
        <v>0.368776889981561</v>
      </c>
      <c r="V86" s="57" t="n">
        <v>1655</v>
      </c>
      <c r="W86" s="58" t="n">
        <v>0.0882361663506877</v>
      </c>
      <c r="X86" s="59" t="s">
        <v>136</v>
      </c>
      <c r="Y86" s="59" t="s">
        <v>131</v>
      </c>
    </row>
    <row r="87" customFormat="false" ht="15" hidden="false" customHeight="false" outlineLevel="0" collapsed="false">
      <c r="A87" s="32" t="s">
        <v>198</v>
      </c>
      <c r="B87" s="32" t="s">
        <v>200</v>
      </c>
      <c r="C87" s="32" t="s">
        <v>224</v>
      </c>
      <c r="D87" s="54" t="n">
        <f aca="false">ROUND(S87*T87,0)</f>
        <v>427</v>
      </c>
      <c r="E87" s="54" t="n">
        <f aca="false">ROUND(S87,0)-D87</f>
        <v>254</v>
      </c>
      <c r="F87" s="54" t="n">
        <f aca="false">IF(COUNTA(D87:E87)=0,"",SUM(D87:E87))</f>
        <v>681</v>
      </c>
      <c r="G87" s="55" t="n">
        <f aca="false">IF(OR(F87="",F87=0),"",D87/F87)</f>
        <v>0.627019089574156</v>
      </c>
      <c r="H87" s="55" t="n">
        <f aca="false">IF(OR(F87="",F87=0),"",E87/F87)</f>
        <v>0.372980910425844</v>
      </c>
      <c r="I87" s="32" t="s">
        <v>129</v>
      </c>
      <c r="J87" s="36" t="n">
        <v>2.22489971008846</v>
      </c>
      <c r="K87" s="36" t="n">
        <f aca="false">$K$8</f>
        <v>1.80181073632582</v>
      </c>
      <c r="L87" s="36" t="n">
        <f aca="false">SQRT(J87^2+K87^2)</f>
        <v>2.86298806310657</v>
      </c>
      <c r="M87" s="55" t="n">
        <f aca="false">IF(G87="","",MAX(0,G87-1.96*L87/100))</f>
        <v>0.570904523537267</v>
      </c>
      <c r="N87" s="55" t="n">
        <f aca="false">IF(G87="","",MIN(1,G87+1.96*L87/100))</f>
        <v>0.683133655611044</v>
      </c>
      <c r="O87" s="54" t="n">
        <f aca="false">ROUND(S87*W87,0)</f>
        <v>60</v>
      </c>
      <c r="P87" s="54" t="n">
        <f aca="false">IF(F87="","",ROUND(SQRT((F87*L87/100)^2+(G87*O87)^2),0))</f>
        <v>42</v>
      </c>
      <c r="R87" s="56" t="n">
        <v>11.4432978664706</v>
      </c>
      <c r="S87" s="57" t="n">
        <f aca="false">U87*V87*$F$5</f>
        <v>680.907053394859</v>
      </c>
      <c r="T87" s="58" t="n">
        <f aca="false">MAX(0,MIN(1,R87/100+$D$5))</f>
        <v>0.626426393183471</v>
      </c>
      <c r="U87" s="58" t="n">
        <v>0.441001977587344</v>
      </c>
      <c r="V87" s="57" t="n">
        <v>1544</v>
      </c>
      <c r="W87" s="58" t="n">
        <v>0.0882361663506877</v>
      </c>
      <c r="X87" s="59" t="s">
        <v>136</v>
      </c>
      <c r="Y87" s="59" t="s">
        <v>131</v>
      </c>
    </row>
    <row r="88" customFormat="false" ht="15" hidden="false" customHeight="false" outlineLevel="0" collapsed="false">
      <c r="A88" s="32" t="s">
        <v>198</v>
      </c>
      <c r="B88" s="32" t="s">
        <v>200</v>
      </c>
      <c r="C88" s="32" t="s">
        <v>225</v>
      </c>
      <c r="D88" s="54" t="n">
        <f aca="false">ROUND(S88*T88,0)</f>
        <v>293</v>
      </c>
      <c r="E88" s="54" t="n">
        <f aca="false">ROUND(S88,0)-D88</f>
        <v>199</v>
      </c>
      <c r="F88" s="54" t="n">
        <f aca="false">IF(COUNTA(D88:E88)=0,"",SUM(D88:E88))</f>
        <v>492</v>
      </c>
      <c r="G88" s="55" t="n">
        <f aca="false">IF(OR(F88="",F88=0),"",D88/F88)</f>
        <v>0.595528455284553</v>
      </c>
      <c r="H88" s="55" t="n">
        <f aca="false">IF(OR(F88="",F88=0),"",E88/F88)</f>
        <v>0.404471544715447</v>
      </c>
      <c r="I88" s="32" t="s">
        <v>129</v>
      </c>
      <c r="J88" s="36" t="n">
        <v>3.1978281706008</v>
      </c>
      <c r="K88" s="36" t="n">
        <f aca="false">$K$8</f>
        <v>1.80181073632582</v>
      </c>
      <c r="L88" s="36" t="n">
        <f aca="false">SQRT(J88^2+K88^2)</f>
        <v>3.67050772213151</v>
      </c>
      <c r="M88" s="55" t="n">
        <f aca="false">IF(G88="","",MAX(0,G88-1.96*L88/100))</f>
        <v>0.523586503930775</v>
      </c>
      <c r="N88" s="55" t="n">
        <f aca="false">IF(G88="","",MIN(1,G88+1.96*L88/100))</f>
        <v>0.667470406638331</v>
      </c>
      <c r="O88" s="54" t="n">
        <f aca="false">ROUND(S88*W88,0)</f>
        <v>73</v>
      </c>
      <c r="P88" s="54" t="n">
        <f aca="false">IF(F88="","",ROUND(SQRT((F88*L88/100)^2+(G88*O88)^2),0))</f>
        <v>47</v>
      </c>
      <c r="R88" s="56" t="n">
        <v>8.38399339907603</v>
      </c>
      <c r="S88" s="57" t="n">
        <f aca="false">U88*V88*$F$5</f>
        <v>491.515840779854</v>
      </c>
      <c r="T88" s="58" t="n">
        <f aca="false">MAX(0,MIN(1,R88/100+$D$5))</f>
        <v>0.595833348509525</v>
      </c>
      <c r="U88" s="58" t="n">
        <v>0.376929325751422</v>
      </c>
      <c r="V88" s="57" t="n">
        <v>1304</v>
      </c>
      <c r="W88" s="58" t="n">
        <v>0.147793277096735</v>
      </c>
      <c r="X88" s="59" t="s">
        <v>130</v>
      </c>
      <c r="Y88" s="59" t="s">
        <v>131</v>
      </c>
    </row>
    <row r="89" customFormat="false" ht="15" hidden="false" customHeight="false" outlineLevel="0" collapsed="false">
      <c r="A89" s="32" t="s">
        <v>198</v>
      </c>
      <c r="B89" s="32" t="s">
        <v>200</v>
      </c>
      <c r="C89" s="32" t="s">
        <v>226</v>
      </c>
      <c r="D89" s="54" t="n">
        <f aca="false">ROUND(S89*T89,0)</f>
        <v>286</v>
      </c>
      <c r="E89" s="54" t="n">
        <f aca="false">ROUND(S89,0)-D89</f>
        <v>174</v>
      </c>
      <c r="F89" s="54" t="n">
        <f aca="false">IF(COUNTA(D89:E89)=0,"",SUM(D89:E89))</f>
        <v>460</v>
      </c>
      <c r="G89" s="55" t="n">
        <f aca="false">IF(OR(F89="",F89=0),"",D89/F89)</f>
        <v>0.621739130434783</v>
      </c>
      <c r="H89" s="55" t="n">
        <f aca="false">IF(OR(F89="",F89=0),"",E89/F89)</f>
        <v>0.378260869565217</v>
      </c>
      <c r="I89" s="32" t="s">
        <v>129</v>
      </c>
      <c r="J89" s="36" t="n">
        <v>3.1978281706008</v>
      </c>
      <c r="K89" s="36" t="n">
        <f aca="false">$K$8</f>
        <v>1.80181073632582</v>
      </c>
      <c r="L89" s="36" t="n">
        <f aca="false">SQRT(J89^2+K89^2)</f>
        <v>3.67050772213151</v>
      </c>
      <c r="M89" s="55" t="n">
        <f aca="false">IF(G89="","",MAX(0,G89-1.96*L89/100))</f>
        <v>0.549797179081005</v>
      </c>
      <c r="N89" s="55" t="n">
        <f aca="false">IF(G89="","",MIN(1,G89+1.96*L89/100))</f>
        <v>0.69368108178856</v>
      </c>
      <c r="O89" s="54" t="n">
        <f aca="false">ROUND(S89*W89,0)</f>
        <v>68</v>
      </c>
      <c r="P89" s="54" t="n">
        <f aca="false">IF(F89="","",ROUND(SQRT((F89*L89/100)^2+(G89*O89)^2),0))</f>
        <v>46</v>
      </c>
      <c r="R89" s="56" t="n">
        <v>10.8976212428618</v>
      </c>
      <c r="S89" s="57" t="n">
        <f aca="false">U89*V89*$F$5</f>
        <v>460.299781181619</v>
      </c>
      <c r="T89" s="58" t="n">
        <f aca="false">MAX(0,MIN(1,R89/100+$D$5))</f>
        <v>0.620969626947382</v>
      </c>
      <c r="U89" s="58" t="n">
        <v>0.321663019693654</v>
      </c>
      <c r="V89" s="57" t="n">
        <v>1431</v>
      </c>
      <c r="W89" s="58" t="n">
        <v>0.147793277096735</v>
      </c>
      <c r="X89" s="59" t="s">
        <v>130</v>
      </c>
      <c r="Y89" s="59" t="s">
        <v>131</v>
      </c>
    </row>
    <row r="90" customFormat="false" ht="15" hidden="false" customHeight="false" outlineLevel="0" collapsed="false">
      <c r="A90" s="32" t="s">
        <v>198</v>
      </c>
      <c r="B90" s="32" t="s">
        <v>200</v>
      </c>
      <c r="C90" s="32" t="s">
        <v>227</v>
      </c>
      <c r="D90" s="54" t="n">
        <f aca="false">ROUND(S90*T90,0)</f>
        <v>499</v>
      </c>
      <c r="E90" s="54" t="n">
        <f aca="false">ROUND(S90,0)-D90</f>
        <v>322</v>
      </c>
      <c r="F90" s="54" t="n">
        <f aca="false">IF(COUNTA(D90:E90)=0,"",SUM(D90:E90))</f>
        <v>821</v>
      </c>
      <c r="G90" s="55" t="n">
        <f aca="false">IF(OR(F90="",F90=0),"",D90/F90)</f>
        <v>0.607795371498173</v>
      </c>
      <c r="H90" s="55" t="n">
        <f aca="false">IF(OR(F90="",F90=0),"",E90/F90)</f>
        <v>0.392204628501827</v>
      </c>
      <c r="I90" s="32" t="s">
        <v>129</v>
      </c>
      <c r="J90" s="36" t="n">
        <v>2.22489971008846</v>
      </c>
      <c r="K90" s="36" t="n">
        <f aca="false">$K$8</f>
        <v>1.80181073632582</v>
      </c>
      <c r="L90" s="36" t="n">
        <f aca="false">SQRT(J90^2+K90^2)</f>
        <v>2.86298806310657</v>
      </c>
      <c r="M90" s="55" t="n">
        <f aca="false">IF(G90="","",MAX(0,G90-1.96*L90/100))</f>
        <v>0.551680805461284</v>
      </c>
      <c r="N90" s="55" t="n">
        <f aca="false">IF(G90="","",MIN(1,G90+1.96*L90/100))</f>
        <v>0.663909937535062</v>
      </c>
      <c r="O90" s="54" t="n">
        <f aca="false">ROUND(S90*W90,0)</f>
        <v>72</v>
      </c>
      <c r="P90" s="54" t="n">
        <f aca="false">IF(F90="","",ROUND(SQRT((F90*L90/100)^2+(G90*O90)^2),0))</f>
        <v>50</v>
      </c>
      <c r="R90" s="56" t="n">
        <v>9.56199767366143</v>
      </c>
      <c r="S90" s="57" t="n">
        <f aca="false">U90*V90*$F$5</f>
        <v>821.477888730385</v>
      </c>
      <c r="T90" s="58" t="n">
        <f aca="false">MAX(0,MIN(1,R90/100+$D$5))</f>
        <v>0.607613391255379</v>
      </c>
      <c r="U90" s="58" t="n">
        <v>0.368045649072753</v>
      </c>
      <c r="V90" s="57" t="n">
        <v>2232</v>
      </c>
      <c r="W90" s="58" t="n">
        <v>0.0882361663506877</v>
      </c>
      <c r="X90" s="59" t="s">
        <v>136</v>
      </c>
      <c r="Y90" s="59" t="s">
        <v>131</v>
      </c>
    </row>
    <row r="91" customFormat="false" ht="15" hidden="false" customHeight="false" outlineLevel="0" collapsed="false">
      <c r="A91" s="32" t="s">
        <v>198</v>
      </c>
      <c r="B91" s="32" t="s">
        <v>200</v>
      </c>
      <c r="C91" s="32" t="s">
        <v>228</v>
      </c>
      <c r="D91" s="54" t="n">
        <f aca="false">ROUND(S91*T91,0)</f>
        <v>350</v>
      </c>
      <c r="E91" s="54" t="n">
        <f aca="false">ROUND(S91,0)-D91</f>
        <v>170</v>
      </c>
      <c r="F91" s="54" t="n">
        <f aca="false">IF(COUNTA(D91:E91)=0,"",SUM(D91:E91))</f>
        <v>520</v>
      </c>
      <c r="G91" s="55" t="n">
        <f aca="false">IF(OR(F91="",F91=0),"",D91/F91)</f>
        <v>0.673076923076923</v>
      </c>
      <c r="H91" s="55" t="n">
        <f aca="false">IF(OR(F91="",F91=0),"",E91/F91)</f>
        <v>0.326923076923077</v>
      </c>
      <c r="I91" s="32" t="s">
        <v>129</v>
      </c>
      <c r="J91" s="36" t="n">
        <v>3.1978281706008</v>
      </c>
      <c r="K91" s="36" t="n">
        <f aca="false">$K$8</f>
        <v>1.80181073632582</v>
      </c>
      <c r="L91" s="36" t="n">
        <f aca="false">SQRT(J91^2+K91^2)</f>
        <v>3.67050772213151</v>
      </c>
      <c r="M91" s="55" t="n">
        <f aca="false">IF(G91="","",MAX(0,G91-1.96*L91/100))</f>
        <v>0.601134971723146</v>
      </c>
      <c r="N91" s="55" t="n">
        <f aca="false">IF(G91="","",MIN(1,G91+1.96*L91/100))</f>
        <v>0.745018874430701</v>
      </c>
      <c r="O91" s="54" t="n">
        <f aca="false">ROUND(S91*W91,0)</f>
        <v>77</v>
      </c>
      <c r="P91" s="54" t="n">
        <f aca="false">IF(F91="","",ROUND(SQRT((F91*L91/100)^2+(G91*O91)^2),0))</f>
        <v>55</v>
      </c>
      <c r="R91" s="56" t="n">
        <v>16.108822059982</v>
      </c>
      <c r="S91" s="57" t="n">
        <f aca="false">U91*V91*$F$5</f>
        <v>519.765237020316</v>
      </c>
      <c r="T91" s="58" t="n">
        <f aca="false">MAX(0,MIN(1,R91/100+$D$5))</f>
        <v>0.673081635118585</v>
      </c>
      <c r="U91" s="58" t="n">
        <v>0.555304740406321</v>
      </c>
      <c r="V91" s="57" t="n">
        <v>936</v>
      </c>
      <c r="W91" s="58" t="n">
        <v>0.147793277096735</v>
      </c>
      <c r="X91" s="59" t="s">
        <v>130</v>
      </c>
      <c r="Y91" s="59" t="s">
        <v>131</v>
      </c>
    </row>
    <row r="92" customFormat="false" ht="15" hidden="false" customHeight="false" outlineLevel="0" collapsed="false">
      <c r="A92" s="32" t="s">
        <v>198</v>
      </c>
      <c r="B92" s="32" t="s">
        <v>200</v>
      </c>
      <c r="C92" s="32" t="s">
        <v>229</v>
      </c>
      <c r="D92" s="54" t="n">
        <f aca="false">ROUND(S92*T92,0)</f>
        <v>392</v>
      </c>
      <c r="E92" s="54" t="n">
        <f aca="false">ROUND(S92,0)-D92</f>
        <v>225</v>
      </c>
      <c r="F92" s="54" t="n">
        <f aca="false">IF(COUNTA(D92:E92)=0,"",SUM(D92:E92))</f>
        <v>617</v>
      </c>
      <c r="G92" s="55" t="n">
        <f aca="false">IF(OR(F92="",F92=0),"",D92/F92)</f>
        <v>0.635332252836305</v>
      </c>
      <c r="H92" s="55" t="n">
        <f aca="false">IF(OR(F92="",F92=0),"",E92/F92)</f>
        <v>0.364667747163695</v>
      </c>
      <c r="I92" s="32" t="s">
        <v>129</v>
      </c>
      <c r="J92" s="36" t="n">
        <v>2.22489971008846</v>
      </c>
      <c r="K92" s="36" t="n">
        <f aca="false">$K$8</f>
        <v>1.80181073632582</v>
      </c>
      <c r="L92" s="36" t="n">
        <f aca="false">SQRT(J92^2+K92^2)</f>
        <v>2.86298806310657</v>
      </c>
      <c r="M92" s="55" t="n">
        <f aca="false">IF(G92="","",MAX(0,G92-1.96*L92/100))</f>
        <v>0.579217686799416</v>
      </c>
      <c r="N92" s="55" t="n">
        <f aca="false">IF(G92="","",MIN(1,G92+1.96*L92/100))</f>
        <v>0.691446818873194</v>
      </c>
      <c r="O92" s="54" t="n">
        <f aca="false">ROUND(S92*W92,0)</f>
        <v>54</v>
      </c>
      <c r="P92" s="54" t="n">
        <f aca="false">IF(F92="","",ROUND(SQRT((F92*L92/100)^2+(G92*O92)^2),0))</f>
        <v>39</v>
      </c>
      <c r="R92" s="56" t="n">
        <v>12.3091514583205</v>
      </c>
      <c r="S92" s="57" t="n">
        <f aca="false">U92*V92*$F$5</f>
        <v>617.474012474013</v>
      </c>
      <c r="T92" s="58" t="n">
        <f aca="false">MAX(0,MIN(1,R92/100+$D$5))</f>
        <v>0.635084929101969</v>
      </c>
      <c r="U92" s="58" t="n">
        <v>0.646569646569647</v>
      </c>
      <c r="V92" s="57" t="n">
        <v>955</v>
      </c>
      <c r="W92" s="58" t="n">
        <v>0.0882361663506877</v>
      </c>
      <c r="X92" s="59" t="s">
        <v>136</v>
      </c>
      <c r="Y92" s="59" t="s">
        <v>131</v>
      </c>
    </row>
    <row r="93" customFormat="false" ht="15" hidden="false" customHeight="false" outlineLevel="0" collapsed="false">
      <c r="A93" s="32" t="s">
        <v>198</v>
      </c>
      <c r="B93" s="32" t="s">
        <v>200</v>
      </c>
      <c r="C93" s="32" t="s">
        <v>230</v>
      </c>
      <c r="D93" s="54" t="n">
        <f aca="false">ROUND(S93*T93,0)</f>
        <v>421</v>
      </c>
      <c r="E93" s="54" t="n">
        <f aca="false">ROUND(S93,0)-D93</f>
        <v>255</v>
      </c>
      <c r="F93" s="54" t="n">
        <f aca="false">IF(COUNTA(D93:E93)=0,"",SUM(D93:E93))</f>
        <v>676</v>
      </c>
      <c r="G93" s="55" t="n">
        <f aca="false">IF(OR(F93="",F93=0),"",D93/F93)</f>
        <v>0.622781065088757</v>
      </c>
      <c r="H93" s="55" t="n">
        <f aca="false">IF(OR(F93="",F93=0),"",E93/F93)</f>
        <v>0.377218934911243</v>
      </c>
      <c r="I93" s="32" t="s">
        <v>129</v>
      </c>
      <c r="J93" s="36" t="n">
        <v>2.22489971008846</v>
      </c>
      <c r="K93" s="36" t="n">
        <f aca="false">$K$8</f>
        <v>1.80181073632582</v>
      </c>
      <c r="L93" s="36" t="n">
        <f aca="false">SQRT(J93^2+K93^2)</f>
        <v>2.86298806310657</v>
      </c>
      <c r="M93" s="55" t="n">
        <f aca="false">IF(G93="","",MAX(0,G93-1.96*L93/100))</f>
        <v>0.566666499051869</v>
      </c>
      <c r="N93" s="55" t="n">
        <f aca="false">IF(G93="","",MIN(1,G93+1.96*L93/100))</f>
        <v>0.678895631125646</v>
      </c>
      <c r="O93" s="54" t="n">
        <f aca="false">ROUND(S93*W93,0)</f>
        <v>60</v>
      </c>
      <c r="P93" s="54" t="n">
        <f aca="false">IF(F93="","",ROUND(SQRT((F93*L93/100)^2+(G93*O93)^2),0))</f>
        <v>42</v>
      </c>
      <c r="R93" s="56" t="n">
        <v>11.1441663325758</v>
      </c>
      <c r="S93" s="57" t="n">
        <f aca="false">U93*V93*$F$5</f>
        <v>675.646008403362</v>
      </c>
      <c r="T93" s="58" t="n">
        <f aca="false">MAX(0,MIN(1,R93/100+$D$5))</f>
        <v>0.623435077844523</v>
      </c>
      <c r="U93" s="58" t="n">
        <v>0.719537815126051</v>
      </c>
      <c r="V93" s="57" t="n">
        <v>939</v>
      </c>
      <c r="W93" s="58" t="n">
        <v>0.0882361663506877</v>
      </c>
      <c r="X93" s="59" t="s">
        <v>136</v>
      </c>
      <c r="Y93" s="59" t="s">
        <v>131</v>
      </c>
    </row>
    <row r="94" customFormat="false" ht="15" hidden="false" customHeight="false" outlineLevel="0" collapsed="false">
      <c r="A94" s="32" t="s">
        <v>198</v>
      </c>
      <c r="B94" s="32" t="s">
        <v>200</v>
      </c>
      <c r="C94" s="32" t="s">
        <v>231</v>
      </c>
      <c r="D94" s="54" t="n">
        <f aca="false">ROUND(S94*T94,0)</f>
        <v>343</v>
      </c>
      <c r="E94" s="54" t="n">
        <f aca="false">ROUND(S94,0)-D94</f>
        <v>212</v>
      </c>
      <c r="F94" s="54" t="n">
        <f aca="false">IF(COUNTA(D94:E94)=0,"",SUM(D94:E94))</f>
        <v>555</v>
      </c>
      <c r="G94" s="55" t="n">
        <f aca="false">IF(OR(F94="",F94=0),"",D94/F94)</f>
        <v>0.618018018018018</v>
      </c>
      <c r="H94" s="55" t="n">
        <f aca="false">IF(OR(F94="",F94=0),"",E94/F94)</f>
        <v>0.381981981981982</v>
      </c>
      <c r="I94" s="32" t="s">
        <v>232</v>
      </c>
      <c r="J94" s="36" t="n">
        <v>3.1978281706008</v>
      </c>
      <c r="K94" s="36" t="n">
        <f aca="false">$K$8</f>
        <v>1.80181073632582</v>
      </c>
      <c r="L94" s="36" t="n">
        <f aca="false">SQRT(J94^2+K94^2)</f>
        <v>3.67050772213151</v>
      </c>
      <c r="M94" s="55" t="n">
        <f aca="false">IF(G94="","",MAX(0,G94-1.96*L94/100))</f>
        <v>0.546076066664241</v>
      </c>
      <c r="N94" s="55" t="n">
        <f aca="false">IF(G94="","",MIN(1,G94+1.96*L94/100))</f>
        <v>0.689959969371796</v>
      </c>
      <c r="O94" s="54" t="n">
        <f aca="false">ROUND(S94*W94,0)</f>
        <v>82</v>
      </c>
      <c r="P94" s="54" t="n">
        <f aca="false">IF(F94="","",ROUND(SQRT((F94*L94/100)^2+(G94*O94)^2),0))</f>
        <v>55</v>
      </c>
      <c r="R94" s="56" t="n">
        <v>10.6269889853967</v>
      </c>
      <c r="S94" s="57" t="n">
        <f aca="false">U94*V94*$F$5</f>
        <v>554.842964315995</v>
      </c>
      <c r="T94" s="58" t="n">
        <f aca="false">MAX(0,MIN(1,R94/100+$D$5))</f>
        <v>0.618263304372732</v>
      </c>
      <c r="U94" s="58" t="n">
        <v>0.77927382628651</v>
      </c>
      <c r="V94" s="57" t="n">
        <v>712</v>
      </c>
      <c r="W94" s="58" t="n">
        <v>0.147793277096735</v>
      </c>
      <c r="X94" s="59" t="s">
        <v>130</v>
      </c>
      <c r="Y94" s="59" t="s">
        <v>131</v>
      </c>
    </row>
    <row r="95" customFormat="false" ht="15" hidden="false" customHeight="false" outlineLevel="0" collapsed="false">
      <c r="A95" s="32" t="s">
        <v>198</v>
      </c>
      <c r="B95" s="32" t="s">
        <v>200</v>
      </c>
      <c r="C95" s="32" t="s">
        <v>233</v>
      </c>
      <c r="D95" s="54" t="n">
        <f aca="false">ROUND(S95*T95,0)</f>
        <v>744</v>
      </c>
      <c r="E95" s="54" t="n">
        <f aca="false">ROUND(S95,0)-D95</f>
        <v>462</v>
      </c>
      <c r="F95" s="54" t="n">
        <f aca="false">IF(COUNTA(D95:E95)=0,"",SUM(D95:E95))</f>
        <v>1206</v>
      </c>
      <c r="G95" s="55" t="n">
        <f aca="false">IF(OR(F95="",F95=0),"",D95/F95)</f>
        <v>0.616915422885572</v>
      </c>
      <c r="H95" s="55" t="n">
        <f aca="false">IF(OR(F95="",F95=0),"",E95/F95)</f>
        <v>0.383084577114428</v>
      </c>
      <c r="I95" s="32" t="s">
        <v>232</v>
      </c>
      <c r="J95" s="36" t="n">
        <v>2.08262589216041</v>
      </c>
      <c r="K95" s="36" t="n">
        <f aca="false">$K$8</f>
        <v>1.80181073632582</v>
      </c>
      <c r="L95" s="36" t="n">
        <f aca="false">SQRT(J95^2+K95^2)</f>
        <v>2.75387954279702</v>
      </c>
      <c r="M95" s="55" t="n">
        <f aca="false">IF(G95="","",MAX(0,G95-1.96*L95/100))</f>
        <v>0.562939383846751</v>
      </c>
      <c r="N95" s="55" t="n">
        <f aca="false">IF(G95="","",MIN(1,G95+1.96*L95/100))</f>
        <v>0.670891461924394</v>
      </c>
      <c r="O95" s="54" t="n">
        <f aca="false">ROUND(S95*W95,0)</f>
        <v>82</v>
      </c>
      <c r="P95" s="54" t="n">
        <f aca="false">IF(F95="","",ROUND(SQRT((F95*L95/100)^2+(G95*O95)^2),0))</f>
        <v>61</v>
      </c>
      <c r="R95" s="56" t="n">
        <v>10.5019551507939</v>
      </c>
      <c r="S95" s="57" t="n">
        <f aca="false">U95*V95*$F$5</f>
        <v>1206.29316677804</v>
      </c>
      <c r="T95" s="58" t="n">
        <f aca="false">MAX(0,MIN(1,R95/100+$D$5))</f>
        <v>0.617012966026703</v>
      </c>
      <c r="U95" s="58" t="n">
        <v>0.569903617810831</v>
      </c>
      <c r="V95" s="57" t="n">
        <v>2116.66171099557</v>
      </c>
      <c r="W95" s="58" t="n">
        <v>0.0678151016999644</v>
      </c>
      <c r="X95" s="59" t="s">
        <v>169</v>
      </c>
      <c r="Y95" s="59" t="s">
        <v>234</v>
      </c>
    </row>
    <row r="96" customFormat="false" ht="15" hidden="false" customHeight="false" outlineLevel="0" collapsed="false">
      <c r="A96" s="32" t="s">
        <v>198</v>
      </c>
      <c r="B96" s="32" t="s">
        <v>200</v>
      </c>
      <c r="C96" s="32" t="s">
        <v>235</v>
      </c>
      <c r="D96" s="54" t="n">
        <f aca="false">ROUND(S96*T96,0)</f>
        <v>390</v>
      </c>
      <c r="E96" s="54" t="n">
        <f aca="false">ROUND(S96,0)-D96</f>
        <v>195</v>
      </c>
      <c r="F96" s="54" t="n">
        <f aca="false">IF(COUNTA(D96:E96)=0,"",SUM(D96:E96))</f>
        <v>585</v>
      </c>
      <c r="G96" s="55" t="n">
        <f aca="false">IF(OR(F96="",F96=0),"",D96/F96)</f>
        <v>0.666666666666667</v>
      </c>
      <c r="H96" s="55" t="n">
        <f aca="false">IF(OR(F96="",F96=0),"",E96/F96)</f>
        <v>0.333333333333333</v>
      </c>
      <c r="I96" s="32" t="s">
        <v>129</v>
      </c>
      <c r="J96" s="36" t="n">
        <v>2.22489971008846</v>
      </c>
      <c r="K96" s="36" t="n">
        <f aca="false">$K$8</f>
        <v>1.80181073632582</v>
      </c>
      <c r="L96" s="36" t="n">
        <f aca="false">SQRT(J96^2+K96^2)</f>
        <v>2.86298806310657</v>
      </c>
      <c r="M96" s="55" t="n">
        <f aca="false">IF(G96="","",MAX(0,G96-1.96*L96/100))</f>
        <v>0.610552100629778</v>
      </c>
      <c r="N96" s="55" t="n">
        <f aca="false">IF(G96="","",MIN(1,G96+1.96*L96/100))</f>
        <v>0.722781232703555</v>
      </c>
      <c r="O96" s="54" t="n">
        <f aca="false">ROUND(S96*W96,0)</f>
        <v>52</v>
      </c>
      <c r="P96" s="54" t="n">
        <f aca="false">IF(F96="","",ROUND(SQRT((F96*L96/100)^2+(G96*O96)^2),0))</f>
        <v>39</v>
      </c>
      <c r="R96" s="56" t="n">
        <v>15.40264995654</v>
      </c>
      <c r="S96" s="57" t="n">
        <f aca="false">U96*V96*$F$5</f>
        <v>585.1929092805</v>
      </c>
      <c r="T96" s="58" t="n">
        <f aca="false">MAX(0,MIN(1,R96/100+$D$5))</f>
        <v>0.666019914084165</v>
      </c>
      <c r="U96" s="58" t="n">
        <v>0.599582898852972</v>
      </c>
      <c r="V96" s="57" t="n">
        <v>976</v>
      </c>
      <c r="W96" s="58" t="n">
        <v>0.0882361663506877</v>
      </c>
      <c r="X96" s="59" t="s">
        <v>136</v>
      </c>
      <c r="Y96" s="59" t="s">
        <v>131</v>
      </c>
    </row>
    <row r="97" customFormat="false" ht="15" hidden="false" customHeight="false" outlineLevel="0" collapsed="false">
      <c r="A97" s="32" t="s">
        <v>198</v>
      </c>
      <c r="B97" s="32" t="s">
        <v>200</v>
      </c>
      <c r="C97" s="32" t="s">
        <v>236</v>
      </c>
      <c r="D97" s="54" t="n">
        <f aca="false">ROUND(S97*T97,0)</f>
        <v>493</v>
      </c>
      <c r="E97" s="54" t="n">
        <f aca="false">ROUND(S97,0)-D97</f>
        <v>292</v>
      </c>
      <c r="F97" s="54" t="n">
        <f aca="false">IF(COUNTA(D97:E97)=0,"",SUM(D97:E97))</f>
        <v>785</v>
      </c>
      <c r="G97" s="55" t="n">
        <f aca="false">IF(OR(F97="",F97=0),"",D97/F97)</f>
        <v>0.628025477707006</v>
      </c>
      <c r="H97" s="55" t="n">
        <f aca="false">IF(OR(F97="",F97=0),"",E97/F97)</f>
        <v>0.371974522292994</v>
      </c>
      <c r="I97" s="32" t="s">
        <v>129</v>
      </c>
      <c r="J97" s="36" t="n">
        <v>2.22489971008846</v>
      </c>
      <c r="K97" s="36" t="n">
        <f aca="false">$K$8</f>
        <v>1.80181073632582</v>
      </c>
      <c r="L97" s="36" t="n">
        <f aca="false">SQRT(J97^2+K97^2)</f>
        <v>2.86298806310657</v>
      </c>
      <c r="M97" s="55" t="n">
        <f aca="false">IF(G97="","",MAX(0,G97-1.96*L97/100))</f>
        <v>0.571910911670118</v>
      </c>
      <c r="N97" s="55" t="n">
        <f aca="false">IF(G97="","",MIN(1,G97+1.96*L97/100))</f>
        <v>0.684140043743895</v>
      </c>
      <c r="O97" s="54" t="n">
        <f aca="false">ROUND(S97*W97,0)</f>
        <v>69</v>
      </c>
      <c r="P97" s="54" t="n">
        <f aca="false">IF(F97="","",ROUND(SQRT((F97*L97/100)^2+(G97*O97)^2),0))</f>
        <v>49</v>
      </c>
      <c r="R97" s="56" t="n">
        <v>11.5260026379609</v>
      </c>
      <c r="S97" s="57" t="n">
        <f aca="false">U97*V97*$F$5</f>
        <v>785.366995073891</v>
      </c>
      <c r="T97" s="58" t="n">
        <f aca="false">MAX(0,MIN(1,R97/100+$D$5))</f>
        <v>0.627253440898374</v>
      </c>
      <c r="U97" s="58" t="n">
        <v>0.624794745484401</v>
      </c>
      <c r="V97" s="57" t="n">
        <v>1257</v>
      </c>
      <c r="W97" s="58" t="n">
        <v>0.0882361663506877</v>
      </c>
      <c r="X97" s="59" t="s">
        <v>136</v>
      </c>
      <c r="Y97" s="59" t="s">
        <v>131</v>
      </c>
    </row>
    <row r="98" customFormat="false" ht="15" hidden="false" customHeight="false" outlineLevel="0" collapsed="false">
      <c r="A98" s="32" t="s">
        <v>198</v>
      </c>
      <c r="B98" s="32" t="s">
        <v>200</v>
      </c>
      <c r="C98" s="32" t="s">
        <v>237</v>
      </c>
      <c r="D98" s="54" t="n">
        <f aca="false">ROUND(S98*T98,0)</f>
        <v>12</v>
      </c>
      <c r="E98" s="54" t="n">
        <f aca="false">ROUND(S98,0)-D98</f>
        <v>8</v>
      </c>
      <c r="F98" s="54" t="n">
        <f aca="false">IF(COUNTA(D98:E98)=0,"",SUM(D98:E98))</f>
        <v>20</v>
      </c>
      <c r="G98" s="55" t="n">
        <f aca="false">IF(OR(F98="",F98=0),"",D98/F98)</f>
        <v>0.6</v>
      </c>
      <c r="H98" s="55" t="n">
        <f aca="false">IF(OR(F98="",F98=0),"",E98/F98)</f>
        <v>0.4</v>
      </c>
      <c r="I98" s="32" t="s">
        <v>232</v>
      </c>
      <c r="J98" s="36" t="n">
        <v>3.1978281706008</v>
      </c>
      <c r="K98" s="36" t="n">
        <f aca="false">$K$8</f>
        <v>1.80181073632582</v>
      </c>
      <c r="L98" s="36" t="n">
        <f aca="false">SQRT(J98^2+K98^2)</f>
        <v>3.67050772213151</v>
      </c>
      <c r="M98" s="55" t="n">
        <f aca="false">IF(G98="","",MAX(0,G98-1.96*L98/100))</f>
        <v>0.528058048646222</v>
      </c>
      <c r="N98" s="55" t="n">
        <f aca="false">IF(G98="","",MIN(1,G98+1.96*L98/100))</f>
        <v>0.671941951353778</v>
      </c>
      <c r="O98" s="54" t="n">
        <f aca="false">ROUND(S98*W98,0)</f>
        <v>3</v>
      </c>
      <c r="P98" s="54" t="n">
        <f aca="false">IF(F98="","",ROUND(SQRT((F98*L98/100)^2+(G98*O98)^2),0))</f>
        <v>2</v>
      </c>
      <c r="R98" s="56" t="n">
        <v>7.73795041862182</v>
      </c>
      <c r="S98" s="57" t="n">
        <f aca="false">U98*V98*$F$5</f>
        <v>20.1728274473207</v>
      </c>
      <c r="T98" s="58" t="n">
        <f aca="false">MAX(0,MIN(1,R98/100+$D$5))</f>
        <v>0.589372918704983</v>
      </c>
      <c r="U98" s="58" t="n">
        <v>0.58248124473513</v>
      </c>
      <c r="V98" s="57" t="n">
        <v>34.6325785244704</v>
      </c>
      <c r="W98" s="58" t="n">
        <v>0.147793277096735</v>
      </c>
      <c r="X98" s="59" t="s">
        <v>130</v>
      </c>
      <c r="Y98" s="59" t="s">
        <v>234</v>
      </c>
    </row>
    <row r="99" customFormat="false" ht="15" hidden="false" customHeight="false" outlineLevel="0" collapsed="false">
      <c r="A99" s="32" t="s">
        <v>198</v>
      </c>
      <c r="B99" s="32" t="s">
        <v>200</v>
      </c>
      <c r="C99" s="32" t="s">
        <v>238</v>
      </c>
      <c r="D99" s="54" t="n">
        <f aca="false">ROUND(S99*T99,0)</f>
        <v>223</v>
      </c>
      <c r="E99" s="54" t="n">
        <f aca="false">ROUND(S99,0)-D99</f>
        <v>158</v>
      </c>
      <c r="F99" s="54" t="n">
        <f aca="false">IF(COUNTA(D99:E99)=0,"",SUM(D99:E99))</f>
        <v>381</v>
      </c>
      <c r="G99" s="55" t="n">
        <f aca="false">IF(OR(F99="",F99=0),"",D99/F99)</f>
        <v>0.585301837270341</v>
      </c>
      <c r="H99" s="55" t="n">
        <f aca="false">IF(OR(F99="",F99=0),"",E99/F99)</f>
        <v>0.414698162729659</v>
      </c>
      <c r="I99" s="32" t="s">
        <v>129</v>
      </c>
      <c r="J99" s="36" t="n">
        <v>3.1978281706008</v>
      </c>
      <c r="K99" s="36" t="n">
        <f aca="false">$K$8</f>
        <v>1.80181073632582</v>
      </c>
      <c r="L99" s="36" t="n">
        <f aca="false">SQRT(J99^2+K99^2)</f>
        <v>3.67050772213151</v>
      </c>
      <c r="M99" s="55" t="n">
        <f aca="false">IF(G99="","",MAX(0,G99-1.96*L99/100))</f>
        <v>0.513359885916564</v>
      </c>
      <c r="N99" s="55" t="n">
        <f aca="false">IF(G99="","",MIN(1,G99+1.96*L99/100))</f>
        <v>0.657243788624119</v>
      </c>
      <c r="O99" s="54" t="n">
        <f aca="false">ROUND(S99*W99,0)</f>
        <v>56</v>
      </c>
      <c r="P99" s="54" t="n">
        <f aca="false">IF(F99="","",ROUND(SQRT((F99*L99/100)^2+(G99*O99)^2),0))</f>
        <v>36</v>
      </c>
      <c r="R99" s="56" t="n">
        <v>7.19088742808927</v>
      </c>
      <c r="S99" s="57" t="n">
        <f aca="false">U99*V99*$F$5</f>
        <v>381.16646562123</v>
      </c>
      <c r="T99" s="58" t="n">
        <f aca="false">MAX(0,MIN(1,R99/100+$D$5))</f>
        <v>0.583902288799657</v>
      </c>
      <c r="U99" s="58" t="n">
        <v>0.44270205066345</v>
      </c>
      <c r="V99" s="57" t="n">
        <v>861</v>
      </c>
      <c r="W99" s="58" t="n">
        <v>0.147793277096735</v>
      </c>
      <c r="X99" s="59" t="s">
        <v>130</v>
      </c>
      <c r="Y99" s="59" t="s">
        <v>131</v>
      </c>
    </row>
    <row r="100" customFormat="false" ht="15" hidden="false" customHeight="false" outlineLevel="0" collapsed="false">
      <c r="A100" s="32" t="s">
        <v>198</v>
      </c>
      <c r="B100" s="32" t="s">
        <v>200</v>
      </c>
      <c r="C100" s="32" t="s">
        <v>239</v>
      </c>
      <c r="D100" s="54" t="n">
        <f aca="false">ROUND(S100*T100,0)</f>
        <v>367</v>
      </c>
      <c r="E100" s="54" t="n">
        <f aca="false">ROUND(S100,0)-D100</f>
        <v>193</v>
      </c>
      <c r="F100" s="54" t="n">
        <f aca="false">IF(COUNTA(D100:E100)=0,"",SUM(D100:E100))</f>
        <v>560</v>
      </c>
      <c r="G100" s="55" t="n">
        <f aca="false">IF(OR(F100="",F100=0),"",D100/F100)</f>
        <v>0.655357142857143</v>
      </c>
      <c r="H100" s="55" t="n">
        <f aca="false">IF(OR(F100="",F100=0),"",E100/F100)</f>
        <v>0.344642857142857</v>
      </c>
      <c r="I100" s="32" t="s">
        <v>129</v>
      </c>
      <c r="J100" s="36" t="n">
        <v>3.1978281706008</v>
      </c>
      <c r="K100" s="36" t="n">
        <f aca="false">$K$8</f>
        <v>1.80181073632582</v>
      </c>
      <c r="L100" s="36" t="n">
        <f aca="false">SQRT(J100^2+K100^2)</f>
        <v>3.67050772213151</v>
      </c>
      <c r="M100" s="55" t="n">
        <f aca="false">IF(G100="","",MAX(0,G100-1.96*L100/100))</f>
        <v>0.583415191503365</v>
      </c>
      <c r="N100" s="55" t="n">
        <f aca="false">IF(G100="","",MIN(1,G100+1.96*L100/100))</f>
        <v>0.72729909421092</v>
      </c>
      <c r="O100" s="54" t="n">
        <f aca="false">ROUND(S100*W100,0)</f>
        <v>83</v>
      </c>
      <c r="P100" s="54" t="n">
        <f aca="false">IF(F100="","",ROUND(SQRT((F100*L100/100)^2+(G100*O100)^2),0))</f>
        <v>58</v>
      </c>
      <c r="R100" s="56" t="n">
        <v>14.3015835172428</v>
      </c>
      <c r="S100" s="57" t="n">
        <f aca="false">U100*V100*$F$5</f>
        <v>559.617875647668</v>
      </c>
      <c r="T100" s="58" t="n">
        <f aca="false">MAX(0,MIN(1,R100/100+$D$5))</f>
        <v>0.655009249691193</v>
      </c>
      <c r="U100" s="58" t="n">
        <v>0.356217616580311</v>
      </c>
      <c r="V100" s="57" t="n">
        <v>1571</v>
      </c>
      <c r="W100" s="58" t="n">
        <v>0.147793277096735</v>
      </c>
      <c r="X100" s="59" t="s">
        <v>130</v>
      </c>
      <c r="Y100" s="59" t="s">
        <v>131</v>
      </c>
    </row>
    <row r="101" customFormat="false" ht="15" hidden="false" customHeight="false" outlineLevel="0" collapsed="false">
      <c r="A101" s="32" t="s">
        <v>198</v>
      </c>
      <c r="B101" s="32" t="s">
        <v>200</v>
      </c>
      <c r="C101" s="32" t="s">
        <v>240</v>
      </c>
      <c r="D101" s="54" t="n">
        <f aca="false">ROUND(S101*T101,0)</f>
        <v>264</v>
      </c>
      <c r="E101" s="54" t="n">
        <f aca="false">ROUND(S101,0)-D101</f>
        <v>175</v>
      </c>
      <c r="F101" s="54" t="n">
        <f aca="false">IF(COUNTA(D101:E101)=0,"",SUM(D101:E101))</f>
        <v>439</v>
      </c>
      <c r="G101" s="55" t="n">
        <f aca="false">IF(OR(F101="",F101=0),"",D101/F101)</f>
        <v>0.601366742596811</v>
      </c>
      <c r="H101" s="55" t="n">
        <f aca="false">IF(OR(F101="",F101=0),"",E101/F101)</f>
        <v>0.398633257403189</v>
      </c>
      <c r="I101" s="32" t="s">
        <v>129</v>
      </c>
      <c r="J101" s="36" t="n">
        <v>3.1978281706008</v>
      </c>
      <c r="K101" s="36" t="n">
        <f aca="false">$K$8</f>
        <v>1.80181073632582</v>
      </c>
      <c r="L101" s="36" t="n">
        <f aca="false">SQRT(J101^2+K101^2)</f>
        <v>3.67050772213151</v>
      </c>
      <c r="M101" s="55" t="n">
        <f aca="false">IF(G101="","",MAX(0,G101-1.96*L101/100))</f>
        <v>0.529424791243033</v>
      </c>
      <c r="N101" s="55" t="n">
        <f aca="false">IF(G101="","",MIN(1,G101+1.96*L101/100))</f>
        <v>0.673308693950589</v>
      </c>
      <c r="O101" s="54" t="n">
        <f aca="false">ROUND(S101*W101,0)</f>
        <v>65</v>
      </c>
      <c r="P101" s="54" t="n">
        <f aca="false">IF(F101="","",ROUND(SQRT((F101*L101/100)^2+(G101*O101)^2),0))</f>
        <v>42</v>
      </c>
      <c r="R101" s="56" t="n">
        <v>8.97302442725213</v>
      </c>
      <c r="S101" s="57" t="n">
        <f aca="false">U101*V101*$F$5</f>
        <v>439.019455252919</v>
      </c>
      <c r="T101" s="58" t="n">
        <f aca="false">MAX(0,MIN(1,R101/100+$D$5))</f>
        <v>0.601723658791286</v>
      </c>
      <c r="U101" s="58" t="n">
        <v>0.546044098573282</v>
      </c>
      <c r="V101" s="57" t="n">
        <v>804</v>
      </c>
      <c r="W101" s="58" t="n">
        <v>0.147793277096735</v>
      </c>
      <c r="X101" s="59" t="s">
        <v>130</v>
      </c>
      <c r="Y101" s="59" t="s">
        <v>131</v>
      </c>
    </row>
    <row r="102" customFormat="false" ht="15" hidden="false" customHeight="false" outlineLevel="0" collapsed="false">
      <c r="A102" s="32" t="s">
        <v>198</v>
      </c>
      <c r="B102" s="32" t="s">
        <v>200</v>
      </c>
      <c r="C102" s="32" t="s">
        <v>241</v>
      </c>
      <c r="D102" s="54" t="n">
        <f aca="false">ROUND(S102*T102,0)</f>
        <v>242</v>
      </c>
      <c r="E102" s="54" t="n">
        <f aca="false">ROUND(S102,0)-D102</f>
        <v>133</v>
      </c>
      <c r="F102" s="54" t="n">
        <f aca="false">IF(COUNTA(D102:E102)=0,"",SUM(D102:E102))</f>
        <v>375</v>
      </c>
      <c r="G102" s="55" t="n">
        <f aca="false">IF(OR(F102="",F102=0),"",D102/F102)</f>
        <v>0.645333333333333</v>
      </c>
      <c r="H102" s="55" t="n">
        <f aca="false">IF(OR(F102="",F102=0),"",E102/F102)</f>
        <v>0.354666666666667</v>
      </c>
      <c r="I102" s="32" t="s">
        <v>129</v>
      </c>
      <c r="J102" s="36" t="n">
        <v>3.1978281706008</v>
      </c>
      <c r="K102" s="36" t="n">
        <f aca="false">$K$8</f>
        <v>1.80181073632582</v>
      </c>
      <c r="L102" s="36" t="n">
        <f aca="false">SQRT(J102^2+K102^2)</f>
        <v>3.67050772213151</v>
      </c>
      <c r="M102" s="55" t="n">
        <f aca="false">IF(G102="","",MAX(0,G102-1.96*L102/100))</f>
        <v>0.573391381979556</v>
      </c>
      <c r="N102" s="55" t="n">
        <f aca="false">IF(G102="","",MIN(1,G102+1.96*L102/100))</f>
        <v>0.717275284687111</v>
      </c>
      <c r="O102" s="54" t="n">
        <f aca="false">ROUND(S102*W102,0)</f>
        <v>55</v>
      </c>
      <c r="P102" s="54" t="n">
        <f aca="false">IF(F102="","",ROUND(SQRT((F102*L102/100)^2+(G102*O102)^2),0))</f>
        <v>38</v>
      </c>
      <c r="R102" s="56" t="n">
        <v>13.2131158552691</v>
      </c>
      <c r="S102" s="57" t="n">
        <f aca="false">U102*V102*$F$5</f>
        <v>374.938159879336</v>
      </c>
      <c r="T102" s="58" t="n">
        <f aca="false">MAX(0,MIN(1,R102/100+$D$5))</f>
        <v>0.644124573071455</v>
      </c>
      <c r="U102" s="58" t="n">
        <v>0.291101055806938</v>
      </c>
      <c r="V102" s="57" t="n">
        <v>1288</v>
      </c>
      <c r="W102" s="58" t="n">
        <v>0.147793277096735</v>
      </c>
      <c r="X102" s="59" t="s">
        <v>130</v>
      </c>
      <c r="Y102" s="59" t="s">
        <v>131</v>
      </c>
    </row>
    <row r="103" customFormat="false" ht="15" hidden="false" customHeight="false" outlineLevel="0" collapsed="false">
      <c r="A103" s="32" t="s">
        <v>198</v>
      </c>
      <c r="B103" s="32" t="s">
        <v>200</v>
      </c>
      <c r="C103" s="32" t="s">
        <v>242</v>
      </c>
      <c r="D103" s="54" t="n">
        <f aca="false">ROUND(S103*T103,0)</f>
        <v>369</v>
      </c>
      <c r="E103" s="54" t="n">
        <f aca="false">ROUND(S103,0)-D103</f>
        <v>232</v>
      </c>
      <c r="F103" s="54" t="n">
        <f aca="false">IF(COUNTA(D103:E103)=0,"",SUM(D103:E103))</f>
        <v>601</v>
      </c>
      <c r="G103" s="55" t="n">
        <f aca="false">IF(OR(F103="",F103=0),"",D103/F103)</f>
        <v>0.613976705490849</v>
      </c>
      <c r="H103" s="55" t="n">
        <f aca="false">IF(OR(F103="",F103=0),"",E103/F103)</f>
        <v>0.386023294509151</v>
      </c>
      <c r="I103" s="32" t="s">
        <v>129</v>
      </c>
      <c r="J103" s="36" t="n">
        <v>2.22489971008846</v>
      </c>
      <c r="K103" s="36" t="n">
        <f aca="false">$K$8</f>
        <v>1.80181073632582</v>
      </c>
      <c r="L103" s="36" t="n">
        <f aca="false">SQRT(J103^2+K103^2)</f>
        <v>2.86298806310657</v>
      </c>
      <c r="M103" s="55" t="n">
        <f aca="false">IF(G103="","",MAX(0,G103-1.96*L103/100))</f>
        <v>0.55786213945396</v>
      </c>
      <c r="N103" s="55" t="n">
        <f aca="false">IF(G103="","",MIN(1,G103+1.96*L103/100))</f>
        <v>0.670091271527737</v>
      </c>
      <c r="O103" s="54" t="n">
        <f aca="false">ROUND(S103*W103,0)</f>
        <v>53</v>
      </c>
      <c r="P103" s="54" t="n">
        <f aca="false">IF(F103="","",ROUND(SQRT((F103*L103/100)^2+(G103*O103)^2),0))</f>
        <v>37</v>
      </c>
      <c r="R103" s="56" t="n">
        <v>10.1935395497509</v>
      </c>
      <c r="S103" s="57" t="n">
        <f aca="false">U103*V103*$F$5</f>
        <v>600.916119620715</v>
      </c>
      <c r="T103" s="58" t="n">
        <f aca="false">MAX(0,MIN(1,R103/100+$D$5))</f>
        <v>0.613928810016274</v>
      </c>
      <c r="U103" s="58" t="n">
        <v>0.440554339897885</v>
      </c>
      <c r="V103" s="57" t="n">
        <v>1364</v>
      </c>
      <c r="W103" s="58" t="n">
        <v>0.0882361663506877</v>
      </c>
      <c r="X103" s="59" t="s">
        <v>136</v>
      </c>
      <c r="Y103" s="59" t="s">
        <v>131</v>
      </c>
    </row>
    <row r="104" customFormat="false" ht="15" hidden="false" customHeight="false" outlineLevel="0" collapsed="false">
      <c r="A104" s="32" t="s">
        <v>198</v>
      </c>
      <c r="B104" s="32" t="s">
        <v>200</v>
      </c>
      <c r="C104" s="32" t="s">
        <v>243</v>
      </c>
      <c r="D104" s="54" t="n">
        <f aca="false">ROUND(S104*T104,0)</f>
        <v>1</v>
      </c>
      <c r="E104" s="54" t="n">
        <f aca="false">ROUND(S104,0)-D104</f>
        <v>1</v>
      </c>
      <c r="F104" s="54" t="n">
        <f aca="false">IF(COUNTA(D104:E104)=0,"",SUM(D104:E104))</f>
        <v>2</v>
      </c>
      <c r="G104" s="55" t="n">
        <f aca="false">IF(OR(F104="",F104=0),"",D104/F104)</f>
        <v>0.5</v>
      </c>
      <c r="H104" s="55" t="n">
        <f aca="false">IF(OR(F104="",F104=0),"",E104/F104)</f>
        <v>0.5</v>
      </c>
      <c r="I104" s="32" t="s">
        <v>232</v>
      </c>
      <c r="J104" s="36" t="n">
        <v>3.1978281706008</v>
      </c>
      <c r="K104" s="36" t="n">
        <f aca="false">$K$8</f>
        <v>1.80181073632582</v>
      </c>
      <c r="L104" s="36" t="n">
        <f aca="false">SQRT(J104^2+K104^2)</f>
        <v>3.67050772213151</v>
      </c>
      <c r="M104" s="55" t="n">
        <f aca="false">IF(G104="","",MAX(0,G104-1.96*L104/100))</f>
        <v>0.428058048646222</v>
      </c>
      <c r="N104" s="55" t="n">
        <f aca="false">IF(G104="","",MIN(1,G104+1.96*L104/100))</f>
        <v>0.571941951353778</v>
      </c>
      <c r="O104" s="54" t="n">
        <f aca="false">ROUND(S104*W104,0)</f>
        <v>0</v>
      </c>
      <c r="P104" s="54" t="n">
        <f aca="false">IF(F104="","",ROUND(SQRT((F104*L104/100)^2+(G104*O104)^2),0))</f>
        <v>0</v>
      </c>
      <c r="R104" s="56" t="n">
        <v>6.28406612854473</v>
      </c>
      <c r="S104" s="57" t="n">
        <f aca="false">U104*V104*$F$5</f>
        <v>1.93609179834966</v>
      </c>
      <c r="T104" s="58" t="n">
        <f aca="false">MAX(0,MIN(1,R104/100+$D$5))</f>
        <v>0.574834075804212</v>
      </c>
      <c r="U104" s="58" t="n">
        <v>0.633576090764528</v>
      </c>
      <c r="V104" s="57" t="n">
        <v>3.05581575215915</v>
      </c>
      <c r="W104" s="58" t="n">
        <v>0.147793277096735</v>
      </c>
      <c r="X104" s="59" t="s">
        <v>130</v>
      </c>
      <c r="Y104" s="59" t="s">
        <v>234</v>
      </c>
    </row>
    <row r="105" customFormat="false" ht="15" hidden="false" customHeight="false" outlineLevel="0" collapsed="false">
      <c r="A105" s="32" t="s">
        <v>198</v>
      </c>
      <c r="B105" s="32" t="s">
        <v>200</v>
      </c>
      <c r="C105" s="32" t="s">
        <v>244</v>
      </c>
      <c r="D105" s="54" t="n">
        <f aca="false">ROUND(S105*T105,0)</f>
        <v>484</v>
      </c>
      <c r="E105" s="54" t="n">
        <f aca="false">ROUND(S105,0)-D105</f>
        <v>300</v>
      </c>
      <c r="F105" s="54" t="n">
        <f aca="false">IF(COUNTA(D105:E105)=0,"",SUM(D105:E105))</f>
        <v>784</v>
      </c>
      <c r="G105" s="55" t="n">
        <f aca="false">IF(OR(F105="",F105=0),"",D105/F105)</f>
        <v>0.61734693877551</v>
      </c>
      <c r="H105" s="55" t="n">
        <f aca="false">IF(OR(F105="",F105=0),"",E105/F105)</f>
        <v>0.38265306122449</v>
      </c>
      <c r="I105" s="32" t="s">
        <v>129</v>
      </c>
      <c r="J105" s="36" t="n">
        <v>2.22489971008846</v>
      </c>
      <c r="K105" s="36" t="n">
        <f aca="false">$K$8</f>
        <v>1.80181073632582</v>
      </c>
      <c r="L105" s="36" t="n">
        <f aca="false">SQRT(J105^2+K105^2)</f>
        <v>2.86298806310657</v>
      </c>
      <c r="M105" s="55" t="n">
        <f aca="false">IF(G105="","",MAX(0,G105-1.96*L105/100))</f>
        <v>0.561232372738621</v>
      </c>
      <c r="N105" s="55" t="n">
        <f aca="false">IF(G105="","",MIN(1,G105+1.96*L105/100))</f>
        <v>0.673461504812399</v>
      </c>
      <c r="O105" s="54" t="n">
        <f aca="false">ROUND(S105*W105,0)</f>
        <v>69</v>
      </c>
      <c r="P105" s="54" t="n">
        <f aca="false">IF(F105="","",ROUND(SQRT((F105*L105/100)^2+(G105*O105)^2),0))</f>
        <v>48</v>
      </c>
      <c r="R105" s="56" t="n">
        <v>10.5776058975317</v>
      </c>
      <c r="S105" s="57" t="n">
        <f aca="false">U105*V105*$F$5</f>
        <v>784.118962432916</v>
      </c>
      <c r="T105" s="58" t="n">
        <f aca="false">MAX(0,MIN(1,R105/100+$D$5))</f>
        <v>0.617769473494081</v>
      </c>
      <c r="U105" s="58" t="n">
        <v>0.344364937388193</v>
      </c>
      <c r="V105" s="57" t="n">
        <v>2277</v>
      </c>
      <c r="W105" s="58" t="n">
        <v>0.0882361663506877</v>
      </c>
      <c r="X105" s="59" t="s">
        <v>136</v>
      </c>
      <c r="Y105" s="59" t="s">
        <v>131</v>
      </c>
    </row>
    <row r="106" customFormat="false" ht="15" hidden="false" customHeight="false" outlineLevel="0" collapsed="false">
      <c r="A106" s="32" t="s">
        <v>198</v>
      </c>
      <c r="B106" s="32" t="s">
        <v>200</v>
      </c>
      <c r="C106" s="32" t="s">
        <v>245</v>
      </c>
      <c r="D106" s="54" t="n">
        <f aca="false">ROUND(S106*T106,0)</f>
        <v>221</v>
      </c>
      <c r="E106" s="54" t="n">
        <f aca="false">ROUND(S106,0)-D106</f>
        <v>87</v>
      </c>
      <c r="F106" s="54" t="n">
        <f aca="false">IF(COUNTA(D106:E106)=0,"",SUM(D106:E106))</f>
        <v>308</v>
      </c>
      <c r="G106" s="55" t="n">
        <f aca="false">IF(OR(F106="",F106=0),"",D106/F106)</f>
        <v>0.717532467532468</v>
      </c>
      <c r="H106" s="55" t="n">
        <f aca="false">IF(OR(F106="",F106=0),"",E106/F106)</f>
        <v>0.282467532467533</v>
      </c>
      <c r="I106" s="32" t="s">
        <v>129</v>
      </c>
      <c r="J106" s="36" t="n">
        <v>3.1978281706008</v>
      </c>
      <c r="K106" s="36" t="n">
        <f aca="false">$K$8</f>
        <v>1.80181073632582</v>
      </c>
      <c r="L106" s="36" t="n">
        <f aca="false">SQRT(J106^2+K106^2)</f>
        <v>3.67050772213151</v>
      </c>
      <c r="M106" s="55" t="n">
        <f aca="false">IF(G106="","",MAX(0,G106-1.96*L106/100))</f>
        <v>0.64559051617869</v>
      </c>
      <c r="N106" s="55" t="n">
        <f aca="false">IF(G106="","",MIN(1,G106+1.96*L106/100))</f>
        <v>0.789474418886245</v>
      </c>
      <c r="O106" s="54" t="n">
        <f aca="false">ROUND(S106*W106,0)</f>
        <v>45</v>
      </c>
      <c r="P106" s="54" t="n">
        <f aca="false">IF(F106="","",ROUND(SQRT((F106*L106/100)^2+(G106*O106)^2),0))</f>
        <v>34</v>
      </c>
      <c r="R106" s="56" t="n">
        <v>20.5142283158759</v>
      </c>
      <c r="S106" s="57" t="n">
        <f aca="false">U106*V106*$F$5</f>
        <v>307.670520231214</v>
      </c>
      <c r="T106" s="58" t="n">
        <f aca="false">MAX(0,MIN(1,R106/100+$D$5))</f>
        <v>0.717135697677524</v>
      </c>
      <c r="U106" s="58" t="n">
        <v>0.194605009633911</v>
      </c>
      <c r="V106" s="57" t="n">
        <v>1581</v>
      </c>
      <c r="W106" s="58" t="n">
        <v>0.147793277096735</v>
      </c>
      <c r="X106" s="59" t="s">
        <v>130</v>
      </c>
      <c r="Y106" s="59" t="s">
        <v>131</v>
      </c>
    </row>
    <row r="107" customFormat="false" ht="15" hidden="false" customHeight="false" outlineLevel="0" collapsed="false">
      <c r="A107" s="32" t="s">
        <v>198</v>
      </c>
      <c r="B107" s="32" t="s">
        <v>200</v>
      </c>
      <c r="C107" s="32" t="s">
        <v>246</v>
      </c>
      <c r="D107" s="54" t="n">
        <f aca="false">ROUND(S107*T107,0)</f>
        <v>186</v>
      </c>
      <c r="E107" s="54" t="n">
        <f aca="false">ROUND(S107,0)-D107</f>
        <v>86</v>
      </c>
      <c r="F107" s="54" t="n">
        <f aca="false">IF(COUNTA(D107:E107)=0,"",SUM(D107:E107))</f>
        <v>272</v>
      </c>
      <c r="G107" s="55" t="n">
        <f aca="false">IF(OR(F107="",F107=0),"",D107/F107)</f>
        <v>0.683823529411765</v>
      </c>
      <c r="H107" s="55" t="n">
        <f aca="false">IF(OR(F107="",F107=0),"",E107/F107)</f>
        <v>0.316176470588235</v>
      </c>
      <c r="I107" s="32" t="s">
        <v>129</v>
      </c>
      <c r="J107" s="36" t="n">
        <v>3.1978281706008</v>
      </c>
      <c r="K107" s="36" t="n">
        <f aca="false">$K$8</f>
        <v>1.80181073632582</v>
      </c>
      <c r="L107" s="36" t="n">
        <f aca="false">SQRT(J107^2+K107^2)</f>
        <v>3.67050772213151</v>
      </c>
      <c r="M107" s="55" t="n">
        <f aca="false">IF(G107="","",MAX(0,G107-1.96*L107/100))</f>
        <v>0.611881578057987</v>
      </c>
      <c r="N107" s="55" t="n">
        <f aca="false">IF(G107="","",MIN(1,G107+1.96*L107/100))</f>
        <v>0.755765480765542</v>
      </c>
      <c r="O107" s="54" t="n">
        <f aca="false">ROUND(S107*W107,0)</f>
        <v>40</v>
      </c>
      <c r="P107" s="54" t="n">
        <f aca="false">IF(F107="","",ROUND(SQRT((F107*L107/100)^2+(G107*O107)^2),0))</f>
        <v>29</v>
      </c>
      <c r="R107" s="56" t="n">
        <v>17.2124748622161</v>
      </c>
      <c r="S107" s="57" t="n">
        <f aca="false">U107*V107*$F$5</f>
        <v>271.509527754764</v>
      </c>
      <c r="T107" s="58" t="n">
        <f aca="false">MAX(0,MIN(1,R107/100+$D$5))</f>
        <v>0.684118163140926</v>
      </c>
      <c r="U107" s="58" t="n">
        <v>0.251864125932063</v>
      </c>
      <c r="V107" s="57" t="n">
        <v>1078</v>
      </c>
      <c r="W107" s="58" t="n">
        <v>0.147793277096735</v>
      </c>
      <c r="X107" s="59" t="s">
        <v>130</v>
      </c>
      <c r="Y107" s="59" t="s">
        <v>131</v>
      </c>
    </row>
    <row r="108" customFormat="false" ht="15" hidden="false" customHeight="false" outlineLevel="0" collapsed="false">
      <c r="A108" s="32" t="s">
        <v>198</v>
      </c>
      <c r="B108" s="32" t="s">
        <v>200</v>
      </c>
      <c r="C108" s="32" t="s">
        <v>247</v>
      </c>
      <c r="D108" s="54" t="n">
        <f aca="false">ROUND(S108*T108,0)</f>
        <v>391</v>
      </c>
      <c r="E108" s="54" t="n">
        <f aca="false">ROUND(S108,0)-D108</f>
        <v>159</v>
      </c>
      <c r="F108" s="54" t="n">
        <f aca="false">IF(COUNTA(D108:E108)=0,"",SUM(D108:E108))</f>
        <v>550</v>
      </c>
      <c r="G108" s="55" t="n">
        <f aca="false">IF(OR(F108="",F108=0),"",D108/F108)</f>
        <v>0.710909090909091</v>
      </c>
      <c r="H108" s="55" t="n">
        <f aca="false">IF(OR(F108="",F108=0),"",E108/F108)</f>
        <v>0.289090909090909</v>
      </c>
      <c r="I108" s="32" t="s">
        <v>129</v>
      </c>
      <c r="J108" s="36" t="n">
        <v>3.1978281706008</v>
      </c>
      <c r="K108" s="36" t="n">
        <f aca="false">$K$8</f>
        <v>1.80181073632582</v>
      </c>
      <c r="L108" s="36" t="n">
        <f aca="false">SQRT(J108^2+K108^2)</f>
        <v>3.67050772213151</v>
      </c>
      <c r="M108" s="55" t="n">
        <f aca="false">IF(G108="","",MAX(0,G108-1.96*L108/100))</f>
        <v>0.638967139555313</v>
      </c>
      <c r="N108" s="55" t="n">
        <f aca="false">IF(G108="","",MIN(1,G108+1.96*L108/100))</f>
        <v>0.782851042262869</v>
      </c>
      <c r="O108" s="54" t="n">
        <f aca="false">ROUND(S108*W108,0)</f>
        <v>81</v>
      </c>
      <c r="P108" s="54" t="n">
        <f aca="false">IF(F108="","",ROUND(SQRT((F108*L108/100)^2+(G108*O108)^2),0))</f>
        <v>61</v>
      </c>
      <c r="R108" s="56" t="n">
        <v>19.8315111270209</v>
      </c>
      <c r="S108" s="57" t="n">
        <f aca="false">U108*V108*$F$5</f>
        <v>550.335990190067</v>
      </c>
      <c r="T108" s="58" t="n">
        <f aca="false">MAX(0,MIN(1,R108/100+$D$5))</f>
        <v>0.710308525788973</v>
      </c>
      <c r="U108" s="58" t="n">
        <v>0.267933782955242</v>
      </c>
      <c r="V108" s="57" t="n">
        <v>2054</v>
      </c>
      <c r="W108" s="58" t="n">
        <v>0.147793277096735</v>
      </c>
      <c r="X108" s="59" t="s">
        <v>130</v>
      </c>
      <c r="Y108" s="59" t="s">
        <v>131</v>
      </c>
    </row>
    <row r="109" customFormat="false" ht="15" hidden="false" customHeight="false" outlineLevel="0" collapsed="false">
      <c r="A109" s="32" t="s">
        <v>198</v>
      </c>
      <c r="B109" s="32" t="s">
        <v>200</v>
      </c>
      <c r="C109" s="32" t="s">
        <v>248</v>
      </c>
      <c r="D109" s="54" t="n">
        <f aca="false">ROUND(S109*T109,0)</f>
        <v>157</v>
      </c>
      <c r="E109" s="54" t="n">
        <f aca="false">ROUND(S109,0)-D109</f>
        <v>76</v>
      </c>
      <c r="F109" s="54" t="n">
        <f aca="false">IF(COUNTA(D109:E109)=0,"",SUM(D109:E109))</f>
        <v>233</v>
      </c>
      <c r="G109" s="55" t="n">
        <f aca="false">IF(OR(F109="",F109=0),"",D109/F109)</f>
        <v>0.67381974248927</v>
      </c>
      <c r="H109" s="55" t="n">
        <f aca="false">IF(OR(F109="",F109=0),"",E109/F109)</f>
        <v>0.32618025751073</v>
      </c>
      <c r="I109" s="32" t="s">
        <v>129</v>
      </c>
      <c r="J109" s="36" t="n">
        <v>3.1978281706008</v>
      </c>
      <c r="K109" s="36" t="n">
        <f aca="false">$K$8</f>
        <v>1.80181073632582</v>
      </c>
      <c r="L109" s="36" t="n">
        <f aca="false">SQRT(J109^2+K109^2)</f>
        <v>3.67050772213151</v>
      </c>
      <c r="M109" s="55" t="n">
        <f aca="false">IF(G109="","",MAX(0,G109-1.96*L109/100))</f>
        <v>0.601877791135493</v>
      </c>
      <c r="N109" s="55" t="n">
        <f aca="false">IF(G109="","",MIN(1,G109+1.96*L109/100))</f>
        <v>0.745761693843048</v>
      </c>
      <c r="O109" s="54" t="n">
        <f aca="false">ROUND(S109*W109,0)</f>
        <v>34</v>
      </c>
      <c r="P109" s="54" t="n">
        <f aca="false">IF(F109="","",ROUND(SQRT((F109*L109/100)^2+(G109*O109)^2),0))</f>
        <v>24</v>
      </c>
      <c r="R109" s="56" t="n">
        <v>16.1019574693637</v>
      </c>
      <c r="S109" s="57" t="n">
        <f aca="false">U109*V109*$F$5</f>
        <v>232.689791873142</v>
      </c>
      <c r="T109" s="58" t="n">
        <f aca="false">MAX(0,MIN(1,R109/100+$D$5))</f>
        <v>0.673012989212402</v>
      </c>
      <c r="U109" s="58" t="n">
        <v>0.229930624380575</v>
      </c>
      <c r="V109" s="57" t="n">
        <v>1012</v>
      </c>
      <c r="W109" s="58" t="n">
        <v>0.147793277096735</v>
      </c>
      <c r="X109" s="59" t="s">
        <v>130</v>
      </c>
      <c r="Y109" s="59" t="s">
        <v>131</v>
      </c>
    </row>
    <row r="110" customFormat="false" ht="15" hidden="false" customHeight="false" outlineLevel="0" collapsed="false">
      <c r="A110" s="32" t="s">
        <v>198</v>
      </c>
      <c r="B110" s="32" t="s">
        <v>200</v>
      </c>
      <c r="C110" s="32" t="s">
        <v>249</v>
      </c>
      <c r="D110" s="54" t="n">
        <f aca="false">ROUND(S110*T110,0)</f>
        <v>225</v>
      </c>
      <c r="E110" s="54" t="n">
        <f aca="false">ROUND(S110,0)-D110</f>
        <v>82</v>
      </c>
      <c r="F110" s="54" t="n">
        <f aca="false">IF(COUNTA(D110:E110)=0,"",SUM(D110:E110))</f>
        <v>307</v>
      </c>
      <c r="G110" s="55" t="n">
        <f aca="false">IF(OR(F110="",F110=0),"",D110/F110)</f>
        <v>0.732899022801303</v>
      </c>
      <c r="H110" s="55" t="n">
        <f aca="false">IF(OR(F110="",F110=0),"",E110/F110)</f>
        <v>0.267100977198697</v>
      </c>
      <c r="I110" s="32" t="s">
        <v>129</v>
      </c>
      <c r="J110" s="36" t="n">
        <v>3.1978281706008</v>
      </c>
      <c r="K110" s="36" t="n">
        <f aca="false">$K$8</f>
        <v>1.80181073632582</v>
      </c>
      <c r="L110" s="36" t="n">
        <f aca="false">SQRT(J110^2+K110^2)</f>
        <v>3.67050772213151</v>
      </c>
      <c r="M110" s="55" t="n">
        <f aca="false">IF(G110="","",MAX(0,G110-1.96*L110/100))</f>
        <v>0.660957071447525</v>
      </c>
      <c r="N110" s="55" t="n">
        <f aca="false">IF(G110="","",MIN(1,G110+1.96*L110/100))</f>
        <v>0.804840974155081</v>
      </c>
      <c r="O110" s="54" t="n">
        <f aca="false">ROUND(S110*W110,0)</f>
        <v>45</v>
      </c>
      <c r="P110" s="54" t="n">
        <f aca="false">IF(F110="","",ROUND(SQRT((F110*L110/100)^2+(G110*O110)^2),0))</f>
        <v>35</v>
      </c>
      <c r="R110" s="56" t="n">
        <v>22.1743491885165</v>
      </c>
      <c r="S110" s="57" t="n">
        <f aca="false">U110*V110*$F$5</f>
        <v>306.767588932806</v>
      </c>
      <c r="T110" s="58" t="n">
        <f aca="false">MAX(0,MIN(1,R110/100+$D$5))</f>
        <v>0.73373690640393</v>
      </c>
      <c r="U110" s="58" t="n">
        <v>0.222134387351779</v>
      </c>
      <c r="V110" s="57" t="n">
        <v>1381</v>
      </c>
      <c r="W110" s="58" t="n">
        <v>0.147793277096735</v>
      </c>
      <c r="X110" s="59" t="s">
        <v>130</v>
      </c>
      <c r="Y110" s="59" t="s">
        <v>131</v>
      </c>
    </row>
    <row r="111" customFormat="false" ht="15" hidden="false" customHeight="false" outlineLevel="0" collapsed="false">
      <c r="A111" s="32" t="s">
        <v>198</v>
      </c>
      <c r="B111" s="32" t="s">
        <v>200</v>
      </c>
      <c r="C111" s="32" t="s">
        <v>250</v>
      </c>
      <c r="D111" s="54" t="n">
        <f aca="false">ROUND(S111*T111,0)</f>
        <v>79</v>
      </c>
      <c r="E111" s="54" t="n">
        <f aca="false">ROUND(S111,0)-D111</f>
        <v>40</v>
      </c>
      <c r="F111" s="54" t="n">
        <f aca="false">IF(COUNTA(D111:E111)=0,"",SUM(D111:E111))</f>
        <v>119</v>
      </c>
      <c r="G111" s="55" t="n">
        <f aca="false">IF(OR(F111="",F111=0),"",D111/F111)</f>
        <v>0.663865546218487</v>
      </c>
      <c r="H111" s="55" t="n">
        <f aca="false">IF(OR(F111="",F111=0),"",E111/F111)</f>
        <v>0.336134453781513</v>
      </c>
      <c r="I111" s="32" t="s">
        <v>129</v>
      </c>
      <c r="J111" s="36" t="n">
        <v>3.1978281706008</v>
      </c>
      <c r="K111" s="36" t="n">
        <f aca="false">$K$8</f>
        <v>1.80181073632582</v>
      </c>
      <c r="L111" s="36" t="n">
        <f aca="false">SQRT(J111^2+K111^2)</f>
        <v>3.67050772213151</v>
      </c>
      <c r="M111" s="55" t="n">
        <f aca="false">IF(G111="","",MAX(0,G111-1.96*L111/100))</f>
        <v>0.59192359486471</v>
      </c>
      <c r="N111" s="55" t="n">
        <f aca="false">IF(G111="","",MIN(1,G111+1.96*L111/100))</f>
        <v>0.735807497572265</v>
      </c>
      <c r="O111" s="54" t="n">
        <f aca="false">ROUND(S111*W111,0)</f>
        <v>18</v>
      </c>
      <c r="P111" s="54" t="n">
        <f aca="false">IF(F111="","",ROUND(SQRT((F111*L111/100)^2+(G111*O111)^2),0))</f>
        <v>13</v>
      </c>
      <c r="R111" s="56" t="n">
        <v>14.7384072802209</v>
      </c>
      <c r="S111" s="57" t="n">
        <f aca="false">U111*V111*$F$5</f>
        <v>119.188732394366</v>
      </c>
      <c r="T111" s="58" t="n">
        <f aca="false">MAX(0,MIN(1,R111/100+$D$5))</f>
        <v>0.659377487320973</v>
      </c>
      <c r="U111" s="58" t="n">
        <v>0.173239436619718</v>
      </c>
      <c r="V111" s="57" t="n">
        <v>688</v>
      </c>
      <c r="W111" s="58" t="n">
        <v>0.147793277096735</v>
      </c>
      <c r="X111" s="59" t="s">
        <v>130</v>
      </c>
      <c r="Y111" s="59" t="s">
        <v>131</v>
      </c>
    </row>
    <row r="112" customFormat="false" ht="15" hidden="false" customHeight="false" outlineLevel="0" collapsed="false">
      <c r="A112" s="32" t="s">
        <v>198</v>
      </c>
      <c r="B112" s="32" t="s">
        <v>200</v>
      </c>
      <c r="C112" s="32" t="s">
        <v>251</v>
      </c>
      <c r="D112" s="54" t="n">
        <f aca="false">ROUND(S112*T112,0)</f>
        <v>189</v>
      </c>
      <c r="E112" s="54" t="n">
        <f aca="false">ROUND(S112,0)-D112</f>
        <v>102</v>
      </c>
      <c r="F112" s="54" t="n">
        <f aca="false">IF(COUNTA(D112:E112)=0,"",SUM(D112:E112))</f>
        <v>291</v>
      </c>
      <c r="G112" s="55" t="n">
        <f aca="false">IF(OR(F112="",F112=0),"",D112/F112)</f>
        <v>0.649484536082474</v>
      </c>
      <c r="H112" s="55" t="n">
        <f aca="false">IF(OR(F112="",F112=0),"",E112/F112)</f>
        <v>0.350515463917526</v>
      </c>
      <c r="I112" s="32" t="s">
        <v>129</v>
      </c>
      <c r="J112" s="36" t="n">
        <v>3.1978281706008</v>
      </c>
      <c r="K112" s="36" t="n">
        <f aca="false">$K$8</f>
        <v>1.80181073632582</v>
      </c>
      <c r="L112" s="36" t="n">
        <f aca="false">SQRT(J112^2+K112^2)</f>
        <v>3.67050772213151</v>
      </c>
      <c r="M112" s="55" t="n">
        <f aca="false">IF(G112="","",MAX(0,G112-1.96*L112/100))</f>
        <v>0.577542584728697</v>
      </c>
      <c r="N112" s="55" t="n">
        <f aca="false">IF(G112="","",MIN(1,G112+1.96*L112/100))</f>
        <v>0.721426487436252</v>
      </c>
      <c r="O112" s="54" t="n">
        <f aca="false">ROUND(S112*W112,0)</f>
        <v>43</v>
      </c>
      <c r="P112" s="54" t="n">
        <f aca="false">IF(F112="","",ROUND(SQRT((F112*L112/100)^2+(G112*O112)^2),0))</f>
        <v>30</v>
      </c>
      <c r="R112" s="56" t="n">
        <v>13.6084402246632</v>
      </c>
      <c r="S112" s="57" t="n">
        <f aca="false">U112*V112*$F$5</f>
        <v>291.248923341947</v>
      </c>
      <c r="T112" s="58" t="n">
        <f aca="false">MAX(0,MIN(1,R112/100+$D$5))</f>
        <v>0.648077816765397</v>
      </c>
      <c r="U112" s="58" t="n">
        <v>0.24978466838932</v>
      </c>
      <c r="V112" s="57" t="n">
        <v>1166</v>
      </c>
      <c r="W112" s="58" t="n">
        <v>0.147793277096735</v>
      </c>
      <c r="X112" s="59" t="s">
        <v>130</v>
      </c>
      <c r="Y112" s="59" t="s">
        <v>131</v>
      </c>
    </row>
    <row r="113" customFormat="false" ht="15" hidden="false" customHeight="false" outlineLevel="0" collapsed="false">
      <c r="A113" s="32" t="s">
        <v>198</v>
      </c>
      <c r="B113" s="32" t="s">
        <v>200</v>
      </c>
      <c r="C113" s="32" t="s">
        <v>252</v>
      </c>
      <c r="D113" s="54" t="n">
        <f aca="false">ROUND(S113*T113,0)</f>
        <v>267</v>
      </c>
      <c r="E113" s="54" t="n">
        <f aca="false">ROUND(S113,0)-D113</f>
        <v>108</v>
      </c>
      <c r="F113" s="54" t="n">
        <f aca="false">IF(COUNTA(D113:E113)=0,"",SUM(D113:E113))</f>
        <v>375</v>
      </c>
      <c r="G113" s="55" t="n">
        <f aca="false">IF(OR(F113="",F113=0),"",D113/F113)</f>
        <v>0.712</v>
      </c>
      <c r="H113" s="55" t="n">
        <f aca="false">IF(OR(F113="",F113=0),"",E113/F113)</f>
        <v>0.288</v>
      </c>
      <c r="I113" s="32" t="s">
        <v>129</v>
      </c>
      <c r="J113" s="36" t="n">
        <v>3.1978281706008</v>
      </c>
      <c r="K113" s="36" t="n">
        <f aca="false">$K$8</f>
        <v>1.80181073632582</v>
      </c>
      <c r="L113" s="36" t="n">
        <f aca="false">SQRT(J113^2+K113^2)</f>
        <v>3.67050772213151</v>
      </c>
      <c r="M113" s="55" t="n">
        <f aca="false">IF(G113="","",MAX(0,G113-1.96*L113/100))</f>
        <v>0.640058048646222</v>
      </c>
      <c r="N113" s="55" t="n">
        <f aca="false">IF(G113="","",MIN(1,G113+1.96*L113/100))</f>
        <v>0.783941951353778</v>
      </c>
      <c r="O113" s="54" t="n">
        <f aca="false">ROUND(S113*W113,0)</f>
        <v>55</v>
      </c>
      <c r="P113" s="54" t="n">
        <f aca="false">IF(F113="","",ROUND(SQRT((F113*L113/100)^2+(G113*O113)^2),0))</f>
        <v>42</v>
      </c>
      <c r="R113" s="56" t="n">
        <v>19.8384136291447</v>
      </c>
      <c r="S113" s="57" t="n">
        <f aca="false">U113*V113*$F$5</f>
        <v>375.212598425197</v>
      </c>
      <c r="T113" s="58" t="n">
        <f aca="false">MAX(0,MIN(1,R113/100+$D$5))</f>
        <v>0.710377550810211</v>
      </c>
      <c r="U113" s="58" t="n">
        <v>0.224409448818898</v>
      </c>
      <c r="V113" s="57" t="n">
        <v>1672</v>
      </c>
      <c r="W113" s="58" t="n">
        <v>0.147793277096735</v>
      </c>
      <c r="X113" s="59" t="s">
        <v>130</v>
      </c>
      <c r="Y113" s="59" t="s">
        <v>131</v>
      </c>
    </row>
    <row r="114" customFormat="false" ht="15" hidden="false" customHeight="false" outlineLevel="0" collapsed="false">
      <c r="A114" s="32" t="s">
        <v>198</v>
      </c>
      <c r="B114" s="32" t="s">
        <v>200</v>
      </c>
      <c r="C114" s="32" t="s">
        <v>253</v>
      </c>
      <c r="D114" s="54" t="n">
        <f aca="false">ROUND(S114*T114,0)</f>
        <v>104</v>
      </c>
      <c r="E114" s="54" t="n">
        <f aca="false">ROUND(S114,0)-D114</f>
        <v>40</v>
      </c>
      <c r="F114" s="54" t="n">
        <f aca="false">IF(COUNTA(D114:E114)=0,"",SUM(D114:E114))</f>
        <v>144</v>
      </c>
      <c r="G114" s="55" t="n">
        <f aca="false">IF(OR(F114="",F114=0),"",D114/F114)</f>
        <v>0.722222222222222</v>
      </c>
      <c r="H114" s="55" t="n">
        <f aca="false">IF(OR(F114="",F114=0),"",E114/F114)</f>
        <v>0.277777777777778</v>
      </c>
      <c r="I114" s="32" t="s">
        <v>129</v>
      </c>
      <c r="J114" s="36" t="n">
        <v>3.1978281706008</v>
      </c>
      <c r="K114" s="36" t="n">
        <f aca="false">$K$8</f>
        <v>1.80181073632582</v>
      </c>
      <c r="L114" s="36" t="n">
        <f aca="false">SQRT(J114^2+K114^2)</f>
        <v>3.67050772213151</v>
      </c>
      <c r="M114" s="55" t="n">
        <f aca="false">IF(G114="","",MAX(0,G114-1.96*L114/100))</f>
        <v>0.650280270868445</v>
      </c>
      <c r="N114" s="55" t="n">
        <f aca="false">IF(G114="","",MIN(1,G114+1.96*L114/100))</f>
        <v>0.794164173576</v>
      </c>
      <c r="O114" s="54" t="n">
        <f aca="false">ROUND(S114*W114,0)</f>
        <v>21</v>
      </c>
      <c r="P114" s="54" t="n">
        <f aca="false">IF(F114="","",ROUND(SQRT((F114*L114/100)^2+(G114*O114)^2),0))</f>
        <v>16</v>
      </c>
      <c r="R114" s="56" t="n">
        <v>21.3252844609296</v>
      </c>
      <c r="S114" s="57" t="n">
        <f aca="false">U114*V114*$F$5</f>
        <v>143.58320610687</v>
      </c>
      <c r="T114" s="58" t="n">
        <f aca="false">MAX(0,MIN(1,R114/100+$D$5))</f>
        <v>0.725246259128061</v>
      </c>
      <c r="U114" s="58" t="n">
        <v>0.215267175572519</v>
      </c>
      <c r="V114" s="57" t="n">
        <v>667</v>
      </c>
      <c r="W114" s="58" t="n">
        <v>0.147793277096735</v>
      </c>
      <c r="X114" s="59" t="s">
        <v>130</v>
      </c>
      <c r="Y114" s="59" t="s">
        <v>131</v>
      </c>
    </row>
    <row r="115" customFormat="false" ht="15" hidden="false" customHeight="false" outlineLevel="0" collapsed="false">
      <c r="A115" s="32" t="s">
        <v>198</v>
      </c>
      <c r="B115" s="32" t="s">
        <v>200</v>
      </c>
      <c r="C115" s="32" t="s">
        <v>254</v>
      </c>
      <c r="D115" s="54" t="n">
        <f aca="false">ROUND(S115*T115,0)</f>
        <v>128</v>
      </c>
      <c r="E115" s="54" t="n">
        <f aca="false">ROUND(S115,0)-D115</f>
        <v>47</v>
      </c>
      <c r="F115" s="54" t="n">
        <f aca="false">IF(COUNTA(D115:E115)=0,"",SUM(D115:E115))</f>
        <v>175</v>
      </c>
      <c r="G115" s="55" t="n">
        <f aca="false">IF(OR(F115="",F115=0),"",D115/F115)</f>
        <v>0.731428571428571</v>
      </c>
      <c r="H115" s="55" t="n">
        <f aca="false">IF(OR(F115="",F115=0),"",E115/F115)</f>
        <v>0.268571428571429</v>
      </c>
      <c r="I115" s="32" t="s">
        <v>129</v>
      </c>
      <c r="J115" s="36" t="n">
        <v>3.1978281706008</v>
      </c>
      <c r="K115" s="36" t="n">
        <f aca="false">$K$8</f>
        <v>1.80181073632582</v>
      </c>
      <c r="L115" s="36" t="n">
        <f aca="false">SQRT(J115^2+K115^2)</f>
        <v>3.67050772213151</v>
      </c>
      <c r="M115" s="55" t="n">
        <f aca="false">IF(G115="","",MAX(0,G115-1.96*L115/100))</f>
        <v>0.659486620074794</v>
      </c>
      <c r="N115" s="55" t="n">
        <f aca="false">IF(G115="","",MIN(1,G115+1.96*L115/100))</f>
        <v>0.803370522782349</v>
      </c>
      <c r="O115" s="54" t="n">
        <f aca="false">ROUND(S115*W115,0)</f>
        <v>26</v>
      </c>
      <c r="P115" s="54" t="n">
        <f aca="false">IF(F115="","",ROUND(SQRT((F115*L115/100)^2+(G115*O115)^2),0))</f>
        <v>20</v>
      </c>
      <c r="R115" s="56" t="n">
        <v>21.8614602154073</v>
      </c>
      <c r="S115" s="57" t="n">
        <f aca="false">U115*V115*$F$5</f>
        <v>174.69400244798</v>
      </c>
      <c r="T115" s="58" t="n">
        <f aca="false">MAX(0,MIN(1,R115/100+$D$5))</f>
        <v>0.730608016672838</v>
      </c>
      <c r="U115" s="58" t="n">
        <v>0.211750305997552</v>
      </c>
      <c r="V115" s="57" t="n">
        <v>825</v>
      </c>
      <c r="W115" s="58" t="n">
        <v>0.147793277096735</v>
      </c>
      <c r="X115" s="59" t="s">
        <v>130</v>
      </c>
      <c r="Y115" s="59" t="s">
        <v>131</v>
      </c>
    </row>
    <row r="116" customFormat="false" ht="15" hidden="false" customHeight="false" outlineLevel="0" collapsed="false">
      <c r="A116" s="32" t="s">
        <v>198</v>
      </c>
      <c r="B116" s="32" t="s">
        <v>200</v>
      </c>
      <c r="C116" s="32" t="s">
        <v>255</v>
      </c>
      <c r="D116" s="54" t="n">
        <f aca="false">ROUND(S116*T116,0)</f>
        <v>191</v>
      </c>
      <c r="E116" s="54" t="n">
        <f aca="false">ROUND(S116,0)-D116</f>
        <v>72</v>
      </c>
      <c r="F116" s="54" t="n">
        <f aca="false">IF(COUNTA(D116:E116)=0,"",SUM(D116:E116))</f>
        <v>263</v>
      </c>
      <c r="G116" s="55" t="n">
        <f aca="false">IF(OR(F116="",F116=0),"",D116/F116)</f>
        <v>0.726235741444867</v>
      </c>
      <c r="H116" s="55" t="n">
        <f aca="false">IF(OR(F116="",F116=0),"",E116/F116)</f>
        <v>0.273764258555133</v>
      </c>
      <c r="I116" s="32" t="s">
        <v>129</v>
      </c>
      <c r="J116" s="36" t="n">
        <v>3.1978281706008</v>
      </c>
      <c r="K116" s="36" t="n">
        <f aca="false">$K$8</f>
        <v>1.80181073632582</v>
      </c>
      <c r="L116" s="36" t="n">
        <f aca="false">SQRT(J116^2+K116^2)</f>
        <v>3.67050772213151</v>
      </c>
      <c r="M116" s="55" t="n">
        <f aca="false">IF(G116="","",MAX(0,G116-1.96*L116/100))</f>
        <v>0.654293790091089</v>
      </c>
      <c r="N116" s="55" t="n">
        <f aca="false">IF(G116="","",MIN(1,G116+1.96*L116/100))</f>
        <v>0.798177692798645</v>
      </c>
      <c r="O116" s="54" t="n">
        <f aca="false">ROUND(S116*W116,0)</f>
        <v>39</v>
      </c>
      <c r="P116" s="54" t="n">
        <f aca="false">IF(F116="","",ROUND(SQRT((F116*L116/100)^2+(G116*O116)^2),0))</f>
        <v>30</v>
      </c>
      <c r="R116" s="56" t="n">
        <v>21.3982162445039</v>
      </c>
      <c r="S116" s="57" t="n">
        <f aca="false">U116*V116*$F$5</f>
        <v>263.436544342508</v>
      </c>
      <c r="T116" s="58" t="n">
        <f aca="false">MAX(0,MIN(1,R116/100+$D$5))</f>
        <v>0.725975576963804</v>
      </c>
      <c r="U116" s="58" t="n">
        <v>0.210244648318043</v>
      </c>
      <c r="V116" s="57" t="n">
        <v>1253</v>
      </c>
      <c r="W116" s="58" t="n">
        <v>0.147793277096735</v>
      </c>
      <c r="X116" s="59" t="s">
        <v>130</v>
      </c>
      <c r="Y116" s="59" t="s">
        <v>131</v>
      </c>
    </row>
    <row r="117" customFormat="false" ht="15" hidden="false" customHeight="false" outlineLevel="0" collapsed="false">
      <c r="A117" s="32" t="s">
        <v>198</v>
      </c>
      <c r="B117" s="32" t="s">
        <v>200</v>
      </c>
      <c r="C117" s="32" t="s">
        <v>256</v>
      </c>
      <c r="D117" s="54" t="n">
        <f aca="false">ROUND(S117*T117,0)</f>
        <v>325</v>
      </c>
      <c r="E117" s="54" t="n">
        <f aca="false">ROUND(S117,0)-D117</f>
        <v>168</v>
      </c>
      <c r="F117" s="54" t="n">
        <f aca="false">IF(COUNTA(D117:E117)=0,"",SUM(D117:E117))</f>
        <v>493</v>
      </c>
      <c r="G117" s="55" t="n">
        <f aca="false">IF(OR(F117="",F117=0),"",D117/F117)</f>
        <v>0.659229208924949</v>
      </c>
      <c r="H117" s="55" t="n">
        <f aca="false">IF(OR(F117="",F117=0),"",E117/F117)</f>
        <v>0.340770791075051</v>
      </c>
      <c r="I117" s="32" t="s">
        <v>129</v>
      </c>
      <c r="J117" s="36" t="n">
        <v>3.1978281706008</v>
      </c>
      <c r="K117" s="36" t="n">
        <f aca="false">$K$8</f>
        <v>1.80181073632582</v>
      </c>
      <c r="L117" s="36" t="n">
        <f aca="false">SQRT(J117^2+K117^2)</f>
        <v>3.67050772213151</v>
      </c>
      <c r="M117" s="55" t="n">
        <f aca="false">IF(G117="","",MAX(0,G117-1.96*L117/100))</f>
        <v>0.587287257571172</v>
      </c>
      <c r="N117" s="55" t="n">
        <f aca="false">IF(G117="","",MIN(1,G117+1.96*L117/100))</f>
        <v>0.731171160278727</v>
      </c>
      <c r="O117" s="54" t="n">
        <f aca="false">ROUND(S117*W117,0)</f>
        <v>73</v>
      </c>
      <c r="P117" s="54" t="n">
        <f aca="false">IF(F117="","",ROUND(SQRT((F117*L117/100)^2+(G117*O117)^2),0))</f>
        <v>51</v>
      </c>
      <c r="R117" s="56" t="n">
        <v>14.7185916568119</v>
      </c>
      <c r="S117" s="57" t="n">
        <f aca="false">U117*V117*$F$5</f>
        <v>493.360186418109</v>
      </c>
      <c r="T117" s="58" t="n">
        <f aca="false">MAX(0,MIN(1,R117/100+$D$5))</f>
        <v>0.659179331086884</v>
      </c>
      <c r="U117" s="58" t="n">
        <v>0.330892143808256</v>
      </c>
      <c r="V117" s="57" t="n">
        <v>1491</v>
      </c>
      <c r="W117" s="58" t="n">
        <v>0.147793277096735</v>
      </c>
      <c r="X117" s="59" t="s">
        <v>130</v>
      </c>
      <c r="Y117" s="59" t="s">
        <v>131</v>
      </c>
    </row>
    <row r="118" customFormat="false" ht="15" hidden="false" customHeight="false" outlineLevel="0" collapsed="false">
      <c r="A118" s="32" t="s">
        <v>198</v>
      </c>
      <c r="B118" s="32" t="s">
        <v>200</v>
      </c>
      <c r="C118" s="32" t="s">
        <v>257</v>
      </c>
      <c r="D118" s="54" t="n">
        <f aca="false">ROUND(S118*T118,0)</f>
        <v>150</v>
      </c>
      <c r="E118" s="54" t="n">
        <f aca="false">ROUND(S118,0)-D118</f>
        <v>74</v>
      </c>
      <c r="F118" s="54" t="n">
        <f aca="false">IF(COUNTA(D118:E118)=0,"",SUM(D118:E118))</f>
        <v>224</v>
      </c>
      <c r="G118" s="55" t="n">
        <f aca="false">IF(OR(F118="",F118=0),"",D118/F118)</f>
        <v>0.669642857142857</v>
      </c>
      <c r="H118" s="55" t="n">
        <f aca="false">IF(OR(F118="",F118=0),"",E118/F118)</f>
        <v>0.330357142857143</v>
      </c>
      <c r="I118" s="32" t="s">
        <v>129</v>
      </c>
      <c r="J118" s="36" t="n">
        <v>3.1978281706008</v>
      </c>
      <c r="K118" s="36" t="n">
        <f aca="false">$K$8</f>
        <v>1.80181073632582</v>
      </c>
      <c r="L118" s="36" t="n">
        <f aca="false">SQRT(J118^2+K118^2)</f>
        <v>3.67050772213151</v>
      </c>
      <c r="M118" s="55" t="n">
        <f aca="false">IF(G118="","",MAX(0,G118-1.96*L118/100))</f>
        <v>0.59770090578908</v>
      </c>
      <c r="N118" s="55" t="n">
        <f aca="false">IF(G118="","",MIN(1,G118+1.96*L118/100))</f>
        <v>0.741584808496635</v>
      </c>
      <c r="O118" s="54" t="n">
        <f aca="false">ROUND(S118*W118,0)</f>
        <v>33</v>
      </c>
      <c r="P118" s="54" t="n">
        <f aca="false">IF(F118="","",ROUND(SQRT((F118*L118/100)^2+(G118*O118)^2),0))</f>
        <v>24</v>
      </c>
      <c r="R118" s="56" t="n">
        <v>15.9883705583779</v>
      </c>
      <c r="S118" s="57" t="n">
        <f aca="false">U118*V118*$F$5</f>
        <v>223.817896389325</v>
      </c>
      <c r="T118" s="58" t="n">
        <f aca="false">MAX(0,MIN(1,R118/100+$D$5))</f>
        <v>0.671877120102544</v>
      </c>
      <c r="U118" s="58" t="n">
        <v>0.342229199372057</v>
      </c>
      <c r="V118" s="57" t="n">
        <v>654</v>
      </c>
      <c r="W118" s="58" t="n">
        <v>0.147793277096735</v>
      </c>
      <c r="X118" s="59" t="s">
        <v>130</v>
      </c>
      <c r="Y118" s="59" t="s">
        <v>131</v>
      </c>
    </row>
    <row r="119" customFormat="false" ht="15" hidden="false" customHeight="false" outlineLevel="0" collapsed="false">
      <c r="A119" s="32" t="s">
        <v>198</v>
      </c>
      <c r="B119" s="32" t="s">
        <v>200</v>
      </c>
      <c r="C119" s="32" t="s">
        <v>258</v>
      </c>
      <c r="D119" s="54" t="n">
        <f aca="false">ROUND(S119*T119,0)</f>
        <v>167</v>
      </c>
      <c r="E119" s="54" t="n">
        <f aca="false">ROUND(S119,0)-D119</f>
        <v>75</v>
      </c>
      <c r="F119" s="54" t="n">
        <f aca="false">IF(COUNTA(D119:E119)=0,"",SUM(D119:E119))</f>
        <v>242</v>
      </c>
      <c r="G119" s="55" t="n">
        <f aca="false">IF(OR(F119="",F119=0),"",D119/F119)</f>
        <v>0.690082644628099</v>
      </c>
      <c r="H119" s="55" t="n">
        <f aca="false">IF(OR(F119="",F119=0),"",E119/F119)</f>
        <v>0.309917355371901</v>
      </c>
      <c r="I119" s="32" t="s">
        <v>129</v>
      </c>
      <c r="J119" s="36" t="n">
        <v>3.1978281706008</v>
      </c>
      <c r="K119" s="36" t="n">
        <f aca="false">$K$8</f>
        <v>1.80181073632582</v>
      </c>
      <c r="L119" s="36" t="n">
        <f aca="false">SQRT(J119^2+K119^2)</f>
        <v>3.67050772213151</v>
      </c>
      <c r="M119" s="55" t="n">
        <f aca="false">IF(G119="","",MAX(0,G119-1.96*L119/100))</f>
        <v>0.618140693274322</v>
      </c>
      <c r="N119" s="55" t="n">
        <f aca="false">IF(G119="","",MIN(1,G119+1.96*L119/100))</f>
        <v>0.762024595981877</v>
      </c>
      <c r="O119" s="54" t="n">
        <f aca="false">ROUND(S119*W119,0)</f>
        <v>36</v>
      </c>
      <c r="P119" s="54" t="n">
        <f aca="false">IF(F119="","",ROUND(SQRT((F119*L119/100)^2+(G119*O119)^2),0))</f>
        <v>26</v>
      </c>
      <c r="R119" s="56" t="n">
        <v>17.8380148977938</v>
      </c>
      <c r="S119" s="57" t="n">
        <f aca="false">U119*V119*$F$5</f>
        <v>242.481171548117</v>
      </c>
      <c r="T119" s="58" t="n">
        <f aca="false">MAX(0,MIN(1,R119/100+$D$5))</f>
        <v>0.690373563496703</v>
      </c>
      <c r="U119" s="58" t="n">
        <v>0.248953974895398</v>
      </c>
      <c r="V119" s="57" t="n">
        <v>974</v>
      </c>
      <c r="W119" s="58" t="n">
        <v>0.147793277096735</v>
      </c>
      <c r="X119" s="59" t="s">
        <v>130</v>
      </c>
      <c r="Y119" s="59" t="s">
        <v>131</v>
      </c>
    </row>
    <row r="120" customFormat="false" ht="15" hidden="false" customHeight="false" outlineLevel="0" collapsed="false">
      <c r="A120" s="32" t="s">
        <v>198</v>
      </c>
      <c r="B120" s="32" t="s">
        <v>200</v>
      </c>
      <c r="C120" s="32" t="s">
        <v>259</v>
      </c>
      <c r="D120" s="54" t="n">
        <f aca="false">ROUND(S120*T120,0)</f>
        <v>282</v>
      </c>
      <c r="E120" s="54" t="n">
        <f aca="false">ROUND(S120,0)-D120</f>
        <v>167</v>
      </c>
      <c r="F120" s="54" t="n">
        <f aca="false">IF(COUNTA(D120:E120)=0,"",SUM(D120:E120))</f>
        <v>449</v>
      </c>
      <c r="G120" s="55" t="n">
        <f aca="false">IF(OR(F120="",F120=0),"",D120/F120)</f>
        <v>0.628062360801782</v>
      </c>
      <c r="H120" s="55" t="n">
        <f aca="false">IF(OR(F120="",F120=0),"",E120/F120)</f>
        <v>0.371937639198218</v>
      </c>
      <c r="I120" s="32" t="s">
        <v>129</v>
      </c>
      <c r="J120" s="36" t="n">
        <v>3.1978281706008</v>
      </c>
      <c r="K120" s="36" t="n">
        <f aca="false">$K$8</f>
        <v>1.80181073632582</v>
      </c>
      <c r="L120" s="36" t="n">
        <f aca="false">SQRT(J120^2+K120^2)</f>
        <v>3.67050772213151</v>
      </c>
      <c r="M120" s="55" t="n">
        <f aca="false">IF(G120="","",MAX(0,G120-1.96*L120/100))</f>
        <v>0.556120409448004</v>
      </c>
      <c r="N120" s="55" t="n">
        <f aca="false">IF(G120="","",MIN(1,G120+1.96*L120/100))</f>
        <v>0.700004312155559</v>
      </c>
      <c r="O120" s="54" t="n">
        <f aca="false">ROUND(S120*W120,0)</f>
        <v>66</v>
      </c>
      <c r="P120" s="54" t="n">
        <f aca="false">IF(F120="","",ROUND(SQRT((F120*L120/100)^2+(G120*O120)^2),0))</f>
        <v>45</v>
      </c>
      <c r="R120" s="56" t="n">
        <v>11.5848591132793</v>
      </c>
      <c r="S120" s="57" t="n">
        <f aca="false">U120*V120*$F$5</f>
        <v>448.675647668394</v>
      </c>
      <c r="T120" s="58" t="n">
        <f aca="false">MAX(0,MIN(1,R120/100+$D$5))</f>
        <v>0.627842005651558</v>
      </c>
      <c r="U120" s="58" t="n">
        <v>0.437305699481865</v>
      </c>
      <c r="V120" s="57" t="n">
        <v>1026</v>
      </c>
      <c r="W120" s="58" t="n">
        <v>0.147793277096735</v>
      </c>
      <c r="X120" s="59" t="s">
        <v>130</v>
      </c>
      <c r="Y120" s="59" t="s">
        <v>131</v>
      </c>
    </row>
    <row r="121" customFormat="false" ht="15" hidden="false" customHeight="false" outlineLevel="0" collapsed="false">
      <c r="A121" s="32" t="s">
        <v>198</v>
      </c>
      <c r="B121" s="32" t="s">
        <v>200</v>
      </c>
      <c r="C121" s="32" t="s">
        <v>260</v>
      </c>
      <c r="D121" s="54" t="n">
        <f aca="false">ROUND(S121*T121,0)</f>
        <v>214</v>
      </c>
      <c r="E121" s="54" t="n">
        <f aca="false">ROUND(S121,0)-D121</f>
        <v>96</v>
      </c>
      <c r="F121" s="54" t="n">
        <f aca="false">IF(COUNTA(D121:E121)=0,"",SUM(D121:E121))</f>
        <v>310</v>
      </c>
      <c r="G121" s="55" t="n">
        <f aca="false">IF(OR(F121="",F121=0),"",D121/F121)</f>
        <v>0.690322580645161</v>
      </c>
      <c r="H121" s="55" t="n">
        <f aca="false">IF(OR(F121="",F121=0),"",E121/F121)</f>
        <v>0.309677419354839</v>
      </c>
      <c r="I121" s="32" t="s">
        <v>129</v>
      </c>
      <c r="J121" s="36" t="n">
        <v>3.1978281706008</v>
      </c>
      <c r="K121" s="36" t="n">
        <f aca="false">$K$8</f>
        <v>1.80181073632582</v>
      </c>
      <c r="L121" s="36" t="n">
        <f aca="false">SQRT(J121^2+K121^2)</f>
        <v>3.67050772213151</v>
      </c>
      <c r="M121" s="55" t="n">
        <f aca="false">IF(G121="","",MAX(0,G121-1.96*L121/100))</f>
        <v>0.618380629291384</v>
      </c>
      <c r="N121" s="55" t="n">
        <f aca="false">IF(G121="","",MIN(1,G121+1.96*L121/100))</f>
        <v>0.762264531998939</v>
      </c>
      <c r="O121" s="54" t="n">
        <f aca="false">ROUND(S121*W121,0)</f>
        <v>46</v>
      </c>
      <c r="P121" s="54" t="n">
        <f aca="false">IF(F121="","",ROUND(SQRT((F121*L121/100)^2+(G121*O121)^2),0))</f>
        <v>34</v>
      </c>
      <c r="R121" s="56" t="n">
        <v>17.8898577741811</v>
      </c>
      <c r="S121" s="57" t="n">
        <f aca="false">U121*V121*$F$5</f>
        <v>310.16656308266</v>
      </c>
      <c r="T121" s="58" t="n">
        <f aca="false">MAX(0,MIN(1,R121/100+$D$5))</f>
        <v>0.690891992260576</v>
      </c>
      <c r="U121" s="58" t="n">
        <v>0.187072715972654</v>
      </c>
      <c r="V121" s="57" t="n">
        <v>1658</v>
      </c>
      <c r="W121" s="58" t="n">
        <v>0.147793277096735</v>
      </c>
      <c r="X121" s="59" t="s">
        <v>130</v>
      </c>
      <c r="Y121" s="59" t="s">
        <v>131</v>
      </c>
    </row>
    <row r="122" customFormat="false" ht="15" hidden="false" customHeight="false" outlineLevel="0" collapsed="false">
      <c r="A122" s="32" t="s">
        <v>198</v>
      </c>
      <c r="B122" s="32" t="s">
        <v>261</v>
      </c>
      <c r="C122" s="32" t="s">
        <v>262</v>
      </c>
      <c r="D122" s="54" t="n">
        <f aca="false">ROUND(S122*T122,0)</f>
        <v>460</v>
      </c>
      <c r="E122" s="54" t="n">
        <f aca="false">ROUND(S122,0)-D122</f>
        <v>197</v>
      </c>
      <c r="F122" s="54" t="n">
        <f aca="false">IF(COUNTA(D122:E122)=0,"",SUM(D122:E122))</f>
        <v>657</v>
      </c>
      <c r="G122" s="55" t="n">
        <f aca="false">IF(OR(F122="",F122=0),"",D122/F122)</f>
        <v>0.700152207001522</v>
      </c>
      <c r="H122" s="55" t="n">
        <f aca="false">IF(OR(F122="",F122=0),"",E122/F122)</f>
        <v>0.299847792998478</v>
      </c>
      <c r="I122" s="32" t="s">
        <v>129</v>
      </c>
      <c r="J122" s="36" t="n">
        <v>2.22489971008846</v>
      </c>
      <c r="K122" s="36" t="n">
        <f aca="false">$K$8</f>
        <v>1.80181073632582</v>
      </c>
      <c r="L122" s="36" t="n">
        <f aca="false">SQRT(J122^2+K122^2)</f>
        <v>2.86298806310657</v>
      </c>
      <c r="M122" s="55" t="n">
        <f aca="false">IF(G122="","",MAX(0,G122-1.96*L122/100))</f>
        <v>0.644037640964633</v>
      </c>
      <c r="N122" s="55" t="n">
        <f aca="false">IF(G122="","",MIN(1,G122+1.96*L122/100))</f>
        <v>0.756266773038411</v>
      </c>
      <c r="O122" s="54" t="n">
        <f aca="false">ROUND(S122*W122,0)</f>
        <v>58</v>
      </c>
      <c r="P122" s="54" t="n">
        <f aca="false">IF(F122="","",ROUND(SQRT((F122*L122/100)^2+(G122*O122)^2),0))</f>
        <v>45</v>
      </c>
      <c r="R122" s="56" t="n">
        <v>18.7626834665742</v>
      </c>
      <c r="S122" s="57" t="n">
        <f aca="false">U122*V122*$F$5</f>
        <v>657.496995708155</v>
      </c>
      <c r="T122" s="58" t="n">
        <f aca="false">MAX(0,MIN(1,R122/100+$D$5))</f>
        <v>0.699620249184507</v>
      </c>
      <c r="U122" s="58" t="n">
        <v>0.542489270386266</v>
      </c>
      <c r="V122" s="57" t="n">
        <v>1212</v>
      </c>
      <c r="W122" s="58" t="n">
        <v>0.0882361663506877</v>
      </c>
      <c r="X122" s="59" t="s">
        <v>136</v>
      </c>
      <c r="Y122" s="59" t="s">
        <v>131</v>
      </c>
    </row>
    <row r="123" customFormat="false" ht="15" hidden="false" customHeight="false" outlineLevel="0" collapsed="false">
      <c r="A123" s="32" t="s">
        <v>198</v>
      </c>
      <c r="B123" s="32" t="s">
        <v>261</v>
      </c>
      <c r="C123" s="32" t="s">
        <v>263</v>
      </c>
      <c r="D123" s="54" t="n">
        <f aca="false">ROUND(S123*T123,0)</f>
        <v>306</v>
      </c>
      <c r="E123" s="54" t="n">
        <f aca="false">ROUND(S123,0)-D123</f>
        <v>160</v>
      </c>
      <c r="F123" s="54" t="n">
        <f aca="false">IF(COUNTA(D123:E123)=0,"",SUM(D123:E123))</f>
        <v>466</v>
      </c>
      <c r="G123" s="55" t="n">
        <f aca="false">IF(OR(F123="",F123=0),"",D123/F123)</f>
        <v>0.656652360515021</v>
      </c>
      <c r="H123" s="55" t="n">
        <f aca="false">IF(OR(F123="",F123=0),"",E123/F123)</f>
        <v>0.343347639484979</v>
      </c>
      <c r="I123" s="32" t="s">
        <v>129</v>
      </c>
      <c r="J123" s="36" t="n">
        <v>3.1978281706008</v>
      </c>
      <c r="K123" s="36" t="n">
        <f aca="false">$K$8</f>
        <v>1.80181073632582</v>
      </c>
      <c r="L123" s="36" t="n">
        <f aca="false">SQRT(J123^2+K123^2)</f>
        <v>3.67050772213151</v>
      </c>
      <c r="M123" s="55" t="n">
        <f aca="false">IF(G123="","",MAX(0,G123-1.96*L123/100))</f>
        <v>0.584710409161244</v>
      </c>
      <c r="N123" s="55" t="n">
        <f aca="false">IF(G123="","",MIN(1,G123+1.96*L123/100))</f>
        <v>0.728594311868799</v>
      </c>
      <c r="O123" s="54" t="n">
        <f aca="false">ROUND(S123*W123,0)</f>
        <v>69</v>
      </c>
      <c r="P123" s="54" t="n">
        <f aca="false">IF(F123="","",ROUND(SQRT((F123*L123/100)^2+(G123*O123)^2),0))</f>
        <v>48</v>
      </c>
      <c r="R123" s="56" t="n">
        <v>14.4874869522238</v>
      </c>
      <c r="S123" s="57" t="n">
        <f aca="false">U123*V123*$F$5</f>
        <v>465.633707865169</v>
      </c>
      <c r="T123" s="58" t="n">
        <f aca="false">MAX(0,MIN(1,R123/100+$D$5))</f>
        <v>0.656868284041002</v>
      </c>
      <c r="U123" s="58" t="n">
        <v>0.519101123595506</v>
      </c>
      <c r="V123" s="57" t="n">
        <v>897</v>
      </c>
      <c r="W123" s="58" t="n">
        <v>0.147793277096735</v>
      </c>
      <c r="X123" s="59" t="s">
        <v>130</v>
      </c>
      <c r="Y123" s="59" t="s">
        <v>131</v>
      </c>
    </row>
    <row r="124" customFormat="false" ht="15" hidden="false" customHeight="false" outlineLevel="0" collapsed="false">
      <c r="A124" s="32" t="s">
        <v>198</v>
      </c>
      <c r="B124" s="32" t="s">
        <v>261</v>
      </c>
      <c r="C124" s="32" t="s">
        <v>264</v>
      </c>
      <c r="D124" s="54" t="n">
        <f aca="false">ROUND(S124*T124,0)</f>
        <v>343</v>
      </c>
      <c r="E124" s="54" t="n">
        <f aca="false">ROUND(S124,0)-D124</f>
        <v>144</v>
      </c>
      <c r="F124" s="54" t="n">
        <f aca="false">IF(COUNTA(D124:E124)=0,"",SUM(D124:E124))</f>
        <v>487</v>
      </c>
      <c r="G124" s="55" t="n">
        <f aca="false">IF(OR(F124="",F124=0),"",D124/F124)</f>
        <v>0.704312114989733</v>
      </c>
      <c r="H124" s="55" t="n">
        <f aca="false">IF(OR(F124="",F124=0),"",E124/F124)</f>
        <v>0.295687885010267</v>
      </c>
      <c r="I124" s="32" t="s">
        <v>129</v>
      </c>
      <c r="J124" s="36" t="n">
        <v>3.1978281706008</v>
      </c>
      <c r="K124" s="36" t="n">
        <f aca="false">$K$8</f>
        <v>1.80181073632582</v>
      </c>
      <c r="L124" s="36" t="n">
        <f aca="false">SQRT(J124^2+K124^2)</f>
        <v>3.67050772213151</v>
      </c>
      <c r="M124" s="55" t="n">
        <f aca="false">IF(G124="","",MAX(0,G124-1.96*L124/100))</f>
        <v>0.632370163635955</v>
      </c>
      <c r="N124" s="55" t="n">
        <f aca="false">IF(G124="","",MIN(1,G124+1.96*L124/100))</f>
        <v>0.776254066343511</v>
      </c>
      <c r="O124" s="54" t="n">
        <f aca="false">ROUND(S124*W124,0)</f>
        <v>72</v>
      </c>
      <c r="P124" s="54" t="n">
        <f aca="false">IF(F124="","",ROUND(SQRT((F124*L124/100)^2+(G124*O124)^2),0))</f>
        <v>54</v>
      </c>
      <c r="R124" s="56" t="n">
        <v>19.3408490316248</v>
      </c>
      <c r="S124" s="57" t="n">
        <f aca="false">U124*V124*$F$5</f>
        <v>486.64</v>
      </c>
      <c r="T124" s="58" t="n">
        <f aca="false">MAX(0,MIN(1,R124/100+$D$5))</f>
        <v>0.705401904835013</v>
      </c>
      <c r="U124" s="58" t="n">
        <v>0.56</v>
      </c>
      <c r="V124" s="57" t="n">
        <v>869</v>
      </c>
      <c r="W124" s="58" t="n">
        <v>0.147793277096735</v>
      </c>
      <c r="X124" s="59" t="s">
        <v>130</v>
      </c>
      <c r="Y124" s="59" t="s">
        <v>131</v>
      </c>
    </row>
    <row r="125" customFormat="false" ht="15" hidden="false" customHeight="false" outlineLevel="0" collapsed="false">
      <c r="A125" s="32" t="s">
        <v>198</v>
      </c>
      <c r="B125" s="32" t="s">
        <v>261</v>
      </c>
      <c r="C125" s="32" t="s">
        <v>265</v>
      </c>
      <c r="D125" s="54" t="n">
        <f aca="false">ROUND(S125*T125,0)</f>
        <v>373</v>
      </c>
      <c r="E125" s="54" t="n">
        <f aca="false">ROUND(S125,0)-D125</f>
        <v>174</v>
      </c>
      <c r="F125" s="54" t="n">
        <f aca="false">IF(COUNTA(D125:E125)=0,"",SUM(D125:E125))</f>
        <v>547</v>
      </c>
      <c r="G125" s="55" t="n">
        <f aca="false">IF(OR(F125="",F125=0),"",D125/F125)</f>
        <v>0.681901279707496</v>
      </c>
      <c r="H125" s="55" t="n">
        <f aca="false">IF(OR(F125="",F125=0),"",E125/F125)</f>
        <v>0.318098720292505</v>
      </c>
      <c r="I125" s="32" t="s">
        <v>129</v>
      </c>
      <c r="J125" s="36" t="n">
        <v>3.1978281706008</v>
      </c>
      <c r="K125" s="36" t="n">
        <f aca="false">$K$8</f>
        <v>1.80181073632582</v>
      </c>
      <c r="L125" s="36" t="n">
        <f aca="false">SQRT(J125^2+K125^2)</f>
        <v>3.67050772213151</v>
      </c>
      <c r="M125" s="55" t="n">
        <f aca="false">IF(G125="","",MAX(0,G125-1.96*L125/100))</f>
        <v>0.609959328353718</v>
      </c>
      <c r="N125" s="55" t="n">
        <f aca="false">IF(G125="","",MIN(1,G125+1.96*L125/100))</f>
        <v>0.753843231061273</v>
      </c>
      <c r="O125" s="54" t="n">
        <f aca="false">ROUND(S125*W125,0)</f>
        <v>81</v>
      </c>
      <c r="P125" s="54" t="n">
        <f aca="false">IF(F125="","",ROUND(SQRT((F125*L125/100)^2+(G125*O125)^2),0))</f>
        <v>59</v>
      </c>
      <c r="R125" s="56" t="n">
        <v>17.0304397210019</v>
      </c>
      <c r="S125" s="57" t="n">
        <f aca="false">U125*V125*$F$5</f>
        <v>547.019495412844</v>
      </c>
      <c r="T125" s="58" t="n">
        <f aca="false">MAX(0,MIN(1,R125/100+$D$5))</f>
        <v>0.682297811728783</v>
      </c>
      <c r="U125" s="58" t="n">
        <v>0.666284403669725</v>
      </c>
      <c r="V125" s="57" t="n">
        <v>821</v>
      </c>
      <c r="W125" s="58" t="n">
        <v>0.147793277096735</v>
      </c>
      <c r="X125" s="59" t="s">
        <v>130</v>
      </c>
      <c r="Y125" s="59" t="s">
        <v>131</v>
      </c>
    </row>
    <row r="126" customFormat="false" ht="15" hidden="false" customHeight="false" outlineLevel="0" collapsed="false">
      <c r="A126" s="32" t="s">
        <v>198</v>
      </c>
      <c r="B126" s="32" t="s">
        <v>261</v>
      </c>
      <c r="C126" s="32" t="s">
        <v>266</v>
      </c>
      <c r="D126" s="54" t="n">
        <f aca="false">ROUND(S126*T126,0)</f>
        <v>569</v>
      </c>
      <c r="E126" s="54" t="n">
        <f aca="false">ROUND(S126,0)-D126</f>
        <v>329</v>
      </c>
      <c r="F126" s="54" t="n">
        <f aca="false">IF(COUNTA(D126:E126)=0,"",SUM(D126:E126))</f>
        <v>898</v>
      </c>
      <c r="G126" s="55" t="n">
        <f aca="false">IF(OR(F126="",F126=0),"",D126/F126)</f>
        <v>0.633630289532294</v>
      </c>
      <c r="H126" s="55" t="n">
        <f aca="false">IF(OR(F126="",F126=0),"",E126/F126)</f>
        <v>0.366369710467706</v>
      </c>
      <c r="I126" s="32" t="s">
        <v>129</v>
      </c>
      <c r="J126" s="36" t="n">
        <v>2.22489971008846</v>
      </c>
      <c r="K126" s="36" t="n">
        <f aca="false">$K$8</f>
        <v>1.80181073632582</v>
      </c>
      <c r="L126" s="36" t="n">
        <f aca="false">SQRT(J126^2+K126^2)</f>
        <v>2.86298806310657</v>
      </c>
      <c r="M126" s="55" t="n">
        <f aca="false">IF(G126="","",MAX(0,G126-1.96*L126/100))</f>
        <v>0.577515723495405</v>
      </c>
      <c r="N126" s="55" t="n">
        <f aca="false">IF(G126="","",MIN(1,G126+1.96*L126/100))</f>
        <v>0.689744855569183</v>
      </c>
      <c r="O126" s="54" t="n">
        <f aca="false">ROUND(S126*W126,0)</f>
        <v>79</v>
      </c>
      <c r="P126" s="54" t="n">
        <f aca="false">IF(F126="","",ROUND(SQRT((F126*L126/100)^2+(G126*O126)^2),0))</f>
        <v>56</v>
      </c>
      <c r="R126" s="56" t="n">
        <v>12.1376244983804</v>
      </c>
      <c r="S126" s="57" t="n">
        <f aca="false">U126*V126*$F$5</f>
        <v>898.212765957447</v>
      </c>
      <c r="T126" s="58" t="n">
        <f aca="false">MAX(0,MIN(1,R126/100+$D$5))</f>
        <v>0.633369659502569</v>
      </c>
      <c r="U126" s="58" t="n">
        <v>0.510638297872341</v>
      </c>
      <c r="V126" s="57" t="n">
        <v>1759</v>
      </c>
      <c r="W126" s="58" t="n">
        <v>0.0882361663506877</v>
      </c>
      <c r="X126" s="59" t="s">
        <v>136</v>
      </c>
      <c r="Y126" s="59" t="s">
        <v>131</v>
      </c>
    </row>
    <row r="127" customFormat="false" ht="15" hidden="false" customHeight="false" outlineLevel="0" collapsed="false">
      <c r="A127" s="32" t="s">
        <v>198</v>
      </c>
      <c r="B127" s="32" t="s">
        <v>261</v>
      </c>
      <c r="C127" s="32" t="s">
        <v>267</v>
      </c>
      <c r="D127" s="54" t="n">
        <f aca="false">ROUND(S127*T127,0)</f>
        <v>395</v>
      </c>
      <c r="E127" s="54" t="n">
        <f aca="false">ROUND(S127,0)-D127</f>
        <v>239</v>
      </c>
      <c r="F127" s="54" t="n">
        <f aca="false">IF(COUNTA(D127:E127)=0,"",SUM(D127:E127))</f>
        <v>634</v>
      </c>
      <c r="G127" s="55" t="n">
        <f aca="false">IF(OR(F127="",F127=0),"",D127/F127)</f>
        <v>0.623028391167192</v>
      </c>
      <c r="H127" s="55" t="n">
        <f aca="false">IF(OR(F127="",F127=0),"",E127/F127)</f>
        <v>0.376971608832808</v>
      </c>
      <c r="I127" s="32" t="s">
        <v>129</v>
      </c>
      <c r="J127" s="36" t="n">
        <v>2.22489971008846</v>
      </c>
      <c r="K127" s="36" t="n">
        <f aca="false">$K$8</f>
        <v>1.80181073632582</v>
      </c>
      <c r="L127" s="36" t="n">
        <f aca="false">SQRT(J127^2+K127^2)</f>
        <v>2.86298806310657</v>
      </c>
      <c r="M127" s="55" t="n">
        <f aca="false">IF(G127="","",MAX(0,G127-1.96*L127/100))</f>
        <v>0.566913825130304</v>
      </c>
      <c r="N127" s="55" t="n">
        <f aca="false">IF(G127="","",MIN(1,G127+1.96*L127/100))</f>
        <v>0.679142957204081</v>
      </c>
      <c r="O127" s="54" t="n">
        <f aca="false">ROUND(S127*W127,0)</f>
        <v>56</v>
      </c>
      <c r="P127" s="54" t="n">
        <f aca="false">IF(F127="","",ROUND(SQRT((F127*L127/100)^2+(G127*O127)^2),0))</f>
        <v>39</v>
      </c>
      <c r="R127" s="56" t="n">
        <v>11.0438947361676</v>
      </c>
      <c r="S127" s="57" t="n">
        <f aca="false">U127*V127*$F$5</f>
        <v>634.007858546169</v>
      </c>
      <c r="T127" s="58" t="n">
        <f aca="false">MAX(0,MIN(1,R127/100+$D$5))</f>
        <v>0.62243236188044</v>
      </c>
      <c r="U127" s="58" t="n">
        <v>0.609037328094303</v>
      </c>
      <c r="V127" s="57" t="n">
        <v>1041</v>
      </c>
      <c r="W127" s="58" t="n">
        <v>0.0882361663506877</v>
      </c>
      <c r="X127" s="59" t="s">
        <v>136</v>
      </c>
      <c r="Y127" s="59" t="s">
        <v>131</v>
      </c>
    </row>
    <row r="128" customFormat="false" ht="15" hidden="false" customHeight="false" outlineLevel="0" collapsed="false">
      <c r="A128" s="32" t="s">
        <v>198</v>
      </c>
      <c r="B128" s="32" t="s">
        <v>261</v>
      </c>
      <c r="C128" s="32" t="s">
        <v>268</v>
      </c>
      <c r="D128" s="54" t="n">
        <f aca="false">ROUND(S128*T128,0)</f>
        <v>439</v>
      </c>
      <c r="E128" s="54" t="n">
        <f aca="false">ROUND(S128,0)-D128</f>
        <v>288</v>
      </c>
      <c r="F128" s="54" t="n">
        <f aca="false">IF(COUNTA(D128:E128)=0,"",SUM(D128:E128))</f>
        <v>727</v>
      </c>
      <c r="G128" s="55" t="n">
        <f aca="false">IF(OR(F128="",F128=0),"",D128/F128)</f>
        <v>0.603851444291609</v>
      </c>
      <c r="H128" s="55" t="n">
        <f aca="false">IF(OR(F128="",F128=0),"",E128/F128)</f>
        <v>0.396148555708391</v>
      </c>
      <c r="I128" s="32" t="s">
        <v>129</v>
      </c>
      <c r="J128" s="36" t="n">
        <v>2.22489971008846</v>
      </c>
      <c r="K128" s="36" t="n">
        <f aca="false">$K$8</f>
        <v>1.80181073632582</v>
      </c>
      <c r="L128" s="36" t="n">
        <f aca="false">SQRT(J128^2+K128^2)</f>
        <v>2.86298806310657</v>
      </c>
      <c r="M128" s="55" t="n">
        <f aca="false">IF(G128="","",MAX(0,G128-1.96*L128/100))</f>
        <v>0.547736878254721</v>
      </c>
      <c r="N128" s="55" t="n">
        <f aca="false">IF(G128="","",MIN(1,G128+1.96*L128/100))</f>
        <v>0.659966010328498</v>
      </c>
      <c r="O128" s="54" t="n">
        <f aca="false">ROUND(S128*W128,0)</f>
        <v>64</v>
      </c>
      <c r="P128" s="54" t="n">
        <f aca="false">IF(F128="","",ROUND(SQRT((F128*L128/100)^2+(G128*O128)^2),0))</f>
        <v>44</v>
      </c>
      <c r="R128" s="56" t="n">
        <v>9.12686726298785</v>
      </c>
      <c r="S128" s="57" t="n">
        <f aca="false">U128*V128*$F$5</f>
        <v>727.46884272997</v>
      </c>
      <c r="T128" s="58" t="n">
        <f aca="false">MAX(0,MIN(1,R128/100+$D$5))</f>
        <v>0.603262087148643</v>
      </c>
      <c r="U128" s="58" t="n">
        <v>0.554896142433234</v>
      </c>
      <c r="V128" s="57" t="n">
        <v>1311</v>
      </c>
      <c r="W128" s="58" t="n">
        <v>0.0882361663506877</v>
      </c>
      <c r="X128" s="59" t="s">
        <v>136</v>
      </c>
      <c r="Y128" s="59" t="s">
        <v>131</v>
      </c>
    </row>
    <row r="129" customFormat="false" ht="15" hidden="false" customHeight="false" outlineLevel="0" collapsed="false">
      <c r="A129" s="32" t="s">
        <v>198</v>
      </c>
      <c r="B129" s="32" t="s">
        <v>261</v>
      </c>
      <c r="C129" s="32" t="s">
        <v>269</v>
      </c>
      <c r="D129" s="54" t="n">
        <f aca="false">ROUND(S129*T129,0)</f>
        <v>549</v>
      </c>
      <c r="E129" s="54" t="n">
        <f aca="false">ROUND(S129,0)-D129</f>
        <v>349</v>
      </c>
      <c r="F129" s="54" t="n">
        <f aca="false">IF(COUNTA(D129:E129)=0,"",SUM(D129:E129))</f>
        <v>898</v>
      </c>
      <c r="G129" s="55" t="n">
        <f aca="false">IF(OR(F129="",F129=0),"",D129/F129)</f>
        <v>0.611358574610245</v>
      </c>
      <c r="H129" s="55" t="n">
        <f aca="false">IF(OR(F129="",F129=0),"",E129/F129)</f>
        <v>0.388641425389755</v>
      </c>
      <c r="I129" s="32" t="s">
        <v>129</v>
      </c>
      <c r="J129" s="36" t="n">
        <v>2.22489971008846</v>
      </c>
      <c r="K129" s="36" t="n">
        <f aca="false">$K$8</f>
        <v>1.80181073632582</v>
      </c>
      <c r="L129" s="36" t="n">
        <f aca="false">SQRT(J129^2+K129^2)</f>
        <v>2.86298806310657</v>
      </c>
      <c r="M129" s="55" t="n">
        <f aca="false">IF(G129="","",MAX(0,G129-1.96*L129/100))</f>
        <v>0.555244008573356</v>
      </c>
      <c r="N129" s="55" t="n">
        <f aca="false">IF(G129="","",MIN(1,G129+1.96*L129/100))</f>
        <v>0.667473140647134</v>
      </c>
      <c r="O129" s="54" t="n">
        <f aca="false">ROUND(S129*W129,0)</f>
        <v>79</v>
      </c>
      <c r="P129" s="54" t="n">
        <f aca="false">IF(F129="","",ROUND(SQRT((F129*L129/100)^2+(G129*O129)^2),0))</f>
        <v>55</v>
      </c>
      <c r="R129" s="56" t="n">
        <v>9.93602703462931</v>
      </c>
      <c r="S129" s="57" t="n">
        <f aca="false">U129*V129*$F$5</f>
        <v>898.28</v>
      </c>
      <c r="T129" s="58" t="n">
        <f aca="false">MAX(0,MIN(1,R129/100+$D$5))</f>
        <v>0.611353684865058</v>
      </c>
      <c r="U129" s="58" t="n">
        <v>0.68</v>
      </c>
      <c r="V129" s="57" t="n">
        <v>1321</v>
      </c>
      <c r="W129" s="58" t="n">
        <v>0.0882361663506877</v>
      </c>
      <c r="X129" s="59" t="s">
        <v>136</v>
      </c>
      <c r="Y129" s="59" t="s">
        <v>131</v>
      </c>
    </row>
    <row r="130" customFormat="false" ht="15" hidden="false" customHeight="false" outlineLevel="0" collapsed="false">
      <c r="A130" s="32" t="s">
        <v>198</v>
      </c>
      <c r="B130" s="32" t="s">
        <v>261</v>
      </c>
      <c r="C130" s="32" t="s">
        <v>270</v>
      </c>
      <c r="D130" s="54" t="n">
        <f aca="false">ROUND(S130*T130,0)</f>
        <v>411</v>
      </c>
      <c r="E130" s="54" t="n">
        <f aca="false">ROUND(S130,0)-D130</f>
        <v>254</v>
      </c>
      <c r="F130" s="54" t="n">
        <f aca="false">IF(COUNTA(D130:E130)=0,"",SUM(D130:E130))</f>
        <v>665</v>
      </c>
      <c r="G130" s="55" t="n">
        <f aca="false">IF(OR(F130="",F130=0),"",D130/F130)</f>
        <v>0.618045112781955</v>
      </c>
      <c r="H130" s="55" t="n">
        <f aca="false">IF(OR(F130="",F130=0),"",E130/F130)</f>
        <v>0.381954887218045</v>
      </c>
      <c r="I130" s="32" t="s">
        <v>129</v>
      </c>
      <c r="J130" s="36" t="n">
        <v>2.22489971008846</v>
      </c>
      <c r="K130" s="36" t="n">
        <f aca="false">$K$8</f>
        <v>1.80181073632582</v>
      </c>
      <c r="L130" s="36" t="n">
        <f aca="false">SQRT(J130^2+K130^2)</f>
        <v>2.86298806310657</v>
      </c>
      <c r="M130" s="55" t="n">
        <f aca="false">IF(G130="","",MAX(0,G130-1.96*L130/100))</f>
        <v>0.561930546745066</v>
      </c>
      <c r="N130" s="55" t="n">
        <f aca="false">IF(G130="","",MIN(1,G130+1.96*L130/100))</f>
        <v>0.674159678818844</v>
      </c>
      <c r="O130" s="54" t="n">
        <f aca="false">ROUND(S130*W130,0)</f>
        <v>59</v>
      </c>
      <c r="P130" s="54" t="n">
        <f aca="false">IF(F130="","",ROUND(SQRT((F130*L130/100)^2+(G130*O130)^2),0))</f>
        <v>41</v>
      </c>
      <c r="R130" s="56" t="n">
        <v>10.6194368433463</v>
      </c>
      <c r="S130" s="57" t="n">
        <f aca="false">U130*V130*$F$5</f>
        <v>665.309142318568</v>
      </c>
      <c r="T130" s="58" t="n">
        <f aca="false">MAX(0,MIN(1,R130/100+$D$5))</f>
        <v>0.618187782952228</v>
      </c>
      <c r="U130" s="58" t="n">
        <v>0.61545711592837</v>
      </c>
      <c r="V130" s="57" t="n">
        <v>1081</v>
      </c>
      <c r="W130" s="58" t="n">
        <v>0.0882361663506877</v>
      </c>
      <c r="X130" s="59" t="s">
        <v>136</v>
      </c>
      <c r="Y130" s="59" t="s">
        <v>131</v>
      </c>
    </row>
    <row r="131" customFormat="false" ht="15" hidden="false" customHeight="false" outlineLevel="0" collapsed="false">
      <c r="A131" s="32" t="s">
        <v>198</v>
      </c>
      <c r="B131" s="32" t="s">
        <v>261</v>
      </c>
      <c r="C131" s="32" t="s">
        <v>271</v>
      </c>
      <c r="D131" s="54" t="n">
        <f aca="false">ROUND(S131*T131,0)</f>
        <v>331</v>
      </c>
      <c r="E131" s="54" t="n">
        <f aca="false">ROUND(S131,0)-D131</f>
        <v>249</v>
      </c>
      <c r="F131" s="54" t="n">
        <f aca="false">IF(COUNTA(D131:E131)=0,"",SUM(D131:E131))</f>
        <v>580</v>
      </c>
      <c r="G131" s="55" t="n">
        <f aca="false">IF(OR(F131="",F131=0),"",D131/F131)</f>
        <v>0.570689655172414</v>
      </c>
      <c r="H131" s="55" t="n">
        <f aca="false">IF(OR(F131="",F131=0),"",E131/F131)</f>
        <v>0.429310344827586</v>
      </c>
      <c r="I131" s="32" t="s">
        <v>129</v>
      </c>
      <c r="J131" s="36" t="n">
        <v>2.22489971008846</v>
      </c>
      <c r="K131" s="36" t="n">
        <f aca="false">$K$8</f>
        <v>1.80181073632582</v>
      </c>
      <c r="L131" s="36" t="n">
        <f aca="false">SQRT(J131^2+K131^2)</f>
        <v>2.86298806310657</v>
      </c>
      <c r="M131" s="55" t="n">
        <f aca="false">IF(G131="","",MAX(0,G131-1.96*L131/100))</f>
        <v>0.514575089135525</v>
      </c>
      <c r="N131" s="55" t="n">
        <f aca="false">IF(G131="","",MIN(1,G131+1.96*L131/100))</f>
        <v>0.626804221209303</v>
      </c>
      <c r="O131" s="54" t="n">
        <f aca="false">ROUND(S131*W131,0)</f>
        <v>51</v>
      </c>
      <c r="P131" s="54" t="n">
        <f aca="false">IF(F131="","",ROUND(SQRT((F131*L131/100)^2+(G131*O131)^2),0))</f>
        <v>34</v>
      </c>
      <c r="R131" s="56" t="n">
        <v>5.81624318548345</v>
      </c>
      <c r="S131" s="57" t="n">
        <f aca="false">U131*V131*$F$5</f>
        <v>580.019459459459</v>
      </c>
      <c r="T131" s="58" t="n">
        <f aca="false">MAX(0,MIN(1,R131/100+$D$5))</f>
        <v>0.570155846373599</v>
      </c>
      <c r="U131" s="58" t="n">
        <v>0.634594594594595</v>
      </c>
      <c r="V131" s="57" t="n">
        <v>914</v>
      </c>
      <c r="W131" s="58" t="n">
        <v>0.0882361663506877</v>
      </c>
      <c r="X131" s="59" t="s">
        <v>136</v>
      </c>
      <c r="Y131" s="59" t="s">
        <v>131</v>
      </c>
    </row>
    <row r="132" customFormat="false" ht="15" hidden="false" customHeight="false" outlineLevel="0" collapsed="false">
      <c r="A132" s="32" t="s">
        <v>198</v>
      </c>
      <c r="B132" s="32" t="s">
        <v>261</v>
      </c>
      <c r="C132" s="32" t="s">
        <v>272</v>
      </c>
      <c r="D132" s="54" t="n">
        <f aca="false">ROUND(S132*T132,0)</f>
        <v>416</v>
      </c>
      <c r="E132" s="54" t="n">
        <f aca="false">ROUND(S132,0)-D132</f>
        <v>246</v>
      </c>
      <c r="F132" s="54" t="n">
        <f aca="false">IF(COUNTA(D132:E132)=0,"",SUM(D132:E132))</f>
        <v>662</v>
      </c>
      <c r="G132" s="55" t="n">
        <f aca="false">IF(OR(F132="",F132=0),"",D132/F132)</f>
        <v>0.628398791540786</v>
      </c>
      <c r="H132" s="55" t="n">
        <f aca="false">IF(OR(F132="",F132=0),"",E132/F132)</f>
        <v>0.371601208459215</v>
      </c>
      <c r="I132" s="32" t="s">
        <v>129</v>
      </c>
      <c r="J132" s="36" t="n">
        <v>2.22489971008846</v>
      </c>
      <c r="K132" s="36" t="n">
        <f aca="false">$K$8</f>
        <v>1.80181073632582</v>
      </c>
      <c r="L132" s="36" t="n">
        <f aca="false">SQRT(J132^2+K132^2)</f>
        <v>2.86298806310657</v>
      </c>
      <c r="M132" s="55" t="n">
        <f aca="false">IF(G132="","",MAX(0,G132-1.96*L132/100))</f>
        <v>0.572284225503897</v>
      </c>
      <c r="N132" s="55" t="n">
        <f aca="false">IF(G132="","",MIN(1,G132+1.96*L132/100))</f>
        <v>0.684513357577674</v>
      </c>
      <c r="O132" s="54" t="n">
        <f aca="false">ROUND(S132*W132,0)</f>
        <v>58</v>
      </c>
      <c r="P132" s="54" t="n">
        <f aca="false">IF(F132="","",ROUND(SQRT((F132*L132/100)^2+(G132*O132)^2),0))</f>
        <v>41</v>
      </c>
      <c r="R132" s="56" t="n">
        <v>11.6421426433129</v>
      </c>
      <c r="S132" s="57" t="n">
        <f aca="false">U132*V132*$F$5</f>
        <v>662.03519510329</v>
      </c>
      <c r="T132" s="58" t="n">
        <f aca="false">MAX(0,MIN(1,R132/100+$D$5))</f>
        <v>0.628414840951894</v>
      </c>
      <c r="U132" s="58" t="n">
        <v>0.489671002295333</v>
      </c>
      <c r="V132" s="57" t="n">
        <v>1352</v>
      </c>
      <c r="W132" s="58" t="n">
        <v>0.0882361663506877</v>
      </c>
      <c r="X132" s="59" t="s">
        <v>136</v>
      </c>
      <c r="Y132" s="59" t="s">
        <v>131</v>
      </c>
    </row>
    <row r="133" customFormat="false" ht="15" hidden="false" customHeight="false" outlineLevel="0" collapsed="false">
      <c r="A133" s="32" t="s">
        <v>198</v>
      </c>
      <c r="B133" s="32" t="s">
        <v>261</v>
      </c>
      <c r="C133" s="32" t="s">
        <v>273</v>
      </c>
      <c r="D133" s="54" t="n">
        <f aca="false">ROUND(S133*T133,0)</f>
        <v>451</v>
      </c>
      <c r="E133" s="54" t="n">
        <f aca="false">ROUND(S133,0)-D133</f>
        <v>287</v>
      </c>
      <c r="F133" s="54" t="n">
        <f aca="false">IF(COUNTA(D133:E133)=0,"",SUM(D133:E133))</f>
        <v>738</v>
      </c>
      <c r="G133" s="55" t="n">
        <f aca="false">IF(OR(F133="",F133=0),"",D133/F133)</f>
        <v>0.611111111111111</v>
      </c>
      <c r="H133" s="55" t="n">
        <f aca="false">IF(OR(F133="",F133=0),"",E133/F133)</f>
        <v>0.388888888888889</v>
      </c>
      <c r="I133" s="32" t="s">
        <v>129</v>
      </c>
      <c r="J133" s="36" t="n">
        <v>2.22489971008846</v>
      </c>
      <c r="K133" s="36" t="n">
        <f aca="false">$K$8</f>
        <v>1.80181073632582</v>
      </c>
      <c r="L133" s="36" t="n">
        <f aca="false">SQRT(J133^2+K133^2)</f>
        <v>2.86298806310657</v>
      </c>
      <c r="M133" s="55" t="n">
        <f aca="false">IF(G133="","",MAX(0,G133-1.96*L133/100))</f>
        <v>0.554996545074222</v>
      </c>
      <c r="N133" s="55" t="n">
        <f aca="false">IF(G133="","",MIN(1,G133+1.96*L133/100))</f>
        <v>0.667225677148</v>
      </c>
      <c r="O133" s="54" t="n">
        <f aca="false">ROUND(S133*W133,0)</f>
        <v>65</v>
      </c>
      <c r="P133" s="54" t="n">
        <f aca="false">IF(F133="","",ROUND(SQRT((F133*L133/100)^2+(G133*O133)^2),0))</f>
        <v>45</v>
      </c>
      <c r="R133" s="56" t="n">
        <v>9.97948959054993</v>
      </c>
      <c r="S133" s="57" t="n">
        <f aca="false">U133*V133*$F$5</f>
        <v>737.535483870968</v>
      </c>
      <c r="T133" s="58" t="n">
        <f aca="false">MAX(0,MIN(1,R133/100+$D$5))</f>
        <v>0.611788310424264</v>
      </c>
      <c r="U133" s="58" t="n">
        <v>0.561290322580645</v>
      </c>
      <c r="V133" s="57" t="n">
        <v>1314</v>
      </c>
      <c r="W133" s="58" t="n">
        <v>0.0882361663506877</v>
      </c>
      <c r="X133" s="59" t="s">
        <v>136</v>
      </c>
      <c r="Y133" s="59" t="s">
        <v>131</v>
      </c>
    </row>
    <row r="134" customFormat="false" ht="15" hidden="false" customHeight="false" outlineLevel="0" collapsed="false">
      <c r="A134" s="32" t="s">
        <v>198</v>
      </c>
      <c r="B134" s="32" t="s">
        <v>274</v>
      </c>
      <c r="C134" s="32" t="s">
        <v>275</v>
      </c>
      <c r="D134" s="54" t="n">
        <f aca="false">ROUND(S134*T134,0)</f>
        <v>385</v>
      </c>
      <c r="E134" s="54" t="n">
        <f aca="false">ROUND(S134,0)-D134</f>
        <v>300</v>
      </c>
      <c r="F134" s="54" t="n">
        <f aca="false">IF(COUNTA(D134:E134)=0,"",SUM(D134:E134))</f>
        <v>685</v>
      </c>
      <c r="G134" s="55" t="n">
        <f aca="false">IF(OR(F134="",F134=0),"",D134/F134)</f>
        <v>0.562043795620438</v>
      </c>
      <c r="H134" s="55" t="n">
        <f aca="false">IF(OR(F134="",F134=0),"",E134/F134)</f>
        <v>0.437956204379562</v>
      </c>
      <c r="I134" s="32" t="s">
        <v>129</v>
      </c>
      <c r="J134" s="36" t="n">
        <v>2.22489971008846</v>
      </c>
      <c r="K134" s="36" t="n">
        <f aca="false">$K$8</f>
        <v>1.80181073632582</v>
      </c>
      <c r="L134" s="36" t="n">
        <f aca="false">SQRT(J134^2+K134^2)</f>
        <v>2.86298806310657</v>
      </c>
      <c r="M134" s="55" t="n">
        <f aca="false">IF(G134="","",MAX(0,G134-1.96*L134/100))</f>
        <v>0.505929229583549</v>
      </c>
      <c r="N134" s="55" t="n">
        <f aca="false">IF(G134="","",MIN(1,G134+1.96*L134/100))</f>
        <v>0.618158361657327</v>
      </c>
      <c r="O134" s="54" t="n">
        <f aca="false">ROUND(S134*W134,0)</f>
        <v>60</v>
      </c>
      <c r="P134" s="54" t="n">
        <f aca="false">IF(F134="","",ROUND(SQRT((F134*L134/100)^2+(G134*O134)^2),0))</f>
        <v>39</v>
      </c>
      <c r="R134" s="56" t="n">
        <v>4.98425750388584</v>
      </c>
      <c r="S134" s="57" t="n">
        <f aca="false">U134*V134*$F$5</f>
        <v>685.017857142857</v>
      </c>
      <c r="T134" s="58" t="n">
        <f aca="false">MAX(0,MIN(1,R134/100+$D$5))</f>
        <v>0.561835989557623</v>
      </c>
      <c r="U134" s="58" t="n">
        <v>0.462225274725275</v>
      </c>
      <c r="V134" s="57" t="n">
        <v>1482</v>
      </c>
      <c r="W134" s="58" t="n">
        <v>0.0882361663506877</v>
      </c>
      <c r="X134" s="59" t="s">
        <v>136</v>
      </c>
      <c r="Y134" s="59" t="s">
        <v>131</v>
      </c>
    </row>
    <row r="135" customFormat="false" ht="15" hidden="false" customHeight="false" outlineLevel="0" collapsed="false">
      <c r="A135" s="32" t="s">
        <v>198</v>
      </c>
      <c r="B135" s="32" t="s">
        <v>274</v>
      </c>
      <c r="C135" s="32" t="s">
        <v>276</v>
      </c>
      <c r="D135" s="54" t="n">
        <f aca="false">ROUND(S135*T135,0)</f>
        <v>354</v>
      </c>
      <c r="E135" s="54" t="n">
        <f aca="false">ROUND(S135,0)-D135</f>
        <v>359</v>
      </c>
      <c r="F135" s="54" t="n">
        <f aca="false">IF(COUNTA(D135:E135)=0,"",SUM(D135:E135))</f>
        <v>713</v>
      </c>
      <c r="G135" s="55" t="n">
        <f aca="false">IF(OR(F135="",F135=0),"",D135/F135)</f>
        <v>0.496493688639551</v>
      </c>
      <c r="H135" s="55" t="n">
        <f aca="false">IF(OR(F135="",F135=0),"",E135/F135)</f>
        <v>0.503506311360449</v>
      </c>
      <c r="I135" s="32" t="s">
        <v>129</v>
      </c>
      <c r="J135" s="36" t="n">
        <v>2.22489971008846</v>
      </c>
      <c r="K135" s="36" t="n">
        <f aca="false">$K$8</f>
        <v>1.80181073632582</v>
      </c>
      <c r="L135" s="36" t="n">
        <f aca="false">SQRT(J135^2+K135^2)</f>
        <v>2.86298806310657</v>
      </c>
      <c r="M135" s="55" t="n">
        <f aca="false">IF(G135="","",MAX(0,G135-1.96*L135/100))</f>
        <v>0.440379122602662</v>
      </c>
      <c r="N135" s="55" t="n">
        <f aca="false">IF(G135="","",MIN(1,G135+1.96*L135/100))</f>
        <v>0.55260825467644</v>
      </c>
      <c r="O135" s="54" t="n">
        <f aca="false">ROUND(S135*W135,0)</f>
        <v>63</v>
      </c>
      <c r="P135" s="54" t="n">
        <f aca="false">IF(F135="","",ROUND(SQRT((F135*L135/100)^2+(G135*O135)^2),0))</f>
        <v>37</v>
      </c>
      <c r="R135" s="56" t="n">
        <v>-1.53506013844825</v>
      </c>
      <c r="S135" s="57" t="n">
        <f aca="false">U135*V135*$F$5</f>
        <v>712.774509803922</v>
      </c>
      <c r="T135" s="58" t="n">
        <f aca="false">MAX(0,MIN(1,R135/100+$D$5))</f>
        <v>0.496642813134282</v>
      </c>
      <c r="U135" s="58" t="n">
        <v>0.544934640522876</v>
      </c>
      <c r="V135" s="57" t="n">
        <v>1308</v>
      </c>
      <c r="W135" s="58" t="n">
        <v>0.0882361663506877</v>
      </c>
      <c r="X135" s="59" t="s">
        <v>136</v>
      </c>
      <c r="Y135" s="59" t="s">
        <v>131</v>
      </c>
    </row>
    <row r="136" customFormat="false" ht="15" hidden="false" customHeight="false" outlineLevel="0" collapsed="false">
      <c r="A136" s="32" t="s">
        <v>198</v>
      </c>
      <c r="B136" s="32" t="s">
        <v>274</v>
      </c>
      <c r="C136" s="32" t="s">
        <v>277</v>
      </c>
      <c r="D136" s="54" t="n">
        <f aca="false">ROUND(S136*T136,0)</f>
        <v>406</v>
      </c>
      <c r="E136" s="54" t="n">
        <f aca="false">ROUND(S136,0)-D136</f>
        <v>375</v>
      </c>
      <c r="F136" s="54" t="n">
        <f aca="false">IF(COUNTA(D136:E136)=0,"",SUM(D136:E136))</f>
        <v>781</v>
      </c>
      <c r="G136" s="55" t="n">
        <f aca="false">IF(OR(F136="",F136=0),"",D136/F136)</f>
        <v>0.519846350832266</v>
      </c>
      <c r="H136" s="55" t="n">
        <f aca="false">IF(OR(F136="",F136=0),"",E136/F136)</f>
        <v>0.480153649167734</v>
      </c>
      <c r="I136" s="32" t="s">
        <v>129</v>
      </c>
      <c r="J136" s="36" t="n">
        <v>2.22489971008846</v>
      </c>
      <c r="K136" s="36" t="n">
        <f aca="false">$K$8</f>
        <v>1.80181073632582</v>
      </c>
      <c r="L136" s="36" t="n">
        <f aca="false">SQRT(J136^2+K136^2)</f>
        <v>2.86298806310657</v>
      </c>
      <c r="M136" s="55" t="n">
        <f aca="false">IF(G136="","",MAX(0,G136-1.96*L136/100))</f>
        <v>0.463731784795378</v>
      </c>
      <c r="N136" s="55" t="n">
        <f aca="false">IF(G136="","",MIN(1,G136+1.96*L136/100))</f>
        <v>0.575960916869155</v>
      </c>
      <c r="O136" s="54" t="n">
        <f aca="false">ROUND(S136*W136,0)</f>
        <v>69</v>
      </c>
      <c r="P136" s="54" t="n">
        <f aca="false">IF(F136="","",ROUND(SQRT((F136*L136/100)^2+(G136*O136)^2),0))</f>
        <v>42</v>
      </c>
      <c r="R136" s="56" t="n">
        <v>0.761265462494864</v>
      </c>
      <c r="S136" s="57" t="n">
        <f aca="false">U136*V136*$F$5</f>
        <v>780.975243810953</v>
      </c>
      <c r="T136" s="58" t="n">
        <f aca="false">MAX(0,MIN(1,R136/100+$D$5))</f>
        <v>0.519606069143713</v>
      </c>
      <c r="U136" s="58" t="n">
        <v>0.577644411102776</v>
      </c>
      <c r="V136" s="57" t="n">
        <v>1352</v>
      </c>
      <c r="W136" s="58" t="n">
        <v>0.0882361663506877</v>
      </c>
      <c r="X136" s="59" t="s">
        <v>136</v>
      </c>
      <c r="Y136" s="59" t="s">
        <v>131</v>
      </c>
    </row>
    <row r="137" customFormat="false" ht="15" hidden="false" customHeight="false" outlineLevel="0" collapsed="false">
      <c r="A137" s="32" t="s">
        <v>198</v>
      </c>
      <c r="B137" s="32" t="s">
        <v>278</v>
      </c>
      <c r="C137" s="32" t="s">
        <v>278</v>
      </c>
      <c r="D137" s="54" t="n">
        <f aca="false">ROUND(S137*T137,0)</f>
        <v>631</v>
      </c>
      <c r="E137" s="54" t="n">
        <f aca="false">ROUND(S137,0)-D137</f>
        <v>639</v>
      </c>
      <c r="F137" s="54" t="n">
        <f aca="false">IF(COUNTA(D137:E137)=0,"",SUM(D137:E137))</f>
        <v>1270</v>
      </c>
      <c r="G137" s="55" t="n">
        <f aca="false">IF(OR(F137="",F137=0),"",D137/F137)</f>
        <v>0.496850393700787</v>
      </c>
      <c r="H137" s="55" t="n">
        <f aca="false">IF(OR(F137="",F137=0),"",E137/F137)</f>
        <v>0.503149606299213</v>
      </c>
      <c r="I137" s="32" t="s">
        <v>129</v>
      </c>
      <c r="J137" s="36" t="n">
        <v>2.08262589216041</v>
      </c>
      <c r="K137" s="36" t="n">
        <f aca="false">$K$8</f>
        <v>1.80181073632582</v>
      </c>
      <c r="L137" s="36" t="n">
        <f aca="false">SQRT(J137^2+K137^2)</f>
        <v>2.75387954279702</v>
      </c>
      <c r="M137" s="55" t="n">
        <f aca="false">IF(G137="","",MAX(0,G137-1.96*L137/100))</f>
        <v>0.442874354661966</v>
      </c>
      <c r="N137" s="55" t="n">
        <f aca="false">IF(G137="","",MIN(1,G137+1.96*L137/100))</f>
        <v>0.550826432739609</v>
      </c>
      <c r="O137" s="54" t="n">
        <f aca="false">ROUND(S137*W137,0)</f>
        <v>86</v>
      </c>
      <c r="P137" s="54" t="n">
        <f aca="false">IF(F137="","",ROUND(SQRT((F137*L137/100)^2+(G137*O137)^2),0))</f>
        <v>55</v>
      </c>
      <c r="R137" s="56" t="n">
        <v>-1.54220554574752</v>
      </c>
      <c r="S137" s="57" t="n">
        <f aca="false">U137*V137*$F$5</f>
        <v>1270.44031093837</v>
      </c>
      <c r="T137" s="58" t="n">
        <f aca="false">MAX(0,MIN(1,R137/100+$D$5))</f>
        <v>0.49657135906129</v>
      </c>
      <c r="U137" s="58" t="n">
        <v>0.676846196557468</v>
      </c>
      <c r="V137" s="57" t="n">
        <v>1877</v>
      </c>
      <c r="W137" s="58" t="n">
        <v>0.0678151016999644</v>
      </c>
      <c r="X137" s="59" t="s">
        <v>169</v>
      </c>
      <c r="Y137" s="59" t="s">
        <v>131</v>
      </c>
    </row>
    <row r="138" customFormat="false" ht="15" hidden="false" customHeight="false" outlineLevel="0" collapsed="false">
      <c r="A138" s="32" t="s">
        <v>198</v>
      </c>
      <c r="B138" s="32" t="s">
        <v>279</v>
      </c>
      <c r="C138" s="32" t="s">
        <v>280</v>
      </c>
      <c r="D138" s="54" t="n">
        <f aca="false">ROUND(S138*T138,0)</f>
        <v>294</v>
      </c>
      <c r="E138" s="54" t="n">
        <f aca="false">ROUND(S138,0)-D138</f>
        <v>281</v>
      </c>
      <c r="F138" s="54" t="n">
        <f aca="false">IF(COUNTA(D138:E138)=0,"",SUM(D138:E138))</f>
        <v>575</v>
      </c>
      <c r="G138" s="55" t="n">
        <f aca="false">IF(OR(F138="",F138=0),"",D138/F138)</f>
        <v>0.511304347826087</v>
      </c>
      <c r="H138" s="55" t="n">
        <f aca="false">IF(OR(F138="",F138=0),"",E138/F138)</f>
        <v>0.488695652173913</v>
      </c>
      <c r="I138" s="32" t="s">
        <v>129</v>
      </c>
      <c r="J138" s="36" t="n">
        <v>2.22489971008846</v>
      </c>
      <c r="K138" s="36" t="n">
        <f aca="false">$K$8</f>
        <v>1.80181073632582</v>
      </c>
      <c r="L138" s="36" t="n">
        <f aca="false">SQRT(J138^2+K138^2)</f>
        <v>2.86298806310657</v>
      </c>
      <c r="M138" s="55" t="n">
        <f aca="false">IF(G138="","",MAX(0,G138-1.96*L138/100))</f>
        <v>0.455189781789198</v>
      </c>
      <c r="N138" s="55" t="n">
        <f aca="false">IF(G138="","",MIN(1,G138+1.96*L138/100))</f>
        <v>0.567418913862976</v>
      </c>
      <c r="O138" s="54" t="n">
        <f aca="false">ROUND(S138*W138,0)</f>
        <v>51</v>
      </c>
      <c r="P138" s="54" t="n">
        <f aca="false">IF(F138="","",ROUND(SQRT((F138*L138/100)^2+(G138*O138)^2),0))</f>
        <v>31</v>
      </c>
      <c r="R138" s="56" t="n">
        <v>-0.115336829708955</v>
      </c>
      <c r="S138" s="57" t="n">
        <f aca="false">U138*V138*$F$5</f>
        <v>574.764397905759</v>
      </c>
      <c r="T138" s="58" t="n">
        <f aca="false">MAX(0,MIN(1,R138/100+$D$5))</f>
        <v>0.510840046221675</v>
      </c>
      <c r="U138" s="58" t="n">
        <v>0.575916230366492</v>
      </c>
      <c r="V138" s="57" t="n">
        <v>998</v>
      </c>
      <c r="W138" s="58" t="n">
        <v>0.0882361663506877</v>
      </c>
      <c r="X138" s="59" t="s">
        <v>136</v>
      </c>
      <c r="Y138" s="59" t="s">
        <v>131</v>
      </c>
    </row>
    <row r="139" customFormat="false" ht="15" hidden="false" customHeight="false" outlineLevel="0" collapsed="false">
      <c r="A139" s="32" t="s">
        <v>198</v>
      </c>
      <c r="B139" s="32" t="s">
        <v>279</v>
      </c>
      <c r="C139" s="32" t="s">
        <v>281</v>
      </c>
      <c r="D139" s="54" t="n">
        <f aca="false">ROUND(S139*T139,0)</f>
        <v>414</v>
      </c>
      <c r="E139" s="54" t="n">
        <f aca="false">ROUND(S139,0)-D139</f>
        <v>375</v>
      </c>
      <c r="F139" s="54" t="n">
        <f aca="false">IF(COUNTA(D139:E139)=0,"",SUM(D139:E139))</f>
        <v>789</v>
      </c>
      <c r="G139" s="55" t="n">
        <f aca="false">IF(OR(F139="",F139=0),"",D139/F139)</f>
        <v>0.524714828897338</v>
      </c>
      <c r="H139" s="55" t="n">
        <f aca="false">IF(OR(F139="",F139=0),"",E139/F139)</f>
        <v>0.475285171102662</v>
      </c>
      <c r="I139" s="32" t="s">
        <v>129</v>
      </c>
      <c r="J139" s="36" t="n">
        <v>2.22489971008846</v>
      </c>
      <c r="K139" s="36" t="n">
        <f aca="false">$K$8</f>
        <v>1.80181073632582</v>
      </c>
      <c r="L139" s="36" t="n">
        <f aca="false">SQRT(J139^2+K139^2)</f>
        <v>2.86298806310657</v>
      </c>
      <c r="M139" s="55" t="n">
        <f aca="false">IF(G139="","",MAX(0,G139-1.96*L139/100))</f>
        <v>0.46860026286045</v>
      </c>
      <c r="N139" s="55" t="n">
        <f aca="false">IF(G139="","",MIN(1,G139+1.96*L139/100))</f>
        <v>0.580829394934227</v>
      </c>
      <c r="O139" s="54" t="n">
        <f aca="false">ROUND(S139*W139,0)</f>
        <v>70</v>
      </c>
      <c r="P139" s="54" t="n">
        <f aca="false">IF(F139="","",ROUND(SQRT((F139*L139/100)^2+(G139*O139)^2),0))</f>
        <v>43</v>
      </c>
      <c r="R139" s="56" t="n">
        <v>1.25576542370633</v>
      </c>
      <c r="S139" s="57" t="n">
        <f aca="false">U139*V139*$F$5</f>
        <v>789.294258373206</v>
      </c>
      <c r="T139" s="58" t="n">
        <f aca="false">MAX(0,MIN(1,R139/100+$D$5))</f>
        <v>0.524551068755828</v>
      </c>
      <c r="U139" s="58" t="n">
        <v>0.595693779904306</v>
      </c>
      <c r="V139" s="57" t="n">
        <v>1325</v>
      </c>
      <c r="W139" s="58" t="n">
        <v>0.0882361663506877</v>
      </c>
      <c r="X139" s="59" t="s">
        <v>136</v>
      </c>
      <c r="Y139" s="59" t="s">
        <v>131</v>
      </c>
    </row>
    <row r="140" customFormat="false" ht="15" hidden="false" customHeight="false" outlineLevel="0" collapsed="false">
      <c r="A140" s="32" t="s">
        <v>198</v>
      </c>
      <c r="B140" s="32" t="s">
        <v>282</v>
      </c>
      <c r="C140" s="32" t="s">
        <v>283</v>
      </c>
      <c r="D140" s="54" t="n">
        <f aca="false">ROUND(S140*T140,0)</f>
        <v>444</v>
      </c>
      <c r="E140" s="54" t="n">
        <f aca="false">ROUND(S140,0)-D140</f>
        <v>372</v>
      </c>
      <c r="F140" s="54" t="n">
        <f aca="false">IF(COUNTA(D140:E140)=0,"",SUM(D140:E140))</f>
        <v>816</v>
      </c>
      <c r="G140" s="55" t="n">
        <f aca="false">IF(OR(F140="",F140=0),"",D140/F140)</f>
        <v>0.544117647058824</v>
      </c>
      <c r="H140" s="55" t="n">
        <f aca="false">IF(OR(F140="",F140=0),"",E140/F140)</f>
        <v>0.455882352941176</v>
      </c>
      <c r="I140" s="32" t="s">
        <v>129</v>
      </c>
      <c r="J140" s="36" t="n">
        <v>2.22489971008846</v>
      </c>
      <c r="K140" s="36" t="n">
        <f aca="false">$K$8</f>
        <v>1.80181073632582</v>
      </c>
      <c r="L140" s="36" t="n">
        <f aca="false">SQRT(J140^2+K140^2)</f>
        <v>2.86298806310657</v>
      </c>
      <c r="M140" s="55" t="n">
        <f aca="false">IF(G140="","",MAX(0,G140-1.96*L140/100))</f>
        <v>0.488003081021935</v>
      </c>
      <c r="N140" s="55" t="n">
        <f aca="false">IF(G140="","",MIN(1,G140+1.96*L140/100))</f>
        <v>0.600232213095712</v>
      </c>
      <c r="O140" s="54" t="n">
        <f aca="false">ROUND(S140*W140,0)</f>
        <v>72</v>
      </c>
      <c r="P140" s="54" t="n">
        <f aca="false">IF(F140="","",ROUND(SQRT((F140*L140/100)^2+(G140*O140)^2),0))</f>
        <v>46</v>
      </c>
      <c r="R140" s="56" t="n">
        <v>3.21866101877049</v>
      </c>
      <c r="S140" s="57" t="n">
        <f aca="false">U140*V140*$F$5</f>
        <v>816.283916083916</v>
      </c>
      <c r="T140" s="58" t="n">
        <f aca="false">MAX(0,MIN(1,R140/100+$D$5))</f>
        <v>0.54418002470647</v>
      </c>
      <c r="U140" s="58" t="n">
        <v>0.572027972027972</v>
      </c>
      <c r="V140" s="57" t="n">
        <v>1427</v>
      </c>
      <c r="W140" s="58" t="n">
        <v>0.0882361663506877</v>
      </c>
      <c r="X140" s="59" t="s">
        <v>136</v>
      </c>
      <c r="Y140" s="59" t="s">
        <v>131</v>
      </c>
    </row>
    <row r="141" customFormat="false" ht="15" hidden="false" customHeight="false" outlineLevel="0" collapsed="false">
      <c r="A141" s="32" t="s">
        <v>198</v>
      </c>
      <c r="B141" s="32" t="s">
        <v>282</v>
      </c>
      <c r="C141" s="32" t="s">
        <v>284</v>
      </c>
      <c r="D141" s="54" t="n">
        <f aca="false">ROUND(S141*T141,0)</f>
        <v>442</v>
      </c>
      <c r="E141" s="54" t="n">
        <f aca="false">ROUND(S141,0)-D141</f>
        <v>381</v>
      </c>
      <c r="F141" s="54" t="n">
        <f aca="false">IF(COUNTA(D141:E141)=0,"",SUM(D141:E141))</f>
        <v>823</v>
      </c>
      <c r="G141" s="55" t="n">
        <f aca="false">IF(OR(F141="",F141=0),"",D141/F141)</f>
        <v>0.537059538274605</v>
      </c>
      <c r="H141" s="55" t="n">
        <f aca="false">IF(OR(F141="",F141=0),"",E141/F141)</f>
        <v>0.462940461725395</v>
      </c>
      <c r="I141" s="32" t="s">
        <v>129</v>
      </c>
      <c r="J141" s="36" t="n">
        <v>2.22489971008846</v>
      </c>
      <c r="K141" s="36" t="n">
        <f aca="false">$K$8</f>
        <v>1.80181073632582</v>
      </c>
      <c r="L141" s="36" t="n">
        <f aca="false">SQRT(J141^2+K141^2)</f>
        <v>2.86298806310657</v>
      </c>
      <c r="M141" s="55" t="n">
        <f aca="false">IF(G141="","",MAX(0,G141-1.96*L141/100))</f>
        <v>0.480944972237716</v>
      </c>
      <c r="N141" s="55" t="n">
        <f aca="false">IF(G141="","",MIN(1,G141+1.96*L141/100))</f>
        <v>0.593174104311494</v>
      </c>
      <c r="O141" s="54" t="n">
        <f aca="false">ROUND(S141*W141,0)</f>
        <v>73</v>
      </c>
      <c r="P141" s="54" t="n">
        <f aca="false">IF(F141="","",ROUND(SQRT((F141*L141/100)^2+(G141*O141)^2),0))</f>
        <v>46</v>
      </c>
      <c r="R141" s="56" t="n">
        <v>2.51952829215655</v>
      </c>
      <c r="S141" s="57" t="n">
        <f aca="false">U141*V141*$F$5</f>
        <v>823.491577335375</v>
      </c>
      <c r="T141" s="58" t="n">
        <f aca="false">MAX(0,MIN(1,R141/100+$D$5))</f>
        <v>0.53718869744033</v>
      </c>
      <c r="U141" s="58" t="n">
        <v>0.616385911179173</v>
      </c>
      <c r="V141" s="57" t="n">
        <v>1336</v>
      </c>
      <c r="W141" s="58" t="n">
        <v>0.0882361663506877</v>
      </c>
      <c r="X141" s="59" t="s">
        <v>136</v>
      </c>
      <c r="Y141" s="59" t="s">
        <v>131</v>
      </c>
    </row>
    <row r="142" customFormat="false" ht="15" hidden="false" customHeight="false" outlineLevel="0" collapsed="false">
      <c r="A142" s="32" t="s">
        <v>198</v>
      </c>
      <c r="B142" s="32" t="s">
        <v>282</v>
      </c>
      <c r="C142" s="32" t="s">
        <v>285</v>
      </c>
      <c r="D142" s="54" t="n">
        <f aca="false">ROUND(S142*T142,0)</f>
        <v>634</v>
      </c>
      <c r="E142" s="54" t="n">
        <f aca="false">ROUND(S142,0)-D142</f>
        <v>597</v>
      </c>
      <c r="F142" s="54" t="n">
        <f aca="false">IF(COUNTA(D142:E142)=0,"",SUM(D142:E142))</f>
        <v>1231</v>
      </c>
      <c r="G142" s="55" t="n">
        <f aca="false">IF(OR(F142="",F142=0),"",D142/F142)</f>
        <v>0.515028432168968</v>
      </c>
      <c r="H142" s="55" t="n">
        <f aca="false">IF(OR(F142="",F142=0),"",E142/F142)</f>
        <v>0.484971567831032</v>
      </c>
      <c r="I142" s="32" t="s">
        <v>129</v>
      </c>
      <c r="J142" s="36" t="n">
        <v>2.08262589216041</v>
      </c>
      <c r="K142" s="36" t="n">
        <f aca="false">$K$8</f>
        <v>1.80181073632582</v>
      </c>
      <c r="L142" s="36" t="n">
        <f aca="false">SQRT(J142^2+K142^2)</f>
        <v>2.75387954279702</v>
      </c>
      <c r="M142" s="55" t="n">
        <f aca="false">IF(G142="","",MAX(0,G142-1.96*L142/100))</f>
        <v>0.461052393130147</v>
      </c>
      <c r="N142" s="55" t="n">
        <f aca="false">IF(G142="","",MIN(1,G142+1.96*L142/100))</f>
        <v>0.56900447120779</v>
      </c>
      <c r="O142" s="54" t="n">
        <f aca="false">ROUND(S142*W142,0)</f>
        <v>83</v>
      </c>
      <c r="P142" s="54" t="n">
        <f aca="false">IF(F142="","",ROUND(SQRT((F142*L142/100)^2+(G142*O142)^2),0))</f>
        <v>55</v>
      </c>
      <c r="R142" s="56" t="n">
        <v>0.33946493511052</v>
      </c>
      <c r="S142" s="57" t="n">
        <f aca="false">U142*V142*$F$5</f>
        <v>1230.51149425287</v>
      </c>
      <c r="T142" s="58" t="n">
        <f aca="false">MAX(0,MIN(1,R142/100+$D$5))</f>
        <v>0.51538806386987</v>
      </c>
      <c r="U142" s="58" t="n">
        <v>0.58735632183908</v>
      </c>
      <c r="V142" s="57" t="n">
        <v>2095</v>
      </c>
      <c r="W142" s="58" t="n">
        <v>0.0678151016999644</v>
      </c>
      <c r="X142" s="59" t="s">
        <v>169</v>
      </c>
      <c r="Y142" s="59" t="s">
        <v>131</v>
      </c>
    </row>
    <row r="143" customFormat="false" ht="15" hidden="false" customHeight="false" outlineLevel="0" collapsed="false">
      <c r="A143" s="32" t="s">
        <v>198</v>
      </c>
      <c r="B143" s="32" t="s">
        <v>282</v>
      </c>
      <c r="C143" s="32" t="s">
        <v>286</v>
      </c>
      <c r="D143" s="54" t="n">
        <f aca="false">ROUND(S143*T143,0)</f>
        <v>520</v>
      </c>
      <c r="E143" s="54" t="n">
        <f aca="false">ROUND(S143,0)-D143</f>
        <v>407</v>
      </c>
      <c r="F143" s="54" t="n">
        <f aca="false">IF(COUNTA(D143:E143)=0,"",SUM(D143:E143))</f>
        <v>927</v>
      </c>
      <c r="G143" s="55" t="n">
        <f aca="false">IF(OR(F143="",F143=0),"",D143/F143)</f>
        <v>0.560949298813377</v>
      </c>
      <c r="H143" s="55" t="n">
        <f aca="false">IF(OR(F143="",F143=0),"",E143/F143)</f>
        <v>0.439050701186624</v>
      </c>
      <c r="I143" s="32" t="s">
        <v>129</v>
      </c>
      <c r="J143" s="36" t="n">
        <v>2.22489971008846</v>
      </c>
      <c r="K143" s="36" t="n">
        <f aca="false">$K$8</f>
        <v>1.80181073632582</v>
      </c>
      <c r="L143" s="36" t="n">
        <f aca="false">SQRT(J143^2+K143^2)</f>
        <v>2.86298806310657</v>
      </c>
      <c r="M143" s="55" t="n">
        <f aca="false">IF(G143="","",MAX(0,G143-1.96*L143/100))</f>
        <v>0.504834732776488</v>
      </c>
      <c r="N143" s="55" t="n">
        <f aca="false">IF(G143="","",MIN(1,G143+1.96*L143/100))</f>
        <v>0.617063864850265</v>
      </c>
      <c r="O143" s="54" t="n">
        <f aca="false">ROUND(S143*W143,0)</f>
        <v>82</v>
      </c>
      <c r="P143" s="54" t="n">
        <f aca="false">IF(F143="","",ROUND(SQRT((F143*L143/100)^2+(G143*O143)^2),0))</f>
        <v>53</v>
      </c>
      <c r="R143" s="56" t="n">
        <v>4.89105490735996</v>
      </c>
      <c r="S143" s="57" t="n">
        <f aca="false">U143*V143*$F$5</f>
        <v>927.10447761194</v>
      </c>
      <c r="T143" s="58" t="n">
        <f aca="false">MAX(0,MIN(1,R143/100+$D$5))</f>
        <v>0.560903963592364</v>
      </c>
      <c r="U143" s="58" t="n">
        <v>0.546641791044776</v>
      </c>
      <c r="V143" s="57" t="n">
        <v>1696</v>
      </c>
      <c r="W143" s="58" t="n">
        <v>0.0882361663506877</v>
      </c>
      <c r="X143" s="59" t="s">
        <v>136</v>
      </c>
      <c r="Y143" s="59" t="s">
        <v>131</v>
      </c>
    </row>
    <row r="144" customFormat="false" ht="15" hidden="false" customHeight="false" outlineLevel="0" collapsed="false">
      <c r="A144" s="32" t="s">
        <v>198</v>
      </c>
      <c r="B144" s="32" t="s">
        <v>282</v>
      </c>
      <c r="C144" s="32" t="s">
        <v>287</v>
      </c>
      <c r="D144" s="54" t="n">
        <f aca="false">ROUND(S144*T144,0)</f>
        <v>294</v>
      </c>
      <c r="E144" s="54" t="n">
        <f aca="false">ROUND(S144,0)-D144</f>
        <v>277</v>
      </c>
      <c r="F144" s="54" t="n">
        <f aca="false">IF(COUNTA(D144:E144)=0,"",SUM(D144:E144))</f>
        <v>571</v>
      </c>
      <c r="G144" s="55" t="n">
        <f aca="false">IF(OR(F144="",F144=0),"",D144/F144)</f>
        <v>0.514886164623468</v>
      </c>
      <c r="H144" s="55" t="n">
        <f aca="false">IF(OR(F144="",F144=0),"",E144/F144)</f>
        <v>0.485113835376532</v>
      </c>
      <c r="I144" s="32" t="s">
        <v>129</v>
      </c>
      <c r="J144" s="36" t="n">
        <v>2.22489971008846</v>
      </c>
      <c r="K144" s="36" t="n">
        <f aca="false">$K$8</f>
        <v>1.80181073632582</v>
      </c>
      <c r="L144" s="36" t="n">
        <f aca="false">SQRT(J144^2+K144^2)</f>
        <v>2.86298806310657</v>
      </c>
      <c r="M144" s="55" t="n">
        <f aca="false">IF(G144="","",MAX(0,G144-1.96*L144/100))</f>
        <v>0.458771598586579</v>
      </c>
      <c r="N144" s="55" t="n">
        <f aca="false">IF(G144="","",MIN(1,G144+1.96*L144/100))</f>
        <v>0.571000730660356</v>
      </c>
      <c r="O144" s="54" t="n">
        <f aca="false">ROUND(S144*W144,0)</f>
        <v>50</v>
      </c>
      <c r="P144" s="54" t="n">
        <f aca="false">IF(F144="","",ROUND(SQRT((F144*L144/100)^2+(G144*O144)^2),0))</f>
        <v>30</v>
      </c>
      <c r="R144" s="56" t="n">
        <v>0.208829021886881</v>
      </c>
      <c r="S144" s="57" t="n">
        <f aca="false">U144*V144*$F$5</f>
        <v>571.471747700394</v>
      </c>
      <c r="T144" s="58" t="n">
        <f aca="false">MAX(0,MIN(1,R144/100+$D$5))</f>
        <v>0.514081704737634</v>
      </c>
      <c r="U144" s="58" t="n">
        <v>0.727989487516426</v>
      </c>
      <c r="V144" s="57" t="n">
        <v>785</v>
      </c>
      <c r="W144" s="58" t="n">
        <v>0.0882361663506877</v>
      </c>
      <c r="X144" s="59" t="s">
        <v>136</v>
      </c>
      <c r="Y144" s="59" t="s">
        <v>131</v>
      </c>
    </row>
    <row r="145" customFormat="false" ht="15" hidden="false" customHeight="false" outlineLevel="0" collapsed="false">
      <c r="A145" s="32" t="s">
        <v>198</v>
      </c>
      <c r="B145" s="32" t="s">
        <v>282</v>
      </c>
      <c r="C145" s="32" t="s">
        <v>288</v>
      </c>
      <c r="D145" s="54" t="n">
        <f aca="false">ROUND(S145*T145,0)</f>
        <v>572</v>
      </c>
      <c r="E145" s="54" t="n">
        <f aca="false">ROUND(S145,0)-D145</f>
        <v>433</v>
      </c>
      <c r="F145" s="54" t="n">
        <f aca="false">IF(COUNTA(D145:E145)=0,"",SUM(D145:E145))</f>
        <v>1005</v>
      </c>
      <c r="G145" s="55" t="n">
        <f aca="false">IF(OR(F145="",F145=0),"",D145/F145)</f>
        <v>0.569154228855721</v>
      </c>
      <c r="H145" s="55" t="n">
        <f aca="false">IF(OR(F145="",F145=0),"",E145/F145)</f>
        <v>0.430845771144279</v>
      </c>
      <c r="I145" s="32" t="s">
        <v>129</v>
      </c>
      <c r="J145" s="36" t="n">
        <v>2.08262589216041</v>
      </c>
      <c r="K145" s="36" t="n">
        <f aca="false">$K$8</f>
        <v>1.80181073632582</v>
      </c>
      <c r="L145" s="36" t="n">
        <f aca="false">SQRT(J145^2+K145^2)</f>
        <v>2.75387954279702</v>
      </c>
      <c r="M145" s="55" t="n">
        <f aca="false">IF(G145="","",MAX(0,G145-1.96*L145/100))</f>
        <v>0.5151781898169</v>
      </c>
      <c r="N145" s="55" t="n">
        <f aca="false">IF(G145="","",MIN(1,G145+1.96*L145/100))</f>
        <v>0.623130267894543</v>
      </c>
      <c r="O145" s="54" t="n">
        <f aca="false">ROUND(S145*W145,0)</f>
        <v>68</v>
      </c>
      <c r="P145" s="54" t="n">
        <f aca="false">IF(F145="","",ROUND(SQRT((F145*L145/100)^2+(G145*O145)^2),0))</f>
        <v>48</v>
      </c>
      <c r="R145" s="56" t="n">
        <v>5.73865232541721</v>
      </c>
      <c r="S145" s="57" t="n">
        <f aca="false">U145*V145*$F$5</f>
        <v>1004.53991291727</v>
      </c>
      <c r="T145" s="58" t="n">
        <f aca="false">MAX(0,MIN(1,R145/100+$D$5))</f>
        <v>0.569379937772937</v>
      </c>
      <c r="U145" s="58" t="n">
        <v>0.730043541364296</v>
      </c>
      <c r="V145" s="57" t="n">
        <v>1376</v>
      </c>
      <c r="W145" s="58" t="n">
        <v>0.0678151016999644</v>
      </c>
      <c r="X145" s="59" t="s">
        <v>169</v>
      </c>
      <c r="Y145" s="59" t="s">
        <v>131</v>
      </c>
    </row>
    <row r="146" customFormat="false" ht="15" hidden="false" customHeight="false" outlineLevel="0" collapsed="false">
      <c r="A146" s="32" t="s">
        <v>198</v>
      </c>
      <c r="B146" s="32" t="s">
        <v>289</v>
      </c>
      <c r="C146" s="32" t="s">
        <v>290</v>
      </c>
      <c r="D146" s="54" t="n">
        <f aca="false">ROUND(S146*T146,0)</f>
        <v>406</v>
      </c>
      <c r="E146" s="54" t="n">
        <f aca="false">ROUND(S146,0)-D146</f>
        <v>197</v>
      </c>
      <c r="F146" s="54" t="n">
        <f aca="false">IF(COUNTA(D146:E146)=0,"",SUM(D146:E146))</f>
        <v>603</v>
      </c>
      <c r="G146" s="55" t="n">
        <f aca="false">IF(OR(F146="",F146=0),"",D146/F146)</f>
        <v>0.673300165837479</v>
      </c>
      <c r="H146" s="55" t="n">
        <f aca="false">IF(OR(F146="",F146=0),"",E146/F146)</f>
        <v>0.326699834162521</v>
      </c>
      <c r="I146" s="32" t="s">
        <v>129</v>
      </c>
      <c r="J146" s="36" t="n">
        <v>2.22489971008846</v>
      </c>
      <c r="K146" s="36" t="n">
        <f aca="false">$K$8</f>
        <v>1.80181073632582</v>
      </c>
      <c r="L146" s="36" t="n">
        <f aca="false">SQRT(J146^2+K146^2)</f>
        <v>2.86298806310657</v>
      </c>
      <c r="M146" s="55" t="n">
        <f aca="false">IF(G146="","",MAX(0,G146-1.96*L146/100))</f>
        <v>0.617185599800591</v>
      </c>
      <c r="N146" s="55" t="n">
        <f aca="false">IF(G146="","",MIN(1,G146+1.96*L146/100))</f>
        <v>0.729414731874368</v>
      </c>
      <c r="O146" s="54" t="n">
        <f aca="false">ROUND(S146*W146,0)</f>
        <v>53</v>
      </c>
      <c r="P146" s="54" t="n">
        <f aca="false">IF(F146="","",ROUND(SQRT((F146*L146/100)^2+(G146*O146)^2),0))</f>
        <v>40</v>
      </c>
      <c r="R146" s="56" t="n">
        <v>16.084819900378</v>
      </c>
      <c r="S146" s="57" t="n">
        <f aca="false">U146*V146*$F$5</f>
        <v>603.200953137411</v>
      </c>
      <c r="T146" s="58" t="n">
        <f aca="false">MAX(0,MIN(1,R146/100+$D$5))</f>
        <v>0.672841613522544</v>
      </c>
      <c r="U146" s="58" t="n">
        <v>0.453534551231136</v>
      </c>
      <c r="V146" s="57" t="n">
        <v>1330</v>
      </c>
      <c r="W146" s="58" t="n">
        <v>0.0882361663506877</v>
      </c>
      <c r="X146" s="59" t="s">
        <v>136</v>
      </c>
      <c r="Y146" s="59" t="s">
        <v>131</v>
      </c>
    </row>
    <row r="147" customFormat="false" ht="15" hidden="false" customHeight="false" outlineLevel="0" collapsed="false">
      <c r="A147" s="32" t="s">
        <v>198</v>
      </c>
      <c r="B147" s="32" t="s">
        <v>289</v>
      </c>
      <c r="C147" s="32" t="s">
        <v>291</v>
      </c>
      <c r="D147" s="54" t="n">
        <f aca="false">ROUND(S147*T147,0)</f>
        <v>301</v>
      </c>
      <c r="E147" s="54" t="n">
        <f aca="false">ROUND(S147,0)-D147</f>
        <v>183</v>
      </c>
      <c r="F147" s="54" t="n">
        <f aca="false">IF(COUNTA(D147:E147)=0,"",SUM(D147:E147))</f>
        <v>484</v>
      </c>
      <c r="G147" s="55" t="n">
        <f aca="false">IF(OR(F147="",F147=0),"",D147/F147)</f>
        <v>0.621900826446281</v>
      </c>
      <c r="H147" s="55" t="n">
        <f aca="false">IF(OR(F147="",F147=0),"",E147/F147)</f>
        <v>0.378099173553719</v>
      </c>
      <c r="I147" s="32" t="s">
        <v>129</v>
      </c>
      <c r="J147" s="36" t="n">
        <v>3.1978281706008</v>
      </c>
      <c r="K147" s="36" t="n">
        <f aca="false">$K$8</f>
        <v>1.80181073632582</v>
      </c>
      <c r="L147" s="36" t="n">
        <f aca="false">SQRT(J147^2+K147^2)</f>
        <v>3.67050772213151</v>
      </c>
      <c r="M147" s="55" t="n">
        <f aca="false">IF(G147="","",MAX(0,G147-1.96*L147/100))</f>
        <v>0.549958875092503</v>
      </c>
      <c r="N147" s="55" t="n">
        <f aca="false">IF(G147="","",MIN(1,G147+1.96*L147/100))</f>
        <v>0.693842777800059</v>
      </c>
      <c r="O147" s="54" t="n">
        <f aca="false">ROUND(S147*W147,0)</f>
        <v>72</v>
      </c>
      <c r="P147" s="54" t="n">
        <f aca="false">IF(F147="","",ROUND(SQRT((F147*L147/100)^2+(G147*O147)^2),0))</f>
        <v>48</v>
      </c>
      <c r="R147" s="56" t="n">
        <v>10.9414911229324</v>
      </c>
      <c r="S147" s="57" t="n">
        <f aca="false">U147*V147*$F$5</f>
        <v>483.987301587302</v>
      </c>
      <c r="T147" s="58" t="n">
        <f aca="false">MAX(0,MIN(1,R147/100+$D$5))</f>
        <v>0.621408325748089</v>
      </c>
      <c r="U147" s="58" t="n">
        <v>0.499470899470899</v>
      </c>
      <c r="V147" s="57" t="n">
        <v>969</v>
      </c>
      <c r="W147" s="58" t="n">
        <v>0.147793277096735</v>
      </c>
      <c r="X147" s="59" t="s">
        <v>130</v>
      </c>
      <c r="Y147" s="59" t="s">
        <v>131</v>
      </c>
    </row>
    <row r="148" customFormat="false" ht="15" hidden="false" customHeight="false" outlineLevel="0" collapsed="false">
      <c r="A148" s="32" t="s">
        <v>198</v>
      </c>
      <c r="B148" s="32" t="s">
        <v>289</v>
      </c>
      <c r="C148" s="32" t="s">
        <v>292</v>
      </c>
      <c r="D148" s="54" t="n">
        <f aca="false">ROUND(S148*T148,0)</f>
        <v>332</v>
      </c>
      <c r="E148" s="54" t="n">
        <f aca="false">ROUND(S148,0)-D148</f>
        <v>183</v>
      </c>
      <c r="F148" s="54" t="n">
        <f aca="false">IF(COUNTA(D148:E148)=0,"",SUM(D148:E148))</f>
        <v>515</v>
      </c>
      <c r="G148" s="55" t="n">
        <f aca="false">IF(OR(F148="",F148=0),"",D148/F148)</f>
        <v>0.644660194174757</v>
      </c>
      <c r="H148" s="55" t="n">
        <f aca="false">IF(OR(F148="",F148=0),"",E148/F148)</f>
        <v>0.355339805825243</v>
      </c>
      <c r="I148" s="32" t="s">
        <v>129</v>
      </c>
      <c r="J148" s="36" t="n">
        <v>3.1978281706008</v>
      </c>
      <c r="K148" s="36" t="n">
        <f aca="false">$K$8</f>
        <v>1.80181073632582</v>
      </c>
      <c r="L148" s="36" t="n">
        <f aca="false">SQRT(J148^2+K148^2)</f>
        <v>3.67050772213151</v>
      </c>
      <c r="M148" s="55" t="n">
        <f aca="false">IF(G148="","",MAX(0,G148-1.96*L148/100))</f>
        <v>0.57271824282098</v>
      </c>
      <c r="N148" s="55" t="n">
        <f aca="false">IF(G148="","",MIN(1,G148+1.96*L148/100))</f>
        <v>0.716602145528535</v>
      </c>
      <c r="O148" s="54" t="n">
        <f aca="false">ROUND(S148*W148,0)</f>
        <v>76</v>
      </c>
      <c r="P148" s="54" t="n">
        <f aca="false">IF(F148="","",ROUND(SQRT((F148*L148/100)^2+(G148*O148)^2),0))</f>
        <v>53</v>
      </c>
      <c r="R148" s="56" t="n">
        <v>13.1719838511696</v>
      </c>
      <c r="S148" s="57" t="n">
        <f aca="false">U148*V148*$F$5</f>
        <v>515.312883435583</v>
      </c>
      <c r="T148" s="58" t="n">
        <f aca="false">MAX(0,MIN(1,R148/100+$D$5))</f>
        <v>0.643713253030461</v>
      </c>
      <c r="U148" s="58" t="n">
        <v>0.620858895705521</v>
      </c>
      <c r="V148" s="57" t="n">
        <v>830</v>
      </c>
      <c r="W148" s="58" t="n">
        <v>0.147793277096735</v>
      </c>
      <c r="X148" s="59" t="s">
        <v>130</v>
      </c>
      <c r="Y148" s="59" t="s">
        <v>131</v>
      </c>
    </row>
    <row r="149" customFormat="false" ht="15" hidden="false" customHeight="false" outlineLevel="0" collapsed="false">
      <c r="A149" s="32" t="s">
        <v>198</v>
      </c>
      <c r="B149" s="32" t="s">
        <v>293</v>
      </c>
      <c r="C149" s="32" t="s">
        <v>293</v>
      </c>
      <c r="D149" s="54" t="n">
        <f aca="false">ROUND(S149*T149,0)</f>
        <v>269</v>
      </c>
      <c r="E149" s="54" t="n">
        <f aca="false">ROUND(S149,0)-D149</f>
        <v>215</v>
      </c>
      <c r="F149" s="54" t="n">
        <f aca="false">IF(COUNTA(D149:E149)=0,"",SUM(D149:E149))</f>
        <v>484</v>
      </c>
      <c r="G149" s="55" t="n">
        <f aca="false">IF(OR(F149="",F149=0),"",D149/F149)</f>
        <v>0.555785123966942</v>
      </c>
      <c r="H149" s="55" t="n">
        <f aca="false">IF(OR(F149="",F149=0),"",E149/F149)</f>
        <v>0.444214876033058</v>
      </c>
      <c r="I149" s="32" t="s">
        <v>129</v>
      </c>
      <c r="J149" s="36" t="n">
        <v>3.1978281706008</v>
      </c>
      <c r="K149" s="36" t="n">
        <f aca="false">$K$8</f>
        <v>1.80181073632582</v>
      </c>
      <c r="L149" s="36" t="n">
        <f aca="false">SQRT(J149^2+K149^2)</f>
        <v>3.67050772213151</v>
      </c>
      <c r="M149" s="55" t="n">
        <f aca="false">IF(G149="","",MAX(0,G149-1.96*L149/100))</f>
        <v>0.483843172613165</v>
      </c>
      <c r="N149" s="55" t="n">
        <f aca="false">IF(G149="","",MIN(1,G149+1.96*L149/100))</f>
        <v>0.62772707532072</v>
      </c>
      <c r="O149" s="54" t="n">
        <f aca="false">ROUND(S149*W149,0)</f>
        <v>72</v>
      </c>
      <c r="P149" s="54" t="n">
        <f aca="false">IF(F149="","",ROUND(SQRT((F149*L149/100)^2+(G149*O149)^2),0))</f>
        <v>44</v>
      </c>
      <c r="R149" s="56" t="n">
        <v>4.34098843260882</v>
      </c>
      <c r="S149" s="57" t="n">
        <f aca="false">U149*V149*$F$5</f>
        <v>483.913480885312</v>
      </c>
      <c r="T149" s="58" t="n">
        <f aca="false">MAX(0,MIN(1,R149/100+$D$5))</f>
        <v>0.555403298844853</v>
      </c>
      <c r="U149" s="58" t="n">
        <v>0.469818913480885</v>
      </c>
      <c r="V149" s="57" t="n">
        <v>1030</v>
      </c>
      <c r="W149" s="58" t="n">
        <v>0.147793277096735</v>
      </c>
      <c r="X149" s="59" t="s">
        <v>130</v>
      </c>
      <c r="Y149" s="59" t="s">
        <v>131</v>
      </c>
    </row>
    <row r="150" customFormat="false" ht="15" hidden="false" customHeight="false" outlineLevel="0" collapsed="false">
      <c r="A150" s="32" t="s">
        <v>198</v>
      </c>
      <c r="B150" s="32" t="s">
        <v>294</v>
      </c>
      <c r="C150" s="32" t="s">
        <v>294</v>
      </c>
      <c r="D150" s="54" t="n">
        <f aca="false">ROUND(S150*T150,0)</f>
        <v>518</v>
      </c>
      <c r="E150" s="54" t="n">
        <f aca="false">ROUND(S150,0)-D150</f>
        <v>1139</v>
      </c>
      <c r="F150" s="54" t="n">
        <f aca="false">IF(COUNTA(D150:E150)=0,"",SUM(D150:E150))</f>
        <v>1657</v>
      </c>
      <c r="G150" s="55" t="n">
        <f aca="false">IF(OR(F150="",F150=0),"",D150/F150)</f>
        <v>0.312613156306578</v>
      </c>
      <c r="H150" s="55" t="n">
        <f aca="false">IF(OR(F150="",F150=0),"",E150/F150)</f>
        <v>0.687386843693422</v>
      </c>
      <c r="I150" s="32" t="s">
        <v>129</v>
      </c>
      <c r="J150" s="36" t="n">
        <v>2.08262589216041</v>
      </c>
      <c r="K150" s="36" t="n">
        <f aca="false">$K$8</f>
        <v>1.80181073632582</v>
      </c>
      <c r="L150" s="36" t="n">
        <f aca="false">SQRT(J150^2+K150^2)</f>
        <v>2.75387954279702</v>
      </c>
      <c r="M150" s="55" t="n">
        <f aca="false">IF(G150="","",MAX(0,G150-1.96*L150/100))</f>
        <v>0.258637117267757</v>
      </c>
      <c r="N150" s="55" t="n">
        <f aca="false">IF(G150="","",MIN(1,G150+1.96*L150/100))</f>
        <v>0.3665891953454</v>
      </c>
      <c r="O150" s="54" t="n">
        <f aca="false">ROUND(S150*W150,0)</f>
        <v>112</v>
      </c>
      <c r="P150" s="54" t="n">
        <f aca="false">IF(F150="","",ROUND(SQRT((F150*L150/100)^2+(G150*O150)^2),0))</f>
        <v>58</v>
      </c>
      <c r="R150" s="56" t="n">
        <v>-19.9314742048397</v>
      </c>
      <c r="S150" s="57" t="n">
        <f aca="false">U150*V150*$F$5</f>
        <v>1656.73758865248</v>
      </c>
      <c r="T150" s="58" t="n">
        <f aca="false">MAX(0,MIN(1,R150/100+$D$5))</f>
        <v>0.312678672470368</v>
      </c>
      <c r="U150" s="58" t="n">
        <v>0.66750104297038</v>
      </c>
      <c r="V150" s="57" t="n">
        <v>2482</v>
      </c>
      <c r="W150" s="58" t="n">
        <v>0.0678151016999644</v>
      </c>
      <c r="X150" s="59" t="s">
        <v>169</v>
      </c>
      <c r="Y150" s="59" t="s">
        <v>131</v>
      </c>
    </row>
    <row r="151" customFormat="false" ht="15" hidden="false" customHeight="false" outlineLevel="0" collapsed="false">
      <c r="A151" s="32" t="s">
        <v>198</v>
      </c>
      <c r="B151" s="32" t="s">
        <v>295</v>
      </c>
      <c r="C151" s="32" t="s">
        <v>296</v>
      </c>
      <c r="D151" s="54" t="n">
        <f aca="false">ROUND(S151*T151,0)</f>
        <v>773</v>
      </c>
      <c r="E151" s="54" t="n">
        <f aca="false">ROUND(S151,0)-D151</f>
        <v>767</v>
      </c>
      <c r="F151" s="54" t="n">
        <f aca="false">IF(COUNTA(D151:E151)=0,"",SUM(D151:E151))</f>
        <v>1540</v>
      </c>
      <c r="G151" s="55" t="n">
        <f aca="false">IF(OR(F151="",F151=0),"",D151/F151)</f>
        <v>0.501948051948052</v>
      </c>
      <c r="H151" s="55" t="n">
        <f aca="false">IF(OR(F151="",F151=0),"",E151/F151)</f>
        <v>0.498051948051948</v>
      </c>
      <c r="I151" s="32" t="s">
        <v>129</v>
      </c>
      <c r="J151" s="36" t="n">
        <v>2.08262589216041</v>
      </c>
      <c r="K151" s="36" t="n">
        <f aca="false">$K$8</f>
        <v>1.80181073632582</v>
      </c>
      <c r="L151" s="36" t="n">
        <f aca="false">SQRT(J151^2+K151^2)</f>
        <v>2.75387954279702</v>
      </c>
      <c r="M151" s="55" t="n">
        <f aca="false">IF(G151="","",MAX(0,G151-1.96*L151/100))</f>
        <v>0.44797201290923</v>
      </c>
      <c r="N151" s="55" t="n">
        <f aca="false">IF(G151="","",MIN(1,G151+1.96*L151/100))</f>
        <v>0.555924090986874</v>
      </c>
      <c r="O151" s="54" t="n">
        <f aca="false">ROUND(S151*W151,0)</f>
        <v>104</v>
      </c>
      <c r="P151" s="54" t="n">
        <f aca="false">IF(F151="","",ROUND(SQRT((F151*L151/100)^2+(G151*O151)^2),0))</f>
        <v>67</v>
      </c>
      <c r="R151" s="56" t="n">
        <v>-1.02255622328588</v>
      </c>
      <c r="S151" s="57" t="n">
        <f aca="false">U151*V151*$F$5</f>
        <v>1540.493339254</v>
      </c>
      <c r="T151" s="58" t="n">
        <f aca="false">MAX(0,MIN(1,R151/100+$D$5))</f>
        <v>0.501767852285906</v>
      </c>
      <c r="U151" s="58" t="n">
        <v>0.670071047957371</v>
      </c>
      <c r="V151" s="57" t="n">
        <v>2299</v>
      </c>
      <c r="W151" s="58" t="n">
        <v>0.0678151016999644</v>
      </c>
      <c r="X151" s="59" t="s">
        <v>169</v>
      </c>
      <c r="Y151" s="59" t="s">
        <v>131</v>
      </c>
    </row>
    <row r="152" customFormat="false" ht="15" hidden="false" customHeight="false" outlineLevel="0" collapsed="false">
      <c r="A152" s="32" t="s">
        <v>198</v>
      </c>
      <c r="B152" s="32" t="s">
        <v>295</v>
      </c>
      <c r="C152" s="32" t="s">
        <v>297</v>
      </c>
      <c r="D152" s="54" t="n">
        <f aca="false">ROUND(S152*T152,0)</f>
        <v>861</v>
      </c>
      <c r="E152" s="54" t="n">
        <f aca="false">ROUND(S152,0)-D152</f>
        <v>834</v>
      </c>
      <c r="F152" s="54" t="n">
        <f aca="false">IF(COUNTA(D152:E152)=0,"",SUM(D152:E152))</f>
        <v>1695</v>
      </c>
      <c r="G152" s="55" t="n">
        <f aca="false">IF(OR(F152="",F152=0),"",D152/F152)</f>
        <v>0.507964601769912</v>
      </c>
      <c r="H152" s="55" t="n">
        <f aca="false">IF(OR(F152="",F152=0),"",E152/F152)</f>
        <v>0.492035398230089</v>
      </c>
      <c r="I152" s="32" t="s">
        <v>129</v>
      </c>
      <c r="J152" s="36" t="n">
        <v>2.08262589216041</v>
      </c>
      <c r="K152" s="36" t="n">
        <f aca="false">$K$8</f>
        <v>1.80181073632582</v>
      </c>
      <c r="L152" s="36" t="n">
        <f aca="false">SQRT(J152^2+K152^2)</f>
        <v>2.75387954279702</v>
      </c>
      <c r="M152" s="55" t="n">
        <f aca="false">IF(G152="","",MAX(0,G152-1.96*L152/100))</f>
        <v>0.45398856273109</v>
      </c>
      <c r="N152" s="55" t="n">
        <f aca="false">IF(G152="","",MIN(1,G152+1.96*L152/100))</f>
        <v>0.561940640808733</v>
      </c>
      <c r="O152" s="54" t="n">
        <f aca="false">ROUND(S152*W152,0)</f>
        <v>115</v>
      </c>
      <c r="P152" s="54" t="n">
        <f aca="false">IF(F152="","",ROUND(SQRT((F152*L152/100)^2+(G152*O152)^2),0))</f>
        <v>75</v>
      </c>
      <c r="R152" s="56" t="n">
        <v>-0.399719964712954</v>
      </c>
      <c r="S152" s="57" t="n">
        <f aca="false">U152*V152*$F$5</f>
        <v>1695.44705882353</v>
      </c>
      <c r="T152" s="58" t="n">
        <f aca="false">MAX(0,MIN(1,R152/100+$D$5))</f>
        <v>0.507996214871635</v>
      </c>
      <c r="U152" s="58" t="n">
        <v>0.620588235294118</v>
      </c>
      <c r="V152" s="57" t="n">
        <v>2732</v>
      </c>
      <c r="W152" s="58" t="n">
        <v>0.0678151016999644</v>
      </c>
      <c r="X152" s="59" t="s">
        <v>169</v>
      </c>
      <c r="Y152" s="59" t="s">
        <v>131</v>
      </c>
    </row>
    <row r="153" customFormat="false" ht="15" hidden="false" customHeight="false" outlineLevel="0" collapsed="false">
      <c r="A153" s="32" t="s">
        <v>198</v>
      </c>
      <c r="B153" s="32" t="s">
        <v>295</v>
      </c>
      <c r="C153" s="32" t="s">
        <v>298</v>
      </c>
      <c r="D153" s="54" t="n">
        <f aca="false">ROUND(S153*T153,0)</f>
        <v>1502</v>
      </c>
      <c r="E153" s="54" t="n">
        <f aca="false">ROUND(S153,0)-D153</f>
        <v>1463</v>
      </c>
      <c r="F153" s="54" t="n">
        <f aca="false">IF(COUNTA(D153:E153)=0,"",SUM(D153:E153))</f>
        <v>2965</v>
      </c>
      <c r="G153" s="55" t="n">
        <f aca="false">IF(OR(F153="",F153=0),"",D153/F153)</f>
        <v>0.506576728499157</v>
      </c>
      <c r="H153" s="55" t="n">
        <f aca="false">IF(OR(F153="",F153=0),"",E153/F153)</f>
        <v>0.493423271500843</v>
      </c>
      <c r="I153" s="32" t="s">
        <v>129</v>
      </c>
      <c r="J153" s="36" t="n">
        <v>2.08262589216041</v>
      </c>
      <c r="K153" s="36" t="n">
        <f aca="false">$K$8</f>
        <v>1.80181073632582</v>
      </c>
      <c r="L153" s="36" t="n">
        <f aca="false">SQRT(J153^2+K153^2)</f>
        <v>2.75387954279702</v>
      </c>
      <c r="M153" s="55" t="n">
        <f aca="false">IF(G153="","",MAX(0,G153-1.96*L153/100))</f>
        <v>0.452600689460335</v>
      </c>
      <c r="N153" s="55" t="n">
        <f aca="false">IF(G153="","",MIN(1,G153+1.96*L153/100))</f>
        <v>0.560552767537978</v>
      </c>
      <c r="O153" s="54" t="n">
        <f aca="false">ROUND(S153*W153,0)</f>
        <v>201</v>
      </c>
      <c r="P153" s="54" t="n">
        <f aca="false">IF(F153="","",ROUND(SQRT((F153*L153/100)^2+(G153*O153)^2),0))</f>
        <v>131</v>
      </c>
      <c r="R153" s="56" t="n">
        <v>-0.554929940855181</v>
      </c>
      <c r="S153" s="57" t="n">
        <f aca="false">U153*V153*$F$5</f>
        <v>2965.37262012693</v>
      </c>
      <c r="T153" s="58" t="n">
        <f aca="false">MAX(0,MIN(1,R153/100+$D$5))</f>
        <v>0.506444115110213</v>
      </c>
      <c r="U153" s="58" t="n">
        <v>0.668177697189484</v>
      </c>
      <c r="V153" s="57" t="n">
        <v>4438</v>
      </c>
      <c r="W153" s="58" t="n">
        <v>0.0678151016999644</v>
      </c>
      <c r="X153" s="59" t="s">
        <v>169</v>
      </c>
      <c r="Y153" s="59" t="s">
        <v>131</v>
      </c>
    </row>
    <row r="154" customFormat="false" ht="15" hidden="false" customHeight="false" outlineLevel="0" collapsed="false">
      <c r="A154" s="32" t="s">
        <v>198</v>
      </c>
      <c r="B154" s="32" t="s">
        <v>295</v>
      </c>
      <c r="C154" s="32" t="s">
        <v>299</v>
      </c>
      <c r="D154" s="54" t="n">
        <f aca="false">ROUND(S154*T154,0)</f>
        <v>758</v>
      </c>
      <c r="E154" s="54" t="n">
        <f aca="false">ROUND(S154,0)-D154</f>
        <v>750</v>
      </c>
      <c r="F154" s="54" t="n">
        <f aca="false">IF(COUNTA(D154:E154)=0,"",SUM(D154:E154))</f>
        <v>1508</v>
      </c>
      <c r="G154" s="55" t="n">
        <f aca="false">IF(OR(F154="",F154=0),"",D154/F154)</f>
        <v>0.502652519893899</v>
      </c>
      <c r="H154" s="55" t="n">
        <f aca="false">IF(OR(F154="",F154=0),"",E154/F154)</f>
        <v>0.497347480106101</v>
      </c>
      <c r="I154" s="32" t="s">
        <v>129</v>
      </c>
      <c r="J154" s="36" t="n">
        <v>2.08262589216041</v>
      </c>
      <c r="K154" s="36" t="n">
        <f aca="false">$K$8</f>
        <v>1.80181073632582</v>
      </c>
      <c r="L154" s="36" t="n">
        <f aca="false">SQRT(J154^2+K154^2)</f>
        <v>2.75387954279702</v>
      </c>
      <c r="M154" s="55" t="n">
        <f aca="false">IF(G154="","",MAX(0,G154-1.96*L154/100))</f>
        <v>0.448676480855078</v>
      </c>
      <c r="N154" s="55" t="n">
        <f aca="false">IF(G154="","",MIN(1,G154+1.96*L154/100))</f>
        <v>0.556628558932721</v>
      </c>
      <c r="O154" s="54" t="n">
        <f aca="false">ROUND(S154*W154,0)</f>
        <v>102</v>
      </c>
      <c r="P154" s="54" t="n">
        <f aca="false">IF(F154="","",ROUND(SQRT((F154*L154/100)^2+(G154*O154)^2),0))</f>
        <v>66</v>
      </c>
      <c r="R154" s="56" t="n">
        <v>-0.937465844623963</v>
      </c>
      <c r="S154" s="57" t="n">
        <f aca="false">U154*V154*$F$5</f>
        <v>1507.62659380692</v>
      </c>
      <c r="T154" s="58" t="n">
        <f aca="false">MAX(0,MIN(1,R154/100+$D$5))</f>
        <v>0.502618756072525</v>
      </c>
      <c r="U154" s="58" t="n">
        <v>0.679417122040073</v>
      </c>
      <c r="V154" s="57" t="n">
        <v>2219</v>
      </c>
      <c r="W154" s="58" t="n">
        <v>0.0678151016999644</v>
      </c>
      <c r="X154" s="59" t="s">
        <v>169</v>
      </c>
      <c r="Y154" s="59" t="s">
        <v>131</v>
      </c>
    </row>
    <row r="155" customFormat="false" ht="15" hidden="false" customHeight="false" outlineLevel="0" collapsed="false">
      <c r="A155" s="32" t="s">
        <v>198</v>
      </c>
      <c r="B155" s="32" t="s">
        <v>295</v>
      </c>
      <c r="C155" s="32" t="s">
        <v>300</v>
      </c>
      <c r="D155" s="54" t="n">
        <f aca="false">ROUND(S155*T155,0)</f>
        <v>693</v>
      </c>
      <c r="E155" s="54" t="n">
        <f aca="false">ROUND(S155,0)-D155</f>
        <v>691</v>
      </c>
      <c r="F155" s="54" t="n">
        <f aca="false">IF(COUNTA(D155:E155)=0,"",SUM(D155:E155))</f>
        <v>1384</v>
      </c>
      <c r="G155" s="55" t="n">
        <f aca="false">IF(OR(F155="",F155=0),"",D155/F155)</f>
        <v>0.500722543352601</v>
      </c>
      <c r="H155" s="55" t="n">
        <f aca="false">IF(OR(F155="",F155=0),"",E155/F155)</f>
        <v>0.499277456647399</v>
      </c>
      <c r="I155" s="32" t="s">
        <v>129</v>
      </c>
      <c r="J155" s="36" t="n">
        <v>2.08262589216041</v>
      </c>
      <c r="K155" s="36" t="n">
        <f aca="false">$K$8</f>
        <v>1.80181073632582</v>
      </c>
      <c r="L155" s="36" t="n">
        <f aca="false">SQRT(J155^2+K155^2)</f>
        <v>2.75387954279702</v>
      </c>
      <c r="M155" s="55" t="n">
        <f aca="false">IF(G155="","",MAX(0,G155-1.96*L155/100))</f>
        <v>0.44674650431378</v>
      </c>
      <c r="N155" s="55" t="n">
        <f aca="false">IF(G155="","",MIN(1,G155+1.96*L155/100))</f>
        <v>0.554698582391423</v>
      </c>
      <c r="O155" s="54" t="n">
        <f aca="false">ROUND(S155*W155,0)</f>
        <v>94</v>
      </c>
      <c r="P155" s="54" t="n">
        <f aca="false">IF(F155="","",ROUND(SQRT((F155*L155/100)^2+(G155*O155)^2),0))</f>
        <v>61</v>
      </c>
      <c r="R155" s="56" t="n">
        <v>-1.11629083815893</v>
      </c>
      <c r="S155" s="57" t="n">
        <f aca="false">U155*V155*$F$5</f>
        <v>1383.95299145299</v>
      </c>
      <c r="T155" s="58" t="n">
        <f aca="false">MAX(0,MIN(1,R155/100+$D$5))</f>
        <v>0.500830506137175</v>
      </c>
      <c r="U155" s="58" t="n">
        <v>0.643399810066477</v>
      </c>
      <c r="V155" s="57" t="n">
        <v>2151</v>
      </c>
      <c r="W155" s="58" t="n">
        <v>0.0678151016999644</v>
      </c>
      <c r="X155" s="59" t="s">
        <v>169</v>
      </c>
      <c r="Y155" s="59" t="s">
        <v>131</v>
      </c>
    </row>
    <row r="156" customFormat="false" ht="15" hidden="false" customHeight="false" outlineLevel="0" collapsed="false">
      <c r="A156" s="32" t="s">
        <v>198</v>
      </c>
      <c r="B156" s="32" t="s">
        <v>295</v>
      </c>
      <c r="C156" s="32" t="s">
        <v>301</v>
      </c>
      <c r="D156" s="54" t="n">
        <f aca="false">ROUND(S156*T156,0)</f>
        <v>610</v>
      </c>
      <c r="E156" s="54" t="n">
        <f aca="false">ROUND(S156,0)-D156</f>
        <v>572</v>
      </c>
      <c r="F156" s="54" t="n">
        <f aca="false">IF(COUNTA(D156:E156)=0,"",SUM(D156:E156))</f>
        <v>1182</v>
      </c>
      <c r="G156" s="55" t="n">
        <f aca="false">IF(OR(F156="",F156=0),"",D156/F156)</f>
        <v>0.516074450084602</v>
      </c>
      <c r="H156" s="55" t="n">
        <f aca="false">IF(OR(F156="",F156=0),"",E156/F156)</f>
        <v>0.483925549915398</v>
      </c>
      <c r="I156" s="32" t="s">
        <v>129</v>
      </c>
      <c r="J156" s="36" t="n">
        <v>2.08262589216041</v>
      </c>
      <c r="K156" s="36" t="n">
        <f aca="false">$K$8</f>
        <v>1.80181073632582</v>
      </c>
      <c r="L156" s="36" t="n">
        <f aca="false">SQRT(J156^2+K156^2)</f>
        <v>2.75387954279702</v>
      </c>
      <c r="M156" s="55" t="n">
        <f aca="false">IF(G156="","",MAX(0,G156-1.96*L156/100))</f>
        <v>0.462098411045781</v>
      </c>
      <c r="N156" s="55" t="n">
        <f aca="false">IF(G156="","",MIN(1,G156+1.96*L156/100))</f>
        <v>0.570050489123424</v>
      </c>
      <c r="O156" s="54" t="n">
        <f aca="false">ROUND(S156*W156,0)</f>
        <v>80</v>
      </c>
      <c r="P156" s="54" t="n">
        <f aca="false">IF(F156="","",ROUND(SQRT((F156*L156/100)^2+(G156*O156)^2),0))</f>
        <v>53</v>
      </c>
      <c r="R156" s="56" t="n">
        <v>0.416906830979265</v>
      </c>
      <c r="S156" s="57" t="n">
        <f aca="false">U156*V156*$F$5</f>
        <v>1181.67359413203</v>
      </c>
      <c r="T156" s="58" t="n">
        <f aca="false">MAX(0,MIN(1,R156/100+$D$5))</f>
        <v>0.516162482828557</v>
      </c>
      <c r="U156" s="58" t="n">
        <v>0.737163814180929</v>
      </c>
      <c r="V156" s="57" t="n">
        <v>1603</v>
      </c>
      <c r="W156" s="58" t="n">
        <v>0.0678151016999644</v>
      </c>
      <c r="X156" s="59" t="s">
        <v>169</v>
      </c>
      <c r="Y156" s="59" t="s">
        <v>131</v>
      </c>
    </row>
    <row r="157" customFormat="false" ht="15" hidden="false" customHeight="false" outlineLevel="0" collapsed="false">
      <c r="A157" s="32" t="s">
        <v>198</v>
      </c>
      <c r="B157" s="32" t="s">
        <v>295</v>
      </c>
      <c r="C157" s="32" t="s">
        <v>302</v>
      </c>
      <c r="D157" s="54" t="n">
        <f aca="false">ROUND(S157*T157,0)</f>
        <v>1269</v>
      </c>
      <c r="E157" s="54" t="n">
        <f aca="false">ROUND(S157,0)-D157</f>
        <v>1233</v>
      </c>
      <c r="F157" s="54" t="n">
        <f aca="false">IF(COUNTA(D157:E157)=0,"",SUM(D157:E157))</f>
        <v>2502</v>
      </c>
      <c r="G157" s="55" t="n">
        <f aca="false">IF(OR(F157="",F157=0),"",D157/F157)</f>
        <v>0.507194244604317</v>
      </c>
      <c r="H157" s="55" t="n">
        <f aca="false">IF(OR(F157="",F157=0),"",E157/F157)</f>
        <v>0.492805755395683</v>
      </c>
      <c r="I157" s="32" t="s">
        <v>129</v>
      </c>
      <c r="J157" s="36" t="n">
        <v>2.08262589216041</v>
      </c>
      <c r="K157" s="36" t="n">
        <f aca="false">$K$8</f>
        <v>1.80181073632582</v>
      </c>
      <c r="L157" s="36" t="n">
        <f aca="false">SQRT(J157^2+K157^2)</f>
        <v>2.75387954279702</v>
      </c>
      <c r="M157" s="55" t="n">
        <f aca="false">IF(G157="","",MAX(0,G157-1.96*L157/100))</f>
        <v>0.453218205565495</v>
      </c>
      <c r="N157" s="55" t="n">
        <f aca="false">IF(G157="","",MIN(1,G157+1.96*L157/100))</f>
        <v>0.561170283643138</v>
      </c>
      <c r="O157" s="54" t="n">
        <f aca="false">ROUND(S157*W157,0)</f>
        <v>170</v>
      </c>
      <c r="P157" s="54" t="n">
        <f aca="false">IF(F157="","",ROUND(SQRT((F157*L157/100)^2+(G157*O157)^2),0))</f>
        <v>110</v>
      </c>
      <c r="R157" s="56" t="n">
        <v>-0.45948548705587</v>
      </c>
      <c r="S157" s="57" t="n">
        <f aca="false">U157*V157*$F$5</f>
        <v>2501.86532550992</v>
      </c>
      <c r="T157" s="58" t="n">
        <f aca="false">MAX(0,MIN(1,R157/100+$D$5))</f>
        <v>0.507398559648206</v>
      </c>
      <c r="U157" s="58" t="n">
        <v>0.618049734562727</v>
      </c>
      <c r="V157" s="57" t="n">
        <v>4048</v>
      </c>
      <c r="W157" s="58" t="n">
        <v>0.0678151016999644</v>
      </c>
      <c r="X157" s="59" t="s">
        <v>169</v>
      </c>
      <c r="Y157" s="59" t="s">
        <v>131</v>
      </c>
    </row>
    <row r="158" customFormat="false" ht="15" hidden="false" customHeight="false" outlineLevel="0" collapsed="false">
      <c r="A158" s="32" t="s">
        <v>198</v>
      </c>
      <c r="B158" s="32" t="s">
        <v>295</v>
      </c>
      <c r="C158" s="32" t="s">
        <v>303</v>
      </c>
      <c r="D158" s="54" t="n">
        <f aca="false">ROUND(S158*T158,0)</f>
        <v>693</v>
      </c>
      <c r="E158" s="54" t="n">
        <f aca="false">ROUND(S158,0)-D158</f>
        <v>620</v>
      </c>
      <c r="F158" s="54" t="n">
        <f aca="false">IF(COUNTA(D158:E158)=0,"",SUM(D158:E158))</f>
        <v>1313</v>
      </c>
      <c r="G158" s="55" t="n">
        <f aca="false">IF(OR(F158="",F158=0),"",D158/F158)</f>
        <v>0.527798933739528</v>
      </c>
      <c r="H158" s="55" t="n">
        <f aca="false">IF(OR(F158="",F158=0),"",E158/F158)</f>
        <v>0.472201066260472</v>
      </c>
      <c r="I158" s="32" t="s">
        <v>129</v>
      </c>
      <c r="J158" s="36" t="n">
        <v>2.08262589216041</v>
      </c>
      <c r="K158" s="36" t="n">
        <f aca="false">$K$8</f>
        <v>1.80181073632582</v>
      </c>
      <c r="L158" s="36" t="n">
        <f aca="false">SQRT(J158^2+K158^2)</f>
        <v>2.75387954279702</v>
      </c>
      <c r="M158" s="55" t="n">
        <f aca="false">IF(G158="","",MAX(0,G158-1.96*L158/100))</f>
        <v>0.473822894700706</v>
      </c>
      <c r="N158" s="55" t="n">
        <f aca="false">IF(G158="","",MIN(1,G158+1.96*L158/100))</f>
        <v>0.581774972778349</v>
      </c>
      <c r="O158" s="54" t="n">
        <f aca="false">ROUND(S158*W158,0)</f>
        <v>89</v>
      </c>
      <c r="P158" s="54" t="n">
        <f aca="false">IF(F158="","",ROUND(SQRT((F158*L158/100)^2+(G158*O158)^2),0))</f>
        <v>59</v>
      </c>
      <c r="R158" s="56" t="n">
        <v>1.59357034880275</v>
      </c>
      <c r="S158" s="57" t="n">
        <f aca="false">U158*V158*$F$5</f>
        <v>1312.71</v>
      </c>
      <c r="T158" s="58" t="n">
        <f aca="false">MAX(0,MIN(1,R158/100+$D$5))</f>
        <v>0.527929118006792</v>
      </c>
      <c r="U158" s="58" t="n">
        <v>0.658</v>
      </c>
      <c r="V158" s="57" t="n">
        <v>1995</v>
      </c>
      <c r="W158" s="58" t="n">
        <v>0.0678151016999644</v>
      </c>
      <c r="X158" s="59" t="s">
        <v>169</v>
      </c>
      <c r="Y158" s="59" t="s">
        <v>131</v>
      </c>
    </row>
    <row r="159" customFormat="false" ht="15" hidden="false" customHeight="false" outlineLevel="0" collapsed="false">
      <c r="A159" s="32" t="s">
        <v>198</v>
      </c>
      <c r="B159" s="32" t="s">
        <v>295</v>
      </c>
      <c r="C159" s="32" t="s">
        <v>304</v>
      </c>
      <c r="D159" s="54" t="n">
        <f aca="false">ROUND(S159*T159,0)</f>
        <v>692</v>
      </c>
      <c r="E159" s="54" t="n">
        <f aca="false">ROUND(S159,0)-D159</f>
        <v>650</v>
      </c>
      <c r="F159" s="54" t="n">
        <f aca="false">IF(COUNTA(D159:E159)=0,"",SUM(D159:E159))</f>
        <v>1342</v>
      </c>
      <c r="G159" s="55" t="n">
        <f aca="false">IF(OR(F159="",F159=0),"",D159/F159)</f>
        <v>0.515648286140089</v>
      </c>
      <c r="H159" s="55" t="n">
        <f aca="false">IF(OR(F159="",F159=0),"",E159/F159)</f>
        <v>0.484351713859911</v>
      </c>
      <c r="I159" s="32" t="s">
        <v>129</v>
      </c>
      <c r="J159" s="36" t="n">
        <v>2.08262589216041</v>
      </c>
      <c r="K159" s="36" t="n">
        <f aca="false">$K$8</f>
        <v>1.80181073632582</v>
      </c>
      <c r="L159" s="36" t="n">
        <f aca="false">SQRT(J159^2+K159^2)</f>
        <v>2.75387954279702</v>
      </c>
      <c r="M159" s="55" t="n">
        <f aca="false">IF(G159="","",MAX(0,G159-1.96*L159/100))</f>
        <v>0.461672247101268</v>
      </c>
      <c r="N159" s="55" t="n">
        <f aca="false">IF(G159="","",MIN(1,G159+1.96*L159/100))</f>
        <v>0.569624325178911</v>
      </c>
      <c r="O159" s="54" t="n">
        <f aca="false">ROUND(S159*W159,0)</f>
        <v>91</v>
      </c>
      <c r="P159" s="54" t="n">
        <f aca="false">IF(F159="","",ROUND(SQRT((F159*L159/100)^2+(G159*O159)^2),0))</f>
        <v>60</v>
      </c>
      <c r="R159" s="56" t="n">
        <v>0.361411407336951</v>
      </c>
      <c r="S159" s="57" t="n">
        <f aca="false">U159*V159*$F$5</f>
        <v>1342.44359673025</v>
      </c>
      <c r="T159" s="58" t="n">
        <f aca="false">MAX(0,MIN(1,R159/100+$D$5))</f>
        <v>0.515607528592134</v>
      </c>
      <c r="U159" s="58" t="n">
        <v>0.726430517711172</v>
      </c>
      <c r="V159" s="57" t="n">
        <v>1848</v>
      </c>
      <c r="W159" s="58" t="n">
        <v>0.0678151016999644</v>
      </c>
      <c r="X159" s="59" t="s">
        <v>169</v>
      </c>
      <c r="Y159" s="59" t="s">
        <v>131</v>
      </c>
    </row>
    <row r="160" customFormat="false" ht="15" hidden="false" customHeight="false" outlineLevel="0" collapsed="false">
      <c r="A160" s="32" t="s">
        <v>198</v>
      </c>
      <c r="B160" s="32" t="s">
        <v>295</v>
      </c>
      <c r="C160" s="32" t="s">
        <v>305</v>
      </c>
      <c r="D160" s="54" t="n">
        <f aca="false">ROUND(S160*T160,0)</f>
        <v>454</v>
      </c>
      <c r="E160" s="54" t="n">
        <f aca="false">ROUND(S160,0)-D160</f>
        <v>426</v>
      </c>
      <c r="F160" s="54" t="n">
        <f aca="false">IF(COUNTA(D160:E160)=0,"",SUM(D160:E160))</f>
        <v>880</v>
      </c>
      <c r="G160" s="55" t="n">
        <f aca="false">IF(OR(F160="",F160=0),"",D160/F160)</f>
        <v>0.515909090909091</v>
      </c>
      <c r="H160" s="55" t="n">
        <f aca="false">IF(OR(F160="",F160=0),"",E160/F160)</f>
        <v>0.484090909090909</v>
      </c>
      <c r="I160" s="32" t="s">
        <v>129</v>
      </c>
      <c r="J160" s="36" t="n">
        <v>2.22489971008846</v>
      </c>
      <c r="K160" s="36" t="n">
        <f aca="false">$K$8</f>
        <v>1.80181073632582</v>
      </c>
      <c r="L160" s="36" t="n">
        <f aca="false">SQRT(J160^2+K160^2)</f>
        <v>2.86298806310657</v>
      </c>
      <c r="M160" s="55" t="n">
        <f aca="false">IF(G160="","",MAX(0,G160-1.96*L160/100))</f>
        <v>0.459794524872202</v>
      </c>
      <c r="N160" s="55" t="n">
        <f aca="false">IF(G160="","",MIN(1,G160+1.96*L160/100))</f>
        <v>0.57202365694598</v>
      </c>
      <c r="O160" s="54" t="n">
        <f aca="false">ROUND(S160*W160,0)</f>
        <v>78</v>
      </c>
      <c r="P160" s="54" t="n">
        <f aca="false">IF(F160="","",ROUND(SQRT((F160*L160/100)^2+(G160*O160)^2),0))</f>
        <v>47</v>
      </c>
      <c r="R160" s="56" t="n">
        <v>0.388738137878376</v>
      </c>
      <c r="S160" s="57" t="n">
        <f aca="false">U160*V160*$F$5</f>
        <v>879.958115183246</v>
      </c>
      <c r="T160" s="58" t="n">
        <f aca="false">MAX(0,MIN(1,R160/100+$D$5))</f>
        <v>0.515880795897548</v>
      </c>
      <c r="U160" s="58" t="n">
        <v>0.668661181750187</v>
      </c>
      <c r="V160" s="57" t="n">
        <v>1316</v>
      </c>
      <c r="W160" s="58" t="n">
        <v>0.0882361663506877</v>
      </c>
      <c r="X160" s="59" t="s">
        <v>136</v>
      </c>
      <c r="Y160" s="59" t="s">
        <v>131</v>
      </c>
    </row>
    <row r="161" customFormat="false" ht="15" hidden="false" customHeight="false" outlineLevel="0" collapsed="false">
      <c r="A161" s="32" t="s">
        <v>198</v>
      </c>
      <c r="B161" s="32" t="s">
        <v>306</v>
      </c>
      <c r="C161" s="32" t="s">
        <v>306</v>
      </c>
      <c r="D161" s="54" t="n">
        <f aca="false">ROUND(S161*T161,0)</f>
        <v>841</v>
      </c>
      <c r="E161" s="54" t="n">
        <f aca="false">ROUND(S161,0)-D161</f>
        <v>1363</v>
      </c>
      <c r="F161" s="54" t="n">
        <f aca="false">IF(COUNTA(D161:E161)=0,"",SUM(D161:E161))</f>
        <v>2204</v>
      </c>
      <c r="G161" s="55" t="n">
        <f aca="false">IF(OR(F161="",F161=0),"",D161/F161)</f>
        <v>0.381578947368421</v>
      </c>
      <c r="H161" s="55" t="n">
        <f aca="false">IF(OR(F161="",F161=0),"",E161/F161)</f>
        <v>0.618421052631579</v>
      </c>
      <c r="I161" s="32" t="s">
        <v>129</v>
      </c>
      <c r="J161" s="36" t="n">
        <v>2.08262589216041</v>
      </c>
      <c r="K161" s="36" t="n">
        <f aca="false">$K$8</f>
        <v>1.80181073632582</v>
      </c>
      <c r="L161" s="36" t="n">
        <f aca="false">SQRT(J161^2+K161^2)</f>
        <v>2.75387954279702</v>
      </c>
      <c r="M161" s="55" t="n">
        <f aca="false">IF(G161="","",MAX(0,G161-1.96*L161/100))</f>
        <v>0.327602908329599</v>
      </c>
      <c r="N161" s="55" t="n">
        <f aca="false">IF(G161="","",MIN(1,G161+1.96*L161/100))</f>
        <v>0.435554986407243</v>
      </c>
      <c r="O161" s="54" t="n">
        <f aca="false">ROUND(S161*W161,0)</f>
        <v>149</v>
      </c>
      <c r="P161" s="54" t="n">
        <f aca="false">IF(F161="","",ROUND(SQRT((F161*L161/100)^2+(G161*O161)^2),0))</f>
        <v>83</v>
      </c>
      <c r="R161" s="56" t="n">
        <v>-13.0441754807912</v>
      </c>
      <c r="S161" s="57" t="n">
        <f aca="false">U161*V161*$F$5</f>
        <v>2204.10505319149</v>
      </c>
      <c r="T161" s="58" t="n">
        <f aca="false">MAX(0,MIN(1,R161/100+$D$5))</f>
        <v>0.381551659710853</v>
      </c>
      <c r="U161" s="58" t="n">
        <v>0.71841755319149</v>
      </c>
      <c r="V161" s="57" t="n">
        <v>3068</v>
      </c>
      <c r="W161" s="58" t="n">
        <v>0.0678151016999644</v>
      </c>
      <c r="X161" s="59" t="s">
        <v>169</v>
      </c>
      <c r="Y161" s="59" t="s">
        <v>131</v>
      </c>
    </row>
    <row r="162" customFormat="false" ht="15" hidden="false" customHeight="false" outlineLevel="0" collapsed="false">
      <c r="A162" s="32" t="s">
        <v>198</v>
      </c>
      <c r="B162" s="32" t="s">
        <v>307</v>
      </c>
      <c r="C162" s="32" t="s">
        <v>307</v>
      </c>
      <c r="D162" s="54" t="n">
        <f aca="false">ROUND(S162*T162,0)</f>
        <v>447</v>
      </c>
      <c r="E162" s="54" t="n">
        <f aca="false">ROUND(S162,0)-D162</f>
        <v>790</v>
      </c>
      <c r="F162" s="54" t="n">
        <f aca="false">IF(COUNTA(D162:E162)=0,"",SUM(D162:E162))</f>
        <v>1237</v>
      </c>
      <c r="G162" s="55" t="n">
        <f aca="false">IF(OR(F162="",F162=0),"",D162/F162)</f>
        <v>0.361358124494745</v>
      </c>
      <c r="H162" s="55" t="n">
        <f aca="false">IF(OR(F162="",F162=0),"",E162/F162)</f>
        <v>0.638641875505255</v>
      </c>
      <c r="I162" s="32" t="s">
        <v>129</v>
      </c>
      <c r="J162" s="36" t="n">
        <v>2.08262589216041</v>
      </c>
      <c r="K162" s="36" t="n">
        <f aca="false">$K$8</f>
        <v>1.80181073632582</v>
      </c>
      <c r="L162" s="36" t="n">
        <f aca="false">SQRT(J162^2+K162^2)</f>
        <v>2.75387954279702</v>
      </c>
      <c r="M162" s="55" t="n">
        <f aca="false">IF(G162="","",MAX(0,G162-1.96*L162/100))</f>
        <v>0.307382085455924</v>
      </c>
      <c r="N162" s="55" t="n">
        <f aca="false">IF(G162="","",MIN(1,G162+1.96*L162/100))</f>
        <v>0.415334163533567</v>
      </c>
      <c r="O162" s="54" t="n">
        <f aca="false">ROUND(S162*W162,0)</f>
        <v>84</v>
      </c>
      <c r="P162" s="54" t="n">
        <f aca="false">IF(F162="","",ROUND(SQRT((F162*L162/100)^2+(G162*O162)^2),0))</f>
        <v>46</v>
      </c>
      <c r="R162" s="56" t="n">
        <v>-15.0975576852061</v>
      </c>
      <c r="S162" s="57" t="n">
        <f aca="false">U162*V162*$F$5</f>
        <v>1236.97340124505</v>
      </c>
      <c r="T162" s="58" t="n">
        <f aca="false">MAX(0,MIN(1,R162/100+$D$5))</f>
        <v>0.361017837666703</v>
      </c>
      <c r="U162" s="58" t="n">
        <v>0.688737973967176</v>
      </c>
      <c r="V162" s="57" t="n">
        <v>1796</v>
      </c>
      <c r="W162" s="58" t="n">
        <v>0.0678151016999644</v>
      </c>
      <c r="X162" s="59" t="s">
        <v>169</v>
      </c>
      <c r="Y162" s="59" t="s">
        <v>131</v>
      </c>
    </row>
    <row r="163" customFormat="false" ht="15" hidden="false" customHeight="false" outlineLevel="0" collapsed="false">
      <c r="A163" s="32" t="s">
        <v>198</v>
      </c>
      <c r="B163" s="32" t="s">
        <v>308</v>
      </c>
      <c r="C163" s="32" t="s">
        <v>309</v>
      </c>
      <c r="D163" s="54" t="n">
        <f aca="false">ROUND(S163*T163,0)</f>
        <v>158</v>
      </c>
      <c r="E163" s="54" t="n">
        <f aca="false">ROUND(S163,0)-D163</f>
        <v>405</v>
      </c>
      <c r="F163" s="54" t="n">
        <f aca="false">IF(COUNTA(D163:E163)=0,"",SUM(D163:E163))</f>
        <v>563</v>
      </c>
      <c r="G163" s="55" t="n">
        <f aca="false">IF(OR(F163="",F163=0),"",D163/F163)</f>
        <v>0.280639431616341</v>
      </c>
      <c r="H163" s="55" t="n">
        <f aca="false">IF(OR(F163="",F163=0),"",E163/F163)</f>
        <v>0.719360568383659</v>
      </c>
      <c r="I163" s="32" t="s">
        <v>129</v>
      </c>
      <c r="J163" s="36" t="n">
        <v>3.1978281706008</v>
      </c>
      <c r="K163" s="36" t="n">
        <f aca="false">$K$8</f>
        <v>1.80181073632582</v>
      </c>
      <c r="L163" s="36" t="n">
        <f aca="false">SQRT(J163^2+K163^2)</f>
        <v>3.67050772213151</v>
      </c>
      <c r="M163" s="55" t="n">
        <f aca="false">IF(G163="","",MAX(0,G163-1.96*L163/100))</f>
        <v>0.208697480262563</v>
      </c>
      <c r="N163" s="55" t="n">
        <f aca="false">IF(G163="","",MIN(1,G163+1.96*L163/100))</f>
        <v>0.352581382970119</v>
      </c>
      <c r="O163" s="54" t="n">
        <f aca="false">ROUND(S163*W163,0)</f>
        <v>83</v>
      </c>
      <c r="P163" s="54" t="n">
        <f aca="false">IF(F163="","",ROUND(SQRT((F163*L163/100)^2+(G163*O163)^2),0))</f>
        <v>31</v>
      </c>
      <c r="R163" s="56" t="n">
        <v>-23.0707464145403</v>
      </c>
      <c r="S163" s="57" t="n">
        <f aca="false">U163*V163*$F$5</f>
        <v>562.682926829269</v>
      </c>
      <c r="T163" s="58" t="n">
        <f aca="false">MAX(0,MIN(1,R163/100+$D$5))</f>
        <v>0.281285950373362</v>
      </c>
      <c r="U163" s="58" t="n">
        <v>0.731707317073171</v>
      </c>
      <c r="V163" s="57" t="n">
        <v>769</v>
      </c>
      <c r="W163" s="58" t="n">
        <v>0.147793277096735</v>
      </c>
      <c r="X163" s="59" t="s">
        <v>130</v>
      </c>
      <c r="Y163" s="59" t="s">
        <v>131</v>
      </c>
    </row>
    <row r="164" customFormat="false" ht="15" hidden="false" customHeight="false" outlineLevel="0" collapsed="false">
      <c r="A164" s="32" t="s">
        <v>198</v>
      </c>
      <c r="B164" s="32" t="s">
        <v>308</v>
      </c>
      <c r="C164" s="32" t="s">
        <v>310</v>
      </c>
      <c r="D164" s="54" t="n">
        <f aca="false">ROUND(S164*T164,0)</f>
        <v>121</v>
      </c>
      <c r="E164" s="54" t="n">
        <f aca="false">ROUND(S164,0)-D164</f>
        <v>262</v>
      </c>
      <c r="F164" s="54" t="n">
        <f aca="false">IF(COUNTA(D164:E164)=0,"",SUM(D164:E164))</f>
        <v>383</v>
      </c>
      <c r="G164" s="55" t="n">
        <f aca="false">IF(OR(F164="",F164=0),"",D164/F164)</f>
        <v>0.315926892950392</v>
      </c>
      <c r="H164" s="55" t="n">
        <f aca="false">IF(OR(F164="",F164=0),"",E164/F164)</f>
        <v>0.684073107049608</v>
      </c>
      <c r="I164" s="32" t="s">
        <v>129</v>
      </c>
      <c r="J164" s="36" t="n">
        <v>3.1978281706008</v>
      </c>
      <c r="K164" s="36" t="n">
        <f aca="false">$K$8</f>
        <v>1.80181073632582</v>
      </c>
      <c r="L164" s="36" t="n">
        <f aca="false">SQRT(J164^2+K164^2)</f>
        <v>3.67050772213151</v>
      </c>
      <c r="M164" s="55" t="n">
        <f aca="false">IF(G164="","",MAX(0,G164-1.96*L164/100))</f>
        <v>0.243984941596614</v>
      </c>
      <c r="N164" s="55" t="n">
        <f aca="false">IF(G164="","",MIN(1,G164+1.96*L164/100))</f>
        <v>0.387868844304169</v>
      </c>
      <c r="O164" s="54" t="n">
        <f aca="false">ROUND(S164*W164,0)</f>
        <v>57</v>
      </c>
      <c r="P164" s="54" t="n">
        <f aca="false">IF(F164="","",ROUND(SQRT((F164*L164/100)^2+(G164*O164)^2),0))</f>
        <v>23</v>
      </c>
      <c r="R164" s="56" t="n">
        <v>-19.5846994816264</v>
      </c>
      <c r="S164" s="57" t="n">
        <f aca="false">U164*V164*$F$5</f>
        <v>382.588235294118</v>
      </c>
      <c r="T164" s="58" t="n">
        <f aca="false">MAX(0,MIN(1,R164/100+$D$5))</f>
        <v>0.316146419702501</v>
      </c>
      <c r="U164" s="58" t="n">
        <v>0.705882352941177</v>
      </c>
      <c r="V164" s="57" t="n">
        <v>542</v>
      </c>
      <c r="W164" s="58" t="n">
        <v>0.147793277096735</v>
      </c>
      <c r="X164" s="59" t="s">
        <v>130</v>
      </c>
      <c r="Y164" s="59" t="s">
        <v>131</v>
      </c>
    </row>
    <row r="165" customFormat="false" ht="15" hidden="false" customHeight="false" outlineLevel="0" collapsed="false">
      <c r="A165" s="32" t="s">
        <v>198</v>
      </c>
      <c r="B165" s="32" t="s">
        <v>308</v>
      </c>
      <c r="C165" s="32" t="s">
        <v>311</v>
      </c>
      <c r="D165" s="54" t="n">
        <f aca="false">ROUND(S165*T165,0)</f>
        <v>415</v>
      </c>
      <c r="E165" s="54" t="n">
        <f aca="false">ROUND(S165,0)-D165</f>
        <v>833</v>
      </c>
      <c r="F165" s="54" t="n">
        <f aca="false">IF(COUNTA(D165:E165)=0,"",SUM(D165:E165))</f>
        <v>1248</v>
      </c>
      <c r="G165" s="55" t="n">
        <f aca="false">IF(OR(F165="",F165=0),"",D165/F165)</f>
        <v>0.332532051282051</v>
      </c>
      <c r="H165" s="55" t="n">
        <f aca="false">IF(OR(F165="",F165=0),"",E165/F165)</f>
        <v>0.667467948717949</v>
      </c>
      <c r="I165" s="32" t="s">
        <v>129</v>
      </c>
      <c r="J165" s="36" t="n">
        <v>2.08262589216041</v>
      </c>
      <c r="K165" s="36" t="n">
        <f aca="false">$K$8</f>
        <v>1.80181073632582</v>
      </c>
      <c r="L165" s="36" t="n">
        <f aca="false">SQRT(J165^2+K165^2)</f>
        <v>2.75387954279702</v>
      </c>
      <c r="M165" s="55" t="n">
        <f aca="false">IF(G165="","",MAX(0,G165-1.96*L165/100))</f>
        <v>0.27855601224323</v>
      </c>
      <c r="N165" s="55" t="n">
        <f aca="false">IF(G165="","",MIN(1,G165+1.96*L165/100))</f>
        <v>0.386508090320873</v>
      </c>
      <c r="O165" s="54" t="n">
        <f aca="false">ROUND(S165*W165,0)</f>
        <v>85</v>
      </c>
      <c r="P165" s="54" t="n">
        <f aca="false">IF(F165="","",ROUND(SQRT((F165*L165/100)^2+(G165*O165)^2),0))</f>
        <v>44</v>
      </c>
      <c r="R165" s="56" t="n">
        <v>-17.9379582332441</v>
      </c>
      <c r="S165" s="57" t="n">
        <f aca="false">U165*V165*$F$5</f>
        <v>1248.26659471128</v>
      </c>
      <c r="T165" s="58" t="n">
        <f aca="false">MAX(0,MIN(1,R165/100+$D$5))</f>
        <v>0.332613832186324</v>
      </c>
      <c r="U165" s="58" t="n">
        <v>0.676200755531571</v>
      </c>
      <c r="V165" s="57" t="n">
        <v>1846</v>
      </c>
      <c r="W165" s="58" t="n">
        <v>0.0678151016999644</v>
      </c>
      <c r="X165" s="59" t="s">
        <v>169</v>
      </c>
      <c r="Y165" s="59" t="s">
        <v>131</v>
      </c>
    </row>
    <row r="166" customFormat="false" ht="15" hidden="false" customHeight="false" outlineLevel="0" collapsed="false">
      <c r="A166" s="32" t="s">
        <v>198</v>
      </c>
      <c r="B166" s="32" t="s">
        <v>312</v>
      </c>
      <c r="C166" s="32" t="s">
        <v>312</v>
      </c>
      <c r="D166" s="54" t="n">
        <f aca="false">ROUND(S166*T166,0)</f>
        <v>810</v>
      </c>
      <c r="E166" s="54" t="n">
        <f aca="false">ROUND(S166,0)-D166</f>
        <v>703</v>
      </c>
      <c r="F166" s="54" t="n">
        <f aca="false">IF(COUNTA(D166:E166)=0,"",SUM(D166:E166))</f>
        <v>1513</v>
      </c>
      <c r="G166" s="55" t="n">
        <f aca="false">IF(OR(F166="",F166=0),"",D166/F166)</f>
        <v>0.53536021150033</v>
      </c>
      <c r="H166" s="55" t="n">
        <f aca="false">IF(OR(F166="",F166=0),"",E166/F166)</f>
        <v>0.46463978849967</v>
      </c>
      <c r="I166" s="32" t="s">
        <v>129</v>
      </c>
      <c r="J166" s="36" t="n">
        <v>2.08262589216041</v>
      </c>
      <c r="K166" s="36" t="n">
        <f aca="false">$K$8</f>
        <v>1.80181073632582</v>
      </c>
      <c r="L166" s="36" t="n">
        <f aca="false">SQRT(J166^2+K166^2)</f>
        <v>2.75387954279702</v>
      </c>
      <c r="M166" s="55" t="n">
        <f aca="false">IF(G166="","",MAX(0,G166-1.96*L166/100))</f>
        <v>0.481384172461509</v>
      </c>
      <c r="N166" s="55" t="n">
        <f aca="false">IF(G166="","",MIN(1,G166+1.96*L166/100))</f>
        <v>0.589336250539152</v>
      </c>
      <c r="O166" s="54" t="n">
        <f aca="false">ROUND(S166*W166,0)</f>
        <v>103</v>
      </c>
      <c r="P166" s="54" t="n">
        <f aca="false">IF(F166="","",ROUND(SQRT((F166*L166/100)^2+(G166*O166)^2),0))</f>
        <v>69</v>
      </c>
      <c r="R166" s="56" t="n">
        <v>2.32914413322326</v>
      </c>
      <c r="S166" s="57" t="n">
        <f aca="false">U166*V166*$F$5</f>
        <v>1512.74151436031</v>
      </c>
      <c r="T166" s="58" t="n">
        <f aca="false">MAX(0,MIN(1,R166/100+$D$5))</f>
        <v>0.535284855850997</v>
      </c>
      <c r="U166" s="58" t="n">
        <v>0.616187989556136</v>
      </c>
      <c r="V166" s="57" t="n">
        <v>2455</v>
      </c>
      <c r="W166" s="58" t="n">
        <v>0.0678151016999644</v>
      </c>
      <c r="X166" s="59" t="s">
        <v>169</v>
      </c>
      <c r="Y166" s="59" t="s">
        <v>131</v>
      </c>
    </row>
    <row r="167" customFormat="false" ht="15" hidden="false" customHeight="false" outlineLevel="0" collapsed="false">
      <c r="A167" s="32" t="s">
        <v>198</v>
      </c>
      <c r="B167" s="32" t="s">
        <v>313</v>
      </c>
      <c r="C167" s="32" t="s">
        <v>314</v>
      </c>
      <c r="D167" s="54" t="n">
        <f aca="false">ROUND(S167*T167,0)</f>
        <v>798</v>
      </c>
      <c r="E167" s="54" t="n">
        <f aca="false">ROUND(S167,0)-D167</f>
        <v>1103</v>
      </c>
      <c r="F167" s="54" t="n">
        <f aca="false">IF(COUNTA(D167:E167)=0,"",SUM(D167:E167))</f>
        <v>1901</v>
      </c>
      <c r="G167" s="55" t="n">
        <f aca="false">IF(OR(F167="",F167=0),"",D167/F167)</f>
        <v>0.41977906365071</v>
      </c>
      <c r="H167" s="55" t="n">
        <f aca="false">IF(OR(F167="",F167=0),"",E167/F167)</f>
        <v>0.58022093634929</v>
      </c>
      <c r="I167" s="32" t="s">
        <v>129</v>
      </c>
      <c r="J167" s="36" t="n">
        <v>2.08262589216041</v>
      </c>
      <c r="K167" s="36" t="n">
        <f aca="false">$K$8</f>
        <v>1.80181073632582</v>
      </c>
      <c r="L167" s="36" t="n">
        <f aca="false">SQRT(J167^2+K167^2)</f>
        <v>2.75387954279702</v>
      </c>
      <c r="M167" s="55" t="n">
        <f aca="false">IF(G167="","",MAX(0,G167-1.96*L167/100))</f>
        <v>0.365803024611889</v>
      </c>
      <c r="N167" s="55" t="n">
        <f aca="false">IF(G167="","",MIN(1,G167+1.96*L167/100))</f>
        <v>0.473755102689532</v>
      </c>
      <c r="O167" s="54" t="n">
        <f aca="false">ROUND(S167*W167,0)</f>
        <v>129</v>
      </c>
      <c r="P167" s="54" t="n">
        <f aca="false">IF(F167="","",ROUND(SQRT((F167*L167/100)^2+(G167*O167)^2),0))</f>
        <v>75</v>
      </c>
      <c r="R167" s="56" t="n">
        <v>-9.20750418983954</v>
      </c>
      <c r="S167" s="57" t="n">
        <f aca="false">U167*V167*$F$5</f>
        <v>1901.09148856393</v>
      </c>
      <c r="T167" s="58" t="n">
        <f aca="false">MAX(0,MIN(1,R167/100+$D$5))</f>
        <v>0.419918372620369</v>
      </c>
      <c r="U167" s="58" t="n">
        <v>0.702287214098238</v>
      </c>
      <c r="V167" s="57" t="n">
        <v>2707</v>
      </c>
      <c r="W167" s="58" t="n">
        <v>0.0678151016999644</v>
      </c>
      <c r="X167" s="59" t="s">
        <v>169</v>
      </c>
      <c r="Y167" s="59" t="s">
        <v>131</v>
      </c>
    </row>
    <row r="168" customFormat="false" ht="15" hidden="false" customHeight="false" outlineLevel="0" collapsed="false">
      <c r="A168" s="32" t="s">
        <v>198</v>
      </c>
      <c r="B168" s="32" t="s">
        <v>313</v>
      </c>
      <c r="C168" s="32" t="s">
        <v>315</v>
      </c>
      <c r="D168" s="54" t="n">
        <f aca="false">ROUND(S168*T168,0)</f>
        <v>677</v>
      </c>
      <c r="E168" s="54" t="n">
        <f aca="false">ROUND(S168,0)-D168</f>
        <v>1003</v>
      </c>
      <c r="F168" s="54" t="n">
        <f aca="false">IF(COUNTA(D168:E168)=0,"",SUM(D168:E168))</f>
        <v>1680</v>
      </c>
      <c r="G168" s="55" t="n">
        <f aca="false">IF(OR(F168="",F168=0),"",D168/F168)</f>
        <v>0.402976190476191</v>
      </c>
      <c r="H168" s="55" t="n">
        <f aca="false">IF(OR(F168="",F168=0),"",E168/F168)</f>
        <v>0.59702380952381</v>
      </c>
      <c r="I168" s="32" t="s">
        <v>129</v>
      </c>
      <c r="J168" s="36" t="n">
        <v>2.08262589216041</v>
      </c>
      <c r="K168" s="36" t="n">
        <f aca="false">$K$8</f>
        <v>1.80181073632582</v>
      </c>
      <c r="L168" s="36" t="n">
        <f aca="false">SQRT(J168^2+K168^2)</f>
        <v>2.75387954279702</v>
      </c>
      <c r="M168" s="55" t="n">
        <f aca="false">IF(G168="","",MAX(0,G168-1.96*L168/100))</f>
        <v>0.349000151437369</v>
      </c>
      <c r="N168" s="55" t="n">
        <f aca="false">IF(G168="","",MIN(1,G168+1.96*L168/100))</f>
        <v>0.456952229515012</v>
      </c>
      <c r="O168" s="54" t="n">
        <f aca="false">ROUND(S168*W168,0)</f>
        <v>114</v>
      </c>
      <c r="P168" s="54" t="n">
        <f aca="false">IF(F168="","",ROUND(SQRT((F168*L168/100)^2+(G168*O168)^2),0))</f>
        <v>65</v>
      </c>
      <c r="R168" s="56" t="n">
        <v>-10.8997957546092</v>
      </c>
      <c r="S168" s="57" t="n">
        <f aca="false">U168*V168*$F$5</f>
        <v>1679.87969094923</v>
      </c>
      <c r="T168" s="58" t="n">
        <f aca="false">MAX(0,MIN(1,R168/100+$D$5))</f>
        <v>0.402995456972673</v>
      </c>
      <c r="U168" s="58" t="n">
        <v>0.613318616629875</v>
      </c>
      <c r="V168" s="57" t="n">
        <v>2739</v>
      </c>
      <c r="W168" s="58" t="n">
        <v>0.0678151016999644</v>
      </c>
      <c r="X168" s="59" t="s">
        <v>169</v>
      </c>
      <c r="Y168" s="59" t="s">
        <v>131</v>
      </c>
    </row>
    <row r="169" customFormat="false" ht="15" hidden="false" customHeight="false" outlineLevel="0" collapsed="false">
      <c r="A169" s="32" t="s">
        <v>198</v>
      </c>
      <c r="B169" s="32" t="s">
        <v>313</v>
      </c>
      <c r="C169" s="32" t="s">
        <v>316</v>
      </c>
      <c r="D169" s="54" t="n">
        <f aca="false">ROUND(S169*T169,0)</f>
        <v>357</v>
      </c>
      <c r="E169" s="54" t="n">
        <f aca="false">ROUND(S169,0)-D169</f>
        <v>542</v>
      </c>
      <c r="F169" s="54" t="n">
        <f aca="false">IF(COUNTA(D169:E169)=0,"",SUM(D169:E169))</f>
        <v>899</v>
      </c>
      <c r="G169" s="55" t="n">
        <f aca="false">IF(OR(F169="",F169=0),"",D169/F169)</f>
        <v>0.397107897664071</v>
      </c>
      <c r="H169" s="55" t="n">
        <f aca="false">IF(OR(F169="",F169=0),"",E169/F169)</f>
        <v>0.602892102335929</v>
      </c>
      <c r="I169" s="32" t="s">
        <v>129</v>
      </c>
      <c r="J169" s="36" t="n">
        <v>2.22489971008846</v>
      </c>
      <c r="K169" s="36" t="n">
        <f aca="false">$K$8</f>
        <v>1.80181073632582</v>
      </c>
      <c r="L169" s="36" t="n">
        <f aca="false">SQRT(J169^2+K169^2)</f>
        <v>2.86298806310657</v>
      </c>
      <c r="M169" s="55" t="n">
        <f aca="false">IF(G169="","",MAX(0,G169-1.96*L169/100))</f>
        <v>0.340993331627182</v>
      </c>
      <c r="N169" s="55" t="n">
        <f aca="false">IF(G169="","",MIN(1,G169+1.96*L169/100))</f>
        <v>0.45322246370096</v>
      </c>
      <c r="O169" s="54" t="n">
        <f aca="false">ROUND(S169*W169,0)</f>
        <v>79</v>
      </c>
      <c r="P169" s="54" t="n">
        <f aca="false">IF(F169="","",ROUND(SQRT((F169*L169/100)^2+(G169*O169)^2),0))</f>
        <v>41</v>
      </c>
      <c r="R169" s="56" t="n">
        <v>-11.4773853709368</v>
      </c>
      <c r="S169" s="57" t="n">
        <f aca="false">U169*V169*$F$5</f>
        <v>898.819587628866</v>
      </c>
      <c r="T169" s="58" t="n">
        <f aca="false">MAX(0,MIN(1,R169/100+$D$5))</f>
        <v>0.397219560809397</v>
      </c>
      <c r="U169" s="58" t="n">
        <v>0.654639175257732</v>
      </c>
      <c r="V169" s="57" t="n">
        <v>1373</v>
      </c>
      <c r="W169" s="58" t="n">
        <v>0.0882361663506877</v>
      </c>
      <c r="X169" s="59" t="s">
        <v>136</v>
      </c>
      <c r="Y169" s="59" t="s">
        <v>131</v>
      </c>
    </row>
    <row r="170" customFormat="false" ht="15" hidden="false" customHeight="false" outlineLevel="0" collapsed="false">
      <c r="A170" s="32" t="s">
        <v>198</v>
      </c>
      <c r="B170" s="32" t="s">
        <v>313</v>
      </c>
      <c r="C170" s="32" t="s">
        <v>317</v>
      </c>
      <c r="D170" s="54" t="n">
        <f aca="false">ROUND(S170*T170,0)</f>
        <v>537</v>
      </c>
      <c r="E170" s="54" t="n">
        <f aca="false">ROUND(S170,0)-D170</f>
        <v>790</v>
      </c>
      <c r="F170" s="54" t="n">
        <f aca="false">IF(COUNTA(D170:E170)=0,"",SUM(D170:E170))</f>
        <v>1327</v>
      </c>
      <c r="G170" s="55" t="n">
        <f aca="false">IF(OR(F170="",F170=0),"",D170/F170)</f>
        <v>0.404672192916353</v>
      </c>
      <c r="H170" s="55" t="n">
        <f aca="false">IF(OR(F170="",F170=0),"",E170/F170)</f>
        <v>0.595327807083647</v>
      </c>
      <c r="I170" s="32" t="s">
        <v>129</v>
      </c>
      <c r="J170" s="36" t="n">
        <v>2.08262589216041</v>
      </c>
      <c r="K170" s="36" t="n">
        <f aca="false">$K$8</f>
        <v>1.80181073632582</v>
      </c>
      <c r="L170" s="36" t="n">
        <f aca="false">SQRT(J170^2+K170^2)</f>
        <v>2.75387954279702</v>
      </c>
      <c r="M170" s="55" t="n">
        <f aca="false">IF(G170="","",MAX(0,G170-1.96*L170/100))</f>
        <v>0.350696153877531</v>
      </c>
      <c r="N170" s="55" t="n">
        <f aca="false">IF(G170="","",MIN(1,G170+1.96*L170/100))</f>
        <v>0.458648231955174</v>
      </c>
      <c r="O170" s="54" t="n">
        <f aca="false">ROUND(S170*W170,0)</f>
        <v>90</v>
      </c>
      <c r="P170" s="54" t="n">
        <f aca="false">IF(F170="","",ROUND(SQRT((F170*L170/100)^2+(G170*O170)^2),0))</f>
        <v>52</v>
      </c>
      <c r="R170" s="56" t="n">
        <v>-10.7091939142007</v>
      </c>
      <c r="S170" s="57" t="n">
        <f aca="false">U170*V170*$F$5</f>
        <v>1327.11285266458</v>
      </c>
      <c r="T170" s="58" t="n">
        <f aca="false">MAX(0,MIN(1,R170/100+$D$5))</f>
        <v>0.404901475376758</v>
      </c>
      <c r="U170" s="58" t="n">
        <v>0.668234064785789</v>
      </c>
      <c r="V170" s="57" t="n">
        <v>1986</v>
      </c>
      <c r="W170" s="58" t="n">
        <v>0.0678151016999644</v>
      </c>
      <c r="X170" s="59" t="s">
        <v>169</v>
      </c>
      <c r="Y170" s="59" t="s">
        <v>131</v>
      </c>
    </row>
    <row r="171" customFormat="false" ht="15" hidden="false" customHeight="false" outlineLevel="0" collapsed="false">
      <c r="A171" s="32" t="s">
        <v>198</v>
      </c>
      <c r="B171" s="32" t="s">
        <v>313</v>
      </c>
      <c r="C171" s="32" t="s">
        <v>318</v>
      </c>
      <c r="D171" s="54" t="n">
        <f aca="false">ROUND(S171*T171,0)</f>
        <v>457</v>
      </c>
      <c r="E171" s="54" t="n">
        <f aca="false">ROUND(S171,0)-D171</f>
        <v>714</v>
      </c>
      <c r="F171" s="54" t="n">
        <f aca="false">IF(COUNTA(D171:E171)=0,"",SUM(D171:E171))</f>
        <v>1171</v>
      </c>
      <c r="G171" s="55" t="n">
        <f aca="false">IF(OR(F171="",F171=0),"",D171/F171)</f>
        <v>0.390264730999146</v>
      </c>
      <c r="H171" s="55" t="n">
        <f aca="false">IF(OR(F171="",F171=0),"",E171/F171)</f>
        <v>0.609735269000854</v>
      </c>
      <c r="I171" s="32" t="s">
        <v>129</v>
      </c>
      <c r="J171" s="36" t="n">
        <v>2.08262589216041</v>
      </c>
      <c r="K171" s="36" t="n">
        <f aca="false">$K$8</f>
        <v>1.80181073632582</v>
      </c>
      <c r="L171" s="36" t="n">
        <f aca="false">SQRT(J171^2+K171^2)</f>
        <v>2.75387954279702</v>
      </c>
      <c r="M171" s="55" t="n">
        <f aca="false">IF(G171="","",MAX(0,G171-1.96*L171/100))</f>
        <v>0.336288691960324</v>
      </c>
      <c r="N171" s="55" t="n">
        <f aca="false">IF(G171="","",MIN(1,G171+1.96*L171/100))</f>
        <v>0.444240770037968</v>
      </c>
      <c r="O171" s="54" t="n">
        <f aca="false">ROUND(S171*W171,0)</f>
        <v>79</v>
      </c>
      <c r="P171" s="54" t="n">
        <f aca="false">IF(F171="","",ROUND(SQRT((F171*L171/100)^2+(G171*O171)^2),0))</f>
        <v>45</v>
      </c>
      <c r="R171" s="56" t="n">
        <v>-12.1816408065565</v>
      </c>
      <c r="S171" s="57" t="n">
        <f aca="false">U171*V171*$F$5</f>
        <v>1170.83890577508</v>
      </c>
      <c r="T171" s="58" t="n">
        <f aca="false">MAX(0,MIN(1,R171/100+$D$5))</f>
        <v>0.390177006453199</v>
      </c>
      <c r="U171" s="58" t="n">
        <v>0.716109422492401</v>
      </c>
      <c r="V171" s="57" t="n">
        <v>1635</v>
      </c>
      <c r="W171" s="58" t="n">
        <v>0.0678151016999644</v>
      </c>
      <c r="X171" s="59" t="s">
        <v>169</v>
      </c>
      <c r="Y171" s="59" t="s">
        <v>131</v>
      </c>
    </row>
    <row r="172" customFormat="false" ht="15" hidden="false" customHeight="false" outlineLevel="0" collapsed="false">
      <c r="A172" s="32" t="s">
        <v>198</v>
      </c>
      <c r="B172" s="32" t="s">
        <v>313</v>
      </c>
      <c r="C172" s="32" t="s">
        <v>319</v>
      </c>
      <c r="D172" s="54" t="n">
        <f aca="false">ROUND(S172*T172,0)</f>
        <v>389</v>
      </c>
      <c r="E172" s="54" t="n">
        <f aca="false">ROUND(S172,0)-D172</f>
        <v>524</v>
      </c>
      <c r="F172" s="54" t="n">
        <f aca="false">IF(COUNTA(D172:E172)=0,"",SUM(D172:E172))</f>
        <v>913</v>
      </c>
      <c r="G172" s="55" t="n">
        <f aca="false">IF(OR(F172="",F172=0),"",D172/F172)</f>
        <v>0.426067907995619</v>
      </c>
      <c r="H172" s="55" t="n">
        <f aca="false">IF(OR(F172="",F172=0),"",E172/F172)</f>
        <v>0.573932092004381</v>
      </c>
      <c r="I172" s="32" t="s">
        <v>129</v>
      </c>
      <c r="J172" s="36" t="n">
        <v>2.22489971008846</v>
      </c>
      <c r="K172" s="36" t="n">
        <f aca="false">$K$8</f>
        <v>1.80181073632582</v>
      </c>
      <c r="L172" s="36" t="n">
        <f aca="false">SQRT(J172^2+K172^2)</f>
        <v>2.86298806310657</v>
      </c>
      <c r="M172" s="55" t="n">
        <f aca="false">IF(G172="","",MAX(0,G172-1.96*L172/100))</f>
        <v>0.36995334195873</v>
      </c>
      <c r="N172" s="55" t="n">
        <f aca="false">IF(G172="","",MIN(1,G172+1.96*L172/100))</f>
        <v>0.482182474032508</v>
      </c>
      <c r="O172" s="54" t="n">
        <f aca="false">ROUND(S172*W172,0)</f>
        <v>81</v>
      </c>
      <c r="P172" s="54" t="n">
        <f aca="false">IF(F172="","",ROUND(SQRT((F172*L172/100)^2+(G172*O172)^2),0))</f>
        <v>43</v>
      </c>
      <c r="R172" s="56" t="n">
        <v>-8.60095026067642</v>
      </c>
      <c r="S172" s="57" t="n">
        <f aca="false">U172*V172*$F$5</f>
        <v>912.990356083086</v>
      </c>
      <c r="T172" s="58" t="n">
        <f aca="false">MAX(0,MIN(1,R172/100+$D$5))</f>
        <v>0.425983911912001</v>
      </c>
      <c r="U172" s="58" t="n">
        <v>0.61646884272997</v>
      </c>
      <c r="V172" s="57" t="n">
        <v>1481</v>
      </c>
      <c r="W172" s="58" t="n">
        <v>0.0882361663506877</v>
      </c>
      <c r="X172" s="59" t="s">
        <v>136</v>
      </c>
      <c r="Y172" s="59" t="s">
        <v>131</v>
      </c>
    </row>
    <row r="173" customFormat="false" ht="15" hidden="false" customHeight="false" outlineLevel="0" collapsed="false">
      <c r="A173" s="32" t="s">
        <v>198</v>
      </c>
      <c r="B173" s="32" t="s">
        <v>320</v>
      </c>
      <c r="C173" s="32" t="s">
        <v>321</v>
      </c>
      <c r="D173" s="54" t="n">
        <f aca="false">ROUND(S173*T173,0)</f>
        <v>514</v>
      </c>
      <c r="E173" s="54" t="n">
        <f aca="false">ROUND(S173,0)-D173</f>
        <v>505</v>
      </c>
      <c r="F173" s="54" t="n">
        <f aca="false">IF(COUNTA(D173:E173)=0,"",SUM(D173:E173))</f>
        <v>1019</v>
      </c>
      <c r="G173" s="55" t="n">
        <f aca="false">IF(OR(F173="",F173=0),"",D173/F173)</f>
        <v>0.50441609421001</v>
      </c>
      <c r="H173" s="55" t="n">
        <f aca="false">IF(OR(F173="",F173=0),"",E173/F173)</f>
        <v>0.49558390578999</v>
      </c>
      <c r="I173" s="32" t="s">
        <v>129</v>
      </c>
      <c r="J173" s="36" t="n">
        <v>2.08262589216041</v>
      </c>
      <c r="K173" s="36" t="n">
        <f aca="false">$K$8</f>
        <v>1.80181073632582</v>
      </c>
      <c r="L173" s="36" t="n">
        <f aca="false">SQRT(J173^2+K173^2)</f>
        <v>2.75387954279702</v>
      </c>
      <c r="M173" s="55" t="n">
        <f aca="false">IF(G173="","",MAX(0,G173-1.96*L173/100))</f>
        <v>0.450440055171188</v>
      </c>
      <c r="N173" s="55" t="n">
        <f aca="false">IF(G173="","",MIN(1,G173+1.96*L173/100))</f>
        <v>0.558392133248831</v>
      </c>
      <c r="O173" s="54" t="n">
        <f aca="false">ROUND(S173*W173,0)</f>
        <v>69</v>
      </c>
      <c r="P173" s="54" t="n">
        <f aca="false">IF(F173="","",ROUND(SQRT((F173*L173/100)^2+(G173*O173)^2),0))</f>
        <v>45</v>
      </c>
      <c r="R173" s="56" t="n">
        <v>-0.723150006755115</v>
      </c>
      <c r="S173" s="57" t="n">
        <f aca="false">U173*V173*$F$5</f>
        <v>1018.96641574986</v>
      </c>
      <c r="T173" s="58" t="n">
        <f aca="false">MAX(0,MIN(1,R173/100+$D$5))</f>
        <v>0.504761914451214</v>
      </c>
      <c r="U173" s="58" t="n">
        <v>0.581933989577302</v>
      </c>
      <c r="V173" s="57" t="n">
        <v>1751</v>
      </c>
      <c r="W173" s="58" t="n">
        <v>0.0678151016999644</v>
      </c>
      <c r="X173" s="59" t="s">
        <v>169</v>
      </c>
      <c r="Y173" s="59" t="s">
        <v>131</v>
      </c>
    </row>
    <row r="174" customFormat="false" ht="15" hidden="false" customHeight="false" outlineLevel="0" collapsed="false">
      <c r="A174" s="32" t="s">
        <v>198</v>
      </c>
      <c r="B174" s="32" t="s">
        <v>320</v>
      </c>
      <c r="C174" s="32" t="s">
        <v>322</v>
      </c>
      <c r="D174" s="54" t="n">
        <f aca="false">ROUND(S174*T174,0)</f>
        <v>627</v>
      </c>
      <c r="E174" s="54" t="n">
        <f aca="false">ROUND(S174,0)-D174</f>
        <v>604</v>
      </c>
      <c r="F174" s="54" t="n">
        <f aca="false">IF(COUNTA(D174:E174)=0,"",SUM(D174:E174))</f>
        <v>1231</v>
      </c>
      <c r="G174" s="55" t="n">
        <f aca="false">IF(OR(F174="",F174=0),"",D174/F174)</f>
        <v>0.509341998375305</v>
      </c>
      <c r="H174" s="55" t="n">
        <f aca="false">IF(OR(F174="",F174=0),"",E174/F174)</f>
        <v>0.490658001624695</v>
      </c>
      <c r="I174" s="32" t="s">
        <v>129</v>
      </c>
      <c r="J174" s="36" t="n">
        <v>2.08262589216041</v>
      </c>
      <c r="K174" s="36" t="n">
        <f aca="false">$K$8</f>
        <v>1.80181073632582</v>
      </c>
      <c r="L174" s="36" t="n">
        <f aca="false">SQRT(J174^2+K174^2)</f>
        <v>2.75387954279702</v>
      </c>
      <c r="M174" s="55" t="n">
        <f aca="false">IF(G174="","",MAX(0,G174-1.96*L174/100))</f>
        <v>0.455365959336483</v>
      </c>
      <c r="N174" s="55" t="n">
        <f aca="false">IF(G174="","",MIN(1,G174+1.96*L174/100))</f>
        <v>0.563318037414126</v>
      </c>
      <c r="O174" s="54" t="n">
        <f aca="false">ROUND(S174*W174,0)</f>
        <v>83</v>
      </c>
      <c r="P174" s="54" t="n">
        <f aca="false">IF(F174="","",ROUND(SQRT((F174*L174/100)^2+(G174*O174)^2),0))</f>
        <v>54</v>
      </c>
      <c r="R174" s="56" t="n">
        <v>-0.293477614253811</v>
      </c>
      <c r="S174" s="57" t="n">
        <f aca="false">U174*V174*$F$5</f>
        <v>1230.79069767442</v>
      </c>
      <c r="T174" s="58" t="n">
        <f aca="false">MAX(0,MIN(1,R174/100+$D$5))</f>
        <v>0.509058638376227</v>
      </c>
      <c r="U174" s="58" t="n">
        <v>0.609302325581395</v>
      </c>
      <c r="V174" s="57" t="n">
        <v>2020</v>
      </c>
      <c r="W174" s="58" t="n">
        <v>0.0678151016999644</v>
      </c>
      <c r="X174" s="59" t="s">
        <v>169</v>
      </c>
      <c r="Y174" s="59" t="s">
        <v>131</v>
      </c>
    </row>
    <row r="175" customFormat="false" ht="15" hidden="false" customHeight="false" outlineLevel="0" collapsed="false">
      <c r="A175" s="32" t="s">
        <v>198</v>
      </c>
      <c r="B175" s="32" t="s">
        <v>320</v>
      </c>
      <c r="C175" s="32" t="s">
        <v>323</v>
      </c>
      <c r="D175" s="54" t="n">
        <f aca="false">ROUND(S175*T175,0)</f>
        <v>280</v>
      </c>
      <c r="E175" s="54" t="n">
        <f aca="false">ROUND(S175,0)-D175</f>
        <v>274</v>
      </c>
      <c r="F175" s="54" t="n">
        <f aca="false">IF(COUNTA(D175:E175)=0,"",SUM(D175:E175))</f>
        <v>554</v>
      </c>
      <c r="G175" s="55" t="n">
        <f aca="false">IF(OR(F175="",F175=0),"",D175/F175)</f>
        <v>0.505415162454874</v>
      </c>
      <c r="H175" s="55" t="n">
        <f aca="false">IF(OR(F175="",F175=0),"",E175/F175)</f>
        <v>0.494584837545126</v>
      </c>
      <c r="I175" s="32" t="s">
        <v>129</v>
      </c>
      <c r="J175" s="36" t="n">
        <v>3.1978281706008</v>
      </c>
      <c r="K175" s="36" t="n">
        <f aca="false">$K$8</f>
        <v>1.80181073632582</v>
      </c>
      <c r="L175" s="36" t="n">
        <f aca="false">SQRT(J175^2+K175^2)</f>
        <v>3.67050772213151</v>
      </c>
      <c r="M175" s="55" t="n">
        <f aca="false">IF(G175="","",MAX(0,G175-1.96*L175/100))</f>
        <v>0.433473211101096</v>
      </c>
      <c r="N175" s="55" t="n">
        <f aca="false">IF(G175="","",MIN(1,G175+1.96*L175/100))</f>
        <v>0.577357113808651</v>
      </c>
      <c r="O175" s="54" t="n">
        <f aca="false">ROUND(S175*W175,0)</f>
        <v>82</v>
      </c>
      <c r="P175" s="54" t="n">
        <f aca="false">IF(F175="","",ROUND(SQRT((F175*L175/100)^2+(G175*O175)^2),0))</f>
        <v>46</v>
      </c>
      <c r="R175" s="56" t="n">
        <v>-0.576003040135308</v>
      </c>
      <c r="S175" s="57" t="n">
        <f aca="false">U175*V175*$F$5</f>
        <v>553.927710843374</v>
      </c>
      <c r="T175" s="58" t="n">
        <f aca="false">MAX(0,MIN(1,R175/100+$D$5))</f>
        <v>0.506233384117412</v>
      </c>
      <c r="U175" s="58" t="n">
        <v>0.674698795180723</v>
      </c>
      <c r="V175" s="57" t="n">
        <v>821</v>
      </c>
      <c r="W175" s="58" t="n">
        <v>0.147793277096735</v>
      </c>
      <c r="X175" s="59" t="s">
        <v>130</v>
      </c>
      <c r="Y175" s="59" t="s">
        <v>131</v>
      </c>
    </row>
    <row r="176" customFormat="false" ht="15" hidden="false" customHeight="false" outlineLevel="0" collapsed="false">
      <c r="A176" s="32" t="s">
        <v>198</v>
      </c>
      <c r="B176" s="32" t="s">
        <v>320</v>
      </c>
      <c r="C176" s="32" t="s">
        <v>324</v>
      </c>
      <c r="D176" s="54" t="n">
        <f aca="false">ROUND(S176*T176,0)</f>
        <v>329</v>
      </c>
      <c r="E176" s="54" t="n">
        <f aca="false">ROUND(S176,0)-D176</f>
        <v>309</v>
      </c>
      <c r="F176" s="54" t="n">
        <f aca="false">IF(COUNTA(D176:E176)=0,"",SUM(D176:E176))</f>
        <v>638</v>
      </c>
      <c r="G176" s="55" t="n">
        <f aca="false">IF(OR(F176="",F176=0),"",D176/F176)</f>
        <v>0.515673981191223</v>
      </c>
      <c r="H176" s="55" t="n">
        <f aca="false">IF(OR(F176="",F176=0),"",E176/F176)</f>
        <v>0.484326018808777</v>
      </c>
      <c r="I176" s="32" t="s">
        <v>129</v>
      </c>
      <c r="J176" s="36" t="n">
        <v>2.22489971008846</v>
      </c>
      <c r="K176" s="36" t="n">
        <f aca="false">$K$8</f>
        <v>1.80181073632582</v>
      </c>
      <c r="L176" s="36" t="n">
        <f aca="false">SQRT(J176^2+K176^2)</f>
        <v>2.86298806310657</v>
      </c>
      <c r="M176" s="55" t="n">
        <f aca="false">IF(G176="","",MAX(0,G176-1.96*L176/100))</f>
        <v>0.459559415154334</v>
      </c>
      <c r="N176" s="55" t="n">
        <f aca="false">IF(G176="","",MIN(1,G176+1.96*L176/100))</f>
        <v>0.571788547228111</v>
      </c>
      <c r="O176" s="54" t="n">
        <f aca="false">ROUND(S176*W176,0)</f>
        <v>56</v>
      </c>
      <c r="P176" s="54" t="n">
        <f aca="false">IF(F176="","",ROUND(SQRT((F176*L176/100)^2+(G176*O176)^2),0))</f>
        <v>34</v>
      </c>
      <c r="R176" s="56" t="n">
        <v>0.430597318258951</v>
      </c>
      <c r="S176" s="57" t="n">
        <f aca="false">U176*V176*$F$5</f>
        <v>638.017946161515</v>
      </c>
      <c r="T176" s="58" t="n">
        <f aca="false">MAX(0,MIN(1,R176/100+$D$5))</f>
        <v>0.516299387701354</v>
      </c>
      <c r="U176" s="58" t="n">
        <v>0.626121635094716</v>
      </c>
      <c r="V176" s="57" t="n">
        <v>1019</v>
      </c>
      <c r="W176" s="58" t="n">
        <v>0.0882361663506877</v>
      </c>
      <c r="X176" s="59" t="s">
        <v>136</v>
      </c>
      <c r="Y176" s="59" t="s">
        <v>131</v>
      </c>
    </row>
    <row r="177" customFormat="false" ht="15" hidden="false" customHeight="false" outlineLevel="0" collapsed="false">
      <c r="A177" s="32" t="s">
        <v>198</v>
      </c>
      <c r="B177" s="32" t="s">
        <v>320</v>
      </c>
      <c r="C177" s="32" t="s">
        <v>325</v>
      </c>
      <c r="D177" s="54" t="n">
        <f aca="false">ROUND(S177*T177,0)</f>
        <v>426</v>
      </c>
      <c r="E177" s="54" t="n">
        <f aca="false">ROUND(S177,0)-D177</f>
        <v>430</v>
      </c>
      <c r="F177" s="54" t="n">
        <f aca="false">IF(COUNTA(D177:E177)=0,"",SUM(D177:E177))</f>
        <v>856</v>
      </c>
      <c r="G177" s="55" t="n">
        <f aca="false">IF(OR(F177="",F177=0),"",D177/F177)</f>
        <v>0.497663551401869</v>
      </c>
      <c r="H177" s="55" t="n">
        <f aca="false">IF(OR(F177="",F177=0),"",E177/F177)</f>
        <v>0.502336448598131</v>
      </c>
      <c r="I177" s="32" t="s">
        <v>129</v>
      </c>
      <c r="J177" s="36" t="n">
        <v>2.22489971008846</v>
      </c>
      <c r="K177" s="36" t="n">
        <f aca="false">$K$8</f>
        <v>1.80181073632582</v>
      </c>
      <c r="L177" s="36" t="n">
        <f aca="false">SQRT(J177^2+K177^2)</f>
        <v>2.86298806310657</v>
      </c>
      <c r="M177" s="55" t="n">
        <f aca="false">IF(G177="","",MAX(0,G177-1.96*L177/100))</f>
        <v>0.44154898536498</v>
      </c>
      <c r="N177" s="55" t="n">
        <f aca="false">IF(G177="","",MIN(1,G177+1.96*L177/100))</f>
        <v>0.553778117438758</v>
      </c>
      <c r="O177" s="54" t="n">
        <f aca="false">ROUND(S177*W177,0)</f>
        <v>75</v>
      </c>
      <c r="P177" s="54" t="n">
        <f aca="false">IF(F177="","",ROUND(SQRT((F177*L177/100)^2+(G177*O177)^2),0))</f>
        <v>45</v>
      </c>
      <c r="R177" s="56" t="n">
        <v>-1.36073063498424</v>
      </c>
      <c r="S177" s="57" t="n">
        <f aca="false">U177*V177*$F$5</f>
        <v>855.646785437645</v>
      </c>
      <c r="T177" s="58" t="n">
        <f aca="false">MAX(0,MIN(1,R177/100+$D$5))</f>
        <v>0.498386108168922</v>
      </c>
      <c r="U177" s="58" t="n">
        <v>0.66847405112316</v>
      </c>
      <c r="V177" s="57" t="n">
        <v>1280</v>
      </c>
      <c r="W177" s="58" t="n">
        <v>0.0882361663506877</v>
      </c>
      <c r="X177" s="59" t="s">
        <v>136</v>
      </c>
      <c r="Y177" s="59" t="s">
        <v>131</v>
      </c>
    </row>
    <row r="178" customFormat="false" ht="15" hidden="false" customHeight="false" outlineLevel="0" collapsed="false">
      <c r="A178" s="32" t="s">
        <v>198</v>
      </c>
      <c r="B178" s="32" t="s">
        <v>320</v>
      </c>
      <c r="C178" s="32" t="s">
        <v>326</v>
      </c>
      <c r="D178" s="54" t="n">
        <f aca="false">ROUND(S178*T178,0)</f>
        <v>275</v>
      </c>
      <c r="E178" s="54" t="n">
        <f aca="false">ROUND(S178,0)-D178</f>
        <v>292</v>
      </c>
      <c r="F178" s="54" t="n">
        <f aca="false">IF(COUNTA(D178:E178)=0,"",SUM(D178:E178))</f>
        <v>567</v>
      </c>
      <c r="G178" s="55" t="n">
        <f aca="false">IF(OR(F178="",F178=0),"",D178/F178)</f>
        <v>0.485008818342152</v>
      </c>
      <c r="H178" s="55" t="n">
        <f aca="false">IF(OR(F178="",F178=0),"",E178/F178)</f>
        <v>0.514991181657848</v>
      </c>
      <c r="I178" s="32" t="s">
        <v>129</v>
      </c>
      <c r="J178" s="36" t="n">
        <v>3.1978281706008</v>
      </c>
      <c r="K178" s="36" t="n">
        <f aca="false">$K$8</f>
        <v>1.80181073632582</v>
      </c>
      <c r="L178" s="36" t="n">
        <f aca="false">SQRT(J178^2+K178^2)</f>
        <v>3.67050772213151</v>
      </c>
      <c r="M178" s="55" t="n">
        <f aca="false">IF(G178="","",MAX(0,G178-1.96*L178/100))</f>
        <v>0.413066866988374</v>
      </c>
      <c r="N178" s="55" t="n">
        <f aca="false">IF(G178="","",MIN(1,G178+1.96*L178/100))</f>
        <v>0.556950769695929</v>
      </c>
      <c r="O178" s="54" t="n">
        <f aca="false">ROUND(S178*W178,0)</f>
        <v>84</v>
      </c>
      <c r="P178" s="54" t="n">
        <f aca="false">IF(F178="","",ROUND(SQRT((F178*L178/100)^2+(G178*O178)^2),0))</f>
        <v>46</v>
      </c>
      <c r="R178" s="56" t="n">
        <v>-2.73119227927224</v>
      </c>
      <c r="S178" s="57" t="n">
        <f aca="false">U178*V178*$F$5</f>
        <v>566.944444444444</v>
      </c>
      <c r="T178" s="58" t="n">
        <f aca="false">MAX(0,MIN(1,R178/100+$D$5))</f>
        <v>0.484681491726042</v>
      </c>
      <c r="U178" s="58" t="n">
        <v>0.722222222222222</v>
      </c>
      <c r="V178" s="57" t="n">
        <v>785</v>
      </c>
      <c r="W178" s="58" t="n">
        <v>0.147793277096735</v>
      </c>
      <c r="X178" s="59" t="s">
        <v>130</v>
      </c>
      <c r="Y178" s="59" t="s">
        <v>131</v>
      </c>
    </row>
    <row r="179" customFormat="false" ht="15" hidden="false" customHeight="false" outlineLevel="0" collapsed="false">
      <c r="A179" s="32" t="s">
        <v>198</v>
      </c>
      <c r="B179" s="32" t="s">
        <v>320</v>
      </c>
      <c r="C179" s="32" t="s">
        <v>327</v>
      </c>
      <c r="D179" s="54" t="n">
        <f aca="false">ROUND(S179*T179,0)</f>
        <v>348</v>
      </c>
      <c r="E179" s="54" t="n">
        <f aca="false">ROUND(S179,0)-D179</f>
        <v>311</v>
      </c>
      <c r="F179" s="54" t="n">
        <f aca="false">IF(COUNTA(D179:E179)=0,"",SUM(D179:E179))</f>
        <v>659</v>
      </c>
      <c r="G179" s="55" t="n">
        <f aca="false">IF(OR(F179="",F179=0),"",D179/F179)</f>
        <v>0.528072837632777</v>
      </c>
      <c r="H179" s="55" t="n">
        <f aca="false">IF(OR(F179="",F179=0),"",E179/F179)</f>
        <v>0.471927162367223</v>
      </c>
      <c r="I179" s="32" t="s">
        <v>129</v>
      </c>
      <c r="J179" s="36" t="n">
        <v>2.22489971008846</v>
      </c>
      <c r="K179" s="36" t="n">
        <f aca="false">$K$8</f>
        <v>1.80181073632582</v>
      </c>
      <c r="L179" s="36" t="n">
        <f aca="false">SQRT(J179^2+K179^2)</f>
        <v>2.86298806310657</v>
      </c>
      <c r="M179" s="55" t="n">
        <f aca="false">IF(G179="","",MAX(0,G179-1.96*L179/100))</f>
        <v>0.471958271595888</v>
      </c>
      <c r="N179" s="55" t="n">
        <f aca="false">IF(G179="","",MIN(1,G179+1.96*L179/100))</f>
        <v>0.584187403669666</v>
      </c>
      <c r="O179" s="54" t="n">
        <f aca="false">ROUND(S179*W179,0)</f>
        <v>58</v>
      </c>
      <c r="P179" s="54" t="n">
        <f aca="false">IF(F179="","",ROUND(SQRT((F179*L179/100)^2+(G179*O179)^2),0))</f>
        <v>36</v>
      </c>
      <c r="R179" s="56" t="n">
        <v>1.60865727697234</v>
      </c>
      <c r="S179" s="57" t="n">
        <f aca="false">U179*V179*$F$5</f>
        <v>659.344556677891</v>
      </c>
      <c r="T179" s="58" t="n">
        <f aca="false">MAX(0,MIN(1,R179/100+$D$5))</f>
        <v>0.528079987288488</v>
      </c>
      <c r="U179" s="58" t="n">
        <v>0.72615039281706</v>
      </c>
      <c r="V179" s="57" t="n">
        <v>908</v>
      </c>
      <c r="W179" s="58" t="n">
        <v>0.0882361663506877</v>
      </c>
      <c r="X179" s="59" t="s">
        <v>136</v>
      </c>
      <c r="Y179" s="59" t="s">
        <v>131</v>
      </c>
    </row>
    <row r="180" customFormat="false" ht="15" hidden="false" customHeight="false" outlineLevel="0" collapsed="false">
      <c r="A180" s="32" t="s">
        <v>198</v>
      </c>
      <c r="B180" s="32" t="s">
        <v>320</v>
      </c>
      <c r="C180" s="32" t="s">
        <v>328</v>
      </c>
      <c r="D180" s="54" t="n">
        <f aca="false">ROUND(S180*T180,0)</f>
        <v>461</v>
      </c>
      <c r="E180" s="54" t="n">
        <f aca="false">ROUND(S180,0)-D180</f>
        <v>439</v>
      </c>
      <c r="F180" s="54" t="n">
        <f aca="false">IF(COUNTA(D180:E180)=0,"",SUM(D180:E180))</f>
        <v>900</v>
      </c>
      <c r="G180" s="55" t="n">
        <f aca="false">IF(OR(F180="",F180=0),"",D180/F180)</f>
        <v>0.512222222222222</v>
      </c>
      <c r="H180" s="55" t="n">
        <f aca="false">IF(OR(F180="",F180=0),"",E180/F180)</f>
        <v>0.487777777777778</v>
      </c>
      <c r="I180" s="32" t="s">
        <v>129</v>
      </c>
      <c r="J180" s="36" t="n">
        <v>2.22489971008846</v>
      </c>
      <c r="K180" s="36" t="n">
        <f aca="false">$K$8</f>
        <v>1.80181073632582</v>
      </c>
      <c r="L180" s="36" t="n">
        <f aca="false">SQRT(J180^2+K180^2)</f>
        <v>2.86298806310657</v>
      </c>
      <c r="M180" s="55" t="n">
        <f aca="false">IF(G180="","",MAX(0,G180-1.96*L180/100))</f>
        <v>0.456107656185333</v>
      </c>
      <c r="N180" s="55" t="n">
        <f aca="false">IF(G180="","",MIN(1,G180+1.96*L180/100))</f>
        <v>0.568336788259111</v>
      </c>
      <c r="O180" s="54" t="n">
        <f aca="false">ROUND(S180*W180,0)</f>
        <v>79</v>
      </c>
      <c r="P180" s="54" t="n">
        <f aca="false">IF(F180="","",ROUND(SQRT((F180*L180/100)^2+(G180*O180)^2),0))</f>
        <v>48</v>
      </c>
      <c r="R180" s="56" t="n">
        <v>0.0630667654645322</v>
      </c>
      <c r="S180" s="57" t="n">
        <f aca="false">U180*V180*$F$5</f>
        <v>900.130434782609</v>
      </c>
      <c r="T180" s="58" t="n">
        <f aca="false">MAX(0,MIN(1,R180/100+$D$5))</f>
        <v>0.51262408217341</v>
      </c>
      <c r="U180" s="58" t="n">
        <v>0.707093821510297</v>
      </c>
      <c r="V180" s="57" t="n">
        <v>1273</v>
      </c>
      <c r="W180" s="58" t="n">
        <v>0.0882361663506877</v>
      </c>
      <c r="X180" s="59" t="s">
        <v>136</v>
      </c>
      <c r="Y180" s="59" t="s">
        <v>131</v>
      </c>
    </row>
    <row r="181" customFormat="false" ht="15" hidden="false" customHeight="false" outlineLevel="0" collapsed="false">
      <c r="A181" s="32" t="s">
        <v>198</v>
      </c>
      <c r="B181" s="32" t="s">
        <v>329</v>
      </c>
      <c r="C181" s="32" t="s">
        <v>330</v>
      </c>
      <c r="D181" s="54" t="n">
        <f aca="false">ROUND(S181*T181,0)</f>
        <v>174</v>
      </c>
      <c r="E181" s="54" t="n">
        <f aca="false">ROUND(S181,0)-D181</f>
        <v>217</v>
      </c>
      <c r="F181" s="54" t="n">
        <f aca="false">IF(COUNTA(D181:E181)=0,"",SUM(D181:E181))</f>
        <v>391</v>
      </c>
      <c r="G181" s="55" t="n">
        <f aca="false">IF(OR(F181="",F181=0),"",D181/F181)</f>
        <v>0.445012787723785</v>
      </c>
      <c r="H181" s="55" t="n">
        <f aca="false">IF(OR(F181="",F181=0),"",E181/F181)</f>
        <v>0.554987212276215</v>
      </c>
      <c r="I181" s="32" t="s">
        <v>129</v>
      </c>
      <c r="J181" s="36" t="n">
        <v>3.1978281706008</v>
      </c>
      <c r="K181" s="36" t="n">
        <f aca="false">$K$8</f>
        <v>1.80181073632582</v>
      </c>
      <c r="L181" s="36" t="n">
        <f aca="false">SQRT(J181^2+K181^2)</f>
        <v>3.67050772213151</v>
      </c>
      <c r="M181" s="55" t="n">
        <f aca="false">IF(G181="","",MAX(0,G181-1.96*L181/100))</f>
        <v>0.373070836370008</v>
      </c>
      <c r="N181" s="55" t="n">
        <f aca="false">IF(G181="","",MIN(1,G181+1.96*L181/100))</f>
        <v>0.516954739077563</v>
      </c>
      <c r="O181" s="54" t="n">
        <f aca="false">ROUND(S181*W181,0)</f>
        <v>58</v>
      </c>
      <c r="P181" s="54" t="n">
        <f aca="false">IF(F181="","",ROUND(SQRT((F181*L181/100)^2+(G181*O181)^2),0))</f>
        <v>30</v>
      </c>
      <c r="R181" s="56" t="n">
        <v>-6.74857341774626</v>
      </c>
      <c r="S181" s="57" t="n">
        <f aca="false">U181*V181*$F$5</f>
        <v>390.71668667467</v>
      </c>
      <c r="T181" s="58" t="n">
        <f aca="false">MAX(0,MIN(1,R181/100+$D$5))</f>
        <v>0.444507680341302</v>
      </c>
      <c r="U181" s="58" t="n">
        <v>0.464585834333733</v>
      </c>
      <c r="V181" s="57" t="n">
        <v>841</v>
      </c>
      <c r="W181" s="58" t="n">
        <v>0.147793277096735</v>
      </c>
      <c r="X181" s="59" t="s">
        <v>130</v>
      </c>
      <c r="Y181" s="59" t="s">
        <v>131</v>
      </c>
    </row>
    <row r="182" customFormat="false" ht="15" hidden="false" customHeight="false" outlineLevel="0" collapsed="false">
      <c r="A182" s="32" t="s">
        <v>198</v>
      </c>
      <c r="B182" s="32" t="s">
        <v>329</v>
      </c>
      <c r="C182" s="32" t="s">
        <v>331</v>
      </c>
      <c r="D182" s="54" t="n">
        <f aca="false">ROUND(S182*T182,0)</f>
        <v>132</v>
      </c>
      <c r="E182" s="54" t="n">
        <f aca="false">ROUND(S182,0)-D182</f>
        <v>184</v>
      </c>
      <c r="F182" s="54" t="n">
        <f aca="false">IF(COUNTA(D182:E182)=0,"",SUM(D182:E182))</f>
        <v>316</v>
      </c>
      <c r="G182" s="55" t="n">
        <f aca="false">IF(OR(F182="",F182=0),"",D182/F182)</f>
        <v>0.417721518987342</v>
      </c>
      <c r="H182" s="55" t="n">
        <f aca="false">IF(OR(F182="",F182=0),"",E182/F182)</f>
        <v>0.582278481012658</v>
      </c>
      <c r="I182" s="32" t="s">
        <v>129</v>
      </c>
      <c r="J182" s="36" t="n">
        <v>3.1978281706008</v>
      </c>
      <c r="K182" s="36" t="n">
        <f aca="false">$K$8</f>
        <v>1.80181073632582</v>
      </c>
      <c r="L182" s="36" t="n">
        <f aca="false">SQRT(J182^2+K182^2)</f>
        <v>3.67050772213151</v>
      </c>
      <c r="M182" s="55" t="n">
        <f aca="false">IF(G182="","",MAX(0,G182-1.96*L182/100))</f>
        <v>0.345779567633564</v>
      </c>
      <c r="N182" s="55" t="n">
        <f aca="false">IF(G182="","",MIN(1,G182+1.96*L182/100))</f>
        <v>0.489663470341119</v>
      </c>
      <c r="O182" s="54" t="n">
        <f aca="false">ROUND(S182*W182,0)</f>
        <v>47</v>
      </c>
      <c r="P182" s="54" t="n">
        <f aca="false">IF(F182="","",ROUND(SQRT((F182*L182/100)^2+(G182*O182)^2),0))</f>
        <v>23</v>
      </c>
      <c r="R182" s="56" t="n">
        <v>-9.40718652661984</v>
      </c>
      <c r="S182" s="57" t="n">
        <f aca="false">U182*V182*$F$5</f>
        <v>316.23569023569</v>
      </c>
      <c r="T182" s="58" t="n">
        <f aca="false">MAX(0,MIN(1,R182/100+$D$5))</f>
        <v>0.417921549252566</v>
      </c>
      <c r="U182" s="58" t="n">
        <v>0.508417508417508</v>
      </c>
      <c r="V182" s="57" t="n">
        <v>622</v>
      </c>
      <c r="W182" s="58" t="n">
        <v>0.147793277096735</v>
      </c>
      <c r="X182" s="59" t="s">
        <v>130</v>
      </c>
      <c r="Y182" s="59" t="s">
        <v>131</v>
      </c>
    </row>
    <row r="183" customFormat="false" ht="15" hidden="false" customHeight="false" outlineLevel="0" collapsed="false">
      <c r="A183" s="32" t="s">
        <v>198</v>
      </c>
      <c r="B183" s="32" t="s">
        <v>329</v>
      </c>
      <c r="C183" s="32" t="s">
        <v>332</v>
      </c>
      <c r="D183" s="54" t="n">
        <f aca="false">ROUND(S183*T183,0)</f>
        <v>288</v>
      </c>
      <c r="E183" s="54" t="n">
        <f aca="false">ROUND(S183,0)-D183</f>
        <v>396</v>
      </c>
      <c r="F183" s="54" t="n">
        <f aca="false">IF(COUNTA(D183:E183)=0,"",SUM(D183:E183))</f>
        <v>684</v>
      </c>
      <c r="G183" s="55" t="n">
        <f aca="false">IF(OR(F183="",F183=0),"",D183/F183)</f>
        <v>0.421052631578947</v>
      </c>
      <c r="H183" s="55" t="n">
        <f aca="false">IF(OR(F183="",F183=0),"",E183/F183)</f>
        <v>0.578947368421053</v>
      </c>
      <c r="I183" s="32" t="s">
        <v>129</v>
      </c>
      <c r="J183" s="36" t="n">
        <v>2.22489971008846</v>
      </c>
      <c r="K183" s="36" t="n">
        <f aca="false">$K$8</f>
        <v>1.80181073632582</v>
      </c>
      <c r="L183" s="36" t="n">
        <f aca="false">SQRT(J183^2+K183^2)</f>
        <v>2.86298806310657</v>
      </c>
      <c r="M183" s="55" t="n">
        <f aca="false">IF(G183="","",MAX(0,G183-1.96*L183/100))</f>
        <v>0.364938065542059</v>
      </c>
      <c r="N183" s="55" t="n">
        <f aca="false">IF(G183="","",MIN(1,G183+1.96*L183/100))</f>
        <v>0.477167197615836</v>
      </c>
      <c r="O183" s="54" t="n">
        <f aca="false">ROUND(S183*W183,0)</f>
        <v>60</v>
      </c>
      <c r="P183" s="54" t="n">
        <f aca="false">IF(F183="","",ROUND(SQRT((F183*L183/100)^2+(G183*O183)^2),0))</f>
        <v>32</v>
      </c>
      <c r="R183" s="56" t="n">
        <v>-9.08299261294976</v>
      </c>
      <c r="S183" s="57" t="n">
        <f aca="false">U183*V183*$F$5</f>
        <v>684.341030195382</v>
      </c>
      <c r="T183" s="58" t="n">
        <f aca="false">MAX(0,MIN(1,R183/100+$D$5))</f>
        <v>0.421163488389267</v>
      </c>
      <c r="U183" s="58" t="n">
        <v>0.587921847246892</v>
      </c>
      <c r="V183" s="57" t="n">
        <v>1164</v>
      </c>
      <c r="W183" s="58" t="n">
        <v>0.0882361663506877</v>
      </c>
      <c r="X183" s="59" t="s">
        <v>136</v>
      </c>
      <c r="Y183" s="59" t="s">
        <v>131</v>
      </c>
    </row>
    <row r="184" customFormat="false" ht="15" hidden="false" customHeight="false" outlineLevel="0" collapsed="false">
      <c r="A184" s="32" t="s">
        <v>198</v>
      </c>
      <c r="B184" s="32" t="s">
        <v>333</v>
      </c>
      <c r="C184" s="32" t="s">
        <v>334</v>
      </c>
      <c r="D184" s="54" t="n">
        <f aca="false">ROUND(S184*T184,0)</f>
        <v>722</v>
      </c>
      <c r="E184" s="54" t="n">
        <f aca="false">ROUND(S184,0)-D184</f>
        <v>697</v>
      </c>
      <c r="F184" s="54" t="n">
        <f aca="false">IF(COUNTA(D184:E184)=0,"",SUM(D184:E184))</f>
        <v>1419</v>
      </c>
      <c r="G184" s="55" t="n">
        <f aca="false">IF(OR(F184="",F184=0),"",D184/F184)</f>
        <v>0.508809020436927</v>
      </c>
      <c r="H184" s="55" t="n">
        <f aca="false">IF(OR(F184="",F184=0),"",E184/F184)</f>
        <v>0.491190979563073</v>
      </c>
      <c r="I184" s="32" t="s">
        <v>129</v>
      </c>
      <c r="J184" s="36" t="n">
        <v>2.08262589216041</v>
      </c>
      <c r="K184" s="36" t="n">
        <f aca="false">$K$8</f>
        <v>1.80181073632582</v>
      </c>
      <c r="L184" s="36" t="n">
        <f aca="false">SQRT(J184^2+K184^2)</f>
        <v>2.75387954279702</v>
      </c>
      <c r="M184" s="55" t="n">
        <f aca="false">IF(G184="","",MAX(0,G184-1.96*L184/100))</f>
        <v>0.454832981398106</v>
      </c>
      <c r="N184" s="55" t="n">
        <f aca="false">IF(G184="","",MIN(1,G184+1.96*L184/100))</f>
        <v>0.562785059475749</v>
      </c>
      <c r="O184" s="54" t="n">
        <f aca="false">ROUND(S184*W184,0)</f>
        <v>96</v>
      </c>
      <c r="P184" s="54" t="n">
        <f aca="false">IF(F184="","",ROUND(SQRT((F184*L184/100)^2+(G184*O184)^2),0))</f>
        <v>63</v>
      </c>
      <c r="R184" s="56" t="n">
        <v>-0.315964599580164</v>
      </c>
      <c r="S184" s="57" t="n">
        <f aca="false">U184*V184*$F$5</f>
        <v>1418.72759856631</v>
      </c>
      <c r="T184" s="58" t="n">
        <f aca="false">MAX(0,MIN(1,R184/100+$D$5))</f>
        <v>0.508833768522963</v>
      </c>
      <c r="U184" s="58" t="n">
        <v>0.636200716845878</v>
      </c>
      <c r="V184" s="57" t="n">
        <v>2230</v>
      </c>
      <c r="W184" s="58" t="n">
        <v>0.0678151016999644</v>
      </c>
      <c r="X184" s="59" t="s">
        <v>169</v>
      </c>
      <c r="Y184" s="59" t="s">
        <v>131</v>
      </c>
    </row>
    <row r="185" customFormat="false" ht="15" hidden="false" customHeight="false" outlineLevel="0" collapsed="false">
      <c r="A185" s="32" t="s">
        <v>198</v>
      </c>
      <c r="B185" s="32" t="s">
        <v>333</v>
      </c>
      <c r="C185" s="32" t="s">
        <v>335</v>
      </c>
      <c r="D185" s="54" t="n">
        <f aca="false">ROUND(S185*T185,0)</f>
        <v>343</v>
      </c>
      <c r="E185" s="54" t="n">
        <f aca="false">ROUND(S185,0)-D185</f>
        <v>318</v>
      </c>
      <c r="F185" s="54" t="n">
        <f aca="false">IF(COUNTA(D185:E185)=0,"",SUM(D185:E185))</f>
        <v>661</v>
      </c>
      <c r="G185" s="55" t="n">
        <f aca="false">IF(OR(F185="",F185=0),"",D185/F185)</f>
        <v>0.518910741301059</v>
      </c>
      <c r="H185" s="55" t="n">
        <f aca="false">IF(OR(F185="",F185=0),"",E185/F185)</f>
        <v>0.481089258698941</v>
      </c>
      <c r="I185" s="32" t="s">
        <v>129</v>
      </c>
      <c r="J185" s="36" t="n">
        <v>2.22489971008846</v>
      </c>
      <c r="K185" s="36" t="n">
        <f aca="false">$K$8</f>
        <v>1.80181073632582</v>
      </c>
      <c r="L185" s="36" t="n">
        <f aca="false">SQRT(J185^2+K185^2)</f>
        <v>2.86298806310657</v>
      </c>
      <c r="M185" s="55" t="n">
        <f aca="false">IF(G185="","",MAX(0,G185-1.96*L185/100))</f>
        <v>0.46279617526417</v>
      </c>
      <c r="N185" s="55" t="n">
        <f aca="false">IF(G185="","",MIN(1,G185+1.96*L185/100))</f>
        <v>0.575025307337948</v>
      </c>
      <c r="O185" s="54" t="n">
        <f aca="false">ROUND(S185*W185,0)</f>
        <v>58</v>
      </c>
      <c r="P185" s="54" t="n">
        <f aca="false">IF(F185="","",ROUND(SQRT((F185*L185/100)^2+(G185*O185)^2),0))</f>
        <v>36</v>
      </c>
      <c r="R185" s="56" t="n">
        <v>0.740026203263595</v>
      </c>
      <c r="S185" s="57" t="n">
        <f aca="false">U185*V185*$F$5</f>
        <v>660.903056768559</v>
      </c>
      <c r="T185" s="58" t="n">
        <f aca="false">MAX(0,MIN(1,R185/100+$D$5))</f>
        <v>0.519393676551401</v>
      </c>
      <c r="U185" s="58" t="n">
        <v>0.566812227074236</v>
      </c>
      <c r="V185" s="57" t="n">
        <v>1166</v>
      </c>
      <c r="W185" s="58" t="n">
        <v>0.0882361663506877</v>
      </c>
      <c r="X185" s="59" t="s">
        <v>136</v>
      </c>
      <c r="Y185" s="59" t="s">
        <v>131</v>
      </c>
    </row>
    <row r="186" customFormat="false" ht="15" hidden="false" customHeight="false" outlineLevel="0" collapsed="false">
      <c r="A186" s="32" t="s">
        <v>198</v>
      </c>
      <c r="B186" s="32" t="s">
        <v>333</v>
      </c>
      <c r="C186" s="32" t="s">
        <v>336</v>
      </c>
      <c r="D186" s="54" t="n">
        <f aca="false">ROUND(S186*T186,0)</f>
        <v>944</v>
      </c>
      <c r="E186" s="54" t="n">
        <f aca="false">ROUND(S186,0)-D186</f>
        <v>735</v>
      </c>
      <c r="F186" s="54" t="n">
        <f aca="false">IF(COUNTA(D186:E186)=0,"",SUM(D186:E186))</f>
        <v>1679</v>
      </c>
      <c r="G186" s="55" t="n">
        <f aca="false">IF(OR(F186="",F186=0),"",D186/F186)</f>
        <v>0.56223942823109</v>
      </c>
      <c r="H186" s="55" t="n">
        <f aca="false">IF(OR(F186="",F186=0),"",E186/F186)</f>
        <v>0.43776057176891</v>
      </c>
      <c r="I186" s="32" t="s">
        <v>129</v>
      </c>
      <c r="J186" s="36" t="n">
        <v>2.08262589216041</v>
      </c>
      <c r="K186" s="36" t="n">
        <f aca="false">$K$8</f>
        <v>1.80181073632582</v>
      </c>
      <c r="L186" s="36" t="n">
        <f aca="false">SQRT(J186^2+K186^2)</f>
        <v>2.75387954279702</v>
      </c>
      <c r="M186" s="55" t="n">
        <f aca="false">IF(G186="","",MAX(0,G186-1.96*L186/100))</f>
        <v>0.508263389192268</v>
      </c>
      <c r="N186" s="55" t="n">
        <f aca="false">IF(G186="","",MIN(1,G186+1.96*L186/100))</f>
        <v>0.616215467269912</v>
      </c>
      <c r="O186" s="54" t="n">
        <f aca="false">ROUND(S186*W186,0)</f>
        <v>114</v>
      </c>
      <c r="P186" s="54" t="n">
        <f aca="false">IF(F186="","",ROUND(SQRT((F186*L186/100)^2+(G186*O186)^2),0))</f>
        <v>79</v>
      </c>
      <c r="R186" s="56" t="n">
        <v>5.05621665315218</v>
      </c>
      <c r="S186" s="57" t="n">
        <f aca="false">U186*V186*$F$5</f>
        <v>1678.57188498403</v>
      </c>
      <c r="T186" s="58" t="n">
        <f aca="false">MAX(0,MIN(1,R186/100+$D$5))</f>
        <v>0.562555581050287</v>
      </c>
      <c r="U186" s="58" t="n">
        <v>0.625399361022364</v>
      </c>
      <c r="V186" s="57" t="n">
        <v>2684</v>
      </c>
      <c r="W186" s="58" t="n">
        <v>0.0678151016999644</v>
      </c>
      <c r="X186" s="59" t="s">
        <v>169</v>
      </c>
      <c r="Y186" s="59" t="s">
        <v>131</v>
      </c>
    </row>
    <row r="187" customFormat="false" ht="15" hidden="false" customHeight="false" outlineLevel="0" collapsed="false">
      <c r="A187" s="32" t="s">
        <v>198</v>
      </c>
      <c r="B187" s="32" t="s">
        <v>333</v>
      </c>
      <c r="C187" s="32" t="s">
        <v>337</v>
      </c>
      <c r="D187" s="54" t="n">
        <f aca="false">ROUND(S187*T187,0)</f>
        <v>433</v>
      </c>
      <c r="E187" s="54" t="n">
        <f aca="false">ROUND(S187,0)-D187</f>
        <v>435</v>
      </c>
      <c r="F187" s="54" t="n">
        <f aca="false">IF(COUNTA(D187:E187)=0,"",SUM(D187:E187))</f>
        <v>868</v>
      </c>
      <c r="G187" s="55" t="n">
        <f aca="false">IF(OR(F187="",F187=0),"",D187/F187)</f>
        <v>0.498847926267281</v>
      </c>
      <c r="H187" s="55" t="n">
        <f aca="false">IF(OR(F187="",F187=0),"",E187/F187)</f>
        <v>0.501152073732719</v>
      </c>
      <c r="I187" s="32" t="s">
        <v>129</v>
      </c>
      <c r="J187" s="36" t="n">
        <v>2.22489971008846</v>
      </c>
      <c r="K187" s="36" t="n">
        <f aca="false">$K$8</f>
        <v>1.80181073632582</v>
      </c>
      <c r="L187" s="36" t="n">
        <f aca="false">SQRT(J187^2+K187^2)</f>
        <v>2.86298806310657</v>
      </c>
      <c r="M187" s="55" t="n">
        <f aca="false">IF(G187="","",MAX(0,G187-1.96*L187/100))</f>
        <v>0.442733360230392</v>
      </c>
      <c r="N187" s="55" t="n">
        <f aca="false">IF(G187="","",MIN(1,G187+1.96*L187/100))</f>
        <v>0.55496249230417</v>
      </c>
      <c r="O187" s="54" t="n">
        <f aca="false">ROUND(S187*W187,0)</f>
        <v>77</v>
      </c>
      <c r="P187" s="54" t="n">
        <f aca="false">IF(F187="","",ROUND(SQRT((F187*L187/100)^2+(G187*O187)^2),0))</f>
        <v>46</v>
      </c>
      <c r="R187" s="56" t="n">
        <v>-1.38509848729529</v>
      </c>
      <c r="S187" s="57" t="n">
        <f aca="false">U187*V187*$F$5</f>
        <v>868.364696734059</v>
      </c>
      <c r="T187" s="58" t="n">
        <f aca="false">MAX(0,MIN(1,R187/100+$D$5))</f>
        <v>0.498142429645812</v>
      </c>
      <c r="U187" s="58" t="n">
        <v>0.669517884914464</v>
      </c>
      <c r="V187" s="57" t="n">
        <v>1297</v>
      </c>
      <c r="W187" s="58" t="n">
        <v>0.0882361663506877</v>
      </c>
      <c r="X187" s="59" t="s">
        <v>136</v>
      </c>
      <c r="Y187" s="59" t="s">
        <v>131</v>
      </c>
    </row>
    <row r="188" customFormat="false" ht="15" hidden="false" customHeight="false" outlineLevel="0" collapsed="false">
      <c r="A188" s="32" t="s">
        <v>198</v>
      </c>
      <c r="B188" s="32" t="s">
        <v>333</v>
      </c>
      <c r="C188" s="32" t="s">
        <v>338</v>
      </c>
      <c r="D188" s="54" t="n">
        <f aca="false">ROUND(S188*T188,0)</f>
        <v>881</v>
      </c>
      <c r="E188" s="54" t="n">
        <f aca="false">ROUND(S188,0)-D188</f>
        <v>608</v>
      </c>
      <c r="F188" s="54" t="n">
        <f aca="false">IF(COUNTA(D188:E188)=0,"",SUM(D188:E188))</f>
        <v>1489</v>
      </c>
      <c r="G188" s="55" t="n">
        <f aca="false">IF(OR(F188="",F188=0),"",D188/F188)</f>
        <v>0.591672263263936</v>
      </c>
      <c r="H188" s="55" t="n">
        <f aca="false">IF(OR(F188="",F188=0),"",E188/F188)</f>
        <v>0.408327736736065</v>
      </c>
      <c r="I188" s="32" t="s">
        <v>129</v>
      </c>
      <c r="J188" s="36" t="n">
        <v>2.08262589216041</v>
      </c>
      <c r="K188" s="36" t="n">
        <f aca="false">$K$8</f>
        <v>1.80181073632582</v>
      </c>
      <c r="L188" s="36" t="n">
        <f aca="false">SQRT(J188^2+K188^2)</f>
        <v>2.75387954279702</v>
      </c>
      <c r="M188" s="55" t="n">
        <f aca="false">IF(G188="","",MAX(0,G188-1.96*L188/100))</f>
        <v>0.537696224225114</v>
      </c>
      <c r="N188" s="55" t="n">
        <f aca="false">IF(G188="","",MIN(1,G188+1.96*L188/100))</f>
        <v>0.645648302302757</v>
      </c>
      <c r="O188" s="54" t="n">
        <f aca="false">ROUND(S188*W188,0)</f>
        <v>101</v>
      </c>
      <c r="P188" s="54" t="n">
        <f aca="false">IF(F188="","",ROUND(SQRT((F188*L188/100)^2+(G188*O188)^2),0))</f>
        <v>72</v>
      </c>
      <c r="R188" s="56" t="n">
        <v>7.95421855860262</v>
      </c>
      <c r="S188" s="57" t="n">
        <f aca="false">U188*V188*$F$5</f>
        <v>1488.84887459807</v>
      </c>
      <c r="T188" s="58" t="n">
        <f aca="false">MAX(0,MIN(1,R188/100+$D$5))</f>
        <v>0.591535600104791</v>
      </c>
      <c r="U188" s="58" t="n">
        <v>0.650436380339917</v>
      </c>
      <c r="V188" s="57" t="n">
        <v>2289</v>
      </c>
      <c r="W188" s="58" t="n">
        <v>0.0678151016999644</v>
      </c>
      <c r="X188" s="59" t="s">
        <v>169</v>
      </c>
      <c r="Y188" s="59" t="s">
        <v>131</v>
      </c>
    </row>
    <row r="189" customFormat="false" ht="15" hidden="false" customHeight="false" outlineLevel="0" collapsed="false">
      <c r="A189" s="32" t="s">
        <v>198</v>
      </c>
      <c r="B189" s="32" t="s">
        <v>333</v>
      </c>
      <c r="C189" s="32" t="s">
        <v>339</v>
      </c>
      <c r="D189" s="54" t="n">
        <f aca="false">ROUND(S189*T189,0)</f>
        <v>879</v>
      </c>
      <c r="E189" s="54" t="n">
        <f aca="false">ROUND(S189,0)-D189</f>
        <v>601</v>
      </c>
      <c r="F189" s="54" t="n">
        <f aca="false">IF(COUNTA(D189:E189)=0,"",SUM(D189:E189))</f>
        <v>1480</v>
      </c>
      <c r="G189" s="55" t="n">
        <f aca="false">IF(OR(F189="",F189=0),"",D189/F189)</f>
        <v>0.593918918918919</v>
      </c>
      <c r="H189" s="55" t="n">
        <f aca="false">IF(OR(F189="",F189=0),"",E189/F189)</f>
        <v>0.406081081081081</v>
      </c>
      <c r="I189" s="32" t="s">
        <v>129</v>
      </c>
      <c r="J189" s="36" t="n">
        <v>2.08262589216041</v>
      </c>
      <c r="K189" s="36" t="n">
        <f aca="false">$K$8</f>
        <v>1.80181073632582</v>
      </c>
      <c r="L189" s="36" t="n">
        <f aca="false">SQRT(J189^2+K189^2)</f>
        <v>2.75387954279702</v>
      </c>
      <c r="M189" s="55" t="n">
        <f aca="false">IF(G189="","",MAX(0,G189-1.96*L189/100))</f>
        <v>0.539942879880097</v>
      </c>
      <c r="N189" s="55" t="n">
        <f aca="false">IF(G189="","",MIN(1,G189+1.96*L189/100))</f>
        <v>0.647894957957741</v>
      </c>
      <c r="O189" s="54" t="n">
        <f aca="false">ROUND(S189*W189,0)</f>
        <v>100</v>
      </c>
      <c r="P189" s="54" t="n">
        <f aca="false">IF(F189="","",ROUND(SQRT((F189*L189/100)^2+(G189*O189)^2),0))</f>
        <v>72</v>
      </c>
      <c r="R189" s="56" t="n">
        <v>8.20082512187176</v>
      </c>
      <c r="S189" s="57" t="n">
        <f aca="false">U189*V189*$F$5</f>
        <v>1480.29868819374</v>
      </c>
      <c r="T189" s="58" t="n">
        <f aca="false">MAX(0,MIN(1,R189/100+$D$5))</f>
        <v>0.594001665737482</v>
      </c>
      <c r="U189" s="58" t="n">
        <v>0.714429868819374</v>
      </c>
      <c r="V189" s="57" t="n">
        <v>2072</v>
      </c>
      <c r="W189" s="58" t="n">
        <v>0.0678151016999644</v>
      </c>
      <c r="X189" s="59" t="s">
        <v>169</v>
      </c>
      <c r="Y189" s="59" t="s">
        <v>131</v>
      </c>
    </row>
    <row r="190" customFormat="false" ht="15" hidden="false" customHeight="false" outlineLevel="0" collapsed="false">
      <c r="A190" s="32" t="s">
        <v>198</v>
      </c>
      <c r="B190" s="32" t="s">
        <v>333</v>
      </c>
      <c r="C190" s="32" t="s">
        <v>340</v>
      </c>
      <c r="D190" s="54" t="n">
        <f aca="false">ROUND(S190*T190,0)</f>
        <v>405</v>
      </c>
      <c r="E190" s="54" t="n">
        <f aca="false">ROUND(S190,0)-D190</f>
        <v>371</v>
      </c>
      <c r="F190" s="54" t="n">
        <f aca="false">IF(COUNTA(D190:E190)=0,"",SUM(D190:E190))</f>
        <v>776</v>
      </c>
      <c r="G190" s="55" t="n">
        <f aca="false">IF(OR(F190="",F190=0),"",D190/F190)</f>
        <v>0.521907216494845</v>
      </c>
      <c r="H190" s="55" t="n">
        <f aca="false">IF(OR(F190="",F190=0),"",E190/F190)</f>
        <v>0.478092783505155</v>
      </c>
      <c r="I190" s="32" t="s">
        <v>129</v>
      </c>
      <c r="J190" s="36" t="n">
        <v>2.22489971008846</v>
      </c>
      <c r="K190" s="36" t="n">
        <f aca="false">$K$8</f>
        <v>1.80181073632582</v>
      </c>
      <c r="L190" s="36" t="n">
        <f aca="false">SQRT(J190^2+K190^2)</f>
        <v>2.86298806310657</v>
      </c>
      <c r="M190" s="55" t="n">
        <f aca="false">IF(G190="","",MAX(0,G190-1.96*L190/100))</f>
        <v>0.465792650457957</v>
      </c>
      <c r="N190" s="55" t="n">
        <f aca="false">IF(G190="","",MIN(1,G190+1.96*L190/100))</f>
        <v>0.578021782531734</v>
      </c>
      <c r="O190" s="54" t="n">
        <f aca="false">ROUND(S190*W190,0)</f>
        <v>68</v>
      </c>
      <c r="P190" s="54" t="n">
        <f aca="false">IF(F190="","",ROUND(SQRT((F190*L190/100)^2+(G190*O190)^2),0))</f>
        <v>42</v>
      </c>
      <c r="R190" s="56" t="n">
        <v>1.02676657061917</v>
      </c>
      <c r="S190" s="57" t="n">
        <f aca="false">U190*V190*$F$5</f>
        <v>775.595171773445</v>
      </c>
      <c r="T190" s="58" t="n">
        <f aca="false">MAX(0,MIN(1,R190/100+$D$5))</f>
        <v>0.522261080224956</v>
      </c>
      <c r="U190" s="58" t="n">
        <v>0.70380687093779</v>
      </c>
      <c r="V190" s="57" t="n">
        <v>1102</v>
      </c>
      <c r="W190" s="58" t="n">
        <v>0.0882361663506877</v>
      </c>
      <c r="X190" s="59" t="s">
        <v>136</v>
      </c>
      <c r="Y190" s="59" t="s">
        <v>131</v>
      </c>
    </row>
    <row r="191" customFormat="false" ht="15" hidden="false" customHeight="false" outlineLevel="0" collapsed="false">
      <c r="A191" s="32" t="s">
        <v>198</v>
      </c>
      <c r="B191" s="32" t="s">
        <v>333</v>
      </c>
      <c r="C191" s="32" t="s">
        <v>341</v>
      </c>
      <c r="D191" s="54" t="n">
        <f aca="false">ROUND(S191*T191,0)</f>
        <v>1086</v>
      </c>
      <c r="E191" s="54" t="n">
        <f aca="false">ROUND(S191,0)-D191</f>
        <v>1029</v>
      </c>
      <c r="F191" s="54" t="n">
        <f aca="false">IF(COUNTA(D191:E191)=0,"",SUM(D191:E191))</f>
        <v>2115</v>
      </c>
      <c r="G191" s="55" t="n">
        <f aca="false">IF(OR(F191="",F191=0),"",D191/F191)</f>
        <v>0.513475177304965</v>
      </c>
      <c r="H191" s="55" t="n">
        <f aca="false">IF(OR(F191="",F191=0),"",E191/F191)</f>
        <v>0.486524822695035</v>
      </c>
      <c r="I191" s="32" t="s">
        <v>129</v>
      </c>
      <c r="J191" s="36" t="n">
        <v>2.08262589216041</v>
      </c>
      <c r="K191" s="36" t="n">
        <f aca="false">$K$8</f>
        <v>1.80181073632582</v>
      </c>
      <c r="L191" s="36" t="n">
        <f aca="false">SQRT(J191^2+K191^2)</f>
        <v>2.75387954279702</v>
      </c>
      <c r="M191" s="55" t="n">
        <f aca="false">IF(G191="","",MAX(0,G191-1.96*L191/100))</f>
        <v>0.459499138266143</v>
      </c>
      <c r="N191" s="55" t="n">
        <f aca="false">IF(G191="","",MIN(1,G191+1.96*L191/100))</f>
        <v>0.567451216343786</v>
      </c>
      <c r="O191" s="54" t="n">
        <f aca="false">ROUND(S191*W191,0)</f>
        <v>143</v>
      </c>
      <c r="P191" s="54" t="n">
        <f aca="false">IF(F191="","",ROUND(SQRT((F191*L191/100)^2+(G191*O191)^2),0))</f>
        <v>94</v>
      </c>
      <c r="R191" s="56" t="n">
        <v>0.158170216447261</v>
      </c>
      <c r="S191" s="57" t="n">
        <f aca="false">U191*V191*$F$5</f>
        <v>2115.3476992871</v>
      </c>
      <c r="T191" s="58" t="n">
        <f aca="false">MAX(0,MIN(1,R191/100+$D$5))</f>
        <v>0.513575116683237</v>
      </c>
      <c r="U191" s="58" t="n">
        <v>0.658781594296824</v>
      </c>
      <c r="V191" s="57" t="n">
        <v>3211</v>
      </c>
      <c r="W191" s="58" t="n">
        <v>0.0678151016999644</v>
      </c>
      <c r="X191" s="59" t="s">
        <v>169</v>
      </c>
      <c r="Y191" s="59" t="s">
        <v>131</v>
      </c>
    </row>
    <row r="192" customFormat="false" ht="15" hidden="false" customHeight="false" outlineLevel="0" collapsed="false">
      <c r="A192" s="32" t="s">
        <v>198</v>
      </c>
      <c r="B192" s="32" t="s">
        <v>342</v>
      </c>
      <c r="C192" s="32" t="s">
        <v>343</v>
      </c>
      <c r="D192" s="54" t="n">
        <f aca="false">ROUND(S192*T192,0)</f>
        <v>769</v>
      </c>
      <c r="E192" s="54" t="n">
        <f aca="false">ROUND(S192,0)-D192</f>
        <v>729</v>
      </c>
      <c r="F192" s="54" t="n">
        <f aca="false">IF(COUNTA(D192:E192)=0,"",SUM(D192:E192))</f>
        <v>1498</v>
      </c>
      <c r="G192" s="55" t="n">
        <f aca="false">IF(OR(F192="",F192=0),"",D192/F192)</f>
        <v>0.513351134846462</v>
      </c>
      <c r="H192" s="55" t="n">
        <f aca="false">IF(OR(F192="",F192=0),"",E192/F192)</f>
        <v>0.486648865153538</v>
      </c>
      <c r="I192" s="32" t="s">
        <v>129</v>
      </c>
      <c r="J192" s="36" t="n">
        <v>2.08262589216041</v>
      </c>
      <c r="K192" s="36" t="n">
        <f aca="false">$K$8</f>
        <v>1.80181073632582</v>
      </c>
      <c r="L192" s="36" t="n">
        <f aca="false">SQRT(J192^2+K192^2)</f>
        <v>2.75387954279702</v>
      </c>
      <c r="M192" s="55" t="n">
        <f aca="false">IF(G192="","",MAX(0,G192-1.96*L192/100))</f>
        <v>0.45937509580764</v>
      </c>
      <c r="N192" s="55" t="n">
        <f aca="false">IF(G192="","",MIN(1,G192+1.96*L192/100))</f>
        <v>0.567327173885284</v>
      </c>
      <c r="O192" s="54" t="n">
        <f aca="false">ROUND(S192*W192,0)</f>
        <v>102</v>
      </c>
      <c r="P192" s="54" t="n">
        <f aca="false">IF(F192="","",ROUND(SQRT((F192*L192/100)^2+(G192*O192)^2),0))</f>
        <v>67</v>
      </c>
      <c r="R192" s="56" t="n">
        <v>0.131287730398572</v>
      </c>
      <c r="S192" s="57" t="n">
        <f aca="false">U192*V192*$F$5</f>
        <v>1497.74778574441</v>
      </c>
      <c r="T192" s="58" t="n">
        <f aca="false">MAX(0,MIN(1,R192/100+$D$5))</f>
        <v>0.51330629182275</v>
      </c>
      <c r="U192" s="58" t="n">
        <v>0.638970898355124</v>
      </c>
      <c r="V192" s="57" t="n">
        <v>2344</v>
      </c>
      <c r="W192" s="58" t="n">
        <v>0.0678151016999644</v>
      </c>
      <c r="X192" s="59" t="s">
        <v>169</v>
      </c>
      <c r="Y192" s="59" t="s">
        <v>131</v>
      </c>
    </row>
    <row r="193" customFormat="false" ht="15" hidden="false" customHeight="false" outlineLevel="0" collapsed="false">
      <c r="A193" s="32" t="s">
        <v>198</v>
      </c>
      <c r="B193" s="32" t="s">
        <v>342</v>
      </c>
      <c r="C193" s="32" t="s">
        <v>344</v>
      </c>
      <c r="D193" s="54" t="n">
        <f aca="false">ROUND(S193*T193,0)</f>
        <v>1044</v>
      </c>
      <c r="E193" s="54" t="n">
        <f aca="false">ROUND(S193,0)-D193</f>
        <v>998</v>
      </c>
      <c r="F193" s="54" t="n">
        <f aca="false">IF(COUNTA(D193:E193)=0,"",SUM(D193:E193))</f>
        <v>2042</v>
      </c>
      <c r="G193" s="55" t="n">
        <f aca="false">IF(OR(F193="",F193=0),"",D193/F193)</f>
        <v>0.51126346718903</v>
      </c>
      <c r="H193" s="55" t="n">
        <f aca="false">IF(OR(F193="",F193=0),"",E193/F193)</f>
        <v>0.48873653281097</v>
      </c>
      <c r="I193" s="32" t="s">
        <v>129</v>
      </c>
      <c r="J193" s="36" t="n">
        <v>2.08262589216041</v>
      </c>
      <c r="K193" s="36" t="n">
        <f aca="false">$K$8</f>
        <v>1.80181073632582</v>
      </c>
      <c r="L193" s="36" t="n">
        <f aca="false">SQRT(J193^2+K193^2)</f>
        <v>2.75387954279702</v>
      </c>
      <c r="M193" s="55" t="n">
        <f aca="false">IF(G193="","",MAX(0,G193-1.96*L193/100))</f>
        <v>0.457287428150209</v>
      </c>
      <c r="N193" s="55" t="n">
        <f aca="false">IF(G193="","",MIN(1,G193+1.96*L193/100))</f>
        <v>0.565239506227852</v>
      </c>
      <c r="O193" s="54" t="n">
        <f aca="false">ROUND(S193*W193,0)</f>
        <v>138</v>
      </c>
      <c r="P193" s="54" t="n">
        <f aca="false">IF(F193="","",ROUND(SQRT((F193*L193/100)^2+(G193*O193)^2),0))</f>
        <v>90</v>
      </c>
      <c r="R193" s="56" t="n">
        <v>-0.0647717124579049</v>
      </c>
      <c r="S193" s="57" t="n">
        <f aca="false">U193*V193*$F$5</f>
        <v>2042.15796344647</v>
      </c>
      <c r="T193" s="58" t="n">
        <f aca="false">MAX(0,MIN(1,R193/100+$D$5))</f>
        <v>0.511345697394186</v>
      </c>
      <c r="U193" s="58" t="n">
        <v>0.682767624020887</v>
      </c>
      <c r="V193" s="57" t="n">
        <v>2991</v>
      </c>
      <c r="W193" s="58" t="n">
        <v>0.0678151016999644</v>
      </c>
      <c r="X193" s="59" t="s">
        <v>169</v>
      </c>
      <c r="Y193" s="59" t="s">
        <v>131</v>
      </c>
    </row>
    <row r="194" customFormat="false" ht="15" hidden="false" customHeight="false" outlineLevel="0" collapsed="false">
      <c r="A194" s="32" t="s">
        <v>198</v>
      </c>
      <c r="B194" s="32" t="s">
        <v>342</v>
      </c>
      <c r="C194" s="32" t="s">
        <v>345</v>
      </c>
      <c r="D194" s="54" t="n">
        <f aca="false">ROUND(S194*T194,0)</f>
        <v>810</v>
      </c>
      <c r="E194" s="54" t="n">
        <f aca="false">ROUND(S194,0)-D194</f>
        <v>880</v>
      </c>
      <c r="F194" s="54" t="n">
        <f aca="false">IF(COUNTA(D194:E194)=0,"",SUM(D194:E194))</f>
        <v>1690</v>
      </c>
      <c r="G194" s="55" t="n">
        <f aca="false">IF(OR(F194="",F194=0),"",D194/F194)</f>
        <v>0.479289940828402</v>
      </c>
      <c r="H194" s="55" t="n">
        <f aca="false">IF(OR(F194="",F194=0),"",E194/F194)</f>
        <v>0.520710059171598</v>
      </c>
      <c r="I194" s="32" t="s">
        <v>129</v>
      </c>
      <c r="J194" s="36" t="n">
        <v>2.08262589216041</v>
      </c>
      <c r="K194" s="36" t="n">
        <f aca="false">$K$8</f>
        <v>1.80181073632582</v>
      </c>
      <c r="L194" s="36" t="n">
        <f aca="false">SQRT(J194^2+K194^2)</f>
        <v>2.75387954279702</v>
      </c>
      <c r="M194" s="55" t="n">
        <f aca="false">IF(G194="","",MAX(0,G194-1.96*L194/100))</f>
        <v>0.425313901789581</v>
      </c>
      <c r="N194" s="55" t="n">
        <f aca="false">IF(G194="","",MIN(1,G194+1.96*L194/100))</f>
        <v>0.533265979867224</v>
      </c>
      <c r="O194" s="54" t="n">
        <f aca="false">ROUND(S194*W194,0)</f>
        <v>115</v>
      </c>
      <c r="P194" s="54" t="n">
        <f aca="false">IF(F194="","",ROUND(SQRT((F194*L194/100)^2+(G194*O194)^2),0))</f>
        <v>72</v>
      </c>
      <c r="R194" s="56" t="n">
        <v>-3.28827035524745</v>
      </c>
      <c r="S194" s="57" t="n">
        <f aca="false">U194*V194*$F$5</f>
        <v>1690.06787762906</v>
      </c>
      <c r="T194" s="58" t="n">
        <f aca="false">MAX(0,MIN(1,R194/100+$D$5))</f>
        <v>0.47911071096629</v>
      </c>
      <c r="U194" s="58" t="n">
        <v>0.651529636711281</v>
      </c>
      <c r="V194" s="57" t="n">
        <v>2594</v>
      </c>
      <c r="W194" s="58" t="n">
        <v>0.0678151016999644</v>
      </c>
      <c r="X194" s="59" t="s">
        <v>169</v>
      </c>
      <c r="Y194" s="59" t="s">
        <v>131</v>
      </c>
    </row>
    <row r="195" customFormat="false" ht="15" hidden="false" customHeight="false" outlineLevel="0" collapsed="false">
      <c r="A195" s="32" t="s">
        <v>198</v>
      </c>
      <c r="B195" s="32" t="s">
        <v>342</v>
      </c>
      <c r="C195" s="32" t="s">
        <v>346</v>
      </c>
      <c r="D195" s="54" t="n">
        <f aca="false">ROUND(S195*T195,0)</f>
        <v>618</v>
      </c>
      <c r="E195" s="54" t="n">
        <f aca="false">ROUND(S195,0)-D195</f>
        <v>528</v>
      </c>
      <c r="F195" s="54" t="n">
        <f aca="false">IF(COUNTA(D195:E195)=0,"",SUM(D195:E195))</f>
        <v>1146</v>
      </c>
      <c r="G195" s="55" t="n">
        <f aca="false">IF(OR(F195="",F195=0),"",D195/F195)</f>
        <v>0.539267015706806</v>
      </c>
      <c r="H195" s="55" t="n">
        <f aca="false">IF(OR(F195="",F195=0),"",E195/F195)</f>
        <v>0.460732984293194</v>
      </c>
      <c r="I195" s="32" t="s">
        <v>129</v>
      </c>
      <c r="J195" s="36" t="n">
        <v>2.08262589216041</v>
      </c>
      <c r="K195" s="36" t="n">
        <f aca="false">$K$8</f>
        <v>1.80181073632582</v>
      </c>
      <c r="L195" s="36" t="n">
        <f aca="false">SQRT(J195^2+K195^2)</f>
        <v>2.75387954279702</v>
      </c>
      <c r="M195" s="55" t="n">
        <f aca="false">IF(G195="","",MAX(0,G195-1.96*L195/100))</f>
        <v>0.485290976667985</v>
      </c>
      <c r="N195" s="55" t="n">
        <f aca="false">IF(G195="","",MIN(1,G195+1.96*L195/100))</f>
        <v>0.593243054745628</v>
      </c>
      <c r="O195" s="54" t="n">
        <f aca="false">ROUND(S195*W195,0)</f>
        <v>78</v>
      </c>
      <c r="P195" s="54" t="n">
        <f aca="false">IF(F195="","",ROUND(SQRT((F195*L195/100)^2+(G195*O195)^2),0))</f>
        <v>53</v>
      </c>
      <c r="R195" s="56" t="n">
        <v>2.73771366445947</v>
      </c>
      <c r="S195" s="57" t="n">
        <f aca="false">U195*V195*$F$5</f>
        <v>1145.8001397624</v>
      </c>
      <c r="T195" s="58" t="n">
        <f aca="false">MAX(0,MIN(1,R195/100+$D$5))</f>
        <v>0.539370551163359</v>
      </c>
      <c r="U195" s="58" t="n">
        <v>0.640111809923131</v>
      </c>
      <c r="V195" s="57" t="n">
        <v>1790</v>
      </c>
      <c r="W195" s="58" t="n">
        <v>0.0678151016999644</v>
      </c>
      <c r="X195" s="59" t="s">
        <v>169</v>
      </c>
      <c r="Y195" s="59" t="s">
        <v>131</v>
      </c>
    </row>
    <row r="196" customFormat="false" ht="15" hidden="false" customHeight="false" outlineLevel="0" collapsed="false">
      <c r="A196" s="32" t="s">
        <v>198</v>
      </c>
      <c r="B196" s="32" t="s">
        <v>342</v>
      </c>
      <c r="C196" s="32" t="s">
        <v>347</v>
      </c>
      <c r="D196" s="54" t="n">
        <f aca="false">ROUND(S196*T196,0)</f>
        <v>1449</v>
      </c>
      <c r="E196" s="54" t="n">
        <f aca="false">ROUND(S196,0)-D196</f>
        <v>1271</v>
      </c>
      <c r="F196" s="54" t="n">
        <f aca="false">IF(COUNTA(D196:E196)=0,"",SUM(D196:E196))</f>
        <v>2720</v>
      </c>
      <c r="G196" s="55" t="n">
        <f aca="false">IF(OR(F196="",F196=0),"",D196/F196)</f>
        <v>0.532720588235294</v>
      </c>
      <c r="H196" s="55" t="n">
        <f aca="false">IF(OR(F196="",F196=0),"",E196/F196)</f>
        <v>0.467279411764706</v>
      </c>
      <c r="I196" s="32" t="s">
        <v>129</v>
      </c>
      <c r="J196" s="36" t="n">
        <v>2.08262589216041</v>
      </c>
      <c r="K196" s="36" t="n">
        <f aca="false">$K$8</f>
        <v>1.80181073632582</v>
      </c>
      <c r="L196" s="36" t="n">
        <f aca="false">SQRT(J196^2+K196^2)</f>
        <v>2.75387954279702</v>
      </c>
      <c r="M196" s="55" t="n">
        <f aca="false">IF(G196="","",MAX(0,G196-1.96*L196/100))</f>
        <v>0.478744549196472</v>
      </c>
      <c r="N196" s="55" t="n">
        <f aca="false">IF(G196="","",MIN(1,G196+1.96*L196/100))</f>
        <v>0.586696627274116</v>
      </c>
      <c r="O196" s="54" t="n">
        <f aca="false">ROUND(S196*W196,0)</f>
        <v>184</v>
      </c>
      <c r="P196" s="54" t="n">
        <f aca="false">IF(F196="","",ROUND(SQRT((F196*L196/100)^2+(G196*O196)^2),0))</f>
        <v>123</v>
      </c>
      <c r="R196" s="56" t="n">
        <v>2.07240556013743</v>
      </c>
      <c r="S196" s="57" t="n">
        <f aca="false">U196*V196*$F$5</f>
        <v>2719.88153310105</v>
      </c>
      <c r="T196" s="58" t="n">
        <f aca="false">MAX(0,MIN(1,R196/100+$D$5))</f>
        <v>0.532717470120139</v>
      </c>
      <c r="U196" s="58" t="n">
        <v>0.592566782810685</v>
      </c>
      <c r="V196" s="57" t="n">
        <v>4590</v>
      </c>
      <c r="W196" s="58" t="n">
        <v>0.0678151016999644</v>
      </c>
      <c r="X196" s="59" t="s">
        <v>169</v>
      </c>
      <c r="Y196" s="59" t="s">
        <v>131</v>
      </c>
    </row>
    <row r="197" customFormat="false" ht="15" hidden="false" customHeight="false" outlineLevel="0" collapsed="false">
      <c r="A197" s="32" t="s">
        <v>198</v>
      </c>
      <c r="B197" s="32" t="s">
        <v>342</v>
      </c>
      <c r="C197" s="32" t="s">
        <v>348</v>
      </c>
      <c r="D197" s="54" t="n">
        <f aca="false">ROUND(S197*T197,0)</f>
        <v>508</v>
      </c>
      <c r="E197" s="54" t="n">
        <f aca="false">ROUND(S197,0)-D197</f>
        <v>461</v>
      </c>
      <c r="F197" s="54" t="n">
        <f aca="false">IF(COUNTA(D197:E197)=0,"",SUM(D197:E197))</f>
        <v>969</v>
      </c>
      <c r="G197" s="55" t="n">
        <f aca="false">IF(OR(F197="",F197=0),"",D197/F197)</f>
        <v>0.524251805985552</v>
      </c>
      <c r="H197" s="55" t="n">
        <f aca="false">IF(OR(F197="",F197=0),"",E197/F197)</f>
        <v>0.475748194014448</v>
      </c>
      <c r="I197" s="32" t="s">
        <v>129</v>
      </c>
      <c r="J197" s="36" t="n">
        <v>2.08262589216041</v>
      </c>
      <c r="K197" s="36" t="n">
        <f aca="false">$K$8</f>
        <v>1.80181073632582</v>
      </c>
      <c r="L197" s="36" t="n">
        <f aca="false">SQRT(J197^2+K197^2)</f>
        <v>2.75387954279702</v>
      </c>
      <c r="M197" s="55" t="n">
        <f aca="false">IF(G197="","",MAX(0,G197-1.96*L197/100))</f>
        <v>0.47027576694673</v>
      </c>
      <c r="N197" s="55" t="n">
        <f aca="false">IF(G197="","",MIN(1,G197+1.96*L197/100))</f>
        <v>0.578227845024374</v>
      </c>
      <c r="O197" s="54" t="n">
        <f aca="false">ROUND(S197*W197,0)</f>
        <v>66</v>
      </c>
      <c r="P197" s="54" t="n">
        <f aca="false">IF(F197="","",ROUND(SQRT((F197*L197/100)^2+(G197*O197)^2),0))</f>
        <v>44</v>
      </c>
      <c r="R197" s="56" t="n">
        <v>1.25733618837956</v>
      </c>
      <c r="S197" s="57" t="n">
        <f aca="false">U197*V197*$F$5</f>
        <v>969.162629757786</v>
      </c>
      <c r="T197" s="58" t="n">
        <f aca="false">MAX(0,MIN(1,R197/100+$D$5))</f>
        <v>0.52456677640256</v>
      </c>
      <c r="U197" s="58" t="n">
        <v>0.54325259515571</v>
      </c>
      <c r="V197" s="57" t="n">
        <v>1784</v>
      </c>
      <c r="W197" s="58" t="n">
        <v>0.0678151016999644</v>
      </c>
      <c r="X197" s="59" t="s">
        <v>169</v>
      </c>
      <c r="Y197" s="59" t="s">
        <v>131</v>
      </c>
    </row>
    <row r="198" customFormat="false" ht="15" hidden="false" customHeight="false" outlineLevel="0" collapsed="false">
      <c r="A198" s="32" t="s">
        <v>198</v>
      </c>
      <c r="B198" s="32" t="s">
        <v>342</v>
      </c>
      <c r="C198" s="32" t="s">
        <v>349</v>
      </c>
      <c r="D198" s="54" t="n">
        <f aca="false">ROUND(S198*T198,0)</f>
        <v>510</v>
      </c>
      <c r="E198" s="54" t="n">
        <f aca="false">ROUND(S198,0)-D198</f>
        <v>420</v>
      </c>
      <c r="F198" s="54" t="n">
        <f aca="false">IF(COUNTA(D198:E198)=0,"",SUM(D198:E198))</f>
        <v>930</v>
      </c>
      <c r="G198" s="55" t="n">
        <f aca="false">IF(OR(F198="",F198=0),"",D198/F198)</f>
        <v>0.548387096774194</v>
      </c>
      <c r="H198" s="55" t="n">
        <f aca="false">IF(OR(F198="",F198=0),"",E198/F198)</f>
        <v>0.451612903225806</v>
      </c>
      <c r="I198" s="32" t="s">
        <v>129</v>
      </c>
      <c r="J198" s="36" t="n">
        <v>2.22489971008846</v>
      </c>
      <c r="K198" s="36" t="n">
        <f aca="false">$K$8</f>
        <v>1.80181073632582</v>
      </c>
      <c r="L198" s="36" t="n">
        <f aca="false">SQRT(J198^2+K198^2)</f>
        <v>2.86298806310657</v>
      </c>
      <c r="M198" s="55" t="n">
        <f aca="false">IF(G198="","",MAX(0,G198-1.96*L198/100))</f>
        <v>0.492272530737305</v>
      </c>
      <c r="N198" s="55" t="n">
        <f aca="false">IF(G198="","",MIN(1,G198+1.96*L198/100))</f>
        <v>0.604501662811082</v>
      </c>
      <c r="O198" s="54" t="n">
        <f aca="false">ROUND(S198*W198,0)</f>
        <v>82</v>
      </c>
      <c r="P198" s="54" t="n">
        <f aca="false">IF(F198="","",ROUND(SQRT((F198*L198/100)^2+(G198*O198)^2),0))</f>
        <v>52</v>
      </c>
      <c r="R198" s="56" t="n">
        <v>3.69939512652423</v>
      </c>
      <c r="S198" s="57" t="n">
        <f aca="false">U198*V198*$F$5</f>
        <v>929.805201992252</v>
      </c>
      <c r="T198" s="58" t="n">
        <f aca="false">MAX(0,MIN(1,R198/100+$D$5))</f>
        <v>0.548987365784007</v>
      </c>
      <c r="U198" s="58" t="n">
        <v>0.496956281128943</v>
      </c>
      <c r="V198" s="57" t="n">
        <v>1871</v>
      </c>
      <c r="W198" s="58" t="n">
        <v>0.0882361663506877</v>
      </c>
      <c r="X198" s="59" t="s">
        <v>136</v>
      </c>
      <c r="Y198" s="59" t="s">
        <v>131</v>
      </c>
    </row>
    <row r="199" customFormat="false" ht="15" hidden="false" customHeight="false" outlineLevel="0" collapsed="false">
      <c r="A199" s="32" t="s">
        <v>198</v>
      </c>
      <c r="B199" s="32" t="s">
        <v>342</v>
      </c>
      <c r="C199" s="32" t="s">
        <v>350</v>
      </c>
      <c r="D199" s="54" t="n">
        <f aca="false">ROUND(S199*T199,0)</f>
        <v>547</v>
      </c>
      <c r="E199" s="54" t="n">
        <f aca="false">ROUND(S199,0)-D199</f>
        <v>497</v>
      </c>
      <c r="F199" s="54" t="n">
        <f aca="false">IF(COUNTA(D199:E199)=0,"",SUM(D199:E199))</f>
        <v>1044</v>
      </c>
      <c r="G199" s="55" t="n">
        <f aca="false">IF(OR(F199="",F199=0),"",D199/F199)</f>
        <v>0.523946360153257</v>
      </c>
      <c r="H199" s="55" t="n">
        <f aca="false">IF(OR(F199="",F199=0),"",E199/F199)</f>
        <v>0.476053639846743</v>
      </c>
      <c r="I199" s="32" t="s">
        <v>129</v>
      </c>
      <c r="J199" s="36" t="n">
        <v>2.08262589216041</v>
      </c>
      <c r="K199" s="36" t="n">
        <f aca="false">$K$8</f>
        <v>1.80181073632582</v>
      </c>
      <c r="L199" s="36" t="n">
        <f aca="false">SQRT(J199^2+K199^2)</f>
        <v>2.75387954279702</v>
      </c>
      <c r="M199" s="55" t="n">
        <f aca="false">IF(G199="","",MAX(0,G199-1.96*L199/100))</f>
        <v>0.469970321114435</v>
      </c>
      <c r="N199" s="55" t="n">
        <f aca="false">IF(G199="","",MIN(1,G199+1.96*L199/100))</f>
        <v>0.577922399192078</v>
      </c>
      <c r="O199" s="54" t="n">
        <f aca="false">ROUND(S199*W199,0)</f>
        <v>71</v>
      </c>
      <c r="P199" s="54" t="n">
        <f aca="false">IF(F199="","",ROUND(SQRT((F199*L199/100)^2+(G199*O199)^2),0))</f>
        <v>47</v>
      </c>
      <c r="R199" s="56" t="n">
        <v>1.17008265030472</v>
      </c>
      <c r="S199" s="57" t="n">
        <f aca="false">U199*V199*$F$5</f>
        <v>1044.14424242424</v>
      </c>
      <c r="T199" s="58" t="n">
        <f aca="false">MAX(0,MIN(1,R199/100+$D$5))</f>
        <v>0.523694241021812</v>
      </c>
      <c r="U199" s="58" t="n">
        <v>0.59939393939394</v>
      </c>
      <c r="V199" s="57" t="n">
        <v>1742</v>
      </c>
      <c r="W199" s="58" t="n">
        <v>0.0678151016999644</v>
      </c>
      <c r="X199" s="59" t="s">
        <v>169</v>
      </c>
      <c r="Y199" s="59" t="s">
        <v>131</v>
      </c>
    </row>
    <row r="200" customFormat="false" ht="15" hidden="false" customHeight="false" outlineLevel="0" collapsed="false">
      <c r="A200" s="32" t="s">
        <v>198</v>
      </c>
      <c r="B200" s="32" t="s">
        <v>351</v>
      </c>
      <c r="C200" s="32" t="s">
        <v>352</v>
      </c>
      <c r="D200" s="54" t="n">
        <f aca="false">ROUND(S200*T200,0)</f>
        <v>1232</v>
      </c>
      <c r="E200" s="54" t="n">
        <f aca="false">ROUND(S200,0)-D200</f>
        <v>1401</v>
      </c>
      <c r="F200" s="54" t="n">
        <f aca="false">IF(COUNTA(D200:E200)=0,"",SUM(D200:E200))</f>
        <v>2633</v>
      </c>
      <c r="G200" s="55" t="n">
        <f aca="false">IF(OR(F200="",F200=0),"",D200/F200)</f>
        <v>0.467907330041777</v>
      </c>
      <c r="H200" s="55" t="n">
        <f aca="false">IF(OR(F200="",F200=0),"",E200/F200)</f>
        <v>0.532092669958223</v>
      </c>
      <c r="I200" s="32" t="s">
        <v>129</v>
      </c>
      <c r="J200" s="36" t="n">
        <v>2.08262589216041</v>
      </c>
      <c r="K200" s="36" t="n">
        <f aca="false">$K$8</f>
        <v>1.80181073632582</v>
      </c>
      <c r="L200" s="36" t="n">
        <f aca="false">SQRT(J200^2+K200^2)</f>
        <v>2.75387954279702</v>
      </c>
      <c r="M200" s="55" t="n">
        <f aca="false">IF(G200="","",MAX(0,G200-1.96*L200/100))</f>
        <v>0.413931291002956</v>
      </c>
      <c r="N200" s="55" t="n">
        <f aca="false">IF(G200="","",MIN(1,G200+1.96*L200/100))</f>
        <v>0.521883369080599</v>
      </c>
      <c r="O200" s="54" t="n">
        <f aca="false">ROUND(S200*W200,0)</f>
        <v>179</v>
      </c>
      <c r="P200" s="54" t="n">
        <f aca="false">IF(F200="","",ROUND(SQRT((F200*L200/100)^2+(G200*O200)^2),0))</f>
        <v>111</v>
      </c>
      <c r="R200" s="56" t="n">
        <v>-4.40350912938397</v>
      </c>
      <c r="S200" s="57" t="n">
        <f aca="false">U200*V200*$F$5</f>
        <v>2632.829612885</v>
      </c>
      <c r="T200" s="58" t="n">
        <f aca="false">MAX(0,MIN(1,R200/100+$D$5))</f>
        <v>0.467958323224925</v>
      </c>
      <c r="U200" s="58" t="n">
        <v>0.704718847131958</v>
      </c>
      <c r="V200" s="57" t="n">
        <v>3736</v>
      </c>
      <c r="W200" s="58" t="n">
        <v>0.0678151016999644</v>
      </c>
      <c r="X200" s="59" t="s">
        <v>169</v>
      </c>
      <c r="Y200" s="59" t="s">
        <v>131</v>
      </c>
    </row>
    <row r="201" customFormat="false" ht="15" hidden="false" customHeight="false" outlineLevel="0" collapsed="false">
      <c r="A201" s="32" t="s">
        <v>198</v>
      </c>
      <c r="B201" s="32" t="s">
        <v>351</v>
      </c>
      <c r="C201" s="32" t="s">
        <v>353</v>
      </c>
      <c r="D201" s="54" t="n">
        <f aca="false">ROUND(S201*T201,0)</f>
        <v>772</v>
      </c>
      <c r="E201" s="54" t="n">
        <f aca="false">ROUND(S201,0)-D201</f>
        <v>1207</v>
      </c>
      <c r="F201" s="54" t="n">
        <f aca="false">IF(COUNTA(D201:E201)=0,"",SUM(D201:E201))</f>
        <v>1979</v>
      </c>
      <c r="G201" s="55" t="n">
        <f aca="false">IF(OR(F201="",F201=0),"",D201/F201)</f>
        <v>0.390096008084891</v>
      </c>
      <c r="H201" s="55" t="n">
        <f aca="false">IF(OR(F201="",F201=0),"",E201/F201)</f>
        <v>0.609903991915109</v>
      </c>
      <c r="I201" s="32" t="s">
        <v>129</v>
      </c>
      <c r="J201" s="36" t="n">
        <v>2.08262589216041</v>
      </c>
      <c r="K201" s="36" t="n">
        <f aca="false">$K$8</f>
        <v>1.80181073632582</v>
      </c>
      <c r="L201" s="36" t="n">
        <f aca="false">SQRT(J201^2+K201^2)</f>
        <v>2.75387954279702</v>
      </c>
      <c r="M201" s="55" t="n">
        <f aca="false">IF(G201="","",MAX(0,G201-1.96*L201/100))</f>
        <v>0.33611996904607</v>
      </c>
      <c r="N201" s="55" t="n">
        <f aca="false">IF(G201="","",MIN(1,G201+1.96*L201/100))</f>
        <v>0.444072047123713</v>
      </c>
      <c r="O201" s="54" t="n">
        <f aca="false">ROUND(S201*W201,0)</f>
        <v>134</v>
      </c>
      <c r="P201" s="54" t="n">
        <f aca="false">IF(F201="","",ROUND(SQRT((F201*L201/100)^2+(G201*O201)^2),0))</f>
        <v>76</v>
      </c>
      <c r="R201" s="56" t="n">
        <v>-12.2023176281466</v>
      </c>
      <c r="S201" s="57" t="n">
        <f aca="false">U201*V201*$F$5</f>
        <v>1979.37527114968</v>
      </c>
      <c r="T201" s="58" t="n">
        <f aca="false">MAX(0,MIN(1,R201/100+$D$5))</f>
        <v>0.389970238237299</v>
      </c>
      <c r="U201" s="58" t="n">
        <v>0.718727404193782</v>
      </c>
      <c r="V201" s="57" t="n">
        <v>2754</v>
      </c>
      <c r="W201" s="58" t="n">
        <v>0.0678151016999644</v>
      </c>
      <c r="X201" s="59" t="s">
        <v>169</v>
      </c>
      <c r="Y201" s="59" t="s">
        <v>131</v>
      </c>
    </row>
    <row r="202" customFormat="false" ht="15" hidden="false" customHeight="false" outlineLevel="0" collapsed="false">
      <c r="A202" s="32" t="s">
        <v>198</v>
      </c>
      <c r="B202" s="32" t="s">
        <v>354</v>
      </c>
      <c r="C202" s="32" t="s">
        <v>355</v>
      </c>
      <c r="D202" s="54" t="n">
        <f aca="false">ROUND(S202*T202,0)</f>
        <v>887</v>
      </c>
      <c r="E202" s="54" t="n">
        <f aca="false">ROUND(S202,0)-D202</f>
        <v>882</v>
      </c>
      <c r="F202" s="54" t="n">
        <f aca="false">IF(COUNTA(D202:E202)=0,"",SUM(D202:E202))</f>
        <v>1769</v>
      </c>
      <c r="G202" s="55" t="n">
        <f aca="false">IF(OR(F202="",F202=0),"",D202/F202)</f>
        <v>0.501413227812323</v>
      </c>
      <c r="H202" s="55" t="n">
        <f aca="false">IF(OR(F202="",F202=0),"",E202/F202)</f>
        <v>0.498586772187677</v>
      </c>
      <c r="I202" s="32" t="s">
        <v>129</v>
      </c>
      <c r="J202" s="36" t="n">
        <v>2.08262589216041</v>
      </c>
      <c r="K202" s="36" t="n">
        <f aca="false">$K$8</f>
        <v>1.80181073632582</v>
      </c>
      <c r="L202" s="36" t="n">
        <f aca="false">SQRT(J202^2+K202^2)</f>
        <v>2.75387954279702</v>
      </c>
      <c r="M202" s="55" t="n">
        <f aca="false">IF(G202="","",MAX(0,G202-1.96*L202/100))</f>
        <v>0.447437188773502</v>
      </c>
      <c r="N202" s="55" t="n">
        <f aca="false">IF(G202="","",MIN(1,G202+1.96*L202/100))</f>
        <v>0.555389266851145</v>
      </c>
      <c r="O202" s="54" t="n">
        <f aca="false">ROUND(S202*W202,0)</f>
        <v>120</v>
      </c>
      <c r="P202" s="54" t="n">
        <f aca="false">IF(F202="","",ROUND(SQRT((F202*L202/100)^2+(G202*O202)^2),0))</f>
        <v>77</v>
      </c>
      <c r="R202" s="56" t="n">
        <v>-1.07669414664791</v>
      </c>
      <c r="S202" s="57" t="n">
        <f aca="false">U202*V202*$F$5</f>
        <v>1769.05616020897</v>
      </c>
      <c r="T202" s="58" t="n">
        <f aca="false">MAX(0,MIN(1,R202/100+$D$5))</f>
        <v>0.501226473052286</v>
      </c>
      <c r="U202" s="58" t="n">
        <v>0.760557248585111</v>
      </c>
      <c r="V202" s="57" t="n">
        <v>2326</v>
      </c>
      <c r="W202" s="58" t="n">
        <v>0.0678151016999644</v>
      </c>
      <c r="X202" s="59" t="s">
        <v>169</v>
      </c>
      <c r="Y202" s="59" t="s">
        <v>131</v>
      </c>
    </row>
    <row r="203" customFormat="false" ht="15" hidden="false" customHeight="false" outlineLevel="0" collapsed="false">
      <c r="A203" s="32" t="s">
        <v>198</v>
      </c>
      <c r="B203" s="32" t="s">
        <v>354</v>
      </c>
      <c r="C203" s="32" t="s">
        <v>356</v>
      </c>
      <c r="D203" s="54" t="n">
        <f aca="false">ROUND(S203*T203,0)</f>
        <v>633</v>
      </c>
      <c r="E203" s="54" t="n">
        <f aca="false">ROUND(S203,0)-D203</f>
        <v>672</v>
      </c>
      <c r="F203" s="54" t="n">
        <f aca="false">IF(COUNTA(D203:E203)=0,"",SUM(D203:E203))</f>
        <v>1305</v>
      </c>
      <c r="G203" s="55" t="n">
        <f aca="false">IF(OR(F203="",F203=0),"",D203/F203)</f>
        <v>0.485057471264368</v>
      </c>
      <c r="H203" s="55" t="n">
        <f aca="false">IF(OR(F203="",F203=0),"",E203/F203)</f>
        <v>0.514942528735632</v>
      </c>
      <c r="I203" s="32" t="s">
        <v>129</v>
      </c>
      <c r="J203" s="36" t="n">
        <v>2.08262589216041</v>
      </c>
      <c r="K203" s="36" t="n">
        <f aca="false">$K$8</f>
        <v>1.80181073632582</v>
      </c>
      <c r="L203" s="36" t="n">
        <f aca="false">SQRT(J203^2+K203^2)</f>
        <v>2.75387954279702</v>
      </c>
      <c r="M203" s="55" t="n">
        <f aca="false">IF(G203="","",MAX(0,G203-1.96*L203/100))</f>
        <v>0.431081432225546</v>
      </c>
      <c r="N203" s="55" t="n">
        <f aca="false">IF(G203="","",MIN(1,G203+1.96*L203/100))</f>
        <v>0.53903351030319</v>
      </c>
      <c r="O203" s="54" t="n">
        <f aca="false">ROUND(S203*W203,0)</f>
        <v>88</v>
      </c>
      <c r="P203" s="54" t="n">
        <f aca="false">IF(F203="","",ROUND(SQRT((F203*L203/100)^2+(G203*O203)^2),0))</f>
        <v>56</v>
      </c>
      <c r="R203" s="56" t="n">
        <v>-2.66998841222515</v>
      </c>
      <c r="S203" s="57" t="n">
        <f aca="false">U203*V203*$F$5</f>
        <v>1304.62964959569</v>
      </c>
      <c r="T203" s="58" t="n">
        <f aca="false">MAX(0,MIN(1,R203/100+$D$5))</f>
        <v>0.485293530396513</v>
      </c>
      <c r="U203" s="58" t="n">
        <v>0.666307277628032</v>
      </c>
      <c r="V203" s="57" t="n">
        <v>1958</v>
      </c>
      <c r="W203" s="58" t="n">
        <v>0.0678151016999644</v>
      </c>
      <c r="X203" s="59" t="s">
        <v>169</v>
      </c>
      <c r="Y203" s="59" t="s">
        <v>131</v>
      </c>
    </row>
    <row r="204" customFormat="false" ht="15" hidden="false" customHeight="false" outlineLevel="0" collapsed="false">
      <c r="A204" s="32" t="s">
        <v>198</v>
      </c>
      <c r="B204" s="32" t="s">
        <v>354</v>
      </c>
      <c r="C204" s="32" t="s">
        <v>357</v>
      </c>
      <c r="D204" s="54" t="n">
        <f aca="false">ROUND(S204*T204,0)</f>
        <v>637</v>
      </c>
      <c r="E204" s="54" t="n">
        <f aca="false">ROUND(S204,0)-D204</f>
        <v>677</v>
      </c>
      <c r="F204" s="54" t="n">
        <f aca="false">IF(COUNTA(D204:E204)=0,"",SUM(D204:E204))</f>
        <v>1314</v>
      </c>
      <c r="G204" s="55" t="n">
        <f aca="false">IF(OR(F204="",F204=0),"",D204/F204)</f>
        <v>0.484779299847793</v>
      </c>
      <c r="H204" s="55" t="n">
        <f aca="false">IF(OR(F204="",F204=0),"",E204/F204)</f>
        <v>0.515220700152207</v>
      </c>
      <c r="I204" s="32" t="s">
        <v>129</v>
      </c>
      <c r="J204" s="36" t="n">
        <v>2.08262589216041</v>
      </c>
      <c r="K204" s="36" t="n">
        <f aca="false">$K$8</f>
        <v>1.80181073632582</v>
      </c>
      <c r="L204" s="36" t="n">
        <f aca="false">SQRT(J204^2+K204^2)</f>
        <v>2.75387954279702</v>
      </c>
      <c r="M204" s="55" t="n">
        <f aca="false">IF(G204="","",MAX(0,G204-1.96*L204/100))</f>
        <v>0.430803260808971</v>
      </c>
      <c r="N204" s="55" t="n">
        <f aca="false">IF(G204="","",MIN(1,G204+1.96*L204/100))</f>
        <v>0.538755338886615</v>
      </c>
      <c r="O204" s="54" t="n">
        <f aca="false">ROUND(S204*W204,0)</f>
        <v>89</v>
      </c>
      <c r="P204" s="54" t="n">
        <f aca="false">IF(F204="","",ROUND(SQRT((F204*L204/100)^2+(G204*O204)^2),0))</f>
        <v>56</v>
      </c>
      <c r="R204" s="56" t="n">
        <v>-2.72748120221248</v>
      </c>
      <c r="S204" s="57" t="n">
        <f aca="false">U204*V204*$F$5</f>
        <v>1313.96987951807</v>
      </c>
      <c r="T204" s="58" t="n">
        <f aca="false">MAX(0,MIN(1,R204/100+$D$5))</f>
        <v>0.48471860249664</v>
      </c>
      <c r="U204" s="58" t="n">
        <v>0.756024096385542</v>
      </c>
      <c r="V204" s="57" t="n">
        <v>1738</v>
      </c>
      <c r="W204" s="58" t="n">
        <v>0.0678151016999644</v>
      </c>
      <c r="X204" s="59" t="s">
        <v>169</v>
      </c>
      <c r="Y204" s="59" t="s">
        <v>131</v>
      </c>
    </row>
    <row r="205" customFormat="false" ht="15" hidden="false" customHeight="false" outlineLevel="0" collapsed="false">
      <c r="A205" s="32" t="s">
        <v>198</v>
      </c>
      <c r="B205" s="32" t="s">
        <v>354</v>
      </c>
      <c r="C205" s="32" t="s">
        <v>358</v>
      </c>
      <c r="D205" s="54" t="n">
        <f aca="false">ROUND(S205*T205,0)</f>
        <v>1389</v>
      </c>
      <c r="E205" s="54" t="n">
        <f aca="false">ROUND(S205,0)-D205</f>
        <v>1455</v>
      </c>
      <c r="F205" s="54" t="n">
        <f aca="false">IF(COUNTA(D205:E205)=0,"",SUM(D205:E205))</f>
        <v>2844</v>
      </c>
      <c r="G205" s="55" t="n">
        <f aca="false">IF(OR(F205="",F205=0),"",D205/F205)</f>
        <v>0.488396624472574</v>
      </c>
      <c r="H205" s="55" t="n">
        <f aca="false">IF(OR(F205="",F205=0),"",E205/F205)</f>
        <v>0.511603375527426</v>
      </c>
      <c r="I205" s="32" t="s">
        <v>129</v>
      </c>
      <c r="J205" s="36" t="n">
        <v>2.08262589216041</v>
      </c>
      <c r="K205" s="36" t="n">
        <f aca="false">$K$8</f>
        <v>1.80181073632582</v>
      </c>
      <c r="L205" s="36" t="n">
        <f aca="false">SQRT(J205^2+K205^2)</f>
        <v>2.75387954279702</v>
      </c>
      <c r="M205" s="55" t="n">
        <f aca="false">IF(G205="","",MAX(0,G205-1.96*L205/100))</f>
        <v>0.434420585433752</v>
      </c>
      <c r="N205" s="55" t="n">
        <f aca="false">IF(G205="","",MIN(1,G205+1.96*L205/100))</f>
        <v>0.542372663511396</v>
      </c>
      <c r="O205" s="54" t="n">
        <f aca="false">ROUND(S205*W205,0)</f>
        <v>193</v>
      </c>
      <c r="P205" s="54" t="n">
        <f aca="false">IF(F205="","",ROUND(SQRT((F205*L205/100)^2+(G205*O205)^2),0))</f>
        <v>123</v>
      </c>
      <c r="R205" s="56" t="n">
        <v>-2.37774394818739</v>
      </c>
      <c r="S205" s="57" t="n">
        <f aca="false">U205*V205*$F$5</f>
        <v>2844.46927374302</v>
      </c>
      <c r="T205" s="58" t="n">
        <f aca="false">MAX(0,MIN(1,R205/100+$D$5))</f>
        <v>0.488215975036891</v>
      </c>
      <c r="U205" s="58" t="n">
        <v>0.670391061452514</v>
      </c>
      <c r="V205" s="57" t="n">
        <v>4243</v>
      </c>
      <c r="W205" s="58" t="n">
        <v>0.0678151016999644</v>
      </c>
      <c r="X205" s="59" t="s">
        <v>169</v>
      </c>
      <c r="Y205" s="59" t="s">
        <v>131</v>
      </c>
    </row>
    <row r="206" customFormat="false" ht="15" hidden="false" customHeight="false" outlineLevel="0" collapsed="false">
      <c r="A206" s="32" t="s">
        <v>198</v>
      </c>
      <c r="B206" s="32" t="s">
        <v>354</v>
      </c>
      <c r="C206" s="32" t="s">
        <v>359</v>
      </c>
      <c r="D206" s="54" t="n">
        <f aca="false">ROUND(S206*T206,0)</f>
        <v>562</v>
      </c>
      <c r="E206" s="54" t="n">
        <f aca="false">ROUND(S206,0)-D206</f>
        <v>534</v>
      </c>
      <c r="F206" s="54" t="n">
        <f aca="false">IF(COUNTA(D206:E206)=0,"",SUM(D206:E206))</f>
        <v>1096</v>
      </c>
      <c r="G206" s="55" t="n">
        <f aca="false">IF(OR(F206="",F206=0),"",D206/F206)</f>
        <v>0.512773722627737</v>
      </c>
      <c r="H206" s="55" t="n">
        <f aca="false">IF(OR(F206="",F206=0),"",E206/F206)</f>
        <v>0.487226277372263</v>
      </c>
      <c r="I206" s="32" t="s">
        <v>129</v>
      </c>
      <c r="J206" s="36" t="n">
        <v>2.08262589216041</v>
      </c>
      <c r="K206" s="36" t="n">
        <f aca="false">$K$8</f>
        <v>1.80181073632582</v>
      </c>
      <c r="L206" s="36" t="n">
        <f aca="false">SQRT(J206^2+K206^2)</f>
        <v>2.75387954279702</v>
      </c>
      <c r="M206" s="55" t="n">
        <f aca="false">IF(G206="","",MAX(0,G206-1.96*L206/100))</f>
        <v>0.458797683588916</v>
      </c>
      <c r="N206" s="55" t="n">
        <f aca="false">IF(G206="","",MIN(1,G206+1.96*L206/100))</f>
        <v>0.566749761666559</v>
      </c>
      <c r="O206" s="54" t="n">
        <f aca="false">ROUND(S206*W206,0)</f>
        <v>74</v>
      </c>
      <c r="P206" s="54" t="n">
        <f aca="false">IF(F206="","",ROUND(SQRT((F206*L206/100)^2+(G206*O206)^2),0))</f>
        <v>48</v>
      </c>
      <c r="R206" s="56" t="n">
        <v>0.123856339705068</v>
      </c>
      <c r="S206" s="57" t="n">
        <f aca="false">U206*V206*$F$5</f>
        <v>1095.71313506815</v>
      </c>
      <c r="T206" s="58" t="n">
        <f aca="false">MAX(0,MIN(1,R206/100+$D$5))</f>
        <v>0.513231977915815</v>
      </c>
      <c r="U206" s="58" t="n">
        <v>0.668525402726146</v>
      </c>
      <c r="V206" s="57" t="n">
        <v>1639</v>
      </c>
      <c r="W206" s="58" t="n">
        <v>0.0678151016999644</v>
      </c>
      <c r="X206" s="59" t="s">
        <v>169</v>
      </c>
      <c r="Y206" s="59" t="s">
        <v>131</v>
      </c>
    </row>
    <row r="207" customFormat="false" ht="15" hidden="false" customHeight="false" outlineLevel="0" collapsed="false">
      <c r="A207" s="32" t="s">
        <v>198</v>
      </c>
      <c r="B207" s="32" t="s">
        <v>354</v>
      </c>
      <c r="C207" s="32" t="s">
        <v>360</v>
      </c>
      <c r="D207" s="54" t="n">
        <f aca="false">ROUND(S207*T207,0)</f>
        <v>536</v>
      </c>
      <c r="E207" s="54" t="n">
        <f aca="false">ROUND(S207,0)-D207</f>
        <v>488</v>
      </c>
      <c r="F207" s="54" t="n">
        <f aca="false">IF(COUNTA(D207:E207)=0,"",SUM(D207:E207))</f>
        <v>1024</v>
      </c>
      <c r="G207" s="55" t="n">
        <f aca="false">IF(OR(F207="",F207=0),"",D207/F207)</f>
        <v>0.5234375</v>
      </c>
      <c r="H207" s="55" t="n">
        <f aca="false">IF(OR(F207="",F207=0),"",E207/F207)</f>
        <v>0.4765625</v>
      </c>
      <c r="I207" s="32" t="s">
        <v>129</v>
      </c>
      <c r="J207" s="36" t="n">
        <v>2.08262589216041</v>
      </c>
      <c r="K207" s="36" t="n">
        <f aca="false">$K$8</f>
        <v>1.80181073632582</v>
      </c>
      <c r="L207" s="36" t="n">
        <f aca="false">SQRT(J207^2+K207^2)</f>
        <v>2.75387954279702</v>
      </c>
      <c r="M207" s="55" t="n">
        <f aca="false">IF(G207="","",MAX(0,G207-1.96*L207/100))</f>
        <v>0.469461460961178</v>
      </c>
      <c r="N207" s="55" t="n">
        <f aca="false">IF(G207="","",MIN(1,G207+1.96*L207/100))</f>
        <v>0.577413539038822</v>
      </c>
      <c r="O207" s="54" t="n">
        <f aca="false">ROUND(S207*W207,0)</f>
        <v>69</v>
      </c>
      <c r="P207" s="54" t="n">
        <f aca="false">IF(F207="","",ROUND(SQRT((F207*L207/100)^2+(G207*O207)^2),0))</f>
        <v>46</v>
      </c>
      <c r="R207" s="56" t="n">
        <v>1.18154166798396</v>
      </c>
      <c r="S207" s="57" t="n">
        <f aca="false">U207*V207*$F$5</f>
        <v>1023.63518138262</v>
      </c>
      <c r="T207" s="58" t="n">
        <f aca="false">MAX(0,MIN(1,R207/100+$D$5))</f>
        <v>0.523808831198604</v>
      </c>
      <c r="U207" s="58" t="n">
        <v>0.731690622861054</v>
      </c>
      <c r="V207" s="57" t="n">
        <v>1399</v>
      </c>
      <c r="W207" s="58" t="n">
        <v>0.0678151016999644</v>
      </c>
      <c r="X207" s="59" t="s">
        <v>169</v>
      </c>
      <c r="Y207" s="59" t="s">
        <v>131</v>
      </c>
    </row>
    <row r="208" customFormat="false" ht="15" hidden="false" customHeight="false" outlineLevel="0" collapsed="false">
      <c r="A208" s="32" t="s">
        <v>198</v>
      </c>
      <c r="B208" s="32" t="s">
        <v>361</v>
      </c>
      <c r="C208" s="32" t="s">
        <v>362</v>
      </c>
      <c r="D208" s="54" t="n">
        <f aca="false">ROUND(S208*T208,0)</f>
        <v>196</v>
      </c>
      <c r="E208" s="54" t="n">
        <f aca="false">ROUND(S208,0)-D208</f>
        <v>408</v>
      </c>
      <c r="F208" s="54" t="n">
        <f aca="false">IF(COUNTA(D208:E208)=0,"",SUM(D208:E208))</f>
        <v>604</v>
      </c>
      <c r="G208" s="55" t="n">
        <f aca="false">IF(OR(F208="",F208=0),"",D208/F208)</f>
        <v>0.324503311258278</v>
      </c>
      <c r="H208" s="55" t="n">
        <f aca="false">IF(OR(F208="",F208=0),"",E208/F208)</f>
        <v>0.675496688741722</v>
      </c>
      <c r="I208" s="32" t="s">
        <v>129</v>
      </c>
      <c r="J208" s="36" t="n">
        <v>2.22489971008846</v>
      </c>
      <c r="K208" s="36" t="n">
        <f aca="false">$K$8</f>
        <v>1.80181073632582</v>
      </c>
      <c r="L208" s="36" t="n">
        <f aca="false">SQRT(J208^2+K208^2)</f>
        <v>2.86298806310657</v>
      </c>
      <c r="M208" s="55" t="n">
        <f aca="false">IF(G208="","",MAX(0,G208-1.96*L208/100))</f>
        <v>0.268388745221389</v>
      </c>
      <c r="N208" s="55" t="n">
        <f aca="false">IF(G208="","",MIN(1,G208+1.96*L208/100))</f>
        <v>0.380617877295167</v>
      </c>
      <c r="O208" s="54" t="n">
        <f aca="false">ROUND(S208*W208,0)</f>
        <v>53</v>
      </c>
      <c r="P208" s="54" t="n">
        <f aca="false">IF(F208="","",ROUND(SQRT((F208*L208/100)^2+(G208*O208)^2),0))</f>
        <v>24</v>
      </c>
      <c r="R208" s="56" t="n">
        <v>-18.7640041902932</v>
      </c>
      <c r="S208" s="57" t="n">
        <f aca="false">U208*V208*$F$5</f>
        <v>604.352941176471</v>
      </c>
      <c r="T208" s="58" t="n">
        <f aca="false">MAX(0,MIN(1,R208/100+$D$5))</f>
        <v>0.324353372615832</v>
      </c>
      <c r="U208" s="58" t="n">
        <v>0.647058823529412</v>
      </c>
      <c r="V208" s="57" t="n">
        <v>934</v>
      </c>
      <c r="W208" s="58" t="n">
        <v>0.0882361663506877</v>
      </c>
      <c r="X208" s="59" t="s">
        <v>136</v>
      </c>
      <c r="Y208" s="59" t="s">
        <v>131</v>
      </c>
    </row>
    <row r="209" customFormat="false" ht="15" hidden="false" customHeight="false" outlineLevel="0" collapsed="false">
      <c r="A209" s="32" t="s">
        <v>198</v>
      </c>
      <c r="B209" s="32" t="s">
        <v>361</v>
      </c>
      <c r="C209" s="32" t="s">
        <v>363</v>
      </c>
      <c r="D209" s="54" t="n">
        <f aca="false">ROUND(S209*T209,0)</f>
        <v>669</v>
      </c>
      <c r="E209" s="54" t="n">
        <f aca="false">ROUND(S209,0)-D209</f>
        <v>1288</v>
      </c>
      <c r="F209" s="54" t="n">
        <f aca="false">IF(COUNTA(D209:E209)=0,"",SUM(D209:E209))</f>
        <v>1957</v>
      </c>
      <c r="G209" s="55" t="n">
        <f aca="false">IF(OR(F209="",F209=0),"",D209/F209)</f>
        <v>0.341849770056209</v>
      </c>
      <c r="H209" s="55" t="n">
        <f aca="false">IF(OR(F209="",F209=0),"",E209/F209)</f>
        <v>0.658150229943792</v>
      </c>
      <c r="I209" s="32" t="s">
        <v>129</v>
      </c>
      <c r="J209" s="36" t="n">
        <v>2.08262589216041</v>
      </c>
      <c r="K209" s="36" t="n">
        <f aca="false">$K$8</f>
        <v>1.80181073632582</v>
      </c>
      <c r="L209" s="36" t="n">
        <f aca="false">SQRT(J209^2+K209^2)</f>
        <v>2.75387954279702</v>
      </c>
      <c r="M209" s="55" t="n">
        <f aca="false">IF(G209="","",MAX(0,G209-1.96*L209/100))</f>
        <v>0.287873731017387</v>
      </c>
      <c r="N209" s="55" t="n">
        <f aca="false">IF(G209="","",MIN(1,G209+1.96*L209/100))</f>
        <v>0.39582580909503</v>
      </c>
      <c r="O209" s="54" t="n">
        <f aca="false">ROUND(S209*W209,0)</f>
        <v>133</v>
      </c>
      <c r="P209" s="54" t="n">
        <f aca="false">IF(F209="","",ROUND(SQRT((F209*L209/100)^2+(G209*O209)^2),0))</f>
        <v>71</v>
      </c>
      <c r="R209" s="56" t="n">
        <v>-17.0309273712682</v>
      </c>
      <c r="S209" s="57" t="n">
        <f aca="false">U209*V209*$F$5</f>
        <v>1956.62307176392</v>
      </c>
      <c r="T209" s="58" t="n">
        <f aca="false">MAX(0,MIN(1,R209/100+$D$5))</f>
        <v>0.341684140806082</v>
      </c>
      <c r="U209" s="58" t="n">
        <v>0.641515761234071</v>
      </c>
      <c r="V209" s="57" t="n">
        <v>3050</v>
      </c>
      <c r="W209" s="58" t="n">
        <v>0.0678151016999644</v>
      </c>
      <c r="X209" s="59" t="s">
        <v>169</v>
      </c>
      <c r="Y209" s="59" t="s">
        <v>131</v>
      </c>
    </row>
    <row r="210" customFormat="false" ht="15" hidden="false" customHeight="false" outlineLevel="0" collapsed="false">
      <c r="A210" s="32" t="s">
        <v>198</v>
      </c>
      <c r="B210" s="32" t="s">
        <v>361</v>
      </c>
      <c r="C210" s="32" t="s">
        <v>364</v>
      </c>
      <c r="D210" s="54" t="n">
        <f aca="false">ROUND(S210*T210,0)</f>
        <v>156</v>
      </c>
      <c r="E210" s="54" t="n">
        <f aca="false">ROUND(S210,0)-D210</f>
        <v>386</v>
      </c>
      <c r="F210" s="54" t="n">
        <f aca="false">IF(COUNTA(D210:E210)=0,"",SUM(D210:E210))</f>
        <v>542</v>
      </c>
      <c r="G210" s="55" t="n">
        <f aca="false">IF(OR(F210="",F210=0),"",D210/F210)</f>
        <v>0.287822878228782</v>
      </c>
      <c r="H210" s="55" t="n">
        <f aca="false">IF(OR(F210="",F210=0),"",E210/F210)</f>
        <v>0.712177121771218</v>
      </c>
      <c r="I210" s="32" t="s">
        <v>129</v>
      </c>
      <c r="J210" s="36" t="n">
        <v>3.1978281706008</v>
      </c>
      <c r="K210" s="36" t="n">
        <f aca="false">$K$8</f>
        <v>1.80181073632582</v>
      </c>
      <c r="L210" s="36" t="n">
        <f aca="false">SQRT(J210^2+K210^2)</f>
        <v>3.67050772213151</v>
      </c>
      <c r="M210" s="55" t="n">
        <f aca="false">IF(G210="","",MAX(0,G210-1.96*L210/100))</f>
        <v>0.215880926875005</v>
      </c>
      <c r="N210" s="55" t="n">
        <f aca="false">IF(G210="","",MIN(1,G210+1.96*L210/100))</f>
        <v>0.35976482958256</v>
      </c>
      <c r="O210" s="54" t="n">
        <f aca="false">ROUND(S210*W210,0)</f>
        <v>80</v>
      </c>
      <c r="P210" s="54" t="n">
        <f aca="false">IF(F210="","",ROUND(SQRT((F210*L210/100)^2+(G210*O210)^2),0))</f>
        <v>30</v>
      </c>
      <c r="R210" s="56" t="n">
        <v>-22.4127590335632</v>
      </c>
      <c r="S210" s="57" t="n">
        <f aca="false">U210*V210*$F$5</f>
        <v>542.370466321243</v>
      </c>
      <c r="T210" s="58" t="n">
        <f aca="false">MAX(0,MIN(1,R210/100+$D$5))</f>
        <v>0.287865824183133</v>
      </c>
      <c r="U210" s="58" t="n">
        <v>0.660621761658031</v>
      </c>
      <c r="V210" s="57" t="n">
        <v>821</v>
      </c>
      <c r="W210" s="58" t="n">
        <v>0.147793277096735</v>
      </c>
      <c r="X210" s="59" t="s">
        <v>130</v>
      </c>
      <c r="Y210" s="59" t="s">
        <v>131</v>
      </c>
    </row>
    <row r="211" customFormat="false" ht="15" hidden="false" customHeight="false" outlineLevel="0" collapsed="false">
      <c r="A211" s="32" t="s">
        <v>198</v>
      </c>
      <c r="B211" s="32" t="s">
        <v>365</v>
      </c>
      <c r="C211" s="32" t="s">
        <v>365</v>
      </c>
      <c r="D211" s="54" t="n">
        <f aca="false">ROUND(S211*T211,0)</f>
        <v>962</v>
      </c>
      <c r="E211" s="54" t="n">
        <f aca="false">ROUND(S211,0)-D211</f>
        <v>1778</v>
      </c>
      <c r="F211" s="54" t="n">
        <f aca="false">IF(COUNTA(D211:E211)=0,"",SUM(D211:E211))</f>
        <v>2740</v>
      </c>
      <c r="G211" s="55" t="n">
        <f aca="false">IF(OR(F211="",F211=0),"",D211/F211)</f>
        <v>0.351094890510949</v>
      </c>
      <c r="H211" s="55" t="n">
        <f aca="false">IF(OR(F211="",F211=0),"",E211/F211)</f>
        <v>0.648905109489051</v>
      </c>
      <c r="I211" s="32" t="s">
        <v>129</v>
      </c>
      <c r="J211" s="36" t="n">
        <v>2.08262589216041</v>
      </c>
      <c r="K211" s="36" t="n">
        <f aca="false">$K$8</f>
        <v>1.80181073632582</v>
      </c>
      <c r="L211" s="36" t="n">
        <f aca="false">SQRT(J211^2+K211^2)</f>
        <v>2.75387954279702</v>
      </c>
      <c r="M211" s="55" t="n">
        <f aca="false">IF(G211="","",MAX(0,G211-1.96*L211/100))</f>
        <v>0.297118851472127</v>
      </c>
      <c r="N211" s="55" t="n">
        <f aca="false">IF(G211="","",MIN(1,G211+1.96*L211/100))</f>
        <v>0.405070929549771</v>
      </c>
      <c r="O211" s="54" t="n">
        <f aca="false">ROUND(S211*W211,0)</f>
        <v>186</v>
      </c>
      <c r="P211" s="54" t="n">
        <f aca="false">IF(F211="","",ROUND(SQRT((F211*L211/100)^2+(G211*O211)^2),0))</f>
        <v>100</v>
      </c>
      <c r="R211" s="56" t="n">
        <v>-16.0954986339187</v>
      </c>
      <c r="S211" s="57" t="n">
        <f aca="false">U211*V211*$F$5</f>
        <v>2739.5017118778</v>
      </c>
      <c r="T211" s="58" t="n">
        <f aca="false">MAX(0,MIN(1,R211/100+$D$5))</f>
        <v>0.351038428179578</v>
      </c>
      <c r="U211" s="58" t="n">
        <v>0.708980774295497</v>
      </c>
      <c r="V211" s="57" t="n">
        <v>3864</v>
      </c>
      <c r="W211" s="58" t="n">
        <v>0.0678151016999644</v>
      </c>
      <c r="X211" s="59" t="s">
        <v>169</v>
      </c>
      <c r="Y211" s="59" t="s">
        <v>131</v>
      </c>
    </row>
    <row r="212" customFormat="false" ht="15" hidden="false" customHeight="false" outlineLevel="0" collapsed="false">
      <c r="A212" s="32" t="s">
        <v>198</v>
      </c>
      <c r="B212" s="32" t="s">
        <v>366</v>
      </c>
      <c r="C212" s="32" t="s">
        <v>367</v>
      </c>
      <c r="D212" s="54" t="n">
        <f aca="false">ROUND(S212*T212,0)</f>
        <v>659</v>
      </c>
      <c r="E212" s="54" t="n">
        <f aca="false">ROUND(S212,0)-D212</f>
        <v>711</v>
      </c>
      <c r="F212" s="54" t="n">
        <f aca="false">IF(COUNTA(D212:E212)=0,"",SUM(D212:E212))</f>
        <v>1370</v>
      </c>
      <c r="G212" s="55" t="n">
        <f aca="false">IF(OR(F212="",F212=0),"",D212/F212)</f>
        <v>0.481021897810219</v>
      </c>
      <c r="H212" s="55" t="n">
        <f aca="false">IF(OR(F212="",F212=0),"",E212/F212)</f>
        <v>0.518978102189781</v>
      </c>
      <c r="I212" s="32" t="s">
        <v>129</v>
      </c>
      <c r="J212" s="36" t="n">
        <v>2.08262589216041</v>
      </c>
      <c r="K212" s="36" t="n">
        <f aca="false">$K$8</f>
        <v>1.80181073632582</v>
      </c>
      <c r="L212" s="36" t="n">
        <f aca="false">SQRT(J212^2+K212^2)</f>
        <v>2.75387954279702</v>
      </c>
      <c r="M212" s="55" t="n">
        <f aca="false">IF(G212="","",MAX(0,G212-1.96*L212/100))</f>
        <v>0.427045858771397</v>
      </c>
      <c r="N212" s="55" t="n">
        <f aca="false">IF(G212="","",MIN(1,G212+1.96*L212/100))</f>
        <v>0.534997936849041</v>
      </c>
      <c r="O212" s="54" t="n">
        <f aca="false">ROUND(S212*W212,0)</f>
        <v>93</v>
      </c>
      <c r="P212" s="54" t="n">
        <f aca="false">IF(F212="","",ROUND(SQRT((F212*L212/100)^2+(G212*O212)^2),0))</f>
        <v>59</v>
      </c>
      <c r="R212" s="56" t="n">
        <v>-3.10969253382195</v>
      </c>
      <c r="S212" s="57" t="n">
        <f aca="false">U212*V212*$F$5</f>
        <v>1370.10933470861</v>
      </c>
      <c r="T212" s="58" t="n">
        <f aca="false">MAX(0,MIN(1,R212/100+$D$5))</f>
        <v>0.480896489180545</v>
      </c>
      <c r="U212" s="58" t="n">
        <v>0.670964414646725</v>
      </c>
      <c r="V212" s="57" t="n">
        <v>2042</v>
      </c>
      <c r="W212" s="58" t="n">
        <v>0.0678151016999644</v>
      </c>
      <c r="X212" s="59" t="s">
        <v>169</v>
      </c>
      <c r="Y212" s="59" t="s">
        <v>131</v>
      </c>
    </row>
    <row r="213" customFormat="false" ht="15" hidden="false" customHeight="false" outlineLevel="0" collapsed="false">
      <c r="A213" s="32" t="s">
        <v>198</v>
      </c>
      <c r="B213" s="32" t="s">
        <v>366</v>
      </c>
      <c r="C213" s="32" t="s">
        <v>368</v>
      </c>
      <c r="D213" s="54" t="n">
        <f aca="false">ROUND(S213*T213,0)</f>
        <v>475</v>
      </c>
      <c r="E213" s="54" t="n">
        <f aca="false">ROUND(S213,0)-D213</f>
        <v>501</v>
      </c>
      <c r="F213" s="54" t="n">
        <f aca="false">IF(COUNTA(D213:E213)=0,"",SUM(D213:E213))</f>
        <v>976</v>
      </c>
      <c r="G213" s="55" t="n">
        <f aca="false">IF(OR(F213="",F213=0),"",D213/F213)</f>
        <v>0.486680327868852</v>
      </c>
      <c r="H213" s="55" t="n">
        <f aca="false">IF(OR(F213="",F213=0),"",E213/F213)</f>
        <v>0.513319672131148</v>
      </c>
      <c r="I213" s="32" t="s">
        <v>129</v>
      </c>
      <c r="J213" s="36" t="n">
        <v>2.08262589216041</v>
      </c>
      <c r="K213" s="36" t="n">
        <f aca="false">$K$8</f>
        <v>1.80181073632582</v>
      </c>
      <c r="L213" s="36" t="n">
        <f aca="false">SQRT(J213^2+K213^2)</f>
        <v>2.75387954279702</v>
      </c>
      <c r="M213" s="55" t="n">
        <f aca="false">IF(G213="","",MAX(0,G213-1.96*L213/100))</f>
        <v>0.432704288830031</v>
      </c>
      <c r="N213" s="55" t="n">
        <f aca="false">IF(G213="","",MIN(1,G213+1.96*L213/100))</f>
        <v>0.540656366907674</v>
      </c>
      <c r="O213" s="54" t="n">
        <f aca="false">ROUND(S213*W213,0)</f>
        <v>66</v>
      </c>
      <c r="P213" s="54" t="n">
        <f aca="false">IF(F213="","",ROUND(SQRT((F213*L213/100)^2+(G213*O213)^2),0))</f>
        <v>42</v>
      </c>
      <c r="R213" s="56" t="n">
        <v>-2.4908586631555</v>
      </c>
      <c r="S213" s="57" t="n">
        <f aca="false">U213*V213*$F$5</f>
        <v>975.592154420922</v>
      </c>
      <c r="T213" s="58" t="n">
        <f aca="false">MAX(0,MIN(1,R213/100+$D$5))</f>
        <v>0.48708482788721</v>
      </c>
      <c r="U213" s="58" t="n">
        <v>0.599626400996264</v>
      </c>
      <c r="V213" s="57" t="n">
        <v>1627</v>
      </c>
      <c r="W213" s="58" t="n">
        <v>0.0678151016999644</v>
      </c>
      <c r="X213" s="59" t="s">
        <v>169</v>
      </c>
      <c r="Y213" s="59" t="s">
        <v>131</v>
      </c>
    </row>
    <row r="214" customFormat="false" ht="15" hidden="false" customHeight="false" outlineLevel="0" collapsed="false">
      <c r="A214" s="32" t="s">
        <v>198</v>
      </c>
      <c r="B214" s="32" t="s">
        <v>366</v>
      </c>
      <c r="C214" s="32" t="s">
        <v>369</v>
      </c>
      <c r="D214" s="54" t="n">
        <f aca="false">ROUND(S214*T214,0)</f>
        <v>527</v>
      </c>
      <c r="E214" s="54" t="n">
        <f aca="false">ROUND(S214,0)-D214</f>
        <v>410</v>
      </c>
      <c r="F214" s="54" t="n">
        <f aca="false">IF(COUNTA(D214:E214)=0,"",SUM(D214:E214))</f>
        <v>937</v>
      </c>
      <c r="G214" s="55" t="n">
        <f aca="false">IF(OR(F214="",F214=0),"",D214/F214)</f>
        <v>0.562433297758805</v>
      </c>
      <c r="H214" s="55" t="n">
        <f aca="false">IF(OR(F214="",F214=0),"",E214/F214)</f>
        <v>0.437566702241195</v>
      </c>
      <c r="I214" s="32" t="s">
        <v>129</v>
      </c>
      <c r="J214" s="36" t="n">
        <v>2.08262589216041</v>
      </c>
      <c r="K214" s="36" t="n">
        <f aca="false">$K$8</f>
        <v>1.80181073632582</v>
      </c>
      <c r="L214" s="36" t="n">
        <f aca="false">SQRT(J214^2+K214^2)</f>
        <v>2.75387954279702</v>
      </c>
      <c r="M214" s="55" t="n">
        <f aca="false">IF(G214="","",MAX(0,G214-1.96*L214/100))</f>
        <v>0.508457258719983</v>
      </c>
      <c r="N214" s="55" t="n">
        <f aca="false">IF(G214="","",MIN(1,G214+1.96*L214/100))</f>
        <v>0.616409336797626</v>
      </c>
      <c r="O214" s="54" t="n">
        <f aca="false">ROUND(S214*W214,0)</f>
        <v>64</v>
      </c>
      <c r="P214" s="54" t="n">
        <f aca="false">IF(F214="","",ROUND(SQRT((F214*L214/100)^2+(G214*O214)^2),0))</f>
        <v>44</v>
      </c>
      <c r="R214" s="56" t="n">
        <v>5.0185707997555</v>
      </c>
      <c r="S214" s="57" t="n">
        <f aca="false">U214*V214*$F$5</f>
        <v>936.993243243243</v>
      </c>
      <c r="T214" s="58" t="n">
        <f aca="false">MAX(0,MIN(1,R214/100+$D$5))</f>
        <v>0.56217912251632</v>
      </c>
      <c r="U214" s="58" t="n">
        <v>0.506756756756757</v>
      </c>
      <c r="V214" s="57" t="n">
        <v>1849</v>
      </c>
      <c r="W214" s="58" t="n">
        <v>0.0678151016999644</v>
      </c>
      <c r="X214" s="59" t="s">
        <v>169</v>
      </c>
      <c r="Y214" s="59" t="s">
        <v>131</v>
      </c>
    </row>
    <row r="215" customFormat="false" ht="15" hidden="false" customHeight="false" outlineLevel="0" collapsed="false">
      <c r="A215" s="32" t="s">
        <v>198</v>
      </c>
      <c r="B215" s="32" t="s">
        <v>366</v>
      </c>
      <c r="C215" s="32" t="s">
        <v>370</v>
      </c>
      <c r="D215" s="54" t="n">
        <f aca="false">ROUND(S215*T215,0)</f>
        <v>595</v>
      </c>
      <c r="E215" s="54" t="n">
        <f aca="false">ROUND(S215,0)-D215</f>
        <v>409</v>
      </c>
      <c r="F215" s="54" t="n">
        <f aca="false">IF(COUNTA(D215:E215)=0,"",SUM(D215:E215))</f>
        <v>1004</v>
      </c>
      <c r="G215" s="55" t="n">
        <f aca="false">IF(OR(F215="",F215=0),"",D215/F215)</f>
        <v>0.592629482071713</v>
      </c>
      <c r="H215" s="55" t="n">
        <f aca="false">IF(OR(F215="",F215=0),"",E215/F215)</f>
        <v>0.407370517928287</v>
      </c>
      <c r="I215" s="32" t="s">
        <v>129</v>
      </c>
      <c r="J215" s="36" t="n">
        <v>2.08262589216041</v>
      </c>
      <c r="K215" s="36" t="n">
        <f aca="false">$K$8</f>
        <v>1.80181073632582</v>
      </c>
      <c r="L215" s="36" t="n">
        <f aca="false">SQRT(J215^2+K215^2)</f>
        <v>2.75387954279702</v>
      </c>
      <c r="M215" s="55" t="n">
        <f aca="false">IF(G215="","",MAX(0,G215-1.96*L215/100))</f>
        <v>0.538653443032892</v>
      </c>
      <c r="N215" s="55" t="n">
        <f aca="false">IF(G215="","",MIN(1,G215+1.96*L215/100))</f>
        <v>0.646605521110535</v>
      </c>
      <c r="O215" s="54" t="n">
        <f aca="false">ROUND(S215*W215,0)</f>
        <v>68</v>
      </c>
      <c r="P215" s="54" t="n">
        <f aca="false">IF(F215="","",ROUND(SQRT((F215*L215/100)^2+(G215*O215)^2),0))</f>
        <v>49</v>
      </c>
      <c r="R215" s="56" t="n">
        <v>8.10143188227986</v>
      </c>
      <c r="S215" s="57" t="n">
        <f aca="false">U215*V215*$F$5</f>
        <v>1003.94947569113</v>
      </c>
      <c r="T215" s="58" t="n">
        <f aca="false">MAX(0,MIN(1,R215/100+$D$5))</f>
        <v>0.593007733341563</v>
      </c>
      <c r="U215" s="58" t="n">
        <v>0.473784556720686</v>
      </c>
      <c r="V215" s="57" t="n">
        <v>2119</v>
      </c>
      <c r="W215" s="58" t="n">
        <v>0.0678151016999644</v>
      </c>
      <c r="X215" s="59" t="s">
        <v>169</v>
      </c>
      <c r="Y215" s="59" t="s">
        <v>131</v>
      </c>
    </row>
    <row r="216" customFormat="false" ht="15" hidden="false" customHeight="false" outlineLevel="0" collapsed="false">
      <c r="A216" s="32" t="s">
        <v>198</v>
      </c>
      <c r="B216" s="32" t="s">
        <v>366</v>
      </c>
      <c r="C216" s="32" t="s">
        <v>371</v>
      </c>
      <c r="D216" s="54" t="n">
        <f aca="false">ROUND(S216*T216,0)</f>
        <v>221</v>
      </c>
      <c r="E216" s="54" t="n">
        <f aca="false">ROUND(S216,0)-D216</f>
        <v>178</v>
      </c>
      <c r="F216" s="54" t="n">
        <f aca="false">IF(COUNTA(D216:E216)=0,"",SUM(D216:E216))</f>
        <v>399</v>
      </c>
      <c r="G216" s="55" t="n">
        <f aca="false">IF(OR(F216="",F216=0),"",D216/F216)</f>
        <v>0.553884711779449</v>
      </c>
      <c r="H216" s="55" t="n">
        <f aca="false">IF(OR(F216="",F216=0),"",E216/F216)</f>
        <v>0.446115288220551</v>
      </c>
      <c r="I216" s="32" t="s">
        <v>129</v>
      </c>
      <c r="J216" s="36" t="n">
        <v>3.1978281706008</v>
      </c>
      <c r="K216" s="36" t="n">
        <f aca="false">$K$8</f>
        <v>1.80181073632582</v>
      </c>
      <c r="L216" s="36" t="n">
        <f aca="false">SQRT(J216^2+K216^2)</f>
        <v>3.67050772213151</v>
      </c>
      <c r="M216" s="55" t="n">
        <f aca="false">IF(G216="","",MAX(0,G216-1.96*L216/100))</f>
        <v>0.481942760425671</v>
      </c>
      <c r="N216" s="55" t="n">
        <f aca="false">IF(G216="","",MIN(1,G216+1.96*L216/100))</f>
        <v>0.625826663133226</v>
      </c>
      <c r="O216" s="54" t="n">
        <f aca="false">ROUND(S216*W216,0)</f>
        <v>59</v>
      </c>
      <c r="P216" s="54" t="n">
        <f aca="false">IF(F216="","",ROUND(SQRT((F216*L216/100)^2+(G216*O216)^2),0))</f>
        <v>36</v>
      </c>
      <c r="R216" s="56" t="n">
        <v>4.15186808098502</v>
      </c>
      <c r="S216" s="57" t="n">
        <f aca="false">U216*V216*$F$5</f>
        <v>398.675306957708</v>
      </c>
      <c r="T216" s="58" t="n">
        <f aca="false">MAX(0,MIN(1,R216/100+$D$5))</f>
        <v>0.553512095328615</v>
      </c>
      <c r="U216" s="58" t="n">
        <v>0.522510231923602</v>
      </c>
      <c r="V216" s="57" t="n">
        <v>763</v>
      </c>
      <c r="W216" s="58" t="n">
        <v>0.147793277096735</v>
      </c>
      <c r="X216" s="59" t="s">
        <v>130</v>
      </c>
      <c r="Y216" s="59" t="s">
        <v>131</v>
      </c>
    </row>
    <row r="217" customFormat="false" ht="15" hidden="false" customHeight="false" outlineLevel="0" collapsed="false">
      <c r="A217" s="32" t="s">
        <v>198</v>
      </c>
      <c r="B217" s="32" t="s">
        <v>366</v>
      </c>
      <c r="C217" s="32" t="s">
        <v>372</v>
      </c>
      <c r="D217" s="54" t="n">
        <f aca="false">ROUND(S217*T217,0)</f>
        <v>314</v>
      </c>
      <c r="E217" s="54" t="n">
        <f aca="false">ROUND(S217,0)-D217</f>
        <v>206</v>
      </c>
      <c r="F217" s="54" t="n">
        <f aca="false">IF(COUNTA(D217:E217)=0,"",SUM(D217:E217))</f>
        <v>520</v>
      </c>
      <c r="G217" s="55" t="n">
        <f aca="false">IF(OR(F217="",F217=0),"",D217/F217)</f>
        <v>0.603846153846154</v>
      </c>
      <c r="H217" s="55" t="n">
        <f aca="false">IF(OR(F217="",F217=0),"",E217/F217)</f>
        <v>0.396153846153846</v>
      </c>
      <c r="I217" s="32" t="s">
        <v>129</v>
      </c>
      <c r="J217" s="36" t="n">
        <v>3.1978281706008</v>
      </c>
      <c r="K217" s="36" t="n">
        <f aca="false">$K$8</f>
        <v>1.80181073632582</v>
      </c>
      <c r="L217" s="36" t="n">
        <f aca="false">SQRT(J217^2+K217^2)</f>
        <v>3.67050772213151</v>
      </c>
      <c r="M217" s="55" t="n">
        <f aca="false">IF(G217="","",MAX(0,G217-1.96*L217/100))</f>
        <v>0.531904202492376</v>
      </c>
      <c r="N217" s="55" t="n">
        <f aca="false">IF(G217="","",MIN(1,G217+1.96*L217/100))</f>
        <v>0.675788105199931</v>
      </c>
      <c r="O217" s="54" t="n">
        <f aca="false">ROUND(S217*W217,0)</f>
        <v>77</v>
      </c>
      <c r="P217" s="54" t="n">
        <f aca="false">IF(F217="","",ROUND(SQRT((F217*L217/100)^2+(G217*O217)^2),0))</f>
        <v>50</v>
      </c>
      <c r="R217" s="56" t="n">
        <v>9.24346554470844</v>
      </c>
      <c r="S217" s="57" t="n">
        <f aca="false">U217*V217*$F$5</f>
        <v>520.227272727273</v>
      </c>
      <c r="T217" s="58" t="n">
        <f aca="false">MAX(0,MIN(1,R217/100+$D$5))</f>
        <v>0.604428069965849</v>
      </c>
      <c r="U217" s="58" t="n">
        <v>0.367132867132867</v>
      </c>
      <c r="V217" s="57" t="n">
        <v>1417</v>
      </c>
      <c r="W217" s="58" t="n">
        <v>0.147793277096735</v>
      </c>
      <c r="X217" s="59" t="s">
        <v>130</v>
      </c>
      <c r="Y217" s="59" t="s">
        <v>131</v>
      </c>
    </row>
    <row r="218" customFormat="false" ht="15" hidden="false" customHeight="false" outlineLevel="0" collapsed="false">
      <c r="A218" s="32" t="s">
        <v>198</v>
      </c>
      <c r="B218" s="32" t="s">
        <v>366</v>
      </c>
      <c r="C218" s="32" t="s">
        <v>373</v>
      </c>
      <c r="D218" s="54" t="n">
        <f aca="false">ROUND(S218*T218,0)</f>
        <v>381</v>
      </c>
      <c r="E218" s="54" t="n">
        <f aca="false">ROUND(S218,0)-D218</f>
        <v>306</v>
      </c>
      <c r="F218" s="54" t="n">
        <f aca="false">IF(COUNTA(D218:E218)=0,"",SUM(D218:E218))</f>
        <v>687</v>
      </c>
      <c r="G218" s="55" t="n">
        <f aca="false">IF(OR(F218="",F218=0),"",D218/F218)</f>
        <v>0.554585152838428</v>
      </c>
      <c r="H218" s="55" t="n">
        <f aca="false">IF(OR(F218="",F218=0),"",E218/F218)</f>
        <v>0.445414847161572</v>
      </c>
      <c r="I218" s="32" t="s">
        <v>129</v>
      </c>
      <c r="J218" s="36" t="n">
        <v>2.22489971008846</v>
      </c>
      <c r="K218" s="36" t="n">
        <f aca="false">$K$8</f>
        <v>1.80181073632582</v>
      </c>
      <c r="L218" s="36" t="n">
        <f aca="false">SQRT(J218^2+K218^2)</f>
        <v>2.86298806310657</v>
      </c>
      <c r="M218" s="55" t="n">
        <f aca="false">IF(G218="","",MAX(0,G218-1.96*L218/100))</f>
        <v>0.498470586801539</v>
      </c>
      <c r="N218" s="55" t="n">
        <f aca="false">IF(G218="","",MIN(1,G218+1.96*L218/100))</f>
        <v>0.610699718875317</v>
      </c>
      <c r="O218" s="54" t="n">
        <f aca="false">ROUND(S218*W218,0)</f>
        <v>61</v>
      </c>
      <c r="P218" s="54" t="n">
        <f aca="false">IF(F218="","",ROUND(SQRT((F218*L218/100)^2+(G218*O218)^2),0))</f>
        <v>39</v>
      </c>
      <c r="R218" s="56" t="n">
        <v>4.27922959839623</v>
      </c>
      <c r="S218" s="57" t="n">
        <f aca="false">U218*V218*$F$5</f>
        <v>687.489614243323</v>
      </c>
      <c r="T218" s="58" t="n">
        <f aca="false">MAX(0,MIN(1,R218/100+$D$5))</f>
        <v>0.554785710502727</v>
      </c>
      <c r="U218" s="58" t="n">
        <v>0.510385756676558</v>
      </c>
      <c r="V218" s="57" t="n">
        <v>1347</v>
      </c>
      <c r="W218" s="58" t="n">
        <v>0.0882361663506877</v>
      </c>
      <c r="X218" s="59" t="s">
        <v>136</v>
      </c>
      <c r="Y218" s="59" t="s">
        <v>131</v>
      </c>
    </row>
    <row r="219" customFormat="false" ht="15" hidden="false" customHeight="false" outlineLevel="0" collapsed="false">
      <c r="A219" s="32" t="s">
        <v>198</v>
      </c>
      <c r="B219" s="32" t="s">
        <v>366</v>
      </c>
      <c r="C219" s="32" t="s">
        <v>374</v>
      </c>
      <c r="D219" s="54" t="n">
        <f aca="false">ROUND(S219*T219,0)</f>
        <v>219</v>
      </c>
      <c r="E219" s="54" t="n">
        <f aca="false">ROUND(S219,0)-D219</f>
        <v>231</v>
      </c>
      <c r="F219" s="54" t="n">
        <f aca="false">IF(COUNTA(D219:E219)=0,"",SUM(D219:E219))</f>
        <v>450</v>
      </c>
      <c r="G219" s="55" t="n">
        <f aca="false">IF(OR(F219="",F219=0),"",D219/F219)</f>
        <v>0.486666666666667</v>
      </c>
      <c r="H219" s="55" t="n">
        <f aca="false">IF(OR(F219="",F219=0),"",E219/F219)</f>
        <v>0.513333333333333</v>
      </c>
      <c r="I219" s="32" t="s">
        <v>129</v>
      </c>
      <c r="J219" s="36" t="n">
        <v>3.1978281706008</v>
      </c>
      <c r="K219" s="36" t="n">
        <f aca="false">$K$8</f>
        <v>1.80181073632582</v>
      </c>
      <c r="L219" s="36" t="n">
        <f aca="false">SQRT(J219^2+K219^2)</f>
        <v>3.67050772213151</v>
      </c>
      <c r="M219" s="55" t="n">
        <f aca="false">IF(G219="","",MAX(0,G219-1.96*L219/100))</f>
        <v>0.414724715312889</v>
      </c>
      <c r="N219" s="55" t="n">
        <f aca="false">IF(G219="","",MIN(1,G219+1.96*L219/100))</f>
        <v>0.558608618020444</v>
      </c>
      <c r="O219" s="54" t="n">
        <f aca="false">ROUND(S219*W219,0)</f>
        <v>66</v>
      </c>
      <c r="P219" s="54" t="n">
        <f aca="false">IF(F219="","",ROUND(SQRT((F219*L219/100)^2+(G219*O219)^2),0))</f>
        <v>36</v>
      </c>
      <c r="R219" s="56" t="n">
        <v>-2.45200671400191</v>
      </c>
      <c r="S219" s="57" t="n">
        <f aca="false">U219*V219*$F$5</f>
        <v>449.830708661417</v>
      </c>
      <c r="T219" s="58" t="n">
        <f aca="false">MAX(0,MIN(1,R219/100+$D$5))</f>
        <v>0.487473347378746</v>
      </c>
      <c r="U219" s="58" t="n">
        <v>0.562992125984252</v>
      </c>
      <c r="V219" s="57" t="n">
        <v>799</v>
      </c>
      <c r="W219" s="58" t="n">
        <v>0.147793277096735</v>
      </c>
      <c r="X219" s="59" t="s">
        <v>130</v>
      </c>
      <c r="Y219" s="59" t="s">
        <v>131</v>
      </c>
    </row>
    <row r="220" customFormat="false" ht="15" hidden="false" customHeight="false" outlineLevel="0" collapsed="false">
      <c r="A220" s="32" t="s">
        <v>198</v>
      </c>
      <c r="B220" s="32" t="s">
        <v>366</v>
      </c>
      <c r="C220" s="32" t="s">
        <v>375</v>
      </c>
      <c r="D220" s="54" t="n">
        <f aca="false">ROUND(S220*T220,0)</f>
        <v>416</v>
      </c>
      <c r="E220" s="54" t="n">
        <f aca="false">ROUND(S220,0)-D220</f>
        <v>367</v>
      </c>
      <c r="F220" s="54" t="n">
        <f aca="false">IF(COUNTA(D220:E220)=0,"",SUM(D220:E220))</f>
        <v>783</v>
      </c>
      <c r="G220" s="55" t="n">
        <f aca="false">IF(OR(F220="",F220=0),"",D220/F220)</f>
        <v>0.531289910600255</v>
      </c>
      <c r="H220" s="55" t="n">
        <f aca="false">IF(OR(F220="",F220=0),"",E220/F220)</f>
        <v>0.468710089399745</v>
      </c>
      <c r="I220" s="32" t="s">
        <v>129</v>
      </c>
      <c r="J220" s="36" t="n">
        <v>2.22489971008846</v>
      </c>
      <c r="K220" s="36" t="n">
        <f aca="false">$K$8</f>
        <v>1.80181073632582</v>
      </c>
      <c r="L220" s="36" t="n">
        <f aca="false">SQRT(J220^2+K220^2)</f>
        <v>2.86298806310657</v>
      </c>
      <c r="M220" s="55" t="n">
        <f aca="false">IF(G220="","",MAX(0,G220-1.96*L220/100))</f>
        <v>0.475175344563367</v>
      </c>
      <c r="N220" s="55" t="n">
        <f aca="false">IF(G220="","",MIN(1,G220+1.96*L220/100))</f>
        <v>0.587404476637144</v>
      </c>
      <c r="O220" s="54" t="n">
        <f aca="false">ROUND(S220*W220,0)</f>
        <v>69</v>
      </c>
      <c r="P220" s="54" t="n">
        <f aca="false">IF(F220="","",ROUND(SQRT((F220*L220/100)^2+(G220*O220)^2),0))</f>
        <v>43</v>
      </c>
      <c r="R220" s="56" t="n">
        <v>1.92993497524841</v>
      </c>
      <c r="S220" s="57" t="n">
        <f aca="false">U220*V220*$F$5</f>
        <v>782.513274336283</v>
      </c>
      <c r="T220" s="58" t="n">
        <f aca="false">MAX(0,MIN(1,R220/100+$D$5))</f>
        <v>0.531292764271249</v>
      </c>
      <c r="U220" s="58" t="n">
        <v>0.495575221238938</v>
      </c>
      <c r="V220" s="57" t="n">
        <v>1579</v>
      </c>
      <c r="W220" s="58" t="n">
        <v>0.0882361663506877</v>
      </c>
      <c r="X220" s="59" t="s">
        <v>136</v>
      </c>
      <c r="Y220" s="59" t="s">
        <v>131</v>
      </c>
    </row>
    <row r="221" customFormat="false" ht="15" hidden="false" customHeight="false" outlineLevel="0" collapsed="false">
      <c r="A221" s="32" t="s">
        <v>198</v>
      </c>
      <c r="B221" s="32" t="s">
        <v>366</v>
      </c>
      <c r="C221" s="32" t="s">
        <v>376</v>
      </c>
      <c r="D221" s="54" t="n">
        <f aca="false">ROUND(S221*T221,0)</f>
        <v>673</v>
      </c>
      <c r="E221" s="54" t="n">
        <f aca="false">ROUND(S221,0)-D221</f>
        <v>722</v>
      </c>
      <c r="F221" s="54" t="n">
        <f aca="false">IF(COUNTA(D221:E221)=0,"",SUM(D221:E221))</f>
        <v>1395</v>
      </c>
      <c r="G221" s="55" t="n">
        <f aca="false">IF(OR(F221="",F221=0),"",D221/F221)</f>
        <v>0.482437275985663</v>
      </c>
      <c r="H221" s="55" t="n">
        <f aca="false">IF(OR(F221="",F221=0),"",E221/F221)</f>
        <v>0.517562724014337</v>
      </c>
      <c r="I221" s="32" t="s">
        <v>129</v>
      </c>
      <c r="J221" s="36" t="n">
        <v>2.08262589216041</v>
      </c>
      <c r="K221" s="36" t="n">
        <f aca="false">$K$8</f>
        <v>1.80181073632582</v>
      </c>
      <c r="L221" s="36" t="n">
        <f aca="false">SQRT(J221^2+K221^2)</f>
        <v>2.75387954279702</v>
      </c>
      <c r="M221" s="55" t="n">
        <f aca="false">IF(G221="","",MAX(0,G221-1.96*L221/100))</f>
        <v>0.428461236946841</v>
      </c>
      <c r="N221" s="55" t="n">
        <f aca="false">IF(G221="","",MIN(1,G221+1.96*L221/100))</f>
        <v>0.536413315024485</v>
      </c>
      <c r="O221" s="54" t="n">
        <f aca="false">ROUND(S221*W221,0)</f>
        <v>95</v>
      </c>
      <c r="P221" s="54" t="n">
        <f aca="false">IF(F221="","",ROUND(SQRT((F221*L221/100)^2+(G221*O221)^2),0))</f>
        <v>60</v>
      </c>
      <c r="R221" s="56" t="n">
        <v>-2.94966983416349</v>
      </c>
      <c r="S221" s="57" t="n">
        <f aca="false">U221*V221*$F$5</f>
        <v>1394.83442469598</v>
      </c>
      <c r="T221" s="58" t="n">
        <f aca="false">MAX(0,MIN(1,R221/100+$D$5))</f>
        <v>0.48249671617713</v>
      </c>
      <c r="U221" s="58" t="n">
        <v>0.642188961646399</v>
      </c>
      <c r="V221" s="57" t="n">
        <v>2172</v>
      </c>
      <c r="W221" s="58" t="n">
        <v>0.0678151016999644</v>
      </c>
      <c r="X221" s="59" t="s">
        <v>169</v>
      </c>
      <c r="Y221" s="59" t="s">
        <v>131</v>
      </c>
    </row>
    <row r="222" customFormat="false" ht="15" hidden="false" customHeight="false" outlineLevel="0" collapsed="false">
      <c r="A222" s="32" t="s">
        <v>198</v>
      </c>
      <c r="B222" s="32" t="s">
        <v>366</v>
      </c>
      <c r="C222" s="32" t="s">
        <v>377</v>
      </c>
      <c r="D222" s="54" t="n">
        <f aca="false">ROUND(S222*T222,0)</f>
        <v>568</v>
      </c>
      <c r="E222" s="54" t="n">
        <f aca="false">ROUND(S222,0)-D222</f>
        <v>564</v>
      </c>
      <c r="F222" s="54" t="n">
        <f aca="false">IF(COUNTA(D222:E222)=0,"",SUM(D222:E222))</f>
        <v>1132</v>
      </c>
      <c r="G222" s="55" t="n">
        <f aca="false">IF(OR(F222="",F222=0),"",D222/F222)</f>
        <v>0.501766784452297</v>
      </c>
      <c r="H222" s="55" t="n">
        <f aca="false">IF(OR(F222="",F222=0),"",E222/F222)</f>
        <v>0.498233215547703</v>
      </c>
      <c r="I222" s="32" t="s">
        <v>129</v>
      </c>
      <c r="J222" s="36" t="n">
        <v>2.08262589216041</v>
      </c>
      <c r="K222" s="36" t="n">
        <f aca="false">$K$8</f>
        <v>1.80181073632582</v>
      </c>
      <c r="L222" s="36" t="n">
        <f aca="false">SQRT(J222^2+K222^2)</f>
        <v>2.75387954279702</v>
      </c>
      <c r="M222" s="55" t="n">
        <f aca="false">IF(G222="","",MAX(0,G222-1.96*L222/100))</f>
        <v>0.447790745413475</v>
      </c>
      <c r="N222" s="55" t="n">
        <f aca="false">IF(G222="","",MIN(1,G222+1.96*L222/100))</f>
        <v>0.555742823491119</v>
      </c>
      <c r="O222" s="54" t="n">
        <f aca="false">ROUND(S222*W222,0)</f>
        <v>77</v>
      </c>
      <c r="P222" s="54" t="n">
        <f aca="false">IF(F222="","",ROUND(SQRT((F222*L222/100)^2+(G222*O222)^2),0))</f>
        <v>50</v>
      </c>
      <c r="R222" s="56" t="n">
        <v>-0.996374412427806</v>
      </c>
      <c r="S222" s="57" t="n">
        <f aca="false">U222*V222*$F$5</f>
        <v>1132.25997719498</v>
      </c>
      <c r="T222" s="58" t="n">
        <f aca="false">MAX(0,MIN(1,R222/100+$D$5))</f>
        <v>0.502029670394487</v>
      </c>
      <c r="U222" s="58" t="n">
        <v>0.652223489167617</v>
      </c>
      <c r="V222" s="57" t="n">
        <v>1736</v>
      </c>
      <c r="W222" s="58" t="n">
        <v>0.0678151016999644</v>
      </c>
      <c r="X222" s="59" t="s">
        <v>169</v>
      </c>
      <c r="Y222" s="59" t="s">
        <v>131</v>
      </c>
    </row>
    <row r="223" customFormat="false" ht="15" hidden="false" customHeight="false" outlineLevel="0" collapsed="false">
      <c r="A223" s="32" t="s">
        <v>198</v>
      </c>
      <c r="B223" s="32" t="s">
        <v>366</v>
      </c>
      <c r="C223" s="32" t="s">
        <v>378</v>
      </c>
      <c r="D223" s="54" t="n">
        <f aca="false">ROUND(S223*T223,0)</f>
        <v>449</v>
      </c>
      <c r="E223" s="54" t="n">
        <f aca="false">ROUND(S223,0)-D223</f>
        <v>406</v>
      </c>
      <c r="F223" s="54" t="n">
        <f aca="false">IF(COUNTA(D223:E223)=0,"",SUM(D223:E223))</f>
        <v>855</v>
      </c>
      <c r="G223" s="55" t="n">
        <f aca="false">IF(OR(F223="",F223=0),"",D223/F223)</f>
        <v>0.525146198830409</v>
      </c>
      <c r="H223" s="55" t="n">
        <f aca="false">IF(OR(F223="",F223=0),"",E223/F223)</f>
        <v>0.474853801169591</v>
      </c>
      <c r="I223" s="32" t="s">
        <v>129</v>
      </c>
      <c r="J223" s="36" t="n">
        <v>2.22489971008846</v>
      </c>
      <c r="K223" s="36" t="n">
        <f aca="false">$K$8</f>
        <v>1.80181073632582</v>
      </c>
      <c r="L223" s="36" t="n">
        <f aca="false">SQRT(J223^2+K223^2)</f>
        <v>2.86298806310657</v>
      </c>
      <c r="M223" s="55" t="n">
        <f aca="false">IF(G223="","",MAX(0,G223-1.96*L223/100))</f>
        <v>0.469031632793521</v>
      </c>
      <c r="N223" s="55" t="n">
        <f aca="false">IF(G223="","",MIN(1,G223+1.96*L223/100))</f>
        <v>0.581260764867298</v>
      </c>
      <c r="O223" s="54" t="n">
        <f aca="false">ROUND(S223*W223,0)</f>
        <v>75</v>
      </c>
      <c r="P223" s="54" t="n">
        <f aca="false">IF(F223="","",ROUND(SQRT((F223*L223/100)^2+(G223*O223)^2),0))</f>
        <v>46</v>
      </c>
      <c r="R223" s="56" t="n">
        <v>1.2648818225405</v>
      </c>
      <c r="S223" s="57" t="n">
        <f aca="false">U223*V223*$F$5</f>
        <v>855.159618008186</v>
      </c>
      <c r="T223" s="58" t="n">
        <f aca="false">MAX(0,MIN(1,R223/100+$D$5))</f>
        <v>0.52464223274417</v>
      </c>
      <c r="U223" s="58" t="n">
        <v>0.589358799454298</v>
      </c>
      <c r="V223" s="57" t="n">
        <v>1451</v>
      </c>
      <c r="W223" s="58" t="n">
        <v>0.0882361663506877</v>
      </c>
      <c r="X223" s="59" t="s">
        <v>136</v>
      </c>
      <c r="Y223" s="59" t="s">
        <v>131</v>
      </c>
    </row>
    <row r="224" customFormat="false" ht="15" hidden="false" customHeight="false" outlineLevel="0" collapsed="false">
      <c r="A224" s="32" t="s">
        <v>379</v>
      </c>
      <c r="B224" s="32" t="s">
        <v>380</v>
      </c>
      <c r="C224" s="32" t="s">
        <v>381</v>
      </c>
      <c r="D224" s="54" t="n">
        <f aca="false">ROUND(S224*T224,0)</f>
        <v>372</v>
      </c>
      <c r="E224" s="54" t="n">
        <f aca="false">ROUND(S224,0)-D224</f>
        <v>862</v>
      </c>
      <c r="F224" s="54" t="n">
        <f aca="false">IF(COUNTA(D224:E224)=0,"",SUM(D224:E224))</f>
        <v>1234</v>
      </c>
      <c r="G224" s="55" t="n">
        <f aca="false">IF(OR(F224="",F224=0),"",D224/F224)</f>
        <v>0.301458670988655</v>
      </c>
      <c r="H224" s="55" t="n">
        <f aca="false">IF(OR(F224="",F224=0),"",E224/F224)</f>
        <v>0.698541329011345</v>
      </c>
      <c r="I224" s="32" t="s">
        <v>129</v>
      </c>
      <c r="J224" s="36" t="n">
        <v>2.08262589216041</v>
      </c>
      <c r="K224" s="36" t="n">
        <f aca="false">$K$8</f>
        <v>1.80181073632582</v>
      </c>
      <c r="L224" s="36" t="n">
        <f aca="false">SQRT(J224^2+K224^2)</f>
        <v>2.75387954279702</v>
      </c>
      <c r="M224" s="55" t="n">
        <f aca="false">IF(G224="","",MAX(0,G224-1.96*L224/100))</f>
        <v>0.247482631949833</v>
      </c>
      <c r="N224" s="55" t="n">
        <f aca="false">IF(G224="","",MIN(1,G224+1.96*L224/100))</f>
        <v>0.355434710027477</v>
      </c>
      <c r="O224" s="54" t="n">
        <f aca="false">ROUND(S224*W224,0)</f>
        <v>84</v>
      </c>
      <c r="P224" s="54" t="n">
        <f aca="false">IF(F224="","",ROUND(SQRT((F224*L224/100)^2+(G224*O224)^2),0))</f>
        <v>42</v>
      </c>
      <c r="R224" s="56" t="n">
        <v>-21.0988302305673</v>
      </c>
      <c r="S224" s="57" t="n">
        <f aca="false">U224*V224*$F$5</f>
        <v>1234.45226917058</v>
      </c>
      <c r="T224" s="58" t="n">
        <f aca="false">MAX(0,MIN(1,R224/100+$D$5))</f>
        <v>0.301005112213091</v>
      </c>
      <c r="U224" s="58" t="n">
        <v>0.618153364632238</v>
      </c>
      <c r="V224" s="57" t="n">
        <v>1997</v>
      </c>
      <c r="W224" s="58" t="n">
        <v>0.0678151016999644</v>
      </c>
      <c r="X224" s="59" t="s">
        <v>169</v>
      </c>
      <c r="Y224" s="59" t="s">
        <v>131</v>
      </c>
    </row>
    <row r="225" customFormat="false" ht="15" hidden="false" customHeight="false" outlineLevel="0" collapsed="false">
      <c r="A225" s="32" t="s">
        <v>379</v>
      </c>
      <c r="B225" s="32" t="s">
        <v>382</v>
      </c>
      <c r="C225" s="32" t="s">
        <v>383</v>
      </c>
      <c r="D225" s="54" t="n">
        <f aca="false">ROUND(S225*T225,0)</f>
        <v>1070</v>
      </c>
      <c r="E225" s="54" t="n">
        <f aca="false">ROUND(S225,0)-D225</f>
        <v>2080</v>
      </c>
      <c r="F225" s="54" t="n">
        <f aca="false">IF(COUNTA(D225:E225)=0,"",SUM(D225:E225))</f>
        <v>3150</v>
      </c>
      <c r="G225" s="55" t="n">
        <f aca="false">IF(OR(F225="",F225=0),"",D225/F225)</f>
        <v>0.33968253968254</v>
      </c>
      <c r="H225" s="55" t="n">
        <f aca="false">IF(OR(F225="",F225=0),"",E225/F225)</f>
        <v>0.66031746031746</v>
      </c>
      <c r="I225" s="32" t="s">
        <v>129</v>
      </c>
      <c r="J225" s="36" t="n">
        <v>2.08262589216041</v>
      </c>
      <c r="K225" s="36" t="n">
        <f aca="false">$K$8</f>
        <v>1.80181073632582</v>
      </c>
      <c r="L225" s="36" t="n">
        <f aca="false">SQRT(J225^2+K225^2)</f>
        <v>2.75387954279702</v>
      </c>
      <c r="M225" s="55" t="n">
        <f aca="false">IF(G225="","",MAX(0,G225-1.96*L225/100))</f>
        <v>0.285706500643718</v>
      </c>
      <c r="N225" s="55" t="n">
        <f aca="false">IF(G225="","",MIN(1,G225+1.96*L225/100))</f>
        <v>0.393658578721361</v>
      </c>
      <c r="O225" s="54" t="n">
        <f aca="false">ROUND(S225*W225,0)</f>
        <v>214</v>
      </c>
      <c r="P225" s="54" t="n">
        <f aca="false">IF(F225="","",ROUND(SQRT((F225*L225/100)^2+(G225*O225)^2),0))</f>
        <v>113</v>
      </c>
      <c r="R225" s="56" t="n">
        <v>-17.249861100793</v>
      </c>
      <c r="S225" s="57" t="n">
        <f aca="false">U225*V225*$F$5</f>
        <v>3150.44851429639</v>
      </c>
      <c r="T225" s="58" t="n">
        <f aca="false">MAX(0,MIN(1,R225/100+$D$5))</f>
        <v>0.339494803510835</v>
      </c>
      <c r="U225" s="58" t="n">
        <v>0.56157727527565</v>
      </c>
      <c r="V225" s="57" t="n">
        <v>5610</v>
      </c>
      <c r="W225" s="58" t="n">
        <v>0.0678151016999644</v>
      </c>
      <c r="X225" s="59" t="s">
        <v>169</v>
      </c>
      <c r="Y225" s="59" t="s">
        <v>131</v>
      </c>
    </row>
    <row r="226" customFormat="false" ht="15" hidden="false" customHeight="false" outlineLevel="0" collapsed="false">
      <c r="A226" s="32" t="s">
        <v>379</v>
      </c>
      <c r="B226" s="32" t="s">
        <v>384</v>
      </c>
      <c r="C226" s="32" t="s">
        <v>385</v>
      </c>
      <c r="D226" s="54" t="n">
        <f aca="false">ROUND(S226*T226,0)</f>
        <v>404</v>
      </c>
      <c r="E226" s="54" t="n">
        <f aca="false">ROUND(S226,0)-D226</f>
        <v>767</v>
      </c>
      <c r="F226" s="54" t="n">
        <f aca="false">IF(COUNTA(D226:E226)=0,"",SUM(D226:E226))</f>
        <v>1171</v>
      </c>
      <c r="G226" s="55" t="n">
        <f aca="false">IF(OR(F226="",F226=0),"",D226/F226)</f>
        <v>0.345004269854825</v>
      </c>
      <c r="H226" s="55" t="n">
        <f aca="false">IF(OR(F226="",F226=0),"",E226/F226)</f>
        <v>0.654995730145175</v>
      </c>
      <c r="I226" s="32" t="s">
        <v>129</v>
      </c>
      <c r="J226" s="36" t="n">
        <v>2.08262589216041</v>
      </c>
      <c r="K226" s="36" t="n">
        <f aca="false">$K$8</f>
        <v>1.80181073632582</v>
      </c>
      <c r="L226" s="36" t="n">
        <f aca="false">SQRT(J226^2+K226^2)</f>
        <v>2.75387954279702</v>
      </c>
      <c r="M226" s="55" t="n">
        <f aca="false">IF(G226="","",MAX(0,G226-1.96*L226/100))</f>
        <v>0.291028230816003</v>
      </c>
      <c r="N226" s="55" t="n">
        <f aca="false">IF(G226="","",MIN(1,G226+1.96*L226/100))</f>
        <v>0.398980308893647</v>
      </c>
      <c r="O226" s="54" t="n">
        <f aca="false">ROUND(S226*W226,0)</f>
        <v>79</v>
      </c>
      <c r="P226" s="54" t="n">
        <f aca="false">IF(F226="","",ROUND(SQRT((F226*L226/100)^2+(G226*O226)^2),0))</f>
        <v>42</v>
      </c>
      <c r="R226" s="56" t="n">
        <v>-16.6835595237635</v>
      </c>
      <c r="S226" s="57" t="n">
        <f aca="false">U226*V226*$F$5</f>
        <v>1170.82273494654</v>
      </c>
      <c r="T226" s="58" t="n">
        <f aca="false">MAX(0,MIN(1,R226/100+$D$5))</f>
        <v>0.34515781928113</v>
      </c>
      <c r="U226" s="58" t="n">
        <v>0.625773776027012</v>
      </c>
      <c r="V226" s="57" t="n">
        <v>1871</v>
      </c>
      <c r="W226" s="58" t="n">
        <v>0.0678151016999644</v>
      </c>
      <c r="X226" s="59" t="s">
        <v>169</v>
      </c>
      <c r="Y226" s="59" t="s">
        <v>131</v>
      </c>
    </row>
    <row r="227" customFormat="false" ht="15" hidden="false" customHeight="false" outlineLevel="0" collapsed="false">
      <c r="A227" s="32" t="s">
        <v>386</v>
      </c>
      <c r="B227" s="32" t="s">
        <v>387</v>
      </c>
      <c r="C227" s="32" t="s">
        <v>388</v>
      </c>
      <c r="D227" s="54" t="n">
        <f aca="false">ROUND(S227*T227,0)</f>
        <v>590</v>
      </c>
      <c r="E227" s="54" t="n">
        <f aca="false">ROUND(S227,0)-D227</f>
        <v>814</v>
      </c>
      <c r="F227" s="54" t="n">
        <f aca="false">IF(COUNTA(D227:E227)=0,"",SUM(D227:E227))</f>
        <v>1404</v>
      </c>
      <c r="G227" s="55" t="n">
        <f aca="false">IF(OR(F227="",F227=0),"",D227/F227)</f>
        <v>0.42022792022792</v>
      </c>
      <c r="H227" s="55" t="n">
        <f aca="false">IF(OR(F227="",F227=0),"",E227/F227)</f>
        <v>0.57977207977208</v>
      </c>
      <c r="I227" s="32" t="s">
        <v>129</v>
      </c>
      <c r="J227" s="36" t="n">
        <v>2.08262589216041</v>
      </c>
      <c r="K227" s="36" t="n">
        <f aca="false">$K$8</f>
        <v>1.80181073632582</v>
      </c>
      <c r="L227" s="36" t="n">
        <f aca="false">SQRT(J227^2+K227^2)</f>
        <v>2.75387954279702</v>
      </c>
      <c r="M227" s="55" t="n">
        <f aca="false">IF(G227="","",MAX(0,G227-1.96*L227/100))</f>
        <v>0.366251881189099</v>
      </c>
      <c r="N227" s="55" t="n">
        <f aca="false">IF(G227="","",MIN(1,G227+1.96*L227/100))</f>
        <v>0.474203959266742</v>
      </c>
      <c r="O227" s="54" t="n">
        <f aca="false">ROUND(S227*W227,0)</f>
        <v>95</v>
      </c>
      <c r="P227" s="54" t="n">
        <f aca="false">IF(F227="","",ROUND(SQRT((F227*L227/100)^2+(G227*O227)^2),0))</f>
        <v>56</v>
      </c>
      <c r="R227" s="56" t="n">
        <v>-9.14057501220815</v>
      </c>
      <c r="S227" s="57" t="n">
        <f aca="false">U227*V227*$F$5</f>
        <v>1403.51261829653</v>
      </c>
      <c r="T227" s="58" t="n">
        <f aca="false">MAX(0,MIN(1,R227/100+$D$5))</f>
        <v>0.420587664396683</v>
      </c>
      <c r="U227" s="58" t="n">
        <v>0.669295478443743</v>
      </c>
      <c r="V227" s="57" t="n">
        <v>2097</v>
      </c>
      <c r="W227" s="58" t="n">
        <v>0.0678151016999644</v>
      </c>
      <c r="X227" s="59" t="s">
        <v>169</v>
      </c>
      <c r="Y227" s="59" t="s">
        <v>131</v>
      </c>
    </row>
    <row r="228" customFormat="false" ht="15" hidden="false" customHeight="false" outlineLevel="0" collapsed="false">
      <c r="A228" s="32" t="s">
        <v>386</v>
      </c>
      <c r="B228" s="32" t="s">
        <v>387</v>
      </c>
      <c r="C228" s="32" t="s">
        <v>389</v>
      </c>
      <c r="D228" s="54" t="n">
        <f aca="false">ROUND(S228*T228,0)</f>
        <v>605</v>
      </c>
      <c r="E228" s="54" t="n">
        <f aca="false">ROUND(S228,0)-D228</f>
        <v>708</v>
      </c>
      <c r="F228" s="54" t="n">
        <f aca="false">IF(COUNTA(D228:E228)=0,"",SUM(D228:E228))</f>
        <v>1313</v>
      </c>
      <c r="G228" s="55" t="n">
        <f aca="false">IF(OR(F228="",F228=0),"",D228/F228)</f>
        <v>0.460776846915461</v>
      </c>
      <c r="H228" s="55" t="n">
        <f aca="false">IF(OR(F228="",F228=0),"",E228/F228)</f>
        <v>0.539223153084539</v>
      </c>
      <c r="I228" s="32" t="s">
        <v>129</v>
      </c>
      <c r="J228" s="36" t="n">
        <v>2.08262589216041</v>
      </c>
      <c r="K228" s="36" t="n">
        <f aca="false">$K$8</f>
        <v>1.80181073632582</v>
      </c>
      <c r="L228" s="36" t="n">
        <f aca="false">SQRT(J228^2+K228^2)</f>
        <v>2.75387954279702</v>
      </c>
      <c r="M228" s="55" t="n">
        <f aca="false">IF(G228="","",MAX(0,G228-1.96*L228/100))</f>
        <v>0.406800807876639</v>
      </c>
      <c r="N228" s="55" t="n">
        <f aca="false">IF(G228="","",MIN(1,G228+1.96*L228/100))</f>
        <v>0.514752885954283</v>
      </c>
      <c r="O228" s="54" t="n">
        <f aca="false">ROUND(S228*W228,0)</f>
        <v>89</v>
      </c>
      <c r="P228" s="54" t="n">
        <f aca="false">IF(F228="","",ROUND(SQRT((F228*L228/100)^2+(G228*O228)^2),0))</f>
        <v>55</v>
      </c>
      <c r="R228" s="56" t="n">
        <v>-5.12823807071552</v>
      </c>
      <c r="S228" s="57" t="n">
        <f aca="false">U228*V228*$F$5</f>
        <v>1312.76307554761</v>
      </c>
      <c r="T228" s="58" t="n">
        <f aca="false">MAX(0,MIN(1,R228/100+$D$5))</f>
        <v>0.46071103381161</v>
      </c>
      <c r="U228" s="58" t="n">
        <v>0.593205185516316</v>
      </c>
      <c r="V228" s="57" t="n">
        <v>2213</v>
      </c>
      <c r="W228" s="58" t="n">
        <v>0.0678151016999644</v>
      </c>
      <c r="X228" s="59" t="s">
        <v>169</v>
      </c>
      <c r="Y228" s="59" t="s">
        <v>131</v>
      </c>
    </row>
    <row r="229" customFormat="false" ht="15" hidden="false" customHeight="false" outlineLevel="0" collapsed="false">
      <c r="A229" s="32" t="s">
        <v>386</v>
      </c>
      <c r="B229" s="32" t="s">
        <v>390</v>
      </c>
      <c r="C229" s="32" t="s">
        <v>391</v>
      </c>
      <c r="D229" s="54" t="n">
        <f aca="false">ROUND(S229*T229,0)</f>
        <v>631</v>
      </c>
      <c r="E229" s="54" t="n">
        <f aca="false">ROUND(S229,0)-D229</f>
        <v>903</v>
      </c>
      <c r="F229" s="54" t="n">
        <f aca="false">IF(COUNTA(D229:E229)=0,"",SUM(D229:E229))</f>
        <v>1534</v>
      </c>
      <c r="G229" s="55" t="n">
        <f aca="false">IF(OR(F229="",F229=0),"",D229/F229)</f>
        <v>0.411342894393742</v>
      </c>
      <c r="H229" s="55" t="n">
        <f aca="false">IF(OR(F229="",F229=0),"",E229/F229)</f>
        <v>0.588657105606258</v>
      </c>
      <c r="I229" s="32" t="s">
        <v>232</v>
      </c>
      <c r="J229" s="36" t="n">
        <v>2.08262589216041</v>
      </c>
      <c r="K229" s="36" t="n">
        <f aca="false">$K$8</f>
        <v>1.80181073632582</v>
      </c>
      <c r="L229" s="36" t="n">
        <f aca="false">SQRT(J229^2+K229^2)</f>
        <v>2.75387954279702</v>
      </c>
      <c r="M229" s="55" t="n">
        <f aca="false">IF(G229="","",MAX(0,G229-1.96*L229/100))</f>
        <v>0.35736685535492</v>
      </c>
      <c r="N229" s="55" t="n">
        <f aca="false">IF(G229="","",MIN(1,G229+1.96*L229/100))</f>
        <v>0.465318933432564</v>
      </c>
      <c r="O229" s="54" t="n">
        <f aca="false">ROUND(S229*W229,0)</f>
        <v>104</v>
      </c>
      <c r="P229" s="54" t="n">
        <f aca="false">IF(F229="","",ROUND(SQRT((F229*L229/100)^2+(G229*O229)^2),0))</f>
        <v>60</v>
      </c>
      <c r="R229" s="56" t="n">
        <v>-10.0577022397769</v>
      </c>
      <c r="S229" s="57" t="n">
        <f aca="false">U229*V229*$F$5</f>
        <v>1533.89973598051</v>
      </c>
      <c r="T229" s="58" t="n">
        <f aca="false">MAX(0,MIN(1,R229/100+$D$5))</f>
        <v>0.411416392120996</v>
      </c>
      <c r="U229" s="58" t="n">
        <v>0.872029412154921</v>
      </c>
      <c r="V229" s="57" t="n">
        <v>1759</v>
      </c>
      <c r="W229" s="58" t="n">
        <v>0.0678151016999644</v>
      </c>
      <c r="X229" s="59" t="s">
        <v>169</v>
      </c>
      <c r="Y229" s="59" t="s">
        <v>131</v>
      </c>
    </row>
    <row r="230" customFormat="false" ht="15" hidden="false" customHeight="false" outlineLevel="0" collapsed="false">
      <c r="A230" s="32" t="s">
        <v>386</v>
      </c>
      <c r="B230" s="32" t="s">
        <v>390</v>
      </c>
      <c r="C230" s="32" t="s">
        <v>392</v>
      </c>
      <c r="D230" s="54" t="n">
        <f aca="false">ROUND(S230*T230,0)</f>
        <v>655</v>
      </c>
      <c r="E230" s="54" t="n">
        <f aca="false">ROUND(S230,0)-D230</f>
        <v>917</v>
      </c>
      <c r="F230" s="54" t="n">
        <f aca="false">IF(COUNTA(D230:E230)=0,"",SUM(D230:E230))</f>
        <v>1572</v>
      </c>
      <c r="G230" s="55" t="n">
        <f aca="false">IF(OR(F230="",F230=0),"",D230/F230)</f>
        <v>0.416666666666667</v>
      </c>
      <c r="H230" s="55" t="n">
        <f aca="false">IF(OR(F230="",F230=0),"",E230/F230)</f>
        <v>0.583333333333333</v>
      </c>
      <c r="I230" s="32" t="s">
        <v>232</v>
      </c>
      <c r="J230" s="36" t="n">
        <v>2.08262589216041</v>
      </c>
      <c r="K230" s="36" t="n">
        <f aca="false">$K$8</f>
        <v>1.80181073632582</v>
      </c>
      <c r="L230" s="36" t="n">
        <f aca="false">SQRT(J230^2+K230^2)</f>
        <v>2.75387954279702</v>
      </c>
      <c r="M230" s="55" t="n">
        <f aca="false">IF(G230="","",MAX(0,G230-1.96*L230/100))</f>
        <v>0.362690627627845</v>
      </c>
      <c r="N230" s="55" t="n">
        <f aca="false">IF(G230="","",MIN(1,G230+1.96*L230/100))</f>
        <v>0.470642705705488</v>
      </c>
      <c r="O230" s="54" t="n">
        <f aca="false">ROUND(S230*W230,0)</f>
        <v>107</v>
      </c>
      <c r="P230" s="54" t="n">
        <f aca="false">IF(F230="","",ROUND(SQRT((F230*L230/100)^2+(G230*O230)^2),0))</f>
        <v>62</v>
      </c>
      <c r="R230" s="56" t="n">
        <v>-9.53532319963914</v>
      </c>
      <c r="S230" s="57" t="n">
        <f aca="false">U230*V230*$F$5</f>
        <v>1572.45918367347</v>
      </c>
      <c r="T230" s="58" t="n">
        <f aca="false">MAX(0,MIN(1,R230/100+$D$5))</f>
        <v>0.416640182522373</v>
      </c>
      <c r="U230" s="58" t="n">
        <v>0.939342403628118</v>
      </c>
      <c r="V230" s="57" t="n">
        <v>1674</v>
      </c>
      <c r="W230" s="58" t="n">
        <v>0.0678151016999644</v>
      </c>
      <c r="X230" s="59" t="s">
        <v>169</v>
      </c>
      <c r="Y230" s="59" t="s">
        <v>131</v>
      </c>
    </row>
    <row r="231" customFormat="false" ht="15" hidden="false" customHeight="false" outlineLevel="0" collapsed="false">
      <c r="A231" s="32" t="s">
        <v>386</v>
      </c>
      <c r="B231" s="32" t="s">
        <v>393</v>
      </c>
      <c r="C231" s="32" t="s">
        <v>394</v>
      </c>
      <c r="D231" s="54" t="n">
        <f aca="false">ROUND(S231*T231,0)</f>
        <v>475</v>
      </c>
      <c r="E231" s="54" t="n">
        <f aca="false">ROUND(S231,0)-D231</f>
        <v>541</v>
      </c>
      <c r="F231" s="54" t="n">
        <f aca="false">IF(COUNTA(D231:E231)=0,"",SUM(D231:E231))</f>
        <v>1016</v>
      </c>
      <c r="G231" s="55" t="n">
        <f aca="false">IF(OR(F231="",F231=0),"",D231/F231)</f>
        <v>0.46751968503937</v>
      </c>
      <c r="H231" s="55" t="n">
        <f aca="false">IF(OR(F231="",F231=0),"",E231/F231)</f>
        <v>0.53248031496063</v>
      </c>
      <c r="I231" s="32" t="s">
        <v>129</v>
      </c>
      <c r="J231" s="36" t="n">
        <v>2.08262589216041</v>
      </c>
      <c r="K231" s="36" t="n">
        <f aca="false">$K$8</f>
        <v>1.80181073632582</v>
      </c>
      <c r="L231" s="36" t="n">
        <f aca="false">SQRT(J231^2+K231^2)</f>
        <v>2.75387954279702</v>
      </c>
      <c r="M231" s="55" t="n">
        <f aca="false">IF(G231="","",MAX(0,G231-1.96*L231/100))</f>
        <v>0.413543646000548</v>
      </c>
      <c r="N231" s="55" t="n">
        <f aca="false">IF(G231="","",MIN(1,G231+1.96*L231/100))</f>
        <v>0.521495724078192</v>
      </c>
      <c r="O231" s="54" t="n">
        <f aca="false">ROUND(S231*W231,0)</f>
        <v>69</v>
      </c>
      <c r="P231" s="54" t="n">
        <f aca="false">IF(F231="","",ROUND(SQRT((F231*L231/100)^2+(G231*O231)^2),0))</f>
        <v>43</v>
      </c>
      <c r="R231" s="56" t="n">
        <v>-4.40085345277134</v>
      </c>
      <c r="S231" s="57" t="n">
        <f aca="false">U231*V231*$F$5</f>
        <v>1015.97556912826</v>
      </c>
      <c r="T231" s="58" t="n">
        <f aca="false">MAX(0,MIN(1,R231/100+$D$5))</f>
        <v>0.467984879991051</v>
      </c>
      <c r="U231" s="58" t="n">
        <v>0.529705719044975</v>
      </c>
      <c r="V231" s="57" t="n">
        <v>1918</v>
      </c>
      <c r="W231" s="58" t="n">
        <v>0.0678151016999644</v>
      </c>
      <c r="X231" s="59" t="s">
        <v>169</v>
      </c>
      <c r="Y231" s="59" t="s">
        <v>131</v>
      </c>
    </row>
    <row r="232" customFormat="false" ht="15" hidden="false" customHeight="false" outlineLevel="0" collapsed="false">
      <c r="A232" s="32" t="s">
        <v>386</v>
      </c>
      <c r="B232" s="32" t="s">
        <v>261</v>
      </c>
      <c r="C232" s="32" t="s">
        <v>395</v>
      </c>
      <c r="D232" s="54" t="n">
        <f aca="false">ROUND(S232*T232,0)</f>
        <v>624</v>
      </c>
      <c r="E232" s="54" t="n">
        <f aca="false">ROUND(S232,0)-D232</f>
        <v>363</v>
      </c>
      <c r="F232" s="54" t="n">
        <f aca="false">IF(COUNTA(D232:E232)=0,"",SUM(D232:E232))</f>
        <v>987</v>
      </c>
      <c r="G232" s="55" t="n">
        <f aca="false">IF(OR(F232="",F232=0),"",D232/F232)</f>
        <v>0.632218844984802</v>
      </c>
      <c r="H232" s="55" t="n">
        <f aca="false">IF(OR(F232="",F232=0),"",E232/F232)</f>
        <v>0.367781155015198</v>
      </c>
      <c r="I232" s="32" t="s">
        <v>129</v>
      </c>
      <c r="J232" s="36" t="n">
        <v>2.08262589216041</v>
      </c>
      <c r="K232" s="36" t="n">
        <f aca="false">$K$8</f>
        <v>1.80181073632582</v>
      </c>
      <c r="L232" s="36" t="n">
        <f aca="false">SQRT(J232^2+K232^2)</f>
        <v>2.75387954279702</v>
      </c>
      <c r="M232" s="55" t="n">
        <f aca="false">IF(G232="","",MAX(0,G232-1.96*L232/100))</f>
        <v>0.578242805945981</v>
      </c>
      <c r="N232" s="55" t="n">
        <f aca="false">IF(G232="","",MIN(1,G232+1.96*L232/100))</f>
        <v>0.686194884023624</v>
      </c>
      <c r="O232" s="54" t="n">
        <f aca="false">ROUND(S232*W232,0)</f>
        <v>67</v>
      </c>
      <c r="P232" s="54" t="n">
        <f aca="false">IF(F232="","",ROUND(SQRT((F232*L232/100)^2+(G232*O232)^2),0))</f>
        <v>50</v>
      </c>
      <c r="R232" s="56" t="n">
        <v>12.0138473125627</v>
      </c>
      <c r="S232" s="57" t="n">
        <f aca="false">U232*V232*$F$5</f>
        <v>986.587092297016</v>
      </c>
      <c r="T232" s="58" t="n">
        <f aca="false">MAX(0,MIN(1,R232/100+$D$5))</f>
        <v>0.632131887644392</v>
      </c>
      <c r="U232" s="58" t="n">
        <v>0.664816099930604</v>
      </c>
      <c r="V232" s="57" t="n">
        <v>1484</v>
      </c>
      <c r="W232" s="58" t="n">
        <v>0.0678151016999644</v>
      </c>
      <c r="X232" s="59" t="s">
        <v>169</v>
      </c>
      <c r="Y232" s="59" t="s">
        <v>131</v>
      </c>
    </row>
    <row r="233" customFormat="false" ht="15" hidden="false" customHeight="false" outlineLevel="0" collapsed="false">
      <c r="A233" s="32" t="s">
        <v>386</v>
      </c>
      <c r="B233" s="32" t="s">
        <v>261</v>
      </c>
      <c r="C233" s="32" t="s">
        <v>396</v>
      </c>
      <c r="D233" s="54" t="n">
        <f aca="false">ROUND(S233*T233,0)</f>
        <v>856</v>
      </c>
      <c r="E233" s="54" t="n">
        <f aca="false">ROUND(S233,0)-D233</f>
        <v>569</v>
      </c>
      <c r="F233" s="54" t="n">
        <f aca="false">IF(COUNTA(D233:E233)=0,"",SUM(D233:E233))</f>
        <v>1425</v>
      </c>
      <c r="G233" s="55" t="n">
        <f aca="false">IF(OR(F233="",F233=0),"",D233/F233)</f>
        <v>0.600701754385965</v>
      </c>
      <c r="H233" s="55" t="n">
        <f aca="false">IF(OR(F233="",F233=0),"",E233/F233)</f>
        <v>0.399298245614035</v>
      </c>
      <c r="I233" s="32" t="s">
        <v>129</v>
      </c>
      <c r="J233" s="36" t="n">
        <v>2.08262589216041</v>
      </c>
      <c r="K233" s="36" t="n">
        <f aca="false">$K$8</f>
        <v>1.80181073632582</v>
      </c>
      <c r="L233" s="36" t="n">
        <f aca="false">SQRT(J233^2+K233^2)</f>
        <v>2.75387954279702</v>
      </c>
      <c r="M233" s="55" t="n">
        <f aca="false">IF(G233="","",MAX(0,G233-1.96*L233/100))</f>
        <v>0.546725715347143</v>
      </c>
      <c r="N233" s="55" t="n">
        <f aca="false">IF(G233="","",MIN(1,G233+1.96*L233/100))</f>
        <v>0.654677793424787</v>
      </c>
      <c r="O233" s="54" t="n">
        <f aca="false">ROUND(S233*W233,0)</f>
        <v>97</v>
      </c>
      <c r="P233" s="54" t="n">
        <f aca="false">IF(F233="","",ROUND(SQRT((F233*L233/100)^2+(G233*O233)^2),0))</f>
        <v>70</v>
      </c>
      <c r="R233" s="56" t="n">
        <v>8.8658982027965</v>
      </c>
      <c r="S233" s="57" t="n">
        <f aca="false">U233*V233*$F$5</f>
        <v>1424.50747808149</v>
      </c>
      <c r="T233" s="58" t="n">
        <f aca="false">MAX(0,MIN(1,R233/100+$D$5))</f>
        <v>0.60065239654673</v>
      </c>
      <c r="U233" s="58" t="n">
        <v>0.715832903558535</v>
      </c>
      <c r="V233" s="57" t="n">
        <v>1990</v>
      </c>
      <c r="W233" s="58" t="n">
        <v>0.0678151016999644</v>
      </c>
      <c r="X233" s="59" t="s">
        <v>169</v>
      </c>
      <c r="Y233" s="59" t="s">
        <v>131</v>
      </c>
    </row>
    <row r="234" customFormat="false" ht="15" hidden="false" customHeight="false" outlineLevel="0" collapsed="false">
      <c r="A234" s="32" t="s">
        <v>386</v>
      </c>
      <c r="B234" s="32" t="s">
        <v>261</v>
      </c>
      <c r="C234" s="32" t="s">
        <v>397</v>
      </c>
      <c r="D234" s="54" t="n">
        <f aca="false">ROUND(S234*T234,0)</f>
        <v>615</v>
      </c>
      <c r="E234" s="54" t="n">
        <f aca="false">ROUND(S234,0)-D234</f>
        <v>343</v>
      </c>
      <c r="F234" s="54" t="n">
        <f aca="false">IF(COUNTA(D234:E234)=0,"",SUM(D234:E234))</f>
        <v>958</v>
      </c>
      <c r="G234" s="55" t="n">
        <f aca="false">IF(OR(F234="",F234=0),"",D234/F234)</f>
        <v>0.6419624217119</v>
      </c>
      <c r="H234" s="55" t="n">
        <f aca="false">IF(OR(F234="",F234=0),"",E234/F234)</f>
        <v>0.3580375782881</v>
      </c>
      <c r="I234" s="32" t="s">
        <v>129</v>
      </c>
      <c r="J234" s="36" t="n">
        <v>2.08262589216041</v>
      </c>
      <c r="K234" s="36" t="n">
        <f aca="false">$K$8</f>
        <v>1.80181073632582</v>
      </c>
      <c r="L234" s="36" t="n">
        <f aca="false">SQRT(J234^2+K234^2)</f>
        <v>2.75387954279702</v>
      </c>
      <c r="M234" s="55" t="n">
        <f aca="false">IF(G234="","",MAX(0,G234-1.96*L234/100))</f>
        <v>0.587986382673078</v>
      </c>
      <c r="N234" s="55" t="n">
        <f aca="false">IF(G234="","",MIN(1,G234+1.96*L234/100))</f>
        <v>0.695938460750721</v>
      </c>
      <c r="O234" s="54" t="n">
        <f aca="false">ROUND(S234*W234,0)</f>
        <v>65</v>
      </c>
      <c r="P234" s="54" t="n">
        <f aca="false">IF(F234="","",ROUND(SQRT((F234*L234/100)^2+(G234*O234)^2),0))</f>
        <v>49</v>
      </c>
      <c r="R234" s="56" t="n">
        <v>13.0111377024896</v>
      </c>
      <c r="S234" s="57" t="n">
        <f aca="false">U234*V234*$F$5</f>
        <v>957.929752066116</v>
      </c>
      <c r="T234" s="58" t="n">
        <f aca="false">MAX(0,MIN(1,R234/100+$D$5))</f>
        <v>0.642104791543661</v>
      </c>
      <c r="U234" s="58" t="n">
        <v>0.641184573002755</v>
      </c>
      <c r="V234" s="57" t="n">
        <v>1494</v>
      </c>
      <c r="W234" s="58" t="n">
        <v>0.0678151016999644</v>
      </c>
      <c r="X234" s="59" t="s">
        <v>169</v>
      </c>
      <c r="Y234" s="59" t="s">
        <v>131</v>
      </c>
    </row>
    <row r="235" customFormat="false" ht="15" hidden="false" customHeight="false" outlineLevel="0" collapsed="false">
      <c r="A235" s="32" t="s">
        <v>386</v>
      </c>
      <c r="B235" s="32" t="s">
        <v>261</v>
      </c>
      <c r="C235" s="32" t="s">
        <v>398</v>
      </c>
      <c r="D235" s="54" t="n">
        <f aca="false">ROUND(S235*T235,0)</f>
        <v>470</v>
      </c>
      <c r="E235" s="54" t="n">
        <f aca="false">ROUND(S235,0)-D235</f>
        <v>261</v>
      </c>
      <c r="F235" s="54" t="n">
        <f aca="false">IF(COUNTA(D235:E235)=0,"",SUM(D235:E235))</f>
        <v>731</v>
      </c>
      <c r="G235" s="55" t="n">
        <f aca="false">IF(OR(F235="",F235=0),"",D235/F235)</f>
        <v>0.642954856361149</v>
      </c>
      <c r="H235" s="55" t="n">
        <f aca="false">IF(OR(F235="",F235=0),"",E235/F235)</f>
        <v>0.357045143638851</v>
      </c>
      <c r="I235" s="32" t="s">
        <v>129</v>
      </c>
      <c r="J235" s="36" t="n">
        <v>2.22489971008846</v>
      </c>
      <c r="K235" s="36" t="n">
        <f aca="false">$K$8</f>
        <v>1.80181073632582</v>
      </c>
      <c r="L235" s="36" t="n">
        <f aca="false">SQRT(J235^2+K235^2)</f>
        <v>2.86298806310657</v>
      </c>
      <c r="M235" s="55" t="n">
        <f aca="false">IF(G235="","",MAX(0,G235-1.96*L235/100))</f>
        <v>0.58684029032426</v>
      </c>
      <c r="N235" s="55" t="n">
        <f aca="false">IF(G235="","",MIN(1,G235+1.96*L235/100))</f>
        <v>0.699069422398038</v>
      </c>
      <c r="O235" s="54" t="n">
        <f aca="false">ROUND(S235*W235,0)</f>
        <v>64</v>
      </c>
      <c r="P235" s="54" t="n">
        <f aca="false">IF(F235="","",ROUND(SQRT((F235*L235/100)^2+(G235*O235)^2),0))</f>
        <v>46</v>
      </c>
      <c r="R235" s="56" t="n">
        <v>13.0944479765717</v>
      </c>
      <c r="S235" s="57" t="n">
        <f aca="false">U235*V235*$F$5</f>
        <v>730.770032051282</v>
      </c>
      <c r="T235" s="58" t="n">
        <f aca="false">MAX(0,MIN(1,R235/100+$D$5))</f>
        <v>0.642937894284481</v>
      </c>
      <c r="U235" s="58" t="n">
        <v>0.561698717948718</v>
      </c>
      <c r="V235" s="57" t="n">
        <v>1301</v>
      </c>
      <c r="W235" s="58" t="n">
        <v>0.0882361663506877</v>
      </c>
      <c r="X235" s="59" t="s">
        <v>136</v>
      </c>
      <c r="Y235" s="59" t="s">
        <v>131</v>
      </c>
    </row>
    <row r="236" customFormat="false" ht="15" hidden="false" customHeight="false" outlineLevel="0" collapsed="false">
      <c r="A236" s="32" t="s">
        <v>386</v>
      </c>
      <c r="B236" s="32" t="s">
        <v>261</v>
      </c>
      <c r="C236" s="32" t="s">
        <v>399</v>
      </c>
      <c r="D236" s="54" t="n">
        <f aca="false">ROUND(S236*T236,0)</f>
        <v>602</v>
      </c>
      <c r="E236" s="54" t="n">
        <f aca="false">ROUND(S236,0)-D236</f>
        <v>381</v>
      </c>
      <c r="F236" s="54" t="n">
        <f aca="false">IF(COUNTA(D236:E236)=0,"",SUM(D236:E236))</f>
        <v>983</v>
      </c>
      <c r="G236" s="55" t="n">
        <f aca="false">IF(OR(F236="",F236=0),"",D236/F236)</f>
        <v>0.612410986775178</v>
      </c>
      <c r="H236" s="55" t="n">
        <f aca="false">IF(OR(F236="",F236=0),"",E236/F236)</f>
        <v>0.387589013224822</v>
      </c>
      <c r="I236" s="32" t="s">
        <v>129</v>
      </c>
      <c r="J236" s="36" t="n">
        <v>2.08262589216041</v>
      </c>
      <c r="K236" s="36" t="n">
        <f aca="false">$K$8</f>
        <v>1.80181073632582</v>
      </c>
      <c r="L236" s="36" t="n">
        <f aca="false">SQRT(J236^2+K236^2)</f>
        <v>2.75387954279702</v>
      </c>
      <c r="M236" s="55" t="n">
        <f aca="false">IF(G236="","",MAX(0,G236-1.96*L236/100))</f>
        <v>0.558434947736356</v>
      </c>
      <c r="N236" s="55" t="n">
        <f aca="false">IF(G236="","",MIN(1,G236+1.96*L236/100))</f>
        <v>0.666387025814</v>
      </c>
      <c r="O236" s="54" t="n">
        <f aca="false">ROUND(S236*W236,0)</f>
        <v>67</v>
      </c>
      <c r="P236" s="54" t="n">
        <f aca="false">IF(F236="","",ROUND(SQRT((F236*L236/100)^2+(G236*O236)^2),0))</f>
        <v>49</v>
      </c>
      <c r="R236" s="56" t="n">
        <v>10.0186928000871</v>
      </c>
      <c r="S236" s="57" t="n">
        <f aca="false">U236*V236*$F$5</f>
        <v>983.008610086101</v>
      </c>
      <c r="T236" s="58" t="n">
        <f aca="false">MAX(0,MIN(1,R236/100+$D$5))</f>
        <v>0.612180342519636</v>
      </c>
      <c r="U236" s="58" t="n">
        <v>0.600861008610086</v>
      </c>
      <c r="V236" s="57" t="n">
        <v>1636</v>
      </c>
      <c r="W236" s="58" t="n">
        <v>0.0678151016999644</v>
      </c>
      <c r="X236" s="59" t="s">
        <v>169</v>
      </c>
      <c r="Y236" s="59" t="s">
        <v>131</v>
      </c>
    </row>
    <row r="237" customFormat="false" ht="15" hidden="false" customHeight="false" outlineLevel="0" collapsed="false">
      <c r="A237" s="32" t="s">
        <v>386</v>
      </c>
      <c r="B237" s="32" t="s">
        <v>261</v>
      </c>
      <c r="C237" s="32" t="s">
        <v>400</v>
      </c>
      <c r="D237" s="54" t="n">
        <f aca="false">ROUND(S237*T237,0)</f>
        <v>749</v>
      </c>
      <c r="E237" s="54" t="n">
        <f aca="false">ROUND(S237,0)-D237</f>
        <v>437</v>
      </c>
      <c r="F237" s="54" t="n">
        <f aca="false">IF(COUNTA(D237:E237)=0,"",SUM(D237:E237))</f>
        <v>1186</v>
      </c>
      <c r="G237" s="55" t="n">
        <f aca="false">IF(OR(F237="",F237=0),"",D237/F237)</f>
        <v>0.631534569983137</v>
      </c>
      <c r="H237" s="55" t="n">
        <f aca="false">IF(OR(F237="",F237=0),"",E237/F237)</f>
        <v>0.368465430016863</v>
      </c>
      <c r="I237" s="32" t="s">
        <v>129</v>
      </c>
      <c r="J237" s="36" t="n">
        <v>2.08262589216041</v>
      </c>
      <c r="K237" s="36" t="n">
        <f aca="false">$K$8</f>
        <v>1.80181073632582</v>
      </c>
      <c r="L237" s="36" t="n">
        <f aca="false">SQRT(J237^2+K237^2)</f>
        <v>2.75387954279702</v>
      </c>
      <c r="M237" s="55" t="n">
        <f aca="false">IF(G237="","",MAX(0,G237-1.96*L237/100))</f>
        <v>0.577558530944315</v>
      </c>
      <c r="N237" s="55" t="n">
        <f aca="false">IF(G237="","",MIN(1,G237+1.96*L237/100))</f>
        <v>0.685510609021958</v>
      </c>
      <c r="O237" s="54" t="n">
        <f aca="false">ROUND(S237*W237,0)</f>
        <v>80</v>
      </c>
      <c r="P237" s="54" t="n">
        <f aca="false">IF(F237="","",ROUND(SQRT((F237*L237/100)^2+(G237*O237)^2),0))</f>
        <v>60</v>
      </c>
      <c r="R237" s="56" t="n">
        <v>12.0068272539039</v>
      </c>
      <c r="S237" s="57" t="n">
        <f aca="false">U237*V237*$F$5</f>
        <v>1185.78507842306</v>
      </c>
      <c r="T237" s="58" t="n">
        <f aca="false">MAX(0,MIN(1,R237/100+$D$5))</f>
        <v>0.632061687057803</v>
      </c>
      <c r="U237" s="58" t="n">
        <v>0.508266214497669</v>
      </c>
      <c r="V237" s="57" t="n">
        <v>2333</v>
      </c>
      <c r="W237" s="58" t="n">
        <v>0.0678151016999644</v>
      </c>
      <c r="X237" s="59" t="s">
        <v>169</v>
      </c>
      <c r="Y237" s="59" t="s">
        <v>131</v>
      </c>
    </row>
    <row r="238" customFormat="false" ht="15" hidden="false" customHeight="false" outlineLevel="0" collapsed="false">
      <c r="A238" s="32" t="s">
        <v>386</v>
      </c>
      <c r="B238" s="32" t="s">
        <v>261</v>
      </c>
      <c r="C238" s="32" t="s">
        <v>401</v>
      </c>
      <c r="D238" s="54" t="n">
        <f aca="false">ROUND(S238*T238,0)</f>
        <v>589</v>
      </c>
      <c r="E238" s="54" t="n">
        <f aca="false">ROUND(S238,0)-D238</f>
        <v>416</v>
      </c>
      <c r="F238" s="54" t="n">
        <f aca="false">IF(COUNTA(D238:E238)=0,"",SUM(D238:E238))</f>
        <v>1005</v>
      </c>
      <c r="G238" s="55" t="n">
        <f aca="false">IF(OR(F238="",F238=0),"",D238/F238)</f>
        <v>0.586069651741294</v>
      </c>
      <c r="H238" s="55" t="n">
        <f aca="false">IF(OR(F238="",F238=0),"",E238/F238)</f>
        <v>0.413930348258706</v>
      </c>
      <c r="I238" s="32" t="s">
        <v>129</v>
      </c>
      <c r="J238" s="36" t="n">
        <v>2.08262589216041</v>
      </c>
      <c r="K238" s="36" t="n">
        <f aca="false">$K$8</f>
        <v>1.80181073632582</v>
      </c>
      <c r="L238" s="36" t="n">
        <f aca="false">SQRT(J238^2+K238^2)</f>
        <v>2.75387954279702</v>
      </c>
      <c r="M238" s="55" t="n">
        <f aca="false">IF(G238="","",MAX(0,G238-1.96*L238/100))</f>
        <v>0.532093612702472</v>
      </c>
      <c r="N238" s="55" t="n">
        <f aca="false">IF(G238="","",MIN(1,G238+1.96*L238/100))</f>
        <v>0.640045690780115</v>
      </c>
      <c r="O238" s="54" t="n">
        <f aca="false">ROUND(S238*W238,0)</f>
        <v>68</v>
      </c>
      <c r="P238" s="54" t="n">
        <f aca="false">IF(F238="","",ROUND(SQRT((F238*L238/100)^2+(G238*O238)^2),0))</f>
        <v>49</v>
      </c>
      <c r="R238" s="56" t="n">
        <v>7.4376665307174</v>
      </c>
      <c r="S238" s="57" t="n">
        <f aca="false">U238*V238*$F$5</f>
        <v>1004.54761904762</v>
      </c>
      <c r="T238" s="58" t="n">
        <f aca="false">MAX(0,MIN(1,R238/100+$D$5))</f>
        <v>0.586370079825939</v>
      </c>
      <c r="U238" s="58" t="n">
        <v>0.738095238095238</v>
      </c>
      <c r="V238" s="57" t="n">
        <v>1361</v>
      </c>
      <c r="W238" s="58" t="n">
        <v>0.0678151016999644</v>
      </c>
      <c r="X238" s="59" t="s">
        <v>169</v>
      </c>
      <c r="Y238" s="59" t="s">
        <v>131</v>
      </c>
    </row>
    <row r="239" customFormat="false" ht="15" hidden="false" customHeight="false" outlineLevel="0" collapsed="false">
      <c r="A239" s="32" t="s">
        <v>386</v>
      </c>
      <c r="B239" s="32" t="s">
        <v>261</v>
      </c>
      <c r="C239" s="32" t="s">
        <v>402</v>
      </c>
      <c r="D239" s="54" t="n">
        <f aca="false">ROUND(S239*T239,0)</f>
        <v>445</v>
      </c>
      <c r="E239" s="54" t="n">
        <f aca="false">ROUND(S239,0)-D239</f>
        <v>253</v>
      </c>
      <c r="F239" s="54" t="n">
        <f aca="false">IF(COUNTA(D239:E239)=0,"",SUM(D239:E239))</f>
        <v>698</v>
      </c>
      <c r="G239" s="55" t="n">
        <f aca="false">IF(OR(F239="",F239=0),"",D239/F239)</f>
        <v>0.637535816618911</v>
      </c>
      <c r="H239" s="55" t="n">
        <f aca="false">IF(OR(F239="",F239=0),"",E239/F239)</f>
        <v>0.362464183381089</v>
      </c>
      <c r="I239" s="32" t="s">
        <v>129</v>
      </c>
      <c r="J239" s="36" t="n">
        <v>2.22489971008846</v>
      </c>
      <c r="K239" s="36" t="n">
        <f aca="false">$K$8</f>
        <v>1.80181073632582</v>
      </c>
      <c r="L239" s="36" t="n">
        <f aca="false">SQRT(J239^2+K239^2)</f>
        <v>2.86298806310657</v>
      </c>
      <c r="M239" s="55" t="n">
        <f aca="false">IF(G239="","",MAX(0,G239-1.96*L239/100))</f>
        <v>0.581421250582022</v>
      </c>
      <c r="N239" s="55" t="n">
        <f aca="false">IF(G239="","",MIN(1,G239+1.96*L239/100))</f>
        <v>0.6936503826558</v>
      </c>
      <c r="O239" s="54" t="n">
        <f aca="false">ROUND(S239*W239,0)</f>
        <v>62</v>
      </c>
      <c r="P239" s="54" t="n">
        <f aca="false">IF(F239="","",ROUND(SQRT((F239*L239/100)^2+(G239*O239)^2),0))</f>
        <v>44</v>
      </c>
      <c r="R239" s="56" t="n">
        <v>12.6444771123466</v>
      </c>
      <c r="S239" s="57" t="n">
        <f aca="false">U239*V239*$F$5</f>
        <v>697.629411764706</v>
      </c>
      <c r="T239" s="58" t="n">
        <f aca="false">MAX(0,MIN(1,R239/100+$D$5))</f>
        <v>0.638438185642231</v>
      </c>
      <c r="U239" s="58" t="n">
        <v>0.685294117647059</v>
      </c>
      <c r="V239" s="57" t="n">
        <v>1018</v>
      </c>
      <c r="W239" s="58" t="n">
        <v>0.0882361663506877</v>
      </c>
      <c r="X239" s="59" t="s">
        <v>136</v>
      </c>
      <c r="Y239" s="59" t="s">
        <v>131</v>
      </c>
    </row>
    <row r="240" customFormat="false" ht="15" hidden="false" customHeight="false" outlineLevel="0" collapsed="false">
      <c r="A240" s="32" t="s">
        <v>386</v>
      </c>
      <c r="B240" s="32" t="s">
        <v>261</v>
      </c>
      <c r="C240" s="32" t="s">
        <v>403</v>
      </c>
      <c r="D240" s="54" t="n">
        <f aca="false">ROUND(S240*T240,0)</f>
        <v>571</v>
      </c>
      <c r="E240" s="54" t="n">
        <f aca="false">ROUND(S240,0)-D240</f>
        <v>292</v>
      </c>
      <c r="F240" s="54" t="n">
        <f aca="false">IF(COUNTA(D240:E240)=0,"",SUM(D240:E240))</f>
        <v>863</v>
      </c>
      <c r="G240" s="55" t="n">
        <f aca="false">IF(OR(F240="",F240=0),"",D240/F240)</f>
        <v>0.661645422943221</v>
      </c>
      <c r="H240" s="55" t="n">
        <f aca="false">IF(OR(F240="",F240=0),"",E240/F240)</f>
        <v>0.338354577056779</v>
      </c>
      <c r="I240" s="32" t="s">
        <v>129</v>
      </c>
      <c r="J240" s="36" t="n">
        <v>2.22489971008846</v>
      </c>
      <c r="K240" s="36" t="n">
        <f aca="false">$K$8</f>
        <v>1.80181073632582</v>
      </c>
      <c r="L240" s="36" t="n">
        <f aca="false">SQRT(J240^2+K240^2)</f>
        <v>2.86298806310657</v>
      </c>
      <c r="M240" s="55" t="n">
        <f aca="false">IF(G240="","",MAX(0,G240-1.96*L240/100))</f>
        <v>0.605530856906333</v>
      </c>
      <c r="N240" s="55" t="n">
        <f aca="false">IF(G240="","",MIN(1,G240+1.96*L240/100))</f>
        <v>0.71775998898011</v>
      </c>
      <c r="O240" s="54" t="n">
        <f aca="false">ROUND(S240*W240,0)</f>
        <v>76</v>
      </c>
      <c r="P240" s="54" t="n">
        <f aca="false">IF(F240="","",ROUND(SQRT((F240*L240/100)^2+(G240*O240)^2),0))</f>
        <v>56</v>
      </c>
      <c r="R240" s="56" t="n">
        <v>14.9560185086219</v>
      </c>
      <c r="S240" s="57" t="n">
        <f aca="false">U240*V240*$F$5</f>
        <v>863.161290322581</v>
      </c>
      <c r="T240" s="58" t="n">
        <f aca="false">MAX(0,MIN(1,R240/100+$D$5))</f>
        <v>0.661553599604984</v>
      </c>
      <c r="U240" s="58" t="n">
        <v>0.551893408134642</v>
      </c>
      <c r="V240" s="57" t="n">
        <v>1564</v>
      </c>
      <c r="W240" s="58" t="n">
        <v>0.0882361663506877</v>
      </c>
      <c r="X240" s="59" t="s">
        <v>136</v>
      </c>
      <c r="Y240" s="59" t="s">
        <v>131</v>
      </c>
    </row>
    <row r="241" customFormat="false" ht="15" hidden="false" customHeight="false" outlineLevel="0" collapsed="false">
      <c r="A241" s="32" t="s">
        <v>386</v>
      </c>
      <c r="B241" s="32" t="s">
        <v>261</v>
      </c>
      <c r="C241" s="32" t="s">
        <v>404</v>
      </c>
      <c r="D241" s="54" t="n">
        <f aca="false">ROUND(S241*T241,0)</f>
        <v>709</v>
      </c>
      <c r="E241" s="54" t="n">
        <f aca="false">ROUND(S241,0)-D241</f>
        <v>422</v>
      </c>
      <c r="F241" s="54" t="n">
        <f aca="false">IF(COUNTA(D241:E241)=0,"",SUM(D241:E241))</f>
        <v>1131</v>
      </c>
      <c r="G241" s="55" t="n">
        <f aca="false">IF(OR(F241="",F241=0),"",D241/F241)</f>
        <v>0.626878868258179</v>
      </c>
      <c r="H241" s="55" t="n">
        <f aca="false">IF(OR(F241="",F241=0),"",E241/F241)</f>
        <v>0.373121131741821</v>
      </c>
      <c r="I241" s="32" t="s">
        <v>129</v>
      </c>
      <c r="J241" s="36" t="n">
        <v>2.08262589216041</v>
      </c>
      <c r="K241" s="36" t="n">
        <f aca="false">$K$8</f>
        <v>1.80181073632582</v>
      </c>
      <c r="L241" s="36" t="n">
        <f aca="false">SQRT(J241^2+K241^2)</f>
        <v>2.75387954279702</v>
      </c>
      <c r="M241" s="55" t="n">
        <f aca="false">IF(G241="","",MAX(0,G241-1.96*L241/100))</f>
        <v>0.572902829219357</v>
      </c>
      <c r="N241" s="55" t="n">
        <f aca="false">IF(G241="","",MIN(1,G241+1.96*L241/100))</f>
        <v>0.680854907297</v>
      </c>
      <c r="O241" s="54" t="n">
        <f aca="false">ROUND(S241*W241,0)</f>
        <v>77</v>
      </c>
      <c r="P241" s="54" t="n">
        <f aca="false">IF(F241="","",ROUND(SQRT((F241*L241/100)^2+(G241*O241)^2),0))</f>
        <v>57</v>
      </c>
      <c r="R241" s="56" t="n">
        <v>11.4492741969504</v>
      </c>
      <c r="S241" s="57" t="n">
        <f aca="false">U241*V241*$F$5</f>
        <v>1131.04550209205</v>
      </c>
      <c r="T241" s="58" t="n">
        <f aca="false">MAX(0,MIN(1,R241/100+$D$5))</f>
        <v>0.626486156488268</v>
      </c>
      <c r="U241" s="58" t="n">
        <v>0.582112970711297</v>
      </c>
      <c r="V241" s="57" t="n">
        <v>1943</v>
      </c>
      <c r="W241" s="58" t="n">
        <v>0.0678151016999644</v>
      </c>
      <c r="X241" s="59" t="s">
        <v>169</v>
      </c>
      <c r="Y241" s="59" t="s">
        <v>131</v>
      </c>
    </row>
    <row r="242" customFormat="false" ht="15" hidden="false" customHeight="false" outlineLevel="0" collapsed="false">
      <c r="A242" s="32" t="s">
        <v>386</v>
      </c>
      <c r="B242" s="32" t="s">
        <v>261</v>
      </c>
      <c r="C242" s="32" t="s">
        <v>405</v>
      </c>
      <c r="D242" s="54" t="n">
        <f aca="false">ROUND(S242*T242,0)</f>
        <v>504</v>
      </c>
      <c r="E242" s="54" t="n">
        <f aca="false">ROUND(S242,0)-D242</f>
        <v>236</v>
      </c>
      <c r="F242" s="54" t="n">
        <f aca="false">IF(COUNTA(D242:E242)=0,"",SUM(D242:E242))</f>
        <v>740</v>
      </c>
      <c r="G242" s="55" t="n">
        <f aca="false">IF(OR(F242="",F242=0),"",D242/F242)</f>
        <v>0.681081081081081</v>
      </c>
      <c r="H242" s="55" t="n">
        <f aca="false">IF(OR(F242="",F242=0),"",E242/F242)</f>
        <v>0.318918918918919</v>
      </c>
      <c r="I242" s="32" t="s">
        <v>129</v>
      </c>
      <c r="J242" s="36" t="n">
        <v>2.22489971008846</v>
      </c>
      <c r="K242" s="36" t="n">
        <f aca="false">$K$8</f>
        <v>1.80181073632582</v>
      </c>
      <c r="L242" s="36" t="n">
        <f aca="false">SQRT(J242^2+K242^2)</f>
        <v>2.86298806310657</v>
      </c>
      <c r="M242" s="55" t="n">
        <f aca="false">IF(G242="","",MAX(0,G242-1.96*L242/100))</f>
        <v>0.624966515044192</v>
      </c>
      <c r="N242" s="55" t="n">
        <f aca="false">IF(G242="","",MIN(1,G242+1.96*L242/100))</f>
        <v>0.73719564711797</v>
      </c>
      <c r="O242" s="54" t="n">
        <f aca="false">ROUND(S242*W242,0)</f>
        <v>65</v>
      </c>
      <c r="P242" s="54" t="n">
        <f aca="false">IF(F242="","",ROUND(SQRT((F242*L242/100)^2+(G242*O242)^2),0))</f>
        <v>49</v>
      </c>
      <c r="R242" s="56" t="n">
        <v>16.9589084637388</v>
      </c>
      <c r="S242" s="57" t="n">
        <f aca="false">U242*V242*$F$5</f>
        <v>740.0329218107</v>
      </c>
      <c r="T242" s="58" t="n">
        <f aca="false">MAX(0,MIN(1,R242/100+$D$5))</f>
        <v>0.681582499156153</v>
      </c>
      <c r="U242" s="58" t="n">
        <v>0.303292181069959</v>
      </c>
      <c r="V242" s="57" t="n">
        <v>2440</v>
      </c>
      <c r="W242" s="58" t="n">
        <v>0.0882361663506877</v>
      </c>
      <c r="X242" s="59" t="s">
        <v>136</v>
      </c>
      <c r="Y242" s="59" t="s">
        <v>131</v>
      </c>
    </row>
    <row r="243" customFormat="false" ht="15" hidden="false" customHeight="false" outlineLevel="0" collapsed="false">
      <c r="A243" s="32" t="s">
        <v>386</v>
      </c>
      <c r="B243" s="32" t="s">
        <v>261</v>
      </c>
      <c r="C243" s="32" t="s">
        <v>406</v>
      </c>
      <c r="D243" s="54" t="n">
        <f aca="false">ROUND(S243*T243,0)</f>
        <v>545</v>
      </c>
      <c r="E243" s="54" t="n">
        <f aca="false">ROUND(S243,0)-D243</f>
        <v>326</v>
      </c>
      <c r="F243" s="54" t="n">
        <f aca="false">IF(COUNTA(D243:E243)=0,"",SUM(D243:E243))</f>
        <v>871</v>
      </c>
      <c r="G243" s="55" t="n">
        <f aca="false">IF(OR(F243="",F243=0),"",D243/F243)</f>
        <v>0.625717566016074</v>
      </c>
      <c r="H243" s="55" t="n">
        <f aca="false">IF(OR(F243="",F243=0),"",E243/F243)</f>
        <v>0.374282433983927</v>
      </c>
      <c r="I243" s="32" t="s">
        <v>129</v>
      </c>
      <c r="J243" s="36" t="n">
        <v>2.22489971008846</v>
      </c>
      <c r="K243" s="36" t="n">
        <f aca="false">$K$8</f>
        <v>1.80181073632582</v>
      </c>
      <c r="L243" s="36" t="n">
        <f aca="false">SQRT(J243^2+K243^2)</f>
        <v>2.86298806310657</v>
      </c>
      <c r="M243" s="55" t="n">
        <f aca="false">IF(G243="","",MAX(0,G243-1.96*L243/100))</f>
        <v>0.569602999979185</v>
      </c>
      <c r="N243" s="55" t="n">
        <f aca="false">IF(G243="","",MIN(1,G243+1.96*L243/100))</f>
        <v>0.681832132052962</v>
      </c>
      <c r="O243" s="54" t="n">
        <f aca="false">ROUND(S243*W243,0)</f>
        <v>77</v>
      </c>
      <c r="P243" s="54" t="n">
        <f aca="false">IF(F243="","",ROUND(SQRT((F243*L243/100)^2+(G243*O243)^2),0))</f>
        <v>54</v>
      </c>
      <c r="R243" s="56" t="n">
        <v>11.427859873464</v>
      </c>
      <c r="S243" s="57" t="n">
        <f aca="false">U243*V243*$F$5</f>
        <v>870.802226935313</v>
      </c>
      <c r="T243" s="58" t="n">
        <f aca="false">MAX(0,MIN(1,R243/100+$D$5))</f>
        <v>0.626272013253405</v>
      </c>
      <c r="U243" s="58" t="n">
        <v>0.449098621420997</v>
      </c>
      <c r="V243" s="57" t="n">
        <v>1939</v>
      </c>
      <c r="W243" s="58" t="n">
        <v>0.0882361663506877</v>
      </c>
      <c r="X243" s="59" t="s">
        <v>136</v>
      </c>
      <c r="Y243" s="59" t="s">
        <v>131</v>
      </c>
    </row>
    <row r="244" customFormat="false" ht="15" hidden="false" customHeight="false" outlineLevel="0" collapsed="false">
      <c r="A244" s="32" t="s">
        <v>386</v>
      </c>
      <c r="B244" s="32" t="s">
        <v>261</v>
      </c>
      <c r="C244" s="32" t="s">
        <v>407</v>
      </c>
      <c r="D244" s="54" t="n">
        <f aca="false">ROUND(S244*T244,0)</f>
        <v>153</v>
      </c>
      <c r="E244" s="54" t="n">
        <f aca="false">ROUND(S244,0)-D244</f>
        <v>62</v>
      </c>
      <c r="F244" s="54" t="n">
        <f aca="false">IF(COUNTA(D244:E244)=0,"",SUM(D244:E244))</f>
        <v>215</v>
      </c>
      <c r="G244" s="55" t="n">
        <f aca="false">IF(OR(F244="",F244=0),"",D244/F244)</f>
        <v>0.711627906976744</v>
      </c>
      <c r="H244" s="55" t="n">
        <f aca="false">IF(OR(F244="",F244=0),"",E244/F244)</f>
        <v>0.288372093023256</v>
      </c>
      <c r="I244" s="32" t="s">
        <v>129</v>
      </c>
      <c r="J244" s="36" t="n">
        <v>3.1978281706008</v>
      </c>
      <c r="K244" s="36" t="n">
        <f aca="false">$K$8</f>
        <v>1.80181073632582</v>
      </c>
      <c r="L244" s="36" t="n">
        <f aca="false">SQRT(J244^2+K244^2)</f>
        <v>3.67050772213151</v>
      </c>
      <c r="M244" s="55" t="n">
        <f aca="false">IF(G244="","",MAX(0,G244-1.96*L244/100))</f>
        <v>0.639685955622967</v>
      </c>
      <c r="N244" s="55" t="n">
        <f aca="false">IF(G244="","",MIN(1,G244+1.96*L244/100))</f>
        <v>0.783569858330522</v>
      </c>
      <c r="O244" s="54" t="n">
        <f aca="false">ROUND(S244*W244,0)</f>
        <v>32</v>
      </c>
      <c r="P244" s="54" t="n">
        <f aca="false">IF(F244="","",ROUND(SQRT((F244*L244/100)^2+(G244*O244)^2),0))</f>
        <v>24</v>
      </c>
      <c r="R244" s="56" t="n">
        <v>19.8602261892935</v>
      </c>
      <c r="S244" s="57" t="n">
        <f aca="false">U244*V244*$F$5</f>
        <v>215.348525469169</v>
      </c>
      <c r="T244" s="58" t="n">
        <f aca="false">MAX(0,MIN(1,R244/100+$D$5))</f>
        <v>0.710595676411699</v>
      </c>
      <c r="U244" s="58" t="n">
        <v>0.281501340482574</v>
      </c>
      <c r="V244" s="57" t="n">
        <v>765</v>
      </c>
      <c r="W244" s="58" t="n">
        <v>0.147793277096735</v>
      </c>
      <c r="X244" s="59" t="s">
        <v>130</v>
      </c>
      <c r="Y244" s="59" t="s">
        <v>131</v>
      </c>
    </row>
    <row r="245" customFormat="false" ht="15" hidden="false" customHeight="false" outlineLevel="0" collapsed="false">
      <c r="A245" s="32" t="s">
        <v>386</v>
      </c>
      <c r="B245" s="32" t="s">
        <v>261</v>
      </c>
      <c r="C245" s="32" t="s">
        <v>408</v>
      </c>
      <c r="D245" s="54" t="n">
        <f aca="false">ROUND(S245*T245,0)</f>
        <v>316</v>
      </c>
      <c r="E245" s="54" t="n">
        <f aca="false">ROUND(S245,0)-D245</f>
        <v>125</v>
      </c>
      <c r="F245" s="54" t="n">
        <f aca="false">IF(COUNTA(D245:E245)=0,"",SUM(D245:E245))</f>
        <v>441</v>
      </c>
      <c r="G245" s="55" t="n">
        <f aca="false">IF(OR(F245="",F245=0),"",D245/F245)</f>
        <v>0.71655328798186</v>
      </c>
      <c r="H245" s="55" t="n">
        <f aca="false">IF(OR(F245="",F245=0),"",E245/F245)</f>
        <v>0.283446712018141</v>
      </c>
      <c r="I245" s="32" t="s">
        <v>129</v>
      </c>
      <c r="J245" s="36" t="n">
        <v>3.1978281706008</v>
      </c>
      <c r="K245" s="36" t="n">
        <f aca="false">$K$8</f>
        <v>1.80181073632582</v>
      </c>
      <c r="L245" s="36" t="n">
        <f aca="false">SQRT(J245^2+K245^2)</f>
        <v>3.67050772213151</v>
      </c>
      <c r="M245" s="55" t="n">
        <f aca="false">IF(G245="","",MAX(0,G245-1.96*L245/100))</f>
        <v>0.644611336628082</v>
      </c>
      <c r="N245" s="55" t="n">
        <f aca="false">IF(G245="","",MIN(1,G245+1.96*L245/100))</f>
        <v>0.788495239335637</v>
      </c>
      <c r="O245" s="54" t="n">
        <f aca="false">ROUND(S245*W245,0)</f>
        <v>65</v>
      </c>
      <c r="P245" s="54" t="n">
        <f aca="false">IF(F245="","",ROUND(SQRT((F245*L245/100)^2+(G245*O245)^2),0))</f>
        <v>49</v>
      </c>
      <c r="R245" s="56" t="n">
        <v>20.4729348767048</v>
      </c>
      <c r="S245" s="57" t="n">
        <f aca="false">U245*V245*$F$5</f>
        <v>440.805484147387</v>
      </c>
      <c r="T245" s="58" t="n">
        <f aca="false">MAX(0,MIN(1,R245/100+$D$5))</f>
        <v>0.716722763285813</v>
      </c>
      <c r="U245" s="58" t="n">
        <v>0.381319622964867</v>
      </c>
      <c r="V245" s="57" t="n">
        <v>1156</v>
      </c>
      <c r="W245" s="58" t="n">
        <v>0.147793277096735</v>
      </c>
      <c r="X245" s="59" t="s">
        <v>130</v>
      </c>
      <c r="Y245" s="59" t="s">
        <v>131</v>
      </c>
    </row>
    <row r="246" customFormat="false" ht="15" hidden="false" customHeight="false" outlineLevel="0" collapsed="false">
      <c r="A246" s="32" t="s">
        <v>386</v>
      </c>
      <c r="B246" s="32" t="s">
        <v>261</v>
      </c>
      <c r="C246" s="32" t="s">
        <v>409</v>
      </c>
      <c r="D246" s="54" t="n">
        <f aca="false">ROUND(S246*T246,0)</f>
        <v>265</v>
      </c>
      <c r="E246" s="54" t="n">
        <f aca="false">ROUND(S246,0)-D246</f>
        <v>103</v>
      </c>
      <c r="F246" s="54" t="n">
        <f aca="false">IF(COUNTA(D246:E246)=0,"",SUM(D246:E246))</f>
        <v>368</v>
      </c>
      <c r="G246" s="55" t="n">
        <f aca="false">IF(OR(F246="",F246=0),"",D246/F246)</f>
        <v>0.720108695652174</v>
      </c>
      <c r="H246" s="55" t="n">
        <f aca="false">IF(OR(F246="",F246=0),"",E246/F246)</f>
        <v>0.279891304347826</v>
      </c>
      <c r="I246" s="32" t="s">
        <v>129</v>
      </c>
      <c r="J246" s="36" t="n">
        <v>3.1978281706008</v>
      </c>
      <c r="K246" s="36" t="n">
        <f aca="false">$K$8</f>
        <v>1.80181073632582</v>
      </c>
      <c r="L246" s="36" t="n">
        <f aca="false">SQRT(J246^2+K246^2)</f>
        <v>3.67050772213151</v>
      </c>
      <c r="M246" s="55" t="n">
        <f aca="false">IF(G246="","",MAX(0,G246-1.96*L246/100))</f>
        <v>0.648166744298396</v>
      </c>
      <c r="N246" s="55" t="n">
        <f aca="false">IF(G246="","",MIN(1,G246+1.96*L246/100))</f>
        <v>0.792050647005952</v>
      </c>
      <c r="O246" s="54" t="n">
        <f aca="false">ROUND(S246*W246,0)</f>
        <v>54</v>
      </c>
      <c r="P246" s="54" t="n">
        <f aca="false">IF(F246="","",ROUND(SQRT((F246*L246/100)^2+(G246*O246)^2),0))</f>
        <v>41</v>
      </c>
      <c r="R246" s="56" t="n">
        <v>20.9672932413822</v>
      </c>
      <c r="S246" s="57" t="n">
        <f aca="false">U246*V246*$F$5</f>
        <v>367.804159445407</v>
      </c>
      <c r="T246" s="58" t="n">
        <f aca="false">MAX(0,MIN(1,R246/100+$D$5))</f>
        <v>0.721666346932586</v>
      </c>
      <c r="U246" s="58" t="n">
        <v>0.306759098786828</v>
      </c>
      <c r="V246" s="57" t="n">
        <v>1199</v>
      </c>
      <c r="W246" s="58" t="n">
        <v>0.147793277096735</v>
      </c>
      <c r="X246" s="59" t="s">
        <v>130</v>
      </c>
      <c r="Y246" s="59" t="s">
        <v>131</v>
      </c>
    </row>
    <row r="247" customFormat="false" ht="15" hidden="false" customHeight="false" outlineLevel="0" collapsed="false">
      <c r="A247" s="32" t="s">
        <v>386</v>
      </c>
      <c r="B247" s="32" t="s">
        <v>261</v>
      </c>
      <c r="C247" s="32" t="s">
        <v>410</v>
      </c>
      <c r="D247" s="54" t="n">
        <f aca="false">ROUND(S247*T247,0)</f>
        <v>348</v>
      </c>
      <c r="E247" s="54" t="n">
        <f aca="false">ROUND(S247,0)-D247</f>
        <v>126</v>
      </c>
      <c r="F247" s="54" t="n">
        <f aca="false">IF(COUNTA(D247:E247)=0,"",SUM(D247:E247))</f>
        <v>474</v>
      </c>
      <c r="G247" s="55" t="n">
        <f aca="false">IF(OR(F247="",F247=0),"",D247/F247)</f>
        <v>0.734177215189873</v>
      </c>
      <c r="H247" s="55" t="n">
        <f aca="false">IF(OR(F247="",F247=0),"",E247/F247)</f>
        <v>0.265822784810127</v>
      </c>
      <c r="I247" s="32" t="s">
        <v>129</v>
      </c>
      <c r="J247" s="36" t="n">
        <v>3.1978281706008</v>
      </c>
      <c r="K247" s="36" t="n">
        <f aca="false">$K$8</f>
        <v>1.80181073632582</v>
      </c>
      <c r="L247" s="36" t="n">
        <f aca="false">SQRT(J247^2+K247^2)</f>
        <v>3.67050772213151</v>
      </c>
      <c r="M247" s="55" t="n">
        <f aca="false">IF(G247="","",MAX(0,G247-1.96*L247/100))</f>
        <v>0.662235263836096</v>
      </c>
      <c r="N247" s="55" t="n">
        <f aca="false">IF(G247="","",MIN(1,G247+1.96*L247/100))</f>
        <v>0.806119166543651</v>
      </c>
      <c r="O247" s="54" t="n">
        <f aca="false">ROUND(S247*W247,0)</f>
        <v>70</v>
      </c>
      <c r="P247" s="54" t="n">
        <f aca="false">IF(F247="","",ROUND(SQRT((F247*L247/100)^2+(G247*O247)^2),0))</f>
        <v>54</v>
      </c>
      <c r="R247" s="56" t="n">
        <v>22.3564282156493</v>
      </c>
      <c r="S247" s="57" t="n">
        <f aca="false">U247*V247*$F$5</f>
        <v>473.687539936102</v>
      </c>
      <c r="T247" s="58" t="n">
        <f aca="false">MAX(0,MIN(1,R247/100+$D$5))</f>
        <v>0.735557696675258</v>
      </c>
      <c r="U247" s="58" t="n">
        <v>0.281789137380192</v>
      </c>
      <c r="V247" s="57" t="n">
        <v>1681</v>
      </c>
      <c r="W247" s="58" t="n">
        <v>0.147793277096735</v>
      </c>
      <c r="X247" s="59" t="s">
        <v>130</v>
      </c>
      <c r="Y247" s="59" t="s">
        <v>131</v>
      </c>
    </row>
    <row r="248" customFormat="false" ht="15" hidden="false" customHeight="false" outlineLevel="0" collapsed="false">
      <c r="A248" s="32" t="s">
        <v>386</v>
      </c>
      <c r="B248" s="32" t="s">
        <v>261</v>
      </c>
      <c r="C248" s="32" t="s">
        <v>411</v>
      </c>
      <c r="D248" s="54" t="n">
        <f aca="false">ROUND(S248*T248,0)</f>
        <v>647</v>
      </c>
      <c r="E248" s="54" t="n">
        <f aca="false">ROUND(S248,0)-D248</f>
        <v>189</v>
      </c>
      <c r="F248" s="54" t="n">
        <f aca="false">IF(COUNTA(D248:E248)=0,"",SUM(D248:E248))</f>
        <v>836</v>
      </c>
      <c r="G248" s="55" t="n">
        <f aca="false">IF(OR(F248="",F248=0),"",D248/F248)</f>
        <v>0.773923444976077</v>
      </c>
      <c r="H248" s="55" t="n">
        <f aca="false">IF(OR(F248="",F248=0),"",E248/F248)</f>
        <v>0.226076555023923</v>
      </c>
      <c r="I248" s="32" t="s">
        <v>129</v>
      </c>
      <c r="J248" s="36" t="n">
        <v>2.22489971008846</v>
      </c>
      <c r="K248" s="36" t="n">
        <f aca="false">$K$8</f>
        <v>1.80181073632582</v>
      </c>
      <c r="L248" s="36" t="n">
        <f aca="false">SQRT(J248^2+K248^2)</f>
        <v>2.86298806310657</v>
      </c>
      <c r="M248" s="55" t="n">
        <f aca="false">IF(G248="","",MAX(0,G248-1.96*L248/100))</f>
        <v>0.717808878939188</v>
      </c>
      <c r="N248" s="55" t="n">
        <f aca="false">IF(G248="","",MIN(1,G248+1.96*L248/100))</f>
        <v>0.830038011012965</v>
      </c>
      <c r="O248" s="54" t="n">
        <f aca="false">ROUND(S248*W248,0)</f>
        <v>74</v>
      </c>
      <c r="P248" s="54" t="n">
        <f aca="false">IF(F248="","",ROUND(SQRT((F248*L248/100)^2+(G248*O248)^2),0))</f>
        <v>62</v>
      </c>
      <c r="R248" s="56" t="n">
        <v>26.2596945467534</v>
      </c>
      <c r="S248" s="57" t="n">
        <f aca="false">U248*V248*$F$5</f>
        <v>835.622727272728</v>
      </c>
      <c r="T248" s="58" t="n">
        <f aca="false">MAX(0,MIN(1,R248/100+$D$5))</f>
        <v>0.774590359986299</v>
      </c>
      <c r="U248" s="58" t="n">
        <v>0.224147727272727</v>
      </c>
      <c r="V248" s="57" t="n">
        <v>3728</v>
      </c>
      <c r="W248" s="58" t="n">
        <v>0.0882361663506877</v>
      </c>
      <c r="X248" s="59" t="s">
        <v>136</v>
      </c>
      <c r="Y248" s="59" t="s">
        <v>131</v>
      </c>
    </row>
    <row r="249" customFormat="false" ht="15" hidden="false" customHeight="false" outlineLevel="0" collapsed="false">
      <c r="A249" s="32" t="s">
        <v>386</v>
      </c>
      <c r="B249" s="32" t="s">
        <v>261</v>
      </c>
      <c r="C249" s="32" t="s">
        <v>412</v>
      </c>
      <c r="D249" s="54" t="n">
        <f aca="false">ROUND(S249*T249,0)</f>
        <v>371</v>
      </c>
      <c r="E249" s="54" t="n">
        <f aca="false">ROUND(S249,0)-D249</f>
        <v>137</v>
      </c>
      <c r="F249" s="54" t="n">
        <f aca="false">IF(COUNTA(D249:E249)=0,"",SUM(D249:E249))</f>
        <v>508</v>
      </c>
      <c r="G249" s="55" t="n">
        <f aca="false">IF(OR(F249="",F249=0),"",D249/F249)</f>
        <v>0.730314960629921</v>
      </c>
      <c r="H249" s="55" t="n">
        <f aca="false">IF(OR(F249="",F249=0),"",E249/F249)</f>
        <v>0.269685039370079</v>
      </c>
      <c r="I249" s="32" t="s">
        <v>129</v>
      </c>
      <c r="J249" s="36" t="n">
        <v>3.1978281706008</v>
      </c>
      <c r="K249" s="36" t="n">
        <f aca="false">$K$8</f>
        <v>1.80181073632582</v>
      </c>
      <c r="L249" s="36" t="n">
        <f aca="false">SQRT(J249^2+K249^2)</f>
        <v>3.67050772213151</v>
      </c>
      <c r="M249" s="55" t="n">
        <f aca="false">IF(G249="","",MAX(0,G249-1.96*L249/100))</f>
        <v>0.658373009276144</v>
      </c>
      <c r="N249" s="55" t="n">
        <f aca="false">IF(G249="","",MIN(1,G249+1.96*L249/100))</f>
        <v>0.802256911983699</v>
      </c>
      <c r="O249" s="54" t="n">
        <f aca="false">ROUND(S249*W249,0)</f>
        <v>75</v>
      </c>
      <c r="P249" s="54" t="n">
        <f aca="false">IF(F249="","",ROUND(SQRT((F249*L249/100)^2+(G249*O249)^2),0))</f>
        <v>58</v>
      </c>
      <c r="R249" s="56" t="n">
        <v>21.8505238235772</v>
      </c>
      <c r="S249" s="57" t="n">
        <f aca="false">U249*V249*$F$5</f>
        <v>507.768014059754</v>
      </c>
      <c r="T249" s="58" t="n">
        <f aca="false">MAX(0,MIN(1,R249/100+$D$5))</f>
        <v>0.730498652754537</v>
      </c>
      <c r="U249" s="58" t="n">
        <v>0.272993555946104</v>
      </c>
      <c r="V249" s="57" t="n">
        <v>1860</v>
      </c>
      <c r="W249" s="58" t="n">
        <v>0.147793277096735</v>
      </c>
      <c r="X249" s="59" t="s">
        <v>130</v>
      </c>
      <c r="Y249" s="59" t="s">
        <v>131</v>
      </c>
    </row>
    <row r="250" customFormat="false" ht="15" hidden="false" customHeight="false" outlineLevel="0" collapsed="false">
      <c r="A250" s="32" t="s">
        <v>386</v>
      </c>
      <c r="B250" s="32" t="s">
        <v>261</v>
      </c>
      <c r="C250" s="32" t="s">
        <v>413</v>
      </c>
      <c r="D250" s="54" t="n">
        <f aca="false">ROUND(S250*T250,0)</f>
        <v>355</v>
      </c>
      <c r="E250" s="54" t="n">
        <f aca="false">ROUND(S250,0)-D250</f>
        <v>144</v>
      </c>
      <c r="F250" s="54" t="n">
        <f aca="false">IF(COUNTA(D250:E250)=0,"",SUM(D250:E250))</f>
        <v>499</v>
      </c>
      <c r="G250" s="55" t="n">
        <f aca="false">IF(OR(F250="",F250=0),"",D250/F250)</f>
        <v>0.711422845691383</v>
      </c>
      <c r="H250" s="55" t="n">
        <f aca="false">IF(OR(F250="",F250=0),"",E250/F250)</f>
        <v>0.288577154308617</v>
      </c>
      <c r="I250" s="32" t="s">
        <v>129</v>
      </c>
      <c r="J250" s="36" t="n">
        <v>3.1978281706008</v>
      </c>
      <c r="K250" s="36" t="n">
        <f aca="false">$K$8</f>
        <v>1.80181073632582</v>
      </c>
      <c r="L250" s="36" t="n">
        <f aca="false">SQRT(J250^2+K250^2)</f>
        <v>3.67050772213151</v>
      </c>
      <c r="M250" s="55" t="n">
        <f aca="false">IF(G250="","",MAX(0,G250-1.96*L250/100))</f>
        <v>0.639480894337605</v>
      </c>
      <c r="N250" s="55" t="n">
        <f aca="false">IF(G250="","",MIN(1,G250+1.96*L250/100))</f>
        <v>0.78336479704516</v>
      </c>
      <c r="O250" s="54" t="n">
        <f aca="false">ROUND(S250*W250,0)</f>
        <v>74</v>
      </c>
      <c r="P250" s="54" t="n">
        <f aca="false">IF(F250="","",ROUND(SQRT((F250*L250/100)^2+(G250*O250)^2),0))</f>
        <v>56</v>
      </c>
      <c r="R250" s="56" t="n">
        <v>20.0481875037907</v>
      </c>
      <c r="S250" s="57" t="n">
        <f aca="false">U250*V250*$F$5</f>
        <v>498.871436256052</v>
      </c>
      <c r="T250" s="58" t="n">
        <f aca="false">MAX(0,MIN(1,R250/100+$D$5))</f>
        <v>0.712475289556672</v>
      </c>
      <c r="U250" s="58" t="n">
        <v>0.267348036578806</v>
      </c>
      <c r="V250" s="57" t="n">
        <v>1866</v>
      </c>
      <c r="W250" s="58" t="n">
        <v>0.147793277096735</v>
      </c>
      <c r="X250" s="59" t="s">
        <v>130</v>
      </c>
      <c r="Y250" s="59" t="s">
        <v>131</v>
      </c>
    </row>
    <row r="251" customFormat="false" ht="15" hidden="false" customHeight="false" outlineLevel="0" collapsed="false">
      <c r="A251" s="32" t="s">
        <v>386</v>
      </c>
      <c r="B251" s="32" t="s">
        <v>261</v>
      </c>
      <c r="C251" s="32" t="s">
        <v>414</v>
      </c>
      <c r="D251" s="54" t="n">
        <f aca="false">ROUND(S251*T251,0)</f>
        <v>384</v>
      </c>
      <c r="E251" s="54" t="n">
        <f aca="false">ROUND(S251,0)-D251</f>
        <v>150</v>
      </c>
      <c r="F251" s="54" t="n">
        <f aca="false">IF(COUNTA(D251:E251)=0,"",SUM(D251:E251))</f>
        <v>534</v>
      </c>
      <c r="G251" s="55" t="n">
        <f aca="false">IF(OR(F251="",F251=0),"",D251/F251)</f>
        <v>0.719101123595506</v>
      </c>
      <c r="H251" s="55" t="n">
        <f aca="false">IF(OR(F251="",F251=0),"",E251/F251)</f>
        <v>0.280898876404494</v>
      </c>
      <c r="I251" s="32" t="s">
        <v>129</v>
      </c>
      <c r="J251" s="36" t="n">
        <v>3.1978281706008</v>
      </c>
      <c r="K251" s="36" t="n">
        <f aca="false">$K$8</f>
        <v>1.80181073632582</v>
      </c>
      <c r="L251" s="36" t="n">
        <f aca="false">SQRT(J251^2+K251^2)</f>
        <v>3.67050772213151</v>
      </c>
      <c r="M251" s="55" t="n">
        <f aca="false">IF(G251="","",MAX(0,G251-1.96*L251/100))</f>
        <v>0.647159172241728</v>
      </c>
      <c r="N251" s="55" t="n">
        <f aca="false">IF(G251="","",MIN(1,G251+1.96*L251/100))</f>
        <v>0.791043074949283</v>
      </c>
      <c r="O251" s="54" t="n">
        <f aca="false">ROUND(S251*W251,0)</f>
        <v>79</v>
      </c>
      <c r="P251" s="54" t="n">
        <f aca="false">IF(F251="","",ROUND(SQRT((F251*L251/100)^2+(G251*O251)^2),0))</f>
        <v>60</v>
      </c>
      <c r="R251" s="56" t="n">
        <v>20.634613941089</v>
      </c>
      <c r="S251" s="57" t="n">
        <f aca="false">U251*V251*$F$5</f>
        <v>533.985148514852</v>
      </c>
      <c r="T251" s="58" t="n">
        <f aca="false">MAX(0,MIN(1,R251/100+$D$5))</f>
        <v>0.718339553929655</v>
      </c>
      <c r="U251" s="58" t="n">
        <v>0.698019801980198</v>
      </c>
      <c r="V251" s="57" t="n">
        <v>765</v>
      </c>
      <c r="W251" s="58" t="n">
        <v>0.147793277096735</v>
      </c>
      <c r="X251" s="59" t="s">
        <v>130</v>
      </c>
      <c r="Y251" s="59" t="s">
        <v>131</v>
      </c>
    </row>
    <row r="252" customFormat="false" ht="15" hidden="false" customHeight="false" outlineLevel="0" collapsed="false">
      <c r="A252" s="32" t="s">
        <v>386</v>
      </c>
      <c r="B252" s="32" t="s">
        <v>261</v>
      </c>
      <c r="C252" s="32" t="s">
        <v>415</v>
      </c>
      <c r="D252" s="54" t="n">
        <f aca="false">ROUND(S252*T252,0)</f>
        <v>567</v>
      </c>
      <c r="E252" s="54" t="n">
        <f aca="false">ROUND(S252,0)-D252</f>
        <v>231</v>
      </c>
      <c r="F252" s="54" t="n">
        <f aca="false">IF(COUNTA(D252:E252)=0,"",SUM(D252:E252))</f>
        <v>798</v>
      </c>
      <c r="G252" s="55" t="n">
        <f aca="false">IF(OR(F252="",F252=0),"",D252/F252)</f>
        <v>0.710526315789474</v>
      </c>
      <c r="H252" s="55" t="n">
        <f aca="false">IF(OR(F252="",F252=0),"",E252/F252)</f>
        <v>0.289473684210526</v>
      </c>
      <c r="I252" s="32" t="s">
        <v>129</v>
      </c>
      <c r="J252" s="36" t="n">
        <v>2.22489971008846</v>
      </c>
      <c r="K252" s="36" t="n">
        <f aca="false">$K$8</f>
        <v>1.80181073632582</v>
      </c>
      <c r="L252" s="36" t="n">
        <f aca="false">SQRT(J252^2+K252^2)</f>
        <v>2.86298806310657</v>
      </c>
      <c r="M252" s="55" t="n">
        <f aca="false">IF(G252="","",MAX(0,G252-1.96*L252/100))</f>
        <v>0.654411749752585</v>
      </c>
      <c r="N252" s="55" t="n">
        <f aca="false">IF(G252="","",MIN(1,G252+1.96*L252/100))</f>
        <v>0.766640881826363</v>
      </c>
      <c r="O252" s="54" t="n">
        <f aca="false">ROUND(S252*W252,0)</f>
        <v>70</v>
      </c>
      <c r="P252" s="54" t="n">
        <f aca="false">IF(F252="","",ROUND(SQRT((F252*L252/100)^2+(G252*O252)^2),0))</f>
        <v>55</v>
      </c>
      <c r="R252" s="56" t="n">
        <v>19.8183172944906</v>
      </c>
      <c r="S252" s="57" t="n">
        <f aca="false">U252*V252*$F$5</f>
        <v>798.341340075854</v>
      </c>
      <c r="T252" s="58" t="n">
        <f aca="false">MAX(0,MIN(1,R252/100+$D$5))</f>
        <v>0.710176587463671</v>
      </c>
      <c r="U252" s="58" t="n">
        <v>0.465233881163085</v>
      </c>
      <c r="V252" s="57" t="n">
        <v>1716</v>
      </c>
      <c r="W252" s="58" t="n">
        <v>0.0882361663506877</v>
      </c>
      <c r="X252" s="59" t="s">
        <v>136</v>
      </c>
      <c r="Y252" s="59" t="s">
        <v>131</v>
      </c>
    </row>
    <row r="253" customFormat="false" ht="15" hidden="false" customHeight="false" outlineLevel="0" collapsed="false">
      <c r="A253" s="32" t="s">
        <v>386</v>
      </c>
      <c r="B253" s="32" t="s">
        <v>261</v>
      </c>
      <c r="C253" s="32" t="s">
        <v>416</v>
      </c>
      <c r="D253" s="54" t="n">
        <f aca="false">ROUND(S253*T253,0)</f>
        <v>463</v>
      </c>
      <c r="E253" s="54" t="n">
        <f aca="false">ROUND(S253,0)-D253</f>
        <v>219</v>
      </c>
      <c r="F253" s="54" t="n">
        <f aca="false">IF(COUNTA(D253:E253)=0,"",SUM(D253:E253))</f>
        <v>682</v>
      </c>
      <c r="G253" s="55" t="n">
        <f aca="false">IF(OR(F253="",F253=0),"",D253/F253)</f>
        <v>0.678885630498534</v>
      </c>
      <c r="H253" s="55" t="n">
        <f aca="false">IF(OR(F253="",F253=0),"",E253/F253)</f>
        <v>0.321114369501466</v>
      </c>
      <c r="I253" s="32" t="s">
        <v>129</v>
      </c>
      <c r="J253" s="36" t="n">
        <v>2.22489971008846</v>
      </c>
      <c r="K253" s="36" t="n">
        <f aca="false">$K$8</f>
        <v>1.80181073632582</v>
      </c>
      <c r="L253" s="36" t="n">
        <f aca="false">SQRT(J253^2+K253^2)</f>
        <v>2.86298806310657</v>
      </c>
      <c r="M253" s="55" t="n">
        <f aca="false">IF(G253="","",MAX(0,G253-1.96*L253/100))</f>
        <v>0.622771064461645</v>
      </c>
      <c r="N253" s="55" t="n">
        <f aca="false">IF(G253="","",MIN(1,G253+1.96*L253/100))</f>
        <v>0.735000196535423</v>
      </c>
      <c r="O253" s="54" t="n">
        <f aca="false">ROUND(S253*W253,0)</f>
        <v>60</v>
      </c>
      <c r="P253" s="54" t="n">
        <f aca="false">IF(F253="","",ROUND(SQRT((F253*L253/100)^2+(G253*O253)^2),0))</f>
        <v>45</v>
      </c>
      <c r="R253" s="56" t="n">
        <v>16.663130862161</v>
      </c>
      <c r="S253" s="57" t="n">
        <f aca="false">U253*V253*$F$5</f>
        <v>682.091267235719</v>
      </c>
      <c r="T253" s="58" t="n">
        <f aca="false">MAX(0,MIN(1,R253/100+$D$5))</f>
        <v>0.678624723140374</v>
      </c>
      <c r="U253" s="58" t="n">
        <v>0.443204202232436</v>
      </c>
      <c r="V253" s="57" t="n">
        <v>1539</v>
      </c>
      <c r="W253" s="58" t="n">
        <v>0.0882361663506877</v>
      </c>
      <c r="X253" s="59" t="s">
        <v>136</v>
      </c>
      <c r="Y253" s="59" t="s">
        <v>131</v>
      </c>
    </row>
    <row r="254" customFormat="false" ht="15" hidden="false" customHeight="false" outlineLevel="0" collapsed="false">
      <c r="A254" s="32" t="s">
        <v>386</v>
      </c>
      <c r="B254" s="32" t="s">
        <v>261</v>
      </c>
      <c r="C254" s="32" t="s">
        <v>417</v>
      </c>
      <c r="D254" s="54" t="n">
        <f aca="false">ROUND(S254*T254,0)</f>
        <v>533</v>
      </c>
      <c r="E254" s="54" t="n">
        <f aca="false">ROUND(S254,0)-D254</f>
        <v>252</v>
      </c>
      <c r="F254" s="54" t="n">
        <f aca="false">IF(COUNTA(D254:E254)=0,"",SUM(D254:E254))</f>
        <v>785</v>
      </c>
      <c r="G254" s="55" t="n">
        <f aca="false">IF(OR(F254="",F254=0),"",D254/F254)</f>
        <v>0.678980891719745</v>
      </c>
      <c r="H254" s="55" t="n">
        <f aca="false">IF(OR(F254="",F254=0),"",E254/F254)</f>
        <v>0.321019108280255</v>
      </c>
      <c r="I254" s="32" t="s">
        <v>129</v>
      </c>
      <c r="J254" s="36" t="n">
        <v>2.22489971008846</v>
      </c>
      <c r="K254" s="36" t="n">
        <f aca="false">$K$8</f>
        <v>1.80181073632582</v>
      </c>
      <c r="L254" s="36" t="n">
        <f aca="false">SQRT(J254^2+K254^2)</f>
        <v>2.86298806310657</v>
      </c>
      <c r="M254" s="55" t="n">
        <f aca="false">IF(G254="","",MAX(0,G254-1.96*L254/100))</f>
        <v>0.622866325682856</v>
      </c>
      <c r="N254" s="55" t="n">
        <f aca="false">IF(G254="","",MIN(1,G254+1.96*L254/100))</f>
        <v>0.735095457756634</v>
      </c>
      <c r="O254" s="54" t="n">
        <f aca="false">ROUND(S254*W254,0)</f>
        <v>69</v>
      </c>
      <c r="P254" s="54" t="n">
        <f aca="false">IF(F254="","",ROUND(SQRT((F254*L254/100)^2+(G254*O254)^2),0))</f>
        <v>52</v>
      </c>
      <c r="R254" s="56" t="n">
        <v>16.6971829616327</v>
      </c>
      <c r="S254" s="57" t="n">
        <f aca="false">U254*V254*$F$5</f>
        <v>785.450874831763</v>
      </c>
      <c r="T254" s="58" t="n">
        <f aca="false">MAX(0,MIN(1,R254/100+$D$5))</f>
        <v>0.678965244135092</v>
      </c>
      <c r="U254" s="58" t="n">
        <v>0.534320323014805</v>
      </c>
      <c r="V254" s="57" t="n">
        <v>1470</v>
      </c>
      <c r="W254" s="58" t="n">
        <v>0.0882361663506877</v>
      </c>
      <c r="X254" s="59" t="s">
        <v>136</v>
      </c>
      <c r="Y254" s="59" t="s">
        <v>131</v>
      </c>
    </row>
    <row r="255" customFormat="false" ht="15" hidden="false" customHeight="false" outlineLevel="0" collapsed="false">
      <c r="A255" s="32" t="s">
        <v>386</v>
      </c>
      <c r="B255" s="32" t="s">
        <v>261</v>
      </c>
      <c r="C255" s="32" t="s">
        <v>418</v>
      </c>
      <c r="D255" s="54" t="n">
        <f aca="false">ROUND(S255*T255,0)</f>
        <v>937</v>
      </c>
      <c r="E255" s="54" t="n">
        <f aca="false">ROUND(S255,0)-D255</f>
        <v>491</v>
      </c>
      <c r="F255" s="54" t="n">
        <f aca="false">IF(COUNTA(D255:E255)=0,"",SUM(D255:E255))</f>
        <v>1428</v>
      </c>
      <c r="G255" s="55" t="n">
        <f aca="false">IF(OR(F255="",F255=0),"",D255/F255)</f>
        <v>0.656162464985994</v>
      </c>
      <c r="H255" s="55" t="n">
        <f aca="false">IF(OR(F255="",F255=0),"",E255/F255)</f>
        <v>0.343837535014006</v>
      </c>
      <c r="I255" s="32" t="s">
        <v>232</v>
      </c>
      <c r="J255" s="36" t="n">
        <v>2.08262589216041</v>
      </c>
      <c r="K255" s="36" t="n">
        <f aca="false">$K$8</f>
        <v>1.80181073632582</v>
      </c>
      <c r="L255" s="36" t="n">
        <f aca="false">SQRT(J255^2+K255^2)</f>
        <v>2.75387954279702</v>
      </c>
      <c r="M255" s="55" t="n">
        <f aca="false">IF(G255="","",MAX(0,G255-1.96*L255/100))</f>
        <v>0.602186425947173</v>
      </c>
      <c r="N255" s="55" t="n">
        <f aca="false">IF(G255="","",MIN(1,G255+1.96*L255/100))</f>
        <v>0.710138504024816</v>
      </c>
      <c r="O255" s="54" t="n">
        <f aca="false">ROUND(S255*W255,0)</f>
        <v>97</v>
      </c>
      <c r="P255" s="54" t="n">
        <f aca="false">IF(F255="","",ROUND(SQRT((F255*L255/100)^2+(G255*O255)^2),0))</f>
        <v>75</v>
      </c>
      <c r="R255" s="56" t="n">
        <v>14.3867716131064</v>
      </c>
      <c r="S255" s="57" t="n">
        <f aca="false">U255*V255*$F$5</f>
        <v>1428.36591156443</v>
      </c>
      <c r="T255" s="58" t="n">
        <f aca="false">MAX(0,MIN(1,R255/100+$D$5))</f>
        <v>0.655861130649829</v>
      </c>
      <c r="U255" s="58" t="n">
        <v>0.904029057952171</v>
      </c>
      <c r="V255" s="57" t="n">
        <v>1580</v>
      </c>
      <c r="W255" s="58" t="n">
        <v>0.0678151016999644</v>
      </c>
      <c r="X255" s="59" t="s">
        <v>169</v>
      </c>
      <c r="Y255" s="59" t="s">
        <v>131</v>
      </c>
    </row>
    <row r="256" customFormat="false" ht="15" hidden="false" customHeight="false" outlineLevel="0" collapsed="false">
      <c r="A256" s="32" t="s">
        <v>386</v>
      </c>
      <c r="B256" s="32" t="s">
        <v>419</v>
      </c>
      <c r="C256" s="32" t="s">
        <v>420</v>
      </c>
      <c r="D256" s="54" t="n">
        <f aca="false">ROUND(S256*T256,0)</f>
        <v>385</v>
      </c>
      <c r="E256" s="54" t="n">
        <f aca="false">ROUND(S256,0)-D256</f>
        <v>334</v>
      </c>
      <c r="F256" s="54" t="n">
        <f aca="false">IF(COUNTA(D256:E256)=0,"",SUM(D256:E256))</f>
        <v>719</v>
      </c>
      <c r="G256" s="55" t="n">
        <f aca="false">IF(OR(F256="",F256=0),"",D256/F256)</f>
        <v>0.535465924895688</v>
      </c>
      <c r="H256" s="55" t="n">
        <f aca="false">IF(OR(F256="",F256=0),"",E256/F256)</f>
        <v>0.464534075104312</v>
      </c>
      <c r="I256" s="32" t="s">
        <v>129</v>
      </c>
      <c r="J256" s="36" t="n">
        <v>2.22489971008846</v>
      </c>
      <c r="K256" s="36" t="n">
        <f aca="false">$K$8</f>
        <v>1.80181073632582</v>
      </c>
      <c r="L256" s="36" t="n">
        <f aca="false">SQRT(J256^2+K256^2)</f>
        <v>2.86298806310657</v>
      </c>
      <c r="M256" s="55" t="n">
        <f aca="false">IF(G256="","",MAX(0,G256-1.96*L256/100))</f>
        <v>0.4793513588588</v>
      </c>
      <c r="N256" s="55" t="n">
        <f aca="false">IF(G256="","",MIN(1,G256+1.96*L256/100))</f>
        <v>0.591580490932577</v>
      </c>
      <c r="O256" s="54" t="n">
        <f aca="false">ROUND(S256*W256,0)</f>
        <v>63</v>
      </c>
      <c r="P256" s="54" t="n">
        <f aca="false">IF(F256="","",ROUND(SQRT((F256*L256/100)^2+(G256*O256)^2),0))</f>
        <v>40</v>
      </c>
      <c r="R256" s="56" t="n">
        <v>2.40174609985459</v>
      </c>
      <c r="S256" s="57" t="n">
        <f aca="false">U256*V256*$F$5</f>
        <v>718.755218216319</v>
      </c>
      <c r="T256" s="58" t="n">
        <f aca="false">MAX(0,MIN(1,R256/100+$D$5))</f>
        <v>0.536010875517311</v>
      </c>
      <c r="U256" s="58" t="n">
        <v>0.675521821631879</v>
      </c>
      <c r="V256" s="57" t="n">
        <v>1064</v>
      </c>
      <c r="W256" s="58" t="n">
        <v>0.0882361663506877</v>
      </c>
      <c r="X256" s="59" t="s">
        <v>136</v>
      </c>
      <c r="Y256" s="59" t="s">
        <v>131</v>
      </c>
    </row>
    <row r="257" customFormat="false" ht="15" hidden="false" customHeight="false" outlineLevel="0" collapsed="false">
      <c r="A257" s="32" t="s">
        <v>386</v>
      </c>
      <c r="B257" s="32" t="s">
        <v>419</v>
      </c>
      <c r="C257" s="32" t="s">
        <v>421</v>
      </c>
      <c r="D257" s="54" t="n">
        <f aca="false">ROUND(S257*T257,0)</f>
        <v>496</v>
      </c>
      <c r="E257" s="54" t="n">
        <f aca="false">ROUND(S257,0)-D257</f>
        <v>433</v>
      </c>
      <c r="F257" s="54" t="n">
        <f aca="false">IF(COUNTA(D257:E257)=0,"",SUM(D257:E257))</f>
        <v>929</v>
      </c>
      <c r="G257" s="55" t="n">
        <f aca="false">IF(OR(F257="",F257=0),"",D257/F257)</f>
        <v>0.533907427341227</v>
      </c>
      <c r="H257" s="55" t="n">
        <f aca="false">IF(OR(F257="",F257=0),"",E257/F257)</f>
        <v>0.466092572658773</v>
      </c>
      <c r="I257" s="32" t="s">
        <v>129</v>
      </c>
      <c r="J257" s="36" t="n">
        <v>2.22489971008846</v>
      </c>
      <c r="K257" s="36" t="n">
        <f aca="false">$K$8</f>
        <v>1.80181073632582</v>
      </c>
      <c r="L257" s="36" t="n">
        <f aca="false">SQRT(J257^2+K257^2)</f>
        <v>2.86298806310657</v>
      </c>
      <c r="M257" s="55" t="n">
        <f aca="false">IF(G257="","",MAX(0,G257-1.96*L257/100))</f>
        <v>0.477792861304338</v>
      </c>
      <c r="N257" s="55" t="n">
        <f aca="false">IF(G257="","",MIN(1,G257+1.96*L257/100))</f>
        <v>0.590021993378116</v>
      </c>
      <c r="O257" s="54" t="n">
        <f aca="false">ROUND(S257*W257,0)</f>
        <v>82</v>
      </c>
      <c r="P257" s="54" t="n">
        <f aca="false">IF(F257="","",ROUND(SQRT((F257*L257/100)^2+(G257*O257)^2),0))</f>
        <v>51</v>
      </c>
      <c r="R257" s="56" t="n">
        <v>2.21514201851493</v>
      </c>
      <c r="S257" s="57" t="n">
        <f aca="false">U257*V257*$F$5</f>
        <v>929.064439140811</v>
      </c>
      <c r="T257" s="58" t="n">
        <f aca="false">MAX(0,MIN(1,R257/100+$D$5))</f>
        <v>0.534144834703914</v>
      </c>
      <c r="U257" s="58" t="n">
        <v>0.720763723150358</v>
      </c>
      <c r="V257" s="57" t="n">
        <v>1289</v>
      </c>
      <c r="W257" s="58" t="n">
        <v>0.0882361663506877</v>
      </c>
      <c r="X257" s="59" t="s">
        <v>136</v>
      </c>
      <c r="Y257" s="59" t="s">
        <v>131</v>
      </c>
    </row>
    <row r="258" customFormat="false" ht="15" hidden="false" customHeight="false" outlineLevel="0" collapsed="false">
      <c r="A258" s="32" t="s">
        <v>386</v>
      </c>
      <c r="B258" s="32" t="s">
        <v>419</v>
      </c>
      <c r="C258" s="32" t="s">
        <v>422</v>
      </c>
      <c r="D258" s="54" t="n">
        <f aca="false">ROUND(S258*T258,0)</f>
        <v>544</v>
      </c>
      <c r="E258" s="54" t="n">
        <f aca="false">ROUND(S258,0)-D258</f>
        <v>446</v>
      </c>
      <c r="F258" s="54" t="n">
        <f aca="false">IF(COUNTA(D258:E258)=0,"",SUM(D258:E258))</f>
        <v>990</v>
      </c>
      <c r="G258" s="55" t="n">
        <f aca="false">IF(OR(F258="",F258=0),"",D258/F258)</f>
        <v>0.54949494949495</v>
      </c>
      <c r="H258" s="55" t="n">
        <f aca="false">IF(OR(F258="",F258=0),"",E258/F258)</f>
        <v>0.450505050505051</v>
      </c>
      <c r="I258" s="32" t="s">
        <v>129</v>
      </c>
      <c r="J258" s="36" t="n">
        <v>2.08262589216041</v>
      </c>
      <c r="K258" s="36" t="n">
        <f aca="false">$K$8</f>
        <v>1.80181073632582</v>
      </c>
      <c r="L258" s="36" t="n">
        <f aca="false">SQRT(J258^2+K258^2)</f>
        <v>2.75387954279702</v>
      </c>
      <c r="M258" s="55" t="n">
        <f aca="false">IF(G258="","",MAX(0,G258-1.96*L258/100))</f>
        <v>0.495518910456128</v>
      </c>
      <c r="N258" s="55" t="n">
        <f aca="false">IF(G258="","",MIN(1,G258+1.96*L258/100))</f>
        <v>0.603470988533771</v>
      </c>
      <c r="O258" s="54" t="n">
        <f aca="false">ROUND(S258*W258,0)</f>
        <v>67</v>
      </c>
      <c r="P258" s="54" t="n">
        <f aca="false">IF(F258="","",ROUND(SQRT((F258*L258/100)^2+(G258*O258)^2),0))</f>
        <v>46</v>
      </c>
      <c r="R258" s="56" t="n">
        <v>3.77093039849994</v>
      </c>
      <c r="S258" s="57" t="n">
        <f aca="false">U258*V258*$F$5</f>
        <v>990.257425742575</v>
      </c>
      <c r="T258" s="58" t="n">
        <f aca="false">MAX(0,MIN(1,R258/100+$D$5))</f>
        <v>0.549702718503764</v>
      </c>
      <c r="U258" s="58" t="n">
        <v>0.601980198019802</v>
      </c>
      <c r="V258" s="57" t="n">
        <v>1645</v>
      </c>
      <c r="W258" s="58" t="n">
        <v>0.0678151016999644</v>
      </c>
      <c r="X258" s="59" t="s">
        <v>169</v>
      </c>
      <c r="Y258" s="59" t="s">
        <v>131</v>
      </c>
    </row>
    <row r="259" customFormat="false" ht="15" hidden="false" customHeight="false" outlineLevel="0" collapsed="false">
      <c r="A259" s="32" t="s">
        <v>386</v>
      </c>
      <c r="B259" s="32" t="s">
        <v>419</v>
      </c>
      <c r="C259" s="32" t="s">
        <v>423</v>
      </c>
      <c r="D259" s="54" t="n">
        <f aca="false">ROUND(S259*T259,0)</f>
        <v>262</v>
      </c>
      <c r="E259" s="54" t="n">
        <f aca="false">ROUND(S259,0)-D259</f>
        <v>252</v>
      </c>
      <c r="F259" s="54" t="n">
        <f aca="false">IF(COUNTA(D259:E259)=0,"",SUM(D259:E259))</f>
        <v>514</v>
      </c>
      <c r="G259" s="55" t="n">
        <f aca="false">IF(OR(F259="",F259=0),"",D259/F259)</f>
        <v>0.509727626459144</v>
      </c>
      <c r="H259" s="55" t="n">
        <f aca="false">IF(OR(F259="",F259=0),"",E259/F259)</f>
        <v>0.490272373540856</v>
      </c>
      <c r="I259" s="32" t="s">
        <v>129</v>
      </c>
      <c r="J259" s="36" t="n">
        <v>3.1978281706008</v>
      </c>
      <c r="K259" s="36" t="n">
        <f aca="false">$K$8</f>
        <v>1.80181073632582</v>
      </c>
      <c r="L259" s="36" t="n">
        <f aca="false">SQRT(J259^2+K259^2)</f>
        <v>3.67050772213151</v>
      </c>
      <c r="M259" s="55" t="n">
        <f aca="false">IF(G259="","",MAX(0,G259-1.96*L259/100))</f>
        <v>0.437785675105366</v>
      </c>
      <c r="N259" s="55" t="n">
        <f aca="false">IF(G259="","",MIN(1,G259+1.96*L259/100))</f>
        <v>0.581669577812922</v>
      </c>
      <c r="O259" s="54" t="n">
        <f aca="false">ROUND(S259*W259,0)</f>
        <v>76</v>
      </c>
      <c r="P259" s="54" t="n">
        <f aca="false">IF(F259="","",ROUND(SQRT((F259*L259/100)^2+(G259*O259)^2),0))</f>
        <v>43</v>
      </c>
      <c r="R259" s="56" t="n">
        <v>-0.128490542730528</v>
      </c>
      <c r="S259" s="57" t="n">
        <f aca="false">U259*V259*$F$5</f>
        <v>513.768181818182</v>
      </c>
      <c r="T259" s="58" t="n">
        <f aca="false">MAX(0,MIN(1,R259/100+$D$5))</f>
        <v>0.510708509091459</v>
      </c>
      <c r="U259" s="58" t="n">
        <v>0.547727272727273</v>
      </c>
      <c r="V259" s="57" t="n">
        <v>938</v>
      </c>
      <c r="W259" s="58" t="n">
        <v>0.147793277096735</v>
      </c>
      <c r="X259" s="59" t="s">
        <v>130</v>
      </c>
      <c r="Y259" s="59" t="s">
        <v>131</v>
      </c>
    </row>
    <row r="260" customFormat="false" ht="15" hidden="false" customHeight="false" outlineLevel="0" collapsed="false">
      <c r="A260" s="32" t="s">
        <v>386</v>
      </c>
      <c r="B260" s="32" t="s">
        <v>419</v>
      </c>
      <c r="C260" s="32" t="s">
        <v>424</v>
      </c>
      <c r="D260" s="54" t="n">
        <f aca="false">ROUND(S260*T260,0)</f>
        <v>445</v>
      </c>
      <c r="E260" s="54" t="n">
        <f aca="false">ROUND(S260,0)-D260</f>
        <v>347</v>
      </c>
      <c r="F260" s="54" t="n">
        <f aca="false">IF(COUNTA(D260:E260)=0,"",SUM(D260:E260))</f>
        <v>792</v>
      </c>
      <c r="G260" s="55" t="n">
        <f aca="false">IF(OR(F260="",F260=0),"",D260/F260)</f>
        <v>0.561868686868687</v>
      </c>
      <c r="H260" s="55" t="n">
        <f aca="false">IF(OR(F260="",F260=0),"",E260/F260)</f>
        <v>0.438131313131313</v>
      </c>
      <c r="I260" s="32" t="s">
        <v>129</v>
      </c>
      <c r="J260" s="36" t="n">
        <v>2.22489971008846</v>
      </c>
      <c r="K260" s="36" t="n">
        <f aca="false">$K$8</f>
        <v>1.80181073632582</v>
      </c>
      <c r="L260" s="36" t="n">
        <f aca="false">SQRT(J260^2+K260^2)</f>
        <v>2.86298806310657</v>
      </c>
      <c r="M260" s="55" t="n">
        <f aca="false">IF(G260="","",MAX(0,G260-1.96*L260/100))</f>
        <v>0.505754120831798</v>
      </c>
      <c r="N260" s="55" t="n">
        <f aca="false">IF(G260="","",MIN(1,G260+1.96*L260/100))</f>
        <v>0.617983252905576</v>
      </c>
      <c r="O260" s="54" t="n">
        <f aca="false">ROUND(S260*W260,0)</f>
        <v>70</v>
      </c>
      <c r="P260" s="54" t="n">
        <f aca="false">IF(F260="","",ROUND(SQRT((F260*L260/100)^2+(G260*O260)^2),0))</f>
        <v>45</v>
      </c>
      <c r="R260" s="56" t="n">
        <v>5.00637727895407</v>
      </c>
      <c r="S260" s="57" t="n">
        <f aca="false">U260*V260*$F$5</f>
        <v>792.466367713005</v>
      </c>
      <c r="T260" s="58" t="n">
        <f aca="false">MAX(0,MIN(1,R260/100+$D$5))</f>
        <v>0.562057187308305</v>
      </c>
      <c r="U260" s="58" t="n">
        <v>0.56203288490284</v>
      </c>
      <c r="V260" s="57" t="n">
        <v>1410</v>
      </c>
      <c r="W260" s="58" t="n">
        <v>0.0882361663506877</v>
      </c>
      <c r="X260" s="59" t="s">
        <v>136</v>
      </c>
      <c r="Y260" s="59" t="s">
        <v>131</v>
      </c>
    </row>
    <row r="261" customFormat="false" ht="15" hidden="false" customHeight="false" outlineLevel="0" collapsed="false">
      <c r="A261" s="32" t="s">
        <v>386</v>
      </c>
      <c r="B261" s="32" t="s">
        <v>419</v>
      </c>
      <c r="C261" s="32" t="s">
        <v>425</v>
      </c>
      <c r="D261" s="54" t="n">
        <f aca="false">ROUND(S261*T261,0)</f>
        <v>449</v>
      </c>
      <c r="E261" s="54" t="n">
        <f aca="false">ROUND(S261,0)-D261</f>
        <v>391</v>
      </c>
      <c r="F261" s="54" t="n">
        <f aca="false">IF(COUNTA(D261:E261)=0,"",SUM(D261:E261))</f>
        <v>840</v>
      </c>
      <c r="G261" s="55" t="n">
        <f aca="false">IF(OR(F261="",F261=0),"",D261/F261)</f>
        <v>0.53452380952381</v>
      </c>
      <c r="H261" s="55" t="n">
        <f aca="false">IF(OR(F261="",F261=0),"",E261/F261)</f>
        <v>0.465476190476191</v>
      </c>
      <c r="I261" s="32" t="s">
        <v>129</v>
      </c>
      <c r="J261" s="36" t="n">
        <v>2.22489971008846</v>
      </c>
      <c r="K261" s="36" t="n">
        <f aca="false">$K$8</f>
        <v>1.80181073632582</v>
      </c>
      <c r="L261" s="36" t="n">
        <f aca="false">SQRT(J261^2+K261^2)</f>
        <v>2.86298806310657</v>
      </c>
      <c r="M261" s="55" t="n">
        <f aca="false">IF(G261="","",MAX(0,G261-1.96*L261/100))</f>
        <v>0.478409243486921</v>
      </c>
      <c r="N261" s="55" t="n">
        <f aca="false">IF(G261="","",MIN(1,G261+1.96*L261/100))</f>
        <v>0.590638375560698</v>
      </c>
      <c r="O261" s="54" t="n">
        <f aca="false">ROUND(S261*W261,0)</f>
        <v>74</v>
      </c>
      <c r="P261" s="54" t="n">
        <f aca="false">IF(F261="","",ROUND(SQRT((F261*L261/100)^2+(G261*O261)^2),0))</f>
        <v>46</v>
      </c>
      <c r="R261" s="56" t="n">
        <v>2.30885483329004</v>
      </c>
      <c r="S261" s="57" t="n">
        <f aca="false">U261*V261*$F$5</f>
        <v>839.707716289945</v>
      </c>
      <c r="T261" s="58" t="n">
        <f aca="false">MAX(0,MIN(1,R261/100+$D$5))</f>
        <v>0.535081962851665</v>
      </c>
      <c r="U261" s="58" t="n">
        <v>0.624318004676539</v>
      </c>
      <c r="V261" s="57" t="n">
        <v>1345</v>
      </c>
      <c r="W261" s="58" t="n">
        <v>0.0882361663506877</v>
      </c>
      <c r="X261" s="59" t="s">
        <v>136</v>
      </c>
      <c r="Y261" s="59" t="s">
        <v>131</v>
      </c>
    </row>
    <row r="262" customFormat="false" ht="15" hidden="false" customHeight="false" outlineLevel="0" collapsed="false">
      <c r="A262" s="32" t="s">
        <v>386</v>
      </c>
      <c r="B262" s="32" t="s">
        <v>419</v>
      </c>
      <c r="C262" s="32" t="s">
        <v>426</v>
      </c>
      <c r="D262" s="54" t="n">
        <f aca="false">ROUND(S262*T262,0)</f>
        <v>284</v>
      </c>
      <c r="E262" s="54" t="n">
        <f aca="false">ROUND(S262,0)-D262</f>
        <v>230</v>
      </c>
      <c r="F262" s="54" t="n">
        <f aca="false">IF(COUNTA(D262:E262)=0,"",SUM(D262:E262))</f>
        <v>514</v>
      </c>
      <c r="G262" s="55" t="n">
        <f aca="false">IF(OR(F262="",F262=0),"",D262/F262)</f>
        <v>0.552529182879378</v>
      </c>
      <c r="H262" s="55" t="n">
        <f aca="false">IF(OR(F262="",F262=0),"",E262/F262)</f>
        <v>0.447470817120623</v>
      </c>
      <c r="I262" s="32" t="s">
        <v>129</v>
      </c>
      <c r="J262" s="36" t="n">
        <v>3.1978281706008</v>
      </c>
      <c r="K262" s="36" t="n">
        <f aca="false">$K$8</f>
        <v>1.80181073632582</v>
      </c>
      <c r="L262" s="36" t="n">
        <f aca="false">SQRT(J262^2+K262^2)</f>
        <v>3.67050772213151</v>
      </c>
      <c r="M262" s="55" t="n">
        <f aca="false">IF(G262="","",MAX(0,G262-1.96*L262/100))</f>
        <v>0.4805872315256</v>
      </c>
      <c r="N262" s="55" t="n">
        <f aca="false">IF(G262="","",MIN(1,G262+1.96*L262/100))</f>
        <v>0.624471134233155</v>
      </c>
      <c r="O262" s="54" t="n">
        <f aca="false">ROUND(S262*W262,0)</f>
        <v>76</v>
      </c>
      <c r="P262" s="54" t="n">
        <f aca="false">IF(F262="","",ROUND(SQRT((F262*L262/100)^2+(G262*O262)^2),0))</f>
        <v>46</v>
      </c>
      <c r="R262" s="56" t="n">
        <v>3.95229004391838</v>
      </c>
      <c r="S262" s="57" t="n">
        <f aca="false">U262*V262*$F$5</f>
        <v>514.18359375</v>
      </c>
      <c r="T262" s="58" t="n">
        <f aca="false">MAX(0,MIN(1,R262/100+$D$5))</f>
        <v>0.551516314957948</v>
      </c>
      <c r="U262" s="58" t="n">
        <v>0.641927083333333</v>
      </c>
      <c r="V262" s="57" t="n">
        <v>801</v>
      </c>
      <c r="W262" s="58" t="n">
        <v>0.147793277096735</v>
      </c>
      <c r="X262" s="59" t="s">
        <v>130</v>
      </c>
      <c r="Y262" s="59" t="s">
        <v>131</v>
      </c>
    </row>
    <row r="263" customFormat="false" ht="15" hidden="false" customHeight="false" outlineLevel="0" collapsed="false">
      <c r="A263" s="32" t="s">
        <v>386</v>
      </c>
      <c r="B263" s="32" t="s">
        <v>419</v>
      </c>
      <c r="C263" s="32" t="s">
        <v>427</v>
      </c>
      <c r="D263" s="54" t="n">
        <f aca="false">ROUND(S263*T263,0)</f>
        <v>407</v>
      </c>
      <c r="E263" s="54" t="n">
        <f aca="false">ROUND(S263,0)-D263</f>
        <v>299</v>
      </c>
      <c r="F263" s="54" t="n">
        <f aca="false">IF(COUNTA(D263:E263)=0,"",SUM(D263:E263))</f>
        <v>706</v>
      </c>
      <c r="G263" s="55" t="n">
        <f aca="false">IF(OR(F263="",F263=0),"",D263/F263)</f>
        <v>0.576487252124646</v>
      </c>
      <c r="H263" s="55" t="n">
        <f aca="false">IF(OR(F263="",F263=0),"",E263/F263)</f>
        <v>0.423512747875354</v>
      </c>
      <c r="I263" s="32" t="s">
        <v>129</v>
      </c>
      <c r="J263" s="36" t="n">
        <v>2.22489971008846</v>
      </c>
      <c r="K263" s="36" t="n">
        <f aca="false">$K$8</f>
        <v>1.80181073632582</v>
      </c>
      <c r="L263" s="36" t="n">
        <f aca="false">SQRT(J263^2+K263^2)</f>
        <v>2.86298806310657</v>
      </c>
      <c r="M263" s="55" t="n">
        <f aca="false">IF(G263="","",MAX(0,G263-1.96*L263/100))</f>
        <v>0.520372686087757</v>
      </c>
      <c r="N263" s="55" t="n">
        <f aca="false">IF(G263="","",MIN(1,G263+1.96*L263/100))</f>
        <v>0.632601818161535</v>
      </c>
      <c r="O263" s="54" t="n">
        <f aca="false">ROUND(S263*W263,0)</f>
        <v>62</v>
      </c>
      <c r="P263" s="54" t="n">
        <f aca="false">IF(F263="","",ROUND(SQRT((F263*L263/100)^2+(G263*O263)^2),0))</f>
        <v>41</v>
      </c>
      <c r="R263" s="56" t="n">
        <v>6.43568913398262</v>
      </c>
      <c r="S263" s="57" t="n">
        <f aca="false">U263*V263*$F$5</f>
        <v>705.860894941635</v>
      </c>
      <c r="T263" s="58" t="n">
        <f aca="false">MAX(0,MIN(1,R263/100+$D$5))</f>
        <v>0.576350305858591</v>
      </c>
      <c r="U263" s="58" t="n">
        <v>0.607976653696498</v>
      </c>
      <c r="V263" s="57" t="n">
        <v>1161</v>
      </c>
      <c r="W263" s="58" t="n">
        <v>0.0882361663506877</v>
      </c>
      <c r="X263" s="59" t="s">
        <v>136</v>
      </c>
      <c r="Y263" s="59" t="s">
        <v>131</v>
      </c>
    </row>
    <row r="264" customFormat="false" ht="15" hidden="false" customHeight="false" outlineLevel="0" collapsed="false">
      <c r="A264" s="32" t="s">
        <v>386</v>
      </c>
      <c r="B264" s="32" t="s">
        <v>419</v>
      </c>
      <c r="C264" s="32" t="s">
        <v>428</v>
      </c>
      <c r="D264" s="54" t="n">
        <f aca="false">ROUND(S264*T264,0)</f>
        <v>255</v>
      </c>
      <c r="E264" s="54" t="n">
        <f aca="false">ROUND(S264,0)-D264</f>
        <v>174</v>
      </c>
      <c r="F264" s="54" t="n">
        <f aca="false">IF(COUNTA(D264:E264)=0,"",SUM(D264:E264))</f>
        <v>429</v>
      </c>
      <c r="G264" s="55" t="n">
        <f aca="false">IF(OR(F264="",F264=0),"",D264/F264)</f>
        <v>0.594405594405594</v>
      </c>
      <c r="H264" s="55" t="n">
        <f aca="false">IF(OR(F264="",F264=0),"",E264/F264)</f>
        <v>0.405594405594406</v>
      </c>
      <c r="I264" s="32" t="s">
        <v>129</v>
      </c>
      <c r="J264" s="36" t="n">
        <v>3.1978281706008</v>
      </c>
      <c r="K264" s="36" t="n">
        <f aca="false">$K$8</f>
        <v>1.80181073632582</v>
      </c>
      <c r="L264" s="36" t="n">
        <f aca="false">SQRT(J264^2+K264^2)</f>
        <v>3.67050772213151</v>
      </c>
      <c r="M264" s="55" t="n">
        <f aca="false">IF(G264="","",MAX(0,G264-1.96*L264/100))</f>
        <v>0.522463643051817</v>
      </c>
      <c r="N264" s="55" t="n">
        <f aca="false">IF(G264="","",MIN(1,G264+1.96*L264/100))</f>
        <v>0.666347545759372</v>
      </c>
      <c r="O264" s="54" t="n">
        <f aca="false">ROUND(S264*W264,0)</f>
        <v>63</v>
      </c>
      <c r="P264" s="54" t="n">
        <f aca="false">IF(F264="","",ROUND(SQRT((F264*L264/100)^2+(G264*O264)^2),0))</f>
        <v>41</v>
      </c>
      <c r="R264" s="56" t="n">
        <v>8.18240553302872</v>
      </c>
      <c r="S264" s="57" t="n">
        <f aca="false">U264*V264*$F$5</f>
        <v>429.344262295082</v>
      </c>
      <c r="T264" s="58" t="n">
        <f aca="false">MAX(0,MIN(1,R264/100+$D$5))</f>
        <v>0.593817469849052</v>
      </c>
      <c r="U264" s="58" t="n">
        <v>0.55327868852459</v>
      </c>
      <c r="V264" s="57" t="n">
        <v>776</v>
      </c>
      <c r="W264" s="58" t="n">
        <v>0.147793277096735</v>
      </c>
      <c r="X264" s="59" t="s">
        <v>130</v>
      </c>
      <c r="Y264" s="59" t="s">
        <v>131</v>
      </c>
    </row>
    <row r="265" customFormat="false" ht="15" hidden="false" customHeight="false" outlineLevel="0" collapsed="false">
      <c r="A265" s="32" t="s">
        <v>386</v>
      </c>
      <c r="B265" s="32" t="s">
        <v>419</v>
      </c>
      <c r="C265" s="32" t="s">
        <v>429</v>
      </c>
      <c r="D265" s="54" t="n">
        <f aca="false">ROUND(S265*T265,0)</f>
        <v>280</v>
      </c>
      <c r="E265" s="54" t="n">
        <f aca="false">ROUND(S265,0)-D265</f>
        <v>264</v>
      </c>
      <c r="F265" s="54" t="n">
        <f aca="false">IF(COUNTA(D265:E265)=0,"",SUM(D265:E265))</f>
        <v>544</v>
      </c>
      <c r="G265" s="55" t="n">
        <f aca="false">IF(OR(F265="",F265=0),"",D265/F265)</f>
        <v>0.514705882352941</v>
      </c>
      <c r="H265" s="55" t="n">
        <f aca="false">IF(OR(F265="",F265=0),"",E265/F265)</f>
        <v>0.485294117647059</v>
      </c>
      <c r="I265" s="32" t="s">
        <v>129</v>
      </c>
      <c r="J265" s="36" t="n">
        <v>3.1978281706008</v>
      </c>
      <c r="K265" s="36" t="n">
        <f aca="false">$K$8</f>
        <v>1.80181073632582</v>
      </c>
      <c r="L265" s="36" t="n">
        <f aca="false">SQRT(J265^2+K265^2)</f>
        <v>3.67050772213151</v>
      </c>
      <c r="M265" s="55" t="n">
        <f aca="false">IF(G265="","",MAX(0,G265-1.96*L265/100))</f>
        <v>0.442763930999164</v>
      </c>
      <c r="N265" s="55" t="n">
        <f aca="false">IF(G265="","",MIN(1,G265+1.96*L265/100))</f>
        <v>0.586647833706719</v>
      </c>
      <c r="O265" s="54" t="n">
        <f aca="false">ROUND(S265*W265,0)</f>
        <v>80</v>
      </c>
      <c r="P265" s="54" t="n">
        <f aca="false">IF(F265="","",ROUND(SQRT((F265*L265/100)^2+(G265*O265)^2),0))</f>
        <v>46</v>
      </c>
      <c r="R265" s="56" t="n">
        <v>0.314783411277597</v>
      </c>
      <c r="S265" s="57" t="n">
        <f aca="false">U265*V265*$F$5</f>
        <v>543.75093399751</v>
      </c>
      <c r="T265" s="58" t="n">
        <f aca="false">MAX(0,MIN(1,R265/100+$D$5))</f>
        <v>0.515141248631541</v>
      </c>
      <c r="U265" s="58" t="n">
        <v>0.687422166874222</v>
      </c>
      <c r="V265" s="57" t="n">
        <v>791</v>
      </c>
      <c r="W265" s="58" t="n">
        <v>0.147793277096735</v>
      </c>
      <c r="X265" s="59" t="s">
        <v>130</v>
      </c>
      <c r="Y265" s="59" t="s">
        <v>131</v>
      </c>
    </row>
    <row r="266" customFormat="false" ht="15" hidden="false" customHeight="false" outlineLevel="0" collapsed="false">
      <c r="A266" s="32" t="s">
        <v>386</v>
      </c>
      <c r="B266" s="32" t="s">
        <v>419</v>
      </c>
      <c r="C266" s="32" t="s">
        <v>430</v>
      </c>
      <c r="D266" s="54" t="n">
        <f aca="false">ROUND(S266*T266,0)</f>
        <v>353</v>
      </c>
      <c r="E266" s="54" t="n">
        <f aca="false">ROUND(S266,0)-D266</f>
        <v>300</v>
      </c>
      <c r="F266" s="54" t="n">
        <f aca="false">IF(COUNTA(D266:E266)=0,"",SUM(D266:E266))</f>
        <v>653</v>
      </c>
      <c r="G266" s="55" t="n">
        <f aca="false">IF(OR(F266="",F266=0),"",D266/F266)</f>
        <v>0.540581929555896</v>
      </c>
      <c r="H266" s="55" t="n">
        <f aca="false">IF(OR(F266="",F266=0),"",E266/F266)</f>
        <v>0.459418070444104</v>
      </c>
      <c r="I266" s="32" t="s">
        <v>129</v>
      </c>
      <c r="J266" s="36" t="n">
        <v>2.22489971008846</v>
      </c>
      <c r="K266" s="36" t="n">
        <f aca="false">$K$8</f>
        <v>1.80181073632582</v>
      </c>
      <c r="L266" s="36" t="n">
        <f aca="false">SQRT(J266^2+K266^2)</f>
        <v>2.86298806310657</v>
      </c>
      <c r="M266" s="55" t="n">
        <f aca="false">IF(G266="","",MAX(0,G266-1.96*L266/100))</f>
        <v>0.484467363519007</v>
      </c>
      <c r="N266" s="55" t="n">
        <f aca="false">IF(G266="","",MIN(1,G266+1.96*L266/100))</f>
        <v>0.596696495592785</v>
      </c>
      <c r="O266" s="54" t="n">
        <f aca="false">ROUND(S266*W266,0)</f>
        <v>58</v>
      </c>
      <c r="P266" s="54" t="n">
        <f aca="false">IF(F266="","",ROUND(SQRT((F266*L266/100)^2+(G266*O266)^2),0))</f>
        <v>37</v>
      </c>
      <c r="R266" s="56" t="n">
        <v>2.80444005409748</v>
      </c>
      <c r="S266" s="57" t="n">
        <f aca="false">U266*V266*$F$5</f>
        <v>652.778593913956</v>
      </c>
      <c r="T266" s="58" t="n">
        <f aca="false">MAX(0,MIN(1,R266/100+$D$5))</f>
        <v>0.54003781505974</v>
      </c>
      <c r="U266" s="58" t="n">
        <v>0.677859391395593</v>
      </c>
      <c r="V266" s="57" t="n">
        <v>963</v>
      </c>
      <c r="W266" s="58" t="n">
        <v>0.0882361663506877</v>
      </c>
      <c r="X266" s="59" t="s">
        <v>136</v>
      </c>
      <c r="Y266" s="59" t="s">
        <v>131</v>
      </c>
    </row>
    <row r="267" customFormat="false" ht="15" hidden="false" customHeight="false" outlineLevel="0" collapsed="false">
      <c r="A267" s="32" t="s">
        <v>386</v>
      </c>
      <c r="B267" s="32" t="s">
        <v>419</v>
      </c>
      <c r="C267" s="32" t="s">
        <v>431</v>
      </c>
      <c r="D267" s="54" t="n">
        <f aca="false">ROUND(S267*T267,0)</f>
        <v>437</v>
      </c>
      <c r="E267" s="54" t="n">
        <f aca="false">ROUND(S267,0)-D267</f>
        <v>333</v>
      </c>
      <c r="F267" s="54" t="n">
        <f aca="false">IF(COUNTA(D267:E267)=0,"",SUM(D267:E267))</f>
        <v>770</v>
      </c>
      <c r="G267" s="55" t="n">
        <f aca="false">IF(OR(F267="",F267=0),"",D267/F267)</f>
        <v>0.567532467532468</v>
      </c>
      <c r="H267" s="55" t="n">
        <f aca="false">IF(OR(F267="",F267=0),"",E267/F267)</f>
        <v>0.432467532467532</v>
      </c>
      <c r="I267" s="32" t="s">
        <v>129</v>
      </c>
      <c r="J267" s="36" t="n">
        <v>2.22489971008846</v>
      </c>
      <c r="K267" s="36" t="n">
        <f aca="false">$K$8</f>
        <v>1.80181073632582</v>
      </c>
      <c r="L267" s="36" t="n">
        <f aca="false">SQRT(J267^2+K267^2)</f>
        <v>2.86298806310657</v>
      </c>
      <c r="M267" s="55" t="n">
        <f aca="false">IF(G267="","",MAX(0,G267-1.96*L267/100))</f>
        <v>0.511417901495579</v>
      </c>
      <c r="N267" s="55" t="n">
        <f aca="false">IF(G267="","",MIN(1,G267+1.96*L267/100))</f>
        <v>0.623647033569356</v>
      </c>
      <c r="O267" s="54" t="n">
        <f aca="false">ROUND(S267*W267,0)</f>
        <v>68</v>
      </c>
      <c r="P267" s="54" t="n">
        <f aca="false">IF(F267="","",ROUND(SQRT((F267*L267/100)^2+(G267*O267)^2),0))</f>
        <v>44</v>
      </c>
      <c r="R267" s="56" t="n">
        <v>5.54592607311964</v>
      </c>
      <c r="S267" s="57" t="n">
        <f aca="false">U267*V267*$F$5</f>
        <v>770.401725790987</v>
      </c>
      <c r="T267" s="58" t="n">
        <f aca="false">MAX(0,MIN(1,R267/100+$D$5))</f>
        <v>0.567452675249961</v>
      </c>
      <c r="U267" s="58" t="n">
        <v>0.674017257909875</v>
      </c>
      <c r="V267" s="57" t="n">
        <v>1143</v>
      </c>
      <c r="W267" s="58" t="n">
        <v>0.0882361663506877</v>
      </c>
      <c r="X267" s="59" t="s">
        <v>136</v>
      </c>
      <c r="Y267" s="59" t="s">
        <v>131</v>
      </c>
    </row>
    <row r="268" customFormat="false" ht="15" hidden="false" customHeight="false" outlineLevel="0" collapsed="false">
      <c r="A268" s="32" t="s">
        <v>386</v>
      </c>
      <c r="B268" s="32" t="s">
        <v>419</v>
      </c>
      <c r="C268" s="32" t="s">
        <v>432</v>
      </c>
      <c r="D268" s="54" t="n">
        <f aca="false">ROUND(S268*T268,0)</f>
        <v>342</v>
      </c>
      <c r="E268" s="54" t="n">
        <f aca="false">ROUND(S268,0)-D268</f>
        <v>325</v>
      </c>
      <c r="F268" s="54" t="n">
        <f aca="false">IF(COUNTA(D268:E268)=0,"",SUM(D268:E268))</f>
        <v>667</v>
      </c>
      <c r="G268" s="55" t="n">
        <f aca="false">IF(OR(F268="",F268=0),"",D268/F268)</f>
        <v>0.512743628185907</v>
      </c>
      <c r="H268" s="55" t="n">
        <f aca="false">IF(OR(F268="",F268=0),"",E268/F268)</f>
        <v>0.487256371814093</v>
      </c>
      <c r="I268" s="32" t="s">
        <v>129</v>
      </c>
      <c r="J268" s="36" t="n">
        <v>2.22489971008846</v>
      </c>
      <c r="K268" s="36" t="n">
        <f aca="false">$K$8</f>
        <v>1.80181073632582</v>
      </c>
      <c r="L268" s="36" t="n">
        <f aca="false">SQRT(J268^2+K268^2)</f>
        <v>2.86298806310657</v>
      </c>
      <c r="M268" s="55" t="n">
        <f aca="false">IF(G268="","",MAX(0,G268-1.96*L268/100))</f>
        <v>0.456629062149018</v>
      </c>
      <c r="N268" s="55" t="n">
        <f aca="false">IF(G268="","",MIN(1,G268+1.96*L268/100))</f>
        <v>0.568858194222796</v>
      </c>
      <c r="O268" s="54" t="n">
        <f aca="false">ROUND(S268*W268,0)</f>
        <v>59</v>
      </c>
      <c r="P268" s="54" t="n">
        <f aca="false">IF(F268="","",ROUND(SQRT((F268*L268/100)^2+(G268*O268)^2),0))</f>
        <v>36</v>
      </c>
      <c r="R268" s="56" t="n">
        <v>0.102030628242022</v>
      </c>
      <c r="S268" s="57" t="n">
        <f aca="false">U268*V268*$F$5</f>
        <v>666.944444444445</v>
      </c>
      <c r="T268" s="58" t="n">
        <f aca="false">MAX(0,MIN(1,R268/100+$D$5))</f>
        <v>0.513013720801185</v>
      </c>
      <c r="U268" s="58" t="n">
        <v>0.614695340501792</v>
      </c>
      <c r="V268" s="57" t="n">
        <v>1085</v>
      </c>
      <c r="W268" s="58" t="n">
        <v>0.0882361663506877</v>
      </c>
      <c r="X268" s="59" t="s">
        <v>136</v>
      </c>
      <c r="Y268" s="59" t="s">
        <v>131</v>
      </c>
    </row>
    <row r="269" customFormat="false" ht="15" hidden="false" customHeight="false" outlineLevel="0" collapsed="false">
      <c r="A269" s="32" t="s">
        <v>386</v>
      </c>
      <c r="B269" s="32" t="s">
        <v>419</v>
      </c>
      <c r="C269" s="32" t="s">
        <v>433</v>
      </c>
      <c r="D269" s="54" t="n">
        <f aca="false">ROUND(S269*T269,0)</f>
        <v>747</v>
      </c>
      <c r="E269" s="54" t="n">
        <f aca="false">ROUND(S269,0)-D269</f>
        <v>579</v>
      </c>
      <c r="F269" s="54" t="n">
        <f aca="false">IF(COUNTA(D269:E269)=0,"",SUM(D269:E269))</f>
        <v>1326</v>
      </c>
      <c r="G269" s="55" t="n">
        <f aca="false">IF(OR(F269="",F269=0),"",D269/F269)</f>
        <v>0.563348416289593</v>
      </c>
      <c r="H269" s="55" t="n">
        <f aca="false">IF(OR(F269="",F269=0),"",E269/F269)</f>
        <v>0.436651583710407</v>
      </c>
      <c r="I269" s="32" t="s">
        <v>129</v>
      </c>
      <c r="J269" s="36" t="n">
        <v>2.08262589216041</v>
      </c>
      <c r="K269" s="36" t="n">
        <f aca="false">$K$8</f>
        <v>1.80181073632582</v>
      </c>
      <c r="L269" s="36" t="n">
        <f aca="false">SQRT(J269^2+K269^2)</f>
        <v>2.75387954279702</v>
      </c>
      <c r="M269" s="55" t="n">
        <f aca="false">IF(G269="","",MAX(0,G269-1.96*L269/100))</f>
        <v>0.509372377250771</v>
      </c>
      <c r="N269" s="55" t="n">
        <f aca="false">IF(G269="","",MIN(1,G269+1.96*L269/100))</f>
        <v>0.617324455328414</v>
      </c>
      <c r="O269" s="54" t="n">
        <f aca="false">ROUND(S269*W269,0)</f>
        <v>90</v>
      </c>
      <c r="P269" s="54" t="n">
        <f aca="false">IF(F269="","",ROUND(SQRT((F269*L269/100)^2+(G269*O269)^2),0))</f>
        <v>62</v>
      </c>
      <c r="R269" s="56" t="n">
        <v>5.1209887700996</v>
      </c>
      <c r="S269" s="57" t="n">
        <f aca="false">U269*V269*$F$5</f>
        <v>1325.7421875</v>
      </c>
      <c r="T269" s="58" t="n">
        <f aca="false">MAX(0,MIN(1,R269/100+$D$5))</f>
        <v>0.563203302219761</v>
      </c>
      <c r="U269" s="58" t="n">
        <v>0.61376953125</v>
      </c>
      <c r="V269" s="57" t="n">
        <v>2160</v>
      </c>
      <c r="W269" s="58" t="n">
        <v>0.0678151016999644</v>
      </c>
      <c r="X269" s="59" t="s">
        <v>169</v>
      </c>
      <c r="Y269" s="59" t="s">
        <v>131</v>
      </c>
    </row>
    <row r="270" customFormat="false" ht="15" hidden="false" customHeight="false" outlineLevel="0" collapsed="false">
      <c r="A270" s="32" t="s">
        <v>386</v>
      </c>
      <c r="B270" s="32" t="s">
        <v>419</v>
      </c>
      <c r="C270" s="32" t="s">
        <v>434</v>
      </c>
      <c r="D270" s="54" t="n">
        <f aca="false">ROUND(S270*T270,0)</f>
        <v>412</v>
      </c>
      <c r="E270" s="54" t="n">
        <f aca="false">ROUND(S270,0)-D270</f>
        <v>390</v>
      </c>
      <c r="F270" s="54" t="n">
        <f aca="false">IF(COUNTA(D270:E270)=0,"",SUM(D270:E270))</f>
        <v>802</v>
      </c>
      <c r="G270" s="55" t="n">
        <f aca="false">IF(OR(F270="",F270=0),"",D270/F270)</f>
        <v>0.513715710723192</v>
      </c>
      <c r="H270" s="55" t="n">
        <f aca="false">IF(OR(F270="",F270=0),"",E270/F270)</f>
        <v>0.486284289276808</v>
      </c>
      <c r="I270" s="32" t="s">
        <v>129</v>
      </c>
      <c r="J270" s="36" t="n">
        <v>2.22489971008846</v>
      </c>
      <c r="K270" s="36" t="n">
        <f aca="false">$K$8</f>
        <v>1.80181073632582</v>
      </c>
      <c r="L270" s="36" t="n">
        <f aca="false">SQRT(J270^2+K270^2)</f>
        <v>2.86298806310657</v>
      </c>
      <c r="M270" s="55" t="n">
        <f aca="false">IF(G270="","",MAX(0,G270-1.96*L270/100))</f>
        <v>0.457601144686303</v>
      </c>
      <c r="N270" s="55" t="n">
        <f aca="false">IF(G270="","",MIN(1,G270+1.96*L270/100))</f>
        <v>0.569830276760081</v>
      </c>
      <c r="O270" s="54" t="n">
        <f aca="false">ROUND(S270*W270,0)</f>
        <v>71</v>
      </c>
      <c r="P270" s="54" t="n">
        <f aca="false">IF(F270="","",ROUND(SQRT((F270*L270/100)^2+(G270*O270)^2),0))</f>
        <v>43</v>
      </c>
      <c r="R270" s="56" t="n">
        <v>0.110966006424799</v>
      </c>
      <c r="S270" s="57" t="n">
        <f aca="false">U270*V270*$F$5</f>
        <v>802.258193445244</v>
      </c>
      <c r="T270" s="58" t="n">
        <f aca="false">MAX(0,MIN(1,R270/100+$D$5))</f>
        <v>0.513103074583013</v>
      </c>
      <c r="U270" s="58" t="n">
        <v>0.619504396482814</v>
      </c>
      <c r="V270" s="57" t="n">
        <v>1295</v>
      </c>
      <c r="W270" s="58" t="n">
        <v>0.0882361663506877</v>
      </c>
      <c r="X270" s="59" t="s">
        <v>136</v>
      </c>
      <c r="Y270" s="59" t="s">
        <v>131</v>
      </c>
    </row>
    <row r="271" customFormat="false" ht="15" hidden="false" customHeight="false" outlineLevel="0" collapsed="false">
      <c r="A271" s="32" t="s">
        <v>386</v>
      </c>
      <c r="B271" s="32" t="s">
        <v>419</v>
      </c>
      <c r="C271" s="32" t="s">
        <v>435</v>
      </c>
      <c r="D271" s="54" t="n">
        <f aca="false">ROUND(S271*T271,0)</f>
        <v>409</v>
      </c>
      <c r="E271" s="54" t="n">
        <f aca="false">ROUND(S271,0)-D271</f>
        <v>374</v>
      </c>
      <c r="F271" s="54" t="n">
        <f aca="false">IF(COUNTA(D271:E271)=0,"",SUM(D271:E271))</f>
        <v>783</v>
      </c>
      <c r="G271" s="55" t="n">
        <f aca="false">IF(OR(F271="",F271=0),"",D271/F271)</f>
        <v>0.52234993614304</v>
      </c>
      <c r="H271" s="55" t="n">
        <f aca="false">IF(OR(F271="",F271=0),"",E271/F271)</f>
        <v>0.47765006385696</v>
      </c>
      <c r="I271" s="32" t="s">
        <v>129</v>
      </c>
      <c r="J271" s="36" t="n">
        <v>2.22489971008846</v>
      </c>
      <c r="K271" s="36" t="n">
        <f aca="false">$K$8</f>
        <v>1.80181073632582</v>
      </c>
      <c r="L271" s="36" t="n">
        <f aca="false">SQRT(J271^2+K271^2)</f>
        <v>2.86298806310657</v>
      </c>
      <c r="M271" s="55" t="n">
        <f aca="false">IF(G271="","",MAX(0,G271-1.96*L271/100))</f>
        <v>0.466235370106151</v>
      </c>
      <c r="N271" s="55" t="n">
        <f aca="false">IF(G271="","",MIN(1,G271+1.96*L271/100))</f>
        <v>0.578464502179928</v>
      </c>
      <c r="O271" s="54" t="n">
        <f aca="false">ROUND(S271*W271,0)</f>
        <v>69</v>
      </c>
      <c r="P271" s="54" t="n">
        <f aca="false">IF(F271="","",ROUND(SQRT((F271*L271/100)^2+(G271*O271)^2),0))</f>
        <v>42</v>
      </c>
      <c r="R271" s="56" t="n">
        <v>1.11811694488241</v>
      </c>
      <c r="S271" s="57" t="n">
        <f aca="false">U271*V271*$F$5</f>
        <v>782.654941373534</v>
      </c>
      <c r="T271" s="58" t="n">
        <f aca="false">MAX(0,MIN(1,R271/100+$D$5))</f>
        <v>0.523174583967589</v>
      </c>
      <c r="U271" s="58" t="n">
        <v>0.654941373534338</v>
      </c>
      <c r="V271" s="57" t="n">
        <v>1195</v>
      </c>
      <c r="W271" s="58" t="n">
        <v>0.0882361663506877</v>
      </c>
      <c r="X271" s="59" t="s">
        <v>136</v>
      </c>
      <c r="Y271" s="59" t="s">
        <v>131</v>
      </c>
    </row>
    <row r="272" customFormat="false" ht="15" hidden="false" customHeight="false" outlineLevel="0" collapsed="false">
      <c r="A272" s="32" t="s">
        <v>386</v>
      </c>
      <c r="B272" s="32" t="s">
        <v>419</v>
      </c>
      <c r="C272" s="32" t="s">
        <v>436</v>
      </c>
      <c r="D272" s="54" t="n">
        <f aca="false">ROUND(S272*T272,0)</f>
        <v>404</v>
      </c>
      <c r="E272" s="54" t="n">
        <f aca="false">ROUND(S272,0)-D272</f>
        <v>353</v>
      </c>
      <c r="F272" s="54" t="n">
        <f aca="false">IF(COUNTA(D272:E272)=0,"",SUM(D272:E272))</f>
        <v>757</v>
      </c>
      <c r="G272" s="55" t="n">
        <f aca="false">IF(OR(F272="",F272=0),"",D272/F272)</f>
        <v>0.533685601056803</v>
      </c>
      <c r="H272" s="55" t="n">
        <f aca="false">IF(OR(F272="",F272=0),"",E272/F272)</f>
        <v>0.466314398943197</v>
      </c>
      <c r="I272" s="32" t="s">
        <v>129</v>
      </c>
      <c r="J272" s="36" t="n">
        <v>2.22489971008846</v>
      </c>
      <c r="K272" s="36" t="n">
        <f aca="false">$K$8</f>
        <v>1.80181073632582</v>
      </c>
      <c r="L272" s="36" t="n">
        <f aca="false">SQRT(J272^2+K272^2)</f>
        <v>2.86298806310657</v>
      </c>
      <c r="M272" s="55" t="n">
        <f aca="false">IF(G272="","",MAX(0,G272-1.96*L272/100))</f>
        <v>0.477571035019914</v>
      </c>
      <c r="N272" s="55" t="n">
        <f aca="false">IF(G272="","",MIN(1,G272+1.96*L272/100))</f>
        <v>0.589800167093692</v>
      </c>
      <c r="O272" s="54" t="n">
        <f aca="false">ROUND(S272*W272,0)</f>
        <v>67</v>
      </c>
      <c r="P272" s="54" t="n">
        <f aca="false">IF(F272="","",ROUND(SQRT((F272*L272/100)^2+(G272*O272)^2),0))</f>
        <v>42</v>
      </c>
      <c r="R272" s="56" t="n">
        <v>2.10095445283586</v>
      </c>
      <c r="S272" s="57" t="n">
        <f aca="false">U272*V272*$F$5</f>
        <v>757.186813186813</v>
      </c>
      <c r="T272" s="58" t="n">
        <f aca="false">MAX(0,MIN(1,R272/100+$D$5))</f>
        <v>0.533002959047123</v>
      </c>
      <c r="U272" s="58" t="n">
        <v>0.637362637362637</v>
      </c>
      <c r="V272" s="57" t="n">
        <v>1188</v>
      </c>
      <c r="W272" s="58" t="n">
        <v>0.0882361663506877</v>
      </c>
      <c r="X272" s="59" t="s">
        <v>136</v>
      </c>
      <c r="Y272" s="59" t="s">
        <v>131</v>
      </c>
    </row>
    <row r="273" customFormat="false" ht="15" hidden="false" customHeight="false" outlineLevel="0" collapsed="false">
      <c r="A273" s="32" t="s">
        <v>386</v>
      </c>
      <c r="B273" s="32" t="s">
        <v>437</v>
      </c>
      <c r="C273" s="32" t="s">
        <v>438</v>
      </c>
      <c r="D273" s="54" t="n">
        <f aca="false">ROUND(S273*T273,0)</f>
        <v>705</v>
      </c>
      <c r="E273" s="54" t="n">
        <f aca="false">ROUND(S273,0)-D273</f>
        <v>1153</v>
      </c>
      <c r="F273" s="54" t="n">
        <f aca="false">IF(COUNTA(D273:E273)=0,"",SUM(D273:E273))</f>
        <v>1858</v>
      </c>
      <c r="G273" s="55" t="n">
        <f aca="false">IF(OR(F273="",F273=0),"",D273/F273)</f>
        <v>0.379440258342304</v>
      </c>
      <c r="H273" s="55" t="n">
        <f aca="false">IF(OR(F273="",F273=0),"",E273/F273)</f>
        <v>0.620559741657697</v>
      </c>
      <c r="I273" s="32" t="s">
        <v>129</v>
      </c>
      <c r="J273" s="36" t="n">
        <v>2.08262589216041</v>
      </c>
      <c r="K273" s="36" t="n">
        <f aca="false">$K$8</f>
        <v>1.80181073632582</v>
      </c>
      <c r="L273" s="36" t="n">
        <f aca="false">SQRT(J273^2+K273^2)</f>
        <v>2.75387954279702</v>
      </c>
      <c r="M273" s="55" t="n">
        <f aca="false">IF(G273="","",MAX(0,G273-1.96*L273/100))</f>
        <v>0.325464219303482</v>
      </c>
      <c r="N273" s="55" t="n">
        <f aca="false">IF(G273="","",MIN(1,G273+1.96*L273/100))</f>
        <v>0.433416297381125</v>
      </c>
      <c r="O273" s="54" t="n">
        <f aca="false">ROUND(S273*W273,0)</f>
        <v>126</v>
      </c>
      <c r="P273" s="54" t="n">
        <f aca="false">IF(F273="","",ROUND(SQRT((F273*L273/100)^2+(G273*O273)^2),0))</f>
        <v>70</v>
      </c>
      <c r="R273" s="56" t="n">
        <v>-13.2597319278523</v>
      </c>
      <c r="S273" s="57" t="n">
        <f aca="false">U273*V273*$F$5</f>
        <v>1857.89473684211</v>
      </c>
      <c r="T273" s="58" t="n">
        <f aca="false">MAX(0,MIN(1,R273/100+$D$5))</f>
        <v>0.379396095240241</v>
      </c>
      <c r="U273" s="58" t="n">
        <v>0.657894736842106</v>
      </c>
      <c r="V273" s="57" t="n">
        <v>2824</v>
      </c>
      <c r="W273" s="58" t="n">
        <v>0.0678151016999644</v>
      </c>
      <c r="X273" s="59" t="s">
        <v>169</v>
      </c>
      <c r="Y273" s="59" t="s">
        <v>131</v>
      </c>
    </row>
    <row r="274" customFormat="false" ht="15" hidden="false" customHeight="false" outlineLevel="0" collapsed="false">
      <c r="A274" s="32" t="s">
        <v>386</v>
      </c>
      <c r="B274" s="32" t="s">
        <v>437</v>
      </c>
      <c r="C274" s="32" t="s">
        <v>439</v>
      </c>
      <c r="D274" s="54" t="n">
        <f aca="false">ROUND(S274*T274,0)</f>
        <v>636</v>
      </c>
      <c r="E274" s="54" t="n">
        <f aca="false">ROUND(S274,0)-D274</f>
        <v>964</v>
      </c>
      <c r="F274" s="54" t="n">
        <f aca="false">IF(COUNTA(D274:E274)=0,"",SUM(D274:E274))</f>
        <v>1600</v>
      </c>
      <c r="G274" s="55" t="n">
        <f aca="false">IF(OR(F274="",F274=0),"",D274/F274)</f>
        <v>0.3975</v>
      </c>
      <c r="H274" s="55" t="n">
        <f aca="false">IF(OR(F274="",F274=0),"",E274/F274)</f>
        <v>0.6025</v>
      </c>
      <c r="I274" s="32" t="s">
        <v>129</v>
      </c>
      <c r="J274" s="36" t="n">
        <v>2.08262589216041</v>
      </c>
      <c r="K274" s="36" t="n">
        <f aca="false">$K$8</f>
        <v>1.80181073632582</v>
      </c>
      <c r="L274" s="36" t="n">
        <f aca="false">SQRT(J274^2+K274^2)</f>
        <v>2.75387954279702</v>
      </c>
      <c r="M274" s="55" t="n">
        <f aca="false">IF(G274="","",MAX(0,G274-1.96*L274/100))</f>
        <v>0.343523960961178</v>
      </c>
      <c r="N274" s="55" t="n">
        <f aca="false">IF(G274="","",MIN(1,G274+1.96*L274/100))</f>
        <v>0.451476039038822</v>
      </c>
      <c r="O274" s="54" t="n">
        <f aca="false">ROUND(S274*W274,0)</f>
        <v>109</v>
      </c>
      <c r="P274" s="54" t="n">
        <f aca="false">IF(F274="","",ROUND(SQRT((F274*L274/100)^2+(G274*O274)^2),0))</f>
        <v>62</v>
      </c>
      <c r="R274" s="56" t="n">
        <v>-11.4625764273313</v>
      </c>
      <c r="S274" s="57" t="n">
        <f aca="false">U274*V274*$F$5</f>
        <v>1600.33208176888</v>
      </c>
      <c r="T274" s="58" t="n">
        <f aca="false">MAX(0,MIN(1,R274/100+$D$5))</f>
        <v>0.397367650245451</v>
      </c>
      <c r="U274" s="58" t="n">
        <v>0.667918231122236</v>
      </c>
      <c r="V274" s="57" t="n">
        <v>2396</v>
      </c>
      <c r="W274" s="58" t="n">
        <v>0.0678151016999644</v>
      </c>
      <c r="X274" s="59" t="s">
        <v>169</v>
      </c>
      <c r="Y274" s="59" t="s">
        <v>131</v>
      </c>
    </row>
    <row r="275" customFormat="false" ht="15" hidden="false" customHeight="false" outlineLevel="0" collapsed="false">
      <c r="A275" s="32" t="s">
        <v>386</v>
      </c>
      <c r="B275" s="32" t="s">
        <v>437</v>
      </c>
      <c r="C275" s="32" t="s">
        <v>440</v>
      </c>
      <c r="D275" s="54" t="n">
        <f aca="false">ROUND(S275*T275,0)</f>
        <v>333</v>
      </c>
      <c r="E275" s="54" t="n">
        <f aca="false">ROUND(S275,0)-D275</f>
        <v>630</v>
      </c>
      <c r="F275" s="54" t="n">
        <f aca="false">IF(COUNTA(D275:E275)=0,"",SUM(D275:E275))</f>
        <v>963</v>
      </c>
      <c r="G275" s="55" t="n">
        <f aca="false">IF(OR(F275="",F275=0),"",D275/F275)</f>
        <v>0.345794392523364</v>
      </c>
      <c r="H275" s="55" t="n">
        <f aca="false">IF(OR(F275="",F275=0),"",E275/F275)</f>
        <v>0.654205607476636</v>
      </c>
      <c r="I275" s="32" t="s">
        <v>129</v>
      </c>
      <c r="J275" s="36" t="n">
        <v>2.08262589216041</v>
      </c>
      <c r="K275" s="36" t="n">
        <f aca="false">$K$8</f>
        <v>1.80181073632582</v>
      </c>
      <c r="L275" s="36" t="n">
        <f aca="false">SQRT(J275^2+K275^2)</f>
        <v>2.75387954279702</v>
      </c>
      <c r="M275" s="55" t="n">
        <f aca="false">IF(G275="","",MAX(0,G275-1.96*L275/100))</f>
        <v>0.291818353484543</v>
      </c>
      <c r="N275" s="55" t="n">
        <f aca="false">IF(G275="","",MIN(1,G275+1.96*L275/100))</f>
        <v>0.399770431562186</v>
      </c>
      <c r="O275" s="54" t="n">
        <f aca="false">ROUND(S275*W275,0)</f>
        <v>65</v>
      </c>
      <c r="P275" s="54" t="n">
        <f aca="false">IF(F275="","",ROUND(SQRT((F275*L275/100)^2+(G275*O275)^2),0))</f>
        <v>35</v>
      </c>
      <c r="R275" s="56" t="n">
        <v>-16.6050668270908</v>
      </c>
      <c r="S275" s="57" t="n">
        <f aca="false">U275*V275*$F$5</f>
        <v>963.38125</v>
      </c>
      <c r="T275" s="58" t="n">
        <f aca="false">MAX(0,MIN(1,R275/100+$D$5))</f>
        <v>0.345942746247857</v>
      </c>
      <c r="U275" s="58" t="n">
        <v>0.640972222222222</v>
      </c>
      <c r="V275" s="57" t="n">
        <v>1503</v>
      </c>
      <c r="W275" s="58" t="n">
        <v>0.0678151016999644</v>
      </c>
      <c r="X275" s="59" t="s">
        <v>169</v>
      </c>
      <c r="Y275" s="59" t="s">
        <v>131</v>
      </c>
    </row>
    <row r="276" customFormat="false" ht="15" hidden="false" customHeight="false" outlineLevel="0" collapsed="false">
      <c r="A276" s="32" t="s">
        <v>386</v>
      </c>
      <c r="B276" s="32" t="s">
        <v>441</v>
      </c>
      <c r="C276" s="32" t="s">
        <v>441</v>
      </c>
      <c r="D276" s="54" t="n">
        <f aca="false">ROUND(S276*T276,0)</f>
        <v>35</v>
      </c>
      <c r="E276" s="54" t="n">
        <f aca="false">ROUND(S276,0)-D276</f>
        <v>62</v>
      </c>
      <c r="F276" s="54" t="n">
        <f aca="false">IF(COUNTA(D276:E276)=0,"",SUM(D276:E276))</f>
        <v>97</v>
      </c>
      <c r="G276" s="55" t="n">
        <f aca="false">IF(OR(F276="",F276=0),"",D276/F276)</f>
        <v>0.360824742268041</v>
      </c>
      <c r="H276" s="55" t="n">
        <f aca="false">IF(OR(F276="",F276=0),"",E276/F276)</f>
        <v>0.639175257731959</v>
      </c>
      <c r="I276" s="32" t="s">
        <v>129</v>
      </c>
      <c r="J276" s="36" t="n">
        <v>3.1978281706008</v>
      </c>
      <c r="K276" s="36" t="n">
        <f aca="false">$K$8</f>
        <v>1.80181073632582</v>
      </c>
      <c r="L276" s="36" t="n">
        <f aca="false">SQRT(J276^2+K276^2)</f>
        <v>3.67050772213151</v>
      </c>
      <c r="M276" s="55" t="n">
        <f aca="false">IF(G276="","",MAX(0,G276-1.96*L276/100))</f>
        <v>0.288882790914264</v>
      </c>
      <c r="N276" s="55" t="n">
        <f aca="false">IF(G276="","",MIN(1,G276+1.96*L276/100))</f>
        <v>0.432766693621819</v>
      </c>
      <c r="O276" s="54" t="n">
        <f aca="false">ROUND(S276*W276,0)</f>
        <v>14</v>
      </c>
      <c r="P276" s="54" t="n">
        <f aca="false">IF(F276="","",ROUND(SQRT((F276*L276/100)^2+(G276*O276)^2),0))</f>
        <v>6</v>
      </c>
      <c r="R276" s="56" t="n">
        <v>-15.306591697016</v>
      </c>
      <c r="S276" s="57" t="n">
        <f aca="false">U276*V276*$F$5</f>
        <v>97.2992700729927</v>
      </c>
      <c r="T276" s="58" t="n">
        <f aca="false">MAX(0,MIN(1,R276/100+$D$5))</f>
        <v>0.358927497548604</v>
      </c>
      <c r="U276" s="58" t="n">
        <v>0.627737226277372</v>
      </c>
      <c r="V276" s="57" t="n">
        <v>155</v>
      </c>
      <c r="W276" s="58" t="n">
        <v>0.147793277096735</v>
      </c>
      <c r="X276" s="59" t="s">
        <v>130</v>
      </c>
      <c r="Y276" s="59" t="s">
        <v>131</v>
      </c>
    </row>
    <row r="277" customFormat="false" ht="15" hidden="false" customHeight="false" outlineLevel="0" collapsed="false">
      <c r="A277" s="32" t="s">
        <v>386</v>
      </c>
      <c r="B277" s="32" t="s">
        <v>442</v>
      </c>
      <c r="C277" s="32" t="s">
        <v>443</v>
      </c>
      <c r="D277" s="54" t="n">
        <f aca="false">ROUND(S277*T277,0)</f>
        <v>591</v>
      </c>
      <c r="E277" s="54" t="n">
        <f aca="false">ROUND(S277,0)-D277</f>
        <v>826</v>
      </c>
      <c r="F277" s="54" t="n">
        <f aca="false">IF(COUNTA(D277:E277)=0,"",SUM(D277:E277))</f>
        <v>1417</v>
      </c>
      <c r="G277" s="55" t="n">
        <f aca="false">IF(OR(F277="",F277=0),"",D277/F277)</f>
        <v>0.417078334509527</v>
      </c>
      <c r="H277" s="55" t="n">
        <f aca="false">IF(OR(F277="",F277=0),"",E277/F277)</f>
        <v>0.582921665490473</v>
      </c>
      <c r="I277" s="32" t="s">
        <v>129</v>
      </c>
      <c r="J277" s="36" t="n">
        <v>2.08262589216041</v>
      </c>
      <c r="K277" s="36" t="n">
        <f aca="false">$K$8</f>
        <v>1.80181073632582</v>
      </c>
      <c r="L277" s="36" t="n">
        <f aca="false">SQRT(J277^2+K277^2)</f>
        <v>2.75387954279702</v>
      </c>
      <c r="M277" s="55" t="n">
        <f aca="false">IF(G277="","",MAX(0,G277-1.96*L277/100))</f>
        <v>0.363102295470706</v>
      </c>
      <c r="N277" s="55" t="n">
        <f aca="false">IF(G277="","",MIN(1,G277+1.96*L277/100))</f>
        <v>0.471054373548349</v>
      </c>
      <c r="O277" s="54" t="n">
        <f aca="false">ROUND(S277*W277,0)</f>
        <v>96</v>
      </c>
      <c r="P277" s="54" t="n">
        <f aca="false">IF(F277="","",ROUND(SQRT((F277*L277/100)^2+(G277*O277)^2),0))</f>
        <v>56</v>
      </c>
      <c r="R277" s="56" t="n">
        <v>-9.47683384856534</v>
      </c>
      <c r="S277" s="57" t="n">
        <f aca="false">U277*V277*$F$5</f>
        <v>1417.27954319762</v>
      </c>
      <c r="T277" s="58" t="n">
        <f aca="false">MAX(0,MIN(1,R277/100+$D$5))</f>
        <v>0.417225076033111</v>
      </c>
      <c r="U277" s="58" t="n">
        <v>0.641012909632572</v>
      </c>
      <c r="V277" s="57" t="n">
        <v>2211</v>
      </c>
      <c r="W277" s="58" t="n">
        <v>0.0678151016999644</v>
      </c>
      <c r="X277" s="59" t="s">
        <v>169</v>
      </c>
      <c r="Y277" s="59" t="s">
        <v>131</v>
      </c>
    </row>
    <row r="278" customFormat="false" ht="15" hidden="false" customHeight="false" outlineLevel="0" collapsed="false">
      <c r="A278" s="32" t="s">
        <v>386</v>
      </c>
      <c r="B278" s="32" t="s">
        <v>442</v>
      </c>
      <c r="C278" s="32" t="s">
        <v>444</v>
      </c>
      <c r="D278" s="54" t="n">
        <f aca="false">ROUND(S278*T278,0)</f>
        <v>537</v>
      </c>
      <c r="E278" s="54" t="n">
        <f aca="false">ROUND(S278,0)-D278</f>
        <v>688</v>
      </c>
      <c r="F278" s="54" t="n">
        <f aca="false">IF(COUNTA(D278:E278)=0,"",SUM(D278:E278))</f>
        <v>1225</v>
      </c>
      <c r="G278" s="55" t="n">
        <f aca="false">IF(OR(F278="",F278=0),"",D278/F278)</f>
        <v>0.438367346938776</v>
      </c>
      <c r="H278" s="55" t="n">
        <f aca="false">IF(OR(F278="",F278=0),"",E278/F278)</f>
        <v>0.561632653061225</v>
      </c>
      <c r="I278" s="32" t="s">
        <v>129</v>
      </c>
      <c r="J278" s="36" t="n">
        <v>2.08262589216041</v>
      </c>
      <c r="K278" s="36" t="n">
        <f aca="false">$K$8</f>
        <v>1.80181073632582</v>
      </c>
      <c r="L278" s="36" t="n">
        <f aca="false">SQRT(J278^2+K278^2)</f>
        <v>2.75387954279702</v>
      </c>
      <c r="M278" s="55" t="n">
        <f aca="false">IF(G278="","",MAX(0,G278-1.96*L278/100))</f>
        <v>0.384391307899954</v>
      </c>
      <c r="N278" s="55" t="n">
        <f aca="false">IF(G278="","",MIN(1,G278+1.96*L278/100))</f>
        <v>0.492343385977597</v>
      </c>
      <c r="O278" s="54" t="n">
        <f aca="false">ROUND(S278*W278,0)</f>
        <v>83</v>
      </c>
      <c r="P278" s="54" t="n">
        <f aca="false">IF(F278="","",ROUND(SQRT((F278*L278/100)^2+(G278*O278)^2),0))</f>
        <v>50</v>
      </c>
      <c r="R278" s="56" t="n">
        <v>-7.39051796319136</v>
      </c>
      <c r="S278" s="57" t="n">
        <f aca="false">U278*V278*$F$5</f>
        <v>1224.74062660503</v>
      </c>
      <c r="T278" s="58" t="n">
        <f aca="false">MAX(0,MIN(1,R278/100+$D$5))</f>
        <v>0.438088234886851</v>
      </c>
      <c r="U278" s="58" t="n">
        <v>0.629686697483308</v>
      </c>
      <c r="V278" s="57" t="n">
        <v>1945</v>
      </c>
      <c r="W278" s="58" t="n">
        <v>0.0678151016999644</v>
      </c>
      <c r="X278" s="59" t="s">
        <v>169</v>
      </c>
      <c r="Y278" s="59" t="s">
        <v>131</v>
      </c>
    </row>
    <row r="279" customFormat="false" ht="15" hidden="false" customHeight="false" outlineLevel="0" collapsed="false">
      <c r="A279" s="32" t="s">
        <v>386</v>
      </c>
      <c r="B279" s="32" t="s">
        <v>445</v>
      </c>
      <c r="C279" s="32" t="s">
        <v>445</v>
      </c>
      <c r="D279" s="54" t="n">
        <f aca="false">ROUND(S279*T279,0)</f>
        <v>146</v>
      </c>
      <c r="E279" s="54" t="n">
        <f aca="false">ROUND(S279,0)-D279</f>
        <v>214</v>
      </c>
      <c r="F279" s="54" t="n">
        <f aca="false">IF(COUNTA(D279:E279)=0,"",SUM(D279:E279))</f>
        <v>360</v>
      </c>
      <c r="G279" s="55" t="n">
        <f aca="false">IF(OR(F279="",F279=0),"",D279/F279)</f>
        <v>0.405555555555556</v>
      </c>
      <c r="H279" s="55" t="n">
        <f aca="false">IF(OR(F279="",F279=0),"",E279/F279)</f>
        <v>0.594444444444444</v>
      </c>
      <c r="I279" s="32" t="s">
        <v>129</v>
      </c>
      <c r="J279" s="36" t="n">
        <v>3.1978281706008</v>
      </c>
      <c r="K279" s="36" t="n">
        <f aca="false">$K$8</f>
        <v>1.80181073632582</v>
      </c>
      <c r="L279" s="36" t="n">
        <f aca="false">SQRT(J279^2+K279^2)</f>
        <v>3.67050772213151</v>
      </c>
      <c r="M279" s="55" t="n">
        <f aca="false">IF(G279="","",MAX(0,G279-1.96*L279/100))</f>
        <v>0.333613604201778</v>
      </c>
      <c r="N279" s="55" t="n">
        <f aca="false">IF(G279="","",MIN(1,G279+1.96*L279/100))</f>
        <v>0.477497506909333</v>
      </c>
      <c r="O279" s="54" t="n">
        <f aca="false">ROUND(S279*W279,0)</f>
        <v>53</v>
      </c>
      <c r="P279" s="54" t="n">
        <f aca="false">IF(F279="","",ROUND(SQRT((F279*L279/100)^2+(G279*O279)^2),0))</f>
        <v>25</v>
      </c>
      <c r="R279" s="56" t="n">
        <v>-10.8046181684564</v>
      </c>
      <c r="S279" s="57" t="n">
        <f aca="false">U279*V279*$F$5</f>
        <v>360.236842105263</v>
      </c>
      <c r="T279" s="58" t="n">
        <f aca="false">MAX(0,MIN(1,R279/100+$D$5))</f>
        <v>0.403947232834201</v>
      </c>
      <c r="U279" s="58" t="n">
        <v>0.513157894736842</v>
      </c>
      <c r="V279" s="57" t="n">
        <v>702</v>
      </c>
      <c r="W279" s="58" t="n">
        <v>0.147793277096735</v>
      </c>
      <c r="X279" s="59" t="s">
        <v>130</v>
      </c>
      <c r="Y279" s="59" t="s">
        <v>131</v>
      </c>
    </row>
    <row r="280" customFormat="false" ht="15" hidden="false" customHeight="false" outlineLevel="0" collapsed="false">
      <c r="A280" s="32" t="s">
        <v>386</v>
      </c>
      <c r="B280" s="32" t="s">
        <v>446</v>
      </c>
      <c r="C280" s="32" t="s">
        <v>447</v>
      </c>
      <c r="D280" s="54" t="n">
        <f aca="false">ROUND(S280*T280,0)</f>
        <v>566</v>
      </c>
      <c r="E280" s="54" t="n">
        <f aca="false">ROUND(S280,0)-D280</f>
        <v>257</v>
      </c>
      <c r="F280" s="54" t="n">
        <f aca="false">IF(COUNTA(D280:E280)=0,"",SUM(D280:E280))</f>
        <v>823</v>
      </c>
      <c r="G280" s="55" t="n">
        <f aca="false">IF(OR(F280="",F280=0),"",D280/F280)</f>
        <v>0.687727825030377</v>
      </c>
      <c r="H280" s="55" t="n">
        <f aca="false">IF(OR(F280="",F280=0),"",E280/F280)</f>
        <v>0.312272174969623</v>
      </c>
      <c r="I280" s="32" t="s">
        <v>232</v>
      </c>
      <c r="J280" s="36" t="n">
        <v>2.22489971008846</v>
      </c>
      <c r="K280" s="36" t="n">
        <f aca="false">$K$8</f>
        <v>1.80181073632582</v>
      </c>
      <c r="L280" s="36" t="n">
        <f aca="false">SQRT(J280^2+K280^2)</f>
        <v>2.86298806310657</v>
      </c>
      <c r="M280" s="55" t="n">
        <f aca="false">IF(G280="","",MAX(0,G280-1.96*L280/100))</f>
        <v>0.631613258993488</v>
      </c>
      <c r="N280" s="55" t="n">
        <f aca="false">IF(G280="","",MIN(1,G280+1.96*L280/100))</f>
        <v>0.743842391067266</v>
      </c>
      <c r="O280" s="54" t="n">
        <f aca="false">ROUND(S280*W280,0)</f>
        <v>73</v>
      </c>
      <c r="P280" s="54" t="n">
        <f aca="false">IF(F280="","",ROUND(SQRT((F280*L280/100)^2+(G280*O280)^2),0))</f>
        <v>55</v>
      </c>
      <c r="R280" s="56" t="n">
        <v>17.5574087848246</v>
      </c>
      <c r="S280" s="57" t="n">
        <f aca="false">U280*V280*$F$5</f>
        <v>823.448359141722</v>
      </c>
      <c r="T280" s="58" t="n">
        <f aca="false">MAX(0,MIN(1,R280/100+$D$5))</f>
        <v>0.68756750236701</v>
      </c>
      <c r="U280" s="58" t="n">
        <v>0.478193007631662</v>
      </c>
      <c r="V280" s="57" t="n">
        <v>1722</v>
      </c>
      <c r="W280" s="58" t="n">
        <v>0.0882361663506877</v>
      </c>
      <c r="X280" s="59" t="s">
        <v>136</v>
      </c>
      <c r="Y280" s="59" t="s">
        <v>131</v>
      </c>
    </row>
    <row r="281" customFormat="false" ht="15" hidden="false" customHeight="false" outlineLevel="0" collapsed="false">
      <c r="A281" s="32" t="s">
        <v>386</v>
      </c>
      <c r="B281" s="32" t="s">
        <v>446</v>
      </c>
      <c r="C281" s="32" t="s">
        <v>448</v>
      </c>
      <c r="D281" s="54" t="n">
        <f aca="false">ROUND(S281*T281,0)</f>
        <v>532</v>
      </c>
      <c r="E281" s="54" t="n">
        <f aca="false">ROUND(S281,0)-D281</f>
        <v>248</v>
      </c>
      <c r="F281" s="54" t="n">
        <f aca="false">IF(COUNTA(D281:E281)=0,"",SUM(D281:E281))</f>
        <v>780</v>
      </c>
      <c r="G281" s="55" t="n">
        <f aca="false">IF(OR(F281="",F281=0),"",D281/F281)</f>
        <v>0.682051282051282</v>
      </c>
      <c r="H281" s="55" t="n">
        <f aca="false">IF(OR(F281="",F281=0),"",E281/F281)</f>
        <v>0.317948717948718</v>
      </c>
      <c r="I281" s="32" t="s">
        <v>129</v>
      </c>
      <c r="J281" s="36" t="n">
        <v>2.22489971008846</v>
      </c>
      <c r="K281" s="36" t="n">
        <f aca="false">$K$8</f>
        <v>1.80181073632582</v>
      </c>
      <c r="L281" s="36" t="n">
        <f aca="false">SQRT(J281^2+K281^2)</f>
        <v>2.86298806310657</v>
      </c>
      <c r="M281" s="55" t="n">
        <f aca="false">IF(G281="","",MAX(0,G281-1.96*L281/100))</f>
        <v>0.625936716014393</v>
      </c>
      <c r="N281" s="55" t="n">
        <f aca="false">IF(G281="","",MIN(1,G281+1.96*L281/100))</f>
        <v>0.738165848088171</v>
      </c>
      <c r="O281" s="54" t="n">
        <f aca="false">ROUND(S281*W281,0)</f>
        <v>69</v>
      </c>
      <c r="P281" s="54" t="n">
        <f aca="false">IF(F281="","",ROUND(SQRT((F281*L281/100)^2+(G281*O281)^2),0))</f>
        <v>52</v>
      </c>
      <c r="R281" s="56" t="n">
        <v>16.953930383011</v>
      </c>
      <c r="S281" s="57" t="n">
        <f aca="false">U281*V281*$F$5</f>
        <v>779.911439114391</v>
      </c>
      <c r="T281" s="58" t="n">
        <f aca="false">MAX(0,MIN(1,R281/100+$D$5))</f>
        <v>0.681532718348875</v>
      </c>
      <c r="U281" s="58" t="n">
        <v>0.420664206642066</v>
      </c>
      <c r="V281" s="57" t="n">
        <v>1854</v>
      </c>
      <c r="W281" s="58" t="n">
        <v>0.0882361663506877</v>
      </c>
      <c r="X281" s="59" t="s">
        <v>136</v>
      </c>
      <c r="Y281" s="59" t="s">
        <v>131</v>
      </c>
    </row>
    <row r="282" customFormat="false" ht="15" hidden="false" customHeight="false" outlineLevel="0" collapsed="false">
      <c r="A282" s="32" t="s">
        <v>386</v>
      </c>
      <c r="B282" s="32" t="s">
        <v>446</v>
      </c>
      <c r="C282" s="32" t="s">
        <v>449</v>
      </c>
      <c r="D282" s="54" t="n">
        <f aca="false">ROUND(S282*T282,0)</f>
        <v>420</v>
      </c>
      <c r="E282" s="54" t="n">
        <f aca="false">ROUND(S282,0)-D282</f>
        <v>183</v>
      </c>
      <c r="F282" s="54" t="n">
        <f aca="false">IF(COUNTA(D282:E282)=0,"",SUM(D282:E282))</f>
        <v>603</v>
      </c>
      <c r="G282" s="55" t="n">
        <f aca="false">IF(OR(F282="",F282=0),"",D282/F282)</f>
        <v>0.696517412935323</v>
      </c>
      <c r="H282" s="55" t="n">
        <f aca="false">IF(OR(F282="",F282=0),"",E282/F282)</f>
        <v>0.303482587064677</v>
      </c>
      <c r="I282" s="32" t="s">
        <v>129</v>
      </c>
      <c r="J282" s="36" t="n">
        <v>2.22489971008846</v>
      </c>
      <c r="K282" s="36" t="n">
        <f aca="false">$K$8</f>
        <v>1.80181073632582</v>
      </c>
      <c r="L282" s="36" t="n">
        <f aca="false">SQRT(J282^2+K282^2)</f>
        <v>2.86298806310657</v>
      </c>
      <c r="M282" s="55" t="n">
        <f aca="false">IF(G282="","",MAX(0,G282-1.96*L282/100))</f>
        <v>0.640402846898435</v>
      </c>
      <c r="N282" s="55" t="n">
        <f aca="false">IF(G282="","",MIN(1,G282+1.96*L282/100))</f>
        <v>0.752631978972212</v>
      </c>
      <c r="O282" s="54" t="n">
        <f aca="false">ROUND(S282*W282,0)</f>
        <v>53</v>
      </c>
      <c r="P282" s="54" t="n">
        <f aca="false">IF(F282="","",ROUND(SQRT((F282*L282/100)^2+(G282*O282)^2),0))</f>
        <v>41</v>
      </c>
      <c r="R282" s="56" t="n">
        <v>18.4634776093282</v>
      </c>
      <c r="S282" s="57" t="n">
        <f aca="false">U282*V282*$F$5</f>
        <v>602.870201096892</v>
      </c>
      <c r="T282" s="58" t="n">
        <f aca="false">MAX(0,MIN(1,R282/100+$D$5))</f>
        <v>0.696628190612047</v>
      </c>
      <c r="U282" s="58" t="n">
        <v>0.447897623400366</v>
      </c>
      <c r="V282" s="57" t="n">
        <v>1346</v>
      </c>
      <c r="W282" s="58" t="n">
        <v>0.0882361663506877</v>
      </c>
      <c r="X282" s="59" t="s">
        <v>136</v>
      </c>
      <c r="Y282" s="59" t="s">
        <v>131</v>
      </c>
    </row>
    <row r="283" customFormat="false" ht="15" hidden="false" customHeight="false" outlineLevel="0" collapsed="false">
      <c r="A283" s="32" t="s">
        <v>386</v>
      </c>
      <c r="B283" s="32" t="s">
        <v>446</v>
      </c>
      <c r="C283" s="32" t="s">
        <v>450</v>
      </c>
      <c r="D283" s="54" t="n">
        <f aca="false">ROUND(S283*T283,0)</f>
        <v>593</v>
      </c>
      <c r="E283" s="54" t="n">
        <f aca="false">ROUND(S283,0)-D283</f>
        <v>228</v>
      </c>
      <c r="F283" s="54" t="n">
        <f aca="false">IF(COUNTA(D283:E283)=0,"",SUM(D283:E283))</f>
        <v>821</v>
      </c>
      <c r="G283" s="55" t="n">
        <f aca="false">IF(OR(F283="",F283=0),"",D283/F283)</f>
        <v>0.722289890377588</v>
      </c>
      <c r="H283" s="55" t="n">
        <f aca="false">IF(OR(F283="",F283=0),"",E283/F283)</f>
        <v>0.277710109622412</v>
      </c>
      <c r="I283" s="32" t="s">
        <v>129</v>
      </c>
      <c r="J283" s="36" t="n">
        <v>2.22489971008846</v>
      </c>
      <c r="K283" s="36" t="n">
        <f aca="false">$K$8</f>
        <v>1.80181073632582</v>
      </c>
      <c r="L283" s="36" t="n">
        <f aca="false">SQRT(J283^2+K283^2)</f>
        <v>2.86298806310657</v>
      </c>
      <c r="M283" s="55" t="n">
        <f aca="false">IF(G283="","",MAX(0,G283-1.96*L283/100))</f>
        <v>0.6661753243407</v>
      </c>
      <c r="N283" s="55" t="n">
        <f aca="false">IF(G283="","",MIN(1,G283+1.96*L283/100))</f>
        <v>0.778404456414477</v>
      </c>
      <c r="O283" s="54" t="n">
        <f aca="false">ROUND(S283*W283,0)</f>
        <v>72</v>
      </c>
      <c r="P283" s="54" t="n">
        <f aca="false">IF(F283="","",ROUND(SQRT((F283*L283/100)^2+(G283*O283)^2),0))</f>
        <v>57</v>
      </c>
      <c r="R283" s="56" t="n">
        <v>21.1059286320568</v>
      </c>
      <c r="S283" s="57" t="n">
        <f aca="false">U283*V283*$F$5</f>
        <v>820.6703125</v>
      </c>
      <c r="T283" s="58" t="n">
        <f aca="false">MAX(0,MIN(1,R283/100+$D$5))</f>
        <v>0.723052700839333</v>
      </c>
      <c r="U283" s="58" t="n">
        <v>0.6765625</v>
      </c>
      <c r="V283" s="57" t="n">
        <v>1213</v>
      </c>
      <c r="W283" s="58" t="n">
        <v>0.0882361663506877</v>
      </c>
      <c r="X283" s="59" t="s">
        <v>136</v>
      </c>
      <c r="Y283" s="59" t="s">
        <v>131</v>
      </c>
    </row>
    <row r="284" customFormat="false" ht="15" hidden="false" customHeight="false" outlineLevel="0" collapsed="false">
      <c r="A284" s="32" t="s">
        <v>386</v>
      </c>
      <c r="B284" s="32" t="s">
        <v>446</v>
      </c>
      <c r="C284" s="32" t="s">
        <v>451</v>
      </c>
      <c r="D284" s="54" t="n">
        <f aca="false">ROUND(S284*T284,0)</f>
        <v>459</v>
      </c>
      <c r="E284" s="54" t="n">
        <f aca="false">ROUND(S284,0)-D284</f>
        <v>132</v>
      </c>
      <c r="F284" s="54" t="n">
        <f aca="false">IF(COUNTA(D284:E284)=0,"",SUM(D284:E284))</f>
        <v>591</v>
      </c>
      <c r="G284" s="55" t="n">
        <f aca="false">IF(OR(F284="",F284=0),"",D284/F284)</f>
        <v>0.776649746192893</v>
      </c>
      <c r="H284" s="55" t="n">
        <f aca="false">IF(OR(F284="",F284=0),"",E284/F284)</f>
        <v>0.223350253807107</v>
      </c>
      <c r="I284" s="32" t="s">
        <v>129</v>
      </c>
      <c r="J284" s="36" t="n">
        <v>2.22489971008846</v>
      </c>
      <c r="K284" s="36" t="n">
        <f aca="false">$K$8</f>
        <v>1.80181073632582</v>
      </c>
      <c r="L284" s="36" t="n">
        <f aca="false">SQRT(J284^2+K284^2)</f>
        <v>2.86298806310657</v>
      </c>
      <c r="M284" s="55" t="n">
        <f aca="false">IF(G284="","",MAX(0,G284-1.96*L284/100))</f>
        <v>0.720535180156005</v>
      </c>
      <c r="N284" s="55" t="n">
        <f aca="false">IF(G284="","",MIN(1,G284+1.96*L284/100))</f>
        <v>0.832764312229782</v>
      </c>
      <c r="O284" s="54" t="n">
        <f aca="false">ROUND(S284*W284,0)</f>
        <v>52</v>
      </c>
      <c r="P284" s="54" t="n">
        <f aca="false">IF(F284="","",ROUND(SQRT((F284*L284/100)^2+(G284*O284)^2),0))</f>
        <v>44</v>
      </c>
      <c r="R284" s="56" t="n">
        <v>26.4803486873868</v>
      </c>
      <c r="S284" s="57" t="n">
        <f aca="false">U284*V284*$F$5</f>
        <v>590.669623059868</v>
      </c>
      <c r="T284" s="58" t="n">
        <f aca="false">MAX(0,MIN(1,R284/100+$D$5))</f>
        <v>0.776796901392633</v>
      </c>
      <c r="U284" s="58" t="n">
        <v>0.297117516629712</v>
      </c>
      <c r="V284" s="57" t="n">
        <v>1988</v>
      </c>
      <c r="W284" s="58" t="n">
        <v>0.0882361663506877</v>
      </c>
      <c r="X284" s="59" t="s">
        <v>136</v>
      </c>
      <c r="Y284" s="59" t="s">
        <v>131</v>
      </c>
    </row>
    <row r="285" customFormat="false" ht="15" hidden="false" customHeight="false" outlineLevel="0" collapsed="false">
      <c r="A285" s="32" t="s">
        <v>386</v>
      </c>
      <c r="B285" s="32" t="s">
        <v>446</v>
      </c>
      <c r="C285" s="32" t="s">
        <v>452</v>
      </c>
      <c r="D285" s="54" t="n">
        <f aca="false">ROUND(S285*T285,0)</f>
        <v>459</v>
      </c>
      <c r="E285" s="54" t="n">
        <f aca="false">ROUND(S285,0)-D285</f>
        <v>232</v>
      </c>
      <c r="F285" s="54" t="n">
        <f aca="false">IF(COUNTA(D285:E285)=0,"",SUM(D285:E285))</f>
        <v>691</v>
      </c>
      <c r="G285" s="55" t="n">
        <f aca="false">IF(OR(F285="",F285=0),"",D285/F285)</f>
        <v>0.664254703328509</v>
      </c>
      <c r="H285" s="55" t="n">
        <f aca="false">IF(OR(F285="",F285=0),"",E285/F285)</f>
        <v>0.335745296671491</v>
      </c>
      <c r="I285" s="32" t="s">
        <v>129</v>
      </c>
      <c r="J285" s="36" t="n">
        <v>2.22489971008846</v>
      </c>
      <c r="K285" s="36" t="n">
        <f aca="false">$K$8</f>
        <v>1.80181073632582</v>
      </c>
      <c r="L285" s="36" t="n">
        <f aca="false">SQRT(J285^2+K285^2)</f>
        <v>2.86298806310657</v>
      </c>
      <c r="M285" s="55" t="n">
        <f aca="false">IF(G285="","",MAX(0,G285-1.96*L285/100))</f>
        <v>0.608140137291621</v>
      </c>
      <c r="N285" s="55" t="n">
        <f aca="false">IF(G285="","",MIN(1,G285+1.96*L285/100))</f>
        <v>0.720369269365398</v>
      </c>
      <c r="O285" s="54" t="n">
        <f aca="false">ROUND(S285*W285,0)</f>
        <v>61</v>
      </c>
      <c r="P285" s="54" t="n">
        <f aca="false">IF(F285="","",ROUND(SQRT((F285*L285/100)^2+(G285*O285)^2),0))</f>
        <v>45</v>
      </c>
      <c r="R285" s="56" t="n">
        <v>15.219816136765</v>
      </c>
      <c r="S285" s="57" t="n">
        <f aca="false">U285*V285*$F$5</f>
        <v>691.24526600541</v>
      </c>
      <c r="T285" s="58" t="n">
        <f aca="false">MAX(0,MIN(1,R285/100+$D$5))</f>
        <v>0.664191575886415</v>
      </c>
      <c r="U285" s="58" t="n">
        <v>0.612263300270514</v>
      </c>
      <c r="V285" s="57" t="n">
        <v>1129</v>
      </c>
      <c r="W285" s="58" t="n">
        <v>0.0882361663506877</v>
      </c>
      <c r="X285" s="59" t="s">
        <v>136</v>
      </c>
      <c r="Y285" s="59" t="s">
        <v>131</v>
      </c>
    </row>
    <row r="286" customFormat="false" ht="15" hidden="false" customHeight="false" outlineLevel="0" collapsed="false">
      <c r="A286" s="32" t="s">
        <v>386</v>
      </c>
      <c r="B286" s="32" t="s">
        <v>446</v>
      </c>
      <c r="C286" s="32" t="s">
        <v>453</v>
      </c>
      <c r="D286" s="54" t="n">
        <f aca="false">ROUND(S286*T286,0)</f>
        <v>328</v>
      </c>
      <c r="E286" s="54" t="n">
        <f aca="false">ROUND(S286,0)-D286</f>
        <v>182</v>
      </c>
      <c r="F286" s="54" t="n">
        <f aca="false">IF(COUNTA(D286:E286)=0,"",SUM(D286:E286))</f>
        <v>510</v>
      </c>
      <c r="G286" s="55" t="n">
        <f aca="false">IF(OR(F286="",F286=0),"",D286/F286)</f>
        <v>0.643137254901961</v>
      </c>
      <c r="H286" s="55" t="n">
        <f aca="false">IF(OR(F286="",F286=0),"",E286/F286)</f>
        <v>0.356862745098039</v>
      </c>
      <c r="I286" s="32" t="s">
        <v>129</v>
      </c>
      <c r="J286" s="36" t="n">
        <v>3.1978281706008</v>
      </c>
      <c r="K286" s="36" t="n">
        <f aca="false">$K$8</f>
        <v>1.80181073632582</v>
      </c>
      <c r="L286" s="36" t="n">
        <f aca="false">SQRT(J286^2+K286^2)</f>
        <v>3.67050772213151</v>
      </c>
      <c r="M286" s="55" t="n">
        <f aca="false">IF(G286="","",MAX(0,G286-1.96*L286/100))</f>
        <v>0.571195303548183</v>
      </c>
      <c r="N286" s="55" t="n">
        <f aca="false">IF(G286="","",MIN(1,G286+1.96*L286/100))</f>
        <v>0.715079206255738</v>
      </c>
      <c r="O286" s="54" t="n">
        <f aca="false">ROUND(S286*W286,0)</f>
        <v>75</v>
      </c>
      <c r="P286" s="54" t="n">
        <f aca="false">IF(F286="","",ROUND(SQRT((F286*L286/100)^2+(G286*O286)^2),0))</f>
        <v>52</v>
      </c>
      <c r="R286" s="56" t="n">
        <v>13.1470689335112</v>
      </c>
      <c r="S286" s="57" t="n">
        <f aca="false">U286*V286*$F$5</f>
        <v>510.153409090909</v>
      </c>
      <c r="T286" s="58" t="n">
        <f aca="false">MAX(0,MIN(1,R286/100+$D$5))</f>
        <v>0.643464103853876</v>
      </c>
      <c r="U286" s="58" t="n">
        <v>0.368607954545455</v>
      </c>
      <c r="V286" s="57" t="n">
        <v>1384</v>
      </c>
      <c r="W286" s="58" t="n">
        <v>0.147793277096735</v>
      </c>
      <c r="X286" s="59" t="s">
        <v>130</v>
      </c>
      <c r="Y286" s="59" t="s">
        <v>131</v>
      </c>
    </row>
    <row r="287" customFormat="false" ht="15" hidden="false" customHeight="false" outlineLevel="0" collapsed="false">
      <c r="A287" s="32" t="s">
        <v>386</v>
      </c>
      <c r="B287" s="32" t="s">
        <v>446</v>
      </c>
      <c r="C287" s="32" t="s">
        <v>454</v>
      </c>
      <c r="D287" s="54" t="n">
        <f aca="false">ROUND(S287*T287,0)</f>
        <v>145</v>
      </c>
      <c r="E287" s="54" t="n">
        <f aca="false">ROUND(S287,0)-D287</f>
        <v>58</v>
      </c>
      <c r="F287" s="54" t="n">
        <f aca="false">IF(COUNTA(D287:E287)=0,"",SUM(D287:E287))</f>
        <v>203</v>
      </c>
      <c r="G287" s="55" t="n">
        <f aca="false">IF(OR(F287="",F287=0),"",D287/F287)</f>
        <v>0.714285714285714</v>
      </c>
      <c r="H287" s="55" t="n">
        <f aca="false">IF(OR(F287="",F287=0),"",E287/F287)</f>
        <v>0.285714285714286</v>
      </c>
      <c r="I287" s="32" t="s">
        <v>129</v>
      </c>
      <c r="J287" s="36" t="n">
        <v>3.1978281706008</v>
      </c>
      <c r="K287" s="36" t="n">
        <f aca="false">$K$8</f>
        <v>1.80181073632582</v>
      </c>
      <c r="L287" s="36" t="n">
        <f aca="false">SQRT(J287^2+K287^2)</f>
        <v>3.67050772213151</v>
      </c>
      <c r="M287" s="55" t="n">
        <f aca="false">IF(G287="","",MAX(0,G287-1.96*L287/100))</f>
        <v>0.642343762931937</v>
      </c>
      <c r="N287" s="55" t="n">
        <f aca="false">IF(G287="","",MIN(1,G287+1.96*L287/100))</f>
        <v>0.786227665639492</v>
      </c>
      <c r="O287" s="54" t="n">
        <f aca="false">ROUND(S287*W287,0)</f>
        <v>30</v>
      </c>
      <c r="P287" s="54" t="n">
        <f aca="false">IF(F287="","",ROUND(SQRT((F287*L287/100)^2+(G287*O287)^2),0))</f>
        <v>23</v>
      </c>
      <c r="R287" s="56" t="n">
        <v>20.3522491985427</v>
      </c>
      <c r="S287" s="57" t="n">
        <f aca="false">U287*V287*$F$5</f>
        <v>202.766550522648</v>
      </c>
      <c r="T287" s="58" t="n">
        <f aca="false">MAX(0,MIN(1,R287/100+$D$5))</f>
        <v>0.715515906504192</v>
      </c>
      <c r="U287" s="58" t="n">
        <v>0.369337979094077</v>
      </c>
      <c r="V287" s="57" t="n">
        <v>549</v>
      </c>
      <c r="W287" s="58" t="n">
        <v>0.147793277096735</v>
      </c>
      <c r="X287" s="59" t="s">
        <v>130</v>
      </c>
      <c r="Y287" s="59" t="s">
        <v>131</v>
      </c>
    </row>
    <row r="288" customFormat="false" ht="15" hidden="false" customHeight="false" outlineLevel="0" collapsed="false">
      <c r="A288" s="32" t="s">
        <v>386</v>
      </c>
      <c r="B288" s="32" t="s">
        <v>446</v>
      </c>
      <c r="C288" s="32" t="s">
        <v>455</v>
      </c>
      <c r="D288" s="54" t="n">
        <f aca="false">ROUND(S288*T288,0)</f>
        <v>229</v>
      </c>
      <c r="E288" s="54" t="n">
        <f aca="false">ROUND(S288,0)-D288</f>
        <v>89</v>
      </c>
      <c r="F288" s="54" t="n">
        <f aca="false">IF(COUNTA(D288:E288)=0,"",SUM(D288:E288))</f>
        <v>318</v>
      </c>
      <c r="G288" s="55" t="n">
        <f aca="false">IF(OR(F288="",F288=0),"",D288/F288)</f>
        <v>0.720125786163522</v>
      </c>
      <c r="H288" s="55" t="n">
        <f aca="false">IF(OR(F288="",F288=0),"",E288/F288)</f>
        <v>0.279874213836478</v>
      </c>
      <c r="I288" s="32" t="s">
        <v>129</v>
      </c>
      <c r="J288" s="36" t="n">
        <v>3.1978281706008</v>
      </c>
      <c r="K288" s="36" t="n">
        <f aca="false">$K$8</f>
        <v>1.80181073632582</v>
      </c>
      <c r="L288" s="36" t="n">
        <f aca="false">SQRT(J288^2+K288^2)</f>
        <v>3.67050772213151</v>
      </c>
      <c r="M288" s="55" t="n">
        <f aca="false">IF(G288="","",MAX(0,G288-1.96*L288/100))</f>
        <v>0.648183834809744</v>
      </c>
      <c r="N288" s="55" t="n">
        <f aca="false">IF(G288="","",MIN(1,G288+1.96*L288/100))</f>
        <v>0.7920677375173</v>
      </c>
      <c r="O288" s="54" t="n">
        <f aca="false">ROUND(S288*W288,0)</f>
        <v>47</v>
      </c>
      <c r="P288" s="54" t="n">
        <f aca="false">IF(F288="","",ROUND(SQRT((F288*L288/100)^2+(G288*O288)^2),0))</f>
        <v>36</v>
      </c>
      <c r="R288" s="56" t="n">
        <v>20.6174331453054</v>
      </c>
      <c r="S288" s="57" t="n">
        <f aca="false">U288*V288*$F$5</f>
        <v>318.271119842829</v>
      </c>
      <c r="T288" s="58" t="n">
        <f aca="false">MAX(0,MIN(1,R288/100+$D$5))</f>
        <v>0.718167745971819</v>
      </c>
      <c r="U288" s="58" t="n">
        <v>0.318271119842829</v>
      </c>
      <c r="V288" s="57" t="n">
        <v>1000</v>
      </c>
      <c r="W288" s="58" t="n">
        <v>0.147793277096735</v>
      </c>
      <c r="X288" s="59" t="s">
        <v>130</v>
      </c>
      <c r="Y288" s="59" t="s">
        <v>131</v>
      </c>
    </row>
    <row r="289" customFormat="false" ht="15" hidden="false" customHeight="false" outlineLevel="0" collapsed="false">
      <c r="A289" s="32" t="s">
        <v>386</v>
      </c>
      <c r="B289" s="32" t="s">
        <v>446</v>
      </c>
      <c r="C289" s="32" t="s">
        <v>456</v>
      </c>
      <c r="D289" s="54" t="n">
        <f aca="false">ROUND(S289*T289,0)</f>
        <v>231</v>
      </c>
      <c r="E289" s="54" t="n">
        <f aca="false">ROUND(S289,0)-D289</f>
        <v>120</v>
      </c>
      <c r="F289" s="54" t="n">
        <f aca="false">IF(COUNTA(D289:E289)=0,"",SUM(D289:E289))</f>
        <v>351</v>
      </c>
      <c r="G289" s="55" t="n">
        <f aca="false">IF(OR(F289="",F289=0),"",D289/F289)</f>
        <v>0.658119658119658</v>
      </c>
      <c r="H289" s="55" t="n">
        <f aca="false">IF(OR(F289="",F289=0),"",E289/F289)</f>
        <v>0.341880341880342</v>
      </c>
      <c r="I289" s="32" t="s">
        <v>129</v>
      </c>
      <c r="J289" s="36" t="n">
        <v>3.1978281706008</v>
      </c>
      <c r="K289" s="36" t="n">
        <f aca="false">$K$8</f>
        <v>1.80181073632582</v>
      </c>
      <c r="L289" s="36" t="n">
        <f aca="false">SQRT(J289^2+K289^2)</f>
        <v>3.67050772213151</v>
      </c>
      <c r="M289" s="55" t="n">
        <f aca="false">IF(G289="","",MAX(0,G289-1.96*L289/100))</f>
        <v>0.586177706765881</v>
      </c>
      <c r="N289" s="55" t="n">
        <f aca="false">IF(G289="","",MIN(1,G289+1.96*L289/100))</f>
        <v>0.730061609473436</v>
      </c>
      <c r="O289" s="54" t="n">
        <f aca="false">ROUND(S289*W289,0)</f>
        <v>52</v>
      </c>
      <c r="P289" s="54" t="n">
        <f aca="false">IF(F289="","",ROUND(SQRT((F289*L289/100)^2+(G289*O289)^2),0))</f>
        <v>37</v>
      </c>
      <c r="R289" s="56" t="n">
        <v>14.6898620069634</v>
      </c>
      <c r="S289" s="57" t="n">
        <f aca="false">U289*V289*$F$5</f>
        <v>350.591240875912</v>
      </c>
      <c r="T289" s="58" t="n">
        <f aca="false">MAX(0,MIN(1,R289/100+$D$5))</f>
        <v>0.658892034588399</v>
      </c>
      <c r="U289" s="58" t="n">
        <v>0.313868613138686</v>
      </c>
      <c r="V289" s="57" t="n">
        <v>1117</v>
      </c>
      <c r="W289" s="58" t="n">
        <v>0.147793277096735</v>
      </c>
      <c r="X289" s="59" t="s">
        <v>130</v>
      </c>
      <c r="Y289" s="59" t="s">
        <v>131</v>
      </c>
    </row>
    <row r="290" customFormat="false" ht="15" hidden="false" customHeight="false" outlineLevel="0" collapsed="false">
      <c r="A290" s="32" t="s">
        <v>386</v>
      </c>
      <c r="B290" s="32" t="s">
        <v>446</v>
      </c>
      <c r="C290" s="32" t="s">
        <v>457</v>
      </c>
      <c r="D290" s="54" t="n">
        <f aca="false">ROUND(S290*T290,0)</f>
        <v>1111</v>
      </c>
      <c r="E290" s="54" t="n">
        <f aca="false">ROUND(S290,0)-D290</f>
        <v>530</v>
      </c>
      <c r="F290" s="54" t="n">
        <f aca="false">IF(COUNTA(D290:E290)=0,"",SUM(D290:E290))</f>
        <v>1641</v>
      </c>
      <c r="G290" s="55" t="n">
        <f aca="false">IF(OR(F290="",F290=0),"",D290/F290)</f>
        <v>0.67702620353443</v>
      </c>
      <c r="H290" s="55" t="n">
        <f aca="false">IF(OR(F290="",F290=0),"",E290/F290)</f>
        <v>0.32297379646557</v>
      </c>
      <c r="I290" s="32" t="s">
        <v>232</v>
      </c>
      <c r="J290" s="36" t="n">
        <v>2.08262589216041</v>
      </c>
      <c r="K290" s="36" t="n">
        <f aca="false">$K$8</f>
        <v>1.80181073632582</v>
      </c>
      <c r="L290" s="36" t="n">
        <f aca="false">SQRT(J290^2+K290^2)</f>
        <v>2.75387954279702</v>
      </c>
      <c r="M290" s="55" t="n">
        <f aca="false">IF(G290="","",MAX(0,G290-1.96*L290/100))</f>
        <v>0.623050164495609</v>
      </c>
      <c r="N290" s="55" t="n">
        <f aca="false">IF(G290="","",MIN(1,G290+1.96*L290/100))</f>
        <v>0.731002242573252</v>
      </c>
      <c r="O290" s="54" t="n">
        <f aca="false">ROUND(S290*W290,0)</f>
        <v>111</v>
      </c>
      <c r="P290" s="54" t="n">
        <f aca="false">IF(F290="","",ROUND(SQRT((F290*L290/100)^2+(G290*O290)^2),0))</f>
        <v>88</v>
      </c>
      <c r="R290" s="56" t="n">
        <v>16.4850000191824</v>
      </c>
      <c r="S290" s="57" t="n">
        <f aca="false">U290*V290*$F$5</f>
        <v>1641.003487384</v>
      </c>
      <c r="T290" s="58" t="n">
        <f aca="false">MAX(0,MIN(1,R290/100+$D$5))</f>
        <v>0.676843414710588</v>
      </c>
      <c r="U290" s="58" t="n">
        <v>0.752408751666208</v>
      </c>
      <c r="V290" s="57" t="n">
        <v>2181</v>
      </c>
      <c r="W290" s="58" t="n">
        <v>0.0678151016999644</v>
      </c>
      <c r="X290" s="59" t="s">
        <v>169</v>
      </c>
      <c r="Y290" s="59" t="s">
        <v>131</v>
      </c>
    </row>
    <row r="291" customFormat="false" ht="15" hidden="false" customHeight="false" outlineLevel="0" collapsed="false">
      <c r="A291" s="32" t="s">
        <v>386</v>
      </c>
      <c r="B291" s="32" t="s">
        <v>446</v>
      </c>
      <c r="C291" s="32" t="s">
        <v>458</v>
      </c>
      <c r="D291" s="54" t="n">
        <f aca="false">ROUND(S291*T291,0)</f>
        <v>613</v>
      </c>
      <c r="E291" s="54" t="n">
        <f aca="false">ROUND(S291,0)-D291</f>
        <v>313</v>
      </c>
      <c r="F291" s="54" t="n">
        <f aca="false">IF(COUNTA(D291:E291)=0,"",SUM(D291:E291))</f>
        <v>926</v>
      </c>
      <c r="G291" s="55" t="n">
        <f aca="false">IF(OR(F291="",F291=0),"",D291/F291)</f>
        <v>0.661987041036717</v>
      </c>
      <c r="H291" s="55" t="n">
        <f aca="false">IF(OR(F291="",F291=0),"",E291/F291)</f>
        <v>0.338012958963283</v>
      </c>
      <c r="I291" s="32" t="s">
        <v>129</v>
      </c>
      <c r="J291" s="36" t="n">
        <v>2.22489971008846</v>
      </c>
      <c r="K291" s="36" t="n">
        <f aca="false">$K$8</f>
        <v>1.80181073632582</v>
      </c>
      <c r="L291" s="36" t="n">
        <f aca="false">SQRT(J291^2+K291^2)</f>
        <v>2.86298806310657</v>
      </c>
      <c r="M291" s="55" t="n">
        <f aca="false">IF(G291="","",MAX(0,G291-1.96*L291/100))</f>
        <v>0.605872474999828</v>
      </c>
      <c r="N291" s="55" t="n">
        <f aca="false">IF(G291="","",MIN(1,G291+1.96*L291/100))</f>
        <v>0.718101607073606</v>
      </c>
      <c r="O291" s="54" t="n">
        <f aca="false">ROUND(S291*W291,0)</f>
        <v>82</v>
      </c>
      <c r="P291" s="54" t="n">
        <f aca="false">IF(F291="","",ROUND(SQRT((F291*L291/100)^2+(G291*O291)^2),0))</f>
        <v>60</v>
      </c>
      <c r="R291" s="56" t="n">
        <v>15.0028408067097</v>
      </c>
      <c r="S291" s="57" t="n">
        <f aca="false">U291*V291*$F$5</f>
        <v>925.647509578544</v>
      </c>
      <c r="T291" s="58" t="n">
        <f aca="false">MAX(0,MIN(1,R291/100+$D$5))</f>
        <v>0.662021822585861</v>
      </c>
      <c r="U291" s="58" t="n">
        <v>0.432950191570881</v>
      </c>
      <c r="V291" s="57" t="n">
        <v>2138</v>
      </c>
      <c r="W291" s="58" t="n">
        <v>0.0882361663506877</v>
      </c>
      <c r="X291" s="59" t="s">
        <v>136</v>
      </c>
      <c r="Y291" s="59" t="s">
        <v>131</v>
      </c>
    </row>
    <row r="292" customFormat="false" ht="15" hidden="false" customHeight="false" outlineLevel="0" collapsed="false">
      <c r="A292" s="32" t="s">
        <v>386</v>
      </c>
      <c r="B292" s="32" t="s">
        <v>459</v>
      </c>
      <c r="C292" s="32" t="s">
        <v>460</v>
      </c>
      <c r="D292" s="54" t="n">
        <f aca="false">ROUND(S292*T292,0)</f>
        <v>709</v>
      </c>
      <c r="E292" s="54" t="n">
        <f aca="false">ROUND(S292,0)-D292</f>
        <v>653</v>
      </c>
      <c r="F292" s="54" t="n">
        <f aca="false">IF(COUNTA(D292:E292)=0,"",SUM(D292:E292))</f>
        <v>1362</v>
      </c>
      <c r="G292" s="55" t="n">
        <f aca="false">IF(OR(F292="",F292=0),"",D292/F292)</f>
        <v>0.520558002936858</v>
      </c>
      <c r="H292" s="55" t="n">
        <f aca="false">IF(OR(F292="",F292=0),"",E292/F292)</f>
        <v>0.479441997063142</v>
      </c>
      <c r="I292" s="32" t="s">
        <v>129</v>
      </c>
      <c r="J292" s="36" t="n">
        <v>2.08262589216041</v>
      </c>
      <c r="K292" s="36" t="n">
        <f aca="false">$K$8</f>
        <v>1.80181073632582</v>
      </c>
      <c r="L292" s="36" t="n">
        <f aca="false">SQRT(J292^2+K292^2)</f>
        <v>2.75387954279702</v>
      </c>
      <c r="M292" s="55" t="n">
        <f aca="false">IF(G292="","",MAX(0,G292-1.96*L292/100))</f>
        <v>0.466581963898036</v>
      </c>
      <c r="N292" s="55" t="n">
        <f aca="false">IF(G292="","",MIN(1,G292+1.96*L292/100))</f>
        <v>0.574534041975679</v>
      </c>
      <c r="O292" s="54" t="n">
        <f aca="false">ROUND(S292*W292,0)</f>
        <v>92</v>
      </c>
      <c r="P292" s="54" t="n">
        <f aca="false">IF(F292="","",ROUND(SQRT((F292*L292/100)^2+(G292*O292)^2),0))</f>
        <v>61</v>
      </c>
      <c r="R292" s="56" t="n">
        <v>0.807545687379985</v>
      </c>
      <c r="S292" s="57" t="n">
        <f aca="false">U292*V292*$F$5</f>
        <v>1362.48372781065</v>
      </c>
      <c r="T292" s="58" t="n">
        <f aca="false">MAX(0,MIN(1,R292/100+$D$5))</f>
        <v>0.520068871392565</v>
      </c>
      <c r="U292" s="58" t="n">
        <v>0.638165680473373</v>
      </c>
      <c r="V292" s="57" t="n">
        <v>2135</v>
      </c>
      <c r="W292" s="58" t="n">
        <v>0.0678151016999644</v>
      </c>
      <c r="X292" s="59" t="s">
        <v>169</v>
      </c>
      <c r="Y292" s="59" t="s">
        <v>131</v>
      </c>
    </row>
    <row r="293" customFormat="false" ht="15" hidden="false" customHeight="false" outlineLevel="0" collapsed="false">
      <c r="A293" s="32" t="s">
        <v>386</v>
      </c>
      <c r="B293" s="32" t="s">
        <v>459</v>
      </c>
      <c r="C293" s="32" t="s">
        <v>461</v>
      </c>
      <c r="D293" s="54" t="n">
        <f aca="false">ROUND(S293*T293,0)</f>
        <v>564</v>
      </c>
      <c r="E293" s="54" t="n">
        <f aca="false">ROUND(S293,0)-D293</f>
        <v>533</v>
      </c>
      <c r="F293" s="54" t="n">
        <f aca="false">IF(COUNTA(D293:E293)=0,"",SUM(D293:E293))</f>
        <v>1097</v>
      </c>
      <c r="G293" s="55" t="n">
        <f aca="false">IF(OR(F293="",F293=0),"",D293/F293)</f>
        <v>0.514129443938013</v>
      </c>
      <c r="H293" s="55" t="n">
        <f aca="false">IF(OR(F293="",F293=0),"",E293/F293)</f>
        <v>0.485870556061987</v>
      </c>
      <c r="I293" s="32" t="s">
        <v>232</v>
      </c>
      <c r="J293" s="36" t="n">
        <v>2.08262589216041</v>
      </c>
      <c r="K293" s="36" t="n">
        <f aca="false">$K$8</f>
        <v>1.80181073632582</v>
      </c>
      <c r="L293" s="36" t="n">
        <f aca="false">SQRT(J293^2+K293^2)</f>
        <v>2.75387954279702</v>
      </c>
      <c r="M293" s="55" t="n">
        <f aca="false">IF(G293="","",MAX(0,G293-1.96*L293/100))</f>
        <v>0.460153404899191</v>
      </c>
      <c r="N293" s="55" t="n">
        <f aca="false">IF(G293="","",MIN(1,G293+1.96*L293/100))</f>
        <v>0.568105482976834</v>
      </c>
      <c r="O293" s="54" t="n">
        <f aca="false">ROUND(S293*W293,0)</f>
        <v>74</v>
      </c>
      <c r="P293" s="54" t="n">
        <f aca="false">IF(F293="","",ROUND(SQRT((F293*L293/100)^2+(G293*O293)^2),0))</f>
        <v>49</v>
      </c>
      <c r="R293" s="56" t="n">
        <v>0.24357340808992</v>
      </c>
      <c r="S293" s="57" t="n">
        <f aca="false">U293*V293*$F$5</f>
        <v>1096.75029446997</v>
      </c>
      <c r="T293" s="58" t="n">
        <f aca="false">MAX(0,MIN(1,R293/100+$D$5))</f>
        <v>0.514429148599664</v>
      </c>
      <c r="U293" s="58" t="n">
        <v>0.641801519406637</v>
      </c>
      <c r="V293" s="57" t="n">
        <v>1708.86210348014</v>
      </c>
      <c r="W293" s="58" t="n">
        <v>0.0678151016999644</v>
      </c>
      <c r="X293" s="59" t="s">
        <v>169</v>
      </c>
      <c r="Y293" s="59" t="s">
        <v>234</v>
      </c>
    </row>
    <row r="294" customFormat="false" ht="15" hidden="false" customHeight="false" outlineLevel="0" collapsed="false">
      <c r="A294" s="32" t="s">
        <v>386</v>
      </c>
      <c r="B294" s="32" t="s">
        <v>459</v>
      </c>
      <c r="C294" s="32" t="s">
        <v>462</v>
      </c>
      <c r="D294" s="54" t="n">
        <f aca="false">ROUND(S294*T294,0)</f>
        <v>316</v>
      </c>
      <c r="E294" s="54" t="n">
        <f aca="false">ROUND(S294,0)-D294</f>
        <v>265</v>
      </c>
      <c r="F294" s="54" t="n">
        <f aca="false">IF(COUNTA(D294:E294)=0,"",SUM(D294:E294))</f>
        <v>581</v>
      </c>
      <c r="G294" s="55" t="n">
        <f aca="false">IF(OR(F294="",F294=0),"",D294/F294)</f>
        <v>0.543889845094664</v>
      </c>
      <c r="H294" s="55" t="n">
        <f aca="false">IF(OR(F294="",F294=0),"",E294/F294)</f>
        <v>0.456110154905336</v>
      </c>
      <c r="I294" s="32" t="s">
        <v>232</v>
      </c>
      <c r="J294" s="36" t="n">
        <v>2.22489971008846</v>
      </c>
      <c r="K294" s="36" t="n">
        <f aca="false">$K$8</f>
        <v>1.80181073632582</v>
      </c>
      <c r="L294" s="36" t="n">
        <f aca="false">SQRT(J294^2+K294^2)</f>
        <v>2.86298806310657</v>
      </c>
      <c r="M294" s="55" t="n">
        <f aca="false">IF(G294="","",MAX(0,G294-1.96*L294/100))</f>
        <v>0.487775279057776</v>
      </c>
      <c r="N294" s="55" t="n">
        <f aca="false">IF(G294="","",MIN(1,G294+1.96*L294/100))</f>
        <v>0.600004411131553</v>
      </c>
      <c r="O294" s="54" t="n">
        <f aca="false">ROUND(S294*W294,0)</f>
        <v>51</v>
      </c>
      <c r="P294" s="54" t="n">
        <f aca="false">IF(F294="","",ROUND(SQRT((F294*L294/100)^2+(G294*O294)^2),0))</f>
        <v>32</v>
      </c>
      <c r="R294" s="56" t="n">
        <v>3.15397063701377</v>
      </c>
      <c r="S294" s="57" t="n">
        <f aca="false">U294*V294*$F$5</f>
        <v>581.035155413661</v>
      </c>
      <c r="T294" s="58" t="n">
        <f aca="false">MAX(0,MIN(1,R294/100+$D$5))</f>
        <v>0.543533120888902</v>
      </c>
      <c r="U294" s="58" t="n">
        <v>0.283708571979326</v>
      </c>
      <c r="V294" s="57" t="n">
        <v>2048</v>
      </c>
      <c r="W294" s="58" t="n">
        <v>0.0882361663506877</v>
      </c>
      <c r="X294" s="59" t="s">
        <v>136</v>
      </c>
      <c r="Y294" s="59" t="s">
        <v>131</v>
      </c>
    </row>
    <row r="295" customFormat="false" ht="15" hidden="false" customHeight="false" outlineLevel="0" collapsed="false">
      <c r="A295" s="32" t="s">
        <v>386</v>
      </c>
      <c r="B295" s="32" t="s">
        <v>459</v>
      </c>
      <c r="C295" s="32" t="s">
        <v>463</v>
      </c>
      <c r="D295" s="54" t="n">
        <f aca="false">ROUND(S295*T295,0)</f>
        <v>605</v>
      </c>
      <c r="E295" s="54" t="n">
        <f aca="false">ROUND(S295,0)-D295</f>
        <v>560</v>
      </c>
      <c r="F295" s="54" t="n">
        <f aca="false">IF(COUNTA(D295:E295)=0,"",SUM(D295:E295))</f>
        <v>1165</v>
      </c>
      <c r="G295" s="55" t="n">
        <f aca="false">IF(OR(F295="",F295=0),"",D295/F295)</f>
        <v>0.51931330472103</v>
      </c>
      <c r="H295" s="55" t="n">
        <f aca="false">IF(OR(F295="",F295=0),"",E295/F295)</f>
        <v>0.48068669527897</v>
      </c>
      <c r="I295" s="32" t="s">
        <v>232</v>
      </c>
      <c r="J295" s="36" t="n">
        <v>2.08262589216041</v>
      </c>
      <c r="K295" s="36" t="n">
        <f aca="false">$K$8</f>
        <v>1.80181073632582</v>
      </c>
      <c r="L295" s="36" t="n">
        <f aca="false">SQRT(J295^2+K295^2)</f>
        <v>2.75387954279702</v>
      </c>
      <c r="M295" s="55" t="n">
        <f aca="false">IF(G295="","",MAX(0,G295-1.96*L295/100))</f>
        <v>0.465337265682208</v>
      </c>
      <c r="N295" s="55" t="n">
        <f aca="false">IF(G295="","",MIN(1,G295+1.96*L295/100))</f>
        <v>0.573289343759852</v>
      </c>
      <c r="O295" s="54" t="n">
        <f aca="false">ROUND(S295*W295,0)</f>
        <v>79</v>
      </c>
      <c r="P295" s="54" t="n">
        <f aca="false">IF(F295="","",ROUND(SQRT((F295*L295/100)^2+(G295*O295)^2),0))</f>
        <v>52</v>
      </c>
      <c r="R295" s="56" t="n">
        <v>0.718000455476425</v>
      </c>
      <c r="S295" s="57" t="n">
        <f aca="false">U295*V295*$F$5</f>
        <v>1165.3300485926</v>
      </c>
      <c r="T295" s="58" t="n">
        <f aca="false">MAX(0,MIN(1,R295/100+$D$5))</f>
        <v>0.519173419073529</v>
      </c>
      <c r="U295" s="58" t="n">
        <v>0.60134773346046</v>
      </c>
      <c r="V295" s="57" t="n">
        <v>1937.86387434555</v>
      </c>
      <c r="W295" s="58" t="n">
        <v>0.0678151016999644</v>
      </c>
      <c r="X295" s="59" t="s">
        <v>169</v>
      </c>
      <c r="Y295" s="59" t="s">
        <v>234</v>
      </c>
    </row>
    <row r="296" customFormat="false" ht="15" hidden="false" customHeight="false" outlineLevel="0" collapsed="false">
      <c r="A296" s="32" t="s">
        <v>386</v>
      </c>
      <c r="B296" s="32" t="s">
        <v>459</v>
      </c>
      <c r="C296" s="32" t="s">
        <v>464</v>
      </c>
      <c r="D296" s="54" t="n">
        <f aca="false">ROUND(S296*T296,0)</f>
        <v>535</v>
      </c>
      <c r="E296" s="54" t="n">
        <f aca="false">ROUND(S296,0)-D296</f>
        <v>478</v>
      </c>
      <c r="F296" s="54" t="n">
        <f aca="false">IF(COUNTA(D296:E296)=0,"",SUM(D296:E296))</f>
        <v>1013</v>
      </c>
      <c r="G296" s="55" t="n">
        <f aca="false">IF(OR(F296="",F296=0),"",D296/F296)</f>
        <v>0.528134254689042</v>
      </c>
      <c r="H296" s="55" t="n">
        <f aca="false">IF(OR(F296="",F296=0),"",E296/F296)</f>
        <v>0.471865745310958</v>
      </c>
      <c r="I296" s="32" t="s">
        <v>129</v>
      </c>
      <c r="J296" s="36" t="n">
        <v>2.08262589216041</v>
      </c>
      <c r="K296" s="36" t="n">
        <f aca="false">$K$8</f>
        <v>1.80181073632582</v>
      </c>
      <c r="L296" s="36" t="n">
        <f aca="false">SQRT(J296^2+K296^2)</f>
        <v>2.75387954279702</v>
      </c>
      <c r="M296" s="55" t="n">
        <f aca="false">IF(G296="","",MAX(0,G296-1.96*L296/100))</f>
        <v>0.474158215650221</v>
      </c>
      <c r="N296" s="55" t="n">
        <f aca="false">IF(G296="","",MIN(1,G296+1.96*L296/100))</f>
        <v>0.582110293727864</v>
      </c>
      <c r="O296" s="54" t="n">
        <f aca="false">ROUND(S296*W296,0)</f>
        <v>69</v>
      </c>
      <c r="P296" s="54" t="n">
        <f aca="false">IF(F296="","",ROUND(SQRT((F296*L296/100)^2+(G296*O296)^2),0))</f>
        <v>46</v>
      </c>
      <c r="R296" s="56" t="n">
        <v>1.58344320998816</v>
      </c>
      <c r="S296" s="57" t="n">
        <f aca="false">U296*V296*$F$5</f>
        <v>1012.91514143095</v>
      </c>
      <c r="T296" s="58" t="n">
        <f aca="false">MAX(0,MIN(1,R296/100+$D$5))</f>
        <v>0.527827846618646</v>
      </c>
      <c r="U296" s="58" t="n">
        <v>0.613144758735441</v>
      </c>
      <c r="V296" s="57" t="n">
        <v>1652</v>
      </c>
      <c r="W296" s="58" t="n">
        <v>0.0678151016999644</v>
      </c>
      <c r="X296" s="59" t="s">
        <v>169</v>
      </c>
      <c r="Y296" s="59" t="s">
        <v>131</v>
      </c>
    </row>
    <row r="297" customFormat="false" ht="15" hidden="false" customHeight="false" outlineLevel="0" collapsed="false">
      <c r="A297" s="32" t="s">
        <v>386</v>
      </c>
      <c r="B297" s="32" t="s">
        <v>459</v>
      </c>
      <c r="C297" s="32" t="s">
        <v>465</v>
      </c>
      <c r="D297" s="54" t="n">
        <f aca="false">ROUND(S297*T297,0)</f>
        <v>618</v>
      </c>
      <c r="E297" s="54" t="n">
        <f aca="false">ROUND(S297,0)-D297</f>
        <v>582</v>
      </c>
      <c r="F297" s="54" t="n">
        <f aca="false">IF(COUNTA(D297:E297)=0,"",SUM(D297:E297))</f>
        <v>1200</v>
      </c>
      <c r="G297" s="55" t="n">
        <f aca="false">IF(OR(F297="",F297=0),"",D297/F297)</f>
        <v>0.515</v>
      </c>
      <c r="H297" s="55" t="n">
        <f aca="false">IF(OR(F297="",F297=0),"",E297/F297)</f>
        <v>0.485</v>
      </c>
      <c r="I297" s="32" t="s">
        <v>232</v>
      </c>
      <c r="J297" s="36" t="n">
        <v>2.08262589216041</v>
      </c>
      <c r="K297" s="36" t="n">
        <f aca="false">$K$8</f>
        <v>1.80181073632582</v>
      </c>
      <c r="L297" s="36" t="n">
        <f aca="false">SQRT(J297^2+K297^2)</f>
        <v>2.75387954279702</v>
      </c>
      <c r="M297" s="55" t="n">
        <f aca="false">IF(G297="","",MAX(0,G297-1.96*L297/100))</f>
        <v>0.461023960961178</v>
      </c>
      <c r="N297" s="55" t="n">
        <f aca="false">IF(G297="","",MIN(1,G297+1.96*L297/100))</f>
        <v>0.568976039038822</v>
      </c>
      <c r="O297" s="54" t="n">
        <f aca="false">ROUND(S297*W297,0)</f>
        <v>81</v>
      </c>
      <c r="P297" s="54" t="n">
        <f aca="false">IF(F297="","",ROUND(SQRT((F297*L297/100)^2+(G297*O297)^2),0))</f>
        <v>53</v>
      </c>
      <c r="R297" s="56" t="n">
        <v>0.273456522796797</v>
      </c>
      <c r="S297" s="57" t="n">
        <f aca="false">U297*V297*$F$5</f>
        <v>1199.88122011757</v>
      </c>
      <c r="T297" s="58" t="n">
        <f aca="false">MAX(0,MIN(1,R297/100+$D$5))</f>
        <v>0.514727979746733</v>
      </c>
      <c r="U297" s="58" t="n">
        <v>0.617879182182459</v>
      </c>
      <c r="V297" s="57" t="n">
        <v>1941.93501693871</v>
      </c>
      <c r="W297" s="58" t="n">
        <v>0.0678151016999644</v>
      </c>
      <c r="X297" s="59" t="s">
        <v>169</v>
      </c>
      <c r="Y297" s="59" t="s">
        <v>234</v>
      </c>
    </row>
    <row r="298" customFormat="false" ht="15" hidden="false" customHeight="false" outlineLevel="0" collapsed="false">
      <c r="A298" s="32" t="s">
        <v>386</v>
      </c>
      <c r="B298" s="32" t="s">
        <v>459</v>
      </c>
      <c r="C298" s="32" t="s">
        <v>466</v>
      </c>
      <c r="D298" s="54" t="n">
        <f aca="false">ROUND(S298*T298,0)</f>
        <v>315</v>
      </c>
      <c r="E298" s="54" t="n">
        <f aca="false">ROUND(S298,0)-D298</f>
        <v>294</v>
      </c>
      <c r="F298" s="54" t="n">
        <f aca="false">IF(COUNTA(D298:E298)=0,"",SUM(D298:E298))</f>
        <v>609</v>
      </c>
      <c r="G298" s="55" t="n">
        <f aca="false">IF(OR(F298="",F298=0),"",D298/F298)</f>
        <v>0.517241379310345</v>
      </c>
      <c r="H298" s="55" t="n">
        <f aca="false">IF(OR(F298="",F298=0),"",E298/F298)</f>
        <v>0.482758620689655</v>
      </c>
      <c r="I298" s="32" t="s">
        <v>232</v>
      </c>
      <c r="J298" s="36" t="n">
        <v>2.22489971008846</v>
      </c>
      <c r="K298" s="36" t="n">
        <f aca="false">$K$8</f>
        <v>1.80181073632582</v>
      </c>
      <c r="L298" s="36" t="n">
        <f aca="false">SQRT(J298^2+K298^2)</f>
        <v>2.86298806310657</v>
      </c>
      <c r="M298" s="55" t="n">
        <f aca="false">IF(G298="","",MAX(0,G298-1.96*L298/100))</f>
        <v>0.461126813273456</v>
      </c>
      <c r="N298" s="55" t="n">
        <f aca="false">IF(G298="","",MIN(1,G298+1.96*L298/100))</f>
        <v>0.573355945347234</v>
      </c>
      <c r="O298" s="54" t="n">
        <f aca="false">ROUND(S298*W298,0)</f>
        <v>54</v>
      </c>
      <c r="P298" s="54" t="n">
        <f aca="false">IF(F298="","",ROUND(SQRT((F298*L298/100)^2+(G298*O298)^2),0))</f>
        <v>33</v>
      </c>
      <c r="R298" s="56" t="n">
        <v>0.506811876153522</v>
      </c>
      <c r="S298" s="57" t="n">
        <f aca="false">U298*V298*$F$5</f>
        <v>609.080306436487</v>
      </c>
      <c r="T298" s="58" t="n">
        <f aca="false">MAX(0,MIN(1,R298/100+$D$5))</f>
        <v>0.5170615332803</v>
      </c>
      <c r="U298" s="58" t="n">
        <v>0.34508799231529</v>
      </c>
      <c r="V298" s="57" t="n">
        <v>1765</v>
      </c>
      <c r="W298" s="58" t="n">
        <v>0.0882361663506877</v>
      </c>
      <c r="X298" s="59" t="s">
        <v>136</v>
      </c>
      <c r="Y298" s="59" t="s">
        <v>131</v>
      </c>
    </row>
    <row r="299" customFormat="false" ht="15" hidden="false" customHeight="false" outlineLevel="0" collapsed="false">
      <c r="A299" s="32" t="s">
        <v>386</v>
      </c>
      <c r="B299" s="32" t="s">
        <v>467</v>
      </c>
      <c r="C299" s="32" t="s">
        <v>467</v>
      </c>
      <c r="D299" s="54" t="n">
        <f aca="false">ROUND(S299*T299,0)</f>
        <v>486</v>
      </c>
      <c r="E299" s="54" t="n">
        <f aca="false">ROUND(S299,0)-D299</f>
        <v>325</v>
      </c>
      <c r="F299" s="54" t="n">
        <f aca="false">IF(COUNTA(D299:E299)=0,"",SUM(D299:E299))</f>
        <v>811</v>
      </c>
      <c r="G299" s="55" t="n">
        <f aca="false">IF(OR(F299="",F299=0),"",D299/F299)</f>
        <v>0.599260172626387</v>
      </c>
      <c r="H299" s="55" t="n">
        <f aca="false">IF(OR(F299="",F299=0),"",E299/F299)</f>
        <v>0.400739827373613</v>
      </c>
      <c r="I299" s="32" t="s">
        <v>129</v>
      </c>
      <c r="J299" s="36" t="n">
        <v>2.22489971008846</v>
      </c>
      <c r="K299" s="36" t="n">
        <f aca="false">$K$8</f>
        <v>1.80181073632582</v>
      </c>
      <c r="L299" s="36" t="n">
        <f aca="false">SQRT(J299^2+K299^2)</f>
        <v>2.86298806310657</v>
      </c>
      <c r="M299" s="55" t="n">
        <f aca="false">IF(G299="","",MAX(0,G299-1.96*L299/100))</f>
        <v>0.543145606589498</v>
      </c>
      <c r="N299" s="55" t="n">
        <f aca="false">IF(G299="","",MIN(1,G299+1.96*L299/100))</f>
        <v>0.655374738663276</v>
      </c>
      <c r="O299" s="54" t="n">
        <f aca="false">ROUND(S299*W299,0)</f>
        <v>72</v>
      </c>
      <c r="P299" s="54" t="n">
        <f aca="false">IF(F299="","",ROUND(SQRT((F299*L299/100)^2+(G299*O299)^2),0))</f>
        <v>49</v>
      </c>
      <c r="R299" s="56" t="n">
        <v>8.66146090471949</v>
      </c>
      <c r="S299" s="57" t="n">
        <f aca="false">U299*V299*$F$5</f>
        <v>811.2722513089</v>
      </c>
      <c r="T299" s="58" t="n">
        <f aca="false">MAX(0,MIN(1,R299/100+$D$5))</f>
        <v>0.59860802356596</v>
      </c>
      <c r="U299" s="58" t="n">
        <v>0.424083769633508</v>
      </c>
      <c r="V299" s="57" t="n">
        <v>1913</v>
      </c>
      <c r="W299" s="58" t="n">
        <v>0.0882361663506877</v>
      </c>
      <c r="X299" s="59" t="s">
        <v>136</v>
      </c>
      <c r="Y299" s="59" t="s">
        <v>131</v>
      </c>
    </row>
    <row r="300" customFormat="false" ht="15" hidden="false" customHeight="false" outlineLevel="0" collapsed="false">
      <c r="A300" s="32" t="s">
        <v>386</v>
      </c>
      <c r="B300" s="32" t="s">
        <v>468</v>
      </c>
      <c r="C300" s="32" t="s">
        <v>468</v>
      </c>
      <c r="D300" s="54" t="n">
        <f aca="false">ROUND(S300*T300,0)</f>
        <v>76</v>
      </c>
      <c r="E300" s="54" t="n">
        <f aca="false">ROUND(S300,0)-D300</f>
        <v>68</v>
      </c>
      <c r="F300" s="54" t="n">
        <f aca="false">IF(COUNTA(D300:E300)=0,"",SUM(D300:E300))</f>
        <v>144</v>
      </c>
      <c r="G300" s="55" t="n">
        <f aca="false">IF(OR(F300="",F300=0),"",D300/F300)</f>
        <v>0.527777777777778</v>
      </c>
      <c r="H300" s="55" t="n">
        <f aca="false">IF(OR(F300="",F300=0),"",E300/F300)</f>
        <v>0.472222222222222</v>
      </c>
      <c r="I300" s="32" t="s">
        <v>129</v>
      </c>
      <c r="J300" s="36" t="n">
        <v>3.1978281706008</v>
      </c>
      <c r="K300" s="36" t="n">
        <f aca="false">$K$8</f>
        <v>1.80181073632582</v>
      </c>
      <c r="L300" s="36" t="n">
        <f aca="false">SQRT(J300^2+K300^2)</f>
        <v>3.67050772213151</v>
      </c>
      <c r="M300" s="55" t="n">
        <f aca="false">IF(G300="","",MAX(0,G300-1.96*L300/100))</f>
        <v>0.455835826424</v>
      </c>
      <c r="N300" s="55" t="n">
        <f aca="false">IF(G300="","",MIN(1,G300+1.96*L300/100))</f>
        <v>0.599719729131555</v>
      </c>
      <c r="O300" s="54" t="n">
        <f aca="false">ROUND(S300*W300,0)</f>
        <v>21</v>
      </c>
      <c r="P300" s="54" t="n">
        <f aca="false">IF(F300="","",ROUND(SQRT((F300*L300/100)^2+(G300*O300)^2),0))</f>
        <v>12</v>
      </c>
      <c r="R300" s="56" t="n">
        <v>1.47238832373834</v>
      </c>
      <c r="S300" s="57" t="n">
        <f aca="false">U300*V300*$F$5</f>
        <v>143.630597014925</v>
      </c>
      <c r="T300" s="58" t="n">
        <f aca="false">MAX(0,MIN(1,R300/100+$D$5))</f>
        <v>0.526717297756148</v>
      </c>
      <c r="U300" s="58" t="n">
        <v>0.526119402985075</v>
      </c>
      <c r="V300" s="57" t="n">
        <v>273</v>
      </c>
      <c r="W300" s="58" t="n">
        <v>0.147793277096735</v>
      </c>
      <c r="X300" s="59" t="s">
        <v>130</v>
      </c>
      <c r="Y300" s="59" t="s">
        <v>131</v>
      </c>
    </row>
    <row r="301" customFormat="false" ht="15" hidden="false" customHeight="false" outlineLevel="0" collapsed="false">
      <c r="A301" s="32" t="s">
        <v>386</v>
      </c>
      <c r="B301" s="32" t="s">
        <v>293</v>
      </c>
      <c r="C301" s="32" t="s">
        <v>469</v>
      </c>
      <c r="D301" s="54" t="n">
        <f aca="false">ROUND(S301*T301,0)</f>
        <v>759</v>
      </c>
      <c r="E301" s="54" t="n">
        <f aca="false">ROUND(S301,0)-D301</f>
        <v>537</v>
      </c>
      <c r="F301" s="54" t="n">
        <f aca="false">IF(COUNTA(D301:E301)=0,"",SUM(D301:E301))</f>
        <v>1296</v>
      </c>
      <c r="G301" s="55" t="n">
        <f aca="false">IF(OR(F301="",F301=0),"",D301/F301)</f>
        <v>0.585648148148148</v>
      </c>
      <c r="H301" s="55" t="n">
        <f aca="false">IF(OR(F301="",F301=0),"",E301/F301)</f>
        <v>0.414351851851852</v>
      </c>
      <c r="I301" s="32" t="s">
        <v>129</v>
      </c>
      <c r="J301" s="36" t="n">
        <v>2.08262589216041</v>
      </c>
      <c r="K301" s="36" t="n">
        <f aca="false">$K$8</f>
        <v>1.80181073632582</v>
      </c>
      <c r="L301" s="36" t="n">
        <f aca="false">SQRT(J301^2+K301^2)</f>
        <v>2.75387954279702</v>
      </c>
      <c r="M301" s="55" t="n">
        <f aca="false">IF(G301="","",MAX(0,G301-1.96*L301/100))</f>
        <v>0.531672109109327</v>
      </c>
      <c r="N301" s="55" t="n">
        <f aca="false">IF(G301="","",MIN(1,G301+1.96*L301/100))</f>
        <v>0.63962418718697</v>
      </c>
      <c r="O301" s="54" t="n">
        <f aca="false">ROUND(S301*W301,0)</f>
        <v>88</v>
      </c>
      <c r="P301" s="54" t="n">
        <f aca="false">IF(F301="","",ROUND(SQRT((F301*L301/100)^2+(G301*O301)^2),0))</f>
        <v>63</v>
      </c>
      <c r="R301" s="56" t="n">
        <v>7.35907356110674</v>
      </c>
      <c r="S301" s="57" t="n">
        <f aca="false">U301*V301*$F$5</f>
        <v>1296.13085052843</v>
      </c>
      <c r="T301" s="58" t="n">
        <f aca="false">MAX(0,MIN(1,R301/100+$D$5))</f>
        <v>0.585584150129832</v>
      </c>
      <c r="U301" s="58" t="n">
        <v>0.662304982385506</v>
      </c>
      <c r="V301" s="57" t="n">
        <v>1957</v>
      </c>
      <c r="W301" s="58" t="n">
        <v>0.0678151016999644</v>
      </c>
      <c r="X301" s="59" t="s">
        <v>169</v>
      </c>
      <c r="Y301" s="59" t="s">
        <v>131</v>
      </c>
    </row>
    <row r="302" customFormat="false" ht="15" hidden="false" customHeight="false" outlineLevel="0" collapsed="false">
      <c r="A302" s="32" t="s">
        <v>386</v>
      </c>
      <c r="B302" s="32" t="s">
        <v>293</v>
      </c>
      <c r="C302" s="32" t="s">
        <v>470</v>
      </c>
      <c r="D302" s="54" t="n">
        <f aca="false">ROUND(S302*T302,0)</f>
        <v>731</v>
      </c>
      <c r="E302" s="54" t="n">
        <f aca="false">ROUND(S302,0)-D302</f>
        <v>583</v>
      </c>
      <c r="F302" s="54" t="n">
        <f aca="false">IF(COUNTA(D302:E302)=0,"",SUM(D302:E302))</f>
        <v>1314</v>
      </c>
      <c r="G302" s="55" t="n">
        <f aca="false">IF(OR(F302="",F302=0),"",D302/F302)</f>
        <v>0.556316590563166</v>
      </c>
      <c r="H302" s="55" t="n">
        <f aca="false">IF(OR(F302="",F302=0),"",E302/F302)</f>
        <v>0.443683409436834</v>
      </c>
      <c r="I302" s="32" t="s">
        <v>129</v>
      </c>
      <c r="J302" s="36" t="n">
        <v>2.08262589216041</v>
      </c>
      <c r="K302" s="36" t="n">
        <f aca="false">$K$8</f>
        <v>1.80181073632582</v>
      </c>
      <c r="L302" s="36" t="n">
        <f aca="false">SQRT(J302^2+K302^2)</f>
        <v>2.75387954279702</v>
      </c>
      <c r="M302" s="55" t="n">
        <f aca="false">IF(G302="","",MAX(0,G302-1.96*L302/100))</f>
        <v>0.502340551524344</v>
      </c>
      <c r="N302" s="55" t="n">
        <f aca="false">IF(G302="","",MIN(1,G302+1.96*L302/100))</f>
        <v>0.610292629601988</v>
      </c>
      <c r="O302" s="54" t="n">
        <f aca="false">ROUND(S302*W302,0)</f>
        <v>89</v>
      </c>
      <c r="P302" s="54" t="n">
        <f aca="false">IF(F302="","",ROUND(SQRT((F302*L302/100)^2+(G302*O302)^2),0))</f>
        <v>61</v>
      </c>
      <c r="R302" s="56" t="n">
        <v>4.47508514491604</v>
      </c>
      <c r="S302" s="57" t="n">
        <f aca="false">U302*V302*$F$5</f>
        <v>1313.559</v>
      </c>
      <c r="T302" s="58" t="n">
        <f aca="false">MAX(0,MIN(1,R302/100+$D$5))</f>
        <v>0.556744265967925</v>
      </c>
      <c r="U302" s="58" t="n">
        <v>0.6695</v>
      </c>
      <c r="V302" s="57" t="n">
        <v>1962</v>
      </c>
      <c r="W302" s="58" t="n">
        <v>0.0678151016999644</v>
      </c>
      <c r="X302" s="59" t="s">
        <v>169</v>
      </c>
      <c r="Y302" s="59" t="s">
        <v>131</v>
      </c>
    </row>
    <row r="303" customFormat="false" ht="15" hidden="false" customHeight="false" outlineLevel="0" collapsed="false">
      <c r="A303" s="32" t="s">
        <v>386</v>
      </c>
      <c r="B303" s="32" t="s">
        <v>293</v>
      </c>
      <c r="C303" s="32" t="s">
        <v>471</v>
      </c>
      <c r="D303" s="54" t="n">
        <f aca="false">ROUND(S303*T303,0)</f>
        <v>382</v>
      </c>
      <c r="E303" s="54" t="n">
        <f aca="false">ROUND(S303,0)-D303</f>
        <v>348</v>
      </c>
      <c r="F303" s="54" t="n">
        <f aca="false">IF(COUNTA(D303:E303)=0,"",SUM(D303:E303))</f>
        <v>730</v>
      </c>
      <c r="G303" s="55" t="n">
        <f aca="false">IF(OR(F303="",F303=0),"",D303/F303)</f>
        <v>0.523287671232877</v>
      </c>
      <c r="H303" s="55" t="n">
        <f aca="false">IF(OR(F303="",F303=0),"",E303/F303)</f>
        <v>0.476712328767123</v>
      </c>
      <c r="I303" s="32" t="s">
        <v>129</v>
      </c>
      <c r="J303" s="36" t="n">
        <v>2.22489971008846</v>
      </c>
      <c r="K303" s="36" t="n">
        <f aca="false">$K$8</f>
        <v>1.80181073632582</v>
      </c>
      <c r="L303" s="36" t="n">
        <f aca="false">SQRT(J303^2+K303^2)</f>
        <v>2.86298806310657</v>
      </c>
      <c r="M303" s="55" t="n">
        <f aca="false">IF(G303="","",MAX(0,G303-1.96*L303/100))</f>
        <v>0.467173105195988</v>
      </c>
      <c r="N303" s="55" t="n">
        <f aca="false">IF(G303="","",MIN(1,G303+1.96*L303/100))</f>
        <v>0.579402237269766</v>
      </c>
      <c r="O303" s="54" t="n">
        <f aca="false">ROUND(S303*W303,0)</f>
        <v>64</v>
      </c>
      <c r="P303" s="54" t="n">
        <f aca="false">IF(F303="","",ROUND(SQRT((F303*L303/100)^2+(G303*O303)^2),0))</f>
        <v>39</v>
      </c>
      <c r="R303" s="56" t="n">
        <v>1.14471236874448</v>
      </c>
      <c r="S303" s="57" t="n">
        <f aca="false">U303*V303*$F$5</f>
        <v>730.386706948641</v>
      </c>
      <c r="T303" s="58" t="n">
        <f aca="false">MAX(0,MIN(1,R303/100+$D$5))</f>
        <v>0.52344053820621</v>
      </c>
      <c r="U303" s="58" t="n">
        <v>0.731117824773414</v>
      </c>
      <c r="V303" s="57" t="n">
        <v>999</v>
      </c>
      <c r="W303" s="58" t="n">
        <v>0.0882361663506877</v>
      </c>
      <c r="X303" s="59" t="s">
        <v>136</v>
      </c>
      <c r="Y303" s="59" t="s">
        <v>131</v>
      </c>
    </row>
    <row r="304" customFormat="false" ht="15" hidden="false" customHeight="false" outlineLevel="0" collapsed="false">
      <c r="A304" s="32" t="s">
        <v>386</v>
      </c>
      <c r="B304" s="32" t="s">
        <v>293</v>
      </c>
      <c r="C304" s="32" t="s">
        <v>472</v>
      </c>
      <c r="D304" s="54" t="n">
        <f aca="false">ROUND(S304*T304,0)</f>
        <v>603</v>
      </c>
      <c r="E304" s="54" t="n">
        <f aca="false">ROUND(S304,0)-D304</f>
        <v>552</v>
      </c>
      <c r="F304" s="54" t="n">
        <f aca="false">IF(COUNTA(D304:E304)=0,"",SUM(D304:E304))</f>
        <v>1155</v>
      </c>
      <c r="G304" s="55" t="n">
        <f aca="false">IF(OR(F304="",F304=0),"",D304/F304)</f>
        <v>0.522077922077922</v>
      </c>
      <c r="H304" s="55" t="n">
        <f aca="false">IF(OR(F304="",F304=0),"",E304/F304)</f>
        <v>0.477922077922078</v>
      </c>
      <c r="I304" s="32" t="s">
        <v>129</v>
      </c>
      <c r="J304" s="36" t="n">
        <v>2.08262589216041</v>
      </c>
      <c r="K304" s="36" t="n">
        <f aca="false">$K$8</f>
        <v>1.80181073632582</v>
      </c>
      <c r="L304" s="36" t="n">
        <f aca="false">SQRT(J304^2+K304^2)</f>
        <v>2.75387954279702</v>
      </c>
      <c r="M304" s="55" t="n">
        <f aca="false">IF(G304="","",MAX(0,G304-1.96*L304/100))</f>
        <v>0.4681018830391</v>
      </c>
      <c r="N304" s="55" t="n">
        <f aca="false">IF(G304="","",MIN(1,G304+1.96*L304/100))</f>
        <v>0.576053961116744</v>
      </c>
      <c r="O304" s="54" t="n">
        <f aca="false">ROUND(S304*W304,0)</f>
        <v>78</v>
      </c>
      <c r="P304" s="54" t="n">
        <f aca="false">IF(F304="","",ROUND(SQRT((F304*L304/100)^2+(G304*O304)^2),0))</f>
        <v>52</v>
      </c>
      <c r="R304" s="56" t="n">
        <v>1.01510484846145</v>
      </c>
      <c r="S304" s="57" t="n">
        <f aca="false">U304*V304*$F$5</f>
        <v>1154.58674351585</v>
      </c>
      <c r="T304" s="58" t="n">
        <f aca="false">MAX(0,MIN(1,R304/100+$D$5))</f>
        <v>0.522144463003379</v>
      </c>
      <c r="U304" s="58" t="n">
        <v>0.660518731988472</v>
      </c>
      <c r="V304" s="57" t="n">
        <v>1748</v>
      </c>
      <c r="W304" s="58" t="n">
        <v>0.0678151016999644</v>
      </c>
      <c r="X304" s="59" t="s">
        <v>169</v>
      </c>
      <c r="Y304" s="59" t="s">
        <v>131</v>
      </c>
    </row>
    <row r="305" customFormat="false" ht="15" hidden="false" customHeight="false" outlineLevel="0" collapsed="false">
      <c r="A305" s="32" t="s">
        <v>386</v>
      </c>
      <c r="B305" s="32" t="s">
        <v>293</v>
      </c>
      <c r="C305" s="32" t="s">
        <v>473</v>
      </c>
      <c r="D305" s="54" t="n">
        <f aca="false">ROUND(S305*T305,0)</f>
        <v>659</v>
      </c>
      <c r="E305" s="54" t="n">
        <f aca="false">ROUND(S305,0)-D305</f>
        <v>542</v>
      </c>
      <c r="F305" s="54" t="n">
        <f aca="false">IF(COUNTA(D305:E305)=0,"",SUM(D305:E305))</f>
        <v>1201</v>
      </c>
      <c r="G305" s="55" t="n">
        <f aca="false">IF(OR(F305="",F305=0),"",D305/F305)</f>
        <v>0.548709408825978</v>
      </c>
      <c r="H305" s="55" t="n">
        <f aca="false">IF(OR(F305="",F305=0),"",E305/F305)</f>
        <v>0.451290591174022</v>
      </c>
      <c r="I305" s="32" t="s">
        <v>129</v>
      </c>
      <c r="J305" s="36" t="n">
        <v>2.08262589216041</v>
      </c>
      <c r="K305" s="36" t="n">
        <f aca="false">$K$8</f>
        <v>1.80181073632582</v>
      </c>
      <c r="L305" s="36" t="n">
        <f aca="false">SQRT(J305^2+K305^2)</f>
        <v>2.75387954279702</v>
      </c>
      <c r="M305" s="55" t="n">
        <f aca="false">IF(G305="","",MAX(0,G305-1.96*L305/100))</f>
        <v>0.494733369787157</v>
      </c>
      <c r="N305" s="55" t="n">
        <f aca="false">IF(G305="","",MIN(1,G305+1.96*L305/100))</f>
        <v>0.6026854478648</v>
      </c>
      <c r="O305" s="54" t="n">
        <f aca="false">ROUND(S305*W305,0)</f>
        <v>81</v>
      </c>
      <c r="P305" s="54" t="n">
        <f aca="false">IF(F305="","",ROUND(SQRT((F305*L305/100)^2+(G305*O305)^2),0))</f>
        <v>55</v>
      </c>
      <c r="R305" s="56" t="n">
        <v>3.66099738391301</v>
      </c>
      <c r="S305" s="57" t="n">
        <f aca="false">U305*V305*$F$5</f>
        <v>1201.08993448481</v>
      </c>
      <c r="T305" s="58" t="n">
        <f aca="false">MAX(0,MIN(1,R305/100+$D$5))</f>
        <v>0.548603388357895</v>
      </c>
      <c r="U305" s="58" t="n">
        <v>0.687909469922573</v>
      </c>
      <c r="V305" s="57" t="n">
        <v>1746</v>
      </c>
      <c r="W305" s="58" t="n">
        <v>0.0678151016999644</v>
      </c>
      <c r="X305" s="59" t="s">
        <v>169</v>
      </c>
      <c r="Y305" s="59" t="s">
        <v>131</v>
      </c>
    </row>
    <row r="306" customFormat="false" ht="15" hidden="false" customHeight="false" outlineLevel="0" collapsed="false">
      <c r="A306" s="32" t="s">
        <v>386</v>
      </c>
      <c r="B306" s="32" t="s">
        <v>293</v>
      </c>
      <c r="C306" s="32" t="s">
        <v>474</v>
      </c>
      <c r="D306" s="54" t="n">
        <f aca="false">ROUND(S306*T306,0)</f>
        <v>387</v>
      </c>
      <c r="E306" s="54" t="n">
        <f aca="false">ROUND(S306,0)-D306</f>
        <v>343</v>
      </c>
      <c r="F306" s="54" t="n">
        <f aca="false">IF(COUNTA(D306:E306)=0,"",SUM(D306:E306))</f>
        <v>730</v>
      </c>
      <c r="G306" s="55" t="n">
        <f aca="false">IF(OR(F306="",F306=0),"",D306/F306)</f>
        <v>0.53013698630137</v>
      </c>
      <c r="H306" s="55" t="n">
        <f aca="false">IF(OR(F306="",F306=0),"",E306/F306)</f>
        <v>0.46986301369863</v>
      </c>
      <c r="I306" s="32" t="s">
        <v>129</v>
      </c>
      <c r="J306" s="36" t="n">
        <v>2.22489971008846</v>
      </c>
      <c r="K306" s="36" t="n">
        <f aca="false">$K$8</f>
        <v>1.80181073632582</v>
      </c>
      <c r="L306" s="36" t="n">
        <f aca="false">SQRT(J306^2+K306^2)</f>
        <v>2.86298806310657</v>
      </c>
      <c r="M306" s="55" t="n">
        <f aca="false">IF(G306="","",MAX(0,G306-1.96*L306/100))</f>
        <v>0.474022420264481</v>
      </c>
      <c r="N306" s="55" t="n">
        <f aca="false">IF(G306="","",MIN(1,G306+1.96*L306/100))</f>
        <v>0.586251552338259</v>
      </c>
      <c r="O306" s="54" t="n">
        <f aca="false">ROUND(S306*W306,0)</f>
        <v>64</v>
      </c>
      <c r="P306" s="54" t="n">
        <f aca="false">IF(F306="","",ROUND(SQRT((F306*L306/100)^2+(G306*O306)^2),0))</f>
        <v>40</v>
      </c>
      <c r="R306" s="56" t="n">
        <v>1.82688837556174</v>
      </c>
      <c r="S306" s="57" t="n">
        <f aca="false">U306*V306*$F$5</f>
        <v>730.182352941177</v>
      </c>
      <c r="T306" s="58" t="n">
        <f aca="false">MAX(0,MIN(1,R306/100+$D$5))</f>
        <v>0.530262298274382</v>
      </c>
      <c r="U306" s="58" t="n">
        <v>0.647899159663866</v>
      </c>
      <c r="V306" s="57" t="n">
        <v>1127</v>
      </c>
      <c r="W306" s="58" t="n">
        <v>0.0882361663506877</v>
      </c>
      <c r="X306" s="59" t="s">
        <v>136</v>
      </c>
      <c r="Y306" s="59" t="s">
        <v>131</v>
      </c>
    </row>
    <row r="307" customFormat="false" ht="15" hidden="false" customHeight="false" outlineLevel="0" collapsed="false">
      <c r="A307" s="32" t="s">
        <v>386</v>
      </c>
      <c r="B307" s="32" t="s">
        <v>475</v>
      </c>
      <c r="C307" s="32" t="s">
        <v>476</v>
      </c>
      <c r="D307" s="54" t="n">
        <f aca="false">ROUND(S307*T307,0)</f>
        <v>455</v>
      </c>
      <c r="E307" s="54" t="n">
        <f aca="false">ROUND(S307,0)-D307</f>
        <v>455</v>
      </c>
      <c r="F307" s="54" t="n">
        <f aca="false">IF(COUNTA(D307:E307)=0,"",SUM(D307:E307))</f>
        <v>910</v>
      </c>
      <c r="G307" s="55" t="n">
        <f aca="false">IF(OR(F307="",F307=0),"",D307/F307)</f>
        <v>0.5</v>
      </c>
      <c r="H307" s="55" t="n">
        <f aca="false">IF(OR(F307="",F307=0),"",E307/F307)</f>
        <v>0.5</v>
      </c>
      <c r="I307" s="32" t="s">
        <v>129</v>
      </c>
      <c r="J307" s="36" t="n">
        <v>2.22489971008846</v>
      </c>
      <c r="K307" s="36" t="n">
        <f aca="false">$K$8</f>
        <v>1.80181073632582</v>
      </c>
      <c r="L307" s="36" t="n">
        <f aca="false">SQRT(J307^2+K307^2)</f>
        <v>2.86298806310657</v>
      </c>
      <c r="M307" s="55" t="n">
        <f aca="false">IF(G307="","",MAX(0,G307-1.96*L307/100))</f>
        <v>0.443885433963111</v>
      </c>
      <c r="N307" s="55" t="n">
        <f aca="false">IF(G307="","",MIN(1,G307+1.96*L307/100))</f>
        <v>0.556114566036889</v>
      </c>
      <c r="O307" s="54" t="n">
        <f aca="false">ROUND(S307*W307,0)</f>
        <v>80</v>
      </c>
      <c r="P307" s="54" t="n">
        <f aca="false">IF(F307="","",ROUND(SQRT((F307*L307/100)^2+(G307*O307)^2),0))</f>
        <v>48</v>
      </c>
      <c r="R307" s="56" t="n">
        <v>-1.22443971006762</v>
      </c>
      <c r="S307" s="57" t="n">
        <f aca="false">U307*V307*$F$5</f>
        <v>910.483425414365</v>
      </c>
      <c r="T307" s="58" t="n">
        <f aca="false">MAX(0,MIN(1,R307/100+$D$5))</f>
        <v>0.499749017418088</v>
      </c>
      <c r="U307" s="58" t="n">
        <v>0.604972375690608</v>
      </c>
      <c r="V307" s="57" t="n">
        <v>1505</v>
      </c>
      <c r="W307" s="58" t="n">
        <v>0.0882361663506877</v>
      </c>
      <c r="X307" s="59" t="s">
        <v>136</v>
      </c>
      <c r="Y307" s="59" t="s">
        <v>131</v>
      </c>
    </row>
    <row r="308" customFormat="false" ht="15" hidden="false" customHeight="false" outlineLevel="0" collapsed="false">
      <c r="A308" s="32" t="s">
        <v>386</v>
      </c>
      <c r="B308" s="32" t="s">
        <v>475</v>
      </c>
      <c r="C308" s="32" t="s">
        <v>477</v>
      </c>
      <c r="D308" s="54" t="n">
        <f aca="false">ROUND(S308*T308,0)</f>
        <v>366</v>
      </c>
      <c r="E308" s="54" t="n">
        <f aca="false">ROUND(S308,0)-D308</f>
        <v>335</v>
      </c>
      <c r="F308" s="54" t="n">
        <f aca="false">IF(COUNTA(D308:E308)=0,"",SUM(D308:E308))</f>
        <v>701</v>
      </c>
      <c r="G308" s="55" t="n">
        <f aca="false">IF(OR(F308="",F308=0),"",D308/F308)</f>
        <v>0.522111269614836</v>
      </c>
      <c r="H308" s="55" t="n">
        <f aca="false">IF(OR(F308="",F308=0),"",E308/F308)</f>
        <v>0.477888730385164</v>
      </c>
      <c r="I308" s="32" t="s">
        <v>129</v>
      </c>
      <c r="J308" s="36" t="n">
        <v>2.22489971008846</v>
      </c>
      <c r="K308" s="36" t="n">
        <f aca="false">$K$8</f>
        <v>1.80181073632582</v>
      </c>
      <c r="L308" s="36" t="n">
        <f aca="false">SQRT(J308^2+K308^2)</f>
        <v>2.86298806310657</v>
      </c>
      <c r="M308" s="55" t="n">
        <f aca="false">IF(G308="","",MAX(0,G308-1.96*L308/100))</f>
        <v>0.465996703577947</v>
      </c>
      <c r="N308" s="55" t="n">
        <f aca="false">IF(G308="","",MIN(1,G308+1.96*L308/100))</f>
        <v>0.578225835651725</v>
      </c>
      <c r="O308" s="54" t="n">
        <f aca="false">ROUND(S308*W308,0)</f>
        <v>62</v>
      </c>
      <c r="P308" s="54" t="n">
        <f aca="false">IF(F308="","",ROUND(SQRT((F308*L308/100)^2+(G308*O308)^2),0))</f>
        <v>38</v>
      </c>
      <c r="R308" s="56" t="n">
        <v>1.00858462589653</v>
      </c>
      <c r="S308" s="57" t="n">
        <f aca="false">U308*V308*$F$5</f>
        <v>700.622033898305</v>
      </c>
      <c r="T308" s="58" t="n">
        <f aca="false">MAX(0,MIN(1,R308/100+$D$5))</f>
        <v>0.52207926077773</v>
      </c>
      <c r="U308" s="58" t="n">
        <v>0.577118644067797</v>
      </c>
      <c r="V308" s="57" t="n">
        <v>1214</v>
      </c>
      <c r="W308" s="58" t="n">
        <v>0.0882361663506877</v>
      </c>
      <c r="X308" s="59" t="s">
        <v>136</v>
      </c>
      <c r="Y308" s="59" t="s">
        <v>131</v>
      </c>
    </row>
    <row r="309" customFormat="false" ht="15" hidden="false" customHeight="false" outlineLevel="0" collapsed="false">
      <c r="A309" s="32" t="s">
        <v>386</v>
      </c>
      <c r="B309" s="32" t="s">
        <v>475</v>
      </c>
      <c r="C309" s="32" t="s">
        <v>478</v>
      </c>
      <c r="D309" s="54" t="n">
        <f aca="false">ROUND(S309*T309,0)</f>
        <v>540</v>
      </c>
      <c r="E309" s="54" t="n">
        <f aca="false">ROUND(S309,0)-D309</f>
        <v>477</v>
      </c>
      <c r="F309" s="54" t="n">
        <f aca="false">IF(COUNTA(D309:E309)=0,"",SUM(D309:E309))</f>
        <v>1017</v>
      </c>
      <c r="G309" s="55" t="n">
        <f aca="false">IF(OR(F309="",F309=0),"",D309/F309)</f>
        <v>0.530973451327434</v>
      </c>
      <c r="H309" s="55" t="n">
        <f aca="false">IF(OR(F309="",F309=0),"",E309/F309)</f>
        <v>0.469026548672566</v>
      </c>
      <c r="I309" s="32" t="s">
        <v>129</v>
      </c>
      <c r="J309" s="36" t="n">
        <v>2.08262589216041</v>
      </c>
      <c r="K309" s="36" t="n">
        <f aca="false">$K$8</f>
        <v>1.80181073632582</v>
      </c>
      <c r="L309" s="36" t="n">
        <f aca="false">SQRT(J309^2+K309^2)</f>
        <v>2.75387954279702</v>
      </c>
      <c r="M309" s="55" t="n">
        <f aca="false">IF(G309="","",MAX(0,G309-1.96*L309/100))</f>
        <v>0.476997412288612</v>
      </c>
      <c r="N309" s="55" t="n">
        <f aca="false">IF(G309="","",MIN(1,G309+1.96*L309/100))</f>
        <v>0.584949490366255</v>
      </c>
      <c r="O309" s="54" t="n">
        <f aca="false">ROUND(S309*W309,0)</f>
        <v>69</v>
      </c>
      <c r="P309" s="54" t="n">
        <f aca="false">IF(F309="","",ROUND(SQRT((F309*L309/100)^2+(G309*O309)^2),0))</f>
        <v>46</v>
      </c>
      <c r="R309" s="56" t="n">
        <v>1.96507221159242</v>
      </c>
      <c r="S309" s="57" t="n">
        <f aca="false">U309*V309*$F$5</f>
        <v>1016.60692951016</v>
      </c>
      <c r="T309" s="58" t="n">
        <f aca="false">MAX(0,MIN(1,R309/100+$D$5))</f>
        <v>0.531644136634689</v>
      </c>
      <c r="U309" s="58" t="n">
        <v>0.606929510155317</v>
      </c>
      <c r="V309" s="57" t="n">
        <v>1675</v>
      </c>
      <c r="W309" s="58" t="n">
        <v>0.0678151016999644</v>
      </c>
      <c r="X309" s="59" t="s">
        <v>169</v>
      </c>
      <c r="Y309" s="59" t="s">
        <v>131</v>
      </c>
    </row>
    <row r="310" customFormat="false" ht="15" hidden="false" customHeight="false" outlineLevel="0" collapsed="false">
      <c r="A310" s="32" t="s">
        <v>386</v>
      </c>
      <c r="B310" s="32" t="s">
        <v>479</v>
      </c>
      <c r="C310" s="32" t="s">
        <v>480</v>
      </c>
      <c r="D310" s="54" t="n">
        <f aca="false">ROUND(S310*T310,0)</f>
        <v>461</v>
      </c>
      <c r="E310" s="54" t="n">
        <f aca="false">ROUND(S310,0)-D310</f>
        <v>878</v>
      </c>
      <c r="F310" s="54" t="n">
        <f aca="false">IF(COUNTA(D310:E310)=0,"",SUM(D310:E310))</f>
        <v>1339</v>
      </c>
      <c r="G310" s="55" t="n">
        <f aca="false">IF(OR(F310="",F310=0),"",D310/F310)</f>
        <v>0.344286781179985</v>
      </c>
      <c r="H310" s="55" t="n">
        <f aca="false">IF(OR(F310="",F310=0),"",E310/F310)</f>
        <v>0.655713218820015</v>
      </c>
      <c r="I310" s="32" t="s">
        <v>129</v>
      </c>
      <c r="J310" s="36" t="n">
        <v>2.08262589216041</v>
      </c>
      <c r="K310" s="36" t="n">
        <f aca="false">$K$8</f>
        <v>1.80181073632582</v>
      </c>
      <c r="L310" s="36" t="n">
        <f aca="false">SQRT(J310^2+K310^2)</f>
        <v>2.75387954279702</v>
      </c>
      <c r="M310" s="55" t="n">
        <f aca="false">IF(G310="","",MAX(0,G310-1.96*L310/100))</f>
        <v>0.290310742141163</v>
      </c>
      <c r="N310" s="55" t="n">
        <f aca="false">IF(G310="","",MIN(1,G310+1.96*L310/100))</f>
        <v>0.398262820218807</v>
      </c>
      <c r="O310" s="54" t="n">
        <f aca="false">ROUND(S310*W310,0)</f>
        <v>91</v>
      </c>
      <c r="P310" s="54" t="n">
        <f aca="false">IF(F310="","",ROUND(SQRT((F310*L310/100)^2+(G310*O310)^2),0))</f>
        <v>48</v>
      </c>
      <c r="R310" s="56" t="n">
        <v>-16.7332803774949</v>
      </c>
      <c r="S310" s="57" t="n">
        <f aca="false">U310*V310*$F$5</f>
        <v>1338.7974025974</v>
      </c>
      <c r="T310" s="58" t="n">
        <f aca="false">MAX(0,MIN(1,R310/100+$D$5))</f>
        <v>0.344660610743816</v>
      </c>
      <c r="U310" s="58" t="n">
        <v>0.664415584415585</v>
      </c>
      <c r="V310" s="57" t="n">
        <v>2015</v>
      </c>
      <c r="W310" s="58" t="n">
        <v>0.0678151016999644</v>
      </c>
      <c r="X310" s="59" t="s">
        <v>169</v>
      </c>
      <c r="Y310" s="59" t="s">
        <v>131</v>
      </c>
    </row>
    <row r="311" customFormat="false" ht="15" hidden="false" customHeight="false" outlineLevel="0" collapsed="false">
      <c r="A311" s="32" t="s">
        <v>386</v>
      </c>
      <c r="B311" s="32" t="s">
        <v>479</v>
      </c>
      <c r="C311" s="32" t="s">
        <v>481</v>
      </c>
      <c r="D311" s="54" t="n">
        <f aca="false">ROUND(S311*T311,0)</f>
        <v>513</v>
      </c>
      <c r="E311" s="54" t="n">
        <f aca="false">ROUND(S311,0)-D311</f>
        <v>982</v>
      </c>
      <c r="F311" s="54" t="n">
        <f aca="false">IF(COUNTA(D311:E311)=0,"",SUM(D311:E311))</f>
        <v>1495</v>
      </c>
      <c r="G311" s="55" t="n">
        <f aca="false">IF(OR(F311="",F311=0),"",D311/F311)</f>
        <v>0.34314381270903</v>
      </c>
      <c r="H311" s="55" t="n">
        <f aca="false">IF(OR(F311="",F311=0),"",E311/F311)</f>
        <v>0.65685618729097</v>
      </c>
      <c r="I311" s="32" t="s">
        <v>129</v>
      </c>
      <c r="J311" s="36" t="n">
        <v>2.08262589216041</v>
      </c>
      <c r="K311" s="36" t="n">
        <f aca="false">$K$8</f>
        <v>1.80181073632582</v>
      </c>
      <c r="L311" s="36" t="n">
        <f aca="false">SQRT(J311^2+K311^2)</f>
        <v>2.75387954279702</v>
      </c>
      <c r="M311" s="55" t="n">
        <f aca="false">IF(G311="","",MAX(0,G311-1.96*L311/100))</f>
        <v>0.289167773670208</v>
      </c>
      <c r="N311" s="55" t="n">
        <f aca="false">IF(G311="","",MIN(1,G311+1.96*L311/100))</f>
        <v>0.397119851747852</v>
      </c>
      <c r="O311" s="54" t="n">
        <f aca="false">ROUND(S311*W311,0)</f>
        <v>101</v>
      </c>
      <c r="P311" s="54" t="n">
        <f aca="false">IF(F311="","",ROUND(SQRT((F311*L311/100)^2+(G311*O311)^2),0))</f>
        <v>54</v>
      </c>
      <c r="R311" s="56" t="n">
        <v>-16.8869077451138</v>
      </c>
      <c r="S311" s="57" t="n">
        <f aca="false">U311*V311*$F$5</f>
        <v>1495.44556729444</v>
      </c>
      <c r="T311" s="58" t="n">
        <f aca="false">MAX(0,MIN(1,R311/100+$D$5))</f>
        <v>0.343124337067627</v>
      </c>
      <c r="U311" s="58" t="n">
        <v>0.663757464400551</v>
      </c>
      <c r="V311" s="57" t="n">
        <v>2253</v>
      </c>
      <c r="W311" s="58" t="n">
        <v>0.0678151016999644</v>
      </c>
      <c r="X311" s="59" t="s">
        <v>169</v>
      </c>
      <c r="Y311" s="59" t="s">
        <v>131</v>
      </c>
    </row>
    <row r="312" customFormat="false" ht="15" hidden="false" customHeight="false" outlineLevel="0" collapsed="false">
      <c r="A312" s="32" t="s">
        <v>386</v>
      </c>
      <c r="B312" s="32" t="s">
        <v>479</v>
      </c>
      <c r="C312" s="32" t="s">
        <v>482</v>
      </c>
      <c r="D312" s="54" t="n">
        <f aca="false">ROUND(S312*T312,0)</f>
        <v>165</v>
      </c>
      <c r="E312" s="54" t="n">
        <f aca="false">ROUND(S312,0)-D312</f>
        <v>345</v>
      </c>
      <c r="F312" s="54" t="n">
        <f aca="false">IF(COUNTA(D312:E312)=0,"",SUM(D312:E312))</f>
        <v>510</v>
      </c>
      <c r="G312" s="55" t="n">
        <f aca="false">IF(OR(F312="",F312=0),"",D312/F312)</f>
        <v>0.323529411764706</v>
      </c>
      <c r="H312" s="55" t="n">
        <f aca="false">IF(OR(F312="",F312=0),"",E312/F312)</f>
        <v>0.676470588235294</v>
      </c>
      <c r="I312" s="32" t="s">
        <v>129</v>
      </c>
      <c r="J312" s="36" t="n">
        <v>3.1978281706008</v>
      </c>
      <c r="K312" s="36" t="n">
        <f aca="false">$K$8</f>
        <v>1.80181073632582</v>
      </c>
      <c r="L312" s="36" t="n">
        <f aca="false">SQRT(J312^2+K312^2)</f>
        <v>3.67050772213151</v>
      </c>
      <c r="M312" s="55" t="n">
        <f aca="false">IF(G312="","",MAX(0,G312-1.96*L312/100))</f>
        <v>0.251587460410928</v>
      </c>
      <c r="N312" s="55" t="n">
        <f aca="false">IF(G312="","",MIN(1,G312+1.96*L312/100))</f>
        <v>0.395471363118483</v>
      </c>
      <c r="O312" s="54" t="n">
        <f aca="false">ROUND(S312*W312,0)</f>
        <v>75</v>
      </c>
      <c r="P312" s="54" t="n">
        <f aca="false">IF(F312="","",ROUND(SQRT((F312*L312/100)^2+(G312*O312)^2),0))</f>
        <v>31</v>
      </c>
      <c r="R312" s="56" t="n">
        <v>-18.911473572297</v>
      </c>
      <c r="S312" s="57" t="n">
        <f aca="false">U312*V312*$F$5</f>
        <v>509.948921679909</v>
      </c>
      <c r="T312" s="58" t="n">
        <f aca="false">MAX(0,MIN(1,R312/100+$D$5))</f>
        <v>0.322878678795795</v>
      </c>
      <c r="U312" s="58" t="n">
        <v>0.557321225879682</v>
      </c>
      <c r="V312" s="57" t="n">
        <v>915</v>
      </c>
      <c r="W312" s="58" t="n">
        <v>0.147793277096735</v>
      </c>
      <c r="X312" s="59" t="s">
        <v>130</v>
      </c>
      <c r="Y312" s="59" t="s">
        <v>131</v>
      </c>
    </row>
    <row r="313" customFormat="false" ht="15" hidden="false" customHeight="false" outlineLevel="0" collapsed="false">
      <c r="A313" s="32" t="s">
        <v>386</v>
      </c>
      <c r="B313" s="32" t="s">
        <v>479</v>
      </c>
      <c r="C313" s="32" t="s">
        <v>483</v>
      </c>
      <c r="D313" s="54" t="n">
        <f aca="false">ROUND(S313*T313,0)</f>
        <v>405</v>
      </c>
      <c r="E313" s="54" t="n">
        <f aca="false">ROUND(S313,0)-D313</f>
        <v>756</v>
      </c>
      <c r="F313" s="54" t="n">
        <f aca="false">IF(COUNTA(D313:E313)=0,"",SUM(D313:E313))</f>
        <v>1161</v>
      </c>
      <c r="G313" s="55" t="n">
        <f aca="false">IF(OR(F313="",F313=0),"",D313/F313)</f>
        <v>0.348837209302326</v>
      </c>
      <c r="H313" s="55" t="n">
        <f aca="false">IF(OR(F313="",F313=0),"",E313/F313)</f>
        <v>0.651162790697675</v>
      </c>
      <c r="I313" s="32" t="s">
        <v>129</v>
      </c>
      <c r="J313" s="36" t="n">
        <v>2.08262589216041</v>
      </c>
      <c r="K313" s="36" t="n">
        <f aca="false">$K$8</f>
        <v>1.80181073632582</v>
      </c>
      <c r="L313" s="36" t="n">
        <f aca="false">SQRT(J313^2+K313^2)</f>
        <v>2.75387954279702</v>
      </c>
      <c r="M313" s="55" t="n">
        <f aca="false">IF(G313="","",MAX(0,G313-1.96*L313/100))</f>
        <v>0.294861170263504</v>
      </c>
      <c r="N313" s="55" t="n">
        <f aca="false">IF(G313="","",MIN(1,G313+1.96*L313/100))</f>
        <v>0.402813248341147</v>
      </c>
      <c r="O313" s="54" t="n">
        <f aca="false">ROUND(S313*W313,0)</f>
        <v>79</v>
      </c>
      <c r="P313" s="54" t="n">
        <f aca="false">IF(F313="","",ROUND(SQRT((F313*L313/100)^2+(G313*O313)^2),0))</f>
        <v>42</v>
      </c>
      <c r="R313" s="56" t="n">
        <v>-16.3365927599091</v>
      </c>
      <c r="S313" s="57" t="n">
        <f aca="false">U313*V313*$F$5</f>
        <v>1161.2700729927</v>
      </c>
      <c r="T313" s="58" t="n">
        <f aca="false">MAX(0,MIN(1,R313/100+$D$5))</f>
        <v>0.348627486919673</v>
      </c>
      <c r="U313" s="58" t="n">
        <v>0.687956204379562</v>
      </c>
      <c r="V313" s="57" t="n">
        <v>1688</v>
      </c>
      <c r="W313" s="58" t="n">
        <v>0.0678151016999644</v>
      </c>
      <c r="X313" s="59" t="s">
        <v>169</v>
      </c>
      <c r="Y313" s="59" t="s">
        <v>131</v>
      </c>
    </row>
    <row r="314" customFormat="false" ht="15" hidden="false" customHeight="false" outlineLevel="0" collapsed="false">
      <c r="A314" s="32" t="s">
        <v>386</v>
      </c>
      <c r="B314" s="32" t="s">
        <v>479</v>
      </c>
      <c r="C314" s="32" t="s">
        <v>484</v>
      </c>
      <c r="D314" s="54" t="n">
        <f aca="false">ROUND(S314*T314,0)</f>
        <v>299</v>
      </c>
      <c r="E314" s="54" t="n">
        <f aca="false">ROUND(S314,0)-D314</f>
        <v>534</v>
      </c>
      <c r="F314" s="54" t="n">
        <f aca="false">IF(COUNTA(D314:E314)=0,"",SUM(D314:E314))</f>
        <v>833</v>
      </c>
      <c r="G314" s="55" t="n">
        <f aca="false">IF(OR(F314="",F314=0),"",D314/F314)</f>
        <v>0.358943577430972</v>
      </c>
      <c r="H314" s="55" t="n">
        <f aca="false">IF(OR(F314="",F314=0),"",E314/F314)</f>
        <v>0.641056422569028</v>
      </c>
      <c r="I314" s="32" t="s">
        <v>129</v>
      </c>
      <c r="J314" s="36" t="n">
        <v>2.22489971008846</v>
      </c>
      <c r="K314" s="36" t="n">
        <f aca="false">$K$8</f>
        <v>1.80181073632582</v>
      </c>
      <c r="L314" s="36" t="n">
        <f aca="false">SQRT(J314^2+K314^2)</f>
        <v>2.86298806310657</v>
      </c>
      <c r="M314" s="55" t="n">
        <f aca="false">IF(G314="","",MAX(0,G314-1.96*L314/100))</f>
        <v>0.302829011394084</v>
      </c>
      <c r="N314" s="55" t="n">
        <f aca="false">IF(G314="","",MIN(1,G314+1.96*L314/100))</f>
        <v>0.415058143467861</v>
      </c>
      <c r="O314" s="54" t="n">
        <f aca="false">ROUND(S314*W314,0)</f>
        <v>74</v>
      </c>
      <c r="P314" s="54" t="n">
        <f aca="false">IF(F314="","",ROUND(SQRT((F314*L314/100)^2+(G314*O314)^2),0))</f>
        <v>36</v>
      </c>
      <c r="R314" s="56" t="n">
        <v>-15.2923432697442</v>
      </c>
      <c r="S314" s="57" t="n">
        <f aca="false">U314*V314*$F$5</f>
        <v>833.484320557492</v>
      </c>
      <c r="T314" s="58" t="n">
        <f aca="false">MAX(0,MIN(1,R314/100+$D$5))</f>
        <v>0.359069981821322</v>
      </c>
      <c r="U314" s="58" t="n">
        <v>0.662020905923345</v>
      </c>
      <c r="V314" s="57" t="n">
        <v>1259</v>
      </c>
      <c r="W314" s="58" t="n">
        <v>0.0882361663506877</v>
      </c>
      <c r="X314" s="59" t="s">
        <v>136</v>
      </c>
      <c r="Y314" s="59" t="s">
        <v>131</v>
      </c>
    </row>
    <row r="315" customFormat="false" ht="15" hidden="false" customHeight="false" outlineLevel="0" collapsed="false">
      <c r="A315" s="32" t="s">
        <v>386</v>
      </c>
      <c r="B315" s="32" t="s">
        <v>485</v>
      </c>
      <c r="C315" s="32" t="s">
        <v>486</v>
      </c>
      <c r="D315" s="54" t="n">
        <f aca="false">ROUND(S315*T315,0)</f>
        <v>47</v>
      </c>
      <c r="E315" s="54" t="n">
        <f aca="false">ROUND(S315,0)-D315</f>
        <v>84</v>
      </c>
      <c r="F315" s="54" t="n">
        <f aca="false">IF(COUNTA(D315:E315)=0,"",SUM(D315:E315))</f>
        <v>131</v>
      </c>
      <c r="G315" s="55" t="n">
        <f aca="false">IF(OR(F315="",F315=0),"",D315/F315)</f>
        <v>0.358778625954198</v>
      </c>
      <c r="H315" s="55" t="n">
        <f aca="false">IF(OR(F315="",F315=0),"",E315/F315)</f>
        <v>0.641221374045802</v>
      </c>
      <c r="I315" s="32" t="s">
        <v>129</v>
      </c>
      <c r="J315" s="36" t="n">
        <v>3.1978281706008</v>
      </c>
      <c r="K315" s="36" t="n">
        <f aca="false">$K$8</f>
        <v>1.80181073632582</v>
      </c>
      <c r="L315" s="36" t="n">
        <f aca="false">SQRT(J315^2+K315^2)</f>
        <v>3.67050772213151</v>
      </c>
      <c r="M315" s="55" t="n">
        <f aca="false">IF(G315="","",MAX(0,G315-1.96*L315/100))</f>
        <v>0.286836674600421</v>
      </c>
      <c r="N315" s="55" t="n">
        <f aca="false">IF(G315="","",MIN(1,G315+1.96*L315/100))</f>
        <v>0.430720577307976</v>
      </c>
      <c r="O315" s="54" t="n">
        <f aca="false">ROUND(S315*W315,0)</f>
        <v>19</v>
      </c>
      <c r="P315" s="54" t="n">
        <f aca="false">IF(F315="","",ROUND(SQRT((F315*L315/100)^2+(G315*O315)^2),0))</f>
        <v>8</v>
      </c>
      <c r="R315" s="56" t="n">
        <v>-15.1975904287839</v>
      </c>
      <c r="S315" s="57" t="n">
        <f aca="false">U315*V315*$F$5</f>
        <v>130.654569021387</v>
      </c>
      <c r="T315" s="58" t="n">
        <f aca="false">MAX(0,MIN(1,R315/100+$D$5))</f>
        <v>0.360017510230926</v>
      </c>
      <c r="U315" s="58" t="n">
        <v>0.907323395981853</v>
      </c>
      <c r="V315" s="57" t="n">
        <v>144</v>
      </c>
      <c r="W315" s="58" t="n">
        <v>0.147793277096735</v>
      </c>
      <c r="X315" s="59" t="s">
        <v>130</v>
      </c>
      <c r="Y315" s="59" t="s">
        <v>131</v>
      </c>
    </row>
    <row r="316" customFormat="false" ht="15" hidden="false" customHeight="false" outlineLevel="0" collapsed="false">
      <c r="A316" s="32" t="s">
        <v>386</v>
      </c>
      <c r="B316" s="32" t="s">
        <v>485</v>
      </c>
      <c r="C316" s="32" t="s">
        <v>487</v>
      </c>
      <c r="D316" s="54" t="n">
        <f aca="false">ROUND(S316*T316,0)</f>
        <v>298</v>
      </c>
      <c r="E316" s="54" t="n">
        <f aca="false">ROUND(S316,0)-D316</f>
        <v>586</v>
      </c>
      <c r="F316" s="54" t="n">
        <f aca="false">IF(COUNTA(D316:E316)=0,"",SUM(D316:E316))</f>
        <v>884</v>
      </c>
      <c r="G316" s="55" t="n">
        <f aca="false">IF(OR(F316="",F316=0),"",D316/F316)</f>
        <v>0.33710407239819</v>
      </c>
      <c r="H316" s="55" t="n">
        <f aca="false">IF(OR(F316="",F316=0),"",E316/F316)</f>
        <v>0.66289592760181</v>
      </c>
      <c r="I316" s="32" t="s">
        <v>129</v>
      </c>
      <c r="J316" s="36" t="n">
        <v>2.22489971008846</v>
      </c>
      <c r="K316" s="36" t="n">
        <f aca="false">$K$8</f>
        <v>1.80181073632582</v>
      </c>
      <c r="L316" s="36" t="n">
        <f aca="false">SQRT(J316^2+K316^2)</f>
        <v>2.86298806310657</v>
      </c>
      <c r="M316" s="55" t="n">
        <f aca="false">IF(G316="","",MAX(0,G316-1.96*L316/100))</f>
        <v>0.280989506361301</v>
      </c>
      <c r="N316" s="55" t="n">
        <f aca="false">IF(G316="","",MIN(1,G316+1.96*L316/100))</f>
        <v>0.393218638435079</v>
      </c>
      <c r="O316" s="54" t="n">
        <f aca="false">ROUND(S316*W316,0)</f>
        <v>78</v>
      </c>
      <c r="P316" s="54" t="n">
        <f aca="false">IF(F316="","",ROUND(SQRT((F316*L316/100)^2+(G316*O316)^2),0))</f>
        <v>36</v>
      </c>
      <c r="R316" s="56" t="n">
        <v>-17.5286542252047</v>
      </c>
      <c r="S316" s="57" t="n">
        <f aca="false">U316*V316*$F$5</f>
        <v>884.185372918175</v>
      </c>
      <c r="T316" s="58" t="n">
        <f aca="false">MAX(0,MIN(1,R316/100+$D$5))</f>
        <v>0.336706872266718</v>
      </c>
      <c r="U316" s="58" t="n">
        <v>0.627081824764663</v>
      </c>
      <c r="V316" s="57" t="n">
        <v>1410</v>
      </c>
      <c r="W316" s="58" t="n">
        <v>0.0882361663506877</v>
      </c>
      <c r="X316" s="59" t="s">
        <v>136</v>
      </c>
      <c r="Y316" s="59" t="s">
        <v>131</v>
      </c>
    </row>
    <row r="317" customFormat="false" ht="15" hidden="false" customHeight="false" outlineLevel="0" collapsed="false">
      <c r="A317" s="32" t="s">
        <v>386</v>
      </c>
      <c r="B317" s="32" t="s">
        <v>488</v>
      </c>
      <c r="C317" s="32" t="s">
        <v>489</v>
      </c>
      <c r="D317" s="54" t="n">
        <f aca="false">ROUND(S317*T317,0)</f>
        <v>40</v>
      </c>
      <c r="E317" s="54" t="n">
        <f aca="false">ROUND(S317,0)-D317</f>
        <v>48</v>
      </c>
      <c r="F317" s="54" t="n">
        <f aca="false">IF(COUNTA(D317:E317)=0,"",SUM(D317:E317))</f>
        <v>88</v>
      </c>
      <c r="G317" s="55" t="n">
        <f aca="false">IF(OR(F317="",F317=0),"",D317/F317)</f>
        <v>0.454545454545455</v>
      </c>
      <c r="H317" s="55" t="n">
        <f aca="false">IF(OR(F317="",F317=0),"",E317/F317)</f>
        <v>0.545454545454545</v>
      </c>
      <c r="I317" s="32" t="s">
        <v>232</v>
      </c>
      <c r="J317" s="36" t="n">
        <v>3.1978281706008</v>
      </c>
      <c r="K317" s="36" t="n">
        <f aca="false">$K$8</f>
        <v>1.80181073632582</v>
      </c>
      <c r="L317" s="36" t="n">
        <f aca="false">SQRT(J317^2+K317^2)</f>
        <v>3.67050772213151</v>
      </c>
      <c r="M317" s="55" t="n">
        <f aca="false">IF(G317="","",MAX(0,G317-1.96*L317/100))</f>
        <v>0.382603503191677</v>
      </c>
      <c r="N317" s="55" t="n">
        <f aca="false">IF(G317="","",MIN(1,G317+1.96*L317/100))</f>
        <v>0.526487405899232</v>
      </c>
      <c r="O317" s="54" t="n">
        <f aca="false">ROUND(S317*W317,0)</f>
        <v>13</v>
      </c>
      <c r="P317" s="54" t="n">
        <f aca="false">IF(F317="","",ROUND(SQRT((F317*L317/100)^2+(G317*O317)^2),0))</f>
        <v>7</v>
      </c>
      <c r="R317" s="56" t="n">
        <v>-6.17524361742035</v>
      </c>
      <c r="S317" s="57" t="n">
        <f aca="false">U317*V317*$F$5</f>
        <v>87.7428325123506</v>
      </c>
      <c r="T317" s="58" t="n">
        <f aca="false">MAX(0,MIN(1,R317/100+$D$5))</f>
        <v>0.450240978344561</v>
      </c>
      <c r="U317" s="58" t="n">
        <v>0.121696022902012</v>
      </c>
      <c r="V317" s="57" t="n">
        <v>721</v>
      </c>
      <c r="W317" s="58" t="n">
        <v>0.147793277096735</v>
      </c>
      <c r="X317" s="59" t="s">
        <v>130</v>
      </c>
      <c r="Y317" s="59" t="s">
        <v>131</v>
      </c>
    </row>
    <row r="318" customFormat="false" ht="15" hidden="false" customHeight="false" outlineLevel="0" collapsed="false">
      <c r="A318" s="32" t="s">
        <v>386</v>
      </c>
      <c r="B318" s="32" t="s">
        <v>488</v>
      </c>
      <c r="C318" s="32" t="s">
        <v>490</v>
      </c>
      <c r="D318" s="54" t="n">
        <f aca="false">ROUND(S318*T318,0)</f>
        <v>529</v>
      </c>
      <c r="E318" s="54" t="n">
        <f aca="false">ROUND(S318,0)-D318</f>
        <v>624</v>
      </c>
      <c r="F318" s="54" t="n">
        <f aca="false">IF(COUNTA(D318:E318)=0,"",SUM(D318:E318))</f>
        <v>1153</v>
      </c>
      <c r="G318" s="55" t="n">
        <f aca="false">IF(OR(F318="",F318=0),"",D318/F318)</f>
        <v>0.458803122289679</v>
      </c>
      <c r="H318" s="55" t="n">
        <f aca="false">IF(OR(F318="",F318=0),"",E318/F318)</f>
        <v>0.541196877710321</v>
      </c>
      <c r="I318" s="32" t="s">
        <v>232</v>
      </c>
      <c r="J318" s="36" t="n">
        <v>2.08262589216041</v>
      </c>
      <c r="K318" s="36" t="n">
        <f aca="false">$K$8</f>
        <v>1.80181073632582</v>
      </c>
      <c r="L318" s="36" t="n">
        <f aca="false">SQRT(J318^2+K318^2)</f>
        <v>2.75387954279702</v>
      </c>
      <c r="M318" s="55" t="n">
        <f aca="false">IF(G318="","",MAX(0,G318-1.96*L318/100))</f>
        <v>0.404827083250858</v>
      </c>
      <c r="N318" s="55" t="n">
        <f aca="false">IF(G318="","",MIN(1,G318+1.96*L318/100))</f>
        <v>0.512779161328501</v>
      </c>
      <c r="O318" s="54" t="n">
        <f aca="false">ROUND(S318*W318,0)</f>
        <v>78</v>
      </c>
      <c r="P318" s="54" t="n">
        <f aca="false">IF(F318="","",ROUND(SQRT((F318*L318/100)^2+(G318*O318)^2),0))</f>
        <v>48</v>
      </c>
      <c r="R318" s="56" t="n">
        <v>-5.33371283432489</v>
      </c>
      <c r="S318" s="57" t="n">
        <f aca="false">U318*V318*$F$5</f>
        <v>1153.44137368419</v>
      </c>
      <c r="T318" s="58" t="n">
        <f aca="false">MAX(0,MIN(1,R318/100+$D$5))</f>
        <v>0.458656286175516</v>
      </c>
      <c r="U318" s="58" t="n">
        <v>0.679407464419022</v>
      </c>
      <c r="V318" s="57" t="n">
        <v>1697.71666354965</v>
      </c>
      <c r="W318" s="58" t="n">
        <v>0.0678151016999644</v>
      </c>
      <c r="X318" s="59" t="s">
        <v>169</v>
      </c>
      <c r="Y318" s="59" t="s">
        <v>234</v>
      </c>
    </row>
    <row r="319" customFormat="false" ht="15" hidden="false" customHeight="false" outlineLevel="0" collapsed="false">
      <c r="A319" s="32" t="s">
        <v>386</v>
      </c>
      <c r="B319" s="32" t="s">
        <v>488</v>
      </c>
      <c r="C319" s="32" t="s">
        <v>491</v>
      </c>
      <c r="D319" s="54" t="n">
        <f aca="false">ROUND(S319*T319,0)</f>
        <v>420</v>
      </c>
      <c r="E319" s="54" t="n">
        <f aca="false">ROUND(S319,0)-D319</f>
        <v>554</v>
      </c>
      <c r="F319" s="54" t="n">
        <f aca="false">IF(COUNTA(D319:E319)=0,"",SUM(D319:E319))</f>
        <v>974</v>
      </c>
      <c r="G319" s="55" t="n">
        <f aca="false">IF(OR(F319="",F319=0),"",D319/F319)</f>
        <v>0.431211498973306</v>
      </c>
      <c r="H319" s="55" t="n">
        <f aca="false">IF(OR(F319="",F319=0),"",E319/F319)</f>
        <v>0.568788501026694</v>
      </c>
      <c r="I319" s="32" t="s">
        <v>129</v>
      </c>
      <c r="J319" s="36" t="n">
        <v>2.08262589216041</v>
      </c>
      <c r="K319" s="36" t="n">
        <f aca="false">$K$8</f>
        <v>1.80181073632582</v>
      </c>
      <c r="L319" s="36" t="n">
        <f aca="false">SQRT(J319^2+K319^2)</f>
        <v>2.75387954279702</v>
      </c>
      <c r="M319" s="55" t="n">
        <f aca="false">IF(G319="","",MAX(0,G319-1.96*L319/100))</f>
        <v>0.377235459934484</v>
      </c>
      <c r="N319" s="55" t="n">
        <f aca="false">IF(G319="","",MIN(1,G319+1.96*L319/100))</f>
        <v>0.485187538012128</v>
      </c>
      <c r="O319" s="54" t="n">
        <f aca="false">ROUND(S319*W319,0)</f>
        <v>66</v>
      </c>
      <c r="P319" s="54" t="n">
        <f aca="false">IF(F319="","",ROUND(SQRT((F319*L319/100)^2+(G319*O319)^2),0))</f>
        <v>39</v>
      </c>
      <c r="R319" s="56" t="n">
        <v>-8.08923153241968</v>
      </c>
      <c r="S319" s="57" t="n">
        <f aca="false">U319*V319*$F$5</f>
        <v>973.779572994807</v>
      </c>
      <c r="T319" s="58" t="n">
        <f aca="false">MAX(0,MIN(1,R319/100+$D$5))</f>
        <v>0.431101099194568</v>
      </c>
      <c r="U319" s="58" t="n">
        <v>0.662435083669937</v>
      </c>
      <c r="V319" s="57" t="n">
        <v>1470</v>
      </c>
      <c r="W319" s="58" t="n">
        <v>0.0678151016999644</v>
      </c>
      <c r="X319" s="59" t="s">
        <v>169</v>
      </c>
      <c r="Y319" s="59" t="s">
        <v>131</v>
      </c>
    </row>
    <row r="320" customFormat="false" ht="15" hidden="false" customHeight="false" outlineLevel="0" collapsed="false">
      <c r="A320" s="32" t="s">
        <v>386</v>
      </c>
      <c r="B320" s="32" t="s">
        <v>488</v>
      </c>
      <c r="C320" s="32" t="s">
        <v>492</v>
      </c>
      <c r="D320" s="54" t="n">
        <f aca="false">ROUND(S320*T320,0)</f>
        <v>493</v>
      </c>
      <c r="E320" s="54" t="n">
        <f aca="false">ROUND(S320,0)-D320</f>
        <v>628</v>
      </c>
      <c r="F320" s="54" t="n">
        <f aca="false">IF(COUNTA(D320:E320)=0,"",SUM(D320:E320))</f>
        <v>1121</v>
      </c>
      <c r="G320" s="55" t="n">
        <f aca="false">IF(OR(F320="",F320=0),"",D320/F320)</f>
        <v>0.43978590544157</v>
      </c>
      <c r="H320" s="55" t="n">
        <f aca="false">IF(OR(F320="",F320=0),"",E320/F320)</f>
        <v>0.56021409455843</v>
      </c>
      <c r="I320" s="32" t="s">
        <v>232</v>
      </c>
      <c r="J320" s="36" t="n">
        <v>2.08262589216041</v>
      </c>
      <c r="K320" s="36" t="n">
        <f aca="false">$K$8</f>
        <v>1.80181073632582</v>
      </c>
      <c r="L320" s="36" t="n">
        <f aca="false">SQRT(J320^2+K320^2)</f>
        <v>2.75387954279702</v>
      </c>
      <c r="M320" s="55" t="n">
        <f aca="false">IF(G320="","",MAX(0,G320-1.96*L320/100))</f>
        <v>0.385809866402748</v>
      </c>
      <c r="N320" s="55" t="n">
        <f aca="false">IF(G320="","",MIN(1,G320+1.96*L320/100))</f>
        <v>0.493761944480392</v>
      </c>
      <c r="O320" s="54" t="n">
        <f aca="false">ROUND(S320*W320,0)</f>
        <v>76</v>
      </c>
      <c r="P320" s="54" t="n">
        <f aca="false">IF(F320="","",ROUND(SQRT((F320*L320/100)^2+(G320*O320)^2),0))</f>
        <v>45</v>
      </c>
      <c r="R320" s="56" t="n">
        <v>-7.20003430315739</v>
      </c>
      <c r="S320" s="57" t="n">
        <f aca="false">U320*V320*$F$5</f>
        <v>1121.33790491331</v>
      </c>
      <c r="T320" s="58" t="n">
        <f aca="false">MAX(0,MIN(1,R320/100+$D$5))</f>
        <v>0.439993071487191</v>
      </c>
      <c r="U320" s="58" t="n">
        <v>0.71629019848963</v>
      </c>
      <c r="V320" s="57" t="n">
        <v>1565.47989526838</v>
      </c>
      <c r="W320" s="58" t="n">
        <v>0.0678151016999644</v>
      </c>
      <c r="X320" s="59" t="s">
        <v>169</v>
      </c>
      <c r="Y320" s="59" t="s">
        <v>234</v>
      </c>
    </row>
    <row r="321" customFormat="false" ht="15" hidden="false" customHeight="false" outlineLevel="0" collapsed="false">
      <c r="A321" s="32" t="s">
        <v>386</v>
      </c>
      <c r="B321" s="32" t="s">
        <v>493</v>
      </c>
      <c r="C321" s="32" t="s">
        <v>494</v>
      </c>
      <c r="D321" s="54" t="n">
        <f aca="false">ROUND(S321*T321,0)</f>
        <v>494</v>
      </c>
      <c r="E321" s="54" t="n">
        <f aca="false">ROUND(S321,0)-D321</f>
        <v>446</v>
      </c>
      <c r="F321" s="54" t="n">
        <f aca="false">IF(COUNTA(D321:E321)=0,"",SUM(D321:E321))</f>
        <v>940</v>
      </c>
      <c r="G321" s="55" t="n">
        <f aca="false">IF(OR(F321="",F321=0),"",D321/F321)</f>
        <v>0.525531914893617</v>
      </c>
      <c r="H321" s="55" t="n">
        <f aca="false">IF(OR(F321="",F321=0),"",E321/F321)</f>
        <v>0.474468085106383</v>
      </c>
      <c r="I321" s="32" t="s">
        <v>129</v>
      </c>
      <c r="J321" s="36" t="n">
        <v>2.08262589216041</v>
      </c>
      <c r="K321" s="36" t="n">
        <f aca="false">$K$8</f>
        <v>1.80181073632582</v>
      </c>
      <c r="L321" s="36" t="n">
        <f aca="false">SQRT(J321^2+K321^2)</f>
        <v>2.75387954279702</v>
      </c>
      <c r="M321" s="55" t="n">
        <f aca="false">IF(G321="","",MAX(0,G321-1.96*L321/100))</f>
        <v>0.471555875854795</v>
      </c>
      <c r="N321" s="55" t="n">
        <f aca="false">IF(G321="","",MIN(1,G321+1.96*L321/100))</f>
        <v>0.579507953932439</v>
      </c>
      <c r="O321" s="54" t="n">
        <f aca="false">ROUND(S321*W321,0)</f>
        <v>64</v>
      </c>
      <c r="P321" s="54" t="n">
        <f aca="false">IF(F321="","",ROUND(SQRT((F321*L321/100)^2+(G321*O321)^2),0))</f>
        <v>42</v>
      </c>
      <c r="R321" s="56" t="n">
        <v>1.3998462665895</v>
      </c>
      <c r="S321" s="57" t="n">
        <f aca="false">U321*V321*$F$5</f>
        <v>939.568965517241</v>
      </c>
      <c r="T321" s="58" t="n">
        <f aca="false">MAX(0,MIN(1,R321/100+$D$5))</f>
        <v>0.52599187718466</v>
      </c>
      <c r="U321" s="58" t="n">
        <v>0.678879310344827</v>
      </c>
      <c r="V321" s="57" t="n">
        <v>1384</v>
      </c>
      <c r="W321" s="58" t="n">
        <v>0.0678151016999644</v>
      </c>
      <c r="X321" s="59" t="s">
        <v>169</v>
      </c>
      <c r="Y321" s="59" t="s">
        <v>131</v>
      </c>
    </row>
    <row r="322" customFormat="false" ht="15" hidden="false" customHeight="false" outlineLevel="0" collapsed="false">
      <c r="A322" s="32" t="s">
        <v>386</v>
      </c>
      <c r="B322" s="32" t="s">
        <v>493</v>
      </c>
      <c r="C322" s="32" t="s">
        <v>495</v>
      </c>
      <c r="D322" s="54" t="n">
        <f aca="false">ROUND(S322*T322,0)</f>
        <v>522</v>
      </c>
      <c r="E322" s="54" t="n">
        <f aca="false">ROUND(S322,0)-D322</f>
        <v>681</v>
      </c>
      <c r="F322" s="54" t="n">
        <f aca="false">IF(COUNTA(D322:E322)=0,"",SUM(D322:E322))</f>
        <v>1203</v>
      </c>
      <c r="G322" s="55" t="n">
        <f aca="false">IF(OR(F322="",F322=0),"",D322/F322)</f>
        <v>0.433915211970075</v>
      </c>
      <c r="H322" s="55" t="n">
        <f aca="false">IF(OR(F322="",F322=0),"",E322/F322)</f>
        <v>0.566084788029925</v>
      </c>
      <c r="I322" s="32" t="s">
        <v>129</v>
      </c>
      <c r="J322" s="36" t="n">
        <v>2.08262589216041</v>
      </c>
      <c r="K322" s="36" t="n">
        <f aca="false">$K$8</f>
        <v>1.80181073632582</v>
      </c>
      <c r="L322" s="36" t="n">
        <f aca="false">SQRT(J322^2+K322^2)</f>
        <v>2.75387954279702</v>
      </c>
      <c r="M322" s="55" t="n">
        <f aca="false">IF(G322="","",MAX(0,G322-1.96*L322/100))</f>
        <v>0.379939172931253</v>
      </c>
      <c r="N322" s="55" t="n">
        <f aca="false">IF(G322="","",MIN(1,G322+1.96*L322/100))</f>
        <v>0.487891251008897</v>
      </c>
      <c r="O322" s="54" t="n">
        <f aca="false">ROUND(S322*W322,0)</f>
        <v>82</v>
      </c>
      <c r="P322" s="54" t="n">
        <f aca="false">IF(F322="","",ROUND(SQRT((F322*L322/100)^2+(G322*O322)^2),0))</f>
        <v>49</v>
      </c>
      <c r="R322" s="56" t="n">
        <v>-7.82851928153104</v>
      </c>
      <c r="S322" s="57" t="n">
        <f aca="false">U322*V322*$F$5</f>
        <v>1202.75915948276</v>
      </c>
      <c r="T322" s="58" t="n">
        <f aca="false">MAX(0,MIN(1,R322/100+$D$5))</f>
        <v>0.433708221703454</v>
      </c>
      <c r="U322" s="58" t="n">
        <v>0.63739224137931</v>
      </c>
      <c r="V322" s="57" t="n">
        <v>1887</v>
      </c>
      <c r="W322" s="58" t="n">
        <v>0.0678151016999644</v>
      </c>
      <c r="X322" s="59" t="s">
        <v>169</v>
      </c>
      <c r="Y322" s="59" t="s">
        <v>131</v>
      </c>
    </row>
    <row r="323" customFormat="false" ht="15" hidden="false" customHeight="false" outlineLevel="0" collapsed="false">
      <c r="A323" s="32" t="s">
        <v>386</v>
      </c>
      <c r="B323" s="32" t="s">
        <v>493</v>
      </c>
      <c r="C323" s="32" t="s">
        <v>496</v>
      </c>
      <c r="D323" s="54" t="n">
        <f aca="false">ROUND(S323*T323,0)</f>
        <v>468</v>
      </c>
      <c r="E323" s="54" t="n">
        <f aca="false">ROUND(S323,0)-D323</f>
        <v>534</v>
      </c>
      <c r="F323" s="54" t="n">
        <f aca="false">IF(COUNTA(D323:E323)=0,"",SUM(D323:E323))</f>
        <v>1002</v>
      </c>
      <c r="G323" s="55" t="n">
        <f aca="false">IF(OR(F323="",F323=0),"",D323/F323)</f>
        <v>0.467065868263473</v>
      </c>
      <c r="H323" s="55" t="n">
        <f aca="false">IF(OR(F323="",F323=0),"",E323/F323)</f>
        <v>0.532934131736527</v>
      </c>
      <c r="I323" s="32" t="s">
        <v>232</v>
      </c>
      <c r="J323" s="36" t="n">
        <v>2.08262589216041</v>
      </c>
      <c r="K323" s="36" t="n">
        <f aca="false">$K$8</f>
        <v>1.80181073632582</v>
      </c>
      <c r="L323" s="36" t="n">
        <f aca="false">SQRT(J323^2+K323^2)</f>
        <v>2.75387954279702</v>
      </c>
      <c r="M323" s="55" t="n">
        <f aca="false">IF(G323="","",MAX(0,G323-1.96*L323/100))</f>
        <v>0.413089829224651</v>
      </c>
      <c r="N323" s="55" t="n">
        <f aca="false">IF(G323="","",MIN(1,G323+1.96*L323/100))</f>
        <v>0.521041907302295</v>
      </c>
      <c r="O323" s="54" t="n">
        <f aca="false">ROUND(S323*W323,0)</f>
        <v>68</v>
      </c>
      <c r="P323" s="54" t="n">
        <f aca="false">IF(F323="","",ROUND(SQRT((F323*L323/100)^2+(G323*O323)^2),0))</f>
        <v>42</v>
      </c>
      <c r="R323" s="56" t="n">
        <v>-4.52186135415233</v>
      </c>
      <c r="S323" s="57" t="n">
        <f aca="false">U323*V323*$F$5</f>
        <v>1001.56291989084</v>
      </c>
      <c r="T323" s="58" t="n">
        <f aca="false">MAX(0,MIN(1,R323/100+$D$5))</f>
        <v>0.466774800977241</v>
      </c>
      <c r="U323" s="58" t="n">
        <v>0.836029148489848</v>
      </c>
      <c r="V323" s="57" t="n">
        <v>1198</v>
      </c>
      <c r="W323" s="58" t="n">
        <v>0.0678151016999644</v>
      </c>
      <c r="X323" s="59" t="s">
        <v>169</v>
      </c>
      <c r="Y323" s="59" t="s">
        <v>131</v>
      </c>
    </row>
    <row r="324" customFormat="false" ht="15" hidden="false" customHeight="false" outlineLevel="0" collapsed="false">
      <c r="A324" s="32" t="s">
        <v>386</v>
      </c>
      <c r="B324" s="32" t="s">
        <v>493</v>
      </c>
      <c r="C324" s="32" t="s">
        <v>497</v>
      </c>
      <c r="D324" s="54" t="n">
        <f aca="false">ROUND(S324*T324,0)</f>
        <v>377</v>
      </c>
      <c r="E324" s="54" t="n">
        <f aca="false">ROUND(S324,0)-D324</f>
        <v>350</v>
      </c>
      <c r="F324" s="54" t="n">
        <f aca="false">IF(COUNTA(D324:E324)=0,"",SUM(D324:E324))</f>
        <v>727</v>
      </c>
      <c r="G324" s="55" t="n">
        <f aca="false">IF(OR(F324="",F324=0),"",D324/F324)</f>
        <v>0.518569463548831</v>
      </c>
      <c r="H324" s="55" t="n">
        <f aca="false">IF(OR(F324="",F324=0),"",E324/F324)</f>
        <v>0.481430536451169</v>
      </c>
      <c r="I324" s="32" t="s">
        <v>129</v>
      </c>
      <c r="J324" s="36" t="n">
        <v>2.22489971008846</v>
      </c>
      <c r="K324" s="36" t="n">
        <f aca="false">$K$8</f>
        <v>1.80181073632582</v>
      </c>
      <c r="L324" s="36" t="n">
        <f aca="false">SQRT(J324^2+K324^2)</f>
        <v>2.86298806310657</v>
      </c>
      <c r="M324" s="55" t="n">
        <f aca="false">IF(G324="","",MAX(0,G324-1.96*L324/100))</f>
        <v>0.462454897511942</v>
      </c>
      <c r="N324" s="55" t="n">
        <f aca="false">IF(G324="","",MIN(1,G324+1.96*L324/100))</f>
        <v>0.57468402958572</v>
      </c>
      <c r="O324" s="54" t="n">
        <f aca="false">ROUND(S324*W324,0)</f>
        <v>64</v>
      </c>
      <c r="P324" s="54" t="n">
        <f aca="false">IF(F324="","",ROUND(SQRT((F324*L324/100)^2+(G324*O324)^2),0))</f>
        <v>39</v>
      </c>
      <c r="R324" s="56" t="n">
        <v>0.642178367067287</v>
      </c>
      <c r="S324" s="57" t="n">
        <f aca="false">U324*V324*$F$5</f>
        <v>727.410579345088</v>
      </c>
      <c r="T324" s="58" t="n">
        <f aca="false">MAX(0,MIN(1,R324/100+$D$5))</f>
        <v>0.518415198189438</v>
      </c>
      <c r="U324" s="58" t="n">
        <v>0.633081444164568</v>
      </c>
      <c r="V324" s="57" t="n">
        <v>1149</v>
      </c>
      <c r="W324" s="58" t="n">
        <v>0.0882361663506877</v>
      </c>
      <c r="X324" s="59" t="s">
        <v>136</v>
      </c>
      <c r="Y324" s="59" t="s">
        <v>131</v>
      </c>
    </row>
    <row r="325" customFormat="false" ht="15" hidden="false" customHeight="false" outlineLevel="0" collapsed="false">
      <c r="A325" s="32" t="s">
        <v>386</v>
      </c>
      <c r="B325" s="32" t="s">
        <v>493</v>
      </c>
      <c r="C325" s="32" t="s">
        <v>498</v>
      </c>
      <c r="D325" s="54" t="n">
        <f aca="false">ROUND(S325*T325,0)</f>
        <v>357</v>
      </c>
      <c r="E325" s="54" t="n">
        <f aca="false">ROUND(S325,0)-D325</f>
        <v>489</v>
      </c>
      <c r="F325" s="54" t="n">
        <f aca="false">IF(COUNTA(D325:E325)=0,"",SUM(D325:E325))</f>
        <v>846</v>
      </c>
      <c r="G325" s="55" t="n">
        <f aca="false">IF(OR(F325="",F325=0),"",D325/F325)</f>
        <v>0.421985815602837</v>
      </c>
      <c r="H325" s="55" t="n">
        <f aca="false">IF(OR(F325="",F325=0),"",E325/F325)</f>
        <v>0.578014184397163</v>
      </c>
      <c r="I325" s="32" t="s">
        <v>129</v>
      </c>
      <c r="J325" s="36" t="n">
        <v>2.22489971008846</v>
      </c>
      <c r="K325" s="36" t="n">
        <f aca="false">$K$8</f>
        <v>1.80181073632582</v>
      </c>
      <c r="L325" s="36" t="n">
        <f aca="false">SQRT(J325^2+K325^2)</f>
        <v>2.86298806310657</v>
      </c>
      <c r="M325" s="55" t="n">
        <f aca="false">IF(G325="","",MAX(0,G325-1.96*L325/100))</f>
        <v>0.365871249565948</v>
      </c>
      <c r="N325" s="55" t="n">
        <f aca="false">IF(G325="","",MIN(1,G325+1.96*L325/100))</f>
        <v>0.478100381639726</v>
      </c>
      <c r="O325" s="54" t="n">
        <f aca="false">ROUND(S325*W325,0)</f>
        <v>75</v>
      </c>
      <c r="P325" s="54" t="n">
        <f aca="false">IF(F325="","",ROUND(SQRT((F325*L325/100)^2+(G325*O325)^2),0))</f>
        <v>40</v>
      </c>
      <c r="R325" s="56" t="n">
        <v>-8.93331778160321</v>
      </c>
      <c r="S325" s="57" t="n">
        <f aca="false">U325*V325*$F$5</f>
        <v>845.732235701906</v>
      </c>
      <c r="T325" s="58" t="n">
        <f aca="false">MAX(0,MIN(1,R325/100+$D$5))</f>
        <v>0.422660236702733</v>
      </c>
      <c r="U325" s="58" t="n">
        <v>0.714904679376083</v>
      </c>
      <c r="V325" s="57" t="n">
        <v>1183</v>
      </c>
      <c r="W325" s="58" t="n">
        <v>0.0882361663506877</v>
      </c>
      <c r="X325" s="59" t="s">
        <v>136</v>
      </c>
      <c r="Y325" s="59" t="s">
        <v>131</v>
      </c>
    </row>
    <row r="326" customFormat="false" ht="15" hidden="false" customHeight="false" outlineLevel="0" collapsed="false">
      <c r="A326" s="32" t="s">
        <v>386</v>
      </c>
      <c r="B326" s="32" t="s">
        <v>493</v>
      </c>
      <c r="C326" s="32" t="s">
        <v>499</v>
      </c>
      <c r="D326" s="54" t="n">
        <f aca="false">ROUND(S326*T326,0)</f>
        <v>801</v>
      </c>
      <c r="E326" s="54" t="n">
        <f aca="false">ROUND(S326,0)-D326</f>
        <v>846</v>
      </c>
      <c r="F326" s="54" t="n">
        <f aca="false">IF(COUNTA(D326:E326)=0,"",SUM(D326:E326))</f>
        <v>1647</v>
      </c>
      <c r="G326" s="55" t="n">
        <f aca="false">IF(OR(F326="",F326=0),"",D326/F326)</f>
        <v>0.486338797814208</v>
      </c>
      <c r="H326" s="55" t="n">
        <f aca="false">IF(OR(F326="",F326=0),"",E326/F326)</f>
        <v>0.513661202185792</v>
      </c>
      <c r="I326" s="32" t="s">
        <v>232</v>
      </c>
      <c r="J326" s="36" t="n">
        <v>2.08262589216041</v>
      </c>
      <c r="K326" s="36" t="n">
        <f aca="false">$K$8</f>
        <v>1.80181073632582</v>
      </c>
      <c r="L326" s="36" t="n">
        <f aca="false">SQRT(J326^2+K326^2)</f>
        <v>2.75387954279702</v>
      </c>
      <c r="M326" s="55" t="n">
        <f aca="false">IF(G326="","",MAX(0,G326-1.96*L326/100))</f>
        <v>0.432362758775386</v>
      </c>
      <c r="N326" s="55" t="n">
        <f aca="false">IF(G326="","",MIN(1,G326+1.96*L326/100))</f>
        <v>0.540314836853029</v>
      </c>
      <c r="O326" s="54" t="n">
        <f aca="false">ROUND(S326*W326,0)</f>
        <v>112</v>
      </c>
      <c r="P326" s="54" t="n">
        <f aca="false">IF(F326="","",ROUND(SQRT((F326*L326/100)^2+(G326*O326)^2),0))</f>
        <v>71</v>
      </c>
      <c r="R326" s="56" t="n">
        <v>-2.54805731375853</v>
      </c>
      <c r="S326" s="57" t="n">
        <f aca="false">U326*V326*$F$5</f>
        <v>1646.977422525</v>
      </c>
      <c r="T326" s="58" t="n">
        <f aca="false">MAX(0,MIN(1,R326/100+$D$5))</f>
        <v>0.486512841381179</v>
      </c>
      <c r="U326" s="58" t="n">
        <v>0.836029148489848</v>
      </c>
      <c r="V326" s="57" t="n">
        <v>1970</v>
      </c>
      <c r="W326" s="58" t="n">
        <v>0.0678151016999644</v>
      </c>
      <c r="X326" s="59" t="s">
        <v>169</v>
      </c>
      <c r="Y326" s="59" t="s">
        <v>131</v>
      </c>
    </row>
    <row r="327" customFormat="false" ht="15" hidden="false" customHeight="false" outlineLevel="0" collapsed="false">
      <c r="A327" s="32" t="s">
        <v>386</v>
      </c>
      <c r="B327" s="32" t="s">
        <v>500</v>
      </c>
      <c r="C327" s="32" t="s">
        <v>501</v>
      </c>
      <c r="D327" s="54" t="n">
        <f aca="false">ROUND(S327*T327,0)</f>
        <v>330</v>
      </c>
      <c r="E327" s="54" t="n">
        <f aca="false">ROUND(S327,0)-D327</f>
        <v>622</v>
      </c>
      <c r="F327" s="54" t="n">
        <f aca="false">IF(COUNTA(D327:E327)=0,"",SUM(D327:E327))</f>
        <v>952</v>
      </c>
      <c r="G327" s="55" t="n">
        <f aca="false">IF(OR(F327="",F327=0),"",D327/F327)</f>
        <v>0.346638655462185</v>
      </c>
      <c r="H327" s="55" t="n">
        <f aca="false">IF(OR(F327="",F327=0),"",E327/F327)</f>
        <v>0.653361344537815</v>
      </c>
      <c r="I327" s="32" t="s">
        <v>129</v>
      </c>
      <c r="J327" s="36" t="n">
        <v>2.08262589216041</v>
      </c>
      <c r="K327" s="36" t="n">
        <f aca="false">$K$8</f>
        <v>1.80181073632582</v>
      </c>
      <c r="L327" s="36" t="n">
        <f aca="false">SQRT(J327^2+K327^2)</f>
        <v>2.75387954279702</v>
      </c>
      <c r="M327" s="55" t="n">
        <f aca="false">IF(G327="","",MAX(0,G327-1.96*L327/100))</f>
        <v>0.292662616423363</v>
      </c>
      <c r="N327" s="55" t="n">
        <f aca="false">IF(G327="","",MIN(1,G327+1.96*L327/100))</f>
        <v>0.400614694501007</v>
      </c>
      <c r="O327" s="54" t="n">
        <f aca="false">ROUND(S327*W327,0)</f>
        <v>65</v>
      </c>
      <c r="P327" s="54" t="n">
        <f aca="false">IF(F327="","",ROUND(SQRT((F327*L327/100)^2+(G327*O327)^2),0))</f>
        <v>35</v>
      </c>
      <c r="R327" s="56" t="n">
        <v>-16.4940236514689</v>
      </c>
      <c r="S327" s="57" t="n">
        <f aca="false">U327*V327*$F$5</f>
        <v>951.894508670521</v>
      </c>
      <c r="T327" s="58" t="n">
        <f aca="false">MAX(0,MIN(1,R327/100+$D$5))</f>
        <v>0.347053178004076</v>
      </c>
      <c r="U327" s="58" t="n">
        <v>0.677023121387284</v>
      </c>
      <c r="V327" s="57" t="n">
        <v>1406</v>
      </c>
      <c r="W327" s="58" t="n">
        <v>0.0678151016999644</v>
      </c>
      <c r="X327" s="59" t="s">
        <v>169</v>
      </c>
      <c r="Y327" s="59" t="s">
        <v>131</v>
      </c>
    </row>
    <row r="328" customFormat="false" ht="15" hidden="false" customHeight="false" outlineLevel="0" collapsed="false">
      <c r="A328" s="32" t="s">
        <v>386</v>
      </c>
      <c r="B328" s="32" t="s">
        <v>500</v>
      </c>
      <c r="C328" s="32" t="s">
        <v>502</v>
      </c>
      <c r="D328" s="54" t="n">
        <f aca="false">ROUND(S328*T328,0)</f>
        <v>657</v>
      </c>
      <c r="E328" s="54" t="n">
        <f aca="false">ROUND(S328,0)-D328</f>
        <v>1251</v>
      </c>
      <c r="F328" s="54" t="n">
        <f aca="false">IF(COUNTA(D328:E328)=0,"",SUM(D328:E328))</f>
        <v>1908</v>
      </c>
      <c r="G328" s="55" t="n">
        <f aca="false">IF(OR(F328="",F328=0),"",D328/F328)</f>
        <v>0.344339622641509</v>
      </c>
      <c r="H328" s="55" t="n">
        <f aca="false">IF(OR(F328="",F328=0),"",E328/F328)</f>
        <v>0.655660377358491</v>
      </c>
      <c r="I328" s="32" t="s">
        <v>129</v>
      </c>
      <c r="J328" s="36" t="n">
        <v>2.08262589216041</v>
      </c>
      <c r="K328" s="36" t="n">
        <f aca="false">$K$8</f>
        <v>1.80181073632582</v>
      </c>
      <c r="L328" s="36" t="n">
        <f aca="false">SQRT(J328^2+K328^2)</f>
        <v>2.75387954279702</v>
      </c>
      <c r="M328" s="55" t="n">
        <f aca="false">IF(G328="","",MAX(0,G328-1.96*L328/100))</f>
        <v>0.290363583602688</v>
      </c>
      <c r="N328" s="55" t="n">
        <f aca="false">IF(G328="","",MIN(1,G328+1.96*L328/100))</f>
        <v>0.398315661680331</v>
      </c>
      <c r="O328" s="54" t="n">
        <f aca="false">ROUND(S328*W328,0)</f>
        <v>129</v>
      </c>
      <c r="P328" s="54" t="n">
        <f aca="false">IF(F328="","",ROUND(SQRT((F328*L328/100)^2+(G328*O328)^2),0))</f>
        <v>69</v>
      </c>
      <c r="R328" s="56" t="n">
        <v>-16.7572924395793</v>
      </c>
      <c r="S328" s="57" t="n">
        <f aca="false">U328*V328*$F$5</f>
        <v>1907.80833039181</v>
      </c>
      <c r="T328" s="58" t="n">
        <f aca="false">MAX(0,MIN(1,R328/100+$D$5))</f>
        <v>0.344420490122972</v>
      </c>
      <c r="U328" s="58" t="n">
        <v>0.649135192375574</v>
      </c>
      <c r="V328" s="57" t="n">
        <v>2939</v>
      </c>
      <c r="W328" s="58" t="n">
        <v>0.0678151016999644</v>
      </c>
      <c r="X328" s="59" t="s">
        <v>169</v>
      </c>
      <c r="Y328" s="59" t="s">
        <v>131</v>
      </c>
    </row>
    <row r="329" customFormat="false" ht="15" hidden="false" customHeight="false" outlineLevel="0" collapsed="false">
      <c r="A329" s="32" t="s">
        <v>386</v>
      </c>
      <c r="B329" s="32" t="s">
        <v>500</v>
      </c>
      <c r="C329" s="32" t="s">
        <v>503</v>
      </c>
      <c r="D329" s="54" t="n">
        <f aca="false">ROUND(S329*T329,0)</f>
        <v>444</v>
      </c>
      <c r="E329" s="54" t="n">
        <f aca="false">ROUND(S329,0)-D329</f>
        <v>903</v>
      </c>
      <c r="F329" s="54" t="n">
        <f aca="false">IF(COUNTA(D329:E329)=0,"",SUM(D329:E329))</f>
        <v>1347</v>
      </c>
      <c r="G329" s="55" t="n">
        <f aca="false">IF(OR(F329="",F329=0),"",D329/F329)</f>
        <v>0.329621380846325</v>
      </c>
      <c r="H329" s="55" t="n">
        <f aca="false">IF(OR(F329="",F329=0),"",E329/F329)</f>
        <v>0.670378619153675</v>
      </c>
      <c r="I329" s="32" t="s">
        <v>129</v>
      </c>
      <c r="J329" s="36" t="n">
        <v>2.08262589216041</v>
      </c>
      <c r="K329" s="36" t="n">
        <f aca="false">$K$8</f>
        <v>1.80181073632582</v>
      </c>
      <c r="L329" s="36" t="n">
        <f aca="false">SQRT(J329^2+K329^2)</f>
        <v>2.75387954279702</v>
      </c>
      <c r="M329" s="55" t="n">
        <f aca="false">IF(G329="","",MAX(0,G329-1.96*L329/100))</f>
        <v>0.275645341807503</v>
      </c>
      <c r="N329" s="55" t="n">
        <f aca="false">IF(G329="","",MIN(1,G329+1.96*L329/100))</f>
        <v>0.383597419885147</v>
      </c>
      <c r="O329" s="54" t="n">
        <f aca="false">ROUND(S329*W329,0)</f>
        <v>91</v>
      </c>
      <c r="P329" s="54" t="n">
        <f aca="false">IF(F329="","",ROUND(SQRT((F329*L329/100)^2+(G329*O329)^2),0))</f>
        <v>48</v>
      </c>
      <c r="R329" s="56" t="n">
        <v>-18.2383888038883</v>
      </c>
      <c r="S329" s="57" t="n">
        <f aca="false">U329*V329*$F$5</f>
        <v>1347</v>
      </c>
      <c r="T329" s="58" t="n">
        <f aca="false">MAX(0,MIN(1,R329/100+$D$5))</f>
        <v>0.329609526479882</v>
      </c>
      <c r="U329" s="58" t="n">
        <v>0.677565392354125</v>
      </c>
      <c r="V329" s="57" t="n">
        <v>1988</v>
      </c>
      <c r="W329" s="58" t="n">
        <v>0.0678151016999644</v>
      </c>
      <c r="X329" s="59" t="s">
        <v>169</v>
      </c>
      <c r="Y329" s="59" t="s">
        <v>131</v>
      </c>
    </row>
    <row r="330" customFormat="false" ht="15" hidden="false" customHeight="false" outlineLevel="0" collapsed="false">
      <c r="A330" s="32" t="s">
        <v>386</v>
      </c>
      <c r="B330" s="32" t="s">
        <v>500</v>
      </c>
      <c r="C330" s="32" t="s">
        <v>504</v>
      </c>
      <c r="D330" s="54" t="n">
        <f aca="false">ROUND(S330*T330,0)</f>
        <v>216</v>
      </c>
      <c r="E330" s="54" t="n">
        <f aca="false">ROUND(S330,0)-D330</f>
        <v>424</v>
      </c>
      <c r="F330" s="54" t="n">
        <f aca="false">IF(COUNTA(D330:E330)=0,"",SUM(D330:E330))</f>
        <v>640</v>
      </c>
      <c r="G330" s="55" t="n">
        <f aca="false">IF(OR(F330="",F330=0),"",D330/F330)</f>
        <v>0.3375</v>
      </c>
      <c r="H330" s="55" t="n">
        <f aca="false">IF(OR(F330="",F330=0),"",E330/F330)</f>
        <v>0.6625</v>
      </c>
      <c r="I330" s="32" t="s">
        <v>129</v>
      </c>
      <c r="J330" s="36" t="n">
        <v>2.22489971008846</v>
      </c>
      <c r="K330" s="36" t="n">
        <f aca="false">$K$8</f>
        <v>1.80181073632582</v>
      </c>
      <c r="L330" s="36" t="n">
        <f aca="false">SQRT(J330^2+K330^2)</f>
        <v>2.86298806310657</v>
      </c>
      <c r="M330" s="55" t="n">
        <f aca="false">IF(G330="","",MAX(0,G330-1.96*L330/100))</f>
        <v>0.281385433963111</v>
      </c>
      <c r="N330" s="55" t="n">
        <f aca="false">IF(G330="","",MIN(1,G330+1.96*L330/100))</f>
        <v>0.393614566036889</v>
      </c>
      <c r="O330" s="54" t="n">
        <f aca="false">ROUND(S330*W330,0)</f>
        <v>56</v>
      </c>
      <c r="P330" s="54" t="n">
        <f aca="false">IF(F330="","",ROUND(SQRT((F330*L330/100)^2+(G330*O330)^2),0))</f>
        <v>26</v>
      </c>
      <c r="R330" s="56" t="n">
        <v>-17.53603036952</v>
      </c>
      <c r="S330" s="57" t="n">
        <f aca="false">U330*V330*$F$5</f>
        <v>640.169811320755</v>
      </c>
      <c r="T330" s="58" t="n">
        <f aca="false">MAX(0,MIN(1,R330/100+$D$5))</f>
        <v>0.336633110823565</v>
      </c>
      <c r="U330" s="58" t="n">
        <v>0.69811320754717</v>
      </c>
      <c r="V330" s="57" t="n">
        <v>917</v>
      </c>
      <c r="W330" s="58" t="n">
        <v>0.0882361663506877</v>
      </c>
      <c r="X330" s="59" t="s">
        <v>136</v>
      </c>
      <c r="Y330" s="59" t="s">
        <v>131</v>
      </c>
    </row>
    <row r="331" customFormat="false" ht="15" hidden="false" customHeight="false" outlineLevel="0" collapsed="false">
      <c r="A331" s="32" t="s">
        <v>386</v>
      </c>
      <c r="B331" s="32" t="s">
        <v>505</v>
      </c>
      <c r="C331" s="32" t="s">
        <v>506</v>
      </c>
      <c r="D331" s="54" t="n">
        <f aca="false">ROUND(S331*T331,0)</f>
        <v>494</v>
      </c>
      <c r="E331" s="54" t="n">
        <f aca="false">ROUND(S331,0)-D331</f>
        <v>484</v>
      </c>
      <c r="F331" s="54" t="n">
        <f aca="false">IF(COUNTA(D331:E331)=0,"",SUM(D331:E331))</f>
        <v>978</v>
      </c>
      <c r="G331" s="55" t="n">
        <f aca="false">IF(OR(F331="",F331=0),"",D331/F331)</f>
        <v>0.505112474437628</v>
      </c>
      <c r="H331" s="55" t="n">
        <f aca="false">IF(OR(F331="",F331=0),"",E331/F331)</f>
        <v>0.494887525562372</v>
      </c>
      <c r="I331" s="32" t="s">
        <v>129</v>
      </c>
      <c r="J331" s="36" t="n">
        <v>2.08262589216041</v>
      </c>
      <c r="K331" s="36" t="n">
        <f aca="false">$K$8</f>
        <v>1.80181073632582</v>
      </c>
      <c r="L331" s="36" t="n">
        <f aca="false">SQRT(J331^2+K331^2)</f>
        <v>2.75387954279702</v>
      </c>
      <c r="M331" s="55" t="n">
        <f aca="false">IF(G331="","",MAX(0,G331-1.96*L331/100))</f>
        <v>0.451136435398806</v>
      </c>
      <c r="N331" s="55" t="n">
        <f aca="false">IF(G331="","",MIN(1,G331+1.96*L331/100))</f>
        <v>0.55908851347645</v>
      </c>
      <c r="O331" s="54" t="n">
        <f aca="false">ROUND(S331*W331,0)</f>
        <v>66</v>
      </c>
      <c r="P331" s="54" t="n">
        <f aca="false">IF(F331="","",ROUND(SQRT((F331*L331/100)^2+(G331*O331)^2),0))</f>
        <v>43</v>
      </c>
      <c r="R331" s="56" t="n">
        <v>-0.663020183197628</v>
      </c>
      <c r="S331" s="57" t="n">
        <f aca="false">U331*V331*$F$5</f>
        <v>978.044260027662</v>
      </c>
      <c r="T331" s="58" t="n">
        <f aca="false">MAX(0,MIN(1,R331/100+$D$5))</f>
        <v>0.505363212686788</v>
      </c>
      <c r="U331" s="58" t="n">
        <v>0.659059474412171</v>
      </c>
      <c r="V331" s="57" t="n">
        <v>1484</v>
      </c>
      <c r="W331" s="58" t="n">
        <v>0.0678151016999644</v>
      </c>
      <c r="X331" s="59" t="s">
        <v>169</v>
      </c>
      <c r="Y331" s="59" t="s">
        <v>131</v>
      </c>
    </row>
    <row r="332" customFormat="false" ht="15" hidden="false" customHeight="false" outlineLevel="0" collapsed="false">
      <c r="A332" s="32" t="s">
        <v>386</v>
      </c>
      <c r="B332" s="32" t="s">
        <v>505</v>
      </c>
      <c r="C332" s="32" t="s">
        <v>507</v>
      </c>
      <c r="D332" s="54" t="n">
        <f aca="false">ROUND(S332*T332,0)</f>
        <v>404</v>
      </c>
      <c r="E332" s="54" t="n">
        <f aca="false">ROUND(S332,0)-D332</f>
        <v>377</v>
      </c>
      <c r="F332" s="54" t="n">
        <f aca="false">IF(COUNTA(D332:E332)=0,"",SUM(D332:E332))</f>
        <v>781</v>
      </c>
      <c r="G332" s="55" t="n">
        <f aca="false">IF(OR(F332="",F332=0),"",D332/F332)</f>
        <v>0.517285531370038</v>
      </c>
      <c r="H332" s="55" t="n">
        <f aca="false">IF(OR(F332="",F332=0),"",E332/F332)</f>
        <v>0.482714468629962</v>
      </c>
      <c r="I332" s="32" t="s">
        <v>129</v>
      </c>
      <c r="J332" s="36" t="n">
        <v>2.22489971008846</v>
      </c>
      <c r="K332" s="36" t="n">
        <f aca="false">$K$8</f>
        <v>1.80181073632582</v>
      </c>
      <c r="L332" s="36" t="n">
        <f aca="false">SQRT(J332^2+K332^2)</f>
        <v>2.86298806310657</v>
      </c>
      <c r="M332" s="55" t="n">
        <f aca="false">IF(G332="","",MAX(0,G332-1.96*L332/100))</f>
        <v>0.46117096533315</v>
      </c>
      <c r="N332" s="55" t="n">
        <f aca="false">IF(G332="","",MIN(1,G332+1.96*L332/100))</f>
        <v>0.573400097406927</v>
      </c>
      <c r="O332" s="54" t="n">
        <f aca="false">ROUND(S332*W332,0)</f>
        <v>69</v>
      </c>
      <c r="P332" s="54" t="n">
        <f aca="false">IF(F332="","",ROUND(SQRT((F332*L332/100)^2+(G332*O332)^2),0))</f>
        <v>42</v>
      </c>
      <c r="R332" s="56" t="n">
        <v>0.56342498966032</v>
      </c>
      <c r="S332" s="57" t="n">
        <f aca="false">U332*V332*$F$5</f>
        <v>780.745236414961</v>
      </c>
      <c r="T332" s="58" t="n">
        <f aca="false">MAX(0,MIN(1,R332/100+$D$5))</f>
        <v>0.517627664415368</v>
      </c>
      <c r="U332" s="58" t="n">
        <v>0.549047282992237</v>
      </c>
      <c r="V332" s="57" t="n">
        <v>1422</v>
      </c>
      <c r="W332" s="58" t="n">
        <v>0.0882361663506877</v>
      </c>
      <c r="X332" s="59" t="s">
        <v>136</v>
      </c>
      <c r="Y332" s="59" t="s">
        <v>131</v>
      </c>
    </row>
    <row r="333" customFormat="false" ht="15" hidden="false" customHeight="false" outlineLevel="0" collapsed="false">
      <c r="A333" s="32" t="s">
        <v>386</v>
      </c>
      <c r="B333" s="32" t="s">
        <v>505</v>
      </c>
      <c r="C333" s="32" t="s">
        <v>508</v>
      </c>
      <c r="D333" s="54" t="n">
        <f aca="false">ROUND(S333*T333,0)</f>
        <v>373</v>
      </c>
      <c r="E333" s="54" t="n">
        <f aca="false">ROUND(S333,0)-D333</f>
        <v>384</v>
      </c>
      <c r="F333" s="54" t="n">
        <f aca="false">IF(COUNTA(D333:E333)=0,"",SUM(D333:E333))</f>
        <v>757</v>
      </c>
      <c r="G333" s="55" t="n">
        <f aca="false">IF(OR(F333="",F333=0),"",D333/F333)</f>
        <v>0.492734478203435</v>
      </c>
      <c r="H333" s="55" t="n">
        <f aca="false">IF(OR(F333="",F333=0),"",E333/F333)</f>
        <v>0.507265521796565</v>
      </c>
      <c r="I333" s="32" t="s">
        <v>129</v>
      </c>
      <c r="J333" s="36" t="n">
        <v>2.22489971008846</v>
      </c>
      <c r="K333" s="36" t="n">
        <f aca="false">$K$8</f>
        <v>1.80181073632582</v>
      </c>
      <c r="L333" s="36" t="n">
        <f aca="false">SQRT(J333^2+K333^2)</f>
        <v>2.86298806310657</v>
      </c>
      <c r="M333" s="55" t="n">
        <f aca="false">IF(G333="","",MAX(0,G333-1.96*L333/100))</f>
        <v>0.436619912166546</v>
      </c>
      <c r="N333" s="55" t="n">
        <f aca="false">IF(G333="","",MIN(1,G333+1.96*L333/100))</f>
        <v>0.548849044240323</v>
      </c>
      <c r="O333" s="54" t="n">
        <f aca="false">ROUND(S333*W333,0)</f>
        <v>67</v>
      </c>
      <c r="P333" s="54" t="n">
        <f aca="false">IF(F333="","",ROUND(SQRT((F333*L333/100)^2+(G333*O333)^2),0))</f>
        <v>39</v>
      </c>
      <c r="R333" s="56" t="n">
        <v>-1.94313333677143</v>
      </c>
      <c r="S333" s="57" t="n">
        <f aca="false">U333*V333*$F$5</f>
        <v>757.126771653543</v>
      </c>
      <c r="T333" s="58" t="n">
        <f aca="false">MAX(0,MIN(1,R333/100+$D$5))</f>
        <v>0.49256208115105</v>
      </c>
      <c r="U333" s="58" t="n">
        <v>0.574015748031496</v>
      </c>
      <c r="V333" s="57" t="n">
        <v>1319</v>
      </c>
      <c r="W333" s="58" t="n">
        <v>0.0882361663506877</v>
      </c>
      <c r="X333" s="59" t="s">
        <v>136</v>
      </c>
      <c r="Y333" s="59" t="s">
        <v>131</v>
      </c>
    </row>
    <row r="334" customFormat="false" ht="15" hidden="false" customHeight="false" outlineLevel="0" collapsed="false">
      <c r="A334" s="32" t="s">
        <v>386</v>
      </c>
      <c r="B334" s="32" t="s">
        <v>509</v>
      </c>
      <c r="C334" s="32" t="s">
        <v>510</v>
      </c>
      <c r="D334" s="54" t="n">
        <f aca="false">ROUND(S334*T334,0)</f>
        <v>183</v>
      </c>
      <c r="E334" s="54" t="n">
        <f aca="false">ROUND(S334,0)-D334</f>
        <v>200</v>
      </c>
      <c r="F334" s="54" t="n">
        <f aca="false">IF(COUNTA(D334:E334)=0,"",SUM(D334:E334))</f>
        <v>383</v>
      </c>
      <c r="G334" s="55" t="n">
        <f aca="false">IF(OR(F334="",F334=0),"",D334/F334)</f>
        <v>0.477806788511749</v>
      </c>
      <c r="H334" s="55" t="n">
        <f aca="false">IF(OR(F334="",F334=0),"",E334/F334)</f>
        <v>0.522193211488251</v>
      </c>
      <c r="I334" s="32" t="s">
        <v>129</v>
      </c>
      <c r="J334" s="36" t="n">
        <v>3.1978281706008</v>
      </c>
      <c r="K334" s="36" t="n">
        <f aca="false">$K$8</f>
        <v>1.80181073632582</v>
      </c>
      <c r="L334" s="36" t="n">
        <f aca="false">SQRT(J334^2+K334^2)</f>
        <v>3.67050772213151</v>
      </c>
      <c r="M334" s="55" t="n">
        <f aca="false">IF(G334="","",MAX(0,G334-1.96*L334/100))</f>
        <v>0.405864837157972</v>
      </c>
      <c r="N334" s="55" t="n">
        <f aca="false">IF(G334="","",MIN(1,G334+1.96*L334/100))</f>
        <v>0.549748739865527</v>
      </c>
      <c r="O334" s="54" t="n">
        <f aca="false">ROUND(S334*W334,0)</f>
        <v>57</v>
      </c>
      <c r="P334" s="54" t="n">
        <f aca="false">IF(F334="","",ROUND(SQRT((F334*L334/100)^2+(G334*O334)^2),0))</f>
        <v>31</v>
      </c>
      <c r="R334" s="56" t="n">
        <v>-3.55542556209724</v>
      </c>
      <c r="S334" s="57" t="n">
        <f aca="false">U334*V334*$F$5</f>
        <v>383.103139013453</v>
      </c>
      <c r="T334" s="58" t="n">
        <f aca="false">MAX(0,MIN(1,R334/100+$D$5))</f>
        <v>0.476439158897792</v>
      </c>
      <c r="U334" s="58" t="n">
        <v>0.541106128550075</v>
      </c>
      <c r="V334" s="57" t="n">
        <v>708</v>
      </c>
      <c r="W334" s="58" t="n">
        <v>0.147793277096735</v>
      </c>
      <c r="X334" s="59" t="s">
        <v>130</v>
      </c>
      <c r="Y334" s="59" t="s">
        <v>131</v>
      </c>
    </row>
    <row r="335" customFormat="false" ht="15" hidden="false" customHeight="false" outlineLevel="0" collapsed="false">
      <c r="A335" s="32" t="s">
        <v>386</v>
      </c>
      <c r="B335" s="32" t="s">
        <v>509</v>
      </c>
      <c r="C335" s="32" t="s">
        <v>511</v>
      </c>
      <c r="D335" s="54" t="n">
        <f aca="false">ROUND(S335*T335,0)</f>
        <v>539</v>
      </c>
      <c r="E335" s="54" t="n">
        <f aca="false">ROUND(S335,0)-D335</f>
        <v>510</v>
      </c>
      <c r="F335" s="54" t="n">
        <f aca="false">IF(COUNTA(D335:E335)=0,"",SUM(D335:E335))</f>
        <v>1049</v>
      </c>
      <c r="G335" s="55" t="n">
        <f aca="false">IF(OR(F335="",F335=0),"",D335/F335)</f>
        <v>0.513822688274547</v>
      </c>
      <c r="H335" s="55" t="n">
        <f aca="false">IF(OR(F335="",F335=0),"",E335/F335)</f>
        <v>0.486177311725453</v>
      </c>
      <c r="I335" s="32" t="s">
        <v>129</v>
      </c>
      <c r="J335" s="36" t="n">
        <v>2.08262589216041</v>
      </c>
      <c r="K335" s="36" t="n">
        <f aca="false">$K$8</f>
        <v>1.80181073632582</v>
      </c>
      <c r="L335" s="36" t="n">
        <f aca="false">SQRT(J335^2+K335^2)</f>
        <v>2.75387954279702</v>
      </c>
      <c r="M335" s="55" t="n">
        <f aca="false">IF(G335="","",MAX(0,G335-1.96*L335/100))</f>
        <v>0.459846649235726</v>
      </c>
      <c r="N335" s="55" t="n">
        <f aca="false">IF(G335="","",MIN(1,G335+1.96*L335/100))</f>
        <v>0.567798727313369</v>
      </c>
      <c r="O335" s="54" t="n">
        <f aca="false">ROUND(S335*W335,0)</f>
        <v>71</v>
      </c>
      <c r="P335" s="54" t="n">
        <f aca="false">IF(F335="","",ROUND(SQRT((F335*L335/100)^2+(G335*O335)^2),0))</f>
        <v>47</v>
      </c>
      <c r="R335" s="56" t="n">
        <v>0.150387467134776</v>
      </c>
      <c r="S335" s="57" t="n">
        <f aca="false">U335*V335*$F$5</f>
        <v>1049.22431259045</v>
      </c>
      <c r="T335" s="58" t="n">
        <f aca="false">MAX(0,MIN(1,R335/100+$D$5))</f>
        <v>0.513497289190112</v>
      </c>
      <c r="U335" s="58" t="n">
        <v>0.662807525325615</v>
      </c>
      <c r="V335" s="57" t="n">
        <v>1583</v>
      </c>
      <c r="W335" s="58" t="n">
        <v>0.0678151016999644</v>
      </c>
      <c r="X335" s="59" t="s">
        <v>169</v>
      </c>
      <c r="Y335" s="59" t="s">
        <v>131</v>
      </c>
    </row>
    <row r="336" customFormat="false" ht="15" hidden="false" customHeight="false" outlineLevel="0" collapsed="false">
      <c r="A336" s="32" t="s">
        <v>386</v>
      </c>
      <c r="B336" s="32" t="s">
        <v>512</v>
      </c>
      <c r="C336" s="32" t="s">
        <v>513</v>
      </c>
      <c r="D336" s="54" t="n">
        <f aca="false">ROUND(S336*T336,0)</f>
        <v>489</v>
      </c>
      <c r="E336" s="54" t="n">
        <f aca="false">ROUND(S336,0)-D336</f>
        <v>539</v>
      </c>
      <c r="F336" s="54" t="n">
        <f aca="false">IF(COUNTA(D336:E336)=0,"",SUM(D336:E336))</f>
        <v>1028</v>
      </c>
      <c r="G336" s="55" t="n">
        <f aca="false">IF(OR(F336="",F336=0),"",D336/F336)</f>
        <v>0.47568093385214</v>
      </c>
      <c r="H336" s="55" t="n">
        <f aca="false">IF(OR(F336="",F336=0),"",E336/F336)</f>
        <v>0.52431906614786</v>
      </c>
      <c r="I336" s="32" t="s">
        <v>129</v>
      </c>
      <c r="J336" s="36" t="n">
        <v>2.08262589216041</v>
      </c>
      <c r="K336" s="36" t="n">
        <f aca="false">$K$8</f>
        <v>1.80181073632582</v>
      </c>
      <c r="L336" s="36" t="n">
        <f aca="false">SQRT(J336^2+K336^2)</f>
        <v>2.75387954279702</v>
      </c>
      <c r="M336" s="55" t="n">
        <f aca="false">IF(G336="","",MAX(0,G336-1.96*L336/100))</f>
        <v>0.421704894813318</v>
      </c>
      <c r="N336" s="55" t="n">
        <f aca="false">IF(G336="","",MIN(1,G336+1.96*L336/100))</f>
        <v>0.529656972890962</v>
      </c>
      <c r="O336" s="54" t="n">
        <f aca="false">ROUND(S336*W336,0)</f>
        <v>70</v>
      </c>
      <c r="P336" s="54" t="n">
        <f aca="false">IF(F336="","",ROUND(SQRT((F336*L336/100)^2+(G336*O336)^2),0))</f>
        <v>44</v>
      </c>
      <c r="R336" s="56" t="n">
        <v>-3.65086054580808</v>
      </c>
      <c r="S336" s="57" t="n">
        <f aca="false">U336*V336*$F$5</f>
        <v>1027.55404570723</v>
      </c>
      <c r="T336" s="58" t="n">
        <f aca="false">MAX(0,MIN(1,R336/100+$D$5))</f>
        <v>0.475484809060684</v>
      </c>
      <c r="U336" s="58" t="n">
        <v>0.589870290302656</v>
      </c>
      <c r="V336" s="57" t="n">
        <v>1742</v>
      </c>
      <c r="W336" s="58" t="n">
        <v>0.0678151016999644</v>
      </c>
      <c r="X336" s="59" t="s">
        <v>169</v>
      </c>
      <c r="Y336" s="59" t="s">
        <v>131</v>
      </c>
    </row>
    <row r="337" customFormat="false" ht="15" hidden="false" customHeight="false" outlineLevel="0" collapsed="false">
      <c r="A337" s="32" t="s">
        <v>386</v>
      </c>
      <c r="B337" s="32" t="s">
        <v>512</v>
      </c>
      <c r="C337" s="32" t="s">
        <v>514</v>
      </c>
      <c r="D337" s="54" t="n">
        <f aca="false">ROUND(S337*T337,0)</f>
        <v>429</v>
      </c>
      <c r="E337" s="54" t="n">
        <f aca="false">ROUND(S337,0)-D337</f>
        <v>439</v>
      </c>
      <c r="F337" s="54" t="n">
        <f aca="false">IF(COUNTA(D337:E337)=0,"",SUM(D337:E337))</f>
        <v>868</v>
      </c>
      <c r="G337" s="55" t="n">
        <f aca="false">IF(OR(F337="",F337=0),"",D337/F337)</f>
        <v>0.494239631336406</v>
      </c>
      <c r="H337" s="55" t="n">
        <f aca="false">IF(OR(F337="",F337=0),"",E337/F337)</f>
        <v>0.505760368663594</v>
      </c>
      <c r="I337" s="32" t="s">
        <v>129</v>
      </c>
      <c r="J337" s="36" t="n">
        <v>2.22489971008846</v>
      </c>
      <c r="K337" s="36" t="n">
        <f aca="false">$K$8</f>
        <v>1.80181073632582</v>
      </c>
      <c r="L337" s="36" t="n">
        <f aca="false">SQRT(J337^2+K337^2)</f>
        <v>2.86298806310657</v>
      </c>
      <c r="M337" s="55" t="n">
        <f aca="false">IF(G337="","",MAX(0,G337-1.96*L337/100))</f>
        <v>0.438125065299517</v>
      </c>
      <c r="N337" s="55" t="n">
        <f aca="false">IF(G337="","",MIN(1,G337+1.96*L337/100))</f>
        <v>0.550354197373294</v>
      </c>
      <c r="O337" s="54" t="n">
        <f aca="false">ROUND(S337*W337,0)</f>
        <v>77</v>
      </c>
      <c r="P337" s="54" t="n">
        <f aca="false">IF(F337="","",ROUND(SQRT((F337*L337/100)^2+(G337*O337)^2),0))</f>
        <v>45</v>
      </c>
      <c r="R337" s="56" t="n">
        <v>-1.70359951026205</v>
      </c>
      <c r="S337" s="57" t="n">
        <f aca="false">U337*V337*$F$5</f>
        <v>867.502130249544</v>
      </c>
      <c r="T337" s="58" t="n">
        <f aca="false">MAX(0,MIN(1,R337/100+$D$5))</f>
        <v>0.494957419416144</v>
      </c>
      <c r="U337" s="58" t="n">
        <v>0.507608034083993</v>
      </c>
      <c r="V337" s="57" t="n">
        <v>1709</v>
      </c>
      <c r="W337" s="58" t="n">
        <v>0.0882361663506877</v>
      </c>
      <c r="X337" s="59" t="s">
        <v>136</v>
      </c>
      <c r="Y337" s="59" t="s">
        <v>131</v>
      </c>
    </row>
    <row r="338" customFormat="false" ht="15" hidden="false" customHeight="false" outlineLevel="0" collapsed="false">
      <c r="A338" s="32" t="s">
        <v>386</v>
      </c>
      <c r="B338" s="32" t="s">
        <v>512</v>
      </c>
      <c r="C338" s="32" t="s">
        <v>515</v>
      </c>
      <c r="D338" s="54" t="n">
        <f aca="false">ROUND(S338*T338,0)</f>
        <v>890</v>
      </c>
      <c r="E338" s="54" t="n">
        <f aca="false">ROUND(S338,0)-D338</f>
        <v>984</v>
      </c>
      <c r="F338" s="54" t="n">
        <f aca="false">IF(COUNTA(D338:E338)=0,"",SUM(D338:E338))</f>
        <v>1874</v>
      </c>
      <c r="G338" s="55" t="n">
        <f aca="false">IF(OR(F338="",F338=0),"",D338/F338)</f>
        <v>0.474919957310566</v>
      </c>
      <c r="H338" s="55" t="n">
        <f aca="false">IF(OR(F338="",F338=0),"",E338/F338)</f>
        <v>0.525080042689434</v>
      </c>
      <c r="I338" s="32" t="s">
        <v>129</v>
      </c>
      <c r="J338" s="36" t="n">
        <v>2.08262589216041</v>
      </c>
      <c r="K338" s="36" t="n">
        <f aca="false">$K$8</f>
        <v>1.80181073632582</v>
      </c>
      <c r="L338" s="36" t="n">
        <f aca="false">SQRT(J338^2+K338^2)</f>
        <v>2.75387954279702</v>
      </c>
      <c r="M338" s="55" t="n">
        <f aca="false">IF(G338="","",MAX(0,G338-1.96*L338/100))</f>
        <v>0.420943918271744</v>
      </c>
      <c r="N338" s="55" t="n">
        <f aca="false">IF(G338="","",MIN(1,G338+1.96*L338/100))</f>
        <v>0.528895996349387</v>
      </c>
      <c r="O338" s="54" t="n">
        <f aca="false">ROUND(S338*W338,0)</f>
        <v>127</v>
      </c>
      <c r="P338" s="54" t="n">
        <f aca="false">IF(F338="","",ROUND(SQRT((F338*L338/100)^2+(G338*O338)^2),0))</f>
        <v>79</v>
      </c>
      <c r="R338" s="56" t="n">
        <v>-3.70383567708976</v>
      </c>
      <c r="S338" s="57" t="n">
        <f aca="false">U338*V338*$F$5</f>
        <v>1873.94361294814</v>
      </c>
      <c r="T338" s="58" t="n">
        <f aca="false">MAX(0,MIN(1,R338/100+$D$5))</f>
        <v>0.474955057747867</v>
      </c>
      <c r="U338" s="58" t="n">
        <v>0.612600069613644</v>
      </c>
      <c r="V338" s="57" t="n">
        <v>3059</v>
      </c>
      <c r="W338" s="58" t="n">
        <v>0.0678151016999644</v>
      </c>
      <c r="X338" s="59" t="s">
        <v>169</v>
      </c>
      <c r="Y338" s="59" t="s">
        <v>131</v>
      </c>
    </row>
    <row r="339" customFormat="false" ht="15" hidden="false" customHeight="false" outlineLevel="0" collapsed="false">
      <c r="A339" s="32" t="s">
        <v>386</v>
      </c>
      <c r="B339" s="32" t="s">
        <v>512</v>
      </c>
      <c r="C339" s="32" t="s">
        <v>516</v>
      </c>
      <c r="D339" s="54" t="n">
        <f aca="false">ROUND(S339*T339,0)</f>
        <v>184</v>
      </c>
      <c r="E339" s="54" t="n">
        <f aca="false">ROUND(S339,0)-D339</f>
        <v>214</v>
      </c>
      <c r="F339" s="54" t="n">
        <f aca="false">IF(COUNTA(D339:E339)=0,"",SUM(D339:E339))</f>
        <v>398</v>
      </c>
      <c r="G339" s="55" t="n">
        <f aca="false">IF(OR(F339="",F339=0),"",D339/F339)</f>
        <v>0.462311557788945</v>
      </c>
      <c r="H339" s="55" t="n">
        <f aca="false">IF(OR(F339="",F339=0),"",E339/F339)</f>
        <v>0.537688442211055</v>
      </c>
      <c r="I339" s="32" t="s">
        <v>129</v>
      </c>
      <c r="J339" s="36" t="n">
        <v>3.1978281706008</v>
      </c>
      <c r="K339" s="36" t="n">
        <f aca="false">$K$8</f>
        <v>1.80181073632582</v>
      </c>
      <c r="L339" s="36" t="n">
        <f aca="false">SQRT(J339^2+K339^2)</f>
        <v>3.67050772213151</v>
      </c>
      <c r="M339" s="55" t="n">
        <f aca="false">IF(G339="","",MAX(0,G339-1.96*L339/100))</f>
        <v>0.390369606435167</v>
      </c>
      <c r="N339" s="55" t="n">
        <f aca="false">IF(G339="","",MIN(1,G339+1.96*L339/100))</f>
        <v>0.534253509142722</v>
      </c>
      <c r="O339" s="54" t="n">
        <f aca="false">ROUND(S339*W339,0)</f>
        <v>59</v>
      </c>
      <c r="P339" s="54" t="n">
        <f aca="false">IF(F339="","",ROUND(SQRT((F339*L339/100)^2+(G339*O339)^2),0))</f>
        <v>31</v>
      </c>
      <c r="R339" s="56" t="n">
        <v>-5.05532593464956</v>
      </c>
      <c r="S339" s="57" t="n">
        <f aca="false">U339*V339*$F$5</f>
        <v>398.40616966581</v>
      </c>
      <c r="T339" s="58" t="n">
        <f aca="false">MAX(0,MIN(1,R339/100+$D$5))</f>
        <v>0.461440155172269</v>
      </c>
      <c r="U339" s="58" t="n">
        <v>0.48586118251928</v>
      </c>
      <c r="V339" s="57" t="n">
        <v>820</v>
      </c>
      <c r="W339" s="58" t="n">
        <v>0.147793277096735</v>
      </c>
      <c r="X339" s="59" t="s">
        <v>130</v>
      </c>
      <c r="Y339" s="59" t="s">
        <v>131</v>
      </c>
    </row>
    <row r="340" customFormat="false" ht="15" hidden="false" customHeight="false" outlineLevel="0" collapsed="false">
      <c r="A340" s="32" t="s">
        <v>386</v>
      </c>
      <c r="B340" s="32" t="s">
        <v>517</v>
      </c>
      <c r="C340" s="32" t="s">
        <v>518</v>
      </c>
      <c r="D340" s="54" t="n">
        <f aca="false">ROUND(S340*T340,0)</f>
        <v>679</v>
      </c>
      <c r="E340" s="54" t="n">
        <f aca="false">ROUND(S340,0)-D340</f>
        <v>702</v>
      </c>
      <c r="F340" s="54" t="n">
        <f aca="false">IF(COUNTA(D340:E340)=0,"",SUM(D340:E340))</f>
        <v>1381</v>
      </c>
      <c r="G340" s="55" t="n">
        <f aca="false">IF(OR(F340="",F340=0),"",D340/F340)</f>
        <v>0.491672700941347</v>
      </c>
      <c r="H340" s="55" t="n">
        <f aca="false">IF(OR(F340="",F340=0),"",E340/F340)</f>
        <v>0.508327299058653</v>
      </c>
      <c r="I340" s="32" t="s">
        <v>129</v>
      </c>
      <c r="J340" s="36" t="n">
        <v>2.08262589216041</v>
      </c>
      <c r="K340" s="36" t="n">
        <f aca="false">$K$8</f>
        <v>1.80181073632582</v>
      </c>
      <c r="L340" s="36" t="n">
        <f aca="false">SQRT(J340^2+K340^2)</f>
        <v>2.75387954279702</v>
      </c>
      <c r="M340" s="55" t="n">
        <f aca="false">IF(G340="","",MAX(0,G340-1.96*L340/100))</f>
        <v>0.437696661902525</v>
      </c>
      <c r="N340" s="55" t="n">
        <f aca="false">IF(G340="","",MIN(1,G340+1.96*L340/100))</f>
        <v>0.545648739980169</v>
      </c>
      <c r="O340" s="54" t="n">
        <f aca="false">ROUND(S340*W340,0)</f>
        <v>94</v>
      </c>
      <c r="P340" s="54" t="n">
        <f aca="false">IF(F340="","",ROUND(SQRT((F340*L340/100)^2+(G340*O340)^2),0))</f>
        <v>60</v>
      </c>
      <c r="R340" s="56" t="n">
        <v>-2.0033297121857</v>
      </c>
      <c r="S340" s="57" t="n">
        <f aca="false">U340*V340*$F$5</f>
        <v>1380.50534255185</v>
      </c>
      <c r="T340" s="58" t="n">
        <f aca="false">MAX(0,MIN(1,R340/100+$D$5))</f>
        <v>0.491960117396908</v>
      </c>
      <c r="U340" s="58" t="n">
        <v>0.629792583280955</v>
      </c>
      <c r="V340" s="57" t="n">
        <v>2192</v>
      </c>
      <c r="W340" s="58" t="n">
        <v>0.0678151016999644</v>
      </c>
      <c r="X340" s="59" t="s">
        <v>169</v>
      </c>
      <c r="Y340" s="59" t="s">
        <v>131</v>
      </c>
    </row>
    <row r="341" customFormat="false" ht="15" hidden="false" customHeight="false" outlineLevel="0" collapsed="false">
      <c r="A341" s="32" t="s">
        <v>386</v>
      </c>
      <c r="B341" s="32" t="s">
        <v>517</v>
      </c>
      <c r="C341" s="32" t="s">
        <v>519</v>
      </c>
      <c r="D341" s="54" t="n">
        <f aca="false">ROUND(S341*T341,0)</f>
        <v>159</v>
      </c>
      <c r="E341" s="54" t="n">
        <f aca="false">ROUND(S341,0)-D341</f>
        <v>143</v>
      </c>
      <c r="F341" s="54" t="n">
        <f aca="false">IF(COUNTA(D341:E341)=0,"",SUM(D341:E341))</f>
        <v>302</v>
      </c>
      <c r="G341" s="55" t="n">
        <f aca="false">IF(OR(F341="",F341=0),"",D341/F341)</f>
        <v>0.526490066225166</v>
      </c>
      <c r="H341" s="55" t="n">
        <f aca="false">IF(OR(F341="",F341=0),"",E341/F341)</f>
        <v>0.473509933774834</v>
      </c>
      <c r="I341" s="32" t="s">
        <v>232</v>
      </c>
      <c r="J341" s="36" t="n">
        <v>3.1978281706008</v>
      </c>
      <c r="K341" s="36" t="n">
        <f aca="false">$K$8</f>
        <v>1.80181073632582</v>
      </c>
      <c r="L341" s="36" t="n">
        <f aca="false">SQRT(J341^2+K341^2)</f>
        <v>3.67050772213151</v>
      </c>
      <c r="M341" s="55" t="n">
        <f aca="false">IF(G341="","",MAX(0,G341-1.96*L341/100))</f>
        <v>0.454548114871388</v>
      </c>
      <c r="N341" s="55" t="n">
        <f aca="false">IF(G341="","",MIN(1,G341+1.96*L341/100))</f>
        <v>0.598432017578943</v>
      </c>
      <c r="O341" s="54" t="n">
        <f aca="false">ROUND(S341*W341,0)</f>
        <v>45</v>
      </c>
      <c r="P341" s="54" t="n">
        <f aca="false">IF(F341="","",ROUND(SQRT((F341*L341/100)^2+(G341*O341)^2),0))</f>
        <v>26</v>
      </c>
      <c r="R341" s="56" t="n">
        <v>1.56747453143958</v>
      </c>
      <c r="S341" s="57" t="n">
        <f aca="false">U341*V341*$F$5</f>
        <v>301.77107159879</v>
      </c>
      <c r="T341" s="58" t="n">
        <f aca="false">MAX(0,MIN(1,R341/100+$D$5))</f>
        <v>0.527668159833161</v>
      </c>
      <c r="U341" s="58" t="n">
        <v>0.210586930634187</v>
      </c>
      <c r="V341" s="57" t="n">
        <v>1433</v>
      </c>
      <c r="W341" s="58" t="n">
        <v>0.147793277096735</v>
      </c>
      <c r="X341" s="59" t="s">
        <v>130</v>
      </c>
      <c r="Y341" s="59" t="s">
        <v>131</v>
      </c>
    </row>
    <row r="342" customFormat="false" ht="15" hidden="false" customHeight="false" outlineLevel="0" collapsed="false">
      <c r="A342" s="32" t="s">
        <v>386</v>
      </c>
      <c r="B342" s="32" t="s">
        <v>517</v>
      </c>
      <c r="C342" s="32" t="s">
        <v>520</v>
      </c>
      <c r="D342" s="54" t="n">
        <f aca="false">ROUND(S342*T342,0)</f>
        <v>605</v>
      </c>
      <c r="E342" s="54" t="n">
        <f aca="false">ROUND(S342,0)-D342</f>
        <v>585</v>
      </c>
      <c r="F342" s="54" t="n">
        <f aca="false">IF(COUNTA(D342:E342)=0,"",SUM(D342:E342))</f>
        <v>1190</v>
      </c>
      <c r="G342" s="55" t="n">
        <f aca="false">IF(OR(F342="",F342=0),"",D342/F342)</f>
        <v>0.508403361344538</v>
      </c>
      <c r="H342" s="55" t="n">
        <f aca="false">IF(OR(F342="",F342=0),"",E342/F342)</f>
        <v>0.491596638655462</v>
      </c>
      <c r="I342" s="32" t="s">
        <v>232</v>
      </c>
      <c r="J342" s="36" t="n">
        <v>2.08262589216041</v>
      </c>
      <c r="K342" s="36" t="n">
        <f aca="false">$K$8</f>
        <v>1.80181073632582</v>
      </c>
      <c r="L342" s="36" t="n">
        <f aca="false">SQRT(J342^2+K342^2)</f>
        <v>2.75387954279702</v>
      </c>
      <c r="M342" s="55" t="n">
        <f aca="false">IF(G342="","",MAX(0,G342-1.96*L342/100))</f>
        <v>0.454427322305716</v>
      </c>
      <c r="N342" s="55" t="n">
        <f aca="false">IF(G342="","",MIN(1,G342+1.96*L342/100))</f>
        <v>0.562379400383359</v>
      </c>
      <c r="O342" s="54" t="n">
        <f aca="false">ROUND(S342*W342,0)</f>
        <v>81</v>
      </c>
      <c r="P342" s="54" t="n">
        <f aca="false">IF(F342="","",ROUND(SQRT((F342*L342/100)^2+(G342*O342)^2),0))</f>
        <v>53</v>
      </c>
      <c r="R342" s="56" t="n">
        <v>-0.3619243758791</v>
      </c>
      <c r="S342" s="57" t="n">
        <f aca="false">U342*V342*$F$5</f>
        <v>1190.2119157459</v>
      </c>
      <c r="T342" s="58" t="n">
        <f aca="false">MAX(0,MIN(1,R342/100+$D$5))</f>
        <v>0.508374170759974</v>
      </c>
      <c r="U342" s="58" t="n">
        <v>0.60792399109143</v>
      </c>
      <c r="V342" s="57" t="n">
        <v>1957.83014519475</v>
      </c>
      <c r="W342" s="58" t="n">
        <v>0.0678151016999644</v>
      </c>
      <c r="X342" s="59" t="s">
        <v>169</v>
      </c>
      <c r="Y342" s="59" t="s">
        <v>234</v>
      </c>
    </row>
    <row r="343" customFormat="false" ht="15" hidden="false" customHeight="false" outlineLevel="0" collapsed="false">
      <c r="A343" s="32" t="s">
        <v>386</v>
      </c>
      <c r="B343" s="32" t="s">
        <v>517</v>
      </c>
      <c r="C343" s="32" t="s">
        <v>521</v>
      </c>
      <c r="D343" s="54" t="n">
        <f aca="false">ROUND(S343*T343,0)</f>
        <v>740</v>
      </c>
      <c r="E343" s="54" t="n">
        <f aca="false">ROUND(S343,0)-D343</f>
        <v>663</v>
      </c>
      <c r="F343" s="54" t="n">
        <f aca="false">IF(COUNTA(D343:E343)=0,"",SUM(D343:E343))</f>
        <v>1403</v>
      </c>
      <c r="G343" s="55" t="n">
        <f aca="false">IF(OR(F343="",F343=0),"",D343/F343)</f>
        <v>0.52744119743407</v>
      </c>
      <c r="H343" s="55" t="n">
        <f aca="false">IF(OR(F343="",F343=0),"",E343/F343)</f>
        <v>0.47255880256593</v>
      </c>
      <c r="I343" s="32" t="s">
        <v>129</v>
      </c>
      <c r="J343" s="36" t="n">
        <v>2.08262589216041</v>
      </c>
      <c r="K343" s="36" t="n">
        <f aca="false">$K$8</f>
        <v>1.80181073632582</v>
      </c>
      <c r="L343" s="36" t="n">
        <f aca="false">SQRT(J343^2+K343^2)</f>
        <v>2.75387954279702</v>
      </c>
      <c r="M343" s="55" t="n">
        <f aca="false">IF(G343="","",MAX(0,G343-1.96*L343/100))</f>
        <v>0.473465158395248</v>
      </c>
      <c r="N343" s="55" t="n">
        <f aca="false">IF(G343="","",MIN(1,G343+1.96*L343/100))</f>
        <v>0.581417236472892</v>
      </c>
      <c r="O343" s="54" t="n">
        <f aca="false">ROUND(S343*W343,0)</f>
        <v>95</v>
      </c>
      <c r="P343" s="54" t="n">
        <f aca="false">IF(F343="","",ROUND(SQRT((F343*L343/100)^2+(G343*O343)^2),0))</f>
        <v>63</v>
      </c>
      <c r="R343" s="56" t="n">
        <v>1.56820638398826</v>
      </c>
      <c r="S343" s="57" t="n">
        <f aca="false">U343*V343*$F$5</f>
        <v>1402.88532351394</v>
      </c>
      <c r="T343" s="58" t="n">
        <f aca="false">MAX(0,MIN(1,R343/100+$D$5))</f>
        <v>0.527675478358647</v>
      </c>
      <c r="U343" s="58" t="n">
        <v>0.608627038400842</v>
      </c>
      <c r="V343" s="57" t="n">
        <v>2305</v>
      </c>
      <c r="W343" s="58" t="n">
        <v>0.0678151016999644</v>
      </c>
      <c r="X343" s="59" t="s">
        <v>169</v>
      </c>
      <c r="Y343" s="59" t="s">
        <v>131</v>
      </c>
    </row>
    <row r="344" customFormat="false" ht="15" hidden="false" customHeight="false" outlineLevel="0" collapsed="false">
      <c r="A344" s="32" t="s">
        <v>386</v>
      </c>
      <c r="B344" s="32" t="s">
        <v>517</v>
      </c>
      <c r="C344" s="32" t="s">
        <v>522</v>
      </c>
      <c r="D344" s="54" t="n">
        <f aca="false">ROUND(S344*T344,0)</f>
        <v>627</v>
      </c>
      <c r="E344" s="54" t="n">
        <f aca="false">ROUND(S344,0)-D344</f>
        <v>643</v>
      </c>
      <c r="F344" s="54" t="n">
        <f aca="false">IF(COUNTA(D344:E344)=0,"",SUM(D344:E344))</f>
        <v>1270</v>
      </c>
      <c r="G344" s="55" t="n">
        <f aca="false">IF(OR(F344="",F344=0),"",D344/F344)</f>
        <v>0.493700787401575</v>
      </c>
      <c r="H344" s="55" t="n">
        <f aca="false">IF(OR(F344="",F344=0),"",E344/F344)</f>
        <v>0.506299212598425</v>
      </c>
      <c r="I344" s="32" t="s">
        <v>129</v>
      </c>
      <c r="J344" s="36" t="n">
        <v>2.08262589216041</v>
      </c>
      <c r="K344" s="36" t="n">
        <f aca="false">$K$8</f>
        <v>1.80181073632582</v>
      </c>
      <c r="L344" s="36" t="n">
        <f aca="false">SQRT(J344^2+K344^2)</f>
        <v>2.75387954279702</v>
      </c>
      <c r="M344" s="55" t="n">
        <f aca="false">IF(G344="","",MAX(0,G344-1.96*L344/100))</f>
        <v>0.439724748362753</v>
      </c>
      <c r="N344" s="55" t="n">
        <f aca="false">IF(G344="","",MIN(1,G344+1.96*L344/100))</f>
        <v>0.547676826440397</v>
      </c>
      <c r="O344" s="54" t="n">
        <f aca="false">ROUND(S344*W344,0)</f>
        <v>86</v>
      </c>
      <c r="P344" s="54" t="n">
        <f aca="false">IF(F344="","",ROUND(SQRT((F344*L344/100)^2+(G344*O344)^2),0))</f>
        <v>55</v>
      </c>
      <c r="R344" s="56" t="n">
        <v>-1.83568363301244</v>
      </c>
      <c r="S344" s="57" t="n">
        <f aca="false">U344*V344*$F$5</f>
        <v>1270.0390625</v>
      </c>
      <c r="T344" s="58" t="n">
        <f aca="false">MAX(0,MIN(1,R344/100+$D$5))</f>
        <v>0.49363657818864</v>
      </c>
      <c r="U344" s="58" t="n">
        <v>0.595703125</v>
      </c>
      <c r="V344" s="57" t="n">
        <v>2132</v>
      </c>
      <c r="W344" s="58" t="n">
        <v>0.0678151016999644</v>
      </c>
      <c r="X344" s="59" t="s">
        <v>169</v>
      </c>
      <c r="Y344" s="59" t="s">
        <v>131</v>
      </c>
    </row>
    <row r="345" customFormat="false" ht="15" hidden="false" customHeight="false" outlineLevel="0" collapsed="false">
      <c r="A345" s="32" t="s">
        <v>386</v>
      </c>
      <c r="B345" s="32" t="s">
        <v>517</v>
      </c>
      <c r="C345" s="32" t="s">
        <v>523</v>
      </c>
      <c r="D345" s="54" t="n">
        <f aca="false">ROUND(S345*T345,0)</f>
        <v>623</v>
      </c>
      <c r="E345" s="54" t="n">
        <f aca="false">ROUND(S345,0)-D345</f>
        <v>619</v>
      </c>
      <c r="F345" s="54" t="n">
        <f aca="false">IF(COUNTA(D345:E345)=0,"",SUM(D345:E345))</f>
        <v>1242</v>
      </c>
      <c r="G345" s="55" t="n">
        <f aca="false">IF(OR(F345="",F345=0),"",D345/F345)</f>
        <v>0.501610305958132</v>
      </c>
      <c r="H345" s="55" t="n">
        <f aca="false">IF(OR(F345="",F345=0),"",E345/F345)</f>
        <v>0.498389694041868</v>
      </c>
      <c r="I345" s="32" t="s">
        <v>129</v>
      </c>
      <c r="J345" s="36" t="n">
        <v>2.08262589216041</v>
      </c>
      <c r="K345" s="36" t="n">
        <f aca="false">$K$8</f>
        <v>1.80181073632582</v>
      </c>
      <c r="L345" s="36" t="n">
        <f aca="false">SQRT(J345^2+K345^2)</f>
        <v>2.75387954279702</v>
      </c>
      <c r="M345" s="55" t="n">
        <f aca="false">IF(G345="","",MAX(0,G345-1.96*L345/100))</f>
        <v>0.44763426691931</v>
      </c>
      <c r="N345" s="55" t="n">
        <f aca="false">IF(G345="","",MIN(1,G345+1.96*L345/100))</f>
        <v>0.555586344996954</v>
      </c>
      <c r="O345" s="54" t="n">
        <f aca="false">ROUND(S345*W345,0)</f>
        <v>84</v>
      </c>
      <c r="P345" s="54" t="n">
        <f aca="false">IF(F345="","",ROUND(SQRT((F345*L345/100)^2+(G345*O345)^2),0))</f>
        <v>54</v>
      </c>
      <c r="R345" s="56" t="n">
        <v>-1.00077715886557</v>
      </c>
      <c r="S345" s="57" t="n">
        <f aca="false">U345*V345*$F$5</f>
        <v>1241.83236382866</v>
      </c>
      <c r="T345" s="58" t="n">
        <f aca="false">MAX(0,MIN(1,R345/100+$D$5))</f>
        <v>0.501985642930109</v>
      </c>
      <c r="U345" s="58" t="n">
        <v>0.687995769434162</v>
      </c>
      <c r="V345" s="57" t="n">
        <v>1805</v>
      </c>
      <c r="W345" s="58" t="n">
        <v>0.0678151016999644</v>
      </c>
      <c r="X345" s="59" t="s">
        <v>169</v>
      </c>
      <c r="Y345" s="59" t="s">
        <v>131</v>
      </c>
    </row>
    <row r="346" customFormat="false" ht="15" hidden="false" customHeight="false" outlineLevel="0" collapsed="false">
      <c r="A346" s="32" t="s">
        <v>386</v>
      </c>
      <c r="B346" s="32" t="s">
        <v>517</v>
      </c>
      <c r="C346" s="32" t="s">
        <v>524</v>
      </c>
      <c r="D346" s="54" t="n">
        <f aca="false">ROUND(S346*T346,0)</f>
        <v>555</v>
      </c>
      <c r="E346" s="54" t="n">
        <f aca="false">ROUND(S346,0)-D346</f>
        <v>502</v>
      </c>
      <c r="F346" s="54" t="n">
        <f aca="false">IF(COUNTA(D346:E346)=0,"",SUM(D346:E346))</f>
        <v>1057</v>
      </c>
      <c r="G346" s="55" t="n">
        <f aca="false">IF(OR(F346="",F346=0),"",D346/F346)</f>
        <v>0.525070955534532</v>
      </c>
      <c r="H346" s="55" t="n">
        <f aca="false">IF(OR(F346="",F346=0),"",E346/F346)</f>
        <v>0.474929044465468</v>
      </c>
      <c r="I346" s="32" t="s">
        <v>232</v>
      </c>
      <c r="J346" s="36" t="n">
        <v>2.08262589216041</v>
      </c>
      <c r="K346" s="36" t="n">
        <f aca="false">$K$8</f>
        <v>1.80181073632582</v>
      </c>
      <c r="L346" s="36" t="n">
        <f aca="false">SQRT(J346^2+K346^2)</f>
        <v>2.75387954279702</v>
      </c>
      <c r="M346" s="55" t="n">
        <f aca="false">IF(G346="","",MAX(0,G346-1.96*L346/100))</f>
        <v>0.47109491649571</v>
      </c>
      <c r="N346" s="55" t="n">
        <f aca="false">IF(G346="","",MIN(1,G346+1.96*L346/100))</f>
        <v>0.579046994573353</v>
      </c>
      <c r="O346" s="54" t="n">
        <f aca="false">ROUND(S346*W346,0)</f>
        <v>72</v>
      </c>
      <c r="P346" s="54" t="n">
        <f aca="false">IF(F346="","",ROUND(SQRT((F346*L346/100)^2+(G346*O346)^2),0))</f>
        <v>48</v>
      </c>
      <c r="R346" s="56" t="n">
        <v>1.26547949726082</v>
      </c>
      <c r="S346" s="57" t="n">
        <f aca="false">U346*V346*$F$5</f>
        <v>1057.01374184354</v>
      </c>
      <c r="T346" s="58" t="n">
        <f aca="false">MAX(0,MIN(1,R346/100+$D$5))</f>
        <v>0.524648209491373</v>
      </c>
      <c r="U346" s="58" t="n">
        <v>0.539330078320882</v>
      </c>
      <c r="V346" s="57" t="n">
        <v>1959.86425443651</v>
      </c>
      <c r="W346" s="58" t="n">
        <v>0.0678151016999644</v>
      </c>
      <c r="X346" s="59" t="s">
        <v>169</v>
      </c>
      <c r="Y346" s="59" t="s">
        <v>234</v>
      </c>
    </row>
    <row r="347" customFormat="false" ht="15" hidden="false" customHeight="false" outlineLevel="0" collapsed="false">
      <c r="A347" s="32" t="s">
        <v>386</v>
      </c>
      <c r="B347" s="32" t="s">
        <v>517</v>
      </c>
      <c r="C347" s="32" t="s">
        <v>525</v>
      </c>
      <c r="D347" s="54" t="n">
        <f aca="false">ROUND(S347*T347,0)</f>
        <v>228</v>
      </c>
      <c r="E347" s="54" t="n">
        <f aca="false">ROUND(S347,0)-D347</f>
        <v>217</v>
      </c>
      <c r="F347" s="54" t="n">
        <f aca="false">IF(COUNTA(D347:E347)=0,"",SUM(D347:E347))</f>
        <v>445</v>
      </c>
      <c r="G347" s="55" t="n">
        <f aca="false">IF(OR(F347="",F347=0),"",D347/F347)</f>
        <v>0.512359550561798</v>
      </c>
      <c r="H347" s="55" t="n">
        <f aca="false">IF(OR(F347="",F347=0),"",E347/F347)</f>
        <v>0.487640449438202</v>
      </c>
      <c r="I347" s="32" t="s">
        <v>232</v>
      </c>
      <c r="J347" s="36" t="n">
        <v>3.1978281706008</v>
      </c>
      <c r="K347" s="36" t="n">
        <f aca="false">$K$8</f>
        <v>1.80181073632582</v>
      </c>
      <c r="L347" s="36" t="n">
        <f aca="false">SQRT(J347^2+K347^2)</f>
        <v>3.67050772213151</v>
      </c>
      <c r="M347" s="55" t="n">
        <f aca="false">IF(G347="","",MAX(0,G347-1.96*L347/100))</f>
        <v>0.44041759920802</v>
      </c>
      <c r="N347" s="55" t="n">
        <f aca="false">IF(G347="","",MIN(1,G347+1.96*L347/100))</f>
        <v>0.584301501915575</v>
      </c>
      <c r="O347" s="54" t="n">
        <f aca="false">ROUND(S347*W347,0)</f>
        <v>66</v>
      </c>
      <c r="P347" s="54" t="n">
        <f aca="false">IF(F347="","",ROUND(SQRT((F347*L347/100)^2+(G347*O347)^2),0))</f>
        <v>38</v>
      </c>
      <c r="R347" s="56" t="n">
        <v>0.00973139076685028</v>
      </c>
      <c r="S347" s="57" t="n">
        <f aca="false">U347*V347*$F$5</f>
        <v>444.793344999185</v>
      </c>
      <c r="T347" s="58" t="n">
        <f aca="false">MAX(0,MIN(1,R347/100+$D$5))</f>
        <v>0.512090728426433</v>
      </c>
      <c r="U347" s="58" t="n">
        <v>0.252867166002948</v>
      </c>
      <c r="V347" s="57" t="n">
        <v>1759</v>
      </c>
      <c r="W347" s="58" t="n">
        <v>0.147793277096735</v>
      </c>
      <c r="X347" s="59" t="s">
        <v>130</v>
      </c>
      <c r="Y347" s="59" t="s">
        <v>131</v>
      </c>
    </row>
    <row r="348" customFormat="false" ht="15" hidden="false" customHeight="false" outlineLevel="0" collapsed="false">
      <c r="A348" s="32" t="s">
        <v>386</v>
      </c>
      <c r="B348" s="32" t="s">
        <v>517</v>
      </c>
      <c r="C348" s="32" t="s">
        <v>526</v>
      </c>
      <c r="D348" s="54" t="n">
        <f aca="false">ROUND(S348*T348,0)</f>
        <v>537</v>
      </c>
      <c r="E348" s="54" t="n">
        <f aca="false">ROUND(S348,0)-D348</f>
        <v>514</v>
      </c>
      <c r="F348" s="54" t="n">
        <f aca="false">IF(COUNTA(D348:E348)=0,"",SUM(D348:E348))</f>
        <v>1051</v>
      </c>
      <c r="G348" s="55" t="n">
        <f aca="false">IF(OR(F348="",F348=0),"",D348/F348)</f>
        <v>0.510941960038059</v>
      </c>
      <c r="H348" s="55" t="n">
        <f aca="false">IF(OR(F348="",F348=0),"",E348/F348)</f>
        <v>0.489058039961941</v>
      </c>
      <c r="I348" s="32" t="s">
        <v>232</v>
      </c>
      <c r="J348" s="36" t="n">
        <v>2.08262589216041</v>
      </c>
      <c r="K348" s="36" t="n">
        <f aca="false">$K$8</f>
        <v>1.80181073632582</v>
      </c>
      <c r="L348" s="36" t="n">
        <f aca="false">SQRT(J348^2+K348^2)</f>
        <v>2.75387954279702</v>
      </c>
      <c r="M348" s="55" t="n">
        <f aca="false">IF(G348="","",MAX(0,G348-1.96*L348/100))</f>
        <v>0.456965920999237</v>
      </c>
      <c r="N348" s="55" t="n">
        <f aca="false">IF(G348="","",MIN(1,G348+1.96*L348/100))</f>
        <v>0.564917999076881</v>
      </c>
      <c r="O348" s="54" t="n">
        <f aca="false">ROUND(S348*W348,0)</f>
        <v>71</v>
      </c>
      <c r="P348" s="54" t="n">
        <f aca="false">IF(F348="","",ROUND(SQRT((F348*L348/100)^2+(G348*O348)^2),0))</f>
        <v>46</v>
      </c>
      <c r="R348" s="56" t="n">
        <v>-0.070692944627708</v>
      </c>
      <c r="S348" s="57" t="n">
        <f aca="false">U348*V348*$F$5</f>
        <v>1051.11310419537</v>
      </c>
      <c r="T348" s="58" t="n">
        <f aca="false">MAX(0,MIN(1,R348/100+$D$5))</f>
        <v>0.511286485072488</v>
      </c>
      <c r="U348" s="58" t="n">
        <v>0.502924930237018</v>
      </c>
      <c r="V348" s="57" t="n">
        <v>2090</v>
      </c>
      <c r="W348" s="58" t="n">
        <v>0.0678151016999644</v>
      </c>
      <c r="X348" s="59" t="s">
        <v>169</v>
      </c>
      <c r="Y348" s="59" t="s">
        <v>131</v>
      </c>
    </row>
    <row r="349" customFormat="false" ht="15" hidden="false" customHeight="false" outlineLevel="0" collapsed="false">
      <c r="A349" s="32" t="s">
        <v>386</v>
      </c>
      <c r="B349" s="32" t="s">
        <v>527</v>
      </c>
      <c r="C349" s="32" t="s">
        <v>528</v>
      </c>
      <c r="D349" s="54" t="n">
        <f aca="false">ROUND(S349*T349,0)</f>
        <v>81</v>
      </c>
      <c r="E349" s="54" t="n">
        <f aca="false">ROUND(S349,0)-D349</f>
        <v>134</v>
      </c>
      <c r="F349" s="54" t="n">
        <f aca="false">IF(COUNTA(D349:E349)=0,"",SUM(D349:E349))</f>
        <v>215</v>
      </c>
      <c r="G349" s="55" t="n">
        <f aca="false">IF(OR(F349="",F349=0),"",D349/F349)</f>
        <v>0.376744186046512</v>
      </c>
      <c r="H349" s="55" t="n">
        <f aca="false">IF(OR(F349="",F349=0),"",E349/F349)</f>
        <v>0.623255813953488</v>
      </c>
      <c r="I349" s="32" t="s">
        <v>129</v>
      </c>
      <c r="J349" s="36" t="n">
        <v>3.1978281706008</v>
      </c>
      <c r="K349" s="36" t="n">
        <f aca="false">$K$8</f>
        <v>1.80181073632582</v>
      </c>
      <c r="L349" s="36" t="n">
        <f aca="false">SQRT(J349^2+K349^2)</f>
        <v>3.67050772213151</v>
      </c>
      <c r="M349" s="55" t="n">
        <f aca="false">IF(G349="","",MAX(0,G349-1.96*L349/100))</f>
        <v>0.304802234692734</v>
      </c>
      <c r="N349" s="55" t="n">
        <f aca="false">IF(G349="","",MIN(1,G349+1.96*L349/100))</f>
        <v>0.448686137400289</v>
      </c>
      <c r="O349" s="54" t="n">
        <f aca="false">ROUND(S349*W349,0)</f>
        <v>32</v>
      </c>
      <c r="P349" s="54" t="n">
        <f aca="false">IF(F349="","",ROUND(SQRT((F349*L349/100)^2+(G349*O349)^2),0))</f>
        <v>14</v>
      </c>
      <c r="R349" s="56" t="n">
        <v>-13.3607394122694</v>
      </c>
      <c r="S349" s="57" t="n">
        <f aca="false">U349*V349*$F$5</f>
        <v>214.558510638298</v>
      </c>
      <c r="T349" s="58" t="n">
        <f aca="false">MAX(0,MIN(1,R349/100+$D$5))</f>
        <v>0.378386020396071</v>
      </c>
      <c r="U349" s="58" t="n">
        <v>0.513297872340426</v>
      </c>
      <c r="V349" s="57" t="n">
        <v>418</v>
      </c>
      <c r="W349" s="58" t="n">
        <v>0.147793277096735</v>
      </c>
      <c r="X349" s="59" t="s">
        <v>130</v>
      </c>
      <c r="Y349" s="59" t="s">
        <v>131</v>
      </c>
    </row>
    <row r="350" customFormat="false" ht="15" hidden="false" customHeight="false" outlineLevel="0" collapsed="false">
      <c r="A350" s="32" t="s">
        <v>386</v>
      </c>
      <c r="B350" s="32" t="s">
        <v>527</v>
      </c>
      <c r="C350" s="32" t="s">
        <v>529</v>
      </c>
      <c r="D350" s="54" t="n">
        <f aca="false">ROUND(S350*T350,0)</f>
        <v>203</v>
      </c>
      <c r="E350" s="54" t="n">
        <f aca="false">ROUND(S350,0)-D350</f>
        <v>360</v>
      </c>
      <c r="F350" s="54" t="n">
        <f aca="false">IF(COUNTA(D350:E350)=0,"",SUM(D350:E350))</f>
        <v>563</v>
      </c>
      <c r="G350" s="55" t="n">
        <f aca="false">IF(OR(F350="",F350=0),"",D350/F350)</f>
        <v>0.36056838365897</v>
      </c>
      <c r="H350" s="55" t="n">
        <f aca="false">IF(OR(F350="",F350=0),"",E350/F350)</f>
        <v>0.63943161634103</v>
      </c>
      <c r="I350" s="32" t="s">
        <v>129</v>
      </c>
      <c r="J350" s="36" t="n">
        <v>3.1978281706008</v>
      </c>
      <c r="K350" s="36" t="n">
        <f aca="false">$K$8</f>
        <v>1.80181073632582</v>
      </c>
      <c r="L350" s="36" t="n">
        <f aca="false">SQRT(J350^2+K350^2)</f>
        <v>3.67050772213151</v>
      </c>
      <c r="M350" s="55" t="n">
        <f aca="false">IF(G350="","",MAX(0,G350-1.96*L350/100))</f>
        <v>0.288626432305192</v>
      </c>
      <c r="N350" s="55" t="n">
        <f aca="false">IF(G350="","",MIN(1,G350+1.96*L350/100))</f>
        <v>0.432510335012747</v>
      </c>
      <c r="O350" s="54" t="n">
        <f aca="false">ROUND(S350*W350,0)</f>
        <v>83</v>
      </c>
      <c r="P350" s="54" t="n">
        <f aca="false">IF(F350="","",ROUND(SQRT((F350*L350/100)^2+(G350*O350)^2),0))</f>
        <v>36</v>
      </c>
      <c r="R350" s="56" t="n">
        <v>-15.0980500169068</v>
      </c>
      <c r="S350" s="57" t="n">
        <f aca="false">U350*V350*$F$5</f>
        <v>562.888888888889</v>
      </c>
      <c r="T350" s="58" t="n">
        <f aca="false">MAX(0,MIN(1,R350/100+$D$5))</f>
        <v>0.361012914349696</v>
      </c>
      <c r="U350" s="58" t="n">
        <v>0.62962962962963</v>
      </c>
      <c r="V350" s="57" t="n">
        <v>894</v>
      </c>
      <c r="W350" s="58" t="n">
        <v>0.147793277096735</v>
      </c>
      <c r="X350" s="59" t="s">
        <v>130</v>
      </c>
      <c r="Y350" s="59" t="s">
        <v>131</v>
      </c>
    </row>
    <row r="351" customFormat="false" ht="15" hidden="false" customHeight="false" outlineLevel="0" collapsed="false">
      <c r="A351" s="32" t="s">
        <v>386</v>
      </c>
      <c r="B351" s="32" t="s">
        <v>527</v>
      </c>
      <c r="C351" s="32" t="s">
        <v>530</v>
      </c>
      <c r="D351" s="54" t="n">
        <f aca="false">ROUND(S351*T351,0)</f>
        <v>147</v>
      </c>
      <c r="E351" s="54" t="n">
        <f aca="false">ROUND(S351,0)-D351</f>
        <v>215</v>
      </c>
      <c r="F351" s="54" t="n">
        <f aca="false">IF(COUNTA(D351:E351)=0,"",SUM(D351:E351))</f>
        <v>362</v>
      </c>
      <c r="G351" s="55" t="n">
        <f aca="false">IF(OR(F351="",F351=0),"",D351/F351)</f>
        <v>0.406077348066298</v>
      </c>
      <c r="H351" s="55" t="n">
        <f aca="false">IF(OR(F351="",F351=0),"",E351/F351)</f>
        <v>0.593922651933702</v>
      </c>
      <c r="I351" s="32" t="s">
        <v>129</v>
      </c>
      <c r="J351" s="36" t="n">
        <v>3.1978281706008</v>
      </c>
      <c r="K351" s="36" t="n">
        <f aca="false">$K$8</f>
        <v>1.80181073632582</v>
      </c>
      <c r="L351" s="36" t="n">
        <f aca="false">SQRT(J351^2+K351^2)</f>
        <v>3.67050772213151</v>
      </c>
      <c r="M351" s="55" t="n">
        <f aca="false">IF(G351="","",MAX(0,G351-1.96*L351/100))</f>
        <v>0.334135396712521</v>
      </c>
      <c r="N351" s="55" t="n">
        <f aca="false">IF(G351="","",MIN(1,G351+1.96*L351/100))</f>
        <v>0.478019299420076</v>
      </c>
      <c r="O351" s="54" t="n">
        <f aca="false">ROUND(S351*W351,0)</f>
        <v>54</v>
      </c>
      <c r="P351" s="54" t="n">
        <f aca="false">IF(F351="","",ROUND(SQRT((F351*L351/100)^2+(G351*O351)^2),0))</f>
        <v>26</v>
      </c>
      <c r="R351" s="56" t="n">
        <v>-10.5507822308158</v>
      </c>
      <c r="S351" s="57" t="n">
        <f aca="false">U351*V351*$F$5</f>
        <v>362.264705882353</v>
      </c>
      <c r="T351" s="58" t="n">
        <f aca="false">MAX(0,MIN(1,R351/100+$D$5))</f>
        <v>0.406485592210607</v>
      </c>
      <c r="U351" s="58" t="n">
        <v>0.553921568627451</v>
      </c>
      <c r="V351" s="57" t="n">
        <v>654</v>
      </c>
      <c r="W351" s="58" t="n">
        <v>0.147793277096735</v>
      </c>
      <c r="X351" s="59" t="s">
        <v>130</v>
      </c>
      <c r="Y351" s="59" t="s">
        <v>131</v>
      </c>
    </row>
    <row r="352" customFormat="false" ht="15" hidden="false" customHeight="false" outlineLevel="0" collapsed="false">
      <c r="A352" s="32" t="s">
        <v>386</v>
      </c>
      <c r="B352" s="32" t="s">
        <v>527</v>
      </c>
      <c r="C352" s="32" t="s">
        <v>531</v>
      </c>
      <c r="D352" s="54" t="n">
        <f aca="false">ROUND(S352*T352,0)</f>
        <v>89</v>
      </c>
      <c r="E352" s="54" t="n">
        <f aca="false">ROUND(S352,0)-D352</f>
        <v>127</v>
      </c>
      <c r="F352" s="54" t="n">
        <f aca="false">IF(COUNTA(D352:E352)=0,"",SUM(D352:E352))</f>
        <v>216</v>
      </c>
      <c r="G352" s="55" t="n">
        <f aca="false">IF(OR(F352="",F352=0),"",D352/F352)</f>
        <v>0.412037037037037</v>
      </c>
      <c r="H352" s="55" t="n">
        <f aca="false">IF(OR(F352="",F352=0),"",E352/F352)</f>
        <v>0.587962962962963</v>
      </c>
      <c r="I352" s="32" t="s">
        <v>129</v>
      </c>
      <c r="J352" s="36" t="n">
        <v>3.1978281706008</v>
      </c>
      <c r="K352" s="36" t="n">
        <f aca="false">$K$8</f>
        <v>1.80181073632582</v>
      </c>
      <c r="L352" s="36" t="n">
        <f aca="false">SQRT(J352^2+K352^2)</f>
        <v>3.67050772213151</v>
      </c>
      <c r="M352" s="55" t="n">
        <f aca="false">IF(G352="","",MAX(0,G352-1.96*L352/100))</f>
        <v>0.340095085683259</v>
      </c>
      <c r="N352" s="55" t="n">
        <f aca="false">IF(G352="","",MIN(1,G352+1.96*L352/100))</f>
        <v>0.483978988390815</v>
      </c>
      <c r="O352" s="54" t="n">
        <f aca="false">ROUND(S352*W352,0)</f>
        <v>32</v>
      </c>
      <c r="P352" s="54" t="n">
        <f aca="false">IF(F352="","",ROUND(SQRT((F352*L352/100)^2+(G352*O352)^2),0))</f>
        <v>15</v>
      </c>
      <c r="R352" s="56" t="n">
        <v>-10.0645538934681</v>
      </c>
      <c r="S352" s="57" t="n">
        <f aca="false">U352*V352*$F$5</f>
        <v>215.962962962963</v>
      </c>
      <c r="T352" s="58" t="n">
        <f aca="false">MAX(0,MIN(1,R352/100+$D$5))</f>
        <v>0.411347875584084</v>
      </c>
      <c r="U352" s="58" t="n">
        <v>0.453703703703704</v>
      </c>
      <c r="V352" s="57" t="n">
        <v>476</v>
      </c>
      <c r="W352" s="58" t="n">
        <v>0.147793277096735</v>
      </c>
      <c r="X352" s="59" t="s">
        <v>130</v>
      </c>
      <c r="Y352" s="59" t="s">
        <v>131</v>
      </c>
    </row>
    <row r="353" customFormat="false" ht="15" hidden="false" customHeight="false" outlineLevel="0" collapsed="false">
      <c r="A353" s="32" t="s">
        <v>386</v>
      </c>
      <c r="B353" s="32" t="s">
        <v>532</v>
      </c>
      <c r="C353" s="32" t="s">
        <v>533</v>
      </c>
      <c r="D353" s="54" t="n">
        <f aca="false">ROUND(S353*T353,0)</f>
        <v>334</v>
      </c>
      <c r="E353" s="54" t="n">
        <f aca="false">ROUND(S353,0)-D353</f>
        <v>617</v>
      </c>
      <c r="F353" s="54" t="n">
        <f aca="false">IF(COUNTA(D353:E353)=0,"",SUM(D353:E353))</f>
        <v>951</v>
      </c>
      <c r="G353" s="55" t="n">
        <f aca="false">IF(OR(F353="",F353=0),"",D353/F353)</f>
        <v>0.351209253417455</v>
      </c>
      <c r="H353" s="55" t="n">
        <f aca="false">IF(OR(F353="",F353=0),"",E353/F353)</f>
        <v>0.648790746582545</v>
      </c>
      <c r="I353" s="32" t="s">
        <v>129</v>
      </c>
      <c r="J353" s="36" t="n">
        <v>2.08262589216041</v>
      </c>
      <c r="K353" s="36" t="n">
        <f aca="false">$K$8</f>
        <v>1.80181073632582</v>
      </c>
      <c r="L353" s="36" t="n">
        <f aca="false">SQRT(J353^2+K353^2)</f>
        <v>2.75387954279702</v>
      </c>
      <c r="M353" s="55" t="n">
        <f aca="false">IF(G353="","",MAX(0,G353-1.96*L353/100))</f>
        <v>0.297233214378634</v>
      </c>
      <c r="N353" s="55" t="n">
        <f aca="false">IF(G353="","",MIN(1,G353+1.96*L353/100))</f>
        <v>0.405185292456277</v>
      </c>
      <c r="O353" s="54" t="n">
        <f aca="false">ROUND(S353*W353,0)</f>
        <v>65</v>
      </c>
      <c r="P353" s="54" t="n">
        <f aca="false">IF(F353="","",ROUND(SQRT((F353*L353/100)^2+(G353*O353)^2),0))</f>
        <v>35</v>
      </c>
      <c r="R353" s="56" t="n">
        <v>-16.0723007922028</v>
      </c>
      <c r="S353" s="57" t="n">
        <f aca="false">U353*V353*$F$5</f>
        <v>951.480446927374</v>
      </c>
      <c r="T353" s="58" t="n">
        <f aca="false">MAX(0,MIN(1,R353/100+$D$5))</f>
        <v>0.351270406596737</v>
      </c>
      <c r="U353" s="58" t="n">
        <v>0.642458100558659</v>
      </c>
      <c r="V353" s="57" t="n">
        <v>1481</v>
      </c>
      <c r="W353" s="58" t="n">
        <v>0.0678151016999644</v>
      </c>
      <c r="X353" s="59" t="s">
        <v>169</v>
      </c>
      <c r="Y353" s="59" t="s">
        <v>131</v>
      </c>
    </row>
    <row r="354" customFormat="false" ht="15" hidden="false" customHeight="false" outlineLevel="0" collapsed="false">
      <c r="A354" s="32" t="s">
        <v>386</v>
      </c>
      <c r="B354" s="32" t="s">
        <v>532</v>
      </c>
      <c r="C354" s="32" t="s">
        <v>534</v>
      </c>
      <c r="D354" s="54" t="n">
        <f aca="false">ROUND(S354*T354,0)</f>
        <v>273</v>
      </c>
      <c r="E354" s="54" t="n">
        <f aca="false">ROUND(S354,0)-D354</f>
        <v>476</v>
      </c>
      <c r="F354" s="54" t="n">
        <f aca="false">IF(COUNTA(D354:E354)=0,"",SUM(D354:E354))</f>
        <v>749</v>
      </c>
      <c r="G354" s="55" t="n">
        <f aca="false">IF(OR(F354="",F354=0),"",D354/F354)</f>
        <v>0.364485981308411</v>
      </c>
      <c r="H354" s="55" t="n">
        <f aca="false">IF(OR(F354="",F354=0),"",E354/F354)</f>
        <v>0.635514018691589</v>
      </c>
      <c r="I354" s="32" t="s">
        <v>129</v>
      </c>
      <c r="J354" s="36" t="n">
        <v>2.22489971008846</v>
      </c>
      <c r="K354" s="36" t="n">
        <f aca="false">$K$8</f>
        <v>1.80181073632582</v>
      </c>
      <c r="L354" s="36" t="n">
        <f aca="false">SQRT(J354^2+K354^2)</f>
        <v>2.86298806310657</v>
      </c>
      <c r="M354" s="55" t="n">
        <f aca="false">IF(G354="","",MAX(0,G354-1.96*L354/100))</f>
        <v>0.308371415271522</v>
      </c>
      <c r="N354" s="55" t="n">
        <f aca="false">IF(G354="","",MIN(1,G354+1.96*L354/100))</f>
        <v>0.4206005473453</v>
      </c>
      <c r="O354" s="54" t="n">
        <f aca="false">ROUND(S354*W354,0)</f>
        <v>66</v>
      </c>
      <c r="P354" s="54" t="n">
        <f aca="false">IF(F354="","",ROUND(SQRT((F354*L354/100)^2+(G354*O354)^2),0))</f>
        <v>32</v>
      </c>
      <c r="R354" s="56" t="n">
        <v>-14.7664914828985</v>
      </c>
      <c r="S354" s="57" t="n">
        <f aca="false">U354*V354*$F$5</f>
        <v>748.801666666667</v>
      </c>
      <c r="T354" s="58" t="n">
        <f aca="false">MAX(0,MIN(1,R354/100+$D$5))</f>
        <v>0.36432849968978</v>
      </c>
      <c r="U354" s="58" t="n">
        <v>0.618333333333333</v>
      </c>
      <c r="V354" s="57" t="n">
        <v>1211</v>
      </c>
      <c r="W354" s="58" t="n">
        <v>0.0882361663506877</v>
      </c>
      <c r="X354" s="59" t="s">
        <v>136</v>
      </c>
      <c r="Y354" s="59" t="s">
        <v>131</v>
      </c>
    </row>
    <row r="355" customFormat="false" ht="15" hidden="false" customHeight="false" outlineLevel="0" collapsed="false">
      <c r="A355" s="32" t="s">
        <v>386</v>
      </c>
      <c r="B355" s="32" t="s">
        <v>532</v>
      </c>
      <c r="C355" s="32" t="s">
        <v>535</v>
      </c>
      <c r="D355" s="54" t="n">
        <f aca="false">ROUND(S355*T355,0)</f>
        <v>239</v>
      </c>
      <c r="E355" s="54" t="n">
        <f aca="false">ROUND(S355,0)-D355</f>
        <v>468</v>
      </c>
      <c r="F355" s="54" t="n">
        <f aca="false">IF(COUNTA(D355:E355)=0,"",SUM(D355:E355))</f>
        <v>707</v>
      </c>
      <c r="G355" s="55" t="n">
        <f aca="false">IF(OR(F355="",F355=0),"",D355/F355)</f>
        <v>0.338048090523338</v>
      </c>
      <c r="H355" s="55" t="n">
        <f aca="false">IF(OR(F355="",F355=0),"",E355/F355)</f>
        <v>0.661951909476662</v>
      </c>
      <c r="I355" s="32" t="s">
        <v>129</v>
      </c>
      <c r="J355" s="36" t="n">
        <v>2.22489971008846</v>
      </c>
      <c r="K355" s="36" t="n">
        <f aca="false">$K$8</f>
        <v>1.80181073632582</v>
      </c>
      <c r="L355" s="36" t="n">
        <f aca="false">SQRT(J355^2+K355^2)</f>
        <v>2.86298806310657</v>
      </c>
      <c r="M355" s="55" t="n">
        <f aca="false">IF(G355="","",MAX(0,G355-1.96*L355/100))</f>
        <v>0.281933524486449</v>
      </c>
      <c r="N355" s="55" t="n">
        <f aca="false">IF(G355="","",MIN(1,G355+1.96*L355/100))</f>
        <v>0.394162656560227</v>
      </c>
      <c r="O355" s="54" t="n">
        <f aca="false">ROUND(S355*W355,0)</f>
        <v>62</v>
      </c>
      <c r="P355" s="54" t="n">
        <f aca="false">IF(F355="","",ROUND(SQRT((F355*L355/100)^2+(G355*O355)^2),0))</f>
        <v>29</v>
      </c>
      <c r="R355" s="56" t="n">
        <v>-17.3810376312926</v>
      </c>
      <c r="S355" s="57" t="n">
        <f aca="false">U355*V355*$F$5</f>
        <v>707.096134786918</v>
      </c>
      <c r="T355" s="58" t="n">
        <f aca="false">MAX(0,MIN(1,R355/100+$D$5))</f>
        <v>0.338183038205839</v>
      </c>
      <c r="U355" s="58" t="n">
        <v>0.698711595639247</v>
      </c>
      <c r="V355" s="57" t="n">
        <v>1012</v>
      </c>
      <c r="W355" s="58" t="n">
        <v>0.0882361663506877</v>
      </c>
      <c r="X355" s="59" t="s">
        <v>136</v>
      </c>
      <c r="Y355" s="59" t="s">
        <v>131</v>
      </c>
    </row>
    <row r="356" customFormat="false" ht="15" hidden="false" customHeight="false" outlineLevel="0" collapsed="false">
      <c r="A356" s="32" t="s">
        <v>386</v>
      </c>
      <c r="B356" s="32" t="s">
        <v>532</v>
      </c>
      <c r="C356" s="32" t="s">
        <v>536</v>
      </c>
      <c r="D356" s="54" t="n">
        <f aca="false">ROUND(S356*T356,0)</f>
        <v>244</v>
      </c>
      <c r="E356" s="54" t="n">
        <f aca="false">ROUND(S356,0)-D356</f>
        <v>469</v>
      </c>
      <c r="F356" s="54" t="n">
        <f aca="false">IF(COUNTA(D356:E356)=0,"",SUM(D356:E356))</f>
        <v>713</v>
      </c>
      <c r="G356" s="55" t="n">
        <f aca="false">IF(OR(F356="",F356=0),"",D356/F356)</f>
        <v>0.342215988779804</v>
      </c>
      <c r="H356" s="55" t="n">
        <f aca="false">IF(OR(F356="",F356=0),"",E356/F356)</f>
        <v>0.657784011220196</v>
      </c>
      <c r="I356" s="32" t="s">
        <v>129</v>
      </c>
      <c r="J356" s="36" t="n">
        <v>2.22489971008846</v>
      </c>
      <c r="K356" s="36" t="n">
        <f aca="false">$K$8</f>
        <v>1.80181073632582</v>
      </c>
      <c r="L356" s="36" t="n">
        <f aca="false">SQRT(J356^2+K356^2)</f>
        <v>2.86298806310657</v>
      </c>
      <c r="M356" s="55" t="n">
        <f aca="false">IF(G356="","",MAX(0,G356-1.96*L356/100))</f>
        <v>0.286101422742915</v>
      </c>
      <c r="N356" s="55" t="n">
        <f aca="false">IF(G356="","",MIN(1,G356+1.96*L356/100))</f>
        <v>0.398330554816693</v>
      </c>
      <c r="O356" s="54" t="n">
        <f aca="false">ROUND(S356*W356,0)</f>
        <v>63</v>
      </c>
      <c r="P356" s="54" t="n">
        <f aca="false">IF(F356="","",ROUND(SQRT((F356*L356/100)^2+(G356*O356)^2),0))</f>
        <v>30</v>
      </c>
      <c r="R356" s="56" t="n">
        <v>-16.9459856994195</v>
      </c>
      <c r="S356" s="57" t="n">
        <f aca="false">U356*V356*$F$5</f>
        <v>713.433121019108</v>
      </c>
      <c r="T356" s="58" t="n">
        <f aca="false">MAX(0,MIN(1,R356/100+$D$5))</f>
        <v>0.34253355752457</v>
      </c>
      <c r="U356" s="58" t="n">
        <v>0.643312101910828</v>
      </c>
      <c r="V356" s="57" t="n">
        <v>1109</v>
      </c>
      <c r="W356" s="58" t="n">
        <v>0.0882361663506877</v>
      </c>
      <c r="X356" s="59" t="s">
        <v>136</v>
      </c>
      <c r="Y356" s="59" t="s">
        <v>131</v>
      </c>
    </row>
    <row r="357" customFormat="false" ht="15" hidden="false" customHeight="false" outlineLevel="0" collapsed="false">
      <c r="A357" s="32" t="s">
        <v>386</v>
      </c>
      <c r="B357" s="32" t="s">
        <v>537</v>
      </c>
      <c r="C357" s="32" t="s">
        <v>538</v>
      </c>
      <c r="D357" s="54" t="n">
        <f aca="false">ROUND(S357*T357,0)</f>
        <v>68</v>
      </c>
      <c r="E357" s="54" t="n">
        <f aca="false">ROUND(S357,0)-D357</f>
        <v>128</v>
      </c>
      <c r="F357" s="54" t="n">
        <f aca="false">IF(COUNTA(D357:E357)=0,"",SUM(D357:E357))</f>
        <v>196</v>
      </c>
      <c r="G357" s="55" t="n">
        <f aca="false">IF(OR(F357="",F357=0),"",D357/F357)</f>
        <v>0.346938775510204</v>
      </c>
      <c r="H357" s="55" t="n">
        <f aca="false">IF(OR(F357="",F357=0),"",E357/F357)</f>
        <v>0.653061224489796</v>
      </c>
      <c r="I357" s="32" t="s">
        <v>129</v>
      </c>
      <c r="J357" s="36" t="n">
        <v>3.1978281706008</v>
      </c>
      <c r="K357" s="36" t="n">
        <f aca="false">$K$8</f>
        <v>1.80181073632582</v>
      </c>
      <c r="L357" s="36" t="n">
        <f aca="false">SQRT(J357^2+K357^2)</f>
        <v>3.67050772213151</v>
      </c>
      <c r="M357" s="55" t="n">
        <f aca="false">IF(G357="","",MAX(0,G357-1.96*L357/100))</f>
        <v>0.274996824156427</v>
      </c>
      <c r="N357" s="55" t="n">
        <f aca="false">IF(G357="","",MIN(1,G357+1.96*L357/100))</f>
        <v>0.418880726863982</v>
      </c>
      <c r="O357" s="54" t="n">
        <f aca="false">ROUND(S357*W357,0)</f>
        <v>29</v>
      </c>
      <c r="P357" s="54" t="n">
        <f aca="false">IF(F357="","",ROUND(SQRT((F357*L357/100)^2+(G357*O357)^2),0))</f>
        <v>12</v>
      </c>
      <c r="R357" s="56" t="n">
        <v>-16.4991174440726</v>
      </c>
      <c r="S357" s="57" t="n">
        <f aca="false">U357*V357*$F$5</f>
        <v>196.10298102981</v>
      </c>
      <c r="T357" s="58" t="n">
        <f aca="false">MAX(0,MIN(1,R357/100+$D$5))</f>
        <v>0.347002240078039</v>
      </c>
      <c r="U357" s="58" t="n">
        <v>0.525745257452575</v>
      </c>
      <c r="V357" s="57" t="n">
        <v>373</v>
      </c>
      <c r="W357" s="58" t="n">
        <v>0.147793277096735</v>
      </c>
      <c r="X357" s="59" t="s">
        <v>130</v>
      </c>
      <c r="Y357" s="59" t="s">
        <v>131</v>
      </c>
    </row>
    <row r="358" customFormat="false" ht="15" hidden="false" customHeight="false" outlineLevel="0" collapsed="false">
      <c r="A358" s="32" t="s">
        <v>386</v>
      </c>
      <c r="B358" s="32" t="s">
        <v>539</v>
      </c>
      <c r="C358" s="32" t="s">
        <v>540</v>
      </c>
      <c r="D358" s="54" t="n">
        <f aca="false">ROUND(S358*T358,0)</f>
        <v>257</v>
      </c>
      <c r="E358" s="54" t="n">
        <f aca="false">ROUND(S358,0)-D358</f>
        <v>427</v>
      </c>
      <c r="F358" s="54" t="n">
        <f aca="false">IF(COUNTA(D358:E358)=0,"",SUM(D358:E358))</f>
        <v>684</v>
      </c>
      <c r="G358" s="55" t="n">
        <f aca="false">IF(OR(F358="",F358=0),"",D358/F358)</f>
        <v>0.375730994152047</v>
      </c>
      <c r="H358" s="55" t="n">
        <f aca="false">IF(OR(F358="",F358=0),"",E358/F358)</f>
        <v>0.624269005847953</v>
      </c>
      <c r="I358" s="32" t="s">
        <v>129</v>
      </c>
      <c r="J358" s="36" t="n">
        <v>2.22489971008846</v>
      </c>
      <c r="K358" s="36" t="n">
        <f aca="false">$K$8</f>
        <v>1.80181073632582</v>
      </c>
      <c r="L358" s="36" t="n">
        <f aca="false">SQRT(J358^2+K358^2)</f>
        <v>2.86298806310657</v>
      </c>
      <c r="M358" s="55" t="n">
        <f aca="false">IF(G358="","",MAX(0,G358-1.96*L358/100))</f>
        <v>0.319616428115158</v>
      </c>
      <c r="N358" s="55" t="n">
        <f aca="false">IF(G358="","",MIN(1,G358+1.96*L358/100))</f>
        <v>0.431845560188936</v>
      </c>
      <c r="O358" s="54" t="n">
        <f aca="false">ROUND(S358*W358,0)</f>
        <v>60</v>
      </c>
      <c r="P358" s="54" t="n">
        <f aca="false">IF(F358="","",ROUND(SQRT((F358*L358/100)^2+(G358*O358)^2),0))</f>
        <v>30</v>
      </c>
      <c r="R358" s="56" t="n">
        <v>-13.6707722141642</v>
      </c>
      <c r="S358" s="57" t="n">
        <f aca="false">U358*V358*$F$5</f>
        <v>683.952941176471</v>
      </c>
      <c r="T358" s="58" t="n">
        <f aca="false">MAX(0,MIN(1,R358/100+$D$5))</f>
        <v>0.375285692377123</v>
      </c>
      <c r="U358" s="58" t="n">
        <v>0.568067226890757</v>
      </c>
      <c r="V358" s="57" t="n">
        <v>1204</v>
      </c>
      <c r="W358" s="58" t="n">
        <v>0.0882361663506877</v>
      </c>
      <c r="X358" s="59" t="s">
        <v>136</v>
      </c>
      <c r="Y358" s="59" t="s">
        <v>131</v>
      </c>
    </row>
    <row r="359" customFormat="false" ht="15" hidden="false" customHeight="false" outlineLevel="0" collapsed="false">
      <c r="A359" s="32" t="s">
        <v>386</v>
      </c>
      <c r="B359" s="32" t="s">
        <v>541</v>
      </c>
      <c r="C359" s="32" t="s">
        <v>542</v>
      </c>
      <c r="D359" s="54" t="n">
        <f aca="false">ROUND(S359*T359,0)</f>
        <v>161</v>
      </c>
      <c r="E359" s="54" t="n">
        <f aca="false">ROUND(S359,0)-D359</f>
        <v>228</v>
      </c>
      <c r="F359" s="54" t="n">
        <f aca="false">IF(COUNTA(D359:E359)=0,"",SUM(D359:E359))</f>
        <v>389</v>
      </c>
      <c r="G359" s="55" t="n">
        <f aca="false">IF(OR(F359="",F359=0),"",D359/F359)</f>
        <v>0.413881748071979</v>
      </c>
      <c r="H359" s="55" t="n">
        <f aca="false">IF(OR(F359="",F359=0),"",E359/F359)</f>
        <v>0.586118251928021</v>
      </c>
      <c r="I359" s="32" t="s">
        <v>129</v>
      </c>
      <c r="J359" s="36" t="n">
        <v>3.1978281706008</v>
      </c>
      <c r="K359" s="36" t="n">
        <f aca="false">$K$8</f>
        <v>1.80181073632582</v>
      </c>
      <c r="L359" s="36" t="n">
        <f aca="false">SQRT(J359^2+K359^2)</f>
        <v>3.67050772213151</v>
      </c>
      <c r="M359" s="55" t="n">
        <f aca="false">IF(G359="","",MAX(0,G359-1.96*L359/100))</f>
        <v>0.341939796718202</v>
      </c>
      <c r="N359" s="55" t="n">
        <f aca="false">IF(G359="","",MIN(1,G359+1.96*L359/100))</f>
        <v>0.485823699425757</v>
      </c>
      <c r="O359" s="54" t="n">
        <f aca="false">ROUND(S359*W359,0)</f>
        <v>57</v>
      </c>
      <c r="P359" s="54" t="n">
        <f aca="false">IF(F359="","",ROUND(SQRT((F359*L359/100)^2+(G359*O359)^2),0))</f>
        <v>28</v>
      </c>
      <c r="R359" s="56" t="n">
        <v>-9.85387385287614</v>
      </c>
      <c r="S359" s="57" t="n">
        <f aca="false">U359*V359*$F$5</f>
        <v>388.819749216301</v>
      </c>
      <c r="T359" s="58" t="n">
        <f aca="false">MAX(0,MIN(1,R359/100+$D$5))</f>
        <v>0.413454675990003</v>
      </c>
      <c r="U359" s="58" t="n">
        <v>0.606583072100314</v>
      </c>
      <c r="V359" s="57" t="n">
        <v>641</v>
      </c>
      <c r="W359" s="58" t="n">
        <v>0.147793277096735</v>
      </c>
      <c r="X359" s="59" t="s">
        <v>130</v>
      </c>
      <c r="Y359" s="59" t="s">
        <v>131</v>
      </c>
    </row>
    <row r="360" customFormat="false" ht="15" hidden="false" customHeight="false" outlineLevel="0" collapsed="false">
      <c r="A360" s="32" t="s">
        <v>386</v>
      </c>
      <c r="B360" s="32" t="s">
        <v>543</v>
      </c>
      <c r="C360" s="32" t="s">
        <v>544</v>
      </c>
      <c r="D360" s="54" t="n">
        <f aca="false">ROUND(S360*T360,0)</f>
        <v>255</v>
      </c>
      <c r="E360" s="54" t="n">
        <f aca="false">ROUND(S360,0)-D360</f>
        <v>347</v>
      </c>
      <c r="F360" s="54" t="n">
        <f aca="false">IF(COUNTA(D360:E360)=0,"",SUM(D360:E360))</f>
        <v>602</v>
      </c>
      <c r="G360" s="55" t="n">
        <f aca="false">IF(OR(F360="",F360=0),"",D360/F360)</f>
        <v>0.42358803986711</v>
      </c>
      <c r="H360" s="55" t="n">
        <f aca="false">IF(OR(F360="",F360=0),"",E360/F360)</f>
        <v>0.57641196013289</v>
      </c>
      <c r="I360" s="32" t="s">
        <v>129</v>
      </c>
      <c r="J360" s="36" t="n">
        <v>2.22489971008846</v>
      </c>
      <c r="K360" s="36" t="n">
        <f aca="false">$K$8</f>
        <v>1.80181073632582</v>
      </c>
      <c r="L360" s="36" t="n">
        <f aca="false">SQRT(J360^2+K360^2)</f>
        <v>2.86298806310657</v>
      </c>
      <c r="M360" s="55" t="n">
        <f aca="false">IF(G360="","",MAX(0,G360-1.96*L360/100))</f>
        <v>0.367473473830221</v>
      </c>
      <c r="N360" s="55" t="n">
        <f aca="false">IF(G360="","",MIN(1,G360+1.96*L360/100))</f>
        <v>0.479702605903999</v>
      </c>
      <c r="O360" s="54" t="n">
        <f aca="false">ROUND(S360*W360,0)</f>
        <v>53</v>
      </c>
      <c r="P360" s="54" t="n">
        <f aca="false">IF(F360="","",ROUND(SQRT((F360*L360/100)^2+(G360*O360)^2),0))</f>
        <v>28</v>
      </c>
      <c r="R360" s="56" t="n">
        <v>-8.78616212516419</v>
      </c>
      <c r="S360" s="57" t="n">
        <f aca="false">U360*V360*$F$5</f>
        <v>602.07868852459</v>
      </c>
      <c r="T360" s="58" t="n">
        <f aca="false">MAX(0,MIN(1,R360/100+$D$5))</f>
        <v>0.424131793267123</v>
      </c>
      <c r="U360" s="58" t="n">
        <v>0.613114754098361</v>
      </c>
      <c r="V360" s="57" t="n">
        <v>982</v>
      </c>
      <c r="W360" s="58" t="n">
        <v>0.0882361663506877</v>
      </c>
      <c r="X360" s="59" t="s">
        <v>136</v>
      </c>
      <c r="Y360" s="59" t="s">
        <v>131</v>
      </c>
    </row>
    <row r="361" customFormat="false" ht="15" hidden="false" customHeight="false" outlineLevel="0" collapsed="false">
      <c r="A361" s="32" t="s">
        <v>386</v>
      </c>
      <c r="B361" s="32" t="s">
        <v>545</v>
      </c>
      <c r="C361" s="32" t="s">
        <v>546</v>
      </c>
      <c r="D361" s="54" t="n">
        <f aca="false">ROUND(S361*T361,0)</f>
        <v>236</v>
      </c>
      <c r="E361" s="54" t="n">
        <f aca="false">ROUND(S361,0)-D361</f>
        <v>578</v>
      </c>
      <c r="F361" s="54" t="n">
        <f aca="false">IF(COUNTA(D361:E361)=0,"",SUM(D361:E361))</f>
        <v>814</v>
      </c>
      <c r="G361" s="55" t="n">
        <f aca="false">IF(OR(F361="",F361=0),"",D361/F361)</f>
        <v>0.28992628992629</v>
      </c>
      <c r="H361" s="55" t="n">
        <f aca="false">IF(OR(F361="",F361=0),"",E361/F361)</f>
        <v>0.71007371007371</v>
      </c>
      <c r="I361" s="32" t="s">
        <v>129</v>
      </c>
      <c r="J361" s="36" t="n">
        <v>2.22489971008846</v>
      </c>
      <c r="K361" s="36" t="n">
        <f aca="false">$K$8</f>
        <v>1.80181073632582</v>
      </c>
      <c r="L361" s="36" t="n">
        <f aca="false">SQRT(J361^2+K361^2)</f>
        <v>2.86298806310657</v>
      </c>
      <c r="M361" s="55" t="n">
        <f aca="false">IF(G361="","",MAX(0,G361-1.96*L361/100))</f>
        <v>0.233811723889401</v>
      </c>
      <c r="N361" s="55" t="n">
        <f aca="false">IF(G361="","",MIN(1,G361+1.96*L361/100))</f>
        <v>0.346040855963179</v>
      </c>
      <c r="O361" s="54" t="n">
        <f aca="false">ROUND(S361*W361,0)</f>
        <v>72</v>
      </c>
      <c r="P361" s="54" t="n">
        <f aca="false">IF(F361="","",ROUND(SQRT((F361*L361/100)^2+(G361*O361)^2),0))</f>
        <v>31</v>
      </c>
      <c r="R361" s="56" t="n">
        <v>-22.2588678262157</v>
      </c>
      <c r="S361" s="57" t="n">
        <f aca="false">U361*V361*$F$5</f>
        <v>814.349042709867</v>
      </c>
      <c r="T361" s="58" t="n">
        <f aca="false">MAX(0,MIN(1,R361/100+$D$5))</f>
        <v>0.289404736256608</v>
      </c>
      <c r="U361" s="58" t="n">
        <v>0.610456553755523</v>
      </c>
      <c r="V361" s="57" t="n">
        <v>1334</v>
      </c>
      <c r="W361" s="58" t="n">
        <v>0.0882361663506877</v>
      </c>
      <c r="X361" s="59" t="s">
        <v>136</v>
      </c>
      <c r="Y361" s="59" t="s">
        <v>131</v>
      </c>
    </row>
    <row r="362" customFormat="false" ht="15" hidden="false" customHeight="false" outlineLevel="0" collapsed="false">
      <c r="A362" s="32" t="s">
        <v>386</v>
      </c>
      <c r="B362" s="32" t="s">
        <v>545</v>
      </c>
      <c r="C362" s="32" t="s">
        <v>547</v>
      </c>
      <c r="D362" s="54" t="n">
        <f aca="false">ROUND(S362*T362,0)</f>
        <v>205</v>
      </c>
      <c r="E362" s="54" t="n">
        <f aca="false">ROUND(S362,0)-D362</f>
        <v>412</v>
      </c>
      <c r="F362" s="54" t="n">
        <f aca="false">IF(COUNTA(D362:E362)=0,"",SUM(D362:E362))</f>
        <v>617</v>
      </c>
      <c r="G362" s="55" t="n">
        <f aca="false">IF(OR(F362="",F362=0),"",D362/F362)</f>
        <v>0.3322528363047</v>
      </c>
      <c r="H362" s="55" t="n">
        <f aca="false">IF(OR(F362="",F362=0),"",E362/F362)</f>
        <v>0.6677471636953</v>
      </c>
      <c r="I362" s="32" t="s">
        <v>129</v>
      </c>
      <c r="J362" s="36" t="n">
        <v>2.22489971008846</v>
      </c>
      <c r="K362" s="36" t="n">
        <f aca="false">$K$8</f>
        <v>1.80181073632582</v>
      </c>
      <c r="L362" s="36" t="n">
        <f aca="false">SQRT(J362^2+K362^2)</f>
        <v>2.86298806310657</v>
      </c>
      <c r="M362" s="55" t="n">
        <f aca="false">IF(G362="","",MAX(0,G362-1.96*L362/100))</f>
        <v>0.276138270267811</v>
      </c>
      <c r="N362" s="55" t="n">
        <f aca="false">IF(G362="","",MIN(1,G362+1.96*L362/100))</f>
        <v>0.388367402341589</v>
      </c>
      <c r="O362" s="54" t="n">
        <f aca="false">ROUND(S362*W362,0)</f>
        <v>54</v>
      </c>
      <c r="P362" s="54" t="n">
        <f aca="false">IF(F362="","",ROUND(SQRT((F362*L362/100)^2+(G362*O362)^2),0))</f>
        <v>25</v>
      </c>
      <c r="R362" s="56" t="n">
        <v>-18.0167922605432</v>
      </c>
      <c r="S362" s="57" t="n">
        <f aca="false">U362*V362*$F$5</f>
        <v>617.366628830874</v>
      </c>
      <c r="T362" s="58" t="n">
        <f aca="false">MAX(0,MIN(1,R362/100+$D$5))</f>
        <v>0.331825491913333</v>
      </c>
      <c r="U362" s="58" t="n">
        <v>0.667423382519864</v>
      </c>
      <c r="V362" s="57" t="n">
        <v>925</v>
      </c>
      <c r="W362" s="58" t="n">
        <v>0.0882361663506877</v>
      </c>
      <c r="X362" s="59" t="s">
        <v>136</v>
      </c>
      <c r="Y362" s="59" t="s">
        <v>131</v>
      </c>
    </row>
    <row r="363" customFormat="false" ht="15" hidden="false" customHeight="false" outlineLevel="0" collapsed="false">
      <c r="A363" s="32" t="s">
        <v>386</v>
      </c>
      <c r="B363" s="32" t="s">
        <v>545</v>
      </c>
      <c r="C363" s="32" t="s">
        <v>548</v>
      </c>
      <c r="D363" s="54" t="n">
        <f aca="false">ROUND(S363*T363,0)</f>
        <v>158</v>
      </c>
      <c r="E363" s="54" t="n">
        <f aca="false">ROUND(S363,0)-D363</f>
        <v>370</v>
      </c>
      <c r="F363" s="54" t="n">
        <f aca="false">IF(COUNTA(D363:E363)=0,"",SUM(D363:E363))</f>
        <v>528</v>
      </c>
      <c r="G363" s="55" t="n">
        <f aca="false">IF(OR(F363="",F363=0),"",D363/F363)</f>
        <v>0.299242424242424</v>
      </c>
      <c r="H363" s="55" t="n">
        <f aca="false">IF(OR(F363="",F363=0),"",E363/F363)</f>
        <v>0.700757575757576</v>
      </c>
      <c r="I363" s="32" t="s">
        <v>129</v>
      </c>
      <c r="J363" s="36" t="n">
        <v>3.1978281706008</v>
      </c>
      <c r="K363" s="36" t="n">
        <f aca="false">$K$8</f>
        <v>1.80181073632582</v>
      </c>
      <c r="L363" s="36" t="n">
        <f aca="false">SQRT(J363^2+K363^2)</f>
        <v>3.67050772213151</v>
      </c>
      <c r="M363" s="55" t="n">
        <f aca="false">IF(G363="","",MAX(0,G363-1.96*L363/100))</f>
        <v>0.227300472888647</v>
      </c>
      <c r="N363" s="55" t="n">
        <f aca="false">IF(G363="","",MIN(1,G363+1.96*L363/100))</f>
        <v>0.371184375596202</v>
      </c>
      <c r="O363" s="54" t="n">
        <f aca="false">ROUND(S363*W363,0)</f>
        <v>78</v>
      </c>
      <c r="P363" s="54" t="n">
        <f aca="false">IF(F363="","",ROUND(SQRT((F363*L363/100)^2+(G363*O363)^2),0))</f>
        <v>30</v>
      </c>
      <c r="R363" s="56" t="n">
        <v>-21.3539931755333</v>
      </c>
      <c r="S363" s="57" t="n">
        <f aca="false">U363*V363*$F$5</f>
        <v>528.071059431524</v>
      </c>
      <c r="T363" s="58" t="n">
        <f aca="false">MAX(0,MIN(1,R363/100+$D$5))</f>
        <v>0.298453482763431</v>
      </c>
      <c r="U363" s="58" t="n">
        <v>0.657622739018088</v>
      </c>
      <c r="V363" s="57" t="n">
        <v>803</v>
      </c>
      <c r="W363" s="58" t="n">
        <v>0.147793277096735</v>
      </c>
      <c r="X363" s="59" t="s">
        <v>130</v>
      </c>
      <c r="Y363" s="59" t="s">
        <v>131</v>
      </c>
    </row>
    <row r="364" customFormat="false" ht="15" hidden="false" customHeight="false" outlineLevel="0" collapsed="false">
      <c r="A364" s="32" t="s">
        <v>386</v>
      </c>
      <c r="B364" s="32" t="s">
        <v>545</v>
      </c>
      <c r="C364" s="32" t="s">
        <v>549</v>
      </c>
      <c r="D364" s="54" t="n">
        <f aca="false">ROUND(S364*T364,0)</f>
        <v>138</v>
      </c>
      <c r="E364" s="54" t="n">
        <f aca="false">ROUND(S364,0)-D364</f>
        <v>325</v>
      </c>
      <c r="F364" s="54" t="n">
        <f aca="false">IF(COUNTA(D364:E364)=0,"",SUM(D364:E364))</f>
        <v>463</v>
      </c>
      <c r="G364" s="55" t="n">
        <f aca="false">IF(OR(F364="",F364=0),"",D364/F364)</f>
        <v>0.298056155507559</v>
      </c>
      <c r="H364" s="55" t="n">
        <f aca="false">IF(OR(F364="",F364=0),"",E364/F364)</f>
        <v>0.701943844492441</v>
      </c>
      <c r="I364" s="32" t="s">
        <v>129</v>
      </c>
      <c r="J364" s="36" t="n">
        <v>3.1978281706008</v>
      </c>
      <c r="K364" s="36" t="n">
        <f aca="false">$K$8</f>
        <v>1.80181073632582</v>
      </c>
      <c r="L364" s="36" t="n">
        <f aca="false">SQRT(J364^2+K364^2)</f>
        <v>3.67050772213151</v>
      </c>
      <c r="M364" s="55" t="n">
        <f aca="false">IF(G364="","",MAX(0,G364-1.96*L364/100))</f>
        <v>0.226114204153782</v>
      </c>
      <c r="N364" s="55" t="n">
        <f aca="false">IF(G364="","",MIN(1,G364+1.96*L364/100))</f>
        <v>0.369998106861337</v>
      </c>
      <c r="O364" s="54" t="n">
        <f aca="false">ROUND(S364*W364,0)</f>
        <v>68</v>
      </c>
      <c r="P364" s="54" t="n">
        <f aca="false">IF(F364="","",ROUND(SQRT((F364*L364/100)^2+(G364*O364)^2),0))</f>
        <v>26</v>
      </c>
      <c r="R364" s="56" t="n">
        <v>-21.4863318655881</v>
      </c>
      <c r="S364" s="57" t="n">
        <f aca="false">U364*V364*$F$5</f>
        <v>463.140604467805</v>
      </c>
      <c r="T364" s="58" t="n">
        <f aca="false">MAX(0,MIN(1,R364/100+$D$5))</f>
        <v>0.297130095862883</v>
      </c>
      <c r="U364" s="58" t="n">
        <v>0.624178712220762</v>
      </c>
      <c r="V364" s="57" t="n">
        <v>742</v>
      </c>
      <c r="W364" s="58" t="n">
        <v>0.147793277096735</v>
      </c>
      <c r="X364" s="59" t="s">
        <v>130</v>
      </c>
      <c r="Y364" s="59" t="s">
        <v>131</v>
      </c>
    </row>
    <row r="365" customFormat="false" ht="15" hidden="false" customHeight="false" outlineLevel="0" collapsed="false">
      <c r="A365" s="32" t="s">
        <v>386</v>
      </c>
      <c r="B365" s="32" t="s">
        <v>545</v>
      </c>
      <c r="C365" s="32" t="s">
        <v>550</v>
      </c>
      <c r="D365" s="54" t="n">
        <f aca="false">ROUND(S365*T365,0)</f>
        <v>269</v>
      </c>
      <c r="E365" s="54" t="n">
        <f aca="false">ROUND(S365,0)-D365</f>
        <v>457</v>
      </c>
      <c r="F365" s="54" t="n">
        <f aca="false">IF(COUNTA(D365:E365)=0,"",SUM(D365:E365))</f>
        <v>726</v>
      </c>
      <c r="G365" s="55" t="n">
        <f aca="false">IF(OR(F365="",F365=0),"",D365/F365)</f>
        <v>0.370523415977961</v>
      </c>
      <c r="H365" s="55" t="n">
        <f aca="false">IF(OR(F365="",F365=0),"",E365/F365)</f>
        <v>0.629476584022039</v>
      </c>
      <c r="I365" s="32" t="s">
        <v>129</v>
      </c>
      <c r="J365" s="36" t="n">
        <v>2.22489971008846</v>
      </c>
      <c r="K365" s="36" t="n">
        <f aca="false">$K$8</f>
        <v>1.80181073632582</v>
      </c>
      <c r="L365" s="36" t="n">
        <f aca="false">SQRT(J365^2+K365^2)</f>
        <v>2.86298806310657</v>
      </c>
      <c r="M365" s="55" t="n">
        <f aca="false">IF(G365="","",MAX(0,G365-1.96*L365/100))</f>
        <v>0.314408849941073</v>
      </c>
      <c r="N365" s="55" t="n">
        <f aca="false">IF(G365="","",MIN(1,G365+1.96*L365/100))</f>
        <v>0.42663798201485</v>
      </c>
      <c r="O365" s="54" t="n">
        <f aca="false">ROUND(S365*W365,0)</f>
        <v>64</v>
      </c>
      <c r="P365" s="54" t="n">
        <f aca="false">IF(F365="","",ROUND(SQRT((F365*L365/100)^2+(G365*O365)^2),0))</f>
        <v>32</v>
      </c>
      <c r="R365" s="56" t="n">
        <v>-14.2343460426307</v>
      </c>
      <c r="S365" s="57" t="n">
        <f aca="false">U365*V365*$F$5</f>
        <v>726.367947669665</v>
      </c>
      <c r="T365" s="58" t="n">
        <f aca="false">MAX(0,MIN(1,R365/100+$D$5))</f>
        <v>0.369649954092458</v>
      </c>
      <c r="U365" s="58" t="n">
        <v>0.59198691741619</v>
      </c>
      <c r="V365" s="57" t="n">
        <v>1227</v>
      </c>
      <c r="W365" s="58" t="n">
        <v>0.0882361663506877</v>
      </c>
      <c r="X365" s="59" t="s">
        <v>136</v>
      </c>
      <c r="Y365" s="59" t="s">
        <v>131</v>
      </c>
    </row>
    <row r="366" customFormat="false" ht="15" hidden="false" customHeight="false" outlineLevel="0" collapsed="false">
      <c r="A366" s="32" t="s">
        <v>386</v>
      </c>
      <c r="B366" s="32" t="s">
        <v>551</v>
      </c>
      <c r="C366" s="32" t="s">
        <v>552</v>
      </c>
      <c r="D366" s="54" t="n">
        <f aca="false">ROUND(S366*T366,0)</f>
        <v>619</v>
      </c>
      <c r="E366" s="54" t="n">
        <f aca="false">ROUND(S366,0)-D366</f>
        <v>631</v>
      </c>
      <c r="F366" s="54" t="n">
        <f aca="false">IF(COUNTA(D366:E366)=0,"",SUM(D366:E366))</f>
        <v>1250</v>
      </c>
      <c r="G366" s="55" t="n">
        <f aca="false">IF(OR(F366="",F366=0),"",D366/F366)</f>
        <v>0.4952</v>
      </c>
      <c r="H366" s="55" t="n">
        <f aca="false">IF(OR(F366="",F366=0),"",E366/F366)</f>
        <v>0.5048</v>
      </c>
      <c r="I366" s="32" t="s">
        <v>129</v>
      </c>
      <c r="J366" s="36" t="n">
        <v>2.08262589216041</v>
      </c>
      <c r="K366" s="36" t="n">
        <f aca="false">$K$8</f>
        <v>1.80181073632582</v>
      </c>
      <c r="L366" s="36" t="n">
        <f aca="false">SQRT(J366^2+K366^2)</f>
        <v>2.75387954279702</v>
      </c>
      <c r="M366" s="55" t="n">
        <f aca="false">IF(G366="","",MAX(0,G366-1.96*L366/100))</f>
        <v>0.441223960961178</v>
      </c>
      <c r="N366" s="55" t="n">
        <f aca="false">IF(G366="","",MIN(1,G366+1.96*L366/100))</f>
        <v>0.549176039038822</v>
      </c>
      <c r="O366" s="54" t="n">
        <f aca="false">ROUND(S366*W366,0)</f>
        <v>85</v>
      </c>
      <c r="P366" s="54" t="n">
        <f aca="false">IF(F366="","",ROUND(SQRT((F366*L366/100)^2+(G366*O366)^2),0))</f>
        <v>54</v>
      </c>
      <c r="R366" s="56" t="n">
        <v>-1.72517481581825</v>
      </c>
      <c r="S366" s="57" t="n">
        <f aca="false">U366*V366*$F$5</f>
        <v>1250.41526045488</v>
      </c>
      <c r="T366" s="58" t="n">
        <f aca="false">MAX(0,MIN(1,R366/100+$D$5))</f>
        <v>0.494741666360582</v>
      </c>
      <c r="U366" s="58" t="n">
        <v>0.666177549523111</v>
      </c>
      <c r="V366" s="57" t="n">
        <v>1877</v>
      </c>
      <c r="W366" s="58" t="n">
        <v>0.0678151016999644</v>
      </c>
      <c r="X366" s="59" t="s">
        <v>169</v>
      </c>
      <c r="Y366" s="59" t="s">
        <v>131</v>
      </c>
    </row>
    <row r="367" customFormat="false" ht="15" hidden="false" customHeight="false" outlineLevel="0" collapsed="false">
      <c r="A367" s="32" t="s">
        <v>386</v>
      </c>
      <c r="B367" s="32" t="s">
        <v>551</v>
      </c>
      <c r="C367" s="32" t="s">
        <v>553</v>
      </c>
      <c r="D367" s="54" t="n">
        <f aca="false">ROUND(S367*T367,0)</f>
        <v>291</v>
      </c>
      <c r="E367" s="54" t="n">
        <f aca="false">ROUND(S367,0)-D367</f>
        <v>300</v>
      </c>
      <c r="F367" s="54" t="n">
        <f aca="false">IF(COUNTA(D367:E367)=0,"",SUM(D367:E367))</f>
        <v>591</v>
      </c>
      <c r="G367" s="55" t="n">
        <f aca="false">IF(OR(F367="",F367=0),"",D367/F367)</f>
        <v>0.49238578680203</v>
      </c>
      <c r="H367" s="55" t="n">
        <f aca="false">IF(OR(F367="",F367=0),"",E367/F367)</f>
        <v>0.50761421319797</v>
      </c>
      <c r="I367" s="32" t="s">
        <v>232</v>
      </c>
      <c r="J367" s="36" t="n">
        <v>2.22489971008846</v>
      </c>
      <c r="K367" s="36" t="n">
        <f aca="false">$K$8</f>
        <v>1.80181073632582</v>
      </c>
      <c r="L367" s="36" t="n">
        <f aca="false">SQRT(J367^2+K367^2)</f>
        <v>2.86298806310657</v>
      </c>
      <c r="M367" s="55" t="n">
        <f aca="false">IF(G367="","",MAX(0,G367-1.96*L367/100))</f>
        <v>0.436271220765142</v>
      </c>
      <c r="N367" s="55" t="n">
        <f aca="false">IF(G367="","",MIN(1,G367+1.96*L367/100))</f>
        <v>0.548500352838919</v>
      </c>
      <c r="O367" s="54" t="n">
        <f aca="false">ROUND(S367*W367,0)</f>
        <v>52</v>
      </c>
      <c r="P367" s="54" t="n">
        <f aca="false">IF(F367="","",ROUND(SQRT((F367*L367/100)^2+(G367*O367)^2),0))</f>
        <v>31</v>
      </c>
      <c r="R367" s="56" t="n">
        <v>-2.0116998100129</v>
      </c>
      <c r="S367" s="57" t="n">
        <f aca="false">U367*V367*$F$5</f>
        <v>590.70917107022</v>
      </c>
      <c r="T367" s="58" t="n">
        <f aca="false">MAX(0,MIN(1,R367/100+$D$5))</f>
        <v>0.491876416418636</v>
      </c>
      <c r="U367" s="58" t="n">
        <v>0.64151780942283</v>
      </c>
      <c r="V367" s="57" t="n">
        <v>920.799333071793</v>
      </c>
      <c r="W367" s="58" t="n">
        <v>0.0882361663506877</v>
      </c>
      <c r="X367" s="59" t="s">
        <v>136</v>
      </c>
      <c r="Y367" s="59" t="s">
        <v>234</v>
      </c>
    </row>
    <row r="368" customFormat="false" ht="15" hidden="false" customHeight="false" outlineLevel="0" collapsed="false">
      <c r="A368" s="32" t="s">
        <v>386</v>
      </c>
      <c r="B368" s="32" t="s">
        <v>551</v>
      </c>
      <c r="C368" s="32" t="s">
        <v>554</v>
      </c>
      <c r="D368" s="54" t="n">
        <f aca="false">ROUND(S368*T368,0)</f>
        <v>486</v>
      </c>
      <c r="E368" s="54" t="n">
        <f aca="false">ROUND(S368,0)-D368</f>
        <v>515</v>
      </c>
      <c r="F368" s="54" t="n">
        <f aca="false">IF(COUNTA(D368:E368)=0,"",SUM(D368:E368))</f>
        <v>1001</v>
      </c>
      <c r="G368" s="55" t="n">
        <f aca="false">IF(OR(F368="",F368=0),"",D368/F368)</f>
        <v>0.485514485514486</v>
      </c>
      <c r="H368" s="55" t="n">
        <f aca="false">IF(OR(F368="",F368=0),"",E368/F368)</f>
        <v>0.514485514485515</v>
      </c>
      <c r="I368" s="32" t="s">
        <v>129</v>
      </c>
      <c r="J368" s="36" t="n">
        <v>2.08262589216041</v>
      </c>
      <c r="K368" s="36" t="n">
        <f aca="false">$K$8</f>
        <v>1.80181073632582</v>
      </c>
      <c r="L368" s="36" t="n">
        <f aca="false">SQRT(J368^2+K368^2)</f>
        <v>2.75387954279702</v>
      </c>
      <c r="M368" s="55" t="n">
        <f aca="false">IF(G368="","",MAX(0,G368-1.96*L368/100))</f>
        <v>0.431538446475664</v>
      </c>
      <c r="N368" s="55" t="n">
        <f aca="false">IF(G368="","",MIN(1,G368+1.96*L368/100))</f>
        <v>0.539490524553307</v>
      </c>
      <c r="O368" s="54" t="n">
        <f aca="false">ROUND(S368*W368,0)</f>
        <v>68</v>
      </c>
      <c r="P368" s="54" t="n">
        <f aca="false">IF(F368="","",ROUND(SQRT((F368*L368/100)^2+(G368*O368)^2),0))</f>
        <v>43</v>
      </c>
      <c r="R368" s="56" t="n">
        <v>-2.64345371928735</v>
      </c>
      <c r="S368" s="57" t="n">
        <f aca="false">U368*V368*$F$5</f>
        <v>1000.79736842105</v>
      </c>
      <c r="T368" s="58" t="n">
        <f aca="false">MAX(0,MIN(1,R368/100+$D$5))</f>
        <v>0.485558877325891</v>
      </c>
      <c r="U368" s="58" t="n">
        <v>0.590789473684211</v>
      </c>
      <c r="V368" s="57" t="n">
        <v>1694</v>
      </c>
      <c r="W368" s="58" t="n">
        <v>0.0678151016999644</v>
      </c>
      <c r="X368" s="59" t="s">
        <v>169</v>
      </c>
      <c r="Y368" s="59" t="s">
        <v>131</v>
      </c>
    </row>
    <row r="369" customFormat="false" ht="15" hidden="false" customHeight="false" outlineLevel="0" collapsed="false">
      <c r="A369" s="32" t="s">
        <v>386</v>
      </c>
      <c r="B369" s="32" t="s">
        <v>551</v>
      </c>
      <c r="C369" s="32" t="s">
        <v>555</v>
      </c>
      <c r="D369" s="54" t="n">
        <f aca="false">ROUND(S369*T369,0)</f>
        <v>217</v>
      </c>
      <c r="E369" s="54" t="n">
        <f aca="false">ROUND(S369,0)-D369</f>
        <v>225</v>
      </c>
      <c r="F369" s="54" t="n">
        <f aca="false">IF(COUNTA(D369:E369)=0,"",SUM(D369:E369))</f>
        <v>442</v>
      </c>
      <c r="G369" s="55" t="n">
        <f aca="false">IF(OR(F369="",F369=0),"",D369/F369)</f>
        <v>0.490950226244344</v>
      </c>
      <c r="H369" s="55" t="n">
        <f aca="false">IF(OR(F369="",F369=0),"",E369/F369)</f>
        <v>0.509049773755656</v>
      </c>
      <c r="I369" s="32" t="s">
        <v>232</v>
      </c>
      <c r="J369" s="36" t="n">
        <v>3.1978281706008</v>
      </c>
      <c r="K369" s="36" t="n">
        <f aca="false">$K$8</f>
        <v>1.80181073632582</v>
      </c>
      <c r="L369" s="36" t="n">
        <f aca="false">SQRT(J369^2+K369^2)</f>
        <v>3.67050772213151</v>
      </c>
      <c r="M369" s="55" t="n">
        <f aca="false">IF(G369="","",MAX(0,G369-1.96*L369/100))</f>
        <v>0.419008274890566</v>
      </c>
      <c r="N369" s="55" t="n">
        <f aca="false">IF(G369="","",MIN(1,G369+1.96*L369/100))</f>
        <v>0.562892177598122</v>
      </c>
      <c r="O369" s="54" t="n">
        <f aca="false">ROUND(S369*W369,0)</f>
        <v>65</v>
      </c>
      <c r="P369" s="54" t="n">
        <f aca="false">IF(F369="","",ROUND(SQRT((F369*L369/100)^2+(G369*O369)^2),0))</f>
        <v>36</v>
      </c>
      <c r="R369" s="56" t="n">
        <v>-2.2364535596347</v>
      </c>
      <c r="S369" s="57" t="n">
        <f aca="false">U369*V369*$F$5</f>
        <v>442.424845330775</v>
      </c>
      <c r="T369" s="58" t="n">
        <f aca="false">MAX(0,MIN(1,R369/100+$D$5))</f>
        <v>0.489628878922418</v>
      </c>
      <c r="U369" s="58" t="n">
        <v>0.632025575313589</v>
      </c>
      <c r="V369" s="57" t="n">
        <v>700.010984699882</v>
      </c>
      <c r="W369" s="58" t="n">
        <v>0.147793277096735</v>
      </c>
      <c r="X369" s="59" t="s">
        <v>130</v>
      </c>
      <c r="Y369" s="59" t="s">
        <v>234</v>
      </c>
    </row>
    <row r="370" customFormat="false" ht="15" hidden="false" customHeight="false" outlineLevel="0" collapsed="false">
      <c r="A370" s="32" t="s">
        <v>386</v>
      </c>
      <c r="B370" s="32" t="s">
        <v>556</v>
      </c>
      <c r="C370" s="32" t="s">
        <v>557</v>
      </c>
      <c r="D370" s="54" t="n">
        <f aca="false">ROUND(S370*T370,0)</f>
        <v>310</v>
      </c>
      <c r="E370" s="54" t="n">
        <f aca="false">ROUND(S370,0)-D370</f>
        <v>451</v>
      </c>
      <c r="F370" s="54" t="n">
        <f aca="false">IF(COUNTA(D370:E370)=0,"",SUM(D370:E370))</f>
        <v>761</v>
      </c>
      <c r="G370" s="55" t="n">
        <f aca="false">IF(OR(F370="",F370=0),"",D370/F370)</f>
        <v>0.407358738501971</v>
      </c>
      <c r="H370" s="55" t="n">
        <f aca="false">IF(OR(F370="",F370=0),"",E370/F370)</f>
        <v>0.592641261498029</v>
      </c>
      <c r="I370" s="32" t="s">
        <v>129</v>
      </c>
      <c r="J370" s="36" t="n">
        <v>2.22489971008846</v>
      </c>
      <c r="K370" s="36" t="n">
        <f aca="false">$K$8</f>
        <v>1.80181073632582</v>
      </c>
      <c r="L370" s="36" t="n">
        <f aca="false">SQRT(J370^2+K370^2)</f>
        <v>2.86298806310657</v>
      </c>
      <c r="M370" s="55" t="n">
        <f aca="false">IF(G370="","",MAX(0,G370-1.96*L370/100))</f>
        <v>0.351244172465082</v>
      </c>
      <c r="N370" s="55" t="n">
        <f aca="false">IF(G370="","",MIN(1,G370+1.96*L370/100))</f>
        <v>0.46347330453886</v>
      </c>
      <c r="O370" s="54" t="n">
        <f aca="false">ROUND(S370*W370,0)</f>
        <v>67</v>
      </c>
      <c r="P370" s="54" t="n">
        <f aca="false">IF(F370="","",ROUND(SQRT((F370*L370/100)^2+(G370*O370)^2),0))</f>
        <v>35</v>
      </c>
      <c r="R370" s="56" t="n">
        <v>-10.4605314535914</v>
      </c>
      <c r="S370" s="57" t="n">
        <f aca="false">U370*V370*$F$5</f>
        <v>761.429837518464</v>
      </c>
      <c r="T370" s="58" t="n">
        <f aca="false">MAX(0,MIN(1,R370/100+$D$5))</f>
        <v>0.407388099982851</v>
      </c>
      <c r="U370" s="58" t="n">
        <v>0.534711964549483</v>
      </c>
      <c r="V370" s="57" t="n">
        <v>1424</v>
      </c>
      <c r="W370" s="58" t="n">
        <v>0.0882361663506877</v>
      </c>
      <c r="X370" s="59" t="s">
        <v>136</v>
      </c>
      <c r="Y370" s="59" t="s">
        <v>131</v>
      </c>
    </row>
    <row r="371" customFormat="false" ht="15" hidden="false" customHeight="false" outlineLevel="0" collapsed="false">
      <c r="A371" s="32" t="s">
        <v>386</v>
      </c>
      <c r="B371" s="32" t="s">
        <v>361</v>
      </c>
      <c r="C371" s="32" t="s">
        <v>558</v>
      </c>
      <c r="D371" s="54" t="n">
        <f aca="false">ROUND(S371*T371,0)</f>
        <v>428</v>
      </c>
      <c r="E371" s="54" t="n">
        <f aca="false">ROUND(S371,0)-D371</f>
        <v>822</v>
      </c>
      <c r="F371" s="54" t="n">
        <f aca="false">IF(COUNTA(D371:E371)=0,"",SUM(D371:E371))</f>
        <v>1250</v>
      </c>
      <c r="G371" s="55" t="n">
        <f aca="false">IF(OR(F371="",F371=0),"",D371/F371)</f>
        <v>0.3424</v>
      </c>
      <c r="H371" s="55" t="n">
        <f aca="false">IF(OR(F371="",F371=0),"",E371/F371)</f>
        <v>0.6576</v>
      </c>
      <c r="I371" s="32" t="s">
        <v>129</v>
      </c>
      <c r="J371" s="36" t="n">
        <v>2.08262589216041</v>
      </c>
      <c r="K371" s="36" t="n">
        <f aca="false">$K$8</f>
        <v>1.80181073632582</v>
      </c>
      <c r="L371" s="36" t="n">
        <f aca="false">SQRT(J371^2+K371^2)</f>
        <v>2.75387954279702</v>
      </c>
      <c r="M371" s="55" t="n">
        <f aca="false">IF(G371="","",MAX(0,G371-1.96*L371/100))</f>
        <v>0.288423960961178</v>
      </c>
      <c r="N371" s="55" t="n">
        <f aca="false">IF(G371="","",MIN(1,G371+1.96*L371/100))</f>
        <v>0.396376039038822</v>
      </c>
      <c r="O371" s="54" t="n">
        <f aca="false">ROUND(S371*W371,0)</f>
        <v>85</v>
      </c>
      <c r="P371" s="54" t="n">
        <f aca="false">IF(F371="","",ROUND(SQRT((F371*L371/100)^2+(G371*O371)^2),0))</f>
        <v>45</v>
      </c>
      <c r="R371" s="56" t="n">
        <v>-16.9863497239636</v>
      </c>
      <c r="S371" s="57" t="n">
        <f aca="false">U371*V371*$F$5</f>
        <v>1250.46090534979</v>
      </c>
      <c r="T371" s="58" t="n">
        <f aca="false">MAX(0,MIN(1,R371/100+$D$5))</f>
        <v>0.342129917279129</v>
      </c>
      <c r="U371" s="58" t="n">
        <v>0.616598079561042</v>
      </c>
      <c r="V371" s="57" t="n">
        <v>2028</v>
      </c>
      <c r="W371" s="58" t="n">
        <v>0.0678151016999644</v>
      </c>
      <c r="X371" s="59" t="s">
        <v>169</v>
      </c>
      <c r="Y371" s="59" t="s">
        <v>131</v>
      </c>
    </row>
    <row r="372" customFormat="false" ht="15" hidden="false" customHeight="false" outlineLevel="0" collapsed="false">
      <c r="A372" s="32" t="s">
        <v>386</v>
      </c>
      <c r="B372" s="32" t="s">
        <v>361</v>
      </c>
      <c r="C372" s="32" t="s">
        <v>559</v>
      </c>
      <c r="D372" s="54" t="n">
        <f aca="false">ROUND(S372*T372,0)</f>
        <v>476</v>
      </c>
      <c r="E372" s="54" t="n">
        <f aca="false">ROUND(S372,0)-D372</f>
        <v>907</v>
      </c>
      <c r="F372" s="54" t="n">
        <f aca="false">IF(COUNTA(D372:E372)=0,"",SUM(D372:E372))</f>
        <v>1383</v>
      </c>
      <c r="G372" s="55" t="n">
        <f aca="false">IF(OR(F372="",F372=0),"",D372/F372)</f>
        <v>0.344179320318149</v>
      </c>
      <c r="H372" s="55" t="n">
        <f aca="false">IF(OR(F372="",F372=0),"",E372/F372)</f>
        <v>0.655820679681851</v>
      </c>
      <c r="I372" s="32" t="s">
        <v>560</v>
      </c>
      <c r="J372" s="36" t="n">
        <v>2.08262589216041</v>
      </c>
      <c r="K372" s="36" t="n">
        <f aca="false">$K$8</f>
        <v>1.80181073632582</v>
      </c>
      <c r="L372" s="36" t="n">
        <f aca="false">SQRT(J372^2+K372^2)</f>
        <v>2.75387954279702</v>
      </c>
      <c r="M372" s="55" t="n">
        <f aca="false">IF(G372="","",MAX(0,G372-1.96*L372/100))</f>
        <v>0.290203281279327</v>
      </c>
      <c r="N372" s="55" t="n">
        <f aca="false">IF(G372="","",MIN(1,G372+1.96*L372/100))</f>
        <v>0.398155359356971</v>
      </c>
      <c r="O372" s="54" t="n">
        <f aca="false">ROUND(S372*W372,0)</f>
        <v>94</v>
      </c>
      <c r="P372" s="54" t="n">
        <f aca="false">IF(F372="","",ROUND(SQRT((F372*L372/100)^2+(G372*O372)^2),0))</f>
        <v>50</v>
      </c>
      <c r="R372" s="56" t="n">
        <v>-16.8011423798687</v>
      </c>
      <c r="S372" s="57" t="n">
        <f aca="false">U372*V372*$F$5</f>
        <v>1383.3299660738</v>
      </c>
      <c r="T372" s="58" t="n">
        <f aca="false">MAX(0,MIN(1,R372/100+$D$5))</f>
        <v>0.343981990720078</v>
      </c>
      <c r="U372" s="58" t="n">
        <v>0.764270699488289</v>
      </c>
      <c r="V372" s="57" t="n">
        <v>1810</v>
      </c>
      <c r="W372" s="58" t="n">
        <v>0.0678151016999644</v>
      </c>
      <c r="X372" s="59" t="s">
        <v>169</v>
      </c>
      <c r="Y372" s="59" t="s">
        <v>131</v>
      </c>
    </row>
    <row r="373" customFormat="false" ht="15" hidden="false" customHeight="false" outlineLevel="0" collapsed="false">
      <c r="A373" s="32" t="s">
        <v>386</v>
      </c>
      <c r="B373" s="32" t="s">
        <v>561</v>
      </c>
      <c r="C373" s="32" t="s">
        <v>561</v>
      </c>
      <c r="D373" s="54" t="n">
        <f aca="false">ROUND(S373*T373,0)</f>
        <v>213</v>
      </c>
      <c r="E373" s="54" t="n">
        <f aca="false">ROUND(S373,0)-D373</f>
        <v>225</v>
      </c>
      <c r="F373" s="54" t="n">
        <f aca="false">IF(COUNTA(D373:E373)=0,"",SUM(D373:E373))</f>
        <v>438</v>
      </c>
      <c r="G373" s="55" t="n">
        <f aca="false">IF(OR(F373="",F373=0),"",D373/F373)</f>
        <v>0.486301369863014</v>
      </c>
      <c r="H373" s="55" t="n">
        <f aca="false">IF(OR(F373="",F373=0),"",E373/F373)</f>
        <v>0.513698630136986</v>
      </c>
      <c r="I373" s="32" t="s">
        <v>129</v>
      </c>
      <c r="J373" s="36" t="n">
        <v>3.1978281706008</v>
      </c>
      <c r="K373" s="36" t="n">
        <f aca="false">$K$8</f>
        <v>1.80181073632582</v>
      </c>
      <c r="L373" s="36" t="n">
        <f aca="false">SQRT(J373^2+K373^2)</f>
        <v>3.67050772213151</v>
      </c>
      <c r="M373" s="55" t="n">
        <f aca="false">IF(G373="","",MAX(0,G373-1.96*L373/100))</f>
        <v>0.414359418509236</v>
      </c>
      <c r="N373" s="55" t="n">
        <f aca="false">IF(G373="","",MIN(1,G373+1.96*L373/100))</f>
        <v>0.558243321216791</v>
      </c>
      <c r="O373" s="54" t="n">
        <f aca="false">ROUND(S373*W373,0)</f>
        <v>65</v>
      </c>
      <c r="P373" s="54" t="n">
        <f aca="false">IF(F373="","",ROUND(SQRT((F373*L373/100)^2+(G373*O373)^2),0))</f>
        <v>35</v>
      </c>
      <c r="R373" s="56" t="n">
        <v>-2.54895742157183</v>
      </c>
      <c r="S373" s="57" t="n">
        <f aca="false">U373*V373*$F$5</f>
        <v>438.292134831461</v>
      </c>
      <c r="T373" s="58" t="n">
        <f aca="false">MAX(0,MIN(1,R373/100+$D$5))</f>
        <v>0.486503840303046</v>
      </c>
      <c r="U373" s="58" t="n">
        <v>0.51685393258427</v>
      </c>
      <c r="V373" s="57" t="n">
        <v>848</v>
      </c>
      <c r="W373" s="58" t="n">
        <v>0.147793277096735</v>
      </c>
      <c r="X373" s="59" t="s">
        <v>130</v>
      </c>
      <c r="Y373" s="59" t="s">
        <v>131</v>
      </c>
    </row>
    <row r="374" customFormat="false" ht="15" hidden="false" customHeight="false" outlineLevel="0" collapsed="false">
      <c r="A374" s="32" t="s">
        <v>386</v>
      </c>
      <c r="B374" s="32" t="s">
        <v>562</v>
      </c>
      <c r="C374" s="32" t="s">
        <v>563</v>
      </c>
      <c r="D374" s="54" t="n">
        <f aca="false">ROUND(S374*T374,0)</f>
        <v>409</v>
      </c>
      <c r="E374" s="54" t="n">
        <f aca="false">ROUND(S374,0)-D374</f>
        <v>570</v>
      </c>
      <c r="F374" s="54" t="n">
        <f aca="false">IF(COUNTA(D374:E374)=0,"",SUM(D374:E374))</f>
        <v>979</v>
      </c>
      <c r="G374" s="55" t="n">
        <f aca="false">IF(OR(F374="",F374=0),"",D374/F374)</f>
        <v>0.417773237997957</v>
      </c>
      <c r="H374" s="55" t="n">
        <f aca="false">IF(OR(F374="",F374=0),"",E374/F374)</f>
        <v>0.582226762002043</v>
      </c>
      <c r="I374" s="32" t="s">
        <v>129</v>
      </c>
      <c r="J374" s="36" t="n">
        <v>2.08262589216041</v>
      </c>
      <c r="K374" s="36" t="n">
        <f aca="false">$K$8</f>
        <v>1.80181073632582</v>
      </c>
      <c r="L374" s="36" t="n">
        <f aca="false">SQRT(J374^2+K374^2)</f>
        <v>2.75387954279702</v>
      </c>
      <c r="M374" s="55" t="n">
        <f aca="false">IF(G374="","",MAX(0,G374-1.96*L374/100))</f>
        <v>0.363797198959135</v>
      </c>
      <c r="N374" s="55" t="n">
        <f aca="false">IF(G374="","",MIN(1,G374+1.96*L374/100))</f>
        <v>0.471749277036779</v>
      </c>
      <c r="O374" s="54" t="n">
        <f aca="false">ROUND(S374*W374,0)</f>
        <v>66</v>
      </c>
      <c r="P374" s="54" t="n">
        <f aca="false">IF(F374="","",ROUND(SQRT((F374*L374/100)^2+(G374*O374)^2),0))</f>
        <v>39</v>
      </c>
      <c r="R374" s="56" t="n">
        <v>-9.42967292111659</v>
      </c>
      <c r="S374" s="57" t="n">
        <f aca="false">U374*V374*$F$5</f>
        <v>979.331514324693</v>
      </c>
      <c r="T374" s="58" t="n">
        <f aca="false">MAX(0,MIN(1,R374/100+$D$5))</f>
        <v>0.417696685307599</v>
      </c>
      <c r="U374" s="58" t="n">
        <v>0.668485675306958</v>
      </c>
      <c r="V374" s="57" t="n">
        <v>1465</v>
      </c>
      <c r="W374" s="58" t="n">
        <v>0.0678151016999644</v>
      </c>
      <c r="X374" s="59" t="s">
        <v>169</v>
      </c>
      <c r="Y374" s="59" t="s">
        <v>131</v>
      </c>
    </row>
    <row r="375" customFormat="false" ht="15" hidden="false" customHeight="false" outlineLevel="0" collapsed="false">
      <c r="A375" s="32" t="s">
        <v>386</v>
      </c>
      <c r="B375" s="32" t="s">
        <v>562</v>
      </c>
      <c r="C375" s="32" t="s">
        <v>564</v>
      </c>
      <c r="D375" s="54" t="n">
        <f aca="false">ROUND(S375*T375,0)</f>
        <v>364</v>
      </c>
      <c r="E375" s="54" t="n">
        <f aca="false">ROUND(S375,0)-D375</f>
        <v>564</v>
      </c>
      <c r="F375" s="54" t="n">
        <f aca="false">IF(COUNTA(D375:E375)=0,"",SUM(D375:E375))</f>
        <v>928</v>
      </c>
      <c r="G375" s="55" t="n">
        <f aca="false">IF(OR(F375="",F375=0),"",D375/F375)</f>
        <v>0.392241379310345</v>
      </c>
      <c r="H375" s="55" t="n">
        <f aca="false">IF(OR(F375="",F375=0),"",E375/F375)</f>
        <v>0.607758620689655</v>
      </c>
      <c r="I375" s="32" t="s">
        <v>129</v>
      </c>
      <c r="J375" s="36" t="n">
        <v>2.22489971008846</v>
      </c>
      <c r="K375" s="36" t="n">
        <f aca="false">$K$8</f>
        <v>1.80181073632582</v>
      </c>
      <c r="L375" s="36" t="n">
        <f aca="false">SQRT(J375^2+K375^2)</f>
        <v>2.86298806310657</v>
      </c>
      <c r="M375" s="55" t="n">
        <f aca="false">IF(G375="","",MAX(0,G375-1.96*L375/100))</f>
        <v>0.336126813273456</v>
      </c>
      <c r="N375" s="55" t="n">
        <f aca="false">IF(G375="","",MIN(1,G375+1.96*L375/100))</f>
        <v>0.448355945347234</v>
      </c>
      <c r="O375" s="54" t="n">
        <f aca="false">ROUND(S375*W375,0)</f>
        <v>82</v>
      </c>
      <c r="P375" s="54" t="n">
        <f aca="false">IF(F375="","",ROUND(SQRT((F375*L375/100)^2+(G375*O375)^2),0))</f>
        <v>42</v>
      </c>
      <c r="R375" s="56" t="n">
        <v>-11.9494903295279</v>
      </c>
      <c r="S375" s="57" t="n">
        <f aca="false">U375*V375*$F$5</f>
        <v>927.869774919614</v>
      </c>
      <c r="T375" s="58" t="n">
        <f aca="false">MAX(0,MIN(1,R375/100+$D$5))</f>
        <v>0.392498511223486</v>
      </c>
      <c r="U375" s="58" t="n">
        <v>0.679260450160772</v>
      </c>
      <c r="V375" s="57" t="n">
        <v>1366</v>
      </c>
      <c r="W375" s="58" t="n">
        <v>0.0882361663506877</v>
      </c>
      <c r="X375" s="59" t="s">
        <v>136</v>
      </c>
      <c r="Y375" s="59" t="s">
        <v>131</v>
      </c>
    </row>
    <row r="376" customFormat="false" ht="15" hidden="false" customHeight="false" outlineLevel="0" collapsed="false">
      <c r="A376" s="32" t="s">
        <v>386</v>
      </c>
      <c r="B376" s="32" t="s">
        <v>562</v>
      </c>
      <c r="C376" s="32" t="s">
        <v>565</v>
      </c>
      <c r="D376" s="54" t="n">
        <f aca="false">ROUND(S376*T376,0)</f>
        <v>430</v>
      </c>
      <c r="E376" s="54" t="n">
        <f aca="false">ROUND(S376,0)-D376</f>
        <v>459</v>
      </c>
      <c r="F376" s="54" t="n">
        <f aca="false">IF(COUNTA(D376:E376)=0,"",SUM(D376:E376))</f>
        <v>889</v>
      </c>
      <c r="G376" s="55" t="n">
        <f aca="false">IF(OR(F376="",F376=0),"",D376/F376)</f>
        <v>0.483689538807649</v>
      </c>
      <c r="H376" s="55" t="n">
        <f aca="false">IF(OR(F376="",F376=0),"",E376/F376)</f>
        <v>0.516310461192351</v>
      </c>
      <c r="I376" s="32" t="s">
        <v>129</v>
      </c>
      <c r="J376" s="36" t="n">
        <v>2.22489971008846</v>
      </c>
      <c r="K376" s="36" t="n">
        <f aca="false">$K$8</f>
        <v>1.80181073632582</v>
      </c>
      <c r="L376" s="36" t="n">
        <f aca="false">SQRT(J376^2+K376^2)</f>
        <v>2.86298806310657</v>
      </c>
      <c r="M376" s="55" t="n">
        <f aca="false">IF(G376="","",MAX(0,G376-1.96*L376/100))</f>
        <v>0.42757497277076</v>
      </c>
      <c r="N376" s="55" t="n">
        <f aca="false">IF(G376="","",MIN(1,G376+1.96*L376/100))</f>
        <v>0.539804104844538</v>
      </c>
      <c r="O376" s="54" t="n">
        <f aca="false">ROUND(S376*W376,0)</f>
        <v>78</v>
      </c>
      <c r="P376" s="54" t="n">
        <f aca="false">IF(F376="","",ROUND(SQRT((F376*L376/100)^2+(G376*O376)^2),0))</f>
        <v>46</v>
      </c>
      <c r="R376" s="56" t="n">
        <v>-2.7754459161551</v>
      </c>
      <c r="S376" s="57" t="n">
        <f aca="false">U376*V376*$F$5</f>
        <v>888.564146620848</v>
      </c>
      <c r="T376" s="58" t="n">
        <f aca="false">MAX(0,MIN(1,R376/100+$D$5))</f>
        <v>0.484238955357214</v>
      </c>
      <c r="U376" s="58" t="n">
        <v>0.521764032073311</v>
      </c>
      <c r="V376" s="57" t="n">
        <v>1703</v>
      </c>
      <c r="W376" s="58" t="n">
        <v>0.0882361663506877</v>
      </c>
      <c r="X376" s="59" t="s">
        <v>136</v>
      </c>
      <c r="Y376" s="59" t="s">
        <v>131</v>
      </c>
    </row>
    <row r="377" customFormat="false" ht="15" hidden="false" customHeight="false" outlineLevel="0" collapsed="false">
      <c r="A377" s="32" t="s">
        <v>386</v>
      </c>
      <c r="B377" s="32" t="s">
        <v>562</v>
      </c>
      <c r="C377" s="32" t="s">
        <v>566</v>
      </c>
      <c r="D377" s="54" t="n">
        <f aca="false">ROUND(S377*T377,0)</f>
        <v>243</v>
      </c>
      <c r="E377" s="54" t="n">
        <f aca="false">ROUND(S377,0)-D377</f>
        <v>338</v>
      </c>
      <c r="F377" s="54" t="n">
        <f aca="false">IF(COUNTA(D377:E377)=0,"",SUM(D377:E377))</f>
        <v>581</v>
      </c>
      <c r="G377" s="55" t="n">
        <f aca="false">IF(OR(F377="",F377=0),"",D377/F377)</f>
        <v>0.418244406196213</v>
      </c>
      <c r="H377" s="55" t="n">
        <f aca="false">IF(OR(F377="",F377=0),"",E377/F377)</f>
        <v>0.581755593803787</v>
      </c>
      <c r="I377" s="32" t="s">
        <v>129</v>
      </c>
      <c r="J377" s="36" t="n">
        <v>2.22489971008846</v>
      </c>
      <c r="K377" s="36" t="n">
        <f aca="false">$K$8</f>
        <v>1.80181073632582</v>
      </c>
      <c r="L377" s="36" t="n">
        <f aca="false">SQRT(J377^2+K377^2)</f>
        <v>2.86298806310657</v>
      </c>
      <c r="M377" s="55" t="n">
        <f aca="false">IF(G377="","",MAX(0,G377-1.96*L377/100))</f>
        <v>0.362129840159325</v>
      </c>
      <c r="N377" s="55" t="n">
        <f aca="false">IF(G377="","",MIN(1,G377+1.96*L377/100))</f>
        <v>0.474358972233102</v>
      </c>
      <c r="O377" s="54" t="n">
        <f aca="false">ROUND(S377*W377,0)</f>
        <v>51</v>
      </c>
      <c r="P377" s="54" t="n">
        <f aca="false">IF(F377="","",ROUND(SQRT((F377*L377/100)^2+(G377*O377)^2),0))</f>
        <v>27</v>
      </c>
      <c r="R377" s="56" t="n">
        <v>-9.38430593276938</v>
      </c>
      <c r="S377" s="57" t="n">
        <f aca="false">U377*V377*$F$5</f>
        <v>580.714285714285</v>
      </c>
      <c r="T377" s="58" t="n">
        <f aca="false">MAX(0,MIN(1,R377/100+$D$5))</f>
        <v>0.418150355191071</v>
      </c>
      <c r="U377" s="58" t="n">
        <v>0.714285714285714</v>
      </c>
      <c r="V377" s="57" t="n">
        <v>813</v>
      </c>
      <c r="W377" s="58" t="n">
        <v>0.0882361663506877</v>
      </c>
      <c r="X377" s="59" t="s">
        <v>136</v>
      </c>
      <c r="Y377" s="59" t="s">
        <v>131</v>
      </c>
    </row>
    <row r="378" customFormat="false" ht="15" hidden="false" customHeight="false" outlineLevel="0" collapsed="false">
      <c r="A378" s="32" t="s">
        <v>386</v>
      </c>
      <c r="B378" s="32" t="s">
        <v>567</v>
      </c>
      <c r="C378" s="32" t="s">
        <v>568</v>
      </c>
      <c r="D378" s="54" t="n">
        <f aca="false">ROUND(S378*T378,0)</f>
        <v>456</v>
      </c>
      <c r="E378" s="54" t="n">
        <f aca="false">ROUND(S378,0)-D378</f>
        <v>309</v>
      </c>
      <c r="F378" s="54" t="n">
        <f aca="false">IF(COUNTA(D378:E378)=0,"",SUM(D378:E378))</f>
        <v>765</v>
      </c>
      <c r="G378" s="55" t="n">
        <f aca="false">IF(OR(F378="",F378=0),"",D378/F378)</f>
        <v>0.596078431372549</v>
      </c>
      <c r="H378" s="55" t="n">
        <f aca="false">IF(OR(F378="",F378=0),"",E378/F378)</f>
        <v>0.403921568627451</v>
      </c>
      <c r="I378" s="32" t="s">
        <v>129</v>
      </c>
      <c r="J378" s="36" t="n">
        <v>2.22489971008846</v>
      </c>
      <c r="K378" s="36" t="n">
        <f aca="false">$K$8</f>
        <v>1.80181073632582</v>
      </c>
      <c r="L378" s="36" t="n">
        <f aca="false">SQRT(J378^2+K378^2)</f>
        <v>2.86298806310657</v>
      </c>
      <c r="M378" s="55" t="n">
        <f aca="false">IF(G378="","",MAX(0,G378-1.96*L378/100))</f>
        <v>0.53996386533566</v>
      </c>
      <c r="N378" s="55" t="n">
        <f aca="false">IF(G378="","",MIN(1,G378+1.96*L378/100))</f>
        <v>0.652192997409438</v>
      </c>
      <c r="O378" s="54" t="n">
        <f aca="false">ROUND(S378*W378,0)</f>
        <v>67</v>
      </c>
      <c r="P378" s="54" t="n">
        <f aca="false">IF(F378="","",ROUND(SQRT((F378*L378/100)^2+(G378*O378)^2),0))</f>
        <v>46</v>
      </c>
      <c r="R378" s="56" t="n">
        <v>8.39277476859492</v>
      </c>
      <c r="S378" s="57" t="n">
        <f aca="false">U378*V378*$F$5</f>
        <v>764.667071688942</v>
      </c>
      <c r="T378" s="58" t="n">
        <f aca="false">MAX(0,MIN(1,R378/100+$D$5))</f>
        <v>0.595921162204714</v>
      </c>
      <c r="U378" s="58" t="n">
        <v>0.451397326852977</v>
      </c>
      <c r="V378" s="57" t="n">
        <v>1694</v>
      </c>
      <c r="W378" s="58" t="n">
        <v>0.0882361663506877</v>
      </c>
      <c r="X378" s="59" t="s">
        <v>136</v>
      </c>
      <c r="Y378" s="59" t="s">
        <v>131</v>
      </c>
    </row>
    <row r="379" customFormat="false" ht="15" hidden="false" customHeight="false" outlineLevel="0" collapsed="false">
      <c r="A379" s="32" t="s">
        <v>386</v>
      </c>
      <c r="B379" s="32" t="s">
        <v>567</v>
      </c>
      <c r="C379" s="32" t="s">
        <v>569</v>
      </c>
      <c r="D379" s="54" t="n">
        <f aca="false">ROUND(S379*T379,0)</f>
        <v>351</v>
      </c>
      <c r="E379" s="54" t="n">
        <f aca="false">ROUND(S379,0)-D379</f>
        <v>268</v>
      </c>
      <c r="F379" s="54" t="n">
        <f aca="false">IF(COUNTA(D379:E379)=0,"",SUM(D379:E379))</f>
        <v>619</v>
      </c>
      <c r="G379" s="55" t="n">
        <f aca="false">IF(OR(F379="",F379=0),"",D379/F379)</f>
        <v>0.567043618739903</v>
      </c>
      <c r="H379" s="55" t="n">
        <f aca="false">IF(OR(F379="",F379=0),"",E379/F379)</f>
        <v>0.432956381260097</v>
      </c>
      <c r="I379" s="32" t="s">
        <v>129</v>
      </c>
      <c r="J379" s="36" t="n">
        <v>2.22489971008846</v>
      </c>
      <c r="K379" s="36" t="n">
        <f aca="false">$K$8</f>
        <v>1.80181073632582</v>
      </c>
      <c r="L379" s="36" t="n">
        <f aca="false">SQRT(J379^2+K379^2)</f>
        <v>2.86298806310657</v>
      </c>
      <c r="M379" s="55" t="n">
        <f aca="false">IF(G379="","",MAX(0,G379-1.96*L379/100))</f>
        <v>0.510929052703014</v>
      </c>
      <c r="N379" s="55" t="n">
        <f aca="false">IF(G379="","",MIN(1,G379+1.96*L379/100))</f>
        <v>0.623158184776792</v>
      </c>
      <c r="O379" s="54" t="n">
        <f aca="false">ROUND(S379*W379,0)</f>
        <v>55</v>
      </c>
      <c r="P379" s="54" t="n">
        <f aca="false">IF(F379="","",ROUND(SQRT((F379*L379/100)^2+(G379*O379)^2),0))</f>
        <v>36</v>
      </c>
      <c r="R379" s="56" t="n">
        <v>5.45394819383118</v>
      </c>
      <c r="S379" s="57" t="n">
        <f aca="false">U379*V379*$F$5</f>
        <v>619.017871017871</v>
      </c>
      <c r="T379" s="58" t="n">
        <f aca="false">MAX(0,MIN(1,R379/100+$D$5))</f>
        <v>0.566532896457076</v>
      </c>
      <c r="U379" s="58" t="n">
        <v>0.469308469308469</v>
      </c>
      <c r="V379" s="57" t="n">
        <v>1319</v>
      </c>
      <c r="W379" s="58" t="n">
        <v>0.0882361663506877</v>
      </c>
      <c r="X379" s="59" t="s">
        <v>136</v>
      </c>
      <c r="Y379" s="59" t="s">
        <v>131</v>
      </c>
    </row>
    <row r="380" customFormat="false" ht="15" hidden="false" customHeight="false" outlineLevel="0" collapsed="false">
      <c r="A380" s="32" t="s">
        <v>386</v>
      </c>
      <c r="B380" s="32" t="s">
        <v>567</v>
      </c>
      <c r="C380" s="32" t="s">
        <v>570</v>
      </c>
      <c r="D380" s="54" t="n">
        <f aca="false">ROUND(S380*T380,0)</f>
        <v>533</v>
      </c>
      <c r="E380" s="54" t="n">
        <f aca="false">ROUND(S380,0)-D380</f>
        <v>433</v>
      </c>
      <c r="F380" s="54" t="n">
        <f aca="false">IF(COUNTA(D380:E380)=0,"",SUM(D380:E380))</f>
        <v>966</v>
      </c>
      <c r="G380" s="55" t="n">
        <f aca="false">IF(OR(F380="",F380=0),"",D380/F380)</f>
        <v>0.55175983436853</v>
      </c>
      <c r="H380" s="55" t="n">
        <f aca="false">IF(OR(F380="",F380=0),"",E380/F380)</f>
        <v>0.44824016563147</v>
      </c>
      <c r="I380" s="32" t="s">
        <v>129</v>
      </c>
      <c r="J380" s="36" t="n">
        <v>2.08262589216041</v>
      </c>
      <c r="K380" s="36" t="n">
        <f aca="false">$K$8</f>
        <v>1.80181073632582</v>
      </c>
      <c r="L380" s="36" t="n">
        <f aca="false">SQRT(J380^2+K380^2)</f>
        <v>2.75387954279702</v>
      </c>
      <c r="M380" s="55" t="n">
        <f aca="false">IF(G380="","",MAX(0,G380-1.96*L380/100))</f>
        <v>0.497783795329708</v>
      </c>
      <c r="N380" s="55" t="n">
        <f aca="false">IF(G380="","",MIN(1,G380+1.96*L380/100))</f>
        <v>0.605735873407352</v>
      </c>
      <c r="O380" s="54" t="n">
        <f aca="false">ROUND(S380*W380,0)</f>
        <v>66</v>
      </c>
      <c r="P380" s="54" t="n">
        <f aca="false">IF(F380="","",ROUND(SQRT((F380*L380/100)^2+(G380*O380)^2),0))</f>
        <v>45</v>
      </c>
      <c r="R380" s="56" t="n">
        <v>3.98805385797484</v>
      </c>
      <c r="S380" s="57" t="n">
        <f aca="false">U380*V380*$F$5</f>
        <v>966.474176094441</v>
      </c>
      <c r="T380" s="58" t="n">
        <f aca="false">MAX(0,MIN(1,R380/100+$D$5))</f>
        <v>0.551873953098513</v>
      </c>
      <c r="U380" s="58" t="n">
        <v>0.465322183964584</v>
      </c>
      <c r="V380" s="57" t="n">
        <v>2077</v>
      </c>
      <c r="W380" s="58" t="n">
        <v>0.0678151016999644</v>
      </c>
      <c r="X380" s="59" t="s">
        <v>169</v>
      </c>
      <c r="Y380" s="59" t="s">
        <v>131</v>
      </c>
    </row>
    <row r="381" customFormat="false" ht="15" hidden="false" customHeight="false" outlineLevel="0" collapsed="false">
      <c r="A381" s="32" t="s">
        <v>386</v>
      </c>
      <c r="B381" s="32" t="s">
        <v>571</v>
      </c>
      <c r="C381" s="32" t="s">
        <v>571</v>
      </c>
      <c r="D381" s="54" t="n">
        <f aca="false">ROUND(S381*T381,0)</f>
        <v>487</v>
      </c>
      <c r="E381" s="54" t="n">
        <f aca="false">ROUND(S381,0)-D381</f>
        <v>658</v>
      </c>
      <c r="F381" s="54" t="n">
        <f aca="false">IF(COUNTA(D381:E381)=0,"",SUM(D381:E381))</f>
        <v>1145</v>
      </c>
      <c r="G381" s="55" t="n">
        <f aca="false">IF(OR(F381="",F381=0),"",D381/F381)</f>
        <v>0.425327510917031</v>
      </c>
      <c r="H381" s="55" t="n">
        <f aca="false">IF(OR(F381="",F381=0),"",E381/F381)</f>
        <v>0.574672489082969</v>
      </c>
      <c r="I381" s="32" t="s">
        <v>129</v>
      </c>
      <c r="J381" s="36" t="n">
        <v>2.08262589216041</v>
      </c>
      <c r="K381" s="36" t="n">
        <f aca="false">$K$8</f>
        <v>1.80181073632582</v>
      </c>
      <c r="L381" s="36" t="n">
        <f aca="false">SQRT(J381^2+K381^2)</f>
        <v>2.75387954279702</v>
      </c>
      <c r="M381" s="55" t="n">
        <f aca="false">IF(G381="","",MAX(0,G381-1.96*L381/100))</f>
        <v>0.371351471878209</v>
      </c>
      <c r="N381" s="55" t="n">
        <f aca="false">IF(G381="","",MIN(1,G381+1.96*L381/100))</f>
        <v>0.479303549955852</v>
      </c>
      <c r="O381" s="54" t="n">
        <f aca="false">ROUND(S381*W381,0)</f>
        <v>78</v>
      </c>
      <c r="P381" s="54" t="n">
        <f aca="false">IF(F381="","",ROUND(SQRT((F381*L381/100)^2+(G381*O381)^2),0))</f>
        <v>46</v>
      </c>
      <c r="R381" s="56" t="n">
        <v>-8.71380276150452</v>
      </c>
      <c r="S381" s="57" t="n">
        <f aca="false">U381*V381*$F$5</f>
        <v>1145.48062775871</v>
      </c>
      <c r="T381" s="58" t="n">
        <f aca="false">MAX(0,MIN(1,R381/100+$D$5))</f>
        <v>0.424855386903719</v>
      </c>
      <c r="U381" s="58" t="n">
        <v>0.537027954879843</v>
      </c>
      <c r="V381" s="57" t="n">
        <v>2133</v>
      </c>
      <c r="W381" s="58" t="n">
        <v>0.0678151016999644</v>
      </c>
      <c r="X381" s="59" t="s">
        <v>169</v>
      </c>
      <c r="Y381" s="59" t="s">
        <v>131</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574</v>
      </c>
    </row>
    <row r="2" customFormat="false" ht="15" hidden="false" customHeight="false" outlineLevel="0" collapsed="false">
      <c r="A2" s="2" t="s">
        <v>87</v>
      </c>
    </row>
    <row r="3" customFormat="false" ht="15" hidden="false" customHeight="false" outlineLevel="0" collapsed="false">
      <c r="A3" s="13" t="s">
        <v>88</v>
      </c>
      <c r="B3" s="13"/>
      <c r="C3" s="13"/>
      <c r="D3" s="13"/>
      <c r="E3" s="13"/>
      <c r="F3" s="13"/>
      <c r="G3" s="13"/>
      <c r="H3" s="13"/>
      <c r="I3" s="13"/>
    </row>
    <row r="4" customFormat="false" ht="15" hidden="false" customHeight="false" outlineLevel="0" collapsed="false">
      <c r="A4" s="0" t="s">
        <v>89</v>
      </c>
      <c r="B4" s="0" t="s">
        <v>575</v>
      </c>
      <c r="C4" s="0" t="s">
        <v>91</v>
      </c>
      <c r="D4" s="43" t="n">
        <v>46300</v>
      </c>
      <c r="E4" s="44" t="s">
        <v>92</v>
      </c>
      <c r="F4" s="44" t="s">
        <v>93</v>
      </c>
      <c r="G4" s="44" t="s">
        <v>94</v>
      </c>
      <c r="H4" s="44" t="s">
        <v>95</v>
      </c>
    </row>
    <row r="5" customFormat="false" ht="15" hidden="false" customHeight="false" outlineLevel="0" collapsed="false">
      <c r="A5" s="0" t="s">
        <v>96</v>
      </c>
      <c r="B5" s="45" t="n">
        <f aca="false">'Scenario &amp; Comparison'!$C$6</f>
        <v>0.495158447761038</v>
      </c>
      <c r="C5" s="44" t="s">
        <v>97</v>
      </c>
      <c r="D5" s="46" t="n">
        <f aca="false">B5-SUMPRODUCT(R12:R381,S12:S381)/SUM(S12:S381)/100</f>
        <v>0.507556107108415</v>
      </c>
      <c r="E5" s="44" t="s">
        <v>98</v>
      </c>
      <c r="F5" s="47" t="n">
        <f aca="false">'Scenario &amp; Comparison'!$C$7</f>
        <v>1</v>
      </c>
    </row>
    <row r="6" customFormat="false" ht="15" hidden="false" customHeight="false" outlineLevel="0" collapsed="false">
      <c r="A6" s="4" t="s">
        <v>99</v>
      </c>
      <c r="B6" s="4"/>
      <c r="C6" s="4"/>
      <c r="D6" s="4"/>
      <c r="E6" s="4"/>
      <c r="F6" s="4"/>
      <c r="G6" s="4"/>
      <c r="H6" s="4"/>
      <c r="I6" s="4"/>
      <c r="J6" s="4"/>
      <c r="K6" s="4"/>
      <c r="L6" s="4"/>
      <c r="M6" s="4"/>
      <c r="N6" s="4"/>
      <c r="O6" s="4"/>
      <c r="P6" s="4"/>
    </row>
    <row r="7" customFormat="false" ht="45" hidden="false" customHeight="true" outlineLevel="0" collapsed="false">
      <c r="A7" s="8" t="s">
        <v>100</v>
      </c>
      <c r="B7" s="8" t="s">
        <v>101</v>
      </c>
      <c r="C7" s="8" t="s">
        <v>102</v>
      </c>
      <c r="D7" s="8" t="s">
        <v>35</v>
      </c>
      <c r="E7" s="8" t="s">
        <v>36</v>
      </c>
      <c r="F7" s="8" t="s">
        <v>37</v>
      </c>
      <c r="G7" s="8" t="s">
        <v>38</v>
      </c>
      <c r="H7" s="8" t="s">
        <v>103</v>
      </c>
      <c r="I7" s="8" t="s">
        <v>104</v>
      </c>
      <c r="J7" s="8" t="s">
        <v>105</v>
      </c>
      <c r="K7" s="8" t="s">
        <v>106</v>
      </c>
      <c r="L7" s="8" t="s">
        <v>107</v>
      </c>
      <c r="M7" s="8" t="s">
        <v>108</v>
      </c>
      <c r="N7" s="8" t="s">
        <v>109</v>
      </c>
      <c r="O7" s="8" t="s">
        <v>110</v>
      </c>
      <c r="P7" s="8" t="s">
        <v>111</v>
      </c>
    </row>
    <row r="8" customFormat="false" ht="15" hidden="false" customHeight="false" outlineLevel="0" collapsed="false">
      <c r="A8" s="20" t="s">
        <v>112</v>
      </c>
      <c r="B8" s="20" t="s">
        <v>113</v>
      </c>
      <c r="C8" s="20"/>
      <c r="D8" s="48" t="n">
        <f aca="false">SUM(D12:D381)</f>
        <v>151570</v>
      </c>
      <c r="E8" s="48" t="n">
        <f aca="false">SUM(E12:E381)</f>
        <v>154543</v>
      </c>
      <c r="F8" s="48" t="n">
        <f aca="false">D8+E8</f>
        <v>306113</v>
      </c>
      <c r="G8" s="49" t="n">
        <f aca="false">IF(F8=0,"",D8/F8)</f>
        <v>0.495143950109927</v>
      </c>
      <c r="H8" s="49" t="n">
        <f aca="false">IF(F8=0,"",E8/F8)</f>
        <v>0.504856049890073</v>
      </c>
      <c r="I8" s="20" t="s">
        <v>114</v>
      </c>
      <c r="J8" s="50" t="n">
        <v>0</v>
      </c>
      <c r="K8" s="50" t="n">
        <v>1.80191023378638</v>
      </c>
      <c r="L8" s="50" t="n">
        <f aca="false">SQRT(J8^2+K8^2)</f>
        <v>1.80191023378638</v>
      </c>
      <c r="M8" s="49" t="n">
        <f aca="false">G8-1.96*L8/100</f>
        <v>0.459826509527714</v>
      </c>
      <c r="N8" s="49" t="n">
        <f aca="false">G8+1.96*L8/100</f>
        <v>0.53046139069214</v>
      </c>
      <c r="O8" s="48" t="n">
        <f aca="false">ROUND(F8*0.04333,0)</f>
        <v>13264</v>
      </c>
      <c r="P8" s="48" t="n">
        <f aca="false">ROUND(SQRT((F8*L8/100)^2+(G8*O8)^2),0)</f>
        <v>8577</v>
      </c>
    </row>
    <row r="9" customFormat="false" ht="15" hidden="false" customHeight="false" outlineLevel="0" collapsed="false">
      <c r="A9" s="13" t="s">
        <v>115</v>
      </c>
      <c r="B9" s="13"/>
      <c r="C9" s="13"/>
      <c r="D9" s="13"/>
      <c r="E9" s="13"/>
      <c r="F9" s="13"/>
      <c r="G9" s="13"/>
      <c r="H9" s="13"/>
      <c r="I9" s="13"/>
      <c r="J9" s="13"/>
      <c r="K9" s="13"/>
      <c r="L9" s="13"/>
      <c r="M9" s="13"/>
      <c r="N9" s="13"/>
      <c r="O9" s="13"/>
      <c r="P9" s="13"/>
    </row>
    <row r="10" customFormat="false" ht="15" hidden="false" customHeight="false" outlineLevel="0" collapsed="false">
      <c r="A10" s="4" t="s">
        <v>116</v>
      </c>
      <c r="B10" s="4"/>
      <c r="C10" s="4"/>
      <c r="D10" s="4"/>
      <c r="E10" s="4"/>
      <c r="F10" s="4"/>
      <c r="G10" s="4"/>
      <c r="H10" s="4"/>
      <c r="I10" s="4"/>
      <c r="J10" s="4"/>
      <c r="K10" s="4"/>
      <c r="L10" s="4"/>
      <c r="M10" s="4"/>
      <c r="N10" s="4"/>
      <c r="O10" s="4"/>
      <c r="P10" s="4"/>
      <c r="R10" s="51" t="s">
        <v>117</v>
      </c>
      <c r="S10" s="52"/>
      <c r="T10" s="52"/>
      <c r="U10" s="52"/>
      <c r="V10" s="52"/>
      <c r="W10" s="52"/>
      <c r="X10" s="52"/>
      <c r="Y10" s="52"/>
    </row>
    <row r="11" customFormat="false" ht="31.5" hidden="false" customHeight="true" outlineLevel="0" collapsed="false">
      <c r="A11" s="8" t="s">
        <v>77</v>
      </c>
      <c r="B11" s="8" t="s">
        <v>78</v>
      </c>
      <c r="C11" s="8" t="s">
        <v>79</v>
      </c>
      <c r="D11" s="8" t="s">
        <v>35</v>
      </c>
      <c r="E11" s="8" t="s">
        <v>36</v>
      </c>
      <c r="F11" s="8" t="s">
        <v>37</v>
      </c>
      <c r="G11" s="8" t="s">
        <v>38</v>
      </c>
      <c r="H11" s="8" t="s">
        <v>103</v>
      </c>
      <c r="I11" s="8" t="s">
        <v>118</v>
      </c>
      <c r="J11" s="8" t="s">
        <v>105</v>
      </c>
      <c r="K11" s="8" t="s">
        <v>106</v>
      </c>
      <c r="L11" s="8" t="s">
        <v>107</v>
      </c>
      <c r="M11" s="8" t="s">
        <v>108</v>
      </c>
      <c r="N11" s="8" t="s">
        <v>109</v>
      </c>
      <c r="O11" s="8" t="s">
        <v>110</v>
      </c>
      <c r="P11" s="8" t="s">
        <v>111</v>
      </c>
      <c r="R11" s="53" t="s">
        <v>119</v>
      </c>
      <c r="S11" s="53" t="s">
        <v>120</v>
      </c>
      <c r="T11" s="53" t="s">
        <v>121</v>
      </c>
      <c r="U11" s="53" t="s">
        <v>122</v>
      </c>
      <c r="V11" s="53" t="s">
        <v>123</v>
      </c>
      <c r="W11" s="53" t="s">
        <v>124</v>
      </c>
      <c r="X11" s="53" t="s">
        <v>125</v>
      </c>
      <c r="Y11" s="53" t="s">
        <v>126</v>
      </c>
    </row>
    <row r="12" customFormat="false" ht="15" hidden="false" customHeight="false" outlineLevel="0" collapsed="false">
      <c r="A12" s="32" t="s">
        <v>127</v>
      </c>
      <c r="B12" s="32" t="s">
        <v>128</v>
      </c>
      <c r="C12" s="32" t="s">
        <v>128</v>
      </c>
      <c r="D12" s="54" t="n">
        <f aca="false">ROUND(S12*T12,0)</f>
        <v>147</v>
      </c>
      <c r="E12" s="54" t="n">
        <f aca="false">ROUND(S12,0)-D12</f>
        <v>217</v>
      </c>
      <c r="F12" s="54" t="n">
        <f aca="false">IF(COUNTA(D12:E12)=0,"",SUM(D12:E12))</f>
        <v>364</v>
      </c>
      <c r="G12" s="55" t="n">
        <f aca="false">IF(OR(F12="",F12=0),"",D12/F12)</f>
        <v>0.403846153846154</v>
      </c>
      <c r="H12" s="55" t="n">
        <f aca="false">IF(OR(F12="",F12=0),"",E12/F12)</f>
        <v>0.596153846153846</v>
      </c>
      <c r="I12" s="32" t="s">
        <v>129</v>
      </c>
      <c r="J12" s="36" t="n">
        <v>3.71103496666907</v>
      </c>
      <c r="K12" s="36" t="n">
        <f aca="false">$K$8</f>
        <v>1.80191023378638</v>
      </c>
      <c r="L12" s="36" t="n">
        <f aca="false">SQRT(J12^2+K12^2)</f>
        <v>4.12536798533956</v>
      </c>
      <c r="M12" s="55" t="n">
        <f aca="false">IF(G12="","",MAX(0,G12-1.96*L12/100))</f>
        <v>0.322988941333499</v>
      </c>
      <c r="N12" s="55" t="n">
        <f aca="false">IF(G12="","",MIN(1,G12+1.96*L12/100))</f>
        <v>0.484703366358809</v>
      </c>
      <c r="O12" s="54" t="n">
        <f aca="false">ROUND(S12*W12,0)</f>
        <v>54</v>
      </c>
      <c r="P12" s="54" t="n">
        <f aca="false">IF(F12="","",ROUND(SQRT((F12*L12/100)^2+(G12*O12)^2),0))</f>
        <v>26</v>
      </c>
      <c r="R12" s="56" t="n">
        <v>-10.4721524382724</v>
      </c>
      <c r="S12" s="57" t="n">
        <f aca="false">U12*V12*$F$5</f>
        <v>364.490963855422</v>
      </c>
      <c r="T12" s="58" t="n">
        <f aca="false">MAX(0,MIN(1,R12/100+$D$5))</f>
        <v>0.402834582725691</v>
      </c>
      <c r="U12" s="58" t="n">
        <v>0.58132530120482</v>
      </c>
      <c r="V12" s="57" t="n">
        <v>627</v>
      </c>
      <c r="W12" s="58" t="n">
        <v>0.147793277096735</v>
      </c>
      <c r="X12" s="59" t="s">
        <v>130</v>
      </c>
      <c r="Y12" s="59" t="s">
        <v>131</v>
      </c>
    </row>
    <row r="13" customFormat="false" ht="15" hidden="false" customHeight="false" outlineLevel="0" collapsed="false">
      <c r="A13" s="32" t="s">
        <v>127</v>
      </c>
      <c r="B13" s="32" t="s">
        <v>132</v>
      </c>
      <c r="C13" s="32" t="s">
        <v>132</v>
      </c>
      <c r="D13" s="54" t="n">
        <f aca="false">ROUND(S13*T13,0)</f>
        <v>90</v>
      </c>
      <c r="E13" s="54" t="n">
        <f aca="false">ROUND(S13,0)-D13</f>
        <v>240</v>
      </c>
      <c r="F13" s="54" t="n">
        <f aca="false">IF(COUNTA(D13:E13)=0,"",SUM(D13:E13))</f>
        <v>330</v>
      </c>
      <c r="G13" s="55" t="n">
        <f aca="false">IF(OR(F13="",F13=0),"",D13/F13)</f>
        <v>0.272727272727273</v>
      </c>
      <c r="H13" s="55" t="n">
        <f aca="false">IF(OR(F13="",F13=0),"",E13/F13)</f>
        <v>0.727272727272727</v>
      </c>
      <c r="I13" s="32" t="s">
        <v>129</v>
      </c>
      <c r="J13" s="36" t="n">
        <v>3.71103496666907</v>
      </c>
      <c r="K13" s="36" t="n">
        <f aca="false">$K$8</f>
        <v>1.80191023378638</v>
      </c>
      <c r="L13" s="36" t="n">
        <f aca="false">SQRT(J13^2+K13^2)</f>
        <v>4.12536798533956</v>
      </c>
      <c r="M13" s="55" t="n">
        <f aca="false">IF(G13="","",MAX(0,G13-1.96*L13/100))</f>
        <v>0.191870060214617</v>
      </c>
      <c r="N13" s="55" t="n">
        <f aca="false">IF(G13="","",MIN(1,G13+1.96*L13/100))</f>
        <v>0.353584485239928</v>
      </c>
      <c r="O13" s="54" t="n">
        <f aca="false">ROUND(S13*W13,0)</f>
        <v>49</v>
      </c>
      <c r="P13" s="54" t="n">
        <f aca="false">IF(F13="","",ROUND(SQRT((F13*L13/100)^2+(G13*O13)^2),0))</f>
        <v>19</v>
      </c>
      <c r="R13" s="56" t="n">
        <v>-23.5599836444359</v>
      </c>
      <c r="S13" s="57" t="n">
        <f aca="false">U13*V13*$F$5</f>
        <v>330.130136986301</v>
      </c>
      <c r="T13" s="58" t="n">
        <f aca="false">MAX(0,MIN(1,R13/100+$D$5))</f>
        <v>0.271956270664056</v>
      </c>
      <c r="U13" s="58" t="n">
        <v>0.537671232876712</v>
      </c>
      <c r="V13" s="57" t="n">
        <v>614</v>
      </c>
      <c r="W13" s="58" t="n">
        <v>0.147793277096735</v>
      </c>
      <c r="X13" s="59" t="s">
        <v>130</v>
      </c>
      <c r="Y13" s="59" t="s">
        <v>131</v>
      </c>
    </row>
    <row r="14" customFormat="false" ht="15" hidden="false" customHeight="false" outlineLevel="0" collapsed="false">
      <c r="A14" s="32" t="s">
        <v>127</v>
      </c>
      <c r="B14" s="32" t="s">
        <v>133</v>
      </c>
      <c r="C14" s="32" t="s">
        <v>133</v>
      </c>
      <c r="D14" s="54" t="n">
        <f aca="false">ROUND(S14*T14,0)</f>
        <v>111</v>
      </c>
      <c r="E14" s="54" t="n">
        <f aca="false">ROUND(S14,0)-D14</f>
        <v>245</v>
      </c>
      <c r="F14" s="54" t="n">
        <f aca="false">IF(COUNTA(D14:E14)=0,"",SUM(D14:E14))</f>
        <v>356</v>
      </c>
      <c r="G14" s="55" t="n">
        <f aca="false">IF(OR(F14="",F14=0),"",D14/F14)</f>
        <v>0.311797752808989</v>
      </c>
      <c r="H14" s="55" t="n">
        <f aca="false">IF(OR(F14="",F14=0),"",E14/F14)</f>
        <v>0.688202247191011</v>
      </c>
      <c r="I14" s="32" t="s">
        <v>129</v>
      </c>
      <c r="J14" s="36" t="n">
        <v>3.71103496666907</v>
      </c>
      <c r="K14" s="36" t="n">
        <f aca="false">$K$8</f>
        <v>1.80191023378638</v>
      </c>
      <c r="L14" s="36" t="n">
        <f aca="false">SQRT(J14^2+K14^2)</f>
        <v>4.12536798533956</v>
      </c>
      <c r="M14" s="55" t="n">
        <f aca="false">IF(G14="","",MAX(0,G14-1.96*L14/100))</f>
        <v>0.230940540296333</v>
      </c>
      <c r="N14" s="55" t="n">
        <f aca="false">IF(G14="","",MIN(1,G14+1.96*L14/100))</f>
        <v>0.392654965321644</v>
      </c>
      <c r="O14" s="54" t="n">
        <f aca="false">ROUND(S14*W14,0)</f>
        <v>53</v>
      </c>
      <c r="P14" s="54" t="n">
        <f aca="false">IF(F14="","",ROUND(SQRT((F14*L14/100)^2+(G14*O14)^2),0))</f>
        <v>22</v>
      </c>
      <c r="R14" s="56" t="n">
        <v>-19.4456085523961</v>
      </c>
      <c r="S14" s="57" t="n">
        <f aca="false">U14*V14*$F$5</f>
        <v>355.63436928702</v>
      </c>
      <c r="T14" s="58" t="n">
        <f aca="false">MAX(0,MIN(1,R14/100+$D$5))</f>
        <v>0.313100021584454</v>
      </c>
      <c r="U14" s="58" t="n">
        <v>0.636197440585009</v>
      </c>
      <c r="V14" s="57" t="n">
        <v>559</v>
      </c>
      <c r="W14" s="58" t="n">
        <v>0.147793277096735</v>
      </c>
      <c r="X14" s="59" t="s">
        <v>130</v>
      </c>
      <c r="Y14" s="59" t="s">
        <v>131</v>
      </c>
    </row>
    <row r="15" customFormat="false" ht="15" hidden="false" customHeight="false" outlineLevel="0" collapsed="false">
      <c r="A15" s="32" t="s">
        <v>127</v>
      </c>
      <c r="B15" s="32" t="s">
        <v>134</v>
      </c>
      <c r="C15" s="32" t="s">
        <v>135</v>
      </c>
      <c r="D15" s="54" t="n">
        <f aca="false">ROUND(S15*T15,0)</f>
        <v>177</v>
      </c>
      <c r="E15" s="54" t="n">
        <f aca="false">ROUND(S15,0)-D15</f>
        <v>547</v>
      </c>
      <c r="F15" s="54" t="n">
        <f aca="false">IF(COUNTA(D15:E15)=0,"",SUM(D15:E15))</f>
        <v>724</v>
      </c>
      <c r="G15" s="55" t="n">
        <f aca="false">IF(OR(F15="",F15=0),"",D15/F15)</f>
        <v>0.244475138121547</v>
      </c>
      <c r="H15" s="55" t="n">
        <f aca="false">IF(OR(F15="",F15=0),"",E15/F15)</f>
        <v>0.755524861878453</v>
      </c>
      <c r="I15" s="32" t="s">
        <v>129</v>
      </c>
      <c r="J15" s="36" t="n">
        <v>2.37310914384046</v>
      </c>
      <c r="K15" s="36" t="n">
        <f aca="false">$K$8</f>
        <v>1.80191023378638</v>
      </c>
      <c r="L15" s="36" t="n">
        <f aca="false">SQRT(J15^2+K15^2)</f>
        <v>2.97968580545052</v>
      </c>
      <c r="M15" s="55" t="n">
        <f aca="false">IF(G15="","",MAX(0,G15-1.96*L15/100))</f>
        <v>0.186073296334717</v>
      </c>
      <c r="N15" s="55" t="n">
        <f aca="false">IF(G15="","",MIN(1,G15+1.96*L15/100))</f>
        <v>0.302876979908377</v>
      </c>
      <c r="O15" s="54" t="n">
        <f aca="false">ROUND(S15*W15,0)</f>
        <v>64</v>
      </c>
      <c r="P15" s="54" t="n">
        <f aca="false">IF(F15="","",ROUND(SQRT((F15*L15/100)^2+(G15*O15)^2),0))</f>
        <v>27</v>
      </c>
      <c r="R15" s="56" t="n">
        <v>-26.25551406395</v>
      </c>
      <c r="S15" s="57" t="n">
        <f aca="false">U15*V15*$F$5</f>
        <v>724.377906976744</v>
      </c>
      <c r="T15" s="58" t="n">
        <f aca="false">MAX(0,MIN(1,R15/100+$D$5))</f>
        <v>0.245000966468915</v>
      </c>
      <c r="U15" s="58" t="n">
        <v>0.676356589147287</v>
      </c>
      <c r="V15" s="57" t="n">
        <v>1071</v>
      </c>
      <c r="W15" s="58" t="n">
        <v>0.0882361663506877</v>
      </c>
      <c r="X15" s="59" t="s">
        <v>136</v>
      </c>
      <c r="Y15" s="59" t="s">
        <v>131</v>
      </c>
    </row>
    <row r="16" customFormat="false" ht="15" hidden="false" customHeight="false" outlineLevel="0" collapsed="false">
      <c r="A16" s="32" t="s">
        <v>127</v>
      </c>
      <c r="B16" s="32" t="s">
        <v>134</v>
      </c>
      <c r="C16" s="32" t="s">
        <v>137</v>
      </c>
      <c r="D16" s="54" t="n">
        <f aca="false">ROUND(S16*T16,0)</f>
        <v>163</v>
      </c>
      <c r="E16" s="54" t="n">
        <f aca="false">ROUND(S16,0)-D16</f>
        <v>448</v>
      </c>
      <c r="F16" s="54" t="n">
        <f aca="false">IF(COUNTA(D16:E16)=0,"",SUM(D16:E16))</f>
        <v>611</v>
      </c>
      <c r="G16" s="55" t="n">
        <f aca="false">IF(OR(F16="",F16=0),"",D16/F16)</f>
        <v>0.266775777414075</v>
      </c>
      <c r="H16" s="55" t="n">
        <f aca="false">IF(OR(F16="",F16=0),"",E16/F16)</f>
        <v>0.733224222585925</v>
      </c>
      <c r="I16" s="32" t="s">
        <v>129</v>
      </c>
      <c r="J16" s="36" t="n">
        <v>2.37310914384046</v>
      </c>
      <c r="K16" s="36" t="n">
        <f aca="false">$K$8</f>
        <v>1.80191023378638</v>
      </c>
      <c r="L16" s="36" t="n">
        <f aca="false">SQRT(J16^2+K16^2)</f>
        <v>2.97968580545052</v>
      </c>
      <c r="M16" s="55" t="n">
        <f aca="false">IF(G16="","",MAX(0,G16-1.96*L16/100))</f>
        <v>0.208373935627245</v>
      </c>
      <c r="N16" s="55" t="n">
        <f aca="false">IF(G16="","",MIN(1,G16+1.96*L16/100))</f>
        <v>0.325177619200905</v>
      </c>
      <c r="O16" s="54" t="n">
        <f aca="false">ROUND(S16*W16,0)</f>
        <v>54</v>
      </c>
      <c r="P16" s="54" t="n">
        <f aca="false">IF(F16="","",ROUND(SQRT((F16*L16/100)^2+(G16*O16)^2),0))</f>
        <v>23</v>
      </c>
      <c r="R16" s="56" t="n">
        <v>-24.0939926673688</v>
      </c>
      <c r="S16" s="57" t="n">
        <f aca="false">U16*V16*$F$5</f>
        <v>610.89237199582</v>
      </c>
      <c r="T16" s="58" t="n">
        <f aca="false">MAX(0,MIN(1,R16/100+$D$5))</f>
        <v>0.266616180434727</v>
      </c>
      <c r="U16" s="58" t="n">
        <v>0.625914315569488</v>
      </c>
      <c r="V16" s="57" t="n">
        <v>976</v>
      </c>
      <c r="W16" s="58" t="n">
        <v>0.0882361663506877</v>
      </c>
      <c r="X16" s="59" t="s">
        <v>136</v>
      </c>
      <c r="Y16" s="59" t="s">
        <v>131</v>
      </c>
    </row>
    <row r="17" customFormat="false" ht="15" hidden="false" customHeight="false" outlineLevel="0" collapsed="false">
      <c r="A17" s="32" t="s">
        <v>127</v>
      </c>
      <c r="B17" s="32" t="s">
        <v>138</v>
      </c>
      <c r="C17" s="32" t="s">
        <v>138</v>
      </c>
      <c r="D17" s="54" t="n">
        <f aca="false">ROUND(S17*T17,0)</f>
        <v>31</v>
      </c>
      <c r="E17" s="54" t="n">
        <f aca="false">ROUND(S17,0)-D17</f>
        <v>62</v>
      </c>
      <c r="F17" s="54" t="n">
        <f aca="false">IF(COUNTA(D17:E17)=0,"",SUM(D17:E17))</f>
        <v>93</v>
      </c>
      <c r="G17" s="55" t="n">
        <f aca="false">IF(OR(F17="",F17=0),"",D17/F17)</f>
        <v>0.333333333333333</v>
      </c>
      <c r="H17" s="55" t="n">
        <f aca="false">IF(OR(F17="",F17=0),"",E17/F17)</f>
        <v>0.666666666666667</v>
      </c>
      <c r="I17" s="32" t="s">
        <v>129</v>
      </c>
      <c r="J17" s="36" t="n">
        <v>3.71103496666907</v>
      </c>
      <c r="K17" s="36" t="n">
        <f aca="false">$K$8</f>
        <v>1.80191023378638</v>
      </c>
      <c r="L17" s="36" t="n">
        <f aca="false">SQRT(J17^2+K17^2)</f>
        <v>4.12536798533956</v>
      </c>
      <c r="M17" s="55" t="n">
        <f aca="false">IF(G17="","",MAX(0,G17-1.96*L17/100))</f>
        <v>0.252476120820678</v>
      </c>
      <c r="N17" s="55" t="n">
        <f aca="false">IF(G17="","",MIN(1,G17+1.96*L17/100))</f>
        <v>0.414190545845989</v>
      </c>
      <c r="O17" s="54" t="n">
        <f aca="false">ROUND(S17*W17,0)</f>
        <v>14</v>
      </c>
      <c r="P17" s="54" t="n">
        <f aca="false">IF(F17="","",ROUND(SQRT((F17*L17/100)^2+(G17*O17)^2),0))</f>
        <v>6</v>
      </c>
      <c r="R17" s="56" t="n">
        <v>-17.9248566781337</v>
      </c>
      <c r="S17" s="57" t="n">
        <f aca="false">U17*V17*$F$5</f>
        <v>93.4268292682927</v>
      </c>
      <c r="T17" s="58" t="n">
        <f aca="false">MAX(0,MIN(1,R17/100+$D$5))</f>
        <v>0.328307540327078</v>
      </c>
      <c r="U17" s="58" t="n">
        <v>0.573170731707317</v>
      </c>
      <c r="V17" s="57" t="n">
        <v>163</v>
      </c>
      <c r="W17" s="58" t="n">
        <v>0.147793277096735</v>
      </c>
      <c r="X17" s="59" t="s">
        <v>130</v>
      </c>
      <c r="Y17" s="59" t="s">
        <v>131</v>
      </c>
    </row>
    <row r="18" customFormat="false" ht="15" hidden="false" customHeight="false" outlineLevel="0" collapsed="false">
      <c r="A18" s="32" t="s">
        <v>127</v>
      </c>
      <c r="B18" s="32" t="s">
        <v>139</v>
      </c>
      <c r="C18" s="32" t="s">
        <v>140</v>
      </c>
      <c r="D18" s="54" t="n">
        <f aca="false">ROUND(S18*T18,0)</f>
        <v>227</v>
      </c>
      <c r="E18" s="54" t="n">
        <f aca="false">ROUND(S18,0)-D18</f>
        <v>626</v>
      </c>
      <c r="F18" s="54" t="n">
        <f aca="false">IF(COUNTA(D18:E18)=0,"",SUM(D18:E18))</f>
        <v>853</v>
      </c>
      <c r="G18" s="55" t="n">
        <f aca="false">IF(OR(F18="",F18=0),"",D18/F18)</f>
        <v>0.266119577960141</v>
      </c>
      <c r="H18" s="55" t="n">
        <f aca="false">IF(OR(F18="",F18=0),"",E18/F18)</f>
        <v>0.733880422039859</v>
      </c>
      <c r="I18" s="32" t="s">
        <v>129</v>
      </c>
      <c r="J18" s="36" t="n">
        <v>2.37310914384046</v>
      </c>
      <c r="K18" s="36" t="n">
        <f aca="false">$K$8</f>
        <v>1.80191023378638</v>
      </c>
      <c r="L18" s="36" t="n">
        <f aca="false">SQRT(J18^2+K18^2)</f>
        <v>2.97968580545052</v>
      </c>
      <c r="M18" s="55" t="n">
        <f aca="false">IF(G18="","",MAX(0,G18-1.96*L18/100))</f>
        <v>0.207717736173311</v>
      </c>
      <c r="N18" s="55" t="n">
        <f aca="false">IF(G18="","",MIN(1,G18+1.96*L18/100))</f>
        <v>0.324521419746971</v>
      </c>
      <c r="O18" s="54" t="n">
        <f aca="false">ROUND(S18*W18,0)</f>
        <v>75</v>
      </c>
      <c r="P18" s="54" t="n">
        <f aca="false">IF(F18="","",ROUND(SQRT((F18*L18/100)^2+(G18*O18)^2),0))</f>
        <v>32</v>
      </c>
      <c r="R18" s="56" t="n">
        <v>-24.1669824841903</v>
      </c>
      <c r="S18" s="57" t="n">
        <f aca="false">U18*V18*$F$5</f>
        <v>852.994440031771</v>
      </c>
      <c r="T18" s="58" t="n">
        <f aca="false">MAX(0,MIN(1,R18/100+$D$5))</f>
        <v>0.265886282266512</v>
      </c>
      <c r="U18" s="58" t="n">
        <v>0.666401906274821</v>
      </c>
      <c r="V18" s="57" t="n">
        <v>1280</v>
      </c>
      <c r="W18" s="58" t="n">
        <v>0.0882361663506877</v>
      </c>
      <c r="X18" s="59" t="s">
        <v>136</v>
      </c>
      <c r="Y18" s="59" t="s">
        <v>131</v>
      </c>
    </row>
    <row r="19" customFormat="false" ht="15" hidden="false" customHeight="false" outlineLevel="0" collapsed="false">
      <c r="A19" s="32" t="s">
        <v>127</v>
      </c>
      <c r="B19" s="32" t="s">
        <v>139</v>
      </c>
      <c r="C19" s="32" t="s">
        <v>141</v>
      </c>
      <c r="D19" s="54" t="n">
        <f aca="false">ROUND(S19*T19,0)</f>
        <v>115</v>
      </c>
      <c r="E19" s="54" t="n">
        <f aca="false">ROUND(S19,0)-D19</f>
        <v>333</v>
      </c>
      <c r="F19" s="54" t="n">
        <f aca="false">IF(COUNTA(D19:E19)=0,"",SUM(D19:E19))</f>
        <v>448</v>
      </c>
      <c r="G19" s="55" t="n">
        <f aca="false">IF(OR(F19="",F19=0),"",D19/F19)</f>
        <v>0.256696428571429</v>
      </c>
      <c r="H19" s="55" t="n">
        <f aca="false">IF(OR(F19="",F19=0),"",E19/F19)</f>
        <v>0.743303571428571</v>
      </c>
      <c r="I19" s="32" t="s">
        <v>129</v>
      </c>
      <c r="J19" s="36" t="n">
        <v>3.71103496666907</v>
      </c>
      <c r="K19" s="36" t="n">
        <f aca="false">$K$8</f>
        <v>1.80191023378638</v>
      </c>
      <c r="L19" s="36" t="n">
        <f aca="false">SQRT(J19^2+K19^2)</f>
        <v>4.12536798533956</v>
      </c>
      <c r="M19" s="55" t="n">
        <f aca="false">IF(G19="","",MAX(0,G19-1.96*L19/100))</f>
        <v>0.175839216058773</v>
      </c>
      <c r="N19" s="55" t="n">
        <f aca="false">IF(G19="","",MIN(1,G19+1.96*L19/100))</f>
        <v>0.337553641084084</v>
      </c>
      <c r="O19" s="54" t="n">
        <f aca="false">ROUND(S19*W19,0)</f>
        <v>66</v>
      </c>
      <c r="P19" s="54" t="n">
        <f aca="false">IF(F19="","",ROUND(SQRT((F19*L19/100)^2+(G19*O19)^2),0))</f>
        <v>25</v>
      </c>
      <c r="R19" s="56" t="n">
        <v>-25.089599742298</v>
      </c>
      <c r="S19" s="57" t="n">
        <f aca="false">U19*V19*$F$5</f>
        <v>447.939320388349</v>
      </c>
      <c r="T19" s="58" t="n">
        <f aca="false">MAX(0,MIN(1,R19/100+$D$5))</f>
        <v>0.256660109685435</v>
      </c>
      <c r="U19" s="58" t="n">
        <v>0.550970873786408</v>
      </c>
      <c r="V19" s="57" t="n">
        <v>813</v>
      </c>
      <c r="W19" s="58" t="n">
        <v>0.147793277096735</v>
      </c>
      <c r="X19" s="59" t="s">
        <v>130</v>
      </c>
      <c r="Y19" s="59" t="s">
        <v>131</v>
      </c>
    </row>
    <row r="20" customFormat="false" ht="15" hidden="false" customHeight="false" outlineLevel="0" collapsed="false">
      <c r="A20" s="32" t="s">
        <v>127</v>
      </c>
      <c r="B20" s="32" t="s">
        <v>139</v>
      </c>
      <c r="C20" s="32" t="s">
        <v>142</v>
      </c>
      <c r="D20" s="54" t="n">
        <f aca="false">ROUND(S20*T20,0)</f>
        <v>177</v>
      </c>
      <c r="E20" s="54" t="n">
        <f aca="false">ROUND(S20,0)-D20</f>
        <v>506</v>
      </c>
      <c r="F20" s="54" t="n">
        <f aca="false">IF(COUNTA(D20:E20)=0,"",SUM(D20:E20))</f>
        <v>683</v>
      </c>
      <c r="G20" s="55" t="n">
        <f aca="false">IF(OR(F20="",F20=0),"",D20/F20)</f>
        <v>0.259150805270864</v>
      </c>
      <c r="H20" s="55" t="n">
        <f aca="false">IF(OR(F20="",F20=0),"",E20/F20)</f>
        <v>0.740849194729136</v>
      </c>
      <c r="I20" s="32" t="s">
        <v>129</v>
      </c>
      <c r="J20" s="36" t="n">
        <v>2.37310914384046</v>
      </c>
      <c r="K20" s="36" t="n">
        <f aca="false">$K$8</f>
        <v>1.80191023378638</v>
      </c>
      <c r="L20" s="36" t="n">
        <f aca="false">SQRT(J20^2+K20^2)</f>
        <v>2.97968580545052</v>
      </c>
      <c r="M20" s="55" t="n">
        <f aca="false">IF(G20="","",MAX(0,G20-1.96*L20/100))</f>
        <v>0.200748963484034</v>
      </c>
      <c r="N20" s="55" t="n">
        <f aca="false">IF(G20="","",MIN(1,G20+1.96*L20/100))</f>
        <v>0.317552647057694</v>
      </c>
      <c r="O20" s="54" t="n">
        <f aca="false">ROUND(S20*W20,0)</f>
        <v>60</v>
      </c>
      <c r="P20" s="54" t="n">
        <f aca="false">IF(F20="","",ROUND(SQRT((F20*L20/100)^2+(G20*O20)^2),0))</f>
        <v>26</v>
      </c>
      <c r="R20" s="56" t="n">
        <v>-24.9042300652106</v>
      </c>
      <c r="S20" s="57" t="n">
        <f aca="false">U20*V20*$F$5</f>
        <v>683.326771653543</v>
      </c>
      <c r="T20" s="58" t="n">
        <f aca="false">MAX(0,MIN(1,R20/100+$D$5))</f>
        <v>0.258513806456309</v>
      </c>
      <c r="U20" s="58" t="n">
        <v>0.654527559055118</v>
      </c>
      <c r="V20" s="57" t="n">
        <v>1044</v>
      </c>
      <c r="W20" s="58" t="n">
        <v>0.0882361663506877</v>
      </c>
      <c r="X20" s="59" t="s">
        <v>136</v>
      </c>
      <c r="Y20" s="59" t="s">
        <v>131</v>
      </c>
    </row>
    <row r="21" customFormat="false" ht="15" hidden="false" customHeight="false" outlineLevel="0" collapsed="false">
      <c r="A21" s="32" t="s">
        <v>127</v>
      </c>
      <c r="B21" s="32" t="s">
        <v>143</v>
      </c>
      <c r="C21" s="32" t="s">
        <v>144</v>
      </c>
      <c r="D21" s="54" t="n">
        <f aca="false">ROUND(S21*T21,0)</f>
        <v>192</v>
      </c>
      <c r="E21" s="54" t="n">
        <f aca="false">ROUND(S21,0)-D21</f>
        <v>244</v>
      </c>
      <c r="F21" s="54" t="n">
        <f aca="false">IF(COUNTA(D21:E21)=0,"",SUM(D21:E21))</f>
        <v>436</v>
      </c>
      <c r="G21" s="55" t="n">
        <f aca="false">IF(OR(F21="",F21=0),"",D21/F21)</f>
        <v>0.440366972477064</v>
      </c>
      <c r="H21" s="55" t="n">
        <f aca="false">IF(OR(F21="",F21=0),"",E21/F21)</f>
        <v>0.559633027522936</v>
      </c>
      <c r="I21" s="32" t="s">
        <v>129</v>
      </c>
      <c r="J21" s="36" t="n">
        <v>3.71103496666907</v>
      </c>
      <c r="K21" s="36" t="n">
        <f aca="false">$K$8</f>
        <v>1.80191023378638</v>
      </c>
      <c r="L21" s="36" t="n">
        <f aca="false">SQRT(J21^2+K21^2)</f>
        <v>4.12536798533956</v>
      </c>
      <c r="M21" s="55" t="n">
        <f aca="false">IF(G21="","",MAX(0,G21-1.96*L21/100))</f>
        <v>0.359509759964409</v>
      </c>
      <c r="N21" s="55" t="n">
        <f aca="false">IF(G21="","",MIN(1,G21+1.96*L21/100))</f>
        <v>0.52122418498972</v>
      </c>
      <c r="O21" s="54" t="n">
        <f aca="false">ROUND(S21*W21,0)</f>
        <v>64</v>
      </c>
      <c r="P21" s="54" t="n">
        <f aca="false">IF(F21="","",ROUND(SQRT((F21*L21/100)^2+(G21*O21)^2),0))</f>
        <v>33</v>
      </c>
      <c r="R21" s="56" t="n">
        <v>-6.84288269076493</v>
      </c>
      <c r="S21" s="57" t="n">
        <f aca="false">U21*V21*$F$5</f>
        <v>436.24466571835</v>
      </c>
      <c r="T21" s="58" t="n">
        <f aca="false">MAX(0,MIN(1,R21/100+$D$5))</f>
        <v>0.439127280200765</v>
      </c>
      <c r="U21" s="58" t="n">
        <v>0.625889046941679</v>
      </c>
      <c r="V21" s="57" t="n">
        <v>697</v>
      </c>
      <c r="W21" s="58" t="n">
        <v>0.147793277096735</v>
      </c>
      <c r="X21" s="59" t="s">
        <v>130</v>
      </c>
      <c r="Y21" s="59" t="s">
        <v>131</v>
      </c>
    </row>
    <row r="22" customFormat="false" ht="15" hidden="false" customHeight="false" outlineLevel="0" collapsed="false">
      <c r="A22" s="32" t="s">
        <v>127</v>
      </c>
      <c r="B22" s="32" t="s">
        <v>143</v>
      </c>
      <c r="C22" s="32" t="s">
        <v>145</v>
      </c>
      <c r="D22" s="54" t="n">
        <f aca="false">ROUND(S22*T22,0)</f>
        <v>118</v>
      </c>
      <c r="E22" s="54" t="n">
        <f aca="false">ROUND(S22,0)-D22</f>
        <v>162</v>
      </c>
      <c r="F22" s="54" t="n">
        <f aca="false">IF(COUNTA(D22:E22)=0,"",SUM(D22:E22))</f>
        <v>280</v>
      </c>
      <c r="G22" s="55" t="n">
        <f aca="false">IF(OR(F22="",F22=0),"",D22/F22)</f>
        <v>0.421428571428571</v>
      </c>
      <c r="H22" s="55" t="n">
        <f aca="false">IF(OR(F22="",F22=0),"",E22/F22)</f>
        <v>0.578571428571429</v>
      </c>
      <c r="I22" s="32" t="s">
        <v>129</v>
      </c>
      <c r="J22" s="36" t="n">
        <v>3.71103496666907</v>
      </c>
      <c r="K22" s="36" t="n">
        <f aca="false">$K$8</f>
        <v>1.80191023378638</v>
      </c>
      <c r="L22" s="36" t="n">
        <f aca="false">SQRT(J22^2+K22^2)</f>
        <v>4.12536798533956</v>
      </c>
      <c r="M22" s="55" t="n">
        <f aca="false">IF(G22="","",MAX(0,G22-1.96*L22/100))</f>
        <v>0.340571358915916</v>
      </c>
      <c r="N22" s="55" t="n">
        <f aca="false">IF(G22="","",MIN(1,G22+1.96*L22/100))</f>
        <v>0.502285783941227</v>
      </c>
      <c r="O22" s="54" t="n">
        <f aca="false">ROUND(S22*W22,0)</f>
        <v>41</v>
      </c>
      <c r="P22" s="54" t="n">
        <f aca="false">IF(F22="","",ROUND(SQRT((F22*L22/100)^2+(G22*O22)^2),0))</f>
        <v>21</v>
      </c>
      <c r="R22" s="56" t="n">
        <v>-8.77455820031264</v>
      </c>
      <c r="S22" s="57" t="n">
        <f aca="false">U22*V22*$F$5</f>
        <v>280.5</v>
      </c>
      <c r="T22" s="58" t="n">
        <f aca="false">MAX(0,MIN(1,R22/100+$D$5))</f>
        <v>0.419810525105288</v>
      </c>
      <c r="U22" s="58" t="n">
        <v>0.568965517241379</v>
      </c>
      <c r="V22" s="57" t="n">
        <v>493</v>
      </c>
      <c r="W22" s="58" t="n">
        <v>0.147793277096735</v>
      </c>
      <c r="X22" s="59" t="s">
        <v>130</v>
      </c>
      <c r="Y22" s="59" t="s">
        <v>131</v>
      </c>
    </row>
    <row r="23" customFormat="false" ht="15" hidden="false" customHeight="false" outlineLevel="0" collapsed="false">
      <c r="A23" s="32" t="s">
        <v>127</v>
      </c>
      <c r="B23" s="32" t="s">
        <v>143</v>
      </c>
      <c r="C23" s="32" t="s">
        <v>146</v>
      </c>
      <c r="D23" s="54" t="n">
        <f aca="false">ROUND(S23*T23,0)</f>
        <v>246</v>
      </c>
      <c r="E23" s="54" t="n">
        <f aca="false">ROUND(S23,0)-D23</f>
        <v>400</v>
      </c>
      <c r="F23" s="54" t="n">
        <f aca="false">IF(COUNTA(D23:E23)=0,"",SUM(D23:E23))</f>
        <v>646</v>
      </c>
      <c r="G23" s="55" t="n">
        <f aca="false">IF(OR(F23="",F23=0),"",D23/F23)</f>
        <v>0.380804953560372</v>
      </c>
      <c r="H23" s="55" t="n">
        <f aca="false">IF(OR(F23="",F23=0),"",E23/F23)</f>
        <v>0.619195046439629</v>
      </c>
      <c r="I23" s="32" t="s">
        <v>129</v>
      </c>
      <c r="J23" s="36" t="n">
        <v>2.37310914384046</v>
      </c>
      <c r="K23" s="36" t="n">
        <f aca="false">$K$8</f>
        <v>1.80191023378638</v>
      </c>
      <c r="L23" s="36" t="n">
        <f aca="false">SQRT(J23^2+K23^2)</f>
        <v>2.97968580545052</v>
      </c>
      <c r="M23" s="55" t="n">
        <f aca="false">IF(G23="","",MAX(0,G23-1.96*L23/100))</f>
        <v>0.322403111773541</v>
      </c>
      <c r="N23" s="55" t="n">
        <f aca="false">IF(G23="","",MIN(1,G23+1.96*L23/100))</f>
        <v>0.439206795347202</v>
      </c>
      <c r="O23" s="54" t="n">
        <f aca="false">ROUND(S23*W23,0)</f>
        <v>57</v>
      </c>
      <c r="P23" s="54" t="n">
        <f aca="false">IF(F23="","",ROUND(SQRT((F23*L23/100)^2+(G23*O23)^2),0))</f>
        <v>29</v>
      </c>
      <c r="R23" s="56" t="n">
        <v>-12.6655706114412</v>
      </c>
      <c r="S23" s="57" t="n">
        <f aca="false">U23*V23*$F$5</f>
        <v>645.69536423841</v>
      </c>
      <c r="T23" s="58" t="n">
        <f aca="false">MAX(0,MIN(1,R23/100+$D$5))</f>
        <v>0.380900400994003</v>
      </c>
      <c r="U23" s="58" t="n">
        <v>0.689845474613686</v>
      </c>
      <c r="V23" s="57" t="n">
        <v>936</v>
      </c>
      <c r="W23" s="58" t="n">
        <v>0.0882361663506877</v>
      </c>
      <c r="X23" s="59" t="s">
        <v>136</v>
      </c>
      <c r="Y23" s="59" t="s">
        <v>131</v>
      </c>
    </row>
    <row r="24" customFormat="false" ht="15" hidden="false" customHeight="false" outlineLevel="0" collapsed="false">
      <c r="A24" s="32" t="s">
        <v>127</v>
      </c>
      <c r="B24" s="32" t="s">
        <v>143</v>
      </c>
      <c r="C24" s="32" t="s">
        <v>147</v>
      </c>
      <c r="D24" s="54" t="n">
        <f aca="false">ROUND(S24*T24,0)</f>
        <v>116</v>
      </c>
      <c r="E24" s="54" t="n">
        <f aca="false">ROUND(S24,0)-D24</f>
        <v>113</v>
      </c>
      <c r="F24" s="54" t="n">
        <f aca="false">IF(COUNTA(D24:E24)=0,"",SUM(D24:E24))</f>
        <v>229</v>
      </c>
      <c r="G24" s="55" t="n">
        <f aca="false">IF(OR(F24="",F24=0),"",D24/F24)</f>
        <v>0.506550218340611</v>
      </c>
      <c r="H24" s="55" t="n">
        <f aca="false">IF(OR(F24="",F24=0),"",E24/F24)</f>
        <v>0.493449781659389</v>
      </c>
      <c r="I24" s="32" t="s">
        <v>129</v>
      </c>
      <c r="J24" s="36" t="n">
        <v>3.71103496666907</v>
      </c>
      <c r="K24" s="36" t="n">
        <f aca="false">$K$8</f>
        <v>1.80191023378638</v>
      </c>
      <c r="L24" s="36" t="n">
        <f aca="false">SQRT(J24^2+K24^2)</f>
        <v>4.12536798533956</v>
      </c>
      <c r="M24" s="55" t="n">
        <f aca="false">IF(G24="","",MAX(0,G24-1.96*L24/100))</f>
        <v>0.425693005827956</v>
      </c>
      <c r="N24" s="55" t="n">
        <f aca="false">IF(G24="","",MIN(1,G24+1.96*L24/100))</f>
        <v>0.587407430853267</v>
      </c>
      <c r="O24" s="54" t="n">
        <f aca="false">ROUND(S24*W24,0)</f>
        <v>34</v>
      </c>
      <c r="P24" s="54" t="n">
        <f aca="false">IF(F24="","",ROUND(SQRT((F24*L24/100)^2+(G24*O24)^2),0))</f>
        <v>20</v>
      </c>
      <c r="R24" s="56" t="n">
        <v>-0.0253749915895142</v>
      </c>
      <c r="S24" s="57" t="n">
        <f aca="false">U24*V24*$F$5</f>
        <v>229.496083550914</v>
      </c>
      <c r="T24" s="58" t="n">
        <f aca="false">MAX(0,MIN(1,R24/100+$D$5))</f>
        <v>0.50730235719252</v>
      </c>
      <c r="U24" s="58" t="n">
        <v>0.650130548302872</v>
      </c>
      <c r="V24" s="57" t="n">
        <v>353</v>
      </c>
      <c r="W24" s="58" t="n">
        <v>0.147793277096735</v>
      </c>
      <c r="X24" s="59" t="s">
        <v>130</v>
      </c>
      <c r="Y24" s="59" t="s">
        <v>131</v>
      </c>
    </row>
    <row r="25" customFormat="false" ht="15" hidden="false" customHeight="false" outlineLevel="0" collapsed="false">
      <c r="A25" s="32" t="s">
        <v>127</v>
      </c>
      <c r="B25" s="32" t="s">
        <v>143</v>
      </c>
      <c r="C25" s="32" t="s">
        <v>148</v>
      </c>
      <c r="D25" s="54" t="n">
        <f aca="false">ROUND(S25*T25,0)</f>
        <v>229</v>
      </c>
      <c r="E25" s="54" t="n">
        <f aca="false">ROUND(S25,0)-D25</f>
        <v>290</v>
      </c>
      <c r="F25" s="54" t="n">
        <f aca="false">IF(COUNTA(D25:E25)=0,"",SUM(D25:E25))</f>
        <v>519</v>
      </c>
      <c r="G25" s="55" t="n">
        <f aca="false">IF(OR(F25="",F25=0),"",D25/F25)</f>
        <v>0.441233140655106</v>
      </c>
      <c r="H25" s="55" t="n">
        <f aca="false">IF(OR(F25="",F25=0),"",E25/F25)</f>
        <v>0.558766859344894</v>
      </c>
      <c r="I25" s="32" t="s">
        <v>129</v>
      </c>
      <c r="J25" s="36" t="n">
        <v>3.71103496666907</v>
      </c>
      <c r="K25" s="36" t="n">
        <f aca="false">$K$8</f>
        <v>1.80191023378638</v>
      </c>
      <c r="L25" s="36" t="n">
        <f aca="false">SQRT(J25^2+K25^2)</f>
        <v>4.12536798533956</v>
      </c>
      <c r="M25" s="55" t="n">
        <f aca="false">IF(G25="","",MAX(0,G25-1.96*L25/100))</f>
        <v>0.360375928142451</v>
      </c>
      <c r="N25" s="55" t="n">
        <f aca="false">IF(G25="","",MIN(1,G25+1.96*L25/100))</f>
        <v>0.522090353167761</v>
      </c>
      <c r="O25" s="54" t="n">
        <f aca="false">ROUND(S25*W25,0)</f>
        <v>77</v>
      </c>
      <c r="P25" s="54" t="n">
        <f aca="false">IF(F25="","",ROUND(SQRT((F25*L25/100)^2+(G25*O25)^2),0))</f>
        <v>40</v>
      </c>
      <c r="R25" s="56" t="n">
        <v>-6.64367810594294</v>
      </c>
      <c r="S25" s="57" t="n">
        <f aca="false">U25*V25*$F$5</f>
        <v>519.166666666667</v>
      </c>
      <c r="T25" s="58" t="n">
        <f aca="false">MAX(0,MIN(1,R25/100+$D$5))</f>
        <v>0.441119326048985</v>
      </c>
      <c r="U25" s="58" t="n">
        <v>0.648148148148148</v>
      </c>
      <c r="V25" s="57" t="n">
        <v>801</v>
      </c>
      <c r="W25" s="58" t="n">
        <v>0.147793277096735</v>
      </c>
      <c r="X25" s="59" t="s">
        <v>130</v>
      </c>
      <c r="Y25" s="59" t="s">
        <v>131</v>
      </c>
    </row>
    <row r="26" customFormat="false" ht="15" hidden="false" customHeight="false" outlineLevel="0" collapsed="false">
      <c r="A26" s="32" t="s">
        <v>127</v>
      </c>
      <c r="B26" s="32" t="s">
        <v>149</v>
      </c>
      <c r="C26" s="32" t="s">
        <v>150</v>
      </c>
      <c r="D26" s="54" t="n">
        <f aca="false">ROUND(S26*T26,0)</f>
        <v>95</v>
      </c>
      <c r="E26" s="54" t="n">
        <f aca="false">ROUND(S26,0)-D26</f>
        <v>172</v>
      </c>
      <c r="F26" s="54" t="n">
        <f aca="false">IF(COUNTA(D26:E26)=0,"",SUM(D26:E26))</f>
        <v>267</v>
      </c>
      <c r="G26" s="55" t="n">
        <f aca="false">IF(OR(F26="",F26=0),"",D26/F26)</f>
        <v>0.355805243445693</v>
      </c>
      <c r="H26" s="55" t="n">
        <f aca="false">IF(OR(F26="",F26=0),"",E26/F26)</f>
        <v>0.644194756554307</v>
      </c>
      <c r="I26" s="32" t="s">
        <v>129</v>
      </c>
      <c r="J26" s="36" t="n">
        <v>3.71103496666907</v>
      </c>
      <c r="K26" s="36" t="n">
        <f aca="false">$K$8</f>
        <v>1.80191023378638</v>
      </c>
      <c r="L26" s="36" t="n">
        <f aca="false">SQRT(J26^2+K26^2)</f>
        <v>4.12536798533956</v>
      </c>
      <c r="M26" s="55" t="n">
        <f aca="false">IF(G26="","",MAX(0,G26-1.96*L26/100))</f>
        <v>0.274948030933038</v>
      </c>
      <c r="N26" s="55" t="n">
        <f aca="false">IF(G26="","",MIN(1,G26+1.96*L26/100))</f>
        <v>0.436662455958348</v>
      </c>
      <c r="O26" s="54" t="n">
        <f aca="false">ROUND(S26*W26,0)</f>
        <v>39</v>
      </c>
      <c r="P26" s="54" t="n">
        <f aca="false">IF(F26="","",ROUND(SQRT((F26*L26/100)^2+(G26*O26)^2),0))</f>
        <v>18</v>
      </c>
      <c r="R26" s="56" t="n">
        <v>-15.0346854540308</v>
      </c>
      <c r="S26" s="57" t="n">
        <f aca="false">U26*V26*$F$5</f>
        <v>267.002518891688</v>
      </c>
      <c r="T26" s="58" t="n">
        <f aca="false">MAX(0,MIN(1,R26/100+$D$5))</f>
        <v>0.357209252568106</v>
      </c>
      <c r="U26" s="58" t="n">
        <v>0.629722921914358</v>
      </c>
      <c r="V26" s="57" t="n">
        <v>424</v>
      </c>
      <c r="W26" s="58" t="n">
        <v>0.147793277096735</v>
      </c>
      <c r="X26" s="59" t="s">
        <v>130</v>
      </c>
      <c r="Y26" s="59" t="s">
        <v>131</v>
      </c>
    </row>
    <row r="27" customFormat="false" ht="15" hidden="false" customHeight="false" outlineLevel="0" collapsed="false">
      <c r="A27" s="32" t="s">
        <v>127</v>
      </c>
      <c r="B27" s="32" t="s">
        <v>149</v>
      </c>
      <c r="C27" s="32" t="s">
        <v>151</v>
      </c>
      <c r="D27" s="54" t="n">
        <f aca="false">ROUND(S27*T27,0)</f>
        <v>168</v>
      </c>
      <c r="E27" s="54" t="n">
        <f aca="false">ROUND(S27,0)-D27</f>
        <v>374</v>
      </c>
      <c r="F27" s="54" t="n">
        <f aca="false">IF(COUNTA(D27:E27)=0,"",SUM(D27:E27))</f>
        <v>542</v>
      </c>
      <c r="G27" s="55" t="n">
        <f aca="false">IF(OR(F27="",F27=0),"",D27/F27)</f>
        <v>0.309963099630996</v>
      </c>
      <c r="H27" s="55" t="n">
        <f aca="false">IF(OR(F27="",F27=0),"",E27/F27)</f>
        <v>0.690036900369004</v>
      </c>
      <c r="I27" s="32" t="s">
        <v>129</v>
      </c>
      <c r="J27" s="36" t="n">
        <v>3.71103496666907</v>
      </c>
      <c r="K27" s="36" t="n">
        <f aca="false">$K$8</f>
        <v>1.80191023378638</v>
      </c>
      <c r="L27" s="36" t="n">
        <f aca="false">SQRT(J27^2+K27^2)</f>
        <v>4.12536798533956</v>
      </c>
      <c r="M27" s="55" t="n">
        <f aca="false">IF(G27="","",MAX(0,G27-1.96*L27/100))</f>
        <v>0.229105887118341</v>
      </c>
      <c r="N27" s="55" t="n">
        <f aca="false">IF(G27="","",MIN(1,G27+1.96*L27/100))</f>
        <v>0.390820312143652</v>
      </c>
      <c r="O27" s="54" t="n">
        <f aca="false">ROUND(S27*W27,0)</f>
        <v>80</v>
      </c>
      <c r="P27" s="54" t="n">
        <f aca="false">IF(F27="","",ROUND(SQRT((F27*L27/100)^2+(G27*O27)^2),0))</f>
        <v>33</v>
      </c>
      <c r="R27" s="56" t="n">
        <v>-19.7047332089513</v>
      </c>
      <c r="S27" s="57" t="n">
        <f aca="false">U27*V27*$F$5</f>
        <v>542.170709793351</v>
      </c>
      <c r="T27" s="58" t="n">
        <f aca="false">MAX(0,MIN(1,R27/100+$D$5))</f>
        <v>0.310508775018902</v>
      </c>
      <c r="U27" s="58" t="n">
        <v>0.527403414195867</v>
      </c>
      <c r="V27" s="57" t="n">
        <v>1028</v>
      </c>
      <c r="W27" s="58" t="n">
        <v>0.147793277096735</v>
      </c>
      <c r="X27" s="59" t="s">
        <v>130</v>
      </c>
      <c r="Y27" s="59" t="s">
        <v>131</v>
      </c>
    </row>
    <row r="28" customFormat="false" ht="15" hidden="false" customHeight="false" outlineLevel="0" collapsed="false">
      <c r="A28" s="32" t="s">
        <v>127</v>
      </c>
      <c r="B28" s="32" t="s">
        <v>152</v>
      </c>
      <c r="C28" s="32" t="s">
        <v>153</v>
      </c>
      <c r="D28" s="54" t="n">
        <f aca="false">ROUND(S28*T28,0)</f>
        <v>212</v>
      </c>
      <c r="E28" s="54" t="n">
        <f aca="false">ROUND(S28,0)-D28</f>
        <v>312</v>
      </c>
      <c r="F28" s="54" t="n">
        <f aca="false">IF(COUNTA(D28:E28)=0,"",SUM(D28:E28))</f>
        <v>524</v>
      </c>
      <c r="G28" s="55" t="n">
        <f aca="false">IF(OR(F28="",F28=0),"",D28/F28)</f>
        <v>0.404580152671756</v>
      </c>
      <c r="H28" s="55" t="n">
        <f aca="false">IF(OR(F28="",F28=0),"",E28/F28)</f>
        <v>0.595419847328244</v>
      </c>
      <c r="I28" s="32" t="s">
        <v>129</v>
      </c>
      <c r="J28" s="36" t="n">
        <v>3.71103496666907</v>
      </c>
      <c r="K28" s="36" t="n">
        <f aca="false">$K$8</f>
        <v>1.80191023378638</v>
      </c>
      <c r="L28" s="36" t="n">
        <f aca="false">SQRT(J28^2+K28^2)</f>
        <v>4.12536798533956</v>
      </c>
      <c r="M28" s="55" t="n">
        <f aca="false">IF(G28="","",MAX(0,G28-1.96*L28/100))</f>
        <v>0.3237229401591</v>
      </c>
      <c r="N28" s="55" t="n">
        <f aca="false">IF(G28="","",MIN(1,G28+1.96*L28/100))</f>
        <v>0.485437365184411</v>
      </c>
      <c r="O28" s="54" t="n">
        <f aca="false">ROUND(S28*W28,0)</f>
        <v>77</v>
      </c>
      <c r="P28" s="54" t="n">
        <f aca="false">IF(F28="","",ROUND(SQRT((F28*L28/100)^2+(G28*O28)^2),0))</f>
        <v>38</v>
      </c>
      <c r="R28" s="56" t="n">
        <v>-10.3487335483965</v>
      </c>
      <c r="S28" s="57" t="n">
        <f aca="false">U28*V28*$F$5</f>
        <v>523.643835616438</v>
      </c>
      <c r="T28" s="58" t="n">
        <f aca="false">MAX(0,MIN(1,R28/100+$D$5))</f>
        <v>0.40406877162445</v>
      </c>
      <c r="U28" s="58" t="n">
        <v>0.472602739726027</v>
      </c>
      <c r="V28" s="57" t="n">
        <v>1108</v>
      </c>
      <c r="W28" s="58" t="n">
        <v>0.147793277096735</v>
      </c>
      <c r="X28" s="59" t="s">
        <v>130</v>
      </c>
      <c r="Y28" s="59" t="s">
        <v>131</v>
      </c>
    </row>
    <row r="29" customFormat="false" ht="15" hidden="false" customHeight="false" outlineLevel="0" collapsed="false">
      <c r="A29" s="32" t="s">
        <v>127</v>
      </c>
      <c r="B29" s="32" t="s">
        <v>152</v>
      </c>
      <c r="C29" s="32" t="s">
        <v>154</v>
      </c>
      <c r="D29" s="54" t="n">
        <f aca="false">ROUND(S29*T29,0)</f>
        <v>119</v>
      </c>
      <c r="E29" s="54" t="n">
        <f aca="false">ROUND(S29,0)-D29</f>
        <v>179</v>
      </c>
      <c r="F29" s="54" t="n">
        <f aca="false">IF(COUNTA(D29:E29)=0,"",SUM(D29:E29))</f>
        <v>298</v>
      </c>
      <c r="G29" s="55" t="n">
        <f aca="false">IF(OR(F29="",F29=0),"",D29/F29)</f>
        <v>0.399328859060403</v>
      </c>
      <c r="H29" s="55" t="n">
        <f aca="false">IF(OR(F29="",F29=0),"",E29/F29)</f>
        <v>0.600671140939597</v>
      </c>
      <c r="I29" s="32" t="s">
        <v>129</v>
      </c>
      <c r="J29" s="36" t="n">
        <v>3.71103496666907</v>
      </c>
      <c r="K29" s="36" t="n">
        <f aca="false">$K$8</f>
        <v>1.80191023378638</v>
      </c>
      <c r="L29" s="36" t="n">
        <f aca="false">SQRT(J29^2+K29^2)</f>
        <v>4.12536798533956</v>
      </c>
      <c r="M29" s="55" t="n">
        <f aca="false">IF(G29="","",MAX(0,G29-1.96*L29/100))</f>
        <v>0.318471646547747</v>
      </c>
      <c r="N29" s="55" t="n">
        <f aca="false">IF(G29="","",MIN(1,G29+1.96*L29/100))</f>
        <v>0.480186071573058</v>
      </c>
      <c r="O29" s="54" t="n">
        <f aca="false">ROUND(S29*W29,0)</f>
        <v>44</v>
      </c>
      <c r="P29" s="54" t="n">
        <f aca="false">IF(F29="","",ROUND(SQRT((F29*L29/100)^2+(G29*O29)^2),0))</f>
        <v>21</v>
      </c>
      <c r="R29" s="56" t="n">
        <v>-10.7605243764925</v>
      </c>
      <c r="S29" s="57" t="n">
        <f aca="false">U29*V29*$F$5</f>
        <v>297.7625</v>
      </c>
      <c r="T29" s="58" t="n">
        <f aca="false">MAX(0,MIN(1,R29/100+$D$5))</f>
        <v>0.399950863343489</v>
      </c>
      <c r="U29" s="58" t="n">
        <v>0.4484375</v>
      </c>
      <c r="V29" s="57" t="n">
        <v>664</v>
      </c>
      <c r="W29" s="58" t="n">
        <v>0.147793277096735</v>
      </c>
      <c r="X29" s="59" t="s">
        <v>130</v>
      </c>
      <c r="Y29" s="59" t="s">
        <v>131</v>
      </c>
    </row>
    <row r="30" customFormat="false" ht="15" hidden="false" customHeight="false" outlineLevel="0" collapsed="false">
      <c r="A30" s="32" t="s">
        <v>127</v>
      </c>
      <c r="B30" s="32" t="s">
        <v>152</v>
      </c>
      <c r="C30" s="32" t="s">
        <v>155</v>
      </c>
      <c r="D30" s="54" t="n">
        <f aca="false">ROUND(S30*T30,0)</f>
        <v>106</v>
      </c>
      <c r="E30" s="54" t="n">
        <f aca="false">ROUND(S30,0)-D30</f>
        <v>155</v>
      </c>
      <c r="F30" s="54" t="n">
        <f aca="false">IF(COUNTA(D30:E30)=0,"",SUM(D30:E30))</f>
        <v>261</v>
      </c>
      <c r="G30" s="55" t="n">
        <f aca="false">IF(OR(F30="",F30=0),"",D30/F30)</f>
        <v>0.406130268199234</v>
      </c>
      <c r="H30" s="55" t="n">
        <f aca="false">IF(OR(F30="",F30=0),"",E30/F30)</f>
        <v>0.593869731800766</v>
      </c>
      <c r="I30" s="32" t="s">
        <v>129</v>
      </c>
      <c r="J30" s="36" t="n">
        <v>3.71103496666907</v>
      </c>
      <c r="K30" s="36" t="n">
        <f aca="false">$K$8</f>
        <v>1.80191023378638</v>
      </c>
      <c r="L30" s="36" t="n">
        <f aca="false">SQRT(J30^2+K30^2)</f>
        <v>4.12536798533956</v>
      </c>
      <c r="M30" s="55" t="n">
        <f aca="false">IF(G30="","",MAX(0,G30-1.96*L30/100))</f>
        <v>0.325273055686578</v>
      </c>
      <c r="N30" s="55" t="n">
        <f aca="false">IF(G30="","",MIN(1,G30+1.96*L30/100))</f>
        <v>0.486987480711889</v>
      </c>
      <c r="O30" s="54" t="n">
        <f aca="false">ROUND(S30*W30,0)</f>
        <v>39</v>
      </c>
      <c r="P30" s="54" t="n">
        <f aca="false">IF(F30="","",ROUND(SQRT((F30*L30/100)^2+(G30*O30)^2),0))</f>
        <v>19</v>
      </c>
      <c r="R30" s="56" t="n">
        <v>-10.1504474839579</v>
      </c>
      <c r="S30" s="57" t="n">
        <f aca="false">U30*V30*$F$5</f>
        <v>260.883392226148</v>
      </c>
      <c r="T30" s="58" t="n">
        <f aca="false">MAX(0,MIN(1,R30/100+$D$5))</f>
        <v>0.406051632268836</v>
      </c>
      <c r="U30" s="58" t="n">
        <v>0.406360424028269</v>
      </c>
      <c r="V30" s="57" t="n">
        <v>642</v>
      </c>
      <c r="W30" s="58" t="n">
        <v>0.147793277096735</v>
      </c>
      <c r="X30" s="59" t="s">
        <v>130</v>
      </c>
      <c r="Y30" s="59" t="s">
        <v>131</v>
      </c>
    </row>
    <row r="31" customFormat="false" ht="15" hidden="false" customHeight="false" outlineLevel="0" collapsed="false">
      <c r="A31" s="32" t="s">
        <v>127</v>
      </c>
      <c r="B31" s="32" t="s">
        <v>156</v>
      </c>
      <c r="C31" s="32" t="s">
        <v>156</v>
      </c>
      <c r="D31" s="54" t="n">
        <f aca="false">ROUND(S31*T31,0)</f>
        <v>31</v>
      </c>
      <c r="E31" s="54" t="n">
        <f aca="false">ROUND(S31,0)-D31</f>
        <v>87</v>
      </c>
      <c r="F31" s="54" t="n">
        <f aca="false">IF(COUNTA(D31:E31)=0,"",SUM(D31:E31))</f>
        <v>118</v>
      </c>
      <c r="G31" s="55" t="n">
        <f aca="false">IF(OR(F31="",F31=0),"",D31/F31)</f>
        <v>0.26271186440678</v>
      </c>
      <c r="H31" s="55" t="n">
        <f aca="false">IF(OR(F31="",F31=0),"",E31/F31)</f>
        <v>0.73728813559322</v>
      </c>
      <c r="I31" s="32" t="s">
        <v>129</v>
      </c>
      <c r="J31" s="36" t="n">
        <v>3.71103496666907</v>
      </c>
      <c r="K31" s="36" t="n">
        <f aca="false">$K$8</f>
        <v>1.80191023378638</v>
      </c>
      <c r="L31" s="36" t="n">
        <f aca="false">SQRT(J31^2+K31^2)</f>
        <v>4.12536798533956</v>
      </c>
      <c r="M31" s="55" t="n">
        <f aca="false">IF(G31="","",MAX(0,G31-1.96*L31/100))</f>
        <v>0.181854651894124</v>
      </c>
      <c r="N31" s="55" t="n">
        <f aca="false">IF(G31="","",MIN(1,G31+1.96*L31/100))</f>
        <v>0.343569076919435</v>
      </c>
      <c r="O31" s="54" t="n">
        <f aca="false">ROUND(S31*W31,0)</f>
        <v>17</v>
      </c>
      <c r="P31" s="54" t="n">
        <f aca="false">IF(F31="","",ROUND(SQRT((F31*L31/100)^2+(G31*O31)^2),0))</f>
        <v>7</v>
      </c>
      <c r="R31" s="56" t="n">
        <v>-24.9630315119844</v>
      </c>
      <c r="S31" s="57" t="n">
        <f aca="false">U31*V31*$F$5</f>
        <v>118.285714285714</v>
      </c>
      <c r="T31" s="58" t="n">
        <f aca="false">MAX(0,MIN(1,R31/100+$D$5))</f>
        <v>0.257925791988571</v>
      </c>
      <c r="U31" s="58" t="n">
        <v>0.657142857142857</v>
      </c>
      <c r="V31" s="57" t="n">
        <v>180</v>
      </c>
      <c r="W31" s="58" t="n">
        <v>0.147793277096735</v>
      </c>
      <c r="X31" s="59" t="s">
        <v>130</v>
      </c>
      <c r="Y31" s="59" t="s">
        <v>131</v>
      </c>
    </row>
    <row r="32" customFormat="false" ht="15" hidden="false" customHeight="false" outlineLevel="0" collapsed="false">
      <c r="A32" s="32" t="s">
        <v>127</v>
      </c>
      <c r="B32" s="32" t="s">
        <v>157</v>
      </c>
      <c r="C32" s="32" t="s">
        <v>157</v>
      </c>
      <c r="D32" s="54" t="n">
        <f aca="false">ROUND(S32*T32,0)</f>
        <v>46</v>
      </c>
      <c r="E32" s="54" t="n">
        <f aca="false">ROUND(S32,0)-D32</f>
        <v>191</v>
      </c>
      <c r="F32" s="54" t="n">
        <f aca="false">IF(COUNTA(D32:E32)=0,"",SUM(D32:E32))</f>
        <v>237</v>
      </c>
      <c r="G32" s="55" t="n">
        <f aca="false">IF(OR(F32="",F32=0),"",D32/F32)</f>
        <v>0.194092827004219</v>
      </c>
      <c r="H32" s="55" t="n">
        <f aca="false">IF(OR(F32="",F32=0),"",E32/F32)</f>
        <v>0.805907172995781</v>
      </c>
      <c r="I32" s="32" t="s">
        <v>129</v>
      </c>
      <c r="J32" s="36" t="n">
        <v>3.71103496666907</v>
      </c>
      <c r="K32" s="36" t="n">
        <f aca="false">$K$8</f>
        <v>1.80191023378638</v>
      </c>
      <c r="L32" s="36" t="n">
        <f aca="false">SQRT(J32^2+K32^2)</f>
        <v>4.12536798533956</v>
      </c>
      <c r="M32" s="55" t="n">
        <f aca="false">IF(G32="","",MAX(0,G32-1.96*L32/100))</f>
        <v>0.113235614491564</v>
      </c>
      <c r="N32" s="55" t="n">
        <f aca="false">IF(G32="","",MIN(1,G32+1.96*L32/100))</f>
        <v>0.274950039516875</v>
      </c>
      <c r="O32" s="54" t="n">
        <f aca="false">ROUND(S32*W32,0)</f>
        <v>35</v>
      </c>
      <c r="P32" s="54" t="n">
        <f aca="false">IF(F32="","",ROUND(SQRT((F32*L32/100)^2+(G32*O32)^2),0))</f>
        <v>12</v>
      </c>
      <c r="R32" s="56" t="n">
        <v>-31.1730795093111</v>
      </c>
      <c r="S32" s="57" t="n">
        <f aca="false">U32*V32*$F$5</f>
        <v>236.844827586207</v>
      </c>
      <c r="T32" s="58" t="n">
        <f aca="false">MAX(0,MIN(1,R32/100+$D$5))</f>
        <v>0.195825312015304</v>
      </c>
      <c r="U32" s="58" t="n">
        <v>0.692528735632184</v>
      </c>
      <c r="V32" s="57" t="n">
        <v>342</v>
      </c>
      <c r="W32" s="58" t="n">
        <v>0.147793277096735</v>
      </c>
      <c r="X32" s="59" t="s">
        <v>130</v>
      </c>
      <c r="Y32" s="59" t="s">
        <v>131</v>
      </c>
    </row>
    <row r="33" customFormat="false" ht="15" hidden="false" customHeight="false" outlineLevel="0" collapsed="false">
      <c r="A33" s="32" t="s">
        <v>127</v>
      </c>
      <c r="B33" s="32" t="s">
        <v>158</v>
      </c>
      <c r="C33" s="32" t="s">
        <v>159</v>
      </c>
      <c r="D33" s="54" t="n">
        <f aca="false">ROUND(S33*T33,0)</f>
        <v>236</v>
      </c>
      <c r="E33" s="54" t="n">
        <f aca="false">ROUND(S33,0)-D33</f>
        <v>360</v>
      </c>
      <c r="F33" s="54" t="n">
        <f aca="false">IF(COUNTA(D33:E33)=0,"",SUM(D33:E33))</f>
        <v>596</v>
      </c>
      <c r="G33" s="55" t="n">
        <f aca="false">IF(OR(F33="",F33=0),"",D33/F33)</f>
        <v>0.395973154362416</v>
      </c>
      <c r="H33" s="55" t="n">
        <f aca="false">IF(OR(F33="",F33=0),"",E33/F33)</f>
        <v>0.604026845637584</v>
      </c>
      <c r="I33" s="32" t="s">
        <v>129</v>
      </c>
      <c r="J33" s="36" t="n">
        <v>2.37310914384046</v>
      </c>
      <c r="K33" s="36" t="n">
        <f aca="false">$K$8</f>
        <v>1.80191023378638</v>
      </c>
      <c r="L33" s="36" t="n">
        <f aca="false">SQRT(J33^2+K33^2)</f>
        <v>2.97968580545052</v>
      </c>
      <c r="M33" s="55" t="n">
        <f aca="false">IF(G33="","",MAX(0,G33-1.96*L33/100))</f>
        <v>0.337571312575586</v>
      </c>
      <c r="N33" s="55" t="n">
        <f aca="false">IF(G33="","",MIN(1,G33+1.96*L33/100))</f>
        <v>0.454374996149246</v>
      </c>
      <c r="O33" s="54" t="n">
        <f aca="false">ROUND(S33*W33,0)</f>
        <v>53</v>
      </c>
      <c r="P33" s="54" t="n">
        <f aca="false">IF(F33="","",ROUND(SQRT((F33*L33/100)^2+(G33*O33)^2),0))</f>
        <v>27</v>
      </c>
      <c r="R33" s="56" t="n">
        <v>-11.1628525242206</v>
      </c>
      <c r="S33" s="57" t="n">
        <f aca="false">U33*V33*$F$5</f>
        <v>596.457399103139</v>
      </c>
      <c r="T33" s="58" t="n">
        <f aca="false">MAX(0,MIN(1,R33/100+$D$5))</f>
        <v>0.395927581866209</v>
      </c>
      <c r="U33" s="58" t="n">
        <v>0.50762331838565</v>
      </c>
      <c r="V33" s="57" t="n">
        <v>1175</v>
      </c>
      <c r="W33" s="58" t="n">
        <v>0.0882361663506877</v>
      </c>
      <c r="X33" s="59" t="s">
        <v>136</v>
      </c>
      <c r="Y33" s="59" t="s">
        <v>131</v>
      </c>
    </row>
    <row r="34" customFormat="false" ht="15" hidden="false" customHeight="false" outlineLevel="0" collapsed="false">
      <c r="A34" s="32" t="s">
        <v>127</v>
      </c>
      <c r="B34" s="32" t="s">
        <v>158</v>
      </c>
      <c r="C34" s="32" t="s">
        <v>160</v>
      </c>
      <c r="D34" s="54" t="n">
        <f aca="false">ROUND(S34*T34,0)</f>
        <v>218</v>
      </c>
      <c r="E34" s="54" t="n">
        <f aca="false">ROUND(S34,0)-D34</f>
        <v>345</v>
      </c>
      <c r="F34" s="54" t="n">
        <f aca="false">IF(COUNTA(D34:E34)=0,"",SUM(D34:E34))</f>
        <v>563</v>
      </c>
      <c r="G34" s="55" t="n">
        <f aca="false">IF(OR(F34="",F34=0),"",D34/F34)</f>
        <v>0.387211367673179</v>
      </c>
      <c r="H34" s="55" t="n">
        <f aca="false">IF(OR(F34="",F34=0),"",E34/F34)</f>
        <v>0.612788632326821</v>
      </c>
      <c r="I34" s="32" t="s">
        <v>129</v>
      </c>
      <c r="J34" s="36" t="n">
        <v>3.71103496666907</v>
      </c>
      <c r="K34" s="36" t="n">
        <f aca="false">$K$8</f>
        <v>1.80191023378638</v>
      </c>
      <c r="L34" s="36" t="n">
        <f aca="false">SQRT(J34^2+K34^2)</f>
        <v>4.12536798533956</v>
      </c>
      <c r="M34" s="55" t="n">
        <f aca="false">IF(G34="","",MAX(0,G34-1.96*L34/100))</f>
        <v>0.306354155160524</v>
      </c>
      <c r="N34" s="55" t="n">
        <f aca="false">IF(G34="","",MIN(1,G34+1.96*L34/100))</f>
        <v>0.468068580185835</v>
      </c>
      <c r="O34" s="54" t="n">
        <f aca="false">ROUND(S34*W34,0)</f>
        <v>83</v>
      </c>
      <c r="P34" s="54" t="n">
        <f aca="false">IF(F34="","",ROUND(SQRT((F34*L34/100)^2+(G34*O34)^2),0))</f>
        <v>40</v>
      </c>
      <c r="R34" s="56" t="n">
        <v>-12.0158937228479</v>
      </c>
      <c r="S34" s="57" t="n">
        <f aca="false">U34*V34*$F$5</f>
        <v>563.161453077699</v>
      </c>
      <c r="T34" s="58" t="n">
        <f aca="false">MAX(0,MIN(1,R34/100+$D$5))</f>
        <v>0.387397169879935</v>
      </c>
      <c r="U34" s="58" t="n">
        <v>0.531786074672048</v>
      </c>
      <c r="V34" s="57" t="n">
        <v>1059</v>
      </c>
      <c r="W34" s="58" t="n">
        <v>0.147793277096735</v>
      </c>
      <c r="X34" s="59" t="s">
        <v>130</v>
      </c>
      <c r="Y34" s="59" t="s">
        <v>131</v>
      </c>
    </row>
    <row r="35" customFormat="false" ht="15" hidden="false" customHeight="false" outlineLevel="0" collapsed="false">
      <c r="A35" s="32" t="s">
        <v>127</v>
      </c>
      <c r="B35" s="32" t="s">
        <v>158</v>
      </c>
      <c r="C35" s="32" t="s">
        <v>161</v>
      </c>
      <c r="D35" s="54" t="n">
        <f aca="false">ROUND(S35*T35,0)</f>
        <v>229</v>
      </c>
      <c r="E35" s="54" t="n">
        <f aca="false">ROUND(S35,0)-D35</f>
        <v>365</v>
      </c>
      <c r="F35" s="54" t="n">
        <f aca="false">IF(COUNTA(D35:E35)=0,"",SUM(D35:E35))</f>
        <v>594</v>
      </c>
      <c r="G35" s="55" t="n">
        <f aca="false">IF(OR(F35="",F35=0),"",D35/F35)</f>
        <v>0.385521885521886</v>
      </c>
      <c r="H35" s="55" t="n">
        <f aca="false">IF(OR(F35="",F35=0),"",E35/F35)</f>
        <v>0.614478114478115</v>
      </c>
      <c r="I35" s="32" t="s">
        <v>129</v>
      </c>
      <c r="J35" s="36" t="n">
        <v>2.37310914384046</v>
      </c>
      <c r="K35" s="36" t="n">
        <f aca="false">$K$8</f>
        <v>1.80191023378638</v>
      </c>
      <c r="L35" s="36" t="n">
        <f aca="false">SQRT(J35^2+K35^2)</f>
        <v>2.97968580545052</v>
      </c>
      <c r="M35" s="55" t="n">
        <f aca="false">IF(G35="","",MAX(0,G35-1.96*L35/100))</f>
        <v>0.327120043735055</v>
      </c>
      <c r="N35" s="55" t="n">
        <f aca="false">IF(G35="","",MIN(1,G35+1.96*L35/100))</f>
        <v>0.443923727308716</v>
      </c>
      <c r="O35" s="54" t="n">
        <f aca="false">ROUND(S35*W35,0)</f>
        <v>52</v>
      </c>
      <c r="P35" s="54" t="n">
        <f aca="false">IF(F35="","",ROUND(SQRT((F35*L35/100)^2+(G35*O35)^2),0))</f>
        <v>27</v>
      </c>
      <c r="R35" s="56" t="n">
        <v>-12.1969590787795</v>
      </c>
      <c r="S35" s="57" t="n">
        <f aca="false">U35*V35*$F$5</f>
        <v>593.941784037559</v>
      </c>
      <c r="T35" s="58" t="n">
        <f aca="false">MAX(0,MIN(1,R35/100+$D$5))</f>
        <v>0.385586516320619</v>
      </c>
      <c r="U35" s="58" t="n">
        <v>0.538967136150235</v>
      </c>
      <c r="V35" s="57" t="n">
        <v>1102</v>
      </c>
      <c r="W35" s="58" t="n">
        <v>0.0882361663506877</v>
      </c>
      <c r="X35" s="59" t="s">
        <v>136</v>
      </c>
      <c r="Y35" s="59" t="s">
        <v>131</v>
      </c>
    </row>
    <row r="36" customFormat="false" ht="15" hidden="false" customHeight="false" outlineLevel="0" collapsed="false">
      <c r="A36" s="32" t="s">
        <v>127</v>
      </c>
      <c r="B36" s="32" t="s">
        <v>162</v>
      </c>
      <c r="C36" s="32" t="s">
        <v>163</v>
      </c>
      <c r="D36" s="54" t="n">
        <f aca="false">ROUND(S36*T36,0)</f>
        <v>221</v>
      </c>
      <c r="E36" s="54" t="n">
        <f aca="false">ROUND(S36,0)-D36</f>
        <v>609</v>
      </c>
      <c r="F36" s="54" t="n">
        <f aca="false">IF(COUNTA(D36:E36)=0,"",SUM(D36:E36))</f>
        <v>830</v>
      </c>
      <c r="G36" s="55" t="n">
        <f aca="false">IF(OR(F36="",F36=0),"",D36/F36)</f>
        <v>0.266265060240964</v>
      </c>
      <c r="H36" s="55" t="n">
        <f aca="false">IF(OR(F36="",F36=0),"",E36/F36)</f>
        <v>0.733734939759036</v>
      </c>
      <c r="I36" s="32" t="s">
        <v>129</v>
      </c>
      <c r="J36" s="36" t="n">
        <v>2.37310914384046</v>
      </c>
      <c r="K36" s="36" t="n">
        <f aca="false">$K$8</f>
        <v>1.80191023378638</v>
      </c>
      <c r="L36" s="36" t="n">
        <f aca="false">SQRT(J36^2+K36^2)</f>
        <v>2.97968580545052</v>
      </c>
      <c r="M36" s="55" t="n">
        <f aca="false">IF(G36="","",MAX(0,G36-1.96*L36/100))</f>
        <v>0.207863218454134</v>
      </c>
      <c r="N36" s="55" t="n">
        <f aca="false">IF(G36="","",MIN(1,G36+1.96*L36/100))</f>
        <v>0.324666902027794</v>
      </c>
      <c r="O36" s="54" t="n">
        <f aca="false">ROUND(S36*W36,0)</f>
        <v>73</v>
      </c>
      <c r="P36" s="54" t="n">
        <f aca="false">IF(F36="","",ROUND(SQRT((F36*L36/100)^2+(G36*O36)^2),0))</f>
        <v>31</v>
      </c>
      <c r="R36" s="56" t="n">
        <v>-24.1616154226071</v>
      </c>
      <c r="S36" s="57" t="n">
        <f aca="false">U36*V36*$F$5</f>
        <v>830.121621621622</v>
      </c>
      <c r="T36" s="58" t="n">
        <f aca="false">MAX(0,MIN(1,R36/100+$D$5))</f>
        <v>0.265939952882343</v>
      </c>
      <c r="U36" s="58" t="n">
        <v>0.635135135135135</v>
      </c>
      <c r="V36" s="57" t="n">
        <v>1307</v>
      </c>
      <c r="W36" s="58" t="n">
        <v>0.0882361663506877</v>
      </c>
      <c r="X36" s="59" t="s">
        <v>136</v>
      </c>
      <c r="Y36" s="59" t="s">
        <v>131</v>
      </c>
    </row>
    <row r="37" customFormat="false" ht="15" hidden="false" customHeight="false" outlineLevel="0" collapsed="false">
      <c r="A37" s="32" t="s">
        <v>127</v>
      </c>
      <c r="B37" s="32" t="s">
        <v>162</v>
      </c>
      <c r="C37" s="32" t="s">
        <v>164</v>
      </c>
      <c r="D37" s="54" t="n">
        <f aca="false">ROUND(S37*T37,0)</f>
        <v>162</v>
      </c>
      <c r="E37" s="54" t="n">
        <f aca="false">ROUND(S37,0)-D37</f>
        <v>409</v>
      </c>
      <c r="F37" s="54" t="n">
        <f aca="false">IF(COUNTA(D37:E37)=0,"",SUM(D37:E37))</f>
        <v>571</v>
      </c>
      <c r="G37" s="55" t="n">
        <f aca="false">IF(OR(F37="",F37=0),"",D37/F37)</f>
        <v>0.283712784588441</v>
      </c>
      <c r="H37" s="55" t="n">
        <f aca="false">IF(OR(F37="",F37=0),"",E37/F37)</f>
        <v>0.716287215411559</v>
      </c>
      <c r="I37" s="32" t="s">
        <v>129</v>
      </c>
      <c r="J37" s="36" t="n">
        <v>3.71103496666907</v>
      </c>
      <c r="K37" s="36" t="n">
        <f aca="false">$K$8</f>
        <v>1.80191023378638</v>
      </c>
      <c r="L37" s="36" t="n">
        <f aca="false">SQRT(J37^2+K37^2)</f>
        <v>4.12536798533956</v>
      </c>
      <c r="M37" s="55" t="n">
        <f aca="false">IF(G37="","",MAX(0,G37-1.96*L37/100))</f>
        <v>0.202855572075786</v>
      </c>
      <c r="N37" s="55" t="n">
        <f aca="false">IF(G37="","",MIN(1,G37+1.96*L37/100))</f>
        <v>0.364569997101097</v>
      </c>
      <c r="O37" s="54" t="n">
        <f aca="false">ROUND(S37*W37,0)</f>
        <v>84</v>
      </c>
      <c r="P37" s="54" t="n">
        <f aca="false">IF(F37="","",ROUND(SQRT((F37*L37/100)^2+(G37*O37)^2),0))</f>
        <v>34</v>
      </c>
      <c r="R37" s="56" t="n">
        <v>-22.3291366713783</v>
      </c>
      <c r="S37" s="57" t="n">
        <f aca="false">U37*V37*$F$5</f>
        <v>570.942760942761</v>
      </c>
      <c r="T37" s="58" t="n">
        <f aca="false">MAX(0,MIN(1,R37/100+$D$5))</f>
        <v>0.284264740394632</v>
      </c>
      <c r="U37" s="58" t="n">
        <v>0.613916947250281</v>
      </c>
      <c r="V37" s="57" t="n">
        <v>930</v>
      </c>
      <c r="W37" s="58" t="n">
        <v>0.147793277096735</v>
      </c>
      <c r="X37" s="59" t="s">
        <v>130</v>
      </c>
      <c r="Y37" s="59" t="s">
        <v>131</v>
      </c>
    </row>
    <row r="38" customFormat="false" ht="15" hidden="false" customHeight="false" outlineLevel="0" collapsed="false">
      <c r="A38" s="32" t="s">
        <v>127</v>
      </c>
      <c r="B38" s="32" t="s">
        <v>165</v>
      </c>
      <c r="C38" s="32" t="s">
        <v>166</v>
      </c>
      <c r="D38" s="54" t="n">
        <f aca="false">ROUND(S38*T38,0)</f>
        <v>110</v>
      </c>
      <c r="E38" s="54" t="n">
        <f aca="false">ROUND(S38,0)-D38</f>
        <v>336</v>
      </c>
      <c r="F38" s="54" t="n">
        <f aca="false">IF(COUNTA(D38:E38)=0,"",SUM(D38:E38))</f>
        <v>446</v>
      </c>
      <c r="G38" s="55" t="n">
        <f aca="false">IF(OR(F38="",F38=0),"",D38/F38)</f>
        <v>0.246636771300448</v>
      </c>
      <c r="H38" s="55" t="n">
        <f aca="false">IF(OR(F38="",F38=0),"",E38/F38)</f>
        <v>0.753363228699552</v>
      </c>
      <c r="I38" s="32" t="s">
        <v>129</v>
      </c>
      <c r="J38" s="36" t="n">
        <v>3.71103496666907</v>
      </c>
      <c r="K38" s="36" t="n">
        <f aca="false">$K$8</f>
        <v>1.80191023378638</v>
      </c>
      <c r="L38" s="36" t="n">
        <f aca="false">SQRT(J38^2+K38^2)</f>
        <v>4.12536798533956</v>
      </c>
      <c r="M38" s="55" t="n">
        <f aca="false">IF(G38="","",MAX(0,G38-1.96*L38/100))</f>
        <v>0.165779558787793</v>
      </c>
      <c r="N38" s="55" t="n">
        <f aca="false">IF(G38="","",MIN(1,G38+1.96*L38/100))</f>
        <v>0.327493983813104</v>
      </c>
      <c r="O38" s="54" t="n">
        <f aca="false">ROUND(S38*W38,0)</f>
        <v>66</v>
      </c>
      <c r="P38" s="54" t="n">
        <f aca="false">IF(F38="","",ROUND(SQRT((F38*L38/100)^2+(G38*O38)^2),0))</f>
        <v>25</v>
      </c>
      <c r="R38" s="56" t="n">
        <v>-26.0360486760494</v>
      </c>
      <c r="S38" s="57" t="n">
        <f aca="false">U38*V38*$F$5</f>
        <v>446.130363036304</v>
      </c>
      <c r="T38" s="58" t="n">
        <f aca="false">MAX(0,MIN(1,R38/100+$D$5))</f>
        <v>0.247195620347921</v>
      </c>
      <c r="U38" s="58" t="n">
        <v>0.641914191419142</v>
      </c>
      <c r="V38" s="57" t="n">
        <v>695</v>
      </c>
      <c r="W38" s="58" t="n">
        <v>0.147793277096735</v>
      </c>
      <c r="X38" s="59" t="s">
        <v>130</v>
      </c>
      <c r="Y38" s="59" t="s">
        <v>131</v>
      </c>
    </row>
    <row r="39" customFormat="false" ht="15" hidden="false" customHeight="false" outlineLevel="0" collapsed="false">
      <c r="A39" s="32" t="s">
        <v>127</v>
      </c>
      <c r="B39" s="32" t="s">
        <v>165</v>
      </c>
      <c r="C39" s="32" t="s">
        <v>167</v>
      </c>
      <c r="D39" s="54" t="n">
        <f aca="false">ROUND(S39*T39,0)</f>
        <v>84</v>
      </c>
      <c r="E39" s="54" t="n">
        <f aca="false">ROUND(S39,0)-D39</f>
        <v>217</v>
      </c>
      <c r="F39" s="54" t="n">
        <f aca="false">IF(COUNTA(D39:E39)=0,"",SUM(D39:E39))</f>
        <v>301</v>
      </c>
      <c r="G39" s="55" t="n">
        <f aca="false">IF(OR(F39="",F39=0),"",D39/F39)</f>
        <v>0.27906976744186</v>
      </c>
      <c r="H39" s="55" t="n">
        <f aca="false">IF(OR(F39="",F39=0),"",E39/F39)</f>
        <v>0.72093023255814</v>
      </c>
      <c r="I39" s="32" t="s">
        <v>129</v>
      </c>
      <c r="J39" s="36" t="n">
        <v>3.71103496666907</v>
      </c>
      <c r="K39" s="36" t="n">
        <f aca="false">$K$8</f>
        <v>1.80191023378638</v>
      </c>
      <c r="L39" s="36" t="n">
        <f aca="false">SQRT(J39^2+K39^2)</f>
        <v>4.12536798533956</v>
      </c>
      <c r="M39" s="55" t="n">
        <f aca="false">IF(G39="","",MAX(0,G39-1.96*L39/100))</f>
        <v>0.198212554929205</v>
      </c>
      <c r="N39" s="55" t="n">
        <f aca="false">IF(G39="","",MIN(1,G39+1.96*L39/100))</f>
        <v>0.359926979954516</v>
      </c>
      <c r="O39" s="54" t="n">
        <f aca="false">ROUND(S39*W39,0)</f>
        <v>45</v>
      </c>
      <c r="P39" s="54" t="n">
        <f aca="false">IF(F39="","",ROUND(SQRT((F39*L39/100)^2+(G39*O39)^2),0))</f>
        <v>18</v>
      </c>
      <c r="R39" s="56" t="n">
        <v>-22.9549427008618</v>
      </c>
      <c r="S39" s="57" t="n">
        <f aca="false">U39*V39*$F$5</f>
        <v>301.151408450704</v>
      </c>
      <c r="T39" s="58" t="n">
        <f aca="false">MAX(0,MIN(1,R39/100+$D$5))</f>
        <v>0.278006680099797</v>
      </c>
      <c r="U39" s="58" t="n">
        <v>0.538732394366197</v>
      </c>
      <c r="V39" s="57" t="n">
        <v>559</v>
      </c>
      <c r="W39" s="58" t="n">
        <v>0.147793277096735</v>
      </c>
      <c r="X39" s="59" t="s">
        <v>130</v>
      </c>
      <c r="Y39" s="59" t="s">
        <v>131</v>
      </c>
    </row>
    <row r="40" customFormat="false" ht="15" hidden="false" customHeight="false" outlineLevel="0" collapsed="false">
      <c r="A40" s="32" t="s">
        <v>127</v>
      </c>
      <c r="B40" s="32" t="s">
        <v>165</v>
      </c>
      <c r="C40" s="32" t="s">
        <v>168</v>
      </c>
      <c r="D40" s="54" t="n">
        <f aca="false">ROUND(S40*T40,0)</f>
        <v>317</v>
      </c>
      <c r="E40" s="54" t="n">
        <f aca="false">ROUND(S40,0)-D40</f>
        <v>819</v>
      </c>
      <c r="F40" s="54" t="n">
        <f aca="false">IF(COUNTA(D40:E40)=0,"",SUM(D40:E40))</f>
        <v>1136</v>
      </c>
      <c r="G40" s="55" t="n">
        <f aca="false">IF(OR(F40="",F40=0),"",D40/F40)</f>
        <v>0.279049295774648</v>
      </c>
      <c r="H40" s="55" t="n">
        <f aca="false">IF(OR(F40="",F40=0),"",E40/F40)</f>
        <v>0.720950704225352</v>
      </c>
      <c r="I40" s="32" t="s">
        <v>129</v>
      </c>
      <c r="J40" s="36" t="n">
        <v>1.88612725432908</v>
      </c>
      <c r="K40" s="36" t="n">
        <f aca="false">$K$8</f>
        <v>1.80191023378638</v>
      </c>
      <c r="L40" s="36" t="n">
        <f aca="false">SQRT(J40^2+K40^2)</f>
        <v>2.60851615102284</v>
      </c>
      <c r="M40" s="55" t="n">
        <f aca="false">IF(G40="","",MAX(0,G40-1.96*L40/100))</f>
        <v>0.2279223792146</v>
      </c>
      <c r="N40" s="55" t="n">
        <f aca="false">IF(G40="","",MIN(1,G40+1.96*L40/100))</f>
        <v>0.330176212334696</v>
      </c>
      <c r="O40" s="54" t="n">
        <f aca="false">ROUND(S40*W40,0)</f>
        <v>77</v>
      </c>
      <c r="P40" s="54" t="n">
        <f aca="false">IF(F40="","",ROUND(SQRT((F40*L40/100)^2+(G40*O40)^2),0))</f>
        <v>37</v>
      </c>
      <c r="R40" s="56" t="n">
        <v>-22.8711691045082</v>
      </c>
      <c r="S40" s="57" t="n">
        <f aca="false">U40*V40*$F$5</f>
        <v>1135.63689776733</v>
      </c>
      <c r="T40" s="58" t="n">
        <f aca="false">MAX(0,MIN(1,R40/100+$D$5))</f>
        <v>0.278844416063332</v>
      </c>
      <c r="U40" s="58" t="n">
        <v>0.63337250293772</v>
      </c>
      <c r="V40" s="57" t="n">
        <v>1793</v>
      </c>
      <c r="W40" s="58" t="n">
        <v>0.0678151016999644</v>
      </c>
      <c r="X40" s="59" t="s">
        <v>169</v>
      </c>
      <c r="Y40" s="59" t="s">
        <v>131</v>
      </c>
    </row>
    <row r="41" customFormat="false" ht="15" hidden="false" customHeight="false" outlineLevel="0" collapsed="false">
      <c r="A41" s="32" t="s">
        <v>127</v>
      </c>
      <c r="B41" s="32" t="s">
        <v>170</v>
      </c>
      <c r="C41" s="32" t="s">
        <v>171</v>
      </c>
      <c r="D41" s="54" t="n">
        <f aca="false">ROUND(S41*T41,0)</f>
        <v>237</v>
      </c>
      <c r="E41" s="54" t="n">
        <f aca="false">ROUND(S41,0)-D41</f>
        <v>349</v>
      </c>
      <c r="F41" s="54" t="n">
        <f aca="false">IF(COUNTA(D41:E41)=0,"",SUM(D41:E41))</f>
        <v>586</v>
      </c>
      <c r="G41" s="55" t="n">
        <f aca="false">IF(OR(F41="",F41=0),"",D41/F41)</f>
        <v>0.404436860068259</v>
      </c>
      <c r="H41" s="55" t="n">
        <f aca="false">IF(OR(F41="",F41=0),"",E41/F41)</f>
        <v>0.595563139931741</v>
      </c>
      <c r="I41" s="32" t="s">
        <v>129</v>
      </c>
      <c r="J41" s="36" t="n">
        <v>2.37310914384046</v>
      </c>
      <c r="K41" s="36" t="n">
        <f aca="false">$K$8</f>
        <v>1.80191023378638</v>
      </c>
      <c r="L41" s="36" t="n">
        <f aca="false">SQRT(J41^2+K41^2)</f>
        <v>2.97968580545052</v>
      </c>
      <c r="M41" s="55" t="n">
        <f aca="false">IF(G41="","",MAX(0,G41-1.96*L41/100))</f>
        <v>0.346035018281429</v>
      </c>
      <c r="N41" s="55" t="n">
        <f aca="false">IF(G41="","",MIN(1,G41+1.96*L41/100))</f>
        <v>0.46283870185509</v>
      </c>
      <c r="O41" s="54" t="n">
        <f aca="false">ROUND(S41*W41,0)</f>
        <v>52</v>
      </c>
      <c r="P41" s="54" t="n">
        <f aca="false">IF(F41="","",ROUND(SQRT((F41*L41/100)^2+(G41*O41)^2),0))</f>
        <v>27</v>
      </c>
      <c r="R41" s="56" t="n">
        <v>-10.2325792880095</v>
      </c>
      <c r="S41" s="57" t="n">
        <f aca="false">U41*V41*$F$5</f>
        <v>585.940362087327</v>
      </c>
      <c r="T41" s="58" t="n">
        <f aca="false">MAX(0,MIN(1,R41/100+$D$5))</f>
        <v>0.40523031422832</v>
      </c>
      <c r="U41" s="58" t="n">
        <v>0.598509052183174</v>
      </c>
      <c r="V41" s="57" t="n">
        <v>979</v>
      </c>
      <c r="W41" s="58" t="n">
        <v>0.0882361663506877</v>
      </c>
      <c r="X41" s="59" t="s">
        <v>136</v>
      </c>
      <c r="Y41" s="59" t="s">
        <v>131</v>
      </c>
    </row>
    <row r="42" customFormat="false" ht="15" hidden="false" customHeight="false" outlineLevel="0" collapsed="false">
      <c r="A42" s="32" t="s">
        <v>127</v>
      </c>
      <c r="B42" s="32" t="s">
        <v>170</v>
      </c>
      <c r="C42" s="32" t="s">
        <v>172</v>
      </c>
      <c r="D42" s="54" t="n">
        <f aca="false">ROUND(S42*T42,0)</f>
        <v>245</v>
      </c>
      <c r="E42" s="54" t="n">
        <f aca="false">ROUND(S42,0)-D42</f>
        <v>384</v>
      </c>
      <c r="F42" s="54" t="n">
        <f aca="false">IF(COUNTA(D42:E42)=0,"",SUM(D42:E42))</f>
        <v>629</v>
      </c>
      <c r="G42" s="55" t="n">
        <f aca="false">IF(OR(F42="",F42=0),"",D42/F42)</f>
        <v>0.389507154213037</v>
      </c>
      <c r="H42" s="55" t="n">
        <f aca="false">IF(OR(F42="",F42=0),"",E42/F42)</f>
        <v>0.610492845786963</v>
      </c>
      <c r="I42" s="32" t="s">
        <v>129</v>
      </c>
      <c r="J42" s="36" t="n">
        <v>2.37310914384046</v>
      </c>
      <c r="K42" s="36" t="n">
        <f aca="false">$K$8</f>
        <v>1.80191023378638</v>
      </c>
      <c r="L42" s="36" t="n">
        <f aca="false">SQRT(J42^2+K42^2)</f>
        <v>2.97968580545052</v>
      </c>
      <c r="M42" s="55" t="n">
        <f aca="false">IF(G42="","",MAX(0,G42-1.96*L42/100))</f>
        <v>0.331105312426206</v>
      </c>
      <c r="N42" s="55" t="n">
        <f aca="false">IF(G42="","",MIN(1,G42+1.96*L42/100))</f>
        <v>0.447908995999867</v>
      </c>
      <c r="O42" s="54" t="n">
        <f aca="false">ROUND(S42*W42,0)</f>
        <v>56</v>
      </c>
      <c r="P42" s="54" t="n">
        <f aca="false">IF(F42="","",ROUND(SQRT((F42*L42/100)^2+(G42*O42)^2),0))</f>
        <v>29</v>
      </c>
      <c r="R42" s="56" t="n">
        <v>-11.7816198109698</v>
      </c>
      <c r="S42" s="57" t="n">
        <f aca="false">U42*V42*$F$5</f>
        <v>629.208480565371</v>
      </c>
      <c r="T42" s="58" t="n">
        <f aca="false">MAX(0,MIN(1,R42/100+$D$5))</f>
        <v>0.389739908998717</v>
      </c>
      <c r="U42" s="58" t="n">
        <v>0.558303886925795</v>
      </c>
      <c r="V42" s="57" t="n">
        <v>1127</v>
      </c>
      <c r="W42" s="58" t="n">
        <v>0.0882361663506877</v>
      </c>
      <c r="X42" s="59" t="s">
        <v>136</v>
      </c>
      <c r="Y42" s="59" t="s">
        <v>131</v>
      </c>
    </row>
    <row r="43" customFormat="false" ht="15" hidden="false" customHeight="false" outlineLevel="0" collapsed="false">
      <c r="A43" s="32" t="s">
        <v>127</v>
      </c>
      <c r="B43" s="32" t="s">
        <v>173</v>
      </c>
      <c r="C43" s="32" t="s">
        <v>173</v>
      </c>
      <c r="D43" s="54" t="n">
        <f aca="false">ROUND(S43*T43,0)</f>
        <v>100</v>
      </c>
      <c r="E43" s="54" t="n">
        <f aca="false">ROUND(S43,0)-D43</f>
        <v>430</v>
      </c>
      <c r="F43" s="54" t="n">
        <f aca="false">IF(COUNTA(D43:E43)=0,"",SUM(D43:E43))</f>
        <v>530</v>
      </c>
      <c r="G43" s="55" t="n">
        <f aca="false">IF(OR(F43="",F43=0),"",D43/F43)</f>
        <v>0.188679245283019</v>
      </c>
      <c r="H43" s="55" t="n">
        <f aca="false">IF(OR(F43="",F43=0),"",E43/F43)</f>
        <v>0.811320754716981</v>
      </c>
      <c r="I43" s="32" t="s">
        <v>129</v>
      </c>
      <c r="J43" s="36" t="n">
        <v>3.71103496666907</v>
      </c>
      <c r="K43" s="36" t="n">
        <f aca="false">$K$8</f>
        <v>1.80191023378638</v>
      </c>
      <c r="L43" s="36" t="n">
        <f aca="false">SQRT(J43^2+K43^2)</f>
        <v>4.12536798533956</v>
      </c>
      <c r="M43" s="55" t="n">
        <f aca="false">IF(G43="","",MAX(0,G43-1.96*L43/100))</f>
        <v>0.107822032770364</v>
      </c>
      <c r="N43" s="55" t="n">
        <f aca="false">IF(G43="","",MIN(1,G43+1.96*L43/100))</f>
        <v>0.269536457795674</v>
      </c>
      <c r="O43" s="54" t="n">
        <f aca="false">ROUND(S43*W43,0)</f>
        <v>78</v>
      </c>
      <c r="P43" s="54" t="n">
        <f aca="false">IF(F43="","",ROUND(SQRT((F43*L43/100)^2+(G43*O43)^2),0))</f>
        <v>26</v>
      </c>
      <c r="R43" s="56" t="n">
        <v>-31.9286622661534</v>
      </c>
      <c r="S43" s="57" t="n">
        <f aca="false">U43*V43*$F$5</f>
        <v>530.117647058823</v>
      </c>
      <c r="T43" s="58" t="n">
        <f aca="false">MAX(0,MIN(1,R43/100+$D$5))</f>
        <v>0.188269484446881</v>
      </c>
      <c r="U43" s="58" t="n">
        <v>0.705882352941177</v>
      </c>
      <c r="V43" s="57" t="n">
        <v>751</v>
      </c>
      <c r="W43" s="58" t="n">
        <v>0.147793277096735</v>
      </c>
      <c r="X43" s="59" t="s">
        <v>130</v>
      </c>
      <c r="Y43" s="59" t="s">
        <v>131</v>
      </c>
    </row>
    <row r="44" customFormat="false" ht="15" hidden="false" customHeight="false" outlineLevel="0" collapsed="false">
      <c r="A44" s="32" t="s">
        <v>127</v>
      </c>
      <c r="B44" s="32" t="s">
        <v>174</v>
      </c>
      <c r="C44" s="32" t="s">
        <v>175</v>
      </c>
      <c r="D44" s="54" t="n">
        <f aca="false">ROUND(S44*T44,0)</f>
        <v>225</v>
      </c>
      <c r="E44" s="54" t="n">
        <f aca="false">ROUND(S44,0)-D44</f>
        <v>470</v>
      </c>
      <c r="F44" s="54" t="n">
        <f aca="false">IF(COUNTA(D44:E44)=0,"",SUM(D44:E44))</f>
        <v>695</v>
      </c>
      <c r="G44" s="55" t="n">
        <f aca="false">IF(OR(F44="",F44=0),"",D44/F44)</f>
        <v>0.323741007194245</v>
      </c>
      <c r="H44" s="55" t="n">
        <f aca="false">IF(OR(F44="",F44=0),"",E44/F44)</f>
        <v>0.676258992805755</v>
      </c>
      <c r="I44" s="32" t="s">
        <v>129</v>
      </c>
      <c r="J44" s="36" t="n">
        <v>2.37310914384046</v>
      </c>
      <c r="K44" s="36" t="n">
        <f aca="false">$K$8</f>
        <v>1.80191023378638</v>
      </c>
      <c r="L44" s="36" t="n">
        <f aca="false">SQRT(J44^2+K44^2)</f>
        <v>2.97968580545052</v>
      </c>
      <c r="M44" s="55" t="n">
        <f aca="false">IF(G44="","",MAX(0,G44-1.96*L44/100))</f>
        <v>0.265339165407415</v>
      </c>
      <c r="N44" s="55" t="n">
        <f aca="false">IF(G44="","",MIN(1,G44+1.96*L44/100))</f>
        <v>0.382142848981075</v>
      </c>
      <c r="O44" s="54" t="n">
        <f aca="false">ROUND(S44*W44,0)</f>
        <v>61</v>
      </c>
      <c r="P44" s="54" t="n">
        <f aca="false">IF(F44="","",ROUND(SQRT((F44*L44/100)^2+(G44*O44)^2),0))</f>
        <v>29</v>
      </c>
      <c r="R44" s="56" t="n">
        <v>-18.3586243458432</v>
      </c>
      <c r="S44" s="57" t="n">
        <f aca="false">U44*V44*$F$5</f>
        <v>695.209549071618</v>
      </c>
      <c r="T44" s="58" t="n">
        <f aca="false">MAX(0,MIN(1,R44/100+$D$5))</f>
        <v>0.323969863649983</v>
      </c>
      <c r="U44" s="58" t="n">
        <v>0.600353669319186</v>
      </c>
      <c r="V44" s="57" t="n">
        <v>1158</v>
      </c>
      <c r="W44" s="58" t="n">
        <v>0.0882361663506877</v>
      </c>
      <c r="X44" s="59" t="s">
        <v>136</v>
      </c>
      <c r="Y44" s="59" t="s">
        <v>131</v>
      </c>
    </row>
    <row r="45" customFormat="false" ht="15" hidden="false" customHeight="false" outlineLevel="0" collapsed="false">
      <c r="A45" s="32" t="s">
        <v>127</v>
      </c>
      <c r="B45" s="32" t="s">
        <v>174</v>
      </c>
      <c r="C45" s="32" t="s">
        <v>176</v>
      </c>
      <c r="D45" s="54" t="n">
        <f aca="false">ROUND(S45*T45,0)</f>
        <v>365</v>
      </c>
      <c r="E45" s="54" t="n">
        <f aca="false">ROUND(S45,0)-D45</f>
        <v>619</v>
      </c>
      <c r="F45" s="54" t="n">
        <f aca="false">IF(COUNTA(D45:E45)=0,"",SUM(D45:E45))</f>
        <v>984</v>
      </c>
      <c r="G45" s="55" t="n">
        <f aca="false">IF(OR(F45="",F45=0),"",D45/F45)</f>
        <v>0.370934959349594</v>
      </c>
      <c r="H45" s="55" t="n">
        <f aca="false">IF(OR(F45="",F45=0),"",E45/F45)</f>
        <v>0.629065040650407</v>
      </c>
      <c r="I45" s="32" t="s">
        <v>129</v>
      </c>
      <c r="J45" s="36" t="n">
        <v>1.88612725432908</v>
      </c>
      <c r="K45" s="36" t="n">
        <f aca="false">$K$8</f>
        <v>1.80191023378638</v>
      </c>
      <c r="L45" s="36" t="n">
        <f aca="false">SQRT(J45^2+K45^2)</f>
        <v>2.60851615102284</v>
      </c>
      <c r="M45" s="55" t="n">
        <f aca="false">IF(G45="","",MAX(0,G45-1.96*L45/100))</f>
        <v>0.319808042789546</v>
      </c>
      <c r="N45" s="55" t="n">
        <f aca="false">IF(G45="","",MIN(1,G45+1.96*L45/100))</f>
        <v>0.422061875909641</v>
      </c>
      <c r="O45" s="54" t="n">
        <f aca="false">ROUND(S45*W45,0)</f>
        <v>67</v>
      </c>
      <c r="P45" s="54" t="n">
        <f aca="false">IF(F45="","",ROUND(SQRT((F45*L45/100)^2+(G45*O45)^2),0))</f>
        <v>36</v>
      </c>
      <c r="R45" s="56" t="n">
        <v>-13.6340285298987</v>
      </c>
      <c r="S45" s="57" t="n">
        <f aca="false">U45*V45*$F$5</f>
        <v>983.694267515924</v>
      </c>
      <c r="T45" s="58" t="n">
        <f aca="false">MAX(0,MIN(1,R45/100+$D$5))</f>
        <v>0.371215821809428</v>
      </c>
      <c r="U45" s="58" t="n">
        <v>0.54198031268095</v>
      </c>
      <c r="V45" s="57" t="n">
        <v>1815</v>
      </c>
      <c r="W45" s="58" t="n">
        <v>0.0678151016999644</v>
      </c>
      <c r="X45" s="59" t="s">
        <v>169</v>
      </c>
      <c r="Y45" s="59" t="s">
        <v>131</v>
      </c>
    </row>
    <row r="46" customFormat="false" ht="15" hidden="false" customHeight="false" outlineLevel="0" collapsed="false">
      <c r="A46" s="32" t="s">
        <v>127</v>
      </c>
      <c r="B46" s="32" t="s">
        <v>174</v>
      </c>
      <c r="C46" s="32" t="s">
        <v>177</v>
      </c>
      <c r="D46" s="54" t="n">
        <f aca="false">ROUND(S46*T46,0)</f>
        <v>104</v>
      </c>
      <c r="E46" s="54" t="n">
        <f aca="false">ROUND(S46,0)-D46</f>
        <v>207</v>
      </c>
      <c r="F46" s="54" t="n">
        <f aca="false">IF(COUNTA(D46:E46)=0,"",SUM(D46:E46))</f>
        <v>311</v>
      </c>
      <c r="G46" s="55" t="n">
        <f aca="false">IF(OR(F46="",F46=0),"",D46/F46)</f>
        <v>0.334405144694534</v>
      </c>
      <c r="H46" s="55" t="n">
        <f aca="false">IF(OR(F46="",F46=0),"",E46/F46)</f>
        <v>0.665594855305466</v>
      </c>
      <c r="I46" s="32" t="s">
        <v>129</v>
      </c>
      <c r="J46" s="36" t="n">
        <v>3.71103496666907</v>
      </c>
      <c r="K46" s="36" t="n">
        <f aca="false">$K$8</f>
        <v>1.80191023378638</v>
      </c>
      <c r="L46" s="36" t="n">
        <f aca="false">SQRT(J46^2+K46^2)</f>
        <v>4.12536798533956</v>
      </c>
      <c r="M46" s="55" t="n">
        <f aca="false">IF(G46="","",MAX(0,G46-1.96*L46/100))</f>
        <v>0.253547932181878</v>
      </c>
      <c r="N46" s="55" t="n">
        <f aca="false">IF(G46="","",MIN(1,G46+1.96*L46/100))</f>
        <v>0.415262357207189</v>
      </c>
      <c r="O46" s="54" t="n">
        <f aca="false">ROUND(S46*W46,0)</f>
        <v>46</v>
      </c>
      <c r="P46" s="54" t="n">
        <f aca="false">IF(F46="","",ROUND(SQRT((F46*L46/100)^2+(G46*O46)^2),0))</f>
        <v>20</v>
      </c>
      <c r="R46" s="56" t="n">
        <v>-17.2644164141923</v>
      </c>
      <c r="S46" s="57" t="n">
        <f aca="false">U46*V46*$F$5</f>
        <v>310.913705583756</v>
      </c>
      <c r="T46" s="58" t="n">
        <f aca="false">MAX(0,MIN(1,R46/100+$D$5))</f>
        <v>0.334911942966492</v>
      </c>
      <c r="U46" s="58" t="n">
        <v>0.49746192893401</v>
      </c>
      <c r="V46" s="57" t="n">
        <v>625</v>
      </c>
      <c r="W46" s="58" t="n">
        <v>0.147793277096735</v>
      </c>
      <c r="X46" s="59" t="s">
        <v>130</v>
      </c>
      <c r="Y46" s="59" t="s">
        <v>131</v>
      </c>
    </row>
    <row r="47" customFormat="false" ht="15" hidden="false" customHeight="false" outlineLevel="0" collapsed="false">
      <c r="A47" s="32" t="s">
        <v>127</v>
      </c>
      <c r="B47" s="32" t="s">
        <v>178</v>
      </c>
      <c r="C47" s="32" t="s">
        <v>178</v>
      </c>
      <c r="D47" s="54" t="n">
        <f aca="false">ROUND(S47*T47,0)</f>
        <v>56</v>
      </c>
      <c r="E47" s="54" t="n">
        <f aca="false">ROUND(S47,0)-D47</f>
        <v>129</v>
      </c>
      <c r="F47" s="54" t="n">
        <f aca="false">IF(COUNTA(D47:E47)=0,"",SUM(D47:E47))</f>
        <v>185</v>
      </c>
      <c r="G47" s="55" t="n">
        <f aca="false">IF(OR(F47="",F47=0),"",D47/F47)</f>
        <v>0.302702702702703</v>
      </c>
      <c r="H47" s="55" t="n">
        <f aca="false">IF(OR(F47="",F47=0),"",E47/F47)</f>
        <v>0.697297297297297</v>
      </c>
      <c r="I47" s="32" t="s">
        <v>129</v>
      </c>
      <c r="J47" s="36" t="n">
        <v>3.71103496666907</v>
      </c>
      <c r="K47" s="36" t="n">
        <f aca="false">$K$8</f>
        <v>1.80191023378638</v>
      </c>
      <c r="L47" s="36" t="n">
        <f aca="false">SQRT(J47^2+K47^2)</f>
        <v>4.12536798533956</v>
      </c>
      <c r="M47" s="55" t="n">
        <f aca="false">IF(G47="","",MAX(0,G47-1.96*L47/100))</f>
        <v>0.221845490190047</v>
      </c>
      <c r="N47" s="55" t="n">
        <f aca="false">IF(G47="","",MIN(1,G47+1.96*L47/100))</f>
        <v>0.383559915215358</v>
      </c>
      <c r="O47" s="54" t="n">
        <f aca="false">ROUND(S47*W47,0)</f>
        <v>27</v>
      </c>
      <c r="P47" s="54" t="n">
        <f aca="false">IF(F47="","",ROUND(SQRT((F47*L47/100)^2+(G47*O47)^2),0))</f>
        <v>11</v>
      </c>
      <c r="R47" s="56" t="n">
        <v>-20.2618239352909</v>
      </c>
      <c r="S47" s="57" t="n">
        <f aca="false">U47*V47*$F$5</f>
        <v>184.547540983606</v>
      </c>
      <c r="T47" s="58" t="n">
        <f aca="false">MAX(0,MIN(1,R47/100+$D$5))</f>
        <v>0.304937867755505</v>
      </c>
      <c r="U47" s="58" t="n">
        <v>0.613114754098361</v>
      </c>
      <c r="V47" s="57" t="n">
        <v>301</v>
      </c>
      <c r="W47" s="58" t="n">
        <v>0.147793277096735</v>
      </c>
      <c r="X47" s="59" t="s">
        <v>130</v>
      </c>
      <c r="Y47" s="59" t="s">
        <v>131</v>
      </c>
    </row>
    <row r="48" customFormat="false" ht="15" hidden="false" customHeight="false" outlineLevel="0" collapsed="false">
      <c r="A48" s="32" t="s">
        <v>127</v>
      </c>
      <c r="B48" s="32" t="s">
        <v>179</v>
      </c>
      <c r="C48" s="32" t="s">
        <v>180</v>
      </c>
      <c r="D48" s="54" t="n">
        <f aca="false">ROUND(S48*T48,0)</f>
        <v>308</v>
      </c>
      <c r="E48" s="54" t="n">
        <f aca="false">ROUND(S48,0)-D48</f>
        <v>531</v>
      </c>
      <c r="F48" s="54" t="n">
        <f aca="false">IF(COUNTA(D48:E48)=0,"",SUM(D48:E48))</f>
        <v>839</v>
      </c>
      <c r="G48" s="55" t="n">
        <f aca="false">IF(OR(F48="",F48=0),"",D48/F48)</f>
        <v>0.367103694874851</v>
      </c>
      <c r="H48" s="55" t="n">
        <f aca="false">IF(OR(F48="",F48=0),"",E48/F48)</f>
        <v>0.632896305125149</v>
      </c>
      <c r="I48" s="32" t="s">
        <v>129</v>
      </c>
      <c r="J48" s="36" t="n">
        <v>2.37310914384046</v>
      </c>
      <c r="K48" s="36" t="n">
        <f aca="false">$K$8</f>
        <v>1.80191023378638</v>
      </c>
      <c r="L48" s="36" t="n">
        <f aca="false">SQRT(J48^2+K48^2)</f>
        <v>2.97968580545052</v>
      </c>
      <c r="M48" s="55" t="n">
        <f aca="false">IF(G48="","",MAX(0,G48-1.96*L48/100))</f>
        <v>0.308701853088021</v>
      </c>
      <c r="N48" s="55" t="n">
        <f aca="false">IF(G48="","",MIN(1,G48+1.96*L48/100))</f>
        <v>0.425505536661681</v>
      </c>
      <c r="O48" s="54" t="n">
        <f aca="false">ROUND(S48*W48,0)</f>
        <v>74</v>
      </c>
      <c r="P48" s="54" t="n">
        <f aca="false">IF(F48="","",ROUND(SQRT((F48*L48/100)^2+(G48*O48)^2),0))</f>
        <v>37</v>
      </c>
      <c r="R48" s="56" t="n">
        <v>-14.0586102648204</v>
      </c>
      <c r="S48" s="57" t="n">
        <f aca="false">U48*V48*$F$5</f>
        <v>839.29959746981</v>
      </c>
      <c r="T48" s="58" t="n">
        <f aca="false">MAX(0,MIN(1,R48/100+$D$5))</f>
        <v>0.366970004460211</v>
      </c>
      <c r="U48" s="58" t="n">
        <v>0.474985623921794</v>
      </c>
      <c r="V48" s="57" t="n">
        <v>1767</v>
      </c>
      <c r="W48" s="58" t="n">
        <v>0.0882361663506877</v>
      </c>
      <c r="X48" s="59" t="s">
        <v>136</v>
      </c>
      <c r="Y48" s="59" t="s">
        <v>131</v>
      </c>
    </row>
    <row r="49" customFormat="false" ht="15" hidden="false" customHeight="false" outlineLevel="0" collapsed="false">
      <c r="A49" s="32" t="s">
        <v>127</v>
      </c>
      <c r="B49" s="32" t="s">
        <v>179</v>
      </c>
      <c r="C49" s="32" t="s">
        <v>181</v>
      </c>
      <c r="D49" s="54" t="n">
        <f aca="false">ROUND(S49*T49,0)</f>
        <v>233</v>
      </c>
      <c r="E49" s="54" t="n">
        <f aca="false">ROUND(S49,0)-D49</f>
        <v>418</v>
      </c>
      <c r="F49" s="54" t="n">
        <f aca="false">IF(COUNTA(D49:E49)=0,"",SUM(D49:E49))</f>
        <v>651</v>
      </c>
      <c r="G49" s="55" t="n">
        <f aca="false">IF(OR(F49="",F49=0),"",D49/F49)</f>
        <v>0.357910906298003</v>
      </c>
      <c r="H49" s="55" t="n">
        <f aca="false">IF(OR(F49="",F49=0),"",E49/F49)</f>
        <v>0.642089093701997</v>
      </c>
      <c r="I49" s="32" t="s">
        <v>129</v>
      </c>
      <c r="J49" s="36" t="n">
        <v>2.37310914384046</v>
      </c>
      <c r="K49" s="36" t="n">
        <f aca="false">$K$8</f>
        <v>1.80191023378638</v>
      </c>
      <c r="L49" s="36" t="n">
        <f aca="false">SQRT(J49^2+K49^2)</f>
        <v>2.97968580545052</v>
      </c>
      <c r="M49" s="55" t="n">
        <f aca="false">IF(G49="","",MAX(0,G49-1.96*L49/100))</f>
        <v>0.299509064511173</v>
      </c>
      <c r="N49" s="55" t="n">
        <f aca="false">IF(G49="","",MIN(1,G49+1.96*L49/100))</f>
        <v>0.416312748084833</v>
      </c>
      <c r="O49" s="54" t="n">
        <f aca="false">ROUND(S49*W49,0)</f>
        <v>57</v>
      </c>
      <c r="P49" s="54" t="n">
        <f aca="false">IF(F49="","",ROUND(SQRT((F49*L49/100)^2+(G49*O49)^2),0))</f>
        <v>28</v>
      </c>
      <c r="R49" s="56" t="n">
        <v>-14.9365086778004</v>
      </c>
      <c r="S49" s="57" t="n">
        <f aca="false">U49*V49*$F$5</f>
        <v>650.966977138019</v>
      </c>
      <c r="T49" s="58" t="n">
        <f aca="false">MAX(0,MIN(1,R49/100+$D$5))</f>
        <v>0.358191020330411</v>
      </c>
      <c r="U49" s="58" t="n">
        <v>0.523285351397121</v>
      </c>
      <c r="V49" s="57" t="n">
        <v>1244</v>
      </c>
      <c r="W49" s="58" t="n">
        <v>0.0882361663506877</v>
      </c>
      <c r="X49" s="59" t="s">
        <v>136</v>
      </c>
      <c r="Y49" s="59" t="s">
        <v>131</v>
      </c>
    </row>
    <row r="50" customFormat="false" ht="15" hidden="false" customHeight="false" outlineLevel="0" collapsed="false">
      <c r="A50" s="32" t="s">
        <v>127</v>
      </c>
      <c r="B50" s="32" t="s">
        <v>179</v>
      </c>
      <c r="C50" s="32" t="s">
        <v>182</v>
      </c>
      <c r="D50" s="54" t="n">
        <f aca="false">ROUND(S50*T50,0)</f>
        <v>344</v>
      </c>
      <c r="E50" s="54" t="n">
        <f aca="false">ROUND(S50,0)-D50</f>
        <v>601</v>
      </c>
      <c r="F50" s="54" t="n">
        <f aca="false">IF(COUNTA(D50:E50)=0,"",SUM(D50:E50))</f>
        <v>945</v>
      </c>
      <c r="G50" s="55" t="n">
        <f aca="false">IF(OR(F50="",F50=0),"",D50/F50)</f>
        <v>0.364021164021164</v>
      </c>
      <c r="H50" s="55" t="n">
        <f aca="false">IF(OR(F50="",F50=0),"",E50/F50)</f>
        <v>0.635978835978836</v>
      </c>
      <c r="I50" s="32" t="s">
        <v>129</v>
      </c>
      <c r="J50" s="36" t="n">
        <v>1.88612725432908</v>
      </c>
      <c r="K50" s="36" t="n">
        <f aca="false">$K$8</f>
        <v>1.80191023378638</v>
      </c>
      <c r="L50" s="36" t="n">
        <f aca="false">SQRT(J50^2+K50^2)</f>
        <v>2.60851615102284</v>
      </c>
      <c r="M50" s="55" t="n">
        <f aca="false">IF(G50="","",MAX(0,G50-1.96*L50/100))</f>
        <v>0.312894247461116</v>
      </c>
      <c r="N50" s="55" t="n">
        <f aca="false">IF(G50="","",MIN(1,G50+1.96*L50/100))</f>
        <v>0.415148080581212</v>
      </c>
      <c r="O50" s="54" t="n">
        <f aca="false">ROUND(S50*W50,0)</f>
        <v>64</v>
      </c>
      <c r="P50" s="54" t="n">
        <f aca="false">IF(F50="","",ROUND(SQRT((F50*L50/100)^2+(G50*O50)^2),0))</f>
        <v>34</v>
      </c>
      <c r="R50" s="56" t="n">
        <v>-14.3937038366044</v>
      </c>
      <c r="S50" s="57" t="n">
        <f aca="false">U50*V50*$F$5</f>
        <v>945.214912280702</v>
      </c>
      <c r="T50" s="58" t="n">
        <f aca="false">MAX(0,MIN(1,R50/100+$D$5))</f>
        <v>0.363619068742371</v>
      </c>
      <c r="U50" s="58" t="n">
        <v>0.521929824561404</v>
      </c>
      <c r="V50" s="57" t="n">
        <v>1811</v>
      </c>
      <c r="W50" s="58" t="n">
        <v>0.0678151016999644</v>
      </c>
      <c r="X50" s="59" t="s">
        <v>169</v>
      </c>
      <c r="Y50" s="59" t="s">
        <v>131</v>
      </c>
    </row>
    <row r="51" customFormat="false" ht="15" hidden="false" customHeight="false" outlineLevel="0" collapsed="false">
      <c r="A51" s="32" t="s">
        <v>127</v>
      </c>
      <c r="B51" s="32" t="s">
        <v>179</v>
      </c>
      <c r="C51" s="32" t="s">
        <v>183</v>
      </c>
      <c r="D51" s="54" t="n">
        <f aca="false">ROUND(S51*T51,0)</f>
        <v>344</v>
      </c>
      <c r="E51" s="54" t="n">
        <f aca="false">ROUND(S51,0)-D51</f>
        <v>772</v>
      </c>
      <c r="F51" s="54" t="n">
        <f aca="false">IF(COUNTA(D51:E51)=0,"",SUM(D51:E51))</f>
        <v>1116</v>
      </c>
      <c r="G51" s="55" t="n">
        <f aca="false">IF(OR(F51="",F51=0),"",D51/F51)</f>
        <v>0.308243727598566</v>
      </c>
      <c r="H51" s="55" t="n">
        <f aca="false">IF(OR(F51="",F51=0),"",E51/F51)</f>
        <v>0.691756272401434</v>
      </c>
      <c r="I51" s="32" t="s">
        <v>129</v>
      </c>
      <c r="J51" s="36" t="n">
        <v>1.88612725432908</v>
      </c>
      <c r="K51" s="36" t="n">
        <f aca="false">$K$8</f>
        <v>1.80191023378638</v>
      </c>
      <c r="L51" s="36" t="n">
        <f aca="false">SQRT(J51^2+K51^2)</f>
        <v>2.60851615102284</v>
      </c>
      <c r="M51" s="55" t="n">
        <f aca="false">IF(G51="","",MAX(0,G51-1.96*L51/100))</f>
        <v>0.257116811038519</v>
      </c>
      <c r="N51" s="55" t="n">
        <f aca="false">IF(G51="","",MIN(1,G51+1.96*L51/100))</f>
        <v>0.359370644158614</v>
      </c>
      <c r="O51" s="54" t="n">
        <f aca="false">ROUND(S51*W51,0)</f>
        <v>76</v>
      </c>
      <c r="P51" s="54" t="n">
        <f aca="false">IF(F51="","",ROUND(SQRT((F51*L51/100)^2+(G51*O51)^2),0))</f>
        <v>37</v>
      </c>
      <c r="R51" s="56" t="n">
        <v>-19.9400657872952</v>
      </c>
      <c r="S51" s="57" t="n">
        <f aca="false">U51*V51*$F$5</f>
        <v>1115.89731051345</v>
      </c>
      <c r="T51" s="58" t="n">
        <f aca="false">MAX(0,MIN(1,R51/100+$D$5))</f>
        <v>0.308155449235463</v>
      </c>
      <c r="U51" s="58" t="n">
        <v>0.63080684596577</v>
      </c>
      <c r="V51" s="57" t="n">
        <v>1769</v>
      </c>
      <c r="W51" s="58" t="n">
        <v>0.0678151016999644</v>
      </c>
      <c r="X51" s="59" t="s">
        <v>169</v>
      </c>
      <c r="Y51" s="59" t="s">
        <v>131</v>
      </c>
    </row>
    <row r="52" customFormat="false" ht="15" hidden="false" customHeight="false" outlineLevel="0" collapsed="false">
      <c r="A52" s="32" t="s">
        <v>127</v>
      </c>
      <c r="B52" s="32" t="s">
        <v>179</v>
      </c>
      <c r="C52" s="32" t="s">
        <v>184</v>
      </c>
      <c r="D52" s="54" t="n">
        <f aca="false">ROUND(S52*T52,0)</f>
        <v>325</v>
      </c>
      <c r="E52" s="54" t="n">
        <f aca="false">ROUND(S52,0)-D52</f>
        <v>607</v>
      </c>
      <c r="F52" s="54" t="n">
        <f aca="false">IF(COUNTA(D52:E52)=0,"",SUM(D52:E52))</f>
        <v>932</v>
      </c>
      <c r="G52" s="55" t="n">
        <f aca="false">IF(OR(F52="",F52=0),"",D52/F52)</f>
        <v>0.348712446351931</v>
      </c>
      <c r="H52" s="55" t="n">
        <f aca="false">IF(OR(F52="",F52=0),"",E52/F52)</f>
        <v>0.651287553648069</v>
      </c>
      <c r="I52" s="32" t="s">
        <v>129</v>
      </c>
      <c r="J52" s="36" t="n">
        <v>2.37310914384046</v>
      </c>
      <c r="K52" s="36" t="n">
        <f aca="false">$K$8</f>
        <v>1.80191023378638</v>
      </c>
      <c r="L52" s="36" t="n">
        <f aca="false">SQRT(J52^2+K52^2)</f>
        <v>2.97968580545052</v>
      </c>
      <c r="M52" s="55" t="n">
        <f aca="false">IF(G52="","",MAX(0,G52-1.96*L52/100))</f>
        <v>0.290310604565101</v>
      </c>
      <c r="N52" s="55" t="n">
        <f aca="false">IF(G52="","",MIN(1,G52+1.96*L52/100))</f>
        <v>0.407114288138761</v>
      </c>
      <c r="O52" s="54" t="n">
        <f aca="false">ROUND(S52*W52,0)</f>
        <v>82</v>
      </c>
      <c r="P52" s="54" t="n">
        <f aca="false">IF(F52="","",ROUND(SQRT((F52*L52/100)^2+(G52*O52)^2),0))</f>
        <v>40</v>
      </c>
      <c r="R52" s="56" t="n">
        <v>-15.9026798134993</v>
      </c>
      <c r="S52" s="57" t="n">
        <f aca="false">U52*V52*$F$5</f>
        <v>932.161434977579</v>
      </c>
      <c r="T52" s="58" t="n">
        <f aca="false">MAX(0,MIN(1,R52/100+$D$5))</f>
        <v>0.348529308973422</v>
      </c>
      <c r="U52" s="58" t="n">
        <v>0.669656203288491</v>
      </c>
      <c r="V52" s="57" t="n">
        <v>1392</v>
      </c>
      <c r="W52" s="58" t="n">
        <v>0.0882361663506877</v>
      </c>
      <c r="X52" s="59" t="s">
        <v>136</v>
      </c>
      <c r="Y52" s="59" t="s">
        <v>131</v>
      </c>
    </row>
    <row r="53" customFormat="false" ht="15" hidden="false" customHeight="false" outlineLevel="0" collapsed="false">
      <c r="A53" s="32" t="s">
        <v>127</v>
      </c>
      <c r="B53" s="32" t="s">
        <v>185</v>
      </c>
      <c r="C53" s="32" t="s">
        <v>186</v>
      </c>
      <c r="D53" s="54" t="n">
        <f aca="false">ROUND(S53*T53,0)</f>
        <v>141</v>
      </c>
      <c r="E53" s="54" t="n">
        <f aca="false">ROUND(S53,0)-D53</f>
        <v>163</v>
      </c>
      <c r="F53" s="54" t="n">
        <f aca="false">IF(COUNTA(D53:E53)=0,"",SUM(D53:E53))</f>
        <v>304</v>
      </c>
      <c r="G53" s="55" t="n">
        <f aca="false">IF(OR(F53="",F53=0),"",D53/F53)</f>
        <v>0.463815789473684</v>
      </c>
      <c r="H53" s="55" t="n">
        <f aca="false">IF(OR(F53="",F53=0),"",E53/F53)</f>
        <v>0.536184210526316</v>
      </c>
      <c r="I53" s="32" t="s">
        <v>129</v>
      </c>
      <c r="J53" s="36" t="n">
        <v>3.71103496666907</v>
      </c>
      <c r="K53" s="36" t="n">
        <f aca="false">$K$8</f>
        <v>1.80191023378638</v>
      </c>
      <c r="L53" s="36" t="n">
        <f aca="false">SQRT(J53^2+K53^2)</f>
        <v>4.12536798533956</v>
      </c>
      <c r="M53" s="55" t="n">
        <f aca="false">IF(G53="","",MAX(0,G53-1.96*L53/100))</f>
        <v>0.382958576961029</v>
      </c>
      <c r="N53" s="55" t="n">
        <f aca="false">IF(G53="","",MIN(1,G53+1.96*L53/100))</f>
        <v>0.54467300198634</v>
      </c>
      <c r="O53" s="54" t="n">
        <f aca="false">ROUND(S53*W53,0)</f>
        <v>45</v>
      </c>
      <c r="P53" s="54" t="n">
        <f aca="false">IF(F53="","",ROUND(SQRT((F53*L53/100)^2+(G53*O53)^2),0))</f>
        <v>24</v>
      </c>
      <c r="R53" s="56" t="n">
        <v>-4.34151880138781</v>
      </c>
      <c r="S53" s="57" t="n">
        <f aca="false">U53*V53*$F$5</f>
        <v>304.095808383234</v>
      </c>
      <c r="T53" s="58" t="n">
        <f aca="false">MAX(0,MIN(1,R53/100+$D$5))</f>
        <v>0.464140919094537</v>
      </c>
      <c r="U53" s="58" t="n">
        <v>0.574850299401198</v>
      </c>
      <c r="V53" s="57" t="n">
        <v>529</v>
      </c>
      <c r="W53" s="58" t="n">
        <v>0.147793277096735</v>
      </c>
      <c r="X53" s="59" t="s">
        <v>130</v>
      </c>
      <c r="Y53" s="59" t="s">
        <v>131</v>
      </c>
    </row>
    <row r="54" customFormat="false" ht="15" hidden="false" customHeight="false" outlineLevel="0" collapsed="false">
      <c r="A54" s="32" t="s">
        <v>127</v>
      </c>
      <c r="B54" s="32" t="s">
        <v>185</v>
      </c>
      <c r="C54" s="32" t="s">
        <v>187</v>
      </c>
      <c r="D54" s="54" t="n">
        <f aca="false">ROUND(S54*T54,0)</f>
        <v>160</v>
      </c>
      <c r="E54" s="54" t="n">
        <f aca="false">ROUND(S54,0)-D54</f>
        <v>179</v>
      </c>
      <c r="F54" s="54" t="n">
        <f aca="false">IF(COUNTA(D54:E54)=0,"",SUM(D54:E54))</f>
        <v>339</v>
      </c>
      <c r="G54" s="55" t="n">
        <f aca="false">IF(OR(F54="",F54=0),"",D54/F54)</f>
        <v>0.471976401179941</v>
      </c>
      <c r="H54" s="55" t="n">
        <f aca="false">IF(OR(F54="",F54=0),"",E54/F54)</f>
        <v>0.528023598820059</v>
      </c>
      <c r="I54" s="32" t="s">
        <v>129</v>
      </c>
      <c r="J54" s="36" t="n">
        <v>3.71103496666907</v>
      </c>
      <c r="K54" s="36" t="n">
        <f aca="false">$K$8</f>
        <v>1.80191023378638</v>
      </c>
      <c r="L54" s="36" t="n">
        <f aca="false">SQRT(J54^2+K54^2)</f>
        <v>4.12536798533956</v>
      </c>
      <c r="M54" s="55" t="n">
        <f aca="false">IF(G54="","",MAX(0,G54-1.96*L54/100))</f>
        <v>0.391119188667286</v>
      </c>
      <c r="N54" s="55" t="n">
        <f aca="false">IF(G54="","",MIN(1,G54+1.96*L54/100))</f>
        <v>0.552833613692596</v>
      </c>
      <c r="O54" s="54" t="n">
        <f aca="false">ROUND(S54*W54,0)</f>
        <v>50</v>
      </c>
      <c r="P54" s="54" t="n">
        <f aca="false">IF(F54="","",ROUND(SQRT((F54*L54/100)^2+(G54*O54)^2),0))</f>
        <v>27</v>
      </c>
      <c r="R54" s="56" t="n">
        <v>-3.64698796614681</v>
      </c>
      <c r="S54" s="57" t="n">
        <f aca="false">U54*V54*$F$5</f>
        <v>338.993963782696</v>
      </c>
      <c r="T54" s="58" t="n">
        <f aca="false">MAX(0,MIN(1,R54/100+$D$5))</f>
        <v>0.471086227446947</v>
      </c>
      <c r="U54" s="58" t="n">
        <v>0.627766599597585</v>
      </c>
      <c r="V54" s="57" t="n">
        <v>540</v>
      </c>
      <c r="W54" s="58" t="n">
        <v>0.147793277096735</v>
      </c>
      <c r="X54" s="59" t="s">
        <v>130</v>
      </c>
      <c r="Y54" s="59" t="s">
        <v>131</v>
      </c>
    </row>
    <row r="55" customFormat="false" ht="15" hidden="false" customHeight="false" outlineLevel="0" collapsed="false">
      <c r="A55" s="32" t="s">
        <v>127</v>
      </c>
      <c r="B55" s="32" t="s">
        <v>185</v>
      </c>
      <c r="C55" s="32" t="s">
        <v>188</v>
      </c>
      <c r="D55" s="54" t="n">
        <f aca="false">ROUND(S55*T55,0)</f>
        <v>88</v>
      </c>
      <c r="E55" s="54" t="n">
        <f aca="false">ROUND(S55,0)-D55</f>
        <v>155</v>
      </c>
      <c r="F55" s="54" t="n">
        <f aca="false">IF(COUNTA(D55:E55)=0,"",SUM(D55:E55))</f>
        <v>243</v>
      </c>
      <c r="G55" s="55" t="n">
        <f aca="false">IF(OR(F55="",F55=0),"",D55/F55)</f>
        <v>0.362139917695473</v>
      </c>
      <c r="H55" s="55" t="n">
        <f aca="false">IF(OR(F55="",F55=0),"",E55/F55)</f>
        <v>0.637860082304527</v>
      </c>
      <c r="I55" s="32" t="s">
        <v>129</v>
      </c>
      <c r="J55" s="36" t="n">
        <v>3.71103496666907</v>
      </c>
      <c r="K55" s="36" t="n">
        <f aca="false">$K$8</f>
        <v>1.80191023378638</v>
      </c>
      <c r="L55" s="36" t="n">
        <f aca="false">SQRT(J55^2+K55^2)</f>
        <v>4.12536798533956</v>
      </c>
      <c r="M55" s="55" t="n">
        <f aca="false">IF(G55="","",MAX(0,G55-1.96*L55/100))</f>
        <v>0.281282705182818</v>
      </c>
      <c r="N55" s="55" t="n">
        <f aca="false">IF(G55="","",MIN(1,G55+1.96*L55/100))</f>
        <v>0.442997130208129</v>
      </c>
      <c r="O55" s="54" t="n">
        <f aca="false">ROUND(S55*W55,0)</f>
        <v>36</v>
      </c>
      <c r="P55" s="54" t="n">
        <f aca="false">IF(F55="","",ROUND(SQRT((F55*L55/100)^2+(G55*O55)^2),0))</f>
        <v>16</v>
      </c>
      <c r="R55" s="56" t="n">
        <v>-14.3384563137974</v>
      </c>
      <c r="S55" s="57" t="n">
        <f aca="false">U55*V55*$F$5</f>
        <v>242.881401617251</v>
      </c>
      <c r="T55" s="58" t="n">
        <f aca="false">MAX(0,MIN(1,R55/100+$D$5))</f>
        <v>0.364171543970441</v>
      </c>
      <c r="U55" s="58" t="n">
        <v>0.676549865229111</v>
      </c>
      <c r="V55" s="57" t="n">
        <v>359</v>
      </c>
      <c r="W55" s="58" t="n">
        <v>0.147793277096735</v>
      </c>
      <c r="X55" s="59" t="s">
        <v>130</v>
      </c>
      <c r="Y55" s="59" t="s">
        <v>131</v>
      </c>
    </row>
    <row r="56" customFormat="false" ht="15" hidden="false" customHeight="false" outlineLevel="0" collapsed="false">
      <c r="A56" s="32" t="s">
        <v>127</v>
      </c>
      <c r="B56" s="32" t="s">
        <v>185</v>
      </c>
      <c r="C56" s="32" t="s">
        <v>189</v>
      </c>
      <c r="D56" s="54" t="n">
        <f aca="false">ROUND(S56*T56,0)</f>
        <v>164</v>
      </c>
      <c r="E56" s="54" t="n">
        <f aca="false">ROUND(S56,0)-D56</f>
        <v>241</v>
      </c>
      <c r="F56" s="54" t="n">
        <f aca="false">IF(COUNTA(D56:E56)=0,"",SUM(D56:E56))</f>
        <v>405</v>
      </c>
      <c r="G56" s="55" t="n">
        <f aca="false">IF(OR(F56="",F56=0),"",D56/F56)</f>
        <v>0.404938271604938</v>
      </c>
      <c r="H56" s="55" t="n">
        <f aca="false">IF(OR(F56="",F56=0),"",E56/F56)</f>
        <v>0.595061728395062</v>
      </c>
      <c r="I56" s="32" t="s">
        <v>129</v>
      </c>
      <c r="J56" s="36" t="n">
        <v>3.71103496666907</v>
      </c>
      <c r="K56" s="36" t="n">
        <f aca="false">$K$8</f>
        <v>1.80191023378638</v>
      </c>
      <c r="L56" s="36" t="n">
        <f aca="false">SQRT(J56^2+K56^2)</f>
        <v>4.12536798533956</v>
      </c>
      <c r="M56" s="55" t="n">
        <f aca="false">IF(G56="","",MAX(0,G56-1.96*L56/100))</f>
        <v>0.324081059092283</v>
      </c>
      <c r="N56" s="55" t="n">
        <f aca="false">IF(G56="","",MIN(1,G56+1.96*L56/100))</f>
        <v>0.485795484117594</v>
      </c>
      <c r="O56" s="54" t="n">
        <f aca="false">ROUND(S56*W56,0)</f>
        <v>60</v>
      </c>
      <c r="P56" s="54" t="n">
        <f aca="false">IF(F56="","",ROUND(SQRT((F56*L56/100)^2+(G56*O56)^2),0))</f>
        <v>29</v>
      </c>
      <c r="R56" s="56" t="n">
        <v>-10.390917237905</v>
      </c>
      <c r="S56" s="57" t="n">
        <f aca="false">U56*V56*$F$5</f>
        <v>405.365413533835</v>
      </c>
      <c r="T56" s="58" t="n">
        <f aca="false">MAX(0,MIN(1,R56/100+$D$5))</f>
        <v>0.403646934729365</v>
      </c>
      <c r="U56" s="58" t="n">
        <v>0.577443609022556</v>
      </c>
      <c r="V56" s="57" t="n">
        <v>702</v>
      </c>
      <c r="W56" s="58" t="n">
        <v>0.147793277096735</v>
      </c>
      <c r="X56" s="59" t="s">
        <v>130</v>
      </c>
      <c r="Y56" s="59" t="s">
        <v>131</v>
      </c>
    </row>
    <row r="57" customFormat="false" ht="15" hidden="false" customHeight="false" outlineLevel="0" collapsed="false">
      <c r="A57" s="32" t="s">
        <v>127</v>
      </c>
      <c r="B57" s="32" t="s">
        <v>190</v>
      </c>
      <c r="C57" s="32" t="s">
        <v>191</v>
      </c>
      <c r="D57" s="54" t="n">
        <f aca="false">ROUND(S57*T57,0)</f>
        <v>227</v>
      </c>
      <c r="E57" s="54" t="n">
        <f aca="false">ROUND(S57,0)-D57</f>
        <v>543</v>
      </c>
      <c r="F57" s="54" t="n">
        <f aca="false">IF(COUNTA(D57:E57)=0,"",SUM(D57:E57))</f>
        <v>770</v>
      </c>
      <c r="G57" s="55" t="n">
        <f aca="false">IF(OR(F57="",F57=0),"",D57/F57)</f>
        <v>0.294805194805195</v>
      </c>
      <c r="H57" s="55" t="n">
        <f aca="false">IF(OR(F57="",F57=0),"",E57/F57)</f>
        <v>0.705194805194805</v>
      </c>
      <c r="I57" s="32" t="s">
        <v>129</v>
      </c>
      <c r="J57" s="36" t="n">
        <v>2.37310914384046</v>
      </c>
      <c r="K57" s="36" t="n">
        <f aca="false">$K$8</f>
        <v>1.80191023378638</v>
      </c>
      <c r="L57" s="36" t="n">
        <f aca="false">SQRT(J57^2+K57^2)</f>
        <v>2.97968580545052</v>
      </c>
      <c r="M57" s="55" t="n">
        <f aca="false">IF(G57="","",MAX(0,G57-1.96*L57/100))</f>
        <v>0.236403353018365</v>
      </c>
      <c r="N57" s="55" t="n">
        <f aca="false">IF(G57="","",MIN(1,G57+1.96*L57/100))</f>
        <v>0.353207036592025</v>
      </c>
      <c r="O57" s="54" t="n">
        <f aca="false">ROUND(S57*W57,0)</f>
        <v>68</v>
      </c>
      <c r="P57" s="54" t="n">
        <f aca="false">IF(F57="","",ROUND(SQRT((F57*L57/100)^2+(G57*O57)^2),0))</f>
        <v>30</v>
      </c>
      <c r="R57" s="56" t="n">
        <v>-21.3164311371987</v>
      </c>
      <c r="S57" s="57" t="n">
        <f aca="false">U57*V57*$F$5</f>
        <v>769.717741935484</v>
      </c>
      <c r="T57" s="58" t="n">
        <f aca="false">MAX(0,MIN(1,R57/100+$D$5))</f>
        <v>0.294391795736428</v>
      </c>
      <c r="U57" s="58" t="n">
        <v>0.633512544802867</v>
      </c>
      <c r="V57" s="57" t="n">
        <v>1215</v>
      </c>
      <c r="W57" s="58" t="n">
        <v>0.0882361663506877</v>
      </c>
      <c r="X57" s="59" t="s">
        <v>136</v>
      </c>
      <c r="Y57" s="59" t="s">
        <v>131</v>
      </c>
    </row>
    <row r="58" customFormat="false" ht="15" hidden="false" customHeight="false" outlineLevel="0" collapsed="false">
      <c r="A58" s="32" t="s">
        <v>127</v>
      </c>
      <c r="B58" s="32" t="s">
        <v>190</v>
      </c>
      <c r="C58" s="32" t="s">
        <v>192</v>
      </c>
      <c r="D58" s="54" t="n">
        <f aca="false">ROUND(S58*T58,0)</f>
        <v>202</v>
      </c>
      <c r="E58" s="54" t="n">
        <f aca="false">ROUND(S58,0)-D58</f>
        <v>584</v>
      </c>
      <c r="F58" s="54" t="n">
        <f aca="false">IF(COUNTA(D58:E58)=0,"",SUM(D58:E58))</f>
        <v>786</v>
      </c>
      <c r="G58" s="55" t="n">
        <f aca="false">IF(OR(F58="",F58=0),"",D58/F58)</f>
        <v>0.256997455470738</v>
      </c>
      <c r="H58" s="55" t="n">
        <f aca="false">IF(OR(F58="",F58=0),"",E58/F58)</f>
        <v>0.743002544529262</v>
      </c>
      <c r="I58" s="32" t="s">
        <v>129</v>
      </c>
      <c r="J58" s="36" t="n">
        <v>2.37310914384046</v>
      </c>
      <c r="K58" s="36" t="n">
        <f aca="false">$K$8</f>
        <v>1.80191023378638</v>
      </c>
      <c r="L58" s="36" t="n">
        <f aca="false">SQRT(J58^2+K58^2)</f>
        <v>2.97968580545052</v>
      </c>
      <c r="M58" s="55" t="n">
        <f aca="false">IF(G58="","",MAX(0,G58-1.96*L58/100))</f>
        <v>0.198595613683908</v>
      </c>
      <c r="N58" s="55" t="n">
        <f aca="false">IF(G58="","",MIN(1,G58+1.96*L58/100))</f>
        <v>0.315399297257568</v>
      </c>
      <c r="O58" s="54" t="n">
        <f aca="false">ROUND(S58*W58,0)</f>
        <v>69</v>
      </c>
      <c r="P58" s="54" t="n">
        <f aca="false">IF(F58="","",ROUND(SQRT((F58*L58/100)^2+(G58*O58)^2),0))</f>
        <v>29</v>
      </c>
      <c r="R58" s="56" t="n">
        <v>-25.0774964733332</v>
      </c>
      <c r="S58" s="57" t="n">
        <f aca="false">U58*V58*$F$5</f>
        <v>786.289198606272</v>
      </c>
      <c r="T58" s="58" t="n">
        <f aca="false">MAX(0,MIN(1,R58/100+$D$5))</f>
        <v>0.256781142375082</v>
      </c>
      <c r="U58" s="58" t="n">
        <v>0.649825783972126</v>
      </c>
      <c r="V58" s="57" t="n">
        <v>1210</v>
      </c>
      <c r="W58" s="58" t="n">
        <v>0.0882361663506877</v>
      </c>
      <c r="X58" s="59" t="s">
        <v>136</v>
      </c>
      <c r="Y58" s="59" t="s">
        <v>131</v>
      </c>
    </row>
    <row r="59" customFormat="false" ht="15" hidden="false" customHeight="false" outlineLevel="0" collapsed="false">
      <c r="A59" s="32" t="s">
        <v>127</v>
      </c>
      <c r="B59" s="32" t="s">
        <v>190</v>
      </c>
      <c r="C59" s="32" t="s">
        <v>193</v>
      </c>
      <c r="D59" s="54" t="n">
        <f aca="false">ROUND(S59*T59,0)</f>
        <v>188</v>
      </c>
      <c r="E59" s="54" t="n">
        <f aca="false">ROUND(S59,0)-D59</f>
        <v>513</v>
      </c>
      <c r="F59" s="54" t="n">
        <f aca="false">IF(COUNTA(D59:E59)=0,"",SUM(D59:E59))</f>
        <v>701</v>
      </c>
      <c r="G59" s="55" t="n">
        <f aca="false">IF(OR(F59="",F59=0),"",D59/F59)</f>
        <v>0.268188302425107</v>
      </c>
      <c r="H59" s="55" t="n">
        <f aca="false">IF(OR(F59="",F59=0),"",E59/F59)</f>
        <v>0.731811697574893</v>
      </c>
      <c r="I59" s="32" t="s">
        <v>129</v>
      </c>
      <c r="J59" s="36" t="n">
        <v>2.37310914384046</v>
      </c>
      <c r="K59" s="36" t="n">
        <f aca="false">$K$8</f>
        <v>1.80191023378638</v>
      </c>
      <c r="L59" s="36" t="n">
        <f aca="false">SQRT(J59^2+K59^2)</f>
        <v>2.97968580545052</v>
      </c>
      <c r="M59" s="55" t="n">
        <f aca="false">IF(G59="","",MAX(0,G59-1.96*L59/100))</f>
        <v>0.209786460638277</v>
      </c>
      <c r="N59" s="55" t="n">
        <f aca="false">IF(G59="","",MIN(1,G59+1.96*L59/100))</f>
        <v>0.326590144211937</v>
      </c>
      <c r="O59" s="54" t="n">
        <f aca="false">ROUND(S59*W59,0)</f>
        <v>62</v>
      </c>
      <c r="P59" s="54" t="n">
        <f aca="false">IF(F59="","",ROUND(SQRT((F59*L59/100)^2+(G59*O59)^2),0))</f>
        <v>27</v>
      </c>
      <c r="R59" s="56" t="n">
        <v>-23.9146012276216</v>
      </c>
      <c r="S59" s="57" t="n">
        <f aca="false">U59*V59*$F$5</f>
        <v>700.937313432836</v>
      </c>
      <c r="T59" s="58" t="n">
        <f aca="false">MAX(0,MIN(1,R59/100+$D$5))</f>
        <v>0.268410094832198</v>
      </c>
      <c r="U59" s="58" t="n">
        <v>0.674626865671642</v>
      </c>
      <c r="V59" s="57" t="n">
        <v>1039</v>
      </c>
      <c r="W59" s="58" t="n">
        <v>0.0882361663506877</v>
      </c>
      <c r="X59" s="59" t="s">
        <v>136</v>
      </c>
      <c r="Y59" s="59" t="s">
        <v>131</v>
      </c>
    </row>
    <row r="60" customFormat="false" ht="15" hidden="false" customHeight="false" outlineLevel="0" collapsed="false">
      <c r="A60" s="32" t="s">
        <v>127</v>
      </c>
      <c r="B60" s="32" t="s">
        <v>194</v>
      </c>
      <c r="C60" s="32" t="s">
        <v>195</v>
      </c>
      <c r="D60" s="54" t="n">
        <f aca="false">ROUND(S60*T60,0)</f>
        <v>169</v>
      </c>
      <c r="E60" s="54" t="n">
        <f aca="false">ROUND(S60,0)-D60</f>
        <v>432</v>
      </c>
      <c r="F60" s="54" t="n">
        <f aca="false">IF(COUNTA(D60:E60)=0,"",SUM(D60:E60))</f>
        <v>601</v>
      </c>
      <c r="G60" s="55" t="n">
        <f aca="false">IF(OR(F60="",F60=0),"",D60/F60)</f>
        <v>0.281198003327787</v>
      </c>
      <c r="H60" s="55" t="n">
        <f aca="false">IF(OR(F60="",F60=0),"",E60/F60)</f>
        <v>0.718801996672213</v>
      </c>
      <c r="I60" s="32" t="s">
        <v>129</v>
      </c>
      <c r="J60" s="36" t="n">
        <v>2.37310914384046</v>
      </c>
      <c r="K60" s="36" t="n">
        <f aca="false">$K$8</f>
        <v>1.80191023378638</v>
      </c>
      <c r="L60" s="36" t="n">
        <f aca="false">SQRT(J60^2+K60^2)</f>
        <v>2.97968580545052</v>
      </c>
      <c r="M60" s="55" t="n">
        <f aca="false">IF(G60="","",MAX(0,G60-1.96*L60/100))</f>
        <v>0.222796161540957</v>
      </c>
      <c r="N60" s="55" t="n">
        <f aca="false">IF(G60="","",MIN(1,G60+1.96*L60/100))</f>
        <v>0.339599845114617</v>
      </c>
      <c r="O60" s="54" t="n">
        <f aca="false">ROUND(S60*W60,0)</f>
        <v>53</v>
      </c>
      <c r="P60" s="54" t="n">
        <f aca="false">IF(F60="","",ROUND(SQRT((F60*L60/100)^2+(G60*O60)^2),0))</f>
        <v>23</v>
      </c>
      <c r="R60" s="56" t="n">
        <v>-22.7175035722399</v>
      </c>
      <c r="S60" s="57" t="n">
        <f aca="false">U60*V60*$F$5</f>
        <v>601.421153846154</v>
      </c>
      <c r="T60" s="58" t="n">
        <f aca="false">MAX(0,MIN(1,R60/100+$D$5))</f>
        <v>0.280381071386016</v>
      </c>
      <c r="U60" s="58" t="n">
        <v>0.578846153846154</v>
      </c>
      <c r="V60" s="57" t="n">
        <v>1039</v>
      </c>
      <c r="W60" s="58" t="n">
        <v>0.0882361663506877</v>
      </c>
      <c r="X60" s="59" t="s">
        <v>136</v>
      </c>
      <c r="Y60" s="59" t="s">
        <v>131</v>
      </c>
    </row>
    <row r="61" customFormat="false" ht="15" hidden="false" customHeight="false" outlineLevel="0" collapsed="false">
      <c r="A61" s="32" t="s">
        <v>127</v>
      </c>
      <c r="B61" s="32" t="s">
        <v>194</v>
      </c>
      <c r="C61" s="32" t="s">
        <v>196</v>
      </c>
      <c r="D61" s="54" t="n">
        <f aca="false">ROUND(S61*T61,0)</f>
        <v>82</v>
      </c>
      <c r="E61" s="54" t="n">
        <f aca="false">ROUND(S61,0)-D61</f>
        <v>230</v>
      </c>
      <c r="F61" s="54" t="n">
        <f aca="false">IF(COUNTA(D61:E61)=0,"",SUM(D61:E61))</f>
        <v>312</v>
      </c>
      <c r="G61" s="55" t="n">
        <f aca="false">IF(OR(F61="",F61=0),"",D61/F61)</f>
        <v>0.262820512820513</v>
      </c>
      <c r="H61" s="55" t="n">
        <f aca="false">IF(OR(F61="",F61=0),"",E61/F61)</f>
        <v>0.737179487179487</v>
      </c>
      <c r="I61" s="32" t="s">
        <v>129</v>
      </c>
      <c r="J61" s="36" t="n">
        <v>3.71103496666907</v>
      </c>
      <c r="K61" s="36" t="n">
        <f aca="false">$K$8</f>
        <v>1.80191023378638</v>
      </c>
      <c r="L61" s="36" t="n">
        <f aca="false">SQRT(J61^2+K61^2)</f>
        <v>4.12536798533956</v>
      </c>
      <c r="M61" s="55" t="n">
        <f aca="false">IF(G61="","",MAX(0,G61-1.96*L61/100))</f>
        <v>0.181963300307857</v>
      </c>
      <c r="N61" s="55" t="n">
        <f aca="false">IF(G61="","",MIN(1,G61+1.96*L61/100))</f>
        <v>0.343677725333168</v>
      </c>
      <c r="O61" s="54" t="n">
        <f aca="false">ROUND(S61*W61,0)</f>
        <v>46</v>
      </c>
      <c r="P61" s="54" t="n">
        <f aca="false">IF(F61="","",ROUND(SQRT((F61*L61/100)^2+(G61*O61)^2),0))</f>
        <v>18</v>
      </c>
      <c r="R61" s="56" t="n">
        <v>-24.4242375103267</v>
      </c>
      <c r="S61" s="57" t="n">
        <f aca="false">U61*V61*$F$5</f>
        <v>312.431640625</v>
      </c>
      <c r="T61" s="58" t="n">
        <f aca="false">MAX(0,MIN(1,R61/100+$D$5))</f>
        <v>0.263313732005148</v>
      </c>
      <c r="U61" s="58" t="n">
        <v>0.583984375</v>
      </c>
      <c r="V61" s="57" t="n">
        <v>535</v>
      </c>
      <c r="W61" s="58" t="n">
        <v>0.147793277096735</v>
      </c>
      <c r="X61" s="59" t="s">
        <v>130</v>
      </c>
      <c r="Y61" s="59" t="s">
        <v>131</v>
      </c>
    </row>
    <row r="62" customFormat="false" ht="15" hidden="false" customHeight="false" outlineLevel="0" collapsed="false">
      <c r="A62" s="32" t="s">
        <v>127</v>
      </c>
      <c r="B62" s="32" t="s">
        <v>197</v>
      </c>
      <c r="C62" s="32" t="s">
        <v>197</v>
      </c>
      <c r="D62" s="54" t="n">
        <f aca="false">ROUND(S62*T62,0)</f>
        <v>38</v>
      </c>
      <c r="E62" s="54" t="n">
        <f aca="false">ROUND(S62,0)-D62</f>
        <v>69</v>
      </c>
      <c r="F62" s="54" t="n">
        <f aca="false">IF(COUNTA(D62:E62)=0,"",SUM(D62:E62))</f>
        <v>107</v>
      </c>
      <c r="G62" s="55" t="n">
        <f aca="false">IF(OR(F62="",F62=0),"",D62/F62)</f>
        <v>0.355140186915888</v>
      </c>
      <c r="H62" s="55" t="n">
        <f aca="false">IF(OR(F62="",F62=0),"",E62/F62)</f>
        <v>0.644859813084112</v>
      </c>
      <c r="I62" s="32" t="s">
        <v>129</v>
      </c>
      <c r="J62" s="36" t="n">
        <v>3.71103496666907</v>
      </c>
      <c r="K62" s="36" t="n">
        <f aca="false">$K$8</f>
        <v>1.80191023378638</v>
      </c>
      <c r="L62" s="36" t="n">
        <f aca="false">SQRT(J62^2+K62^2)</f>
        <v>4.12536798533956</v>
      </c>
      <c r="M62" s="55" t="n">
        <f aca="false">IF(G62="","",MAX(0,G62-1.96*L62/100))</f>
        <v>0.274282974403232</v>
      </c>
      <c r="N62" s="55" t="n">
        <f aca="false">IF(G62="","",MIN(1,G62+1.96*L62/100))</f>
        <v>0.435997399428543</v>
      </c>
      <c r="O62" s="54" t="n">
        <f aca="false">ROUND(S62*W62,0)</f>
        <v>16</v>
      </c>
      <c r="P62" s="54" t="n">
        <f aca="false">IF(F62="","",ROUND(SQRT((F62*L62/100)^2+(G62*O62)^2),0))</f>
        <v>7</v>
      </c>
      <c r="R62" s="56" t="n">
        <v>-15.5540216942171</v>
      </c>
      <c r="S62" s="57" t="n">
        <f aca="false">U62*V62*$F$5</f>
        <v>106.666666666667</v>
      </c>
      <c r="T62" s="58" t="n">
        <f aca="false">MAX(0,MIN(1,R62/100+$D$5))</f>
        <v>0.352015890166244</v>
      </c>
      <c r="U62" s="58" t="n">
        <v>0.444444444444444</v>
      </c>
      <c r="V62" s="57" t="n">
        <v>240</v>
      </c>
      <c r="W62" s="58" t="n">
        <v>0.147793277096735</v>
      </c>
      <c r="X62" s="59" t="s">
        <v>130</v>
      </c>
      <c r="Y62" s="59" t="s">
        <v>131</v>
      </c>
    </row>
    <row r="63" customFormat="false" ht="15" hidden="false" customHeight="false" outlineLevel="0" collapsed="false">
      <c r="A63" s="32" t="s">
        <v>198</v>
      </c>
      <c r="B63" s="32" t="s">
        <v>199</v>
      </c>
      <c r="C63" s="32" t="s">
        <v>199</v>
      </c>
      <c r="D63" s="54" t="n">
        <f aca="false">ROUND(S63*T63,0)</f>
        <v>485</v>
      </c>
      <c r="E63" s="54" t="n">
        <f aca="false">ROUND(S63,0)-D63</f>
        <v>576</v>
      </c>
      <c r="F63" s="54" t="n">
        <f aca="false">IF(COUNTA(D63:E63)=0,"",SUM(D63:E63))</f>
        <v>1061</v>
      </c>
      <c r="G63" s="55" t="n">
        <f aca="false">IF(OR(F63="",F63=0),"",D63/F63)</f>
        <v>0.457115928369463</v>
      </c>
      <c r="H63" s="55" t="n">
        <f aca="false">IF(OR(F63="",F63=0),"",E63/F63)</f>
        <v>0.542884071630537</v>
      </c>
      <c r="I63" s="32" t="s">
        <v>129</v>
      </c>
      <c r="J63" s="36" t="n">
        <v>1.88612725432908</v>
      </c>
      <c r="K63" s="36" t="n">
        <f aca="false">$K$8</f>
        <v>1.80191023378638</v>
      </c>
      <c r="L63" s="36" t="n">
        <f aca="false">SQRT(J63^2+K63^2)</f>
        <v>2.60851615102284</v>
      </c>
      <c r="M63" s="55" t="n">
        <f aca="false">IF(G63="","",MAX(0,G63-1.96*L63/100))</f>
        <v>0.405989011809415</v>
      </c>
      <c r="N63" s="55" t="n">
        <f aca="false">IF(G63="","",MIN(1,G63+1.96*L63/100))</f>
        <v>0.508242844929511</v>
      </c>
      <c r="O63" s="54" t="n">
        <f aca="false">ROUND(S63*W63,0)</f>
        <v>72</v>
      </c>
      <c r="P63" s="54" t="n">
        <f aca="false">IF(F63="","",ROUND(SQRT((F63*L63/100)^2+(G63*O63)^2),0))</f>
        <v>43</v>
      </c>
      <c r="R63" s="56" t="n">
        <v>-5.02978656953248</v>
      </c>
      <c r="S63" s="57" t="n">
        <f aca="false">U63*V63*$F$5</f>
        <v>1060.80585424134</v>
      </c>
      <c r="T63" s="58" t="n">
        <f aca="false">MAX(0,MIN(1,R63/100+$D$5))</f>
        <v>0.45725824141309</v>
      </c>
      <c r="U63" s="58" t="n">
        <v>0.605137395459976</v>
      </c>
      <c r="V63" s="57" t="n">
        <v>1753</v>
      </c>
      <c r="W63" s="58" t="n">
        <v>0.0678151016999644</v>
      </c>
      <c r="X63" s="59" t="s">
        <v>169</v>
      </c>
      <c r="Y63" s="59" t="s">
        <v>131</v>
      </c>
    </row>
    <row r="64" customFormat="false" ht="15" hidden="false" customHeight="false" outlineLevel="0" collapsed="false">
      <c r="A64" s="32" t="s">
        <v>198</v>
      </c>
      <c r="B64" s="32" t="s">
        <v>200</v>
      </c>
      <c r="C64" s="32" t="s">
        <v>201</v>
      </c>
      <c r="D64" s="54" t="n">
        <f aca="false">ROUND(S64*T64,0)</f>
        <v>245</v>
      </c>
      <c r="E64" s="54" t="n">
        <f aca="false">ROUND(S64,0)-D64</f>
        <v>94</v>
      </c>
      <c r="F64" s="54" t="n">
        <f aca="false">IF(COUNTA(D64:E64)=0,"",SUM(D64:E64))</f>
        <v>339</v>
      </c>
      <c r="G64" s="55" t="n">
        <f aca="false">IF(OR(F64="",F64=0),"",D64/F64)</f>
        <v>0.722713864306785</v>
      </c>
      <c r="H64" s="55" t="n">
        <f aca="false">IF(OR(F64="",F64=0),"",E64/F64)</f>
        <v>0.277286135693215</v>
      </c>
      <c r="I64" s="32" t="s">
        <v>129</v>
      </c>
      <c r="J64" s="36" t="n">
        <v>3.71103496666907</v>
      </c>
      <c r="K64" s="36" t="n">
        <f aca="false">$K$8</f>
        <v>1.80191023378638</v>
      </c>
      <c r="L64" s="36" t="n">
        <f aca="false">SQRT(J64^2+K64^2)</f>
        <v>4.12536798533956</v>
      </c>
      <c r="M64" s="55" t="n">
        <f aca="false">IF(G64="","",MAX(0,G64-1.96*L64/100))</f>
        <v>0.641856651794129</v>
      </c>
      <c r="N64" s="55" t="n">
        <f aca="false">IF(G64="","",MIN(1,G64+1.96*L64/100))</f>
        <v>0.80357107681944</v>
      </c>
      <c r="O64" s="54" t="n">
        <f aca="false">ROUND(S64*W64,0)</f>
        <v>50</v>
      </c>
      <c r="P64" s="54" t="n">
        <f aca="false">IF(F64="","",ROUND(SQRT((F64*L64/100)^2+(G64*O64)^2),0))</f>
        <v>39</v>
      </c>
      <c r="R64" s="56" t="n">
        <v>21.70385277269</v>
      </c>
      <c r="S64" s="57" t="n">
        <f aca="false">U64*V64*$F$5</f>
        <v>338.759820426487</v>
      </c>
      <c r="T64" s="58" t="n">
        <f aca="false">MAX(0,MIN(1,R64/100+$D$5))</f>
        <v>0.724594634835314</v>
      </c>
      <c r="U64" s="58" t="n">
        <v>0.187991021324355</v>
      </c>
      <c r="V64" s="57" t="n">
        <v>1802</v>
      </c>
      <c r="W64" s="58" t="n">
        <v>0.147793277096735</v>
      </c>
      <c r="X64" s="59" t="s">
        <v>130</v>
      </c>
      <c r="Y64" s="59" t="s">
        <v>131</v>
      </c>
    </row>
    <row r="65" customFormat="false" ht="15" hidden="false" customHeight="false" outlineLevel="0" collapsed="false">
      <c r="A65" s="32" t="s">
        <v>198</v>
      </c>
      <c r="B65" s="32" t="s">
        <v>200</v>
      </c>
      <c r="C65" s="32" t="s">
        <v>202</v>
      </c>
      <c r="D65" s="54" t="n">
        <f aca="false">ROUND(S65*T65,0)</f>
        <v>136</v>
      </c>
      <c r="E65" s="54" t="n">
        <f aca="false">ROUND(S65,0)-D65</f>
        <v>65</v>
      </c>
      <c r="F65" s="54" t="n">
        <f aca="false">IF(COUNTA(D65:E65)=0,"",SUM(D65:E65))</f>
        <v>201</v>
      </c>
      <c r="G65" s="55" t="n">
        <f aca="false">IF(OR(F65="",F65=0),"",D65/F65)</f>
        <v>0.676616915422886</v>
      </c>
      <c r="H65" s="55" t="n">
        <f aca="false">IF(OR(F65="",F65=0),"",E65/F65)</f>
        <v>0.323383084577114</v>
      </c>
      <c r="I65" s="32" t="s">
        <v>129</v>
      </c>
      <c r="J65" s="36" t="n">
        <v>3.71103496666907</v>
      </c>
      <c r="K65" s="36" t="n">
        <f aca="false">$K$8</f>
        <v>1.80191023378638</v>
      </c>
      <c r="L65" s="36" t="n">
        <f aca="false">SQRT(J65^2+K65^2)</f>
        <v>4.12536798533956</v>
      </c>
      <c r="M65" s="55" t="n">
        <f aca="false">IF(G65="","",MAX(0,G65-1.96*L65/100))</f>
        <v>0.59575970291023</v>
      </c>
      <c r="N65" s="55" t="n">
        <f aca="false">IF(G65="","",MIN(1,G65+1.96*L65/100))</f>
        <v>0.757474127935541</v>
      </c>
      <c r="O65" s="54" t="n">
        <f aca="false">ROUND(S65*W65,0)</f>
        <v>30</v>
      </c>
      <c r="P65" s="54" t="n">
        <f aca="false">IF(F65="","",ROUND(SQRT((F65*L65/100)^2+(G65*O65)^2),0))</f>
        <v>22</v>
      </c>
      <c r="R65" s="56" t="n">
        <v>16.7746103103162</v>
      </c>
      <c r="S65" s="57" t="n">
        <f aca="false">U65*V65*$F$5</f>
        <v>200.692863595303</v>
      </c>
      <c r="T65" s="58" t="n">
        <f aca="false">MAX(0,MIN(1,R65/100+$D$5))</f>
        <v>0.675302210211577</v>
      </c>
      <c r="U65" s="58" t="n">
        <v>0.188798554652213</v>
      </c>
      <c r="V65" s="57" t="n">
        <v>1063</v>
      </c>
      <c r="W65" s="58" t="n">
        <v>0.147793277096735</v>
      </c>
      <c r="X65" s="59" t="s">
        <v>130</v>
      </c>
      <c r="Y65" s="59" t="s">
        <v>131</v>
      </c>
    </row>
    <row r="66" customFormat="false" ht="15" hidden="false" customHeight="false" outlineLevel="0" collapsed="false">
      <c r="A66" s="32" t="s">
        <v>198</v>
      </c>
      <c r="B66" s="32" t="s">
        <v>200</v>
      </c>
      <c r="C66" s="32" t="s">
        <v>203</v>
      </c>
      <c r="D66" s="54" t="n">
        <f aca="false">ROUND(S66*T66,0)</f>
        <v>166</v>
      </c>
      <c r="E66" s="54" t="n">
        <f aca="false">ROUND(S66,0)-D66</f>
        <v>67</v>
      </c>
      <c r="F66" s="54" t="n">
        <f aca="false">IF(COUNTA(D66:E66)=0,"",SUM(D66:E66))</f>
        <v>233</v>
      </c>
      <c r="G66" s="55" t="n">
        <f aca="false">IF(OR(F66="",F66=0),"",D66/F66)</f>
        <v>0.71244635193133</v>
      </c>
      <c r="H66" s="55" t="n">
        <f aca="false">IF(OR(F66="",F66=0),"",E66/F66)</f>
        <v>0.28755364806867</v>
      </c>
      <c r="I66" s="32" t="s">
        <v>129</v>
      </c>
      <c r="J66" s="36" t="n">
        <v>3.71103496666907</v>
      </c>
      <c r="K66" s="36" t="n">
        <f aca="false">$K$8</f>
        <v>1.80191023378638</v>
      </c>
      <c r="L66" s="36" t="n">
        <f aca="false">SQRT(J66^2+K66^2)</f>
        <v>4.12536798533956</v>
      </c>
      <c r="M66" s="55" t="n">
        <f aca="false">IF(G66="","",MAX(0,G66-1.96*L66/100))</f>
        <v>0.631589139418675</v>
      </c>
      <c r="N66" s="55" t="n">
        <f aca="false">IF(G66="","",MIN(1,G66+1.96*L66/100))</f>
        <v>0.793303564443986</v>
      </c>
      <c r="O66" s="54" t="n">
        <f aca="false">ROUND(S66*W66,0)</f>
        <v>34</v>
      </c>
      <c r="P66" s="54" t="n">
        <f aca="false">IF(F66="","",ROUND(SQRT((F66*L66/100)^2+(G66*O66)^2),0))</f>
        <v>26</v>
      </c>
      <c r="R66" s="56" t="n">
        <v>20.4685907107899</v>
      </c>
      <c r="S66" s="57" t="n">
        <f aca="false">U66*V66*$F$5</f>
        <v>232.72650296359</v>
      </c>
      <c r="T66" s="58" t="n">
        <f aca="false">MAX(0,MIN(1,R66/100+$D$5))</f>
        <v>0.712242014216313</v>
      </c>
      <c r="U66" s="58" t="n">
        <v>0.202370872142252</v>
      </c>
      <c r="V66" s="57" t="n">
        <v>1150</v>
      </c>
      <c r="W66" s="58" t="n">
        <v>0.147793277096735</v>
      </c>
      <c r="X66" s="59" t="s">
        <v>130</v>
      </c>
      <c r="Y66" s="59" t="s">
        <v>131</v>
      </c>
    </row>
    <row r="67" customFormat="false" ht="15" hidden="false" customHeight="false" outlineLevel="0" collapsed="false">
      <c r="A67" s="32" t="s">
        <v>198</v>
      </c>
      <c r="B67" s="32" t="s">
        <v>200</v>
      </c>
      <c r="C67" s="32" t="s">
        <v>204</v>
      </c>
      <c r="D67" s="54" t="n">
        <f aca="false">ROUND(S67*T67,0)</f>
        <v>160</v>
      </c>
      <c r="E67" s="54" t="n">
        <f aca="false">ROUND(S67,0)-D67</f>
        <v>75</v>
      </c>
      <c r="F67" s="54" t="n">
        <f aca="false">IF(COUNTA(D67:E67)=0,"",SUM(D67:E67))</f>
        <v>235</v>
      </c>
      <c r="G67" s="55" t="n">
        <f aca="false">IF(OR(F67="",F67=0),"",D67/F67)</f>
        <v>0.680851063829787</v>
      </c>
      <c r="H67" s="55" t="n">
        <f aca="false">IF(OR(F67="",F67=0),"",E67/F67)</f>
        <v>0.319148936170213</v>
      </c>
      <c r="I67" s="32" t="s">
        <v>129</v>
      </c>
      <c r="J67" s="36" t="n">
        <v>3.71103496666907</v>
      </c>
      <c r="K67" s="36" t="n">
        <f aca="false">$K$8</f>
        <v>1.80191023378638</v>
      </c>
      <c r="L67" s="36" t="n">
        <f aca="false">SQRT(J67^2+K67^2)</f>
        <v>4.12536798533956</v>
      </c>
      <c r="M67" s="55" t="n">
        <f aca="false">IF(G67="","",MAX(0,G67-1.96*L67/100))</f>
        <v>0.599993851317132</v>
      </c>
      <c r="N67" s="55" t="n">
        <f aca="false">IF(G67="","",MIN(1,G67+1.96*L67/100))</f>
        <v>0.761708276342443</v>
      </c>
      <c r="O67" s="54" t="n">
        <f aca="false">ROUND(S67*W67,0)</f>
        <v>35</v>
      </c>
      <c r="P67" s="54" t="n">
        <f aca="false">IF(F67="","",ROUND(SQRT((F67*L67/100)^2+(G67*O67)^2),0))</f>
        <v>26</v>
      </c>
      <c r="R67" s="56" t="n">
        <v>17.4262454478172</v>
      </c>
      <c r="S67" s="57" t="n">
        <f aca="false">U67*V67*$F$5</f>
        <v>234.521920668058</v>
      </c>
      <c r="T67" s="58" t="n">
        <f aca="false">MAX(0,MIN(1,R67/100+$D$5))</f>
        <v>0.681818561586587</v>
      </c>
      <c r="U67" s="58" t="n">
        <v>0.248434237995825</v>
      </c>
      <c r="V67" s="57" t="n">
        <v>944</v>
      </c>
      <c r="W67" s="58" t="n">
        <v>0.147793277096735</v>
      </c>
      <c r="X67" s="59" t="s">
        <v>130</v>
      </c>
      <c r="Y67" s="59" t="s">
        <v>131</v>
      </c>
    </row>
    <row r="68" customFormat="false" ht="15" hidden="false" customHeight="false" outlineLevel="0" collapsed="false">
      <c r="A68" s="32" t="s">
        <v>198</v>
      </c>
      <c r="B68" s="32" t="s">
        <v>200</v>
      </c>
      <c r="C68" s="32" t="s">
        <v>205</v>
      </c>
      <c r="D68" s="54" t="n">
        <f aca="false">ROUND(S68*T68,0)</f>
        <v>169</v>
      </c>
      <c r="E68" s="54" t="n">
        <f aca="false">ROUND(S68,0)-D68</f>
        <v>58</v>
      </c>
      <c r="F68" s="54" t="n">
        <f aca="false">IF(COUNTA(D68:E68)=0,"",SUM(D68:E68))</f>
        <v>227</v>
      </c>
      <c r="G68" s="55" t="n">
        <f aca="false">IF(OR(F68="",F68=0),"",D68/F68)</f>
        <v>0.744493392070485</v>
      </c>
      <c r="H68" s="55" t="n">
        <f aca="false">IF(OR(F68="",F68=0),"",E68/F68)</f>
        <v>0.255506607929515</v>
      </c>
      <c r="I68" s="32" t="s">
        <v>129</v>
      </c>
      <c r="J68" s="36" t="n">
        <v>3.71103496666907</v>
      </c>
      <c r="K68" s="36" t="n">
        <f aca="false">$K$8</f>
        <v>1.80191023378638</v>
      </c>
      <c r="L68" s="36" t="n">
        <f aca="false">SQRT(J68^2+K68^2)</f>
        <v>4.12536798533956</v>
      </c>
      <c r="M68" s="55" t="n">
        <f aca="false">IF(G68="","",MAX(0,G68-1.96*L68/100))</f>
        <v>0.663636179557829</v>
      </c>
      <c r="N68" s="55" t="n">
        <f aca="false">IF(G68="","",MIN(1,G68+1.96*L68/100))</f>
        <v>0.82535060458314</v>
      </c>
      <c r="O68" s="54" t="n">
        <f aca="false">ROUND(S68*W68,0)</f>
        <v>34</v>
      </c>
      <c r="P68" s="54" t="n">
        <f aca="false">IF(F68="","",ROUND(SQRT((F68*L68/100)^2+(G68*O68)^2),0))</f>
        <v>27</v>
      </c>
      <c r="R68" s="56" t="n">
        <v>23.3786103588882</v>
      </c>
      <c r="S68" s="57" t="n">
        <f aca="false">U68*V68*$F$5</f>
        <v>227.321723189734</v>
      </c>
      <c r="T68" s="58" t="n">
        <f aca="false">MAX(0,MIN(1,R68/100+$D$5))</f>
        <v>0.741342210697297</v>
      </c>
      <c r="U68" s="58" t="n">
        <v>0.212648945921173</v>
      </c>
      <c r="V68" s="57" t="n">
        <v>1069</v>
      </c>
      <c r="W68" s="58" t="n">
        <v>0.147793277096735</v>
      </c>
      <c r="X68" s="59" t="s">
        <v>130</v>
      </c>
      <c r="Y68" s="59" t="s">
        <v>131</v>
      </c>
    </row>
    <row r="69" customFormat="false" ht="15" hidden="false" customHeight="false" outlineLevel="0" collapsed="false">
      <c r="A69" s="32" t="s">
        <v>198</v>
      </c>
      <c r="B69" s="32" t="s">
        <v>200</v>
      </c>
      <c r="C69" s="32" t="s">
        <v>206</v>
      </c>
      <c r="D69" s="54" t="n">
        <f aca="false">ROUND(S69*T69,0)</f>
        <v>254</v>
      </c>
      <c r="E69" s="54" t="n">
        <f aca="false">ROUND(S69,0)-D69</f>
        <v>107</v>
      </c>
      <c r="F69" s="54" t="n">
        <f aca="false">IF(COUNTA(D69:E69)=0,"",SUM(D69:E69))</f>
        <v>361</v>
      </c>
      <c r="G69" s="55" t="n">
        <f aca="false">IF(OR(F69="",F69=0),"",D69/F69)</f>
        <v>0.703601108033241</v>
      </c>
      <c r="H69" s="55" t="n">
        <f aca="false">IF(OR(F69="",F69=0),"",E69/F69)</f>
        <v>0.296398891966759</v>
      </c>
      <c r="I69" s="32" t="s">
        <v>129</v>
      </c>
      <c r="J69" s="36" t="n">
        <v>3.71103496666907</v>
      </c>
      <c r="K69" s="36" t="n">
        <f aca="false">$K$8</f>
        <v>1.80191023378638</v>
      </c>
      <c r="L69" s="36" t="n">
        <f aca="false">SQRT(J69^2+K69^2)</f>
        <v>4.12536798533956</v>
      </c>
      <c r="M69" s="55" t="n">
        <f aca="false">IF(G69="","",MAX(0,G69-1.96*L69/100))</f>
        <v>0.622743895520586</v>
      </c>
      <c r="N69" s="55" t="n">
        <f aca="false">IF(G69="","",MIN(1,G69+1.96*L69/100))</f>
        <v>0.784458320545897</v>
      </c>
      <c r="O69" s="54" t="n">
        <f aca="false">ROUND(S69*W69,0)</f>
        <v>53</v>
      </c>
      <c r="P69" s="54" t="n">
        <f aca="false">IF(F69="","",ROUND(SQRT((F69*L69/100)^2+(G69*O69)^2),0))</f>
        <v>40</v>
      </c>
      <c r="R69" s="56" t="n">
        <v>19.6300476737204</v>
      </c>
      <c r="S69" s="57" t="n">
        <f aca="false">U69*V69*$F$5</f>
        <v>360.922448979592</v>
      </c>
      <c r="T69" s="58" t="n">
        <f aca="false">MAX(0,MIN(1,R69/100+$D$5))</f>
        <v>0.703856583845619</v>
      </c>
      <c r="U69" s="58" t="n">
        <v>0.36530612244898</v>
      </c>
      <c r="V69" s="57" t="n">
        <v>988.000000000001</v>
      </c>
      <c r="W69" s="58" t="n">
        <v>0.147793277096735</v>
      </c>
      <c r="X69" s="59" t="s">
        <v>130</v>
      </c>
      <c r="Y69" s="59" t="s">
        <v>131</v>
      </c>
    </row>
    <row r="70" customFormat="false" ht="15" hidden="false" customHeight="false" outlineLevel="0" collapsed="false">
      <c r="A70" s="32" t="s">
        <v>198</v>
      </c>
      <c r="B70" s="32" t="s">
        <v>200</v>
      </c>
      <c r="C70" s="32" t="s">
        <v>207</v>
      </c>
      <c r="D70" s="54" t="n">
        <f aca="false">ROUND(S70*T70,0)</f>
        <v>590</v>
      </c>
      <c r="E70" s="54" t="n">
        <f aca="false">ROUND(S70,0)-D70</f>
        <v>168</v>
      </c>
      <c r="F70" s="54" t="n">
        <f aca="false">IF(COUNTA(D70:E70)=0,"",SUM(D70:E70))</f>
        <v>758</v>
      </c>
      <c r="G70" s="55" t="n">
        <f aca="false">IF(OR(F70="",F70=0),"",D70/F70)</f>
        <v>0.778364116094987</v>
      </c>
      <c r="H70" s="55" t="n">
        <f aca="false">IF(OR(F70="",F70=0),"",E70/F70)</f>
        <v>0.221635883905013</v>
      </c>
      <c r="I70" s="32" t="s">
        <v>129</v>
      </c>
      <c r="J70" s="36" t="n">
        <v>2.37310914384046</v>
      </c>
      <c r="K70" s="36" t="n">
        <f aca="false">$K$8</f>
        <v>1.80191023378638</v>
      </c>
      <c r="L70" s="36" t="n">
        <f aca="false">SQRT(J70^2+K70^2)</f>
        <v>2.97968580545052</v>
      </c>
      <c r="M70" s="55" t="n">
        <f aca="false">IF(G70="","",MAX(0,G70-1.96*L70/100))</f>
        <v>0.719962274308157</v>
      </c>
      <c r="N70" s="55" t="n">
        <f aca="false">IF(G70="","",MIN(1,G70+1.96*L70/100))</f>
        <v>0.836765957881817</v>
      </c>
      <c r="O70" s="54" t="n">
        <f aca="false">ROUND(S70*W70,0)</f>
        <v>67</v>
      </c>
      <c r="P70" s="54" t="n">
        <f aca="false">IF(F70="","",ROUND(SQRT((F70*L70/100)^2+(G70*O70)^2),0))</f>
        <v>57</v>
      </c>
      <c r="R70" s="56" t="n">
        <v>27.1385722663765</v>
      </c>
      <c r="S70" s="57" t="n">
        <f aca="false">U70*V70*$F$5</f>
        <v>757.916666666666</v>
      </c>
      <c r="T70" s="58" t="n">
        <f aca="false">MAX(0,MIN(1,R70/100+$D$5))</f>
        <v>0.77894182977218</v>
      </c>
      <c r="U70" s="58" t="n">
        <v>0.307971014492754</v>
      </c>
      <c r="V70" s="57" t="n">
        <v>2461</v>
      </c>
      <c r="W70" s="58" t="n">
        <v>0.0882361663506877</v>
      </c>
      <c r="X70" s="59" t="s">
        <v>136</v>
      </c>
      <c r="Y70" s="59" t="s">
        <v>131</v>
      </c>
    </row>
    <row r="71" customFormat="false" ht="15" hidden="false" customHeight="false" outlineLevel="0" collapsed="false">
      <c r="A71" s="32" t="s">
        <v>198</v>
      </c>
      <c r="B71" s="32" t="s">
        <v>200</v>
      </c>
      <c r="C71" s="32" t="s">
        <v>208</v>
      </c>
      <c r="D71" s="54" t="n">
        <f aca="false">ROUND(S71*T71,0)</f>
        <v>273</v>
      </c>
      <c r="E71" s="54" t="n">
        <f aca="false">ROUND(S71,0)-D71</f>
        <v>138</v>
      </c>
      <c r="F71" s="54" t="n">
        <f aca="false">IF(COUNTA(D71:E71)=0,"",SUM(D71:E71))</f>
        <v>411</v>
      </c>
      <c r="G71" s="55" t="n">
        <f aca="false">IF(OR(F71="",F71=0),"",D71/F71)</f>
        <v>0.664233576642336</v>
      </c>
      <c r="H71" s="55" t="n">
        <f aca="false">IF(OR(F71="",F71=0),"",E71/F71)</f>
        <v>0.335766423357664</v>
      </c>
      <c r="I71" s="32" t="s">
        <v>129</v>
      </c>
      <c r="J71" s="36" t="n">
        <v>3.71103496666907</v>
      </c>
      <c r="K71" s="36" t="n">
        <f aca="false">$K$8</f>
        <v>1.80191023378638</v>
      </c>
      <c r="L71" s="36" t="n">
        <f aca="false">SQRT(J71^2+K71^2)</f>
        <v>4.12536798533956</v>
      </c>
      <c r="M71" s="55" t="n">
        <f aca="false">IF(G71="","",MAX(0,G71-1.96*L71/100))</f>
        <v>0.58337636412968</v>
      </c>
      <c r="N71" s="55" t="n">
        <f aca="false">IF(G71="","",MIN(1,G71+1.96*L71/100))</f>
        <v>0.745090789154991</v>
      </c>
      <c r="O71" s="54" t="n">
        <f aca="false">ROUND(S71*W71,0)</f>
        <v>61</v>
      </c>
      <c r="P71" s="54" t="n">
        <f aca="false">IF(F71="","",ROUND(SQRT((F71*L71/100)^2+(G71*O71)^2),0))</f>
        <v>44</v>
      </c>
      <c r="R71" s="56" t="n">
        <v>15.7116948530245</v>
      </c>
      <c r="S71" s="57" t="n">
        <f aca="false">U71*V71*$F$5</f>
        <v>411.119158878505</v>
      </c>
      <c r="T71" s="58" t="n">
        <f aca="false">MAX(0,MIN(1,R71/100+$D$5))</f>
        <v>0.66467305563866</v>
      </c>
      <c r="U71" s="58" t="n">
        <v>0.466121495327103</v>
      </c>
      <c r="V71" s="57" t="n">
        <v>882</v>
      </c>
      <c r="W71" s="58" t="n">
        <v>0.147793277096735</v>
      </c>
      <c r="X71" s="59" t="s">
        <v>130</v>
      </c>
      <c r="Y71" s="59" t="s">
        <v>131</v>
      </c>
    </row>
    <row r="72" customFormat="false" ht="15" hidden="false" customHeight="false" outlineLevel="0" collapsed="false">
      <c r="A72" s="32" t="s">
        <v>198</v>
      </c>
      <c r="B72" s="32" t="s">
        <v>200</v>
      </c>
      <c r="C72" s="32" t="s">
        <v>209</v>
      </c>
      <c r="D72" s="54" t="n">
        <f aca="false">ROUND(S72*T72,0)</f>
        <v>417</v>
      </c>
      <c r="E72" s="54" t="n">
        <f aca="false">ROUND(S72,0)-D72</f>
        <v>253</v>
      </c>
      <c r="F72" s="54" t="n">
        <f aca="false">IF(COUNTA(D72:E72)=0,"",SUM(D72:E72))</f>
        <v>670</v>
      </c>
      <c r="G72" s="55" t="n">
        <f aca="false">IF(OR(F72="",F72=0),"",D72/F72)</f>
        <v>0.622388059701493</v>
      </c>
      <c r="H72" s="55" t="n">
        <f aca="false">IF(OR(F72="",F72=0),"",E72/F72)</f>
        <v>0.377611940298508</v>
      </c>
      <c r="I72" s="32" t="s">
        <v>129</v>
      </c>
      <c r="J72" s="36" t="n">
        <v>2.37310914384046</v>
      </c>
      <c r="K72" s="36" t="n">
        <f aca="false">$K$8</f>
        <v>1.80191023378638</v>
      </c>
      <c r="L72" s="36" t="n">
        <f aca="false">SQRT(J72^2+K72^2)</f>
        <v>2.97968580545052</v>
      </c>
      <c r="M72" s="55" t="n">
        <f aca="false">IF(G72="","",MAX(0,G72-1.96*L72/100))</f>
        <v>0.563986217914663</v>
      </c>
      <c r="N72" s="55" t="n">
        <f aca="false">IF(G72="","",MIN(1,G72+1.96*L72/100))</f>
        <v>0.680789901488323</v>
      </c>
      <c r="O72" s="54" t="n">
        <f aca="false">ROUND(S72*W72,0)</f>
        <v>59</v>
      </c>
      <c r="P72" s="54" t="n">
        <f aca="false">IF(F72="","",ROUND(SQRT((F72*L72/100)^2+(G72*O72)^2),0))</f>
        <v>42</v>
      </c>
      <c r="R72" s="56" t="n">
        <v>11.5762309884919</v>
      </c>
      <c r="S72" s="57" t="n">
        <f aca="false">U72*V72*$F$5</f>
        <v>669.509193776521</v>
      </c>
      <c r="T72" s="58" t="n">
        <f aca="false">MAX(0,MIN(1,R72/100+$D$5))</f>
        <v>0.623318416993334</v>
      </c>
      <c r="U72" s="58" t="n">
        <v>0.487270155586988</v>
      </c>
      <c r="V72" s="57" t="n">
        <v>1374</v>
      </c>
      <c r="W72" s="58" t="n">
        <v>0.0882361663506877</v>
      </c>
      <c r="X72" s="59" t="s">
        <v>136</v>
      </c>
      <c r="Y72" s="59" t="s">
        <v>131</v>
      </c>
    </row>
    <row r="73" customFormat="false" ht="15" hidden="false" customHeight="false" outlineLevel="0" collapsed="false">
      <c r="A73" s="32" t="s">
        <v>198</v>
      </c>
      <c r="B73" s="32" t="s">
        <v>200</v>
      </c>
      <c r="C73" s="32" t="s">
        <v>210</v>
      </c>
      <c r="D73" s="54" t="n">
        <f aca="false">ROUND(S73*T73,0)</f>
        <v>354</v>
      </c>
      <c r="E73" s="54" t="n">
        <f aca="false">ROUND(S73,0)-D73</f>
        <v>195</v>
      </c>
      <c r="F73" s="54" t="n">
        <f aca="false">IF(COUNTA(D73:E73)=0,"",SUM(D73:E73))</f>
        <v>549</v>
      </c>
      <c r="G73" s="55" t="n">
        <f aca="false">IF(OR(F73="",F73=0),"",D73/F73)</f>
        <v>0.644808743169399</v>
      </c>
      <c r="H73" s="55" t="n">
        <f aca="false">IF(OR(F73="",F73=0),"",E73/F73)</f>
        <v>0.355191256830601</v>
      </c>
      <c r="I73" s="32" t="s">
        <v>129</v>
      </c>
      <c r="J73" s="36" t="n">
        <v>3.71103496666907</v>
      </c>
      <c r="K73" s="36" t="n">
        <f aca="false">$K$8</f>
        <v>1.80191023378638</v>
      </c>
      <c r="L73" s="36" t="n">
        <f aca="false">SQRT(J73^2+K73^2)</f>
        <v>4.12536798533956</v>
      </c>
      <c r="M73" s="55" t="n">
        <f aca="false">IF(G73="","",MAX(0,G73-1.96*L73/100))</f>
        <v>0.563951530656744</v>
      </c>
      <c r="N73" s="55" t="n">
        <f aca="false">IF(G73="","",MIN(1,G73+1.96*L73/100))</f>
        <v>0.725665955682054</v>
      </c>
      <c r="O73" s="54" t="n">
        <f aca="false">ROUND(S73*W73,0)</f>
        <v>81</v>
      </c>
      <c r="P73" s="54" t="n">
        <f aca="false">IF(F73="","",ROUND(SQRT((F73*L73/100)^2+(G73*O73)^2),0))</f>
        <v>57</v>
      </c>
      <c r="R73" s="56" t="n">
        <v>13.6047047570902</v>
      </c>
      <c r="S73" s="57" t="n">
        <f aca="false">U73*V73*$F$5</f>
        <v>549.287257019439</v>
      </c>
      <c r="T73" s="58" t="n">
        <f aca="false">MAX(0,MIN(1,R73/100+$D$5))</f>
        <v>0.643603154679317</v>
      </c>
      <c r="U73" s="58" t="n">
        <v>0.587473002159827</v>
      </c>
      <c r="V73" s="57" t="n">
        <v>935</v>
      </c>
      <c r="W73" s="58" t="n">
        <v>0.147793277096735</v>
      </c>
      <c r="X73" s="59" t="s">
        <v>130</v>
      </c>
      <c r="Y73" s="59" t="s">
        <v>131</v>
      </c>
    </row>
    <row r="74" customFormat="false" ht="15" hidden="false" customHeight="false" outlineLevel="0" collapsed="false">
      <c r="A74" s="32" t="s">
        <v>198</v>
      </c>
      <c r="B74" s="32" t="s">
        <v>200</v>
      </c>
      <c r="C74" s="32" t="s">
        <v>211</v>
      </c>
      <c r="D74" s="54" t="n">
        <f aca="false">ROUND(S74*T74,0)</f>
        <v>258</v>
      </c>
      <c r="E74" s="54" t="n">
        <f aca="false">ROUND(S74,0)-D74</f>
        <v>120</v>
      </c>
      <c r="F74" s="54" t="n">
        <f aca="false">IF(COUNTA(D74:E74)=0,"",SUM(D74:E74))</f>
        <v>378</v>
      </c>
      <c r="G74" s="55" t="n">
        <f aca="false">IF(OR(F74="",F74=0),"",D74/F74)</f>
        <v>0.682539682539683</v>
      </c>
      <c r="H74" s="55" t="n">
        <f aca="false">IF(OR(F74="",F74=0),"",E74/F74)</f>
        <v>0.317460317460317</v>
      </c>
      <c r="I74" s="32" t="s">
        <v>129</v>
      </c>
      <c r="J74" s="36" t="n">
        <v>3.71103496666907</v>
      </c>
      <c r="K74" s="36" t="n">
        <f aca="false">$K$8</f>
        <v>1.80191023378638</v>
      </c>
      <c r="L74" s="36" t="n">
        <f aca="false">SQRT(J74^2+K74^2)</f>
        <v>4.12536798533956</v>
      </c>
      <c r="M74" s="55" t="n">
        <f aca="false">IF(G74="","",MAX(0,G74-1.96*L74/100))</f>
        <v>0.601682470027027</v>
      </c>
      <c r="N74" s="55" t="n">
        <f aca="false">IF(G74="","",MIN(1,G74+1.96*L74/100))</f>
        <v>0.763396895052338</v>
      </c>
      <c r="O74" s="54" t="n">
        <f aca="false">ROUND(S74*W74,0)</f>
        <v>56</v>
      </c>
      <c r="P74" s="54" t="n">
        <f aca="false">IF(F74="","",ROUND(SQRT((F74*L74/100)^2+(G74*O74)^2),0))</f>
        <v>41</v>
      </c>
      <c r="R74" s="56" t="n">
        <v>17.4372518348235</v>
      </c>
      <c r="S74" s="57" t="n">
        <f aca="false">U74*V74*$F$5</f>
        <v>378.339066339066</v>
      </c>
      <c r="T74" s="58" t="n">
        <f aca="false">MAX(0,MIN(1,R74/100+$D$5))</f>
        <v>0.68192862545665</v>
      </c>
      <c r="U74" s="58" t="n">
        <v>0.314496314496315</v>
      </c>
      <c r="V74" s="57" t="n">
        <v>1203</v>
      </c>
      <c r="W74" s="58" t="n">
        <v>0.147793277096735</v>
      </c>
      <c r="X74" s="59" t="s">
        <v>130</v>
      </c>
      <c r="Y74" s="59" t="s">
        <v>131</v>
      </c>
    </row>
    <row r="75" customFormat="false" ht="15" hidden="false" customHeight="false" outlineLevel="0" collapsed="false">
      <c r="A75" s="32" t="s">
        <v>198</v>
      </c>
      <c r="B75" s="32" t="s">
        <v>200</v>
      </c>
      <c r="C75" s="32" t="s">
        <v>212</v>
      </c>
      <c r="D75" s="54" t="n">
        <f aca="false">ROUND(S75*T75,0)</f>
        <v>312</v>
      </c>
      <c r="E75" s="54" t="n">
        <f aca="false">ROUND(S75,0)-D75</f>
        <v>173</v>
      </c>
      <c r="F75" s="54" t="n">
        <f aca="false">IF(COUNTA(D75:E75)=0,"",SUM(D75:E75))</f>
        <v>485</v>
      </c>
      <c r="G75" s="55" t="n">
        <f aca="false">IF(OR(F75="",F75=0),"",D75/F75)</f>
        <v>0.643298969072165</v>
      </c>
      <c r="H75" s="55" t="n">
        <f aca="false">IF(OR(F75="",F75=0),"",E75/F75)</f>
        <v>0.356701030927835</v>
      </c>
      <c r="I75" s="32" t="s">
        <v>129</v>
      </c>
      <c r="J75" s="36" t="n">
        <v>3.71103496666907</v>
      </c>
      <c r="K75" s="36" t="n">
        <f aca="false">$K$8</f>
        <v>1.80191023378638</v>
      </c>
      <c r="L75" s="36" t="n">
        <f aca="false">SQRT(J75^2+K75^2)</f>
        <v>4.12536798533956</v>
      </c>
      <c r="M75" s="55" t="n">
        <f aca="false">IF(G75="","",MAX(0,G75-1.96*L75/100))</f>
        <v>0.56244175655951</v>
      </c>
      <c r="N75" s="55" t="n">
        <f aca="false">IF(G75="","",MIN(1,G75+1.96*L75/100))</f>
        <v>0.72415618158482</v>
      </c>
      <c r="O75" s="54" t="n">
        <f aca="false">ROUND(S75*W75,0)</f>
        <v>72</v>
      </c>
      <c r="P75" s="54" t="n">
        <f aca="false">IF(F75="","",ROUND(SQRT((F75*L75/100)^2+(G75*O75)^2),0))</f>
        <v>50</v>
      </c>
      <c r="R75" s="56" t="n">
        <v>13.5635417059773</v>
      </c>
      <c r="S75" s="57" t="n">
        <f aca="false">U75*V75*$F$5</f>
        <v>484.695302013423</v>
      </c>
      <c r="T75" s="58" t="n">
        <f aca="false">MAX(0,MIN(1,R75/100+$D$5))</f>
        <v>0.643191524168188</v>
      </c>
      <c r="U75" s="58" t="n">
        <v>0.326174496644295</v>
      </c>
      <c r="V75" s="57" t="n">
        <v>1486</v>
      </c>
      <c r="W75" s="58" t="n">
        <v>0.147793277096735</v>
      </c>
      <c r="X75" s="59" t="s">
        <v>130</v>
      </c>
      <c r="Y75" s="59" t="s">
        <v>131</v>
      </c>
    </row>
    <row r="76" customFormat="false" ht="15" hidden="false" customHeight="false" outlineLevel="0" collapsed="false">
      <c r="A76" s="32" t="s">
        <v>198</v>
      </c>
      <c r="B76" s="32" t="s">
        <v>200</v>
      </c>
      <c r="C76" s="32" t="s">
        <v>213</v>
      </c>
      <c r="D76" s="54" t="n">
        <f aca="false">ROUND(S76*T76,0)</f>
        <v>368</v>
      </c>
      <c r="E76" s="54" t="n">
        <f aca="false">ROUND(S76,0)-D76</f>
        <v>206</v>
      </c>
      <c r="F76" s="54" t="n">
        <f aca="false">IF(COUNTA(D76:E76)=0,"",SUM(D76:E76))</f>
        <v>574</v>
      </c>
      <c r="G76" s="55" t="n">
        <f aca="false">IF(OR(F76="",F76=0),"",D76/F76)</f>
        <v>0.641114982578397</v>
      </c>
      <c r="H76" s="55" t="n">
        <f aca="false">IF(OR(F76="",F76=0),"",E76/F76)</f>
        <v>0.358885017421603</v>
      </c>
      <c r="I76" s="32" t="s">
        <v>129</v>
      </c>
      <c r="J76" s="36" t="n">
        <v>2.37310914384046</v>
      </c>
      <c r="K76" s="36" t="n">
        <f aca="false">$K$8</f>
        <v>1.80191023378638</v>
      </c>
      <c r="L76" s="36" t="n">
        <f aca="false">SQRT(J76^2+K76^2)</f>
        <v>2.97968580545052</v>
      </c>
      <c r="M76" s="55" t="n">
        <f aca="false">IF(G76="","",MAX(0,G76-1.96*L76/100))</f>
        <v>0.582713140791567</v>
      </c>
      <c r="N76" s="55" t="n">
        <f aca="false">IF(G76="","",MIN(1,G76+1.96*L76/100))</f>
        <v>0.699516824365227</v>
      </c>
      <c r="O76" s="54" t="n">
        <f aca="false">ROUND(S76*W76,0)</f>
        <v>51</v>
      </c>
      <c r="P76" s="54" t="n">
        <f aca="false">IF(F76="","",ROUND(SQRT((F76*L76/100)^2+(G76*O76)^2),0))</f>
        <v>37</v>
      </c>
      <c r="R76" s="56" t="n">
        <v>13.2897644804862</v>
      </c>
      <c r="S76" s="57" t="n">
        <f aca="false">U76*V76*$F$5</f>
        <v>574.422997946612</v>
      </c>
      <c r="T76" s="58" t="n">
        <f aca="false">MAX(0,MIN(1,R76/100+$D$5))</f>
        <v>0.640453751913277</v>
      </c>
      <c r="U76" s="58" t="n">
        <v>0.509240246406571</v>
      </c>
      <c r="V76" s="57" t="n">
        <v>1128</v>
      </c>
      <c r="W76" s="58" t="n">
        <v>0.0882361663506877</v>
      </c>
      <c r="X76" s="59" t="s">
        <v>136</v>
      </c>
      <c r="Y76" s="59" t="s">
        <v>131</v>
      </c>
    </row>
    <row r="77" customFormat="false" ht="15" hidden="false" customHeight="false" outlineLevel="0" collapsed="false">
      <c r="A77" s="32" t="s">
        <v>198</v>
      </c>
      <c r="B77" s="32" t="s">
        <v>200</v>
      </c>
      <c r="C77" s="32" t="s">
        <v>214</v>
      </c>
      <c r="D77" s="54" t="n">
        <f aca="false">ROUND(S77*T77,0)</f>
        <v>338</v>
      </c>
      <c r="E77" s="54" t="n">
        <f aca="false">ROUND(S77,0)-D77</f>
        <v>241</v>
      </c>
      <c r="F77" s="54" t="n">
        <f aca="false">IF(COUNTA(D77:E77)=0,"",SUM(D77:E77))</f>
        <v>579</v>
      </c>
      <c r="G77" s="55" t="n">
        <f aca="false">IF(OR(F77="",F77=0),"",D77/F77)</f>
        <v>0.583765112262522</v>
      </c>
      <c r="H77" s="55" t="n">
        <f aca="false">IF(OR(F77="",F77=0),"",E77/F77)</f>
        <v>0.416234887737478</v>
      </c>
      <c r="I77" s="32" t="s">
        <v>129</v>
      </c>
      <c r="J77" s="36" t="n">
        <v>2.37310914384046</v>
      </c>
      <c r="K77" s="36" t="n">
        <f aca="false">$K$8</f>
        <v>1.80191023378638</v>
      </c>
      <c r="L77" s="36" t="n">
        <f aca="false">SQRT(J77^2+K77^2)</f>
        <v>2.97968580545052</v>
      </c>
      <c r="M77" s="55" t="n">
        <f aca="false">IF(G77="","",MAX(0,G77-1.96*L77/100))</f>
        <v>0.525363270475692</v>
      </c>
      <c r="N77" s="55" t="n">
        <f aca="false">IF(G77="","",MIN(1,G77+1.96*L77/100))</f>
        <v>0.642166954049352</v>
      </c>
      <c r="O77" s="54" t="n">
        <f aca="false">ROUND(S77*W77,0)</f>
        <v>51</v>
      </c>
      <c r="P77" s="54" t="n">
        <f aca="false">IF(F77="","",ROUND(SQRT((F77*L77/100)^2+(G77*O77)^2),0))</f>
        <v>34</v>
      </c>
      <c r="R77" s="56" t="n">
        <v>7.59394642344158</v>
      </c>
      <c r="S77" s="57" t="n">
        <f aca="false">U77*V77*$F$5</f>
        <v>579.434468524251</v>
      </c>
      <c r="T77" s="58" t="n">
        <f aca="false">MAX(0,MIN(1,R77/100+$D$5))</f>
        <v>0.583495571342831</v>
      </c>
      <c r="U77" s="58" t="n">
        <v>0.584107327141383</v>
      </c>
      <c r="V77" s="57" t="n">
        <v>992</v>
      </c>
      <c r="W77" s="58" t="n">
        <v>0.0882361663506877</v>
      </c>
      <c r="X77" s="59" t="s">
        <v>136</v>
      </c>
      <c r="Y77" s="59" t="s">
        <v>131</v>
      </c>
    </row>
    <row r="78" customFormat="false" ht="15" hidden="false" customHeight="false" outlineLevel="0" collapsed="false">
      <c r="A78" s="32" t="s">
        <v>198</v>
      </c>
      <c r="B78" s="32" t="s">
        <v>200</v>
      </c>
      <c r="C78" s="32" t="s">
        <v>215</v>
      </c>
      <c r="D78" s="54" t="n">
        <f aca="false">ROUND(S78*T78,0)</f>
        <v>268</v>
      </c>
      <c r="E78" s="54" t="n">
        <f aca="false">ROUND(S78,0)-D78</f>
        <v>164</v>
      </c>
      <c r="F78" s="54" t="n">
        <f aca="false">IF(COUNTA(D78:E78)=0,"",SUM(D78:E78))</f>
        <v>432</v>
      </c>
      <c r="G78" s="55" t="n">
        <f aca="false">IF(OR(F78="",F78=0),"",D78/F78)</f>
        <v>0.62037037037037</v>
      </c>
      <c r="H78" s="55" t="n">
        <f aca="false">IF(OR(F78="",F78=0),"",E78/F78)</f>
        <v>0.37962962962963</v>
      </c>
      <c r="I78" s="32" t="s">
        <v>129</v>
      </c>
      <c r="J78" s="36" t="n">
        <v>3.71103496666907</v>
      </c>
      <c r="K78" s="36" t="n">
        <f aca="false">$K$8</f>
        <v>1.80191023378638</v>
      </c>
      <c r="L78" s="36" t="n">
        <f aca="false">SQRT(J78^2+K78^2)</f>
        <v>4.12536798533956</v>
      </c>
      <c r="M78" s="55" t="n">
        <f aca="false">IF(G78="","",MAX(0,G78-1.96*L78/100))</f>
        <v>0.539513157857715</v>
      </c>
      <c r="N78" s="55" t="n">
        <f aca="false">IF(G78="","",MIN(1,G78+1.96*L78/100))</f>
        <v>0.701227582883026</v>
      </c>
      <c r="O78" s="54" t="n">
        <f aca="false">ROUND(S78*W78,0)</f>
        <v>64</v>
      </c>
      <c r="P78" s="54" t="n">
        <f aca="false">IF(F78="","",ROUND(SQRT((F78*L78/100)^2+(G78*O78)^2),0))</f>
        <v>44</v>
      </c>
      <c r="R78" s="56" t="n">
        <v>11.3102192918495</v>
      </c>
      <c r="S78" s="57" t="n">
        <f aca="false">U78*V78*$F$5</f>
        <v>431.913793103448</v>
      </c>
      <c r="T78" s="58" t="n">
        <f aca="false">MAX(0,MIN(1,R78/100+$D$5))</f>
        <v>0.620658300026909</v>
      </c>
      <c r="U78" s="58" t="n">
        <v>0.353448275862069</v>
      </c>
      <c r="V78" s="57" t="n">
        <v>1222</v>
      </c>
      <c r="W78" s="58" t="n">
        <v>0.147793277096735</v>
      </c>
      <c r="X78" s="59" t="s">
        <v>130</v>
      </c>
      <c r="Y78" s="59" t="s">
        <v>131</v>
      </c>
    </row>
    <row r="79" customFormat="false" ht="15" hidden="false" customHeight="false" outlineLevel="0" collapsed="false">
      <c r="A79" s="32" t="s">
        <v>198</v>
      </c>
      <c r="B79" s="32" t="s">
        <v>200</v>
      </c>
      <c r="C79" s="32" t="s">
        <v>216</v>
      </c>
      <c r="D79" s="54" t="n">
        <f aca="false">ROUND(S79*T79,0)</f>
        <v>258</v>
      </c>
      <c r="E79" s="54" t="n">
        <f aca="false">ROUND(S79,0)-D79</f>
        <v>106</v>
      </c>
      <c r="F79" s="54" t="n">
        <f aca="false">IF(COUNTA(D79:E79)=0,"",SUM(D79:E79))</f>
        <v>364</v>
      </c>
      <c r="G79" s="55" t="n">
        <f aca="false">IF(OR(F79="",F79=0),"",D79/F79)</f>
        <v>0.708791208791209</v>
      </c>
      <c r="H79" s="55" t="n">
        <f aca="false">IF(OR(F79="",F79=0),"",E79/F79)</f>
        <v>0.291208791208791</v>
      </c>
      <c r="I79" s="32" t="s">
        <v>129</v>
      </c>
      <c r="J79" s="36" t="n">
        <v>3.71103496666907</v>
      </c>
      <c r="K79" s="36" t="n">
        <f aca="false">$K$8</f>
        <v>1.80191023378638</v>
      </c>
      <c r="L79" s="36" t="n">
        <f aca="false">SQRT(J79^2+K79^2)</f>
        <v>4.12536798533956</v>
      </c>
      <c r="M79" s="55" t="n">
        <f aca="false">IF(G79="","",MAX(0,G79-1.96*L79/100))</f>
        <v>0.627933996278553</v>
      </c>
      <c r="N79" s="55" t="n">
        <f aca="false">IF(G79="","",MIN(1,G79+1.96*L79/100))</f>
        <v>0.789648421303864</v>
      </c>
      <c r="O79" s="54" t="n">
        <f aca="false">ROUND(S79*W79,0)</f>
        <v>54</v>
      </c>
      <c r="P79" s="54" t="n">
        <f aca="false">IF(F79="","",ROUND(SQRT((F79*L79/100)^2+(G79*O79)^2),0))</f>
        <v>41</v>
      </c>
      <c r="R79" s="56" t="n">
        <v>20.0316956386635</v>
      </c>
      <c r="S79" s="57" t="n">
        <f aca="false">U79*V79*$F$5</f>
        <v>363.966015293118</v>
      </c>
      <c r="T79" s="58" t="n">
        <f aca="false">MAX(0,MIN(1,R79/100+$D$5))</f>
        <v>0.707873063495049</v>
      </c>
      <c r="U79" s="58" t="n">
        <v>0.295666949872557</v>
      </c>
      <c r="V79" s="57" t="n">
        <v>1231</v>
      </c>
      <c r="W79" s="58" t="n">
        <v>0.147793277096735</v>
      </c>
      <c r="X79" s="59" t="s">
        <v>130</v>
      </c>
      <c r="Y79" s="59" t="s">
        <v>131</v>
      </c>
    </row>
    <row r="80" customFormat="false" ht="15" hidden="false" customHeight="false" outlineLevel="0" collapsed="false">
      <c r="A80" s="32" t="s">
        <v>198</v>
      </c>
      <c r="B80" s="32" t="s">
        <v>200</v>
      </c>
      <c r="C80" s="32" t="s">
        <v>217</v>
      </c>
      <c r="D80" s="54" t="n">
        <f aca="false">ROUND(S80*T80,0)</f>
        <v>199</v>
      </c>
      <c r="E80" s="54" t="n">
        <f aca="false">ROUND(S80,0)-D80</f>
        <v>105</v>
      </c>
      <c r="F80" s="54" t="n">
        <f aca="false">IF(COUNTA(D80:E80)=0,"",SUM(D80:E80))</f>
        <v>304</v>
      </c>
      <c r="G80" s="55" t="n">
        <f aca="false">IF(OR(F80="",F80=0),"",D80/F80)</f>
        <v>0.654605263157895</v>
      </c>
      <c r="H80" s="55" t="n">
        <f aca="false">IF(OR(F80="",F80=0),"",E80/F80)</f>
        <v>0.345394736842105</v>
      </c>
      <c r="I80" s="32" t="s">
        <v>129</v>
      </c>
      <c r="J80" s="36" t="n">
        <v>3.71103496666907</v>
      </c>
      <c r="K80" s="36" t="n">
        <f aca="false">$K$8</f>
        <v>1.80191023378638</v>
      </c>
      <c r="L80" s="36" t="n">
        <f aca="false">SQRT(J80^2+K80^2)</f>
        <v>4.12536798533956</v>
      </c>
      <c r="M80" s="55" t="n">
        <f aca="false">IF(G80="","",MAX(0,G80-1.96*L80/100))</f>
        <v>0.573748050645239</v>
      </c>
      <c r="N80" s="55" t="n">
        <f aca="false">IF(G80="","",MIN(1,G80+1.96*L80/100))</f>
        <v>0.73546247567055</v>
      </c>
      <c r="O80" s="54" t="n">
        <f aca="false">ROUND(S80*W80,0)</f>
        <v>45</v>
      </c>
      <c r="P80" s="54" t="n">
        <f aca="false">IF(F80="","",ROUND(SQRT((F80*L80/100)^2+(G80*O80)^2),0))</f>
        <v>32</v>
      </c>
      <c r="R80" s="56" t="n">
        <v>14.8517942821626</v>
      </c>
      <c r="S80" s="57" t="n">
        <f aca="false">U80*V80*$F$5</f>
        <v>303.644444444444</v>
      </c>
      <c r="T80" s="58" t="n">
        <f aca="false">MAX(0,MIN(1,R80/100+$D$5))</f>
        <v>0.656074049930041</v>
      </c>
      <c r="U80" s="58" t="n">
        <v>0.311111111111111</v>
      </c>
      <c r="V80" s="57" t="n">
        <v>976</v>
      </c>
      <c r="W80" s="58" t="n">
        <v>0.147793277096735</v>
      </c>
      <c r="X80" s="59" t="s">
        <v>130</v>
      </c>
      <c r="Y80" s="59" t="s">
        <v>131</v>
      </c>
    </row>
    <row r="81" customFormat="false" ht="15" hidden="false" customHeight="false" outlineLevel="0" collapsed="false">
      <c r="A81" s="32" t="s">
        <v>198</v>
      </c>
      <c r="B81" s="32" t="s">
        <v>200</v>
      </c>
      <c r="C81" s="32" t="s">
        <v>218</v>
      </c>
      <c r="D81" s="54" t="n">
        <f aca="false">ROUND(S81*T81,0)</f>
        <v>260</v>
      </c>
      <c r="E81" s="54" t="n">
        <f aca="false">ROUND(S81,0)-D81</f>
        <v>135</v>
      </c>
      <c r="F81" s="54" t="n">
        <f aca="false">IF(COUNTA(D81:E81)=0,"",SUM(D81:E81))</f>
        <v>395</v>
      </c>
      <c r="G81" s="55" t="n">
        <f aca="false">IF(OR(F81="",F81=0),"",D81/F81)</f>
        <v>0.658227848101266</v>
      </c>
      <c r="H81" s="55" t="n">
        <f aca="false">IF(OR(F81="",F81=0),"",E81/F81)</f>
        <v>0.341772151898734</v>
      </c>
      <c r="I81" s="32" t="s">
        <v>129</v>
      </c>
      <c r="J81" s="36" t="n">
        <v>3.71103496666907</v>
      </c>
      <c r="K81" s="36" t="n">
        <f aca="false">$K$8</f>
        <v>1.80191023378638</v>
      </c>
      <c r="L81" s="36" t="n">
        <f aca="false">SQRT(J81^2+K81^2)</f>
        <v>4.12536798533956</v>
      </c>
      <c r="M81" s="55" t="n">
        <f aca="false">IF(G81="","",MAX(0,G81-1.96*L81/100))</f>
        <v>0.57737063558861</v>
      </c>
      <c r="N81" s="55" t="n">
        <f aca="false">IF(G81="","",MIN(1,G81+1.96*L81/100))</f>
        <v>0.739085060613921</v>
      </c>
      <c r="O81" s="54" t="n">
        <f aca="false">ROUND(S81*W81,0)</f>
        <v>58</v>
      </c>
      <c r="P81" s="54" t="n">
        <f aca="false">IF(F81="","",ROUND(SQRT((F81*L81/100)^2+(G81*O81)^2),0))</f>
        <v>42</v>
      </c>
      <c r="R81" s="56" t="n">
        <v>15.0072941993015</v>
      </c>
      <c r="S81" s="57" t="n">
        <f aca="false">U81*V81*$F$5</f>
        <v>395.313313313313</v>
      </c>
      <c r="T81" s="58" t="n">
        <f aca="false">MAX(0,MIN(1,R81/100+$D$5))</f>
        <v>0.65762904910143</v>
      </c>
      <c r="U81" s="58" t="n">
        <v>0.379379379379379</v>
      </c>
      <c r="V81" s="57" t="n">
        <v>1042</v>
      </c>
      <c r="W81" s="58" t="n">
        <v>0.147793277096735</v>
      </c>
      <c r="X81" s="59" t="s">
        <v>130</v>
      </c>
      <c r="Y81" s="59" t="s">
        <v>131</v>
      </c>
    </row>
    <row r="82" customFormat="false" ht="15" hidden="false" customHeight="false" outlineLevel="0" collapsed="false">
      <c r="A82" s="32" t="s">
        <v>198</v>
      </c>
      <c r="B82" s="32" t="s">
        <v>200</v>
      </c>
      <c r="C82" s="32" t="s">
        <v>219</v>
      </c>
      <c r="D82" s="54" t="n">
        <f aca="false">ROUND(S82*T82,0)</f>
        <v>204</v>
      </c>
      <c r="E82" s="54" t="n">
        <f aca="false">ROUND(S82,0)-D82</f>
        <v>97</v>
      </c>
      <c r="F82" s="54" t="n">
        <f aca="false">IF(COUNTA(D82:E82)=0,"",SUM(D82:E82))</f>
        <v>301</v>
      </c>
      <c r="G82" s="55" t="n">
        <f aca="false">IF(OR(F82="",F82=0),"",D82/F82)</f>
        <v>0.677740863787375</v>
      </c>
      <c r="H82" s="55" t="n">
        <f aca="false">IF(OR(F82="",F82=0),"",E82/F82)</f>
        <v>0.322259136212625</v>
      </c>
      <c r="I82" s="32" t="s">
        <v>129</v>
      </c>
      <c r="J82" s="36" t="n">
        <v>3.71103496666907</v>
      </c>
      <c r="K82" s="36" t="n">
        <f aca="false">$K$8</f>
        <v>1.80191023378638</v>
      </c>
      <c r="L82" s="36" t="n">
        <f aca="false">SQRT(J82^2+K82^2)</f>
        <v>4.12536798533956</v>
      </c>
      <c r="M82" s="55" t="n">
        <f aca="false">IF(G82="","",MAX(0,G82-1.96*L82/100))</f>
        <v>0.59688365127472</v>
      </c>
      <c r="N82" s="55" t="n">
        <f aca="false">IF(G82="","",MIN(1,G82+1.96*L82/100))</f>
        <v>0.758598076300031</v>
      </c>
      <c r="O82" s="54" t="n">
        <f aca="false">ROUND(S82*W82,0)</f>
        <v>44</v>
      </c>
      <c r="P82" s="54" t="n">
        <f aca="false">IF(F82="","",ROUND(SQRT((F82*L82/100)^2+(G82*O82)^2),0))</f>
        <v>32</v>
      </c>
      <c r="R82" s="56" t="n">
        <v>17.2670525890008</v>
      </c>
      <c r="S82" s="57" t="n">
        <f aca="false">U82*V82*$F$5</f>
        <v>300.567123287671</v>
      </c>
      <c r="T82" s="58" t="n">
        <f aca="false">MAX(0,MIN(1,R82/100+$D$5))</f>
        <v>0.680226632998423</v>
      </c>
      <c r="U82" s="58" t="n">
        <v>0.398630136986301</v>
      </c>
      <c r="V82" s="57" t="n">
        <v>754</v>
      </c>
      <c r="W82" s="58" t="n">
        <v>0.147793277096735</v>
      </c>
      <c r="X82" s="59" t="s">
        <v>130</v>
      </c>
      <c r="Y82" s="59" t="s">
        <v>131</v>
      </c>
    </row>
    <row r="83" customFormat="false" ht="15" hidden="false" customHeight="false" outlineLevel="0" collapsed="false">
      <c r="A83" s="32" t="s">
        <v>198</v>
      </c>
      <c r="B83" s="32" t="s">
        <v>200</v>
      </c>
      <c r="C83" s="32" t="s">
        <v>220</v>
      </c>
      <c r="D83" s="54" t="n">
        <f aca="false">ROUND(S83*T83,0)</f>
        <v>378</v>
      </c>
      <c r="E83" s="54" t="n">
        <f aca="false">ROUND(S83,0)-D83</f>
        <v>208</v>
      </c>
      <c r="F83" s="54" t="n">
        <f aca="false">IF(COUNTA(D83:E83)=0,"",SUM(D83:E83))</f>
        <v>586</v>
      </c>
      <c r="G83" s="55" t="n">
        <f aca="false">IF(OR(F83="",F83=0),"",D83/F83)</f>
        <v>0.645051194539249</v>
      </c>
      <c r="H83" s="55" t="n">
        <f aca="false">IF(OR(F83="",F83=0),"",E83/F83)</f>
        <v>0.354948805460751</v>
      </c>
      <c r="I83" s="32" t="s">
        <v>129</v>
      </c>
      <c r="J83" s="36" t="n">
        <v>2.37310914384046</v>
      </c>
      <c r="K83" s="36" t="n">
        <f aca="false">$K$8</f>
        <v>1.80191023378638</v>
      </c>
      <c r="L83" s="36" t="n">
        <f aca="false">SQRT(J83^2+K83^2)</f>
        <v>2.97968580545052</v>
      </c>
      <c r="M83" s="55" t="n">
        <f aca="false">IF(G83="","",MAX(0,G83-1.96*L83/100))</f>
        <v>0.586649352752419</v>
      </c>
      <c r="N83" s="55" t="n">
        <f aca="false">IF(G83="","",MIN(1,G83+1.96*L83/100))</f>
        <v>0.703453036326079</v>
      </c>
      <c r="O83" s="54" t="n">
        <f aca="false">ROUND(S83*W83,0)</f>
        <v>52</v>
      </c>
      <c r="P83" s="54" t="n">
        <f aca="false">IF(F83="","",ROUND(SQRT((F83*L83/100)^2+(G83*O83)^2),0))</f>
        <v>38</v>
      </c>
      <c r="R83" s="56" t="n">
        <v>13.6963368224054</v>
      </c>
      <c r="S83" s="57" t="n">
        <f aca="false">U83*V83*$F$5</f>
        <v>586.485403548941</v>
      </c>
      <c r="T83" s="58" t="n">
        <f aca="false">MAX(0,MIN(1,R83/100+$D$5))</f>
        <v>0.644519475332469</v>
      </c>
      <c r="U83" s="58" t="n">
        <v>0.328563251287922</v>
      </c>
      <c r="V83" s="57" t="n">
        <v>1785</v>
      </c>
      <c r="W83" s="58" t="n">
        <v>0.0882361663506877</v>
      </c>
      <c r="X83" s="59" t="s">
        <v>136</v>
      </c>
      <c r="Y83" s="59" t="s">
        <v>131</v>
      </c>
    </row>
    <row r="84" customFormat="false" ht="15" hidden="false" customHeight="false" outlineLevel="0" collapsed="false">
      <c r="A84" s="32" t="s">
        <v>198</v>
      </c>
      <c r="B84" s="32" t="s">
        <v>200</v>
      </c>
      <c r="C84" s="32" t="s">
        <v>221</v>
      </c>
      <c r="D84" s="54" t="n">
        <f aca="false">ROUND(S84*T84,0)</f>
        <v>373</v>
      </c>
      <c r="E84" s="54" t="n">
        <f aca="false">ROUND(S84,0)-D84</f>
        <v>198</v>
      </c>
      <c r="F84" s="54" t="n">
        <f aca="false">IF(COUNTA(D84:E84)=0,"",SUM(D84:E84))</f>
        <v>571</v>
      </c>
      <c r="G84" s="55" t="n">
        <f aca="false">IF(OR(F84="",F84=0),"",D84/F84)</f>
        <v>0.653239929947461</v>
      </c>
      <c r="H84" s="55" t="n">
        <f aca="false">IF(OR(F84="",F84=0),"",E84/F84)</f>
        <v>0.346760070052539</v>
      </c>
      <c r="I84" s="32" t="s">
        <v>129</v>
      </c>
      <c r="J84" s="36" t="n">
        <v>3.71103496666907</v>
      </c>
      <c r="K84" s="36" t="n">
        <f aca="false">$K$8</f>
        <v>1.80191023378638</v>
      </c>
      <c r="L84" s="36" t="n">
        <f aca="false">SQRT(J84^2+K84^2)</f>
        <v>4.12536798533956</v>
      </c>
      <c r="M84" s="55" t="n">
        <f aca="false">IF(G84="","",MAX(0,G84-1.96*L84/100))</f>
        <v>0.572382717434805</v>
      </c>
      <c r="N84" s="55" t="n">
        <f aca="false">IF(G84="","",MIN(1,G84+1.96*L84/100))</f>
        <v>0.734097142460116</v>
      </c>
      <c r="O84" s="54" t="n">
        <f aca="false">ROUND(S84*W84,0)</f>
        <v>84</v>
      </c>
      <c r="P84" s="54" t="n">
        <f aca="false">IF(F84="","",ROUND(SQRT((F84*L84/100)^2+(G84*O84)^2),0))</f>
        <v>60</v>
      </c>
      <c r="R84" s="56" t="n">
        <v>14.4921174539817</v>
      </c>
      <c r="S84" s="57" t="n">
        <f aca="false">U84*V84*$F$5</f>
        <v>571.299896587383</v>
      </c>
      <c r="T84" s="58" t="n">
        <f aca="false">MAX(0,MIN(1,R84/100+$D$5))</f>
        <v>0.652477281648232</v>
      </c>
      <c r="U84" s="58" t="n">
        <v>0.28593588417787</v>
      </c>
      <c r="V84" s="57" t="n">
        <v>1998</v>
      </c>
      <c r="W84" s="58" t="n">
        <v>0.147793277096735</v>
      </c>
      <c r="X84" s="59" t="s">
        <v>130</v>
      </c>
      <c r="Y84" s="59" t="s">
        <v>131</v>
      </c>
    </row>
    <row r="85" customFormat="false" ht="15" hidden="false" customHeight="false" outlineLevel="0" collapsed="false">
      <c r="A85" s="32" t="s">
        <v>198</v>
      </c>
      <c r="B85" s="32" t="s">
        <v>200</v>
      </c>
      <c r="C85" s="32" t="s">
        <v>222</v>
      </c>
      <c r="D85" s="54" t="n">
        <f aca="false">ROUND(S85*T85,0)</f>
        <v>301</v>
      </c>
      <c r="E85" s="54" t="n">
        <f aca="false">ROUND(S85,0)-D85</f>
        <v>222</v>
      </c>
      <c r="F85" s="54" t="n">
        <f aca="false">IF(COUNTA(D85:E85)=0,"",SUM(D85:E85))</f>
        <v>523</v>
      </c>
      <c r="G85" s="55" t="n">
        <f aca="false">IF(OR(F85="",F85=0),"",D85/F85)</f>
        <v>0.575525812619503</v>
      </c>
      <c r="H85" s="55" t="n">
        <f aca="false">IF(OR(F85="",F85=0),"",E85/F85)</f>
        <v>0.424474187380497</v>
      </c>
      <c r="I85" s="32" t="s">
        <v>129</v>
      </c>
      <c r="J85" s="36" t="n">
        <v>3.71103496666907</v>
      </c>
      <c r="K85" s="36" t="n">
        <f aca="false">$K$8</f>
        <v>1.80191023378638</v>
      </c>
      <c r="L85" s="36" t="n">
        <f aca="false">SQRT(J85^2+K85^2)</f>
        <v>4.12536798533956</v>
      </c>
      <c r="M85" s="55" t="n">
        <f aca="false">IF(G85="","",MAX(0,G85-1.96*L85/100))</f>
        <v>0.494668600106848</v>
      </c>
      <c r="N85" s="55" t="n">
        <f aca="false">IF(G85="","",MIN(1,G85+1.96*L85/100))</f>
        <v>0.656383025132158</v>
      </c>
      <c r="O85" s="54" t="n">
        <f aca="false">ROUND(S85*W85,0)</f>
        <v>77</v>
      </c>
      <c r="P85" s="54" t="n">
        <f aca="false">IF(F85="","",ROUND(SQRT((F85*L85/100)^2+(G85*O85)^2),0))</f>
        <v>49</v>
      </c>
      <c r="R85" s="56" t="n">
        <v>6.79219611378762</v>
      </c>
      <c r="S85" s="57" t="n">
        <f aca="false">U85*V85*$F$5</f>
        <v>522.567052980132</v>
      </c>
      <c r="T85" s="58" t="n">
        <f aca="false">MAX(0,MIN(1,R85/100+$D$5))</f>
        <v>0.575478068246291</v>
      </c>
      <c r="U85" s="58" t="n">
        <v>0.43294701986755</v>
      </c>
      <c r="V85" s="57" t="n">
        <v>1207</v>
      </c>
      <c r="W85" s="58" t="n">
        <v>0.147793277096735</v>
      </c>
      <c r="X85" s="59" t="s">
        <v>130</v>
      </c>
      <c r="Y85" s="59" t="s">
        <v>131</v>
      </c>
    </row>
    <row r="86" customFormat="false" ht="15" hidden="false" customHeight="false" outlineLevel="0" collapsed="false">
      <c r="A86" s="32" t="s">
        <v>198</v>
      </c>
      <c r="B86" s="32" t="s">
        <v>200</v>
      </c>
      <c r="C86" s="32" t="s">
        <v>223</v>
      </c>
      <c r="D86" s="54" t="n">
        <f aca="false">ROUND(S86*T86,0)</f>
        <v>385</v>
      </c>
      <c r="E86" s="54" t="n">
        <f aca="false">ROUND(S86,0)-D86</f>
        <v>225</v>
      </c>
      <c r="F86" s="54" t="n">
        <f aca="false">IF(COUNTA(D86:E86)=0,"",SUM(D86:E86))</f>
        <v>610</v>
      </c>
      <c r="G86" s="55" t="n">
        <f aca="false">IF(OR(F86="",F86=0),"",D86/F86)</f>
        <v>0.631147540983607</v>
      </c>
      <c r="H86" s="55" t="n">
        <f aca="false">IF(OR(F86="",F86=0),"",E86/F86)</f>
        <v>0.368852459016393</v>
      </c>
      <c r="I86" s="32" t="s">
        <v>129</v>
      </c>
      <c r="J86" s="36" t="n">
        <v>2.37310914384046</v>
      </c>
      <c r="K86" s="36" t="n">
        <f aca="false">$K$8</f>
        <v>1.80191023378638</v>
      </c>
      <c r="L86" s="36" t="n">
        <f aca="false">SQRT(J86^2+K86^2)</f>
        <v>2.97968580545052</v>
      </c>
      <c r="M86" s="55" t="n">
        <f aca="false">IF(G86="","",MAX(0,G86-1.96*L86/100))</f>
        <v>0.572745699196777</v>
      </c>
      <c r="N86" s="55" t="n">
        <f aca="false">IF(G86="","",MIN(1,G86+1.96*L86/100))</f>
        <v>0.689549382770437</v>
      </c>
      <c r="O86" s="54" t="n">
        <f aca="false">ROUND(S86*W86,0)</f>
        <v>54</v>
      </c>
      <c r="P86" s="54" t="n">
        <f aca="false">IF(F86="","",ROUND(SQRT((F86*L86/100)^2+(G86*O86)^2),0))</f>
        <v>39</v>
      </c>
      <c r="R86" s="56" t="n">
        <v>12.3007371561675</v>
      </c>
      <c r="S86" s="57" t="n">
        <f aca="false">U86*V86*$F$5</f>
        <v>610.325752919484</v>
      </c>
      <c r="T86" s="58" t="n">
        <f aca="false">MAX(0,MIN(1,R86/100+$D$5))</f>
        <v>0.63056347867009</v>
      </c>
      <c r="U86" s="58" t="n">
        <v>0.368776889981561</v>
      </c>
      <c r="V86" s="57" t="n">
        <v>1655</v>
      </c>
      <c r="W86" s="58" t="n">
        <v>0.0882361663506877</v>
      </c>
      <c r="X86" s="59" t="s">
        <v>136</v>
      </c>
      <c r="Y86" s="59" t="s">
        <v>131</v>
      </c>
    </row>
    <row r="87" customFormat="false" ht="15" hidden="false" customHeight="false" outlineLevel="0" collapsed="false">
      <c r="A87" s="32" t="s">
        <v>198</v>
      </c>
      <c r="B87" s="32" t="s">
        <v>200</v>
      </c>
      <c r="C87" s="32" t="s">
        <v>224</v>
      </c>
      <c r="D87" s="54" t="n">
        <f aca="false">ROUND(S87*T87,0)</f>
        <v>427</v>
      </c>
      <c r="E87" s="54" t="n">
        <f aca="false">ROUND(S87,0)-D87</f>
        <v>254</v>
      </c>
      <c r="F87" s="54" t="n">
        <f aca="false">IF(COUNTA(D87:E87)=0,"",SUM(D87:E87))</f>
        <v>681</v>
      </c>
      <c r="G87" s="55" t="n">
        <f aca="false">IF(OR(F87="",F87=0),"",D87/F87)</f>
        <v>0.627019089574156</v>
      </c>
      <c r="H87" s="55" t="n">
        <f aca="false">IF(OR(F87="",F87=0),"",E87/F87)</f>
        <v>0.372980910425844</v>
      </c>
      <c r="I87" s="32" t="s">
        <v>129</v>
      </c>
      <c r="J87" s="36" t="n">
        <v>2.37310914384046</v>
      </c>
      <c r="K87" s="36" t="n">
        <f aca="false">$K$8</f>
        <v>1.80191023378638</v>
      </c>
      <c r="L87" s="36" t="n">
        <f aca="false">SQRT(J87^2+K87^2)</f>
        <v>2.97968580545052</v>
      </c>
      <c r="M87" s="55" t="n">
        <f aca="false">IF(G87="","",MAX(0,G87-1.96*L87/100))</f>
        <v>0.568617247787326</v>
      </c>
      <c r="N87" s="55" t="n">
        <f aca="false">IF(G87="","",MIN(1,G87+1.96*L87/100))</f>
        <v>0.685420931360986</v>
      </c>
      <c r="O87" s="54" t="n">
        <f aca="false">ROUND(S87*W87,0)</f>
        <v>60</v>
      </c>
      <c r="P87" s="54" t="n">
        <f aca="false">IF(F87="","",ROUND(SQRT((F87*L87/100)^2+(G87*O87)^2),0))</f>
        <v>43</v>
      </c>
      <c r="R87" s="56" t="n">
        <v>11.9052201333253</v>
      </c>
      <c r="S87" s="57" t="n">
        <f aca="false">U87*V87*$F$5</f>
        <v>680.907053394859</v>
      </c>
      <c r="T87" s="58" t="n">
        <f aca="false">MAX(0,MIN(1,R87/100+$D$5))</f>
        <v>0.626608308441668</v>
      </c>
      <c r="U87" s="58" t="n">
        <v>0.441001977587344</v>
      </c>
      <c r="V87" s="57" t="n">
        <v>1544</v>
      </c>
      <c r="W87" s="58" t="n">
        <v>0.0882361663506877</v>
      </c>
      <c r="X87" s="59" t="s">
        <v>136</v>
      </c>
      <c r="Y87" s="59" t="s">
        <v>131</v>
      </c>
    </row>
    <row r="88" customFormat="false" ht="15" hidden="false" customHeight="false" outlineLevel="0" collapsed="false">
      <c r="A88" s="32" t="s">
        <v>198</v>
      </c>
      <c r="B88" s="32" t="s">
        <v>200</v>
      </c>
      <c r="C88" s="32" t="s">
        <v>225</v>
      </c>
      <c r="D88" s="54" t="n">
        <f aca="false">ROUND(S88*T88,0)</f>
        <v>292</v>
      </c>
      <c r="E88" s="54" t="n">
        <f aca="false">ROUND(S88,0)-D88</f>
        <v>200</v>
      </c>
      <c r="F88" s="54" t="n">
        <f aca="false">IF(COUNTA(D88:E88)=0,"",SUM(D88:E88))</f>
        <v>492</v>
      </c>
      <c r="G88" s="55" t="n">
        <f aca="false">IF(OR(F88="",F88=0),"",D88/F88)</f>
        <v>0.59349593495935</v>
      </c>
      <c r="H88" s="55" t="n">
        <f aca="false">IF(OR(F88="",F88=0),"",E88/F88)</f>
        <v>0.40650406504065</v>
      </c>
      <c r="I88" s="32" t="s">
        <v>129</v>
      </c>
      <c r="J88" s="36" t="n">
        <v>3.71103496666907</v>
      </c>
      <c r="K88" s="36" t="n">
        <f aca="false">$K$8</f>
        <v>1.80191023378638</v>
      </c>
      <c r="L88" s="36" t="n">
        <f aca="false">SQRT(J88^2+K88^2)</f>
        <v>4.12536798533956</v>
      </c>
      <c r="M88" s="55" t="n">
        <f aca="false">IF(G88="","",MAX(0,G88-1.96*L88/100))</f>
        <v>0.512638722446694</v>
      </c>
      <c r="N88" s="55" t="n">
        <f aca="false">IF(G88="","",MIN(1,G88+1.96*L88/100))</f>
        <v>0.674353147472005</v>
      </c>
      <c r="O88" s="54" t="n">
        <f aca="false">ROUND(S88*W88,0)</f>
        <v>73</v>
      </c>
      <c r="P88" s="54" t="n">
        <f aca="false">IF(F88="","",ROUND(SQRT((F88*L88/100)^2+(G88*O88)^2),0))</f>
        <v>48</v>
      </c>
      <c r="R88" s="56" t="n">
        <v>8.7160686798707</v>
      </c>
      <c r="S88" s="57" t="n">
        <f aca="false">U88*V88*$F$5</f>
        <v>491.515840779854</v>
      </c>
      <c r="T88" s="58" t="n">
        <f aca="false">MAX(0,MIN(1,R88/100+$D$5))</f>
        <v>0.594716793907122</v>
      </c>
      <c r="U88" s="58" t="n">
        <v>0.376929325751422</v>
      </c>
      <c r="V88" s="57" t="n">
        <v>1304</v>
      </c>
      <c r="W88" s="58" t="n">
        <v>0.147793277096735</v>
      </c>
      <c r="X88" s="59" t="s">
        <v>130</v>
      </c>
      <c r="Y88" s="59" t="s">
        <v>131</v>
      </c>
    </row>
    <row r="89" customFormat="false" ht="15" hidden="false" customHeight="false" outlineLevel="0" collapsed="false">
      <c r="A89" s="32" t="s">
        <v>198</v>
      </c>
      <c r="B89" s="32" t="s">
        <v>200</v>
      </c>
      <c r="C89" s="32" t="s">
        <v>226</v>
      </c>
      <c r="D89" s="54" t="n">
        <f aca="false">ROUND(S89*T89,0)</f>
        <v>291</v>
      </c>
      <c r="E89" s="54" t="n">
        <f aca="false">ROUND(S89,0)-D89</f>
        <v>169</v>
      </c>
      <c r="F89" s="54" t="n">
        <f aca="false">IF(COUNTA(D89:E89)=0,"",SUM(D89:E89))</f>
        <v>460</v>
      </c>
      <c r="G89" s="55" t="n">
        <f aca="false">IF(OR(F89="",F89=0),"",D89/F89)</f>
        <v>0.632608695652174</v>
      </c>
      <c r="H89" s="55" t="n">
        <f aca="false">IF(OR(F89="",F89=0),"",E89/F89)</f>
        <v>0.367391304347826</v>
      </c>
      <c r="I89" s="32" t="s">
        <v>129</v>
      </c>
      <c r="J89" s="36" t="n">
        <v>3.71103496666907</v>
      </c>
      <c r="K89" s="36" t="n">
        <f aca="false">$K$8</f>
        <v>1.80191023378638</v>
      </c>
      <c r="L89" s="36" t="n">
        <f aca="false">SQRT(J89^2+K89^2)</f>
        <v>4.12536798533956</v>
      </c>
      <c r="M89" s="55" t="n">
        <f aca="false">IF(G89="","",MAX(0,G89-1.96*L89/100))</f>
        <v>0.551751483139519</v>
      </c>
      <c r="N89" s="55" t="n">
        <f aca="false">IF(G89="","",MIN(1,G89+1.96*L89/100))</f>
        <v>0.713465908164829</v>
      </c>
      <c r="O89" s="54" t="n">
        <f aca="false">ROUND(S89*W89,0)</f>
        <v>68</v>
      </c>
      <c r="P89" s="54" t="n">
        <f aca="false">IF(F89="","",ROUND(SQRT((F89*L89/100)^2+(G89*O89)^2),0))</f>
        <v>47</v>
      </c>
      <c r="R89" s="56" t="n">
        <v>12.5031238463404</v>
      </c>
      <c r="S89" s="57" t="n">
        <f aca="false">U89*V89*$F$5</f>
        <v>460.299781181619</v>
      </c>
      <c r="T89" s="58" t="n">
        <f aca="false">MAX(0,MIN(1,R89/100+$D$5))</f>
        <v>0.632587345571818</v>
      </c>
      <c r="U89" s="58" t="n">
        <v>0.321663019693654</v>
      </c>
      <c r="V89" s="57" t="n">
        <v>1431</v>
      </c>
      <c r="W89" s="58" t="n">
        <v>0.147793277096735</v>
      </c>
      <c r="X89" s="59" t="s">
        <v>130</v>
      </c>
      <c r="Y89" s="59" t="s">
        <v>131</v>
      </c>
    </row>
    <row r="90" customFormat="false" ht="15" hidden="false" customHeight="false" outlineLevel="0" collapsed="false">
      <c r="A90" s="32" t="s">
        <v>198</v>
      </c>
      <c r="B90" s="32" t="s">
        <v>200</v>
      </c>
      <c r="C90" s="32" t="s">
        <v>227</v>
      </c>
      <c r="D90" s="54" t="n">
        <f aca="false">ROUND(S90*T90,0)</f>
        <v>499</v>
      </c>
      <c r="E90" s="54" t="n">
        <f aca="false">ROUND(S90,0)-D90</f>
        <v>322</v>
      </c>
      <c r="F90" s="54" t="n">
        <f aca="false">IF(COUNTA(D90:E90)=0,"",SUM(D90:E90))</f>
        <v>821</v>
      </c>
      <c r="G90" s="55" t="n">
        <f aca="false">IF(OR(F90="",F90=0),"",D90/F90)</f>
        <v>0.607795371498173</v>
      </c>
      <c r="H90" s="55" t="n">
        <f aca="false">IF(OR(F90="",F90=0),"",E90/F90)</f>
        <v>0.392204628501827</v>
      </c>
      <c r="I90" s="32" t="s">
        <v>129</v>
      </c>
      <c r="J90" s="36" t="n">
        <v>2.37310914384046</v>
      </c>
      <c r="K90" s="36" t="n">
        <f aca="false">$K$8</f>
        <v>1.80191023378638</v>
      </c>
      <c r="L90" s="36" t="n">
        <f aca="false">SQRT(J90^2+K90^2)</f>
        <v>2.97968580545052</v>
      </c>
      <c r="M90" s="55" t="n">
        <f aca="false">IF(G90="","",MAX(0,G90-1.96*L90/100))</f>
        <v>0.549393529711343</v>
      </c>
      <c r="N90" s="55" t="n">
        <f aca="false">IF(G90="","",MIN(1,G90+1.96*L90/100))</f>
        <v>0.666197213285003</v>
      </c>
      <c r="O90" s="54" t="n">
        <f aca="false">ROUND(S90*W90,0)</f>
        <v>72</v>
      </c>
      <c r="P90" s="54" t="n">
        <f aca="false">IF(F90="","",ROUND(SQRT((F90*L90/100)^2+(G90*O90)^2),0))</f>
        <v>50</v>
      </c>
      <c r="R90" s="56" t="n">
        <v>10.0299195632306</v>
      </c>
      <c r="S90" s="57" t="n">
        <f aca="false">U90*V90*$F$5</f>
        <v>821.477888730385</v>
      </c>
      <c r="T90" s="58" t="n">
        <f aca="false">MAX(0,MIN(1,R90/100+$D$5))</f>
        <v>0.60785530274072</v>
      </c>
      <c r="U90" s="58" t="n">
        <v>0.368045649072753</v>
      </c>
      <c r="V90" s="57" t="n">
        <v>2232</v>
      </c>
      <c r="W90" s="58" t="n">
        <v>0.0882361663506877</v>
      </c>
      <c r="X90" s="59" t="s">
        <v>136</v>
      </c>
      <c r="Y90" s="59" t="s">
        <v>131</v>
      </c>
    </row>
    <row r="91" customFormat="false" ht="15" hidden="false" customHeight="false" outlineLevel="0" collapsed="false">
      <c r="A91" s="32" t="s">
        <v>198</v>
      </c>
      <c r="B91" s="32" t="s">
        <v>200</v>
      </c>
      <c r="C91" s="32" t="s">
        <v>228</v>
      </c>
      <c r="D91" s="54" t="n">
        <f aca="false">ROUND(S91*T91,0)</f>
        <v>356</v>
      </c>
      <c r="E91" s="54" t="n">
        <f aca="false">ROUND(S91,0)-D91</f>
        <v>164</v>
      </c>
      <c r="F91" s="54" t="n">
        <f aca="false">IF(COUNTA(D91:E91)=0,"",SUM(D91:E91))</f>
        <v>520</v>
      </c>
      <c r="G91" s="55" t="n">
        <f aca="false">IF(OR(F91="",F91=0),"",D91/F91)</f>
        <v>0.684615384615385</v>
      </c>
      <c r="H91" s="55" t="n">
        <f aca="false">IF(OR(F91="",F91=0),"",E91/F91)</f>
        <v>0.315384615384615</v>
      </c>
      <c r="I91" s="32" t="s">
        <v>129</v>
      </c>
      <c r="J91" s="36" t="n">
        <v>3.71103496666907</v>
      </c>
      <c r="K91" s="36" t="n">
        <f aca="false">$K$8</f>
        <v>1.80191023378638</v>
      </c>
      <c r="L91" s="36" t="n">
        <f aca="false">SQRT(J91^2+K91^2)</f>
        <v>4.12536798533956</v>
      </c>
      <c r="M91" s="55" t="n">
        <f aca="false">IF(G91="","",MAX(0,G91-1.96*L91/100))</f>
        <v>0.603758172102729</v>
      </c>
      <c r="N91" s="55" t="n">
        <f aca="false">IF(G91="","",MIN(1,G91+1.96*L91/100))</f>
        <v>0.76547259712804</v>
      </c>
      <c r="O91" s="54" t="n">
        <f aca="false">ROUND(S91*W91,0)</f>
        <v>77</v>
      </c>
      <c r="P91" s="54" t="n">
        <f aca="false">IF(F91="","",ROUND(SQRT((F91*L91/100)^2+(G91*O91)^2),0))</f>
        <v>57</v>
      </c>
      <c r="R91" s="56" t="n">
        <v>17.6418121072596</v>
      </c>
      <c r="S91" s="57" t="n">
        <f aca="false">U91*V91*$F$5</f>
        <v>519.765237020316</v>
      </c>
      <c r="T91" s="58" t="n">
        <f aca="false">MAX(0,MIN(1,R91/100+$D$5))</f>
        <v>0.683974228181011</v>
      </c>
      <c r="U91" s="58" t="n">
        <v>0.555304740406321</v>
      </c>
      <c r="V91" s="57" t="n">
        <v>936</v>
      </c>
      <c r="W91" s="58" t="n">
        <v>0.147793277096735</v>
      </c>
      <c r="X91" s="59" t="s">
        <v>130</v>
      </c>
      <c r="Y91" s="59" t="s">
        <v>131</v>
      </c>
    </row>
    <row r="92" customFormat="false" ht="15" hidden="false" customHeight="false" outlineLevel="0" collapsed="false">
      <c r="A92" s="32" t="s">
        <v>198</v>
      </c>
      <c r="B92" s="32" t="s">
        <v>200</v>
      </c>
      <c r="C92" s="32" t="s">
        <v>229</v>
      </c>
      <c r="D92" s="54" t="n">
        <f aca="false">ROUND(S92*T92,0)</f>
        <v>401</v>
      </c>
      <c r="E92" s="54" t="n">
        <f aca="false">ROUND(S92,0)-D92</f>
        <v>216</v>
      </c>
      <c r="F92" s="54" t="n">
        <f aca="false">IF(COUNTA(D92:E92)=0,"",SUM(D92:E92))</f>
        <v>617</v>
      </c>
      <c r="G92" s="55" t="n">
        <f aca="false">IF(OR(F92="",F92=0),"",D92/F92)</f>
        <v>0.649918962722853</v>
      </c>
      <c r="H92" s="55" t="n">
        <f aca="false">IF(OR(F92="",F92=0),"",E92/F92)</f>
        <v>0.350081037277148</v>
      </c>
      <c r="I92" s="32" t="s">
        <v>129</v>
      </c>
      <c r="J92" s="36" t="n">
        <v>2.37310914384046</v>
      </c>
      <c r="K92" s="36" t="n">
        <f aca="false">$K$8</f>
        <v>1.80191023378638</v>
      </c>
      <c r="L92" s="36" t="n">
        <f aca="false">SQRT(J92^2+K92^2)</f>
        <v>2.97968580545052</v>
      </c>
      <c r="M92" s="55" t="n">
        <f aca="false">IF(G92="","",MAX(0,G92-1.96*L92/100))</f>
        <v>0.591517120936023</v>
      </c>
      <c r="N92" s="55" t="n">
        <f aca="false">IF(G92="","",MIN(1,G92+1.96*L92/100))</f>
        <v>0.708320804509683</v>
      </c>
      <c r="O92" s="54" t="n">
        <f aca="false">ROUND(S92*W92,0)</f>
        <v>54</v>
      </c>
      <c r="P92" s="54" t="n">
        <f aca="false">IF(F92="","",ROUND(SQRT((F92*L92/100)^2+(G92*O92)^2),0))</f>
        <v>40</v>
      </c>
      <c r="R92" s="56" t="n">
        <v>14.2548235452989</v>
      </c>
      <c r="S92" s="57" t="n">
        <f aca="false">U92*V92*$F$5</f>
        <v>617.474012474013</v>
      </c>
      <c r="T92" s="58" t="n">
        <f aca="false">MAX(0,MIN(1,R92/100+$D$5))</f>
        <v>0.650104342561403</v>
      </c>
      <c r="U92" s="58" t="n">
        <v>0.646569646569647</v>
      </c>
      <c r="V92" s="57" t="n">
        <v>955</v>
      </c>
      <c r="W92" s="58" t="n">
        <v>0.0882361663506877</v>
      </c>
      <c r="X92" s="59" t="s">
        <v>136</v>
      </c>
      <c r="Y92" s="59" t="s">
        <v>131</v>
      </c>
    </row>
    <row r="93" customFormat="false" ht="15" hidden="false" customHeight="false" outlineLevel="0" collapsed="false">
      <c r="A93" s="32" t="s">
        <v>198</v>
      </c>
      <c r="B93" s="32" t="s">
        <v>200</v>
      </c>
      <c r="C93" s="32" t="s">
        <v>230</v>
      </c>
      <c r="D93" s="54" t="n">
        <f aca="false">ROUND(S93*T93,0)</f>
        <v>433</v>
      </c>
      <c r="E93" s="54" t="n">
        <f aca="false">ROUND(S93,0)-D93</f>
        <v>243</v>
      </c>
      <c r="F93" s="54" t="n">
        <f aca="false">IF(COUNTA(D93:E93)=0,"",SUM(D93:E93))</f>
        <v>676</v>
      </c>
      <c r="G93" s="55" t="n">
        <f aca="false">IF(OR(F93="",F93=0),"",D93/F93)</f>
        <v>0.640532544378698</v>
      </c>
      <c r="H93" s="55" t="n">
        <f aca="false">IF(OR(F93="",F93=0),"",E93/F93)</f>
        <v>0.359467455621302</v>
      </c>
      <c r="I93" s="32" t="s">
        <v>129</v>
      </c>
      <c r="J93" s="36" t="n">
        <v>2.37310914384046</v>
      </c>
      <c r="K93" s="36" t="n">
        <f aca="false">$K$8</f>
        <v>1.80191023378638</v>
      </c>
      <c r="L93" s="36" t="n">
        <f aca="false">SQRT(J93^2+K93^2)</f>
        <v>2.97968580545052</v>
      </c>
      <c r="M93" s="55" t="n">
        <f aca="false">IF(G93="","",MAX(0,G93-1.96*L93/100))</f>
        <v>0.582130702591868</v>
      </c>
      <c r="N93" s="55" t="n">
        <f aca="false">IF(G93="","",MIN(1,G93+1.96*L93/100))</f>
        <v>0.698934386165528</v>
      </c>
      <c r="O93" s="54" t="n">
        <f aca="false">ROUND(S93*W93,0)</f>
        <v>60</v>
      </c>
      <c r="P93" s="54" t="n">
        <f aca="false">IF(F93="","",ROUND(SQRT((F93*L93/100)^2+(G93*O93)^2),0))</f>
        <v>43</v>
      </c>
      <c r="R93" s="56" t="n">
        <v>13.3429292607293</v>
      </c>
      <c r="S93" s="57" t="n">
        <f aca="false">U93*V93*$F$5</f>
        <v>675.646008403362</v>
      </c>
      <c r="T93" s="58" t="n">
        <f aca="false">MAX(0,MIN(1,R93/100+$D$5))</f>
        <v>0.640985399715708</v>
      </c>
      <c r="U93" s="58" t="n">
        <v>0.719537815126051</v>
      </c>
      <c r="V93" s="57" t="n">
        <v>939</v>
      </c>
      <c r="W93" s="58" t="n">
        <v>0.0882361663506877</v>
      </c>
      <c r="X93" s="59" t="s">
        <v>136</v>
      </c>
      <c r="Y93" s="59" t="s">
        <v>131</v>
      </c>
    </row>
    <row r="94" customFormat="false" ht="15" hidden="false" customHeight="false" outlineLevel="0" collapsed="false">
      <c r="A94" s="32" t="s">
        <v>198</v>
      </c>
      <c r="B94" s="32" t="s">
        <v>200</v>
      </c>
      <c r="C94" s="32" t="s">
        <v>231</v>
      </c>
      <c r="D94" s="54" t="n">
        <f aca="false">ROUND(S94*T94,0)</f>
        <v>357</v>
      </c>
      <c r="E94" s="54" t="n">
        <f aca="false">ROUND(S94,0)-D94</f>
        <v>198</v>
      </c>
      <c r="F94" s="54" t="n">
        <f aca="false">IF(COUNTA(D94:E94)=0,"",SUM(D94:E94))</f>
        <v>555</v>
      </c>
      <c r="G94" s="55" t="n">
        <f aca="false">IF(OR(F94="",F94=0),"",D94/F94)</f>
        <v>0.643243243243243</v>
      </c>
      <c r="H94" s="55" t="n">
        <f aca="false">IF(OR(F94="",F94=0),"",E94/F94)</f>
        <v>0.356756756756757</v>
      </c>
      <c r="I94" s="32" t="s">
        <v>232</v>
      </c>
      <c r="J94" s="36" t="n">
        <v>3.71103496666907</v>
      </c>
      <c r="K94" s="36" t="n">
        <f aca="false">$K$8</f>
        <v>1.80191023378638</v>
      </c>
      <c r="L94" s="36" t="n">
        <f aca="false">SQRT(J94^2+K94^2)</f>
        <v>4.12536798533956</v>
      </c>
      <c r="M94" s="55" t="n">
        <f aca="false">IF(G94="","",MAX(0,G94-1.96*L94/100))</f>
        <v>0.562386030730588</v>
      </c>
      <c r="N94" s="55" t="n">
        <f aca="false">IF(G94="","",MIN(1,G94+1.96*L94/100))</f>
        <v>0.724100455755899</v>
      </c>
      <c r="O94" s="54" t="n">
        <f aca="false">ROUND(S94*W94,0)</f>
        <v>82</v>
      </c>
      <c r="P94" s="54" t="n">
        <f aca="false">IF(F94="","",ROUND(SQRT((F94*L94/100)^2+(G94*O94)^2),0))</f>
        <v>58</v>
      </c>
      <c r="R94" s="56" t="n">
        <v>13.6053351989765</v>
      </c>
      <c r="S94" s="57" t="n">
        <f aca="false">U94*V94*$F$5</f>
        <v>554.842964315995</v>
      </c>
      <c r="T94" s="58" t="n">
        <f aca="false">MAX(0,MIN(1,R94/100+$D$5))</f>
        <v>0.64360945909818</v>
      </c>
      <c r="U94" s="58" t="n">
        <v>0.77927382628651</v>
      </c>
      <c r="V94" s="57" t="n">
        <v>712</v>
      </c>
      <c r="W94" s="58" t="n">
        <v>0.147793277096735</v>
      </c>
      <c r="X94" s="59" t="s">
        <v>130</v>
      </c>
      <c r="Y94" s="59" t="s">
        <v>131</v>
      </c>
    </row>
    <row r="95" customFormat="false" ht="15" hidden="false" customHeight="false" outlineLevel="0" collapsed="false">
      <c r="A95" s="32" t="s">
        <v>198</v>
      </c>
      <c r="B95" s="32" t="s">
        <v>200</v>
      </c>
      <c r="C95" s="32" t="s">
        <v>233</v>
      </c>
      <c r="D95" s="54" t="n">
        <f aca="false">ROUND(S95*T95,0)</f>
        <v>773</v>
      </c>
      <c r="E95" s="54" t="n">
        <f aca="false">ROUND(S95,0)-D95</f>
        <v>433</v>
      </c>
      <c r="F95" s="54" t="n">
        <f aca="false">IF(COUNTA(D95:E95)=0,"",SUM(D95:E95))</f>
        <v>1206</v>
      </c>
      <c r="G95" s="55" t="n">
        <f aca="false">IF(OR(F95="",F95=0),"",D95/F95)</f>
        <v>0.640961857379768</v>
      </c>
      <c r="H95" s="55" t="n">
        <f aca="false">IF(OR(F95="",F95=0),"",E95/F95)</f>
        <v>0.359038142620232</v>
      </c>
      <c r="I95" s="32" t="s">
        <v>232</v>
      </c>
      <c r="J95" s="36" t="n">
        <v>1.88612725432908</v>
      </c>
      <c r="K95" s="36" t="n">
        <f aca="false">$K$8</f>
        <v>1.80191023378638</v>
      </c>
      <c r="L95" s="36" t="n">
        <f aca="false">SQRT(J95^2+K95^2)</f>
        <v>2.60851615102284</v>
      </c>
      <c r="M95" s="55" t="n">
        <f aca="false">IF(G95="","",MAX(0,G95-1.96*L95/100))</f>
        <v>0.58983494081972</v>
      </c>
      <c r="N95" s="55" t="n">
        <f aca="false">IF(G95="","",MIN(1,G95+1.96*L95/100))</f>
        <v>0.692088773939816</v>
      </c>
      <c r="O95" s="54" t="n">
        <f aca="false">ROUND(S95*W95,0)</f>
        <v>82</v>
      </c>
      <c r="P95" s="54" t="n">
        <f aca="false">IF(F95="","",ROUND(SQRT((F95*L95/100)^2+(G95*O95)^2),0))</f>
        <v>61</v>
      </c>
      <c r="R95" s="56" t="n">
        <v>13.3422537476482</v>
      </c>
      <c r="S95" s="57" t="n">
        <f aca="false">U95*V95*$F$5</f>
        <v>1206.29316677804</v>
      </c>
      <c r="T95" s="58" t="n">
        <f aca="false">MAX(0,MIN(1,R95/100+$D$5))</f>
        <v>0.640978644584897</v>
      </c>
      <c r="U95" s="58" t="n">
        <v>0.569903617810831</v>
      </c>
      <c r="V95" s="57" t="n">
        <v>2116.66171099557</v>
      </c>
      <c r="W95" s="58" t="n">
        <v>0.0678151016999644</v>
      </c>
      <c r="X95" s="59" t="s">
        <v>169</v>
      </c>
      <c r="Y95" s="59" t="s">
        <v>234</v>
      </c>
    </row>
    <row r="96" customFormat="false" ht="15" hidden="false" customHeight="false" outlineLevel="0" collapsed="false">
      <c r="A96" s="32" t="s">
        <v>198</v>
      </c>
      <c r="B96" s="32" t="s">
        <v>200</v>
      </c>
      <c r="C96" s="32" t="s">
        <v>235</v>
      </c>
      <c r="D96" s="54" t="n">
        <f aca="false">ROUND(S96*T96,0)</f>
        <v>398</v>
      </c>
      <c r="E96" s="54" t="n">
        <f aca="false">ROUND(S96,0)-D96</f>
        <v>187</v>
      </c>
      <c r="F96" s="54" t="n">
        <f aca="false">IF(COUNTA(D96:E96)=0,"",SUM(D96:E96))</f>
        <v>585</v>
      </c>
      <c r="G96" s="55" t="n">
        <f aca="false">IF(OR(F96="",F96=0),"",D96/F96)</f>
        <v>0.68034188034188</v>
      </c>
      <c r="H96" s="55" t="n">
        <f aca="false">IF(OR(F96="",F96=0),"",E96/F96)</f>
        <v>0.31965811965812</v>
      </c>
      <c r="I96" s="32" t="s">
        <v>129</v>
      </c>
      <c r="J96" s="36" t="n">
        <v>2.37310914384046</v>
      </c>
      <c r="K96" s="36" t="n">
        <f aca="false">$K$8</f>
        <v>1.80191023378638</v>
      </c>
      <c r="L96" s="36" t="n">
        <f aca="false">SQRT(J96^2+K96^2)</f>
        <v>2.97968580545052</v>
      </c>
      <c r="M96" s="55" t="n">
        <f aca="false">IF(G96="","",MAX(0,G96-1.96*L96/100))</f>
        <v>0.62194003855505</v>
      </c>
      <c r="N96" s="55" t="n">
        <f aca="false">IF(G96="","",MIN(1,G96+1.96*L96/100))</f>
        <v>0.73874372212871</v>
      </c>
      <c r="O96" s="54" t="n">
        <f aca="false">ROUND(S96*W96,0)</f>
        <v>52</v>
      </c>
      <c r="P96" s="54" t="n">
        <f aca="false">IF(F96="","",ROUND(SQRT((F96*L96/100)^2+(G96*O96)^2),0))</f>
        <v>39</v>
      </c>
      <c r="R96" s="56" t="n">
        <v>17.3154765597158</v>
      </c>
      <c r="S96" s="57" t="n">
        <f aca="false">U96*V96*$F$5</f>
        <v>585.1929092805</v>
      </c>
      <c r="T96" s="58" t="n">
        <f aca="false">MAX(0,MIN(1,R96/100+$D$5))</f>
        <v>0.680710872705573</v>
      </c>
      <c r="U96" s="58" t="n">
        <v>0.599582898852972</v>
      </c>
      <c r="V96" s="57" t="n">
        <v>976</v>
      </c>
      <c r="W96" s="58" t="n">
        <v>0.0882361663506877</v>
      </c>
      <c r="X96" s="59" t="s">
        <v>136</v>
      </c>
      <c r="Y96" s="59" t="s">
        <v>131</v>
      </c>
    </row>
    <row r="97" customFormat="false" ht="15" hidden="false" customHeight="false" outlineLevel="0" collapsed="false">
      <c r="A97" s="32" t="s">
        <v>198</v>
      </c>
      <c r="B97" s="32" t="s">
        <v>200</v>
      </c>
      <c r="C97" s="32" t="s">
        <v>236</v>
      </c>
      <c r="D97" s="54" t="n">
        <f aca="false">ROUND(S97*T97,0)</f>
        <v>493</v>
      </c>
      <c r="E97" s="54" t="n">
        <f aca="false">ROUND(S97,0)-D97</f>
        <v>292</v>
      </c>
      <c r="F97" s="54" t="n">
        <f aca="false">IF(COUNTA(D97:E97)=0,"",SUM(D97:E97))</f>
        <v>785</v>
      </c>
      <c r="G97" s="55" t="n">
        <f aca="false">IF(OR(F97="",F97=0),"",D97/F97)</f>
        <v>0.628025477707006</v>
      </c>
      <c r="H97" s="55" t="n">
        <f aca="false">IF(OR(F97="",F97=0),"",E97/F97)</f>
        <v>0.371974522292994</v>
      </c>
      <c r="I97" s="32" t="s">
        <v>129</v>
      </c>
      <c r="J97" s="36" t="n">
        <v>2.37310914384046</v>
      </c>
      <c r="K97" s="36" t="n">
        <f aca="false">$K$8</f>
        <v>1.80191023378638</v>
      </c>
      <c r="L97" s="36" t="n">
        <f aca="false">SQRT(J97^2+K97^2)</f>
        <v>2.97968580545052</v>
      </c>
      <c r="M97" s="55" t="n">
        <f aca="false">IF(G97="","",MAX(0,G97-1.96*L97/100))</f>
        <v>0.569623635920176</v>
      </c>
      <c r="N97" s="55" t="n">
        <f aca="false">IF(G97="","",MIN(1,G97+1.96*L97/100))</f>
        <v>0.686427319493836</v>
      </c>
      <c r="O97" s="54" t="n">
        <f aca="false">ROUND(S97*W97,0)</f>
        <v>69</v>
      </c>
      <c r="P97" s="54" t="n">
        <f aca="false">IF(F97="","",ROUND(SQRT((F97*L97/100)^2+(G97*O97)^2),0))</f>
        <v>49</v>
      </c>
      <c r="R97" s="56" t="n">
        <v>12.0298552752674</v>
      </c>
      <c r="S97" s="57" t="n">
        <f aca="false">U97*V97*$F$5</f>
        <v>785.366995073891</v>
      </c>
      <c r="T97" s="58" t="n">
        <f aca="false">MAX(0,MIN(1,R97/100+$D$5))</f>
        <v>0.627854659861089</v>
      </c>
      <c r="U97" s="58" t="n">
        <v>0.624794745484401</v>
      </c>
      <c r="V97" s="57" t="n">
        <v>1257</v>
      </c>
      <c r="W97" s="58" t="n">
        <v>0.0882361663506877</v>
      </c>
      <c r="X97" s="59" t="s">
        <v>136</v>
      </c>
      <c r="Y97" s="59" t="s">
        <v>131</v>
      </c>
    </row>
    <row r="98" customFormat="false" ht="15" hidden="false" customHeight="false" outlineLevel="0" collapsed="false">
      <c r="A98" s="32" t="s">
        <v>198</v>
      </c>
      <c r="B98" s="32" t="s">
        <v>200</v>
      </c>
      <c r="C98" s="32" t="s">
        <v>237</v>
      </c>
      <c r="D98" s="54" t="n">
        <f aca="false">ROUND(S98*T98,0)</f>
        <v>12</v>
      </c>
      <c r="E98" s="54" t="n">
        <f aca="false">ROUND(S98,0)-D98</f>
        <v>8</v>
      </c>
      <c r="F98" s="54" t="n">
        <f aca="false">IF(COUNTA(D98:E98)=0,"",SUM(D98:E98))</f>
        <v>20</v>
      </c>
      <c r="G98" s="55" t="n">
        <f aca="false">IF(OR(F98="",F98=0),"",D98/F98)</f>
        <v>0.6</v>
      </c>
      <c r="H98" s="55" t="n">
        <f aca="false">IF(OR(F98="",F98=0),"",E98/F98)</f>
        <v>0.4</v>
      </c>
      <c r="I98" s="32" t="s">
        <v>232</v>
      </c>
      <c r="J98" s="36" t="n">
        <v>3.71103496666907</v>
      </c>
      <c r="K98" s="36" t="n">
        <f aca="false">$K$8</f>
        <v>1.80191023378638</v>
      </c>
      <c r="L98" s="36" t="n">
        <f aca="false">SQRT(J98^2+K98^2)</f>
        <v>4.12536798533956</v>
      </c>
      <c r="M98" s="55" t="n">
        <f aca="false">IF(G98="","",MAX(0,G98-1.96*L98/100))</f>
        <v>0.519142787487345</v>
      </c>
      <c r="N98" s="55" t="n">
        <f aca="false">IF(G98="","",MIN(1,G98+1.96*L98/100))</f>
        <v>0.680857212512655</v>
      </c>
      <c r="O98" s="54" t="n">
        <f aca="false">ROUND(S98*W98,0)</f>
        <v>3</v>
      </c>
      <c r="P98" s="54" t="n">
        <f aca="false">IF(F98="","",ROUND(SQRT((F98*L98/100)^2+(G98*O98)^2),0))</f>
        <v>2</v>
      </c>
      <c r="R98" s="56" t="n">
        <v>10.1459639374838</v>
      </c>
      <c r="S98" s="57" t="n">
        <f aca="false">U98*V98*$F$5</f>
        <v>20.1728274473207</v>
      </c>
      <c r="T98" s="58" t="n">
        <f aca="false">MAX(0,MIN(1,R98/100+$D$5))</f>
        <v>0.609015746483252</v>
      </c>
      <c r="U98" s="58" t="n">
        <v>0.58248124473513</v>
      </c>
      <c r="V98" s="57" t="n">
        <v>34.6325785244704</v>
      </c>
      <c r="W98" s="58" t="n">
        <v>0.147793277096735</v>
      </c>
      <c r="X98" s="59" t="s">
        <v>130</v>
      </c>
      <c r="Y98" s="59" t="s">
        <v>234</v>
      </c>
    </row>
    <row r="99" customFormat="false" ht="15" hidden="false" customHeight="false" outlineLevel="0" collapsed="false">
      <c r="A99" s="32" t="s">
        <v>198</v>
      </c>
      <c r="B99" s="32" t="s">
        <v>200</v>
      </c>
      <c r="C99" s="32" t="s">
        <v>238</v>
      </c>
      <c r="D99" s="54" t="n">
        <f aca="false">ROUND(S99*T99,0)</f>
        <v>220</v>
      </c>
      <c r="E99" s="54" t="n">
        <f aca="false">ROUND(S99,0)-D99</f>
        <v>161</v>
      </c>
      <c r="F99" s="54" t="n">
        <f aca="false">IF(COUNTA(D99:E99)=0,"",SUM(D99:E99))</f>
        <v>381</v>
      </c>
      <c r="G99" s="55" t="n">
        <f aca="false">IF(OR(F99="",F99=0),"",D99/F99)</f>
        <v>0.57742782152231</v>
      </c>
      <c r="H99" s="55" t="n">
        <f aca="false">IF(OR(F99="",F99=0),"",E99/F99)</f>
        <v>0.42257217847769</v>
      </c>
      <c r="I99" s="32" t="s">
        <v>129</v>
      </c>
      <c r="J99" s="36" t="n">
        <v>3.71103496666907</v>
      </c>
      <c r="K99" s="36" t="n">
        <f aca="false">$K$8</f>
        <v>1.80191023378638</v>
      </c>
      <c r="L99" s="36" t="n">
        <f aca="false">SQRT(J99^2+K99^2)</f>
        <v>4.12536798533956</v>
      </c>
      <c r="M99" s="55" t="n">
        <f aca="false">IF(G99="","",MAX(0,G99-1.96*L99/100))</f>
        <v>0.496570609009654</v>
      </c>
      <c r="N99" s="55" t="n">
        <f aca="false">IF(G99="","",MIN(1,G99+1.96*L99/100))</f>
        <v>0.658285034034965</v>
      </c>
      <c r="O99" s="54" t="n">
        <f aca="false">ROUND(S99*W99,0)</f>
        <v>56</v>
      </c>
      <c r="P99" s="54" t="n">
        <f aca="false">IF(F99="","",ROUND(SQRT((F99*L99/100)^2+(G99*O99)^2),0))</f>
        <v>36</v>
      </c>
      <c r="R99" s="56" t="n">
        <v>7.06127698628561</v>
      </c>
      <c r="S99" s="57" t="n">
        <f aca="false">U99*V99*$F$5</f>
        <v>381.16646562123</v>
      </c>
      <c r="T99" s="58" t="n">
        <f aca="false">MAX(0,MIN(1,R99/100+$D$5))</f>
        <v>0.578168876971271</v>
      </c>
      <c r="U99" s="58" t="n">
        <v>0.44270205066345</v>
      </c>
      <c r="V99" s="57" t="n">
        <v>861</v>
      </c>
      <c r="W99" s="58" t="n">
        <v>0.147793277096735</v>
      </c>
      <c r="X99" s="59" t="s">
        <v>130</v>
      </c>
      <c r="Y99" s="59" t="s">
        <v>131</v>
      </c>
    </row>
    <row r="100" customFormat="false" ht="15" hidden="false" customHeight="false" outlineLevel="0" collapsed="false">
      <c r="A100" s="32" t="s">
        <v>198</v>
      </c>
      <c r="B100" s="32" t="s">
        <v>200</v>
      </c>
      <c r="C100" s="32" t="s">
        <v>239</v>
      </c>
      <c r="D100" s="54" t="n">
        <f aca="false">ROUND(S100*T100,0)</f>
        <v>362</v>
      </c>
      <c r="E100" s="54" t="n">
        <f aca="false">ROUND(S100,0)-D100</f>
        <v>198</v>
      </c>
      <c r="F100" s="54" t="n">
        <f aca="false">IF(COUNTA(D100:E100)=0,"",SUM(D100:E100))</f>
        <v>560</v>
      </c>
      <c r="G100" s="55" t="n">
        <f aca="false">IF(OR(F100="",F100=0),"",D100/F100)</f>
        <v>0.646428571428572</v>
      </c>
      <c r="H100" s="55" t="n">
        <f aca="false">IF(OR(F100="",F100=0),"",E100/F100)</f>
        <v>0.353571428571429</v>
      </c>
      <c r="I100" s="32" t="s">
        <v>129</v>
      </c>
      <c r="J100" s="36" t="n">
        <v>3.71103496666907</v>
      </c>
      <c r="K100" s="36" t="n">
        <f aca="false">$K$8</f>
        <v>1.80191023378638</v>
      </c>
      <c r="L100" s="36" t="n">
        <f aca="false">SQRT(J100^2+K100^2)</f>
        <v>4.12536798533956</v>
      </c>
      <c r="M100" s="55" t="n">
        <f aca="false">IF(G100="","",MAX(0,G100-1.96*L100/100))</f>
        <v>0.565571358915916</v>
      </c>
      <c r="N100" s="55" t="n">
        <f aca="false">IF(G100="","",MIN(1,G100+1.96*L100/100))</f>
        <v>0.727285783941227</v>
      </c>
      <c r="O100" s="54" t="n">
        <f aca="false">ROUND(S100*W100,0)</f>
        <v>83</v>
      </c>
      <c r="P100" s="54" t="n">
        <f aca="false">IF(F100="","",ROUND(SQRT((F100*L100/100)^2+(G100*O100)^2),0))</f>
        <v>58</v>
      </c>
      <c r="R100" s="56" t="n">
        <v>13.9575286919314</v>
      </c>
      <c r="S100" s="57" t="n">
        <f aca="false">U100*V100*$F$5</f>
        <v>559.617875647668</v>
      </c>
      <c r="T100" s="58" t="n">
        <f aca="false">MAX(0,MIN(1,R100/100+$D$5))</f>
        <v>0.647131394027729</v>
      </c>
      <c r="U100" s="58" t="n">
        <v>0.356217616580311</v>
      </c>
      <c r="V100" s="57" t="n">
        <v>1571</v>
      </c>
      <c r="W100" s="58" t="n">
        <v>0.147793277096735</v>
      </c>
      <c r="X100" s="59" t="s">
        <v>130</v>
      </c>
      <c r="Y100" s="59" t="s">
        <v>131</v>
      </c>
    </row>
    <row r="101" customFormat="false" ht="15" hidden="false" customHeight="false" outlineLevel="0" collapsed="false">
      <c r="A101" s="32" t="s">
        <v>198</v>
      </c>
      <c r="B101" s="32" t="s">
        <v>200</v>
      </c>
      <c r="C101" s="32" t="s">
        <v>240</v>
      </c>
      <c r="D101" s="54" t="n">
        <f aca="false">ROUND(S101*T101,0)</f>
        <v>268</v>
      </c>
      <c r="E101" s="54" t="n">
        <f aca="false">ROUND(S101,0)-D101</f>
        <v>171</v>
      </c>
      <c r="F101" s="54" t="n">
        <f aca="false">IF(COUNTA(D101:E101)=0,"",SUM(D101:E101))</f>
        <v>439</v>
      </c>
      <c r="G101" s="55" t="n">
        <f aca="false">IF(OR(F101="",F101=0),"",D101/F101)</f>
        <v>0.610478359908884</v>
      </c>
      <c r="H101" s="55" t="n">
        <f aca="false">IF(OR(F101="",F101=0),"",E101/F101)</f>
        <v>0.389521640091116</v>
      </c>
      <c r="I101" s="32" t="s">
        <v>129</v>
      </c>
      <c r="J101" s="36" t="n">
        <v>3.71103496666907</v>
      </c>
      <c r="K101" s="36" t="n">
        <f aca="false">$K$8</f>
        <v>1.80191023378638</v>
      </c>
      <c r="L101" s="36" t="n">
        <f aca="false">SQRT(J101^2+K101^2)</f>
        <v>4.12536798533956</v>
      </c>
      <c r="M101" s="55" t="n">
        <f aca="false">IF(G101="","",MAX(0,G101-1.96*L101/100))</f>
        <v>0.529621147396228</v>
      </c>
      <c r="N101" s="55" t="n">
        <f aca="false">IF(G101="","",MIN(1,G101+1.96*L101/100))</f>
        <v>0.691335572421539</v>
      </c>
      <c r="O101" s="54" t="n">
        <f aca="false">ROUND(S101*W101,0)</f>
        <v>65</v>
      </c>
      <c r="P101" s="54" t="n">
        <f aca="false">IF(F101="","",ROUND(SQRT((F101*L101/100)^2+(G101*O101)^2),0))</f>
        <v>44</v>
      </c>
      <c r="R101" s="56" t="n">
        <v>10.3503761822753</v>
      </c>
      <c r="S101" s="57" t="n">
        <f aca="false">U101*V101*$F$5</f>
        <v>439.019455252919</v>
      </c>
      <c r="T101" s="58" t="n">
        <f aca="false">MAX(0,MIN(1,R101/100+$D$5))</f>
        <v>0.611059868931167</v>
      </c>
      <c r="U101" s="58" t="n">
        <v>0.546044098573282</v>
      </c>
      <c r="V101" s="57" t="n">
        <v>804</v>
      </c>
      <c r="W101" s="58" t="n">
        <v>0.147793277096735</v>
      </c>
      <c r="X101" s="59" t="s">
        <v>130</v>
      </c>
      <c r="Y101" s="59" t="s">
        <v>131</v>
      </c>
    </row>
    <row r="102" customFormat="false" ht="15" hidden="false" customHeight="false" outlineLevel="0" collapsed="false">
      <c r="A102" s="32" t="s">
        <v>198</v>
      </c>
      <c r="B102" s="32" t="s">
        <v>200</v>
      </c>
      <c r="C102" s="32" t="s">
        <v>241</v>
      </c>
      <c r="D102" s="54" t="n">
        <f aca="false">ROUND(S102*T102,0)</f>
        <v>243</v>
      </c>
      <c r="E102" s="54" t="n">
        <f aca="false">ROUND(S102,0)-D102</f>
        <v>132</v>
      </c>
      <c r="F102" s="54" t="n">
        <f aca="false">IF(COUNTA(D102:E102)=0,"",SUM(D102:E102))</f>
        <v>375</v>
      </c>
      <c r="G102" s="55" t="n">
        <f aca="false">IF(OR(F102="",F102=0),"",D102/F102)</f>
        <v>0.648</v>
      </c>
      <c r="H102" s="55" t="n">
        <f aca="false">IF(OR(F102="",F102=0),"",E102/F102)</f>
        <v>0.352</v>
      </c>
      <c r="I102" s="32" t="s">
        <v>129</v>
      </c>
      <c r="J102" s="36" t="n">
        <v>3.71103496666907</v>
      </c>
      <c r="K102" s="36" t="n">
        <f aca="false">$K$8</f>
        <v>1.80191023378638</v>
      </c>
      <c r="L102" s="36" t="n">
        <f aca="false">SQRT(J102^2+K102^2)</f>
        <v>4.12536798533956</v>
      </c>
      <c r="M102" s="55" t="n">
        <f aca="false">IF(G102="","",MAX(0,G102-1.96*L102/100))</f>
        <v>0.567142787487345</v>
      </c>
      <c r="N102" s="55" t="n">
        <f aca="false">IF(G102="","",MIN(1,G102+1.96*L102/100))</f>
        <v>0.728857212512656</v>
      </c>
      <c r="O102" s="54" t="n">
        <f aca="false">ROUND(S102*W102,0)</f>
        <v>55</v>
      </c>
      <c r="P102" s="54" t="n">
        <f aca="false">IF(F102="","",ROUND(SQRT((F102*L102/100)^2+(G102*O102)^2),0))</f>
        <v>39</v>
      </c>
      <c r="R102" s="56" t="n">
        <v>13.9891587097872</v>
      </c>
      <c r="S102" s="57" t="n">
        <f aca="false">U102*V102*$F$5</f>
        <v>374.938159879336</v>
      </c>
      <c r="T102" s="58" t="n">
        <f aca="false">MAX(0,MIN(1,R102/100+$D$5))</f>
        <v>0.647447694206287</v>
      </c>
      <c r="U102" s="58" t="n">
        <v>0.291101055806938</v>
      </c>
      <c r="V102" s="57" t="n">
        <v>1288</v>
      </c>
      <c r="W102" s="58" t="n">
        <v>0.147793277096735</v>
      </c>
      <c r="X102" s="59" t="s">
        <v>130</v>
      </c>
      <c r="Y102" s="59" t="s">
        <v>131</v>
      </c>
    </row>
    <row r="103" customFormat="false" ht="15" hidden="false" customHeight="false" outlineLevel="0" collapsed="false">
      <c r="A103" s="32" t="s">
        <v>198</v>
      </c>
      <c r="B103" s="32" t="s">
        <v>200</v>
      </c>
      <c r="C103" s="32" t="s">
        <v>242</v>
      </c>
      <c r="D103" s="54" t="n">
        <f aca="false">ROUND(S103*T103,0)</f>
        <v>371</v>
      </c>
      <c r="E103" s="54" t="n">
        <f aca="false">ROUND(S103,0)-D103</f>
        <v>230</v>
      </c>
      <c r="F103" s="54" t="n">
        <f aca="false">IF(COUNTA(D103:E103)=0,"",SUM(D103:E103))</f>
        <v>601</v>
      </c>
      <c r="G103" s="55" t="n">
        <f aca="false">IF(OR(F103="",F103=0),"",D103/F103)</f>
        <v>0.617304492512479</v>
      </c>
      <c r="H103" s="55" t="n">
        <f aca="false">IF(OR(F103="",F103=0),"",E103/F103)</f>
        <v>0.382695507487521</v>
      </c>
      <c r="I103" s="32" t="s">
        <v>129</v>
      </c>
      <c r="J103" s="36" t="n">
        <v>2.37310914384046</v>
      </c>
      <c r="K103" s="36" t="n">
        <f aca="false">$K$8</f>
        <v>1.80191023378638</v>
      </c>
      <c r="L103" s="36" t="n">
        <f aca="false">SQRT(J103^2+K103^2)</f>
        <v>2.97968580545052</v>
      </c>
      <c r="M103" s="55" t="n">
        <f aca="false">IF(G103="","",MAX(0,G103-1.96*L103/100))</f>
        <v>0.558902650725649</v>
      </c>
      <c r="N103" s="55" t="n">
        <f aca="false">IF(G103="","",MIN(1,G103+1.96*L103/100))</f>
        <v>0.675706334299309</v>
      </c>
      <c r="O103" s="54" t="n">
        <f aca="false">ROUND(S103*W103,0)</f>
        <v>53</v>
      </c>
      <c r="P103" s="54" t="n">
        <f aca="false">IF(F103="","",ROUND(SQRT((F103*L103/100)^2+(G103*O103)^2),0))</f>
        <v>37</v>
      </c>
      <c r="R103" s="56" t="n">
        <v>11.0612533061504</v>
      </c>
      <c r="S103" s="57" t="n">
        <f aca="false">U103*V103*$F$5</f>
        <v>600.916119620715</v>
      </c>
      <c r="T103" s="58" t="n">
        <f aca="false">MAX(0,MIN(1,R103/100+$D$5))</f>
        <v>0.618168640169919</v>
      </c>
      <c r="U103" s="58" t="n">
        <v>0.440554339897885</v>
      </c>
      <c r="V103" s="57" t="n">
        <v>1364</v>
      </c>
      <c r="W103" s="58" t="n">
        <v>0.0882361663506877</v>
      </c>
      <c r="X103" s="59" t="s">
        <v>136</v>
      </c>
      <c r="Y103" s="59" t="s">
        <v>131</v>
      </c>
    </row>
    <row r="104" customFormat="false" ht="15" hidden="false" customHeight="false" outlineLevel="0" collapsed="false">
      <c r="A104" s="32" t="s">
        <v>198</v>
      </c>
      <c r="B104" s="32" t="s">
        <v>200</v>
      </c>
      <c r="C104" s="32" t="s">
        <v>243</v>
      </c>
      <c r="D104" s="54" t="n">
        <f aca="false">ROUND(S104*T104,0)</f>
        <v>1</v>
      </c>
      <c r="E104" s="54" t="n">
        <f aca="false">ROUND(S104,0)-D104</f>
        <v>1</v>
      </c>
      <c r="F104" s="54" t="n">
        <f aca="false">IF(COUNTA(D104:E104)=0,"",SUM(D104:E104))</f>
        <v>2</v>
      </c>
      <c r="G104" s="55" t="n">
        <f aca="false">IF(OR(F104="",F104=0),"",D104/F104)</f>
        <v>0.5</v>
      </c>
      <c r="H104" s="55" t="n">
        <f aca="false">IF(OR(F104="",F104=0),"",E104/F104)</f>
        <v>0.5</v>
      </c>
      <c r="I104" s="32" t="s">
        <v>232</v>
      </c>
      <c r="J104" s="36" t="n">
        <v>3.71103496666907</v>
      </c>
      <c r="K104" s="36" t="n">
        <f aca="false">$K$8</f>
        <v>1.80191023378638</v>
      </c>
      <c r="L104" s="36" t="n">
        <f aca="false">SQRT(J104^2+K104^2)</f>
        <v>4.12536798533956</v>
      </c>
      <c r="M104" s="55" t="n">
        <f aca="false">IF(G104="","",MAX(0,G104-1.96*L104/100))</f>
        <v>0.419142787487345</v>
      </c>
      <c r="N104" s="55" t="n">
        <f aca="false">IF(G104="","",MIN(1,G104+1.96*L104/100))</f>
        <v>0.580857212512655</v>
      </c>
      <c r="O104" s="54" t="n">
        <f aca="false">ROUND(S104*W104,0)</f>
        <v>0</v>
      </c>
      <c r="P104" s="54" t="n">
        <f aca="false">IF(F104="","",ROUND(SQRT((F104*L104/100)^2+(G104*O104)^2),0))</f>
        <v>0</v>
      </c>
      <c r="R104" s="56" t="n">
        <v>8.94192992559848</v>
      </c>
      <c r="S104" s="57" t="n">
        <f aca="false">U104*V104*$F$5</f>
        <v>1.93609179834966</v>
      </c>
      <c r="T104" s="58" t="n">
        <f aca="false">MAX(0,MIN(1,R104/100+$D$5))</f>
        <v>0.5969754063644</v>
      </c>
      <c r="U104" s="58" t="n">
        <v>0.633576090764528</v>
      </c>
      <c r="V104" s="57" t="n">
        <v>3.05581575215915</v>
      </c>
      <c r="W104" s="58" t="n">
        <v>0.147793277096735</v>
      </c>
      <c r="X104" s="59" t="s">
        <v>130</v>
      </c>
      <c r="Y104" s="59" t="s">
        <v>234</v>
      </c>
    </row>
    <row r="105" customFormat="false" ht="15" hidden="false" customHeight="false" outlineLevel="0" collapsed="false">
      <c r="A105" s="32" t="s">
        <v>198</v>
      </c>
      <c r="B105" s="32" t="s">
        <v>200</v>
      </c>
      <c r="C105" s="32" t="s">
        <v>244</v>
      </c>
      <c r="D105" s="54" t="n">
        <f aca="false">ROUND(S105*T105,0)</f>
        <v>495</v>
      </c>
      <c r="E105" s="54" t="n">
        <f aca="false">ROUND(S105,0)-D105</f>
        <v>289</v>
      </c>
      <c r="F105" s="54" t="n">
        <f aca="false">IF(COUNTA(D105:E105)=0,"",SUM(D105:E105))</f>
        <v>784</v>
      </c>
      <c r="G105" s="55" t="n">
        <f aca="false">IF(OR(F105="",F105=0),"",D105/F105)</f>
        <v>0.631377551020408</v>
      </c>
      <c r="H105" s="55" t="n">
        <f aca="false">IF(OR(F105="",F105=0),"",E105/F105)</f>
        <v>0.368622448979592</v>
      </c>
      <c r="I105" s="32" t="s">
        <v>129</v>
      </c>
      <c r="J105" s="36" t="n">
        <v>2.37310914384046</v>
      </c>
      <c r="K105" s="36" t="n">
        <f aca="false">$K$8</f>
        <v>1.80191023378638</v>
      </c>
      <c r="L105" s="36" t="n">
        <f aca="false">SQRT(J105^2+K105^2)</f>
        <v>2.97968580545052</v>
      </c>
      <c r="M105" s="55" t="n">
        <f aca="false">IF(G105="","",MAX(0,G105-1.96*L105/100))</f>
        <v>0.572975709233578</v>
      </c>
      <c r="N105" s="55" t="n">
        <f aca="false">IF(G105="","",MIN(1,G105+1.96*L105/100))</f>
        <v>0.689779392807238</v>
      </c>
      <c r="O105" s="54" t="n">
        <f aca="false">ROUND(S105*W105,0)</f>
        <v>69</v>
      </c>
      <c r="P105" s="54" t="n">
        <f aca="false">IF(F105="","",ROUND(SQRT((F105*L105/100)^2+(G105*O105)^2),0))</f>
        <v>49</v>
      </c>
      <c r="R105" s="56" t="n">
        <v>12.3991213288368</v>
      </c>
      <c r="S105" s="57" t="n">
        <f aca="false">U105*V105*$F$5</f>
        <v>784.118962432916</v>
      </c>
      <c r="T105" s="58" t="n">
        <f aca="false">MAX(0,MIN(1,R105/100+$D$5))</f>
        <v>0.631547320396783</v>
      </c>
      <c r="U105" s="58" t="n">
        <v>0.344364937388193</v>
      </c>
      <c r="V105" s="57" t="n">
        <v>2277</v>
      </c>
      <c r="W105" s="58" t="n">
        <v>0.0882361663506877</v>
      </c>
      <c r="X105" s="59" t="s">
        <v>136</v>
      </c>
      <c r="Y105" s="59" t="s">
        <v>131</v>
      </c>
    </row>
    <row r="106" customFormat="false" ht="15" hidden="false" customHeight="false" outlineLevel="0" collapsed="false">
      <c r="A106" s="32" t="s">
        <v>198</v>
      </c>
      <c r="B106" s="32" t="s">
        <v>200</v>
      </c>
      <c r="C106" s="32" t="s">
        <v>245</v>
      </c>
      <c r="D106" s="54" t="n">
        <f aca="false">ROUND(S106*T106,0)</f>
        <v>226</v>
      </c>
      <c r="E106" s="54" t="n">
        <f aca="false">ROUND(S106,0)-D106</f>
        <v>82</v>
      </c>
      <c r="F106" s="54" t="n">
        <f aca="false">IF(COUNTA(D106:E106)=0,"",SUM(D106:E106))</f>
        <v>308</v>
      </c>
      <c r="G106" s="55" t="n">
        <f aca="false">IF(OR(F106="",F106=0),"",D106/F106)</f>
        <v>0.733766233766234</v>
      </c>
      <c r="H106" s="55" t="n">
        <f aca="false">IF(OR(F106="",F106=0),"",E106/F106)</f>
        <v>0.266233766233766</v>
      </c>
      <c r="I106" s="32" t="s">
        <v>129</v>
      </c>
      <c r="J106" s="36" t="n">
        <v>3.71103496666907</v>
      </c>
      <c r="K106" s="36" t="n">
        <f aca="false">$K$8</f>
        <v>1.80191023378638</v>
      </c>
      <c r="L106" s="36" t="n">
        <f aca="false">SQRT(J106^2+K106^2)</f>
        <v>4.12536798533956</v>
      </c>
      <c r="M106" s="55" t="n">
        <f aca="false">IF(G106="","",MAX(0,G106-1.96*L106/100))</f>
        <v>0.652909021253578</v>
      </c>
      <c r="N106" s="55" t="n">
        <f aca="false">IF(G106="","",MIN(1,G106+1.96*L106/100))</f>
        <v>0.814623446278889</v>
      </c>
      <c r="O106" s="54" t="n">
        <f aca="false">ROUND(S106*W106,0)</f>
        <v>45</v>
      </c>
      <c r="P106" s="54" t="n">
        <f aca="false">IF(F106="","",ROUND(SQRT((F106*L106/100)^2+(G106*O106)^2),0))</f>
        <v>35</v>
      </c>
      <c r="R106" s="56" t="n">
        <v>22.7655039432949</v>
      </c>
      <c r="S106" s="57" t="n">
        <f aca="false">U106*V106*$F$5</f>
        <v>307.670520231214</v>
      </c>
      <c r="T106" s="58" t="n">
        <f aca="false">MAX(0,MIN(1,R106/100+$D$5))</f>
        <v>0.735211146541364</v>
      </c>
      <c r="U106" s="58" t="n">
        <v>0.194605009633911</v>
      </c>
      <c r="V106" s="57" t="n">
        <v>1581</v>
      </c>
      <c r="W106" s="58" t="n">
        <v>0.147793277096735</v>
      </c>
      <c r="X106" s="59" t="s">
        <v>130</v>
      </c>
      <c r="Y106" s="59" t="s">
        <v>131</v>
      </c>
    </row>
    <row r="107" customFormat="false" ht="15" hidden="false" customHeight="false" outlineLevel="0" collapsed="false">
      <c r="A107" s="32" t="s">
        <v>198</v>
      </c>
      <c r="B107" s="32" t="s">
        <v>200</v>
      </c>
      <c r="C107" s="32" t="s">
        <v>246</v>
      </c>
      <c r="D107" s="54" t="n">
        <f aca="false">ROUND(S107*T107,0)</f>
        <v>193</v>
      </c>
      <c r="E107" s="54" t="n">
        <f aca="false">ROUND(S107,0)-D107</f>
        <v>79</v>
      </c>
      <c r="F107" s="54" t="n">
        <f aca="false">IF(COUNTA(D107:E107)=0,"",SUM(D107:E107))</f>
        <v>272</v>
      </c>
      <c r="G107" s="55" t="n">
        <f aca="false">IF(OR(F107="",F107=0),"",D107/F107)</f>
        <v>0.709558823529412</v>
      </c>
      <c r="H107" s="55" t="n">
        <f aca="false">IF(OR(F107="",F107=0),"",E107/F107)</f>
        <v>0.290441176470588</v>
      </c>
      <c r="I107" s="32" t="s">
        <v>129</v>
      </c>
      <c r="J107" s="36" t="n">
        <v>3.71103496666907</v>
      </c>
      <c r="K107" s="36" t="n">
        <f aca="false">$K$8</f>
        <v>1.80191023378638</v>
      </c>
      <c r="L107" s="36" t="n">
        <f aca="false">SQRT(J107^2+K107^2)</f>
        <v>4.12536798533956</v>
      </c>
      <c r="M107" s="55" t="n">
        <f aca="false">IF(G107="","",MAX(0,G107-1.96*L107/100))</f>
        <v>0.628701611016756</v>
      </c>
      <c r="N107" s="55" t="n">
        <f aca="false">IF(G107="","",MIN(1,G107+1.96*L107/100))</f>
        <v>0.790416036042067</v>
      </c>
      <c r="O107" s="54" t="n">
        <f aca="false">ROUND(S107*W107,0)</f>
        <v>40</v>
      </c>
      <c r="P107" s="54" t="n">
        <f aca="false">IF(F107="","",ROUND(SQRT((F107*L107/100)^2+(G107*O107)^2),0))</f>
        <v>31</v>
      </c>
      <c r="R107" s="56" t="n">
        <v>20.4303389131902</v>
      </c>
      <c r="S107" s="57" t="n">
        <f aca="false">U107*V107*$F$5</f>
        <v>271.509527754764</v>
      </c>
      <c r="T107" s="58" t="n">
        <f aca="false">MAX(0,MIN(1,R107/100+$D$5))</f>
        <v>0.711859496240316</v>
      </c>
      <c r="U107" s="58" t="n">
        <v>0.251864125932063</v>
      </c>
      <c r="V107" s="57" t="n">
        <v>1078</v>
      </c>
      <c r="W107" s="58" t="n">
        <v>0.147793277096735</v>
      </c>
      <c r="X107" s="59" t="s">
        <v>130</v>
      </c>
      <c r="Y107" s="59" t="s">
        <v>131</v>
      </c>
    </row>
    <row r="108" customFormat="false" ht="15" hidden="false" customHeight="false" outlineLevel="0" collapsed="false">
      <c r="A108" s="32" t="s">
        <v>198</v>
      </c>
      <c r="B108" s="32" t="s">
        <v>200</v>
      </c>
      <c r="C108" s="32" t="s">
        <v>247</v>
      </c>
      <c r="D108" s="54" t="n">
        <f aca="false">ROUND(S108*T108,0)</f>
        <v>406</v>
      </c>
      <c r="E108" s="54" t="n">
        <f aca="false">ROUND(S108,0)-D108</f>
        <v>144</v>
      </c>
      <c r="F108" s="54" t="n">
        <f aca="false">IF(COUNTA(D108:E108)=0,"",SUM(D108:E108))</f>
        <v>550</v>
      </c>
      <c r="G108" s="55" t="n">
        <f aca="false">IF(OR(F108="",F108=0),"",D108/F108)</f>
        <v>0.738181818181818</v>
      </c>
      <c r="H108" s="55" t="n">
        <f aca="false">IF(OR(F108="",F108=0),"",E108/F108)</f>
        <v>0.261818181818182</v>
      </c>
      <c r="I108" s="32" t="s">
        <v>129</v>
      </c>
      <c r="J108" s="36" t="n">
        <v>3.71103496666907</v>
      </c>
      <c r="K108" s="36" t="n">
        <f aca="false">$K$8</f>
        <v>1.80191023378638</v>
      </c>
      <c r="L108" s="36" t="n">
        <f aca="false">SQRT(J108^2+K108^2)</f>
        <v>4.12536798533956</v>
      </c>
      <c r="M108" s="55" t="n">
        <f aca="false">IF(G108="","",MAX(0,G108-1.96*L108/100))</f>
        <v>0.657324605669163</v>
      </c>
      <c r="N108" s="55" t="n">
        <f aca="false">IF(G108="","",MIN(1,G108+1.96*L108/100))</f>
        <v>0.819039030694474</v>
      </c>
      <c r="O108" s="54" t="n">
        <f aca="false">ROUND(S108*W108,0)</f>
        <v>81</v>
      </c>
      <c r="P108" s="54" t="n">
        <f aca="false">IF(F108="","",ROUND(SQRT((F108*L108/100)^2+(G108*O108)^2),0))</f>
        <v>64</v>
      </c>
      <c r="R108" s="56" t="n">
        <v>22.9682336086276</v>
      </c>
      <c r="S108" s="57" t="n">
        <f aca="false">U108*V108*$F$5</f>
        <v>550.335990190067</v>
      </c>
      <c r="T108" s="58" t="n">
        <f aca="false">MAX(0,MIN(1,R108/100+$D$5))</f>
        <v>0.737238443194691</v>
      </c>
      <c r="U108" s="58" t="n">
        <v>0.267933782955242</v>
      </c>
      <c r="V108" s="57" t="n">
        <v>2054</v>
      </c>
      <c r="W108" s="58" t="n">
        <v>0.147793277096735</v>
      </c>
      <c r="X108" s="59" t="s">
        <v>130</v>
      </c>
      <c r="Y108" s="59" t="s">
        <v>131</v>
      </c>
    </row>
    <row r="109" customFormat="false" ht="15" hidden="false" customHeight="false" outlineLevel="0" collapsed="false">
      <c r="A109" s="32" t="s">
        <v>198</v>
      </c>
      <c r="B109" s="32" t="s">
        <v>200</v>
      </c>
      <c r="C109" s="32" t="s">
        <v>248</v>
      </c>
      <c r="D109" s="54" t="n">
        <f aca="false">ROUND(S109*T109,0)</f>
        <v>160</v>
      </c>
      <c r="E109" s="54" t="n">
        <f aca="false">ROUND(S109,0)-D109</f>
        <v>73</v>
      </c>
      <c r="F109" s="54" t="n">
        <f aca="false">IF(COUNTA(D109:E109)=0,"",SUM(D109:E109))</f>
        <v>233</v>
      </c>
      <c r="G109" s="55" t="n">
        <f aca="false">IF(OR(F109="",F109=0),"",D109/F109)</f>
        <v>0.686695278969957</v>
      </c>
      <c r="H109" s="55" t="n">
        <f aca="false">IF(OR(F109="",F109=0),"",E109/F109)</f>
        <v>0.313304721030043</v>
      </c>
      <c r="I109" s="32" t="s">
        <v>129</v>
      </c>
      <c r="J109" s="36" t="n">
        <v>3.71103496666907</v>
      </c>
      <c r="K109" s="36" t="n">
        <f aca="false">$K$8</f>
        <v>1.80191023378638</v>
      </c>
      <c r="L109" s="36" t="n">
        <f aca="false">SQRT(J109^2+K109^2)</f>
        <v>4.12536798533956</v>
      </c>
      <c r="M109" s="55" t="n">
        <f aca="false">IF(G109="","",MAX(0,G109-1.96*L109/100))</f>
        <v>0.605838066457302</v>
      </c>
      <c r="N109" s="55" t="n">
        <f aca="false">IF(G109="","",MIN(1,G109+1.96*L109/100))</f>
        <v>0.767552491482613</v>
      </c>
      <c r="O109" s="54" t="n">
        <f aca="false">ROUND(S109*W109,0)</f>
        <v>34</v>
      </c>
      <c r="P109" s="54" t="n">
        <f aca="false">IF(F109="","",ROUND(SQRT((F109*L109/100)^2+(G109*O109)^2),0))</f>
        <v>25</v>
      </c>
      <c r="R109" s="56" t="n">
        <v>17.9481282303266</v>
      </c>
      <c r="S109" s="57" t="n">
        <f aca="false">U109*V109*$F$5</f>
        <v>232.689791873142</v>
      </c>
      <c r="T109" s="58" t="n">
        <f aca="false">MAX(0,MIN(1,R109/100+$D$5))</f>
        <v>0.68703738941168</v>
      </c>
      <c r="U109" s="58" t="n">
        <v>0.229930624380575</v>
      </c>
      <c r="V109" s="57" t="n">
        <v>1012</v>
      </c>
      <c r="W109" s="58" t="n">
        <v>0.147793277096735</v>
      </c>
      <c r="X109" s="59" t="s">
        <v>130</v>
      </c>
      <c r="Y109" s="59" t="s">
        <v>131</v>
      </c>
    </row>
    <row r="110" customFormat="false" ht="15" hidden="false" customHeight="false" outlineLevel="0" collapsed="false">
      <c r="A110" s="32" t="s">
        <v>198</v>
      </c>
      <c r="B110" s="32" t="s">
        <v>200</v>
      </c>
      <c r="C110" s="32" t="s">
        <v>249</v>
      </c>
      <c r="D110" s="54" t="n">
        <f aca="false">ROUND(S110*T110,0)</f>
        <v>233</v>
      </c>
      <c r="E110" s="54" t="n">
        <f aca="false">ROUND(S110,0)-D110</f>
        <v>74</v>
      </c>
      <c r="F110" s="54" t="n">
        <f aca="false">IF(COUNTA(D110:E110)=0,"",SUM(D110:E110))</f>
        <v>307</v>
      </c>
      <c r="G110" s="55" t="n">
        <f aca="false">IF(OR(F110="",F110=0),"",D110/F110)</f>
        <v>0.758957654723127</v>
      </c>
      <c r="H110" s="55" t="n">
        <f aca="false">IF(OR(F110="",F110=0),"",E110/F110)</f>
        <v>0.241042345276873</v>
      </c>
      <c r="I110" s="32" t="s">
        <v>129</v>
      </c>
      <c r="J110" s="36" t="n">
        <v>3.71103496666907</v>
      </c>
      <c r="K110" s="36" t="n">
        <f aca="false">$K$8</f>
        <v>1.80191023378638</v>
      </c>
      <c r="L110" s="36" t="n">
        <f aca="false">SQRT(J110^2+K110^2)</f>
        <v>4.12536798533956</v>
      </c>
      <c r="M110" s="55" t="n">
        <f aca="false">IF(G110="","",MAX(0,G110-1.96*L110/100))</f>
        <v>0.678100442210472</v>
      </c>
      <c r="N110" s="55" t="n">
        <f aca="false">IF(G110="","",MIN(1,G110+1.96*L110/100))</f>
        <v>0.839814867235783</v>
      </c>
      <c r="O110" s="54" t="n">
        <f aca="false">ROUND(S110*W110,0)</f>
        <v>45</v>
      </c>
      <c r="P110" s="54" t="n">
        <f aca="false">IF(F110="","",ROUND(SQRT((F110*L110/100)^2+(G110*O110)^2),0))</f>
        <v>36</v>
      </c>
      <c r="R110" s="56" t="n">
        <v>25.1276297840781</v>
      </c>
      <c r="S110" s="57" t="n">
        <f aca="false">U110*V110*$F$5</f>
        <v>306.767588932806</v>
      </c>
      <c r="T110" s="58" t="n">
        <f aca="false">MAX(0,MIN(1,R110/100+$D$5))</f>
        <v>0.758832404949196</v>
      </c>
      <c r="U110" s="58" t="n">
        <v>0.222134387351779</v>
      </c>
      <c r="V110" s="57" t="n">
        <v>1381</v>
      </c>
      <c r="W110" s="58" t="n">
        <v>0.147793277096735</v>
      </c>
      <c r="X110" s="59" t="s">
        <v>130</v>
      </c>
      <c r="Y110" s="59" t="s">
        <v>131</v>
      </c>
    </row>
    <row r="111" customFormat="false" ht="15" hidden="false" customHeight="false" outlineLevel="0" collapsed="false">
      <c r="A111" s="32" t="s">
        <v>198</v>
      </c>
      <c r="B111" s="32" t="s">
        <v>200</v>
      </c>
      <c r="C111" s="32" t="s">
        <v>250</v>
      </c>
      <c r="D111" s="54" t="n">
        <f aca="false">ROUND(S111*T111,0)</f>
        <v>78</v>
      </c>
      <c r="E111" s="54" t="n">
        <f aca="false">ROUND(S111,0)-D111</f>
        <v>41</v>
      </c>
      <c r="F111" s="54" t="n">
        <f aca="false">IF(COUNTA(D111:E111)=0,"",SUM(D111:E111))</f>
        <v>119</v>
      </c>
      <c r="G111" s="55" t="n">
        <f aca="false">IF(OR(F111="",F111=0),"",D111/F111)</f>
        <v>0.65546218487395</v>
      </c>
      <c r="H111" s="55" t="n">
        <f aca="false">IF(OR(F111="",F111=0),"",E111/F111)</f>
        <v>0.34453781512605</v>
      </c>
      <c r="I111" s="32" t="s">
        <v>129</v>
      </c>
      <c r="J111" s="36" t="n">
        <v>3.71103496666907</v>
      </c>
      <c r="K111" s="36" t="n">
        <f aca="false">$K$8</f>
        <v>1.80191023378638</v>
      </c>
      <c r="L111" s="36" t="n">
        <f aca="false">SQRT(J111^2+K111^2)</f>
        <v>4.12536798533956</v>
      </c>
      <c r="M111" s="55" t="n">
        <f aca="false">IF(G111="","",MAX(0,G111-1.96*L111/100))</f>
        <v>0.574604972361294</v>
      </c>
      <c r="N111" s="55" t="n">
        <f aca="false">IF(G111="","",MIN(1,G111+1.96*L111/100))</f>
        <v>0.736319397386605</v>
      </c>
      <c r="O111" s="54" t="n">
        <f aca="false">ROUND(S111*W111,0)</f>
        <v>18</v>
      </c>
      <c r="P111" s="54" t="n">
        <f aca="false">IF(F111="","",ROUND(SQRT((F111*L111/100)^2+(G111*O111)^2),0))</f>
        <v>13</v>
      </c>
      <c r="R111" s="56" t="n">
        <v>14.9703481340508</v>
      </c>
      <c r="S111" s="57" t="n">
        <f aca="false">U111*V111*$F$5</f>
        <v>119.188732394366</v>
      </c>
      <c r="T111" s="58" t="n">
        <f aca="false">MAX(0,MIN(1,R111/100+$D$5))</f>
        <v>0.657259588448923</v>
      </c>
      <c r="U111" s="58" t="n">
        <v>0.173239436619718</v>
      </c>
      <c r="V111" s="57" t="n">
        <v>688</v>
      </c>
      <c r="W111" s="58" t="n">
        <v>0.147793277096735</v>
      </c>
      <c r="X111" s="59" t="s">
        <v>130</v>
      </c>
      <c r="Y111" s="59" t="s">
        <v>131</v>
      </c>
    </row>
    <row r="112" customFormat="false" ht="15" hidden="false" customHeight="false" outlineLevel="0" collapsed="false">
      <c r="A112" s="32" t="s">
        <v>198</v>
      </c>
      <c r="B112" s="32" t="s">
        <v>200</v>
      </c>
      <c r="C112" s="32" t="s">
        <v>251</v>
      </c>
      <c r="D112" s="54" t="n">
        <f aca="false">ROUND(S112*T112,0)</f>
        <v>187</v>
      </c>
      <c r="E112" s="54" t="n">
        <f aca="false">ROUND(S112,0)-D112</f>
        <v>104</v>
      </c>
      <c r="F112" s="54" t="n">
        <f aca="false">IF(COUNTA(D112:E112)=0,"",SUM(D112:E112))</f>
        <v>291</v>
      </c>
      <c r="G112" s="55" t="n">
        <f aca="false">IF(OR(F112="",F112=0),"",D112/F112)</f>
        <v>0.642611683848797</v>
      </c>
      <c r="H112" s="55" t="n">
        <f aca="false">IF(OR(F112="",F112=0),"",E112/F112)</f>
        <v>0.357388316151203</v>
      </c>
      <c r="I112" s="32" t="s">
        <v>129</v>
      </c>
      <c r="J112" s="36" t="n">
        <v>3.71103496666907</v>
      </c>
      <c r="K112" s="36" t="n">
        <f aca="false">$K$8</f>
        <v>1.80191023378638</v>
      </c>
      <c r="L112" s="36" t="n">
        <f aca="false">SQRT(J112^2+K112^2)</f>
        <v>4.12536798533956</v>
      </c>
      <c r="M112" s="55" t="n">
        <f aca="false">IF(G112="","",MAX(0,G112-1.96*L112/100))</f>
        <v>0.561754471336142</v>
      </c>
      <c r="N112" s="55" t="n">
        <f aca="false">IF(G112="","",MIN(1,G112+1.96*L112/100))</f>
        <v>0.723468896361453</v>
      </c>
      <c r="O112" s="54" t="n">
        <f aca="false">ROUND(S112*W112,0)</f>
        <v>43</v>
      </c>
      <c r="P112" s="54" t="n">
        <f aca="false">IF(F112="","",ROUND(SQRT((F112*L112/100)^2+(G112*O112)^2),0))</f>
        <v>30</v>
      </c>
      <c r="R112" s="56" t="n">
        <v>13.4202164916807</v>
      </c>
      <c r="S112" s="57" t="n">
        <f aca="false">U112*V112*$F$5</f>
        <v>291.248923341947</v>
      </c>
      <c r="T112" s="58" t="n">
        <f aca="false">MAX(0,MIN(1,R112/100+$D$5))</f>
        <v>0.641758272025222</v>
      </c>
      <c r="U112" s="58" t="n">
        <v>0.24978466838932</v>
      </c>
      <c r="V112" s="57" t="n">
        <v>1166</v>
      </c>
      <c r="W112" s="58" t="n">
        <v>0.147793277096735</v>
      </c>
      <c r="X112" s="59" t="s">
        <v>130</v>
      </c>
      <c r="Y112" s="59" t="s">
        <v>131</v>
      </c>
    </row>
    <row r="113" customFormat="false" ht="15" hidden="false" customHeight="false" outlineLevel="0" collapsed="false">
      <c r="A113" s="32" t="s">
        <v>198</v>
      </c>
      <c r="B113" s="32" t="s">
        <v>200</v>
      </c>
      <c r="C113" s="32" t="s">
        <v>252</v>
      </c>
      <c r="D113" s="54" t="n">
        <f aca="false">ROUND(S113*T113,0)</f>
        <v>277</v>
      </c>
      <c r="E113" s="54" t="n">
        <f aca="false">ROUND(S113,0)-D113</f>
        <v>98</v>
      </c>
      <c r="F113" s="54" t="n">
        <f aca="false">IF(COUNTA(D113:E113)=0,"",SUM(D113:E113))</f>
        <v>375</v>
      </c>
      <c r="G113" s="55" t="n">
        <f aca="false">IF(OR(F113="",F113=0),"",D113/F113)</f>
        <v>0.738666666666667</v>
      </c>
      <c r="H113" s="55" t="n">
        <f aca="false">IF(OR(F113="",F113=0),"",E113/F113)</f>
        <v>0.261333333333333</v>
      </c>
      <c r="I113" s="32" t="s">
        <v>129</v>
      </c>
      <c r="J113" s="36" t="n">
        <v>3.71103496666907</v>
      </c>
      <c r="K113" s="36" t="n">
        <f aca="false">$K$8</f>
        <v>1.80191023378638</v>
      </c>
      <c r="L113" s="36" t="n">
        <f aca="false">SQRT(J113^2+K113^2)</f>
        <v>4.12536798533956</v>
      </c>
      <c r="M113" s="55" t="n">
        <f aca="false">IF(G113="","",MAX(0,G113-1.96*L113/100))</f>
        <v>0.657809454154011</v>
      </c>
      <c r="N113" s="55" t="n">
        <f aca="false">IF(G113="","",MIN(1,G113+1.96*L113/100))</f>
        <v>0.819523879179322</v>
      </c>
      <c r="O113" s="54" t="n">
        <f aca="false">ROUND(S113*W113,0)</f>
        <v>55</v>
      </c>
      <c r="P113" s="54" t="n">
        <f aca="false">IF(F113="","",ROUND(SQRT((F113*L113/100)^2+(G113*O113)^2),0))</f>
        <v>43</v>
      </c>
      <c r="R113" s="56" t="n">
        <v>23.1404616706713</v>
      </c>
      <c r="S113" s="57" t="n">
        <f aca="false">U113*V113*$F$5</f>
        <v>375.212598425197</v>
      </c>
      <c r="T113" s="58" t="n">
        <f aca="false">MAX(0,MIN(1,R113/100+$D$5))</f>
        <v>0.738960723815127</v>
      </c>
      <c r="U113" s="58" t="n">
        <v>0.224409448818898</v>
      </c>
      <c r="V113" s="57" t="n">
        <v>1672</v>
      </c>
      <c r="W113" s="58" t="n">
        <v>0.147793277096735</v>
      </c>
      <c r="X113" s="59" t="s">
        <v>130</v>
      </c>
      <c r="Y113" s="59" t="s">
        <v>131</v>
      </c>
    </row>
    <row r="114" customFormat="false" ht="15" hidden="false" customHeight="false" outlineLevel="0" collapsed="false">
      <c r="A114" s="32" t="s">
        <v>198</v>
      </c>
      <c r="B114" s="32" t="s">
        <v>200</v>
      </c>
      <c r="C114" s="32" t="s">
        <v>253</v>
      </c>
      <c r="D114" s="54" t="n">
        <f aca="false">ROUND(S114*T114,0)</f>
        <v>107</v>
      </c>
      <c r="E114" s="54" t="n">
        <f aca="false">ROUND(S114,0)-D114</f>
        <v>37</v>
      </c>
      <c r="F114" s="54" t="n">
        <f aca="false">IF(COUNTA(D114:E114)=0,"",SUM(D114:E114))</f>
        <v>144</v>
      </c>
      <c r="G114" s="55" t="n">
        <f aca="false">IF(OR(F114="",F114=0),"",D114/F114)</f>
        <v>0.743055555555556</v>
      </c>
      <c r="H114" s="55" t="n">
        <f aca="false">IF(OR(F114="",F114=0),"",E114/F114)</f>
        <v>0.256944444444444</v>
      </c>
      <c r="I114" s="32" t="s">
        <v>129</v>
      </c>
      <c r="J114" s="36" t="n">
        <v>3.71103496666907</v>
      </c>
      <c r="K114" s="36" t="n">
        <f aca="false">$K$8</f>
        <v>1.80191023378638</v>
      </c>
      <c r="L114" s="36" t="n">
        <f aca="false">SQRT(J114^2+K114^2)</f>
        <v>4.12536798533956</v>
      </c>
      <c r="M114" s="55" t="n">
        <f aca="false">IF(G114="","",MAX(0,G114-1.96*L114/100))</f>
        <v>0.6621983430429</v>
      </c>
      <c r="N114" s="55" t="n">
        <f aca="false">IF(G114="","",MIN(1,G114+1.96*L114/100))</f>
        <v>0.823912768068211</v>
      </c>
      <c r="O114" s="54" t="n">
        <f aca="false">ROUND(S114*W114,0)</f>
        <v>21</v>
      </c>
      <c r="P114" s="54" t="n">
        <f aca="false">IF(F114="","",ROUND(SQRT((F114*L114/100)^2+(G114*O114)^2),0))</f>
        <v>17</v>
      </c>
      <c r="R114" s="56" t="n">
        <v>23.5574178646923</v>
      </c>
      <c r="S114" s="57" t="n">
        <f aca="false">U114*V114*$F$5</f>
        <v>143.58320610687</v>
      </c>
      <c r="T114" s="58" t="n">
        <f aca="false">MAX(0,MIN(1,R114/100+$D$5))</f>
        <v>0.743130285755338</v>
      </c>
      <c r="U114" s="58" t="n">
        <v>0.215267175572519</v>
      </c>
      <c r="V114" s="57" t="n">
        <v>667</v>
      </c>
      <c r="W114" s="58" t="n">
        <v>0.147793277096735</v>
      </c>
      <c r="X114" s="59" t="s">
        <v>130</v>
      </c>
      <c r="Y114" s="59" t="s">
        <v>131</v>
      </c>
    </row>
    <row r="115" customFormat="false" ht="15" hidden="false" customHeight="false" outlineLevel="0" collapsed="false">
      <c r="A115" s="32" t="s">
        <v>198</v>
      </c>
      <c r="B115" s="32" t="s">
        <v>200</v>
      </c>
      <c r="C115" s="32" t="s">
        <v>254</v>
      </c>
      <c r="D115" s="54" t="n">
        <f aca="false">ROUND(S115*T115,0)</f>
        <v>129</v>
      </c>
      <c r="E115" s="54" t="n">
        <f aca="false">ROUND(S115,0)-D115</f>
        <v>46</v>
      </c>
      <c r="F115" s="54" t="n">
        <f aca="false">IF(COUNTA(D115:E115)=0,"",SUM(D115:E115))</f>
        <v>175</v>
      </c>
      <c r="G115" s="55" t="n">
        <f aca="false">IF(OR(F115="",F115=0),"",D115/F115)</f>
        <v>0.737142857142857</v>
      </c>
      <c r="H115" s="55" t="n">
        <f aca="false">IF(OR(F115="",F115=0),"",E115/F115)</f>
        <v>0.262857142857143</v>
      </c>
      <c r="I115" s="32" t="s">
        <v>129</v>
      </c>
      <c r="J115" s="36" t="n">
        <v>3.71103496666907</v>
      </c>
      <c r="K115" s="36" t="n">
        <f aca="false">$K$8</f>
        <v>1.80191023378638</v>
      </c>
      <c r="L115" s="36" t="n">
        <f aca="false">SQRT(J115^2+K115^2)</f>
        <v>4.12536798533956</v>
      </c>
      <c r="M115" s="55" t="n">
        <f aca="false">IF(G115="","",MAX(0,G115-1.96*L115/100))</f>
        <v>0.656285644630202</v>
      </c>
      <c r="N115" s="55" t="n">
        <f aca="false">IF(G115="","",MIN(1,G115+1.96*L115/100))</f>
        <v>0.818000069655513</v>
      </c>
      <c r="O115" s="54" t="n">
        <f aca="false">ROUND(S115*W115,0)</f>
        <v>26</v>
      </c>
      <c r="P115" s="54" t="n">
        <f aca="false">IF(F115="","",ROUND(SQRT((F115*L115/100)^2+(G115*O115)^2),0))</f>
        <v>20</v>
      </c>
      <c r="R115" s="56" t="n">
        <v>23.3374450099136</v>
      </c>
      <c r="S115" s="57" t="n">
        <f aca="false">U115*V115*$F$5</f>
        <v>174.69400244798</v>
      </c>
      <c r="T115" s="58" t="n">
        <f aca="false">MAX(0,MIN(1,R115/100+$D$5))</f>
        <v>0.740930557207551</v>
      </c>
      <c r="U115" s="58" t="n">
        <v>0.211750305997552</v>
      </c>
      <c r="V115" s="57" t="n">
        <v>825</v>
      </c>
      <c r="W115" s="58" t="n">
        <v>0.147793277096735</v>
      </c>
      <c r="X115" s="59" t="s">
        <v>130</v>
      </c>
      <c r="Y115" s="59" t="s">
        <v>131</v>
      </c>
    </row>
    <row r="116" customFormat="false" ht="15" hidden="false" customHeight="false" outlineLevel="0" collapsed="false">
      <c r="A116" s="32" t="s">
        <v>198</v>
      </c>
      <c r="B116" s="32" t="s">
        <v>200</v>
      </c>
      <c r="C116" s="32" t="s">
        <v>255</v>
      </c>
      <c r="D116" s="54" t="n">
        <f aca="false">ROUND(S116*T116,0)</f>
        <v>195</v>
      </c>
      <c r="E116" s="54" t="n">
        <f aca="false">ROUND(S116,0)-D116</f>
        <v>68</v>
      </c>
      <c r="F116" s="54" t="n">
        <f aca="false">IF(COUNTA(D116:E116)=0,"",SUM(D116:E116))</f>
        <v>263</v>
      </c>
      <c r="G116" s="55" t="n">
        <f aca="false">IF(OR(F116="",F116=0),"",D116/F116)</f>
        <v>0.741444866920152</v>
      </c>
      <c r="H116" s="55" t="n">
        <f aca="false">IF(OR(F116="",F116=0),"",E116/F116)</f>
        <v>0.258555133079848</v>
      </c>
      <c r="I116" s="32" t="s">
        <v>129</v>
      </c>
      <c r="J116" s="36" t="n">
        <v>3.71103496666907</v>
      </c>
      <c r="K116" s="36" t="n">
        <f aca="false">$K$8</f>
        <v>1.80191023378638</v>
      </c>
      <c r="L116" s="36" t="n">
        <f aca="false">SQRT(J116^2+K116^2)</f>
        <v>4.12536798533956</v>
      </c>
      <c r="M116" s="55" t="n">
        <f aca="false">IF(G116="","",MAX(0,G116-1.96*L116/100))</f>
        <v>0.660587654407497</v>
      </c>
      <c r="N116" s="55" t="n">
        <f aca="false">IF(G116="","",MIN(1,G116+1.96*L116/100))</f>
        <v>0.822302079432808</v>
      </c>
      <c r="O116" s="54" t="n">
        <f aca="false">ROUND(S116*W116,0)</f>
        <v>39</v>
      </c>
      <c r="P116" s="54" t="n">
        <f aca="false">IF(F116="","",ROUND(SQRT((F116*L116/100)^2+(G116*O116)^2),0))</f>
        <v>31</v>
      </c>
      <c r="R116" s="56" t="n">
        <v>23.3721391161279</v>
      </c>
      <c r="S116" s="57" t="n">
        <f aca="false">U116*V116*$F$5</f>
        <v>263.436544342508</v>
      </c>
      <c r="T116" s="58" t="n">
        <f aca="false">MAX(0,MIN(1,R116/100+$D$5))</f>
        <v>0.741277498269693</v>
      </c>
      <c r="U116" s="58" t="n">
        <v>0.210244648318043</v>
      </c>
      <c r="V116" s="57" t="n">
        <v>1253</v>
      </c>
      <c r="W116" s="58" t="n">
        <v>0.147793277096735</v>
      </c>
      <c r="X116" s="59" t="s">
        <v>130</v>
      </c>
      <c r="Y116" s="59" t="s">
        <v>131</v>
      </c>
    </row>
    <row r="117" customFormat="false" ht="15" hidden="false" customHeight="false" outlineLevel="0" collapsed="false">
      <c r="A117" s="32" t="s">
        <v>198</v>
      </c>
      <c r="B117" s="32" t="s">
        <v>200</v>
      </c>
      <c r="C117" s="32" t="s">
        <v>256</v>
      </c>
      <c r="D117" s="54" t="n">
        <f aca="false">ROUND(S117*T117,0)</f>
        <v>330</v>
      </c>
      <c r="E117" s="54" t="n">
        <f aca="false">ROUND(S117,0)-D117</f>
        <v>163</v>
      </c>
      <c r="F117" s="54" t="n">
        <f aca="false">IF(COUNTA(D117:E117)=0,"",SUM(D117:E117))</f>
        <v>493</v>
      </c>
      <c r="G117" s="55" t="n">
        <f aca="false">IF(OR(F117="",F117=0),"",D117/F117)</f>
        <v>0.669371196754564</v>
      </c>
      <c r="H117" s="55" t="n">
        <f aca="false">IF(OR(F117="",F117=0),"",E117/F117)</f>
        <v>0.330628803245436</v>
      </c>
      <c r="I117" s="32" t="s">
        <v>129</v>
      </c>
      <c r="J117" s="36" t="n">
        <v>3.71103496666907</v>
      </c>
      <c r="K117" s="36" t="n">
        <f aca="false">$K$8</f>
        <v>1.80191023378638</v>
      </c>
      <c r="L117" s="36" t="n">
        <f aca="false">SQRT(J117^2+K117^2)</f>
        <v>4.12536798533956</v>
      </c>
      <c r="M117" s="55" t="n">
        <f aca="false">IF(G117="","",MAX(0,G117-1.96*L117/100))</f>
        <v>0.588513984241909</v>
      </c>
      <c r="N117" s="55" t="n">
        <f aca="false">IF(G117="","",MIN(1,G117+1.96*L117/100))</f>
        <v>0.750228409267219</v>
      </c>
      <c r="O117" s="54" t="n">
        <f aca="false">ROUND(S117*W117,0)</f>
        <v>73</v>
      </c>
      <c r="P117" s="54" t="n">
        <f aca="false">IF(F117="","",ROUND(SQRT((F117*L117/100)^2+(G117*O117)^2),0))</f>
        <v>53</v>
      </c>
      <c r="R117" s="56" t="n">
        <v>16.2309722583365</v>
      </c>
      <c r="S117" s="57" t="n">
        <f aca="false">U117*V117*$F$5</f>
        <v>493.360186418109</v>
      </c>
      <c r="T117" s="58" t="n">
        <f aca="false">MAX(0,MIN(1,R117/100+$D$5))</f>
        <v>0.66986582969178</v>
      </c>
      <c r="U117" s="58" t="n">
        <v>0.330892143808256</v>
      </c>
      <c r="V117" s="57" t="n">
        <v>1491</v>
      </c>
      <c r="W117" s="58" t="n">
        <v>0.147793277096735</v>
      </c>
      <c r="X117" s="59" t="s">
        <v>130</v>
      </c>
      <c r="Y117" s="59" t="s">
        <v>131</v>
      </c>
    </row>
    <row r="118" customFormat="false" ht="15" hidden="false" customHeight="false" outlineLevel="0" collapsed="false">
      <c r="A118" s="32" t="s">
        <v>198</v>
      </c>
      <c r="B118" s="32" t="s">
        <v>200</v>
      </c>
      <c r="C118" s="32" t="s">
        <v>257</v>
      </c>
      <c r="D118" s="54" t="n">
        <f aca="false">ROUND(S118*T118,0)</f>
        <v>152</v>
      </c>
      <c r="E118" s="54" t="n">
        <f aca="false">ROUND(S118,0)-D118</f>
        <v>72</v>
      </c>
      <c r="F118" s="54" t="n">
        <f aca="false">IF(COUNTA(D118:E118)=0,"",SUM(D118:E118))</f>
        <v>224</v>
      </c>
      <c r="G118" s="55" t="n">
        <f aca="false">IF(OR(F118="",F118=0),"",D118/F118)</f>
        <v>0.678571428571429</v>
      </c>
      <c r="H118" s="55" t="n">
        <f aca="false">IF(OR(F118="",F118=0),"",E118/F118)</f>
        <v>0.321428571428571</v>
      </c>
      <c r="I118" s="32" t="s">
        <v>129</v>
      </c>
      <c r="J118" s="36" t="n">
        <v>3.71103496666907</v>
      </c>
      <c r="K118" s="36" t="n">
        <f aca="false">$K$8</f>
        <v>1.80191023378638</v>
      </c>
      <c r="L118" s="36" t="n">
        <f aca="false">SQRT(J118^2+K118^2)</f>
        <v>4.12536798533956</v>
      </c>
      <c r="M118" s="55" t="n">
        <f aca="false">IF(G118="","",MAX(0,G118-1.96*L118/100))</f>
        <v>0.597714216058773</v>
      </c>
      <c r="N118" s="55" t="n">
        <f aca="false">IF(G118="","",MIN(1,G118+1.96*L118/100))</f>
        <v>0.759428641084084</v>
      </c>
      <c r="O118" s="54" t="n">
        <f aca="false">ROUND(S118*W118,0)</f>
        <v>33</v>
      </c>
      <c r="P118" s="54" t="n">
        <f aca="false">IF(F118="","",ROUND(SQRT((F118*L118/100)^2+(G118*O118)^2),0))</f>
        <v>24</v>
      </c>
      <c r="R118" s="56" t="n">
        <v>17.1170014410301</v>
      </c>
      <c r="S118" s="57" t="n">
        <f aca="false">U118*V118*$F$5</f>
        <v>223.817896389325</v>
      </c>
      <c r="T118" s="58" t="n">
        <f aca="false">MAX(0,MIN(1,R118/100+$D$5))</f>
        <v>0.678726121518716</v>
      </c>
      <c r="U118" s="58" t="n">
        <v>0.342229199372057</v>
      </c>
      <c r="V118" s="57" t="n">
        <v>654</v>
      </c>
      <c r="W118" s="58" t="n">
        <v>0.147793277096735</v>
      </c>
      <c r="X118" s="59" t="s">
        <v>130</v>
      </c>
      <c r="Y118" s="59" t="s">
        <v>131</v>
      </c>
    </row>
    <row r="119" customFormat="false" ht="15" hidden="false" customHeight="false" outlineLevel="0" collapsed="false">
      <c r="A119" s="32" t="s">
        <v>198</v>
      </c>
      <c r="B119" s="32" t="s">
        <v>200</v>
      </c>
      <c r="C119" s="32" t="s">
        <v>258</v>
      </c>
      <c r="D119" s="54" t="n">
        <f aca="false">ROUND(S119*T119,0)</f>
        <v>167</v>
      </c>
      <c r="E119" s="54" t="n">
        <f aca="false">ROUND(S119,0)-D119</f>
        <v>75</v>
      </c>
      <c r="F119" s="54" t="n">
        <f aca="false">IF(COUNTA(D119:E119)=0,"",SUM(D119:E119))</f>
        <v>242</v>
      </c>
      <c r="G119" s="55" t="n">
        <f aca="false">IF(OR(F119="",F119=0),"",D119/F119)</f>
        <v>0.690082644628099</v>
      </c>
      <c r="H119" s="55" t="n">
        <f aca="false">IF(OR(F119="",F119=0),"",E119/F119)</f>
        <v>0.309917355371901</v>
      </c>
      <c r="I119" s="32" t="s">
        <v>129</v>
      </c>
      <c r="J119" s="36" t="n">
        <v>3.71103496666907</v>
      </c>
      <c r="K119" s="36" t="n">
        <f aca="false">$K$8</f>
        <v>1.80191023378638</v>
      </c>
      <c r="L119" s="36" t="n">
        <f aca="false">SQRT(J119^2+K119^2)</f>
        <v>4.12536798533956</v>
      </c>
      <c r="M119" s="55" t="n">
        <f aca="false">IF(G119="","",MAX(0,G119-1.96*L119/100))</f>
        <v>0.609225432115444</v>
      </c>
      <c r="N119" s="55" t="n">
        <f aca="false">IF(G119="","",MIN(1,G119+1.96*L119/100))</f>
        <v>0.770939857140755</v>
      </c>
      <c r="O119" s="54" t="n">
        <f aca="false">ROUND(S119*W119,0)</f>
        <v>36</v>
      </c>
      <c r="P119" s="54" t="n">
        <f aca="false">IF(F119="","",ROUND(SQRT((F119*L119/100)^2+(G119*O119)^2),0))</f>
        <v>27</v>
      </c>
      <c r="R119" s="56" t="n">
        <v>18.0378920006182</v>
      </c>
      <c r="S119" s="57" t="n">
        <f aca="false">U119*V119*$F$5</f>
        <v>242.481171548117</v>
      </c>
      <c r="T119" s="58" t="n">
        <f aca="false">MAX(0,MIN(1,R119/100+$D$5))</f>
        <v>0.687935027114597</v>
      </c>
      <c r="U119" s="58" t="n">
        <v>0.248953974895398</v>
      </c>
      <c r="V119" s="57" t="n">
        <v>974</v>
      </c>
      <c r="W119" s="58" t="n">
        <v>0.147793277096735</v>
      </c>
      <c r="X119" s="59" t="s">
        <v>130</v>
      </c>
      <c r="Y119" s="59" t="s">
        <v>131</v>
      </c>
    </row>
    <row r="120" customFormat="false" ht="15" hidden="false" customHeight="false" outlineLevel="0" collapsed="false">
      <c r="A120" s="32" t="s">
        <v>198</v>
      </c>
      <c r="B120" s="32" t="s">
        <v>200</v>
      </c>
      <c r="C120" s="32" t="s">
        <v>259</v>
      </c>
      <c r="D120" s="54" t="n">
        <f aca="false">ROUND(S120*T120,0)</f>
        <v>283</v>
      </c>
      <c r="E120" s="54" t="n">
        <f aca="false">ROUND(S120,0)-D120</f>
        <v>166</v>
      </c>
      <c r="F120" s="54" t="n">
        <f aca="false">IF(COUNTA(D120:E120)=0,"",SUM(D120:E120))</f>
        <v>449</v>
      </c>
      <c r="G120" s="55" t="n">
        <f aca="false">IF(OR(F120="",F120=0),"",D120/F120)</f>
        <v>0.630289532293987</v>
      </c>
      <c r="H120" s="55" t="n">
        <f aca="false">IF(OR(F120="",F120=0),"",E120/F120)</f>
        <v>0.369710467706013</v>
      </c>
      <c r="I120" s="32" t="s">
        <v>129</v>
      </c>
      <c r="J120" s="36" t="n">
        <v>3.71103496666907</v>
      </c>
      <c r="K120" s="36" t="n">
        <f aca="false">$K$8</f>
        <v>1.80191023378638</v>
      </c>
      <c r="L120" s="36" t="n">
        <f aca="false">SQRT(J120^2+K120^2)</f>
        <v>4.12536798533956</v>
      </c>
      <c r="M120" s="55" t="n">
        <f aca="false">IF(G120="","",MAX(0,G120-1.96*L120/100))</f>
        <v>0.549432319781331</v>
      </c>
      <c r="N120" s="55" t="n">
        <f aca="false">IF(G120="","",MIN(1,G120+1.96*L120/100))</f>
        <v>0.711146744806642</v>
      </c>
      <c r="O120" s="54" t="n">
        <f aca="false">ROUND(S120*W120,0)</f>
        <v>66</v>
      </c>
      <c r="P120" s="54" t="n">
        <f aca="false">IF(F120="","",ROUND(SQRT((F120*L120/100)^2+(G120*O120)^2),0))</f>
        <v>46</v>
      </c>
      <c r="R120" s="56" t="n">
        <v>12.3453838081394</v>
      </c>
      <c r="S120" s="57" t="n">
        <f aca="false">U120*V120*$F$5</f>
        <v>448.675647668394</v>
      </c>
      <c r="T120" s="58" t="n">
        <f aca="false">MAX(0,MIN(1,R120/100+$D$5))</f>
        <v>0.631009945189809</v>
      </c>
      <c r="U120" s="58" t="n">
        <v>0.437305699481865</v>
      </c>
      <c r="V120" s="57" t="n">
        <v>1026</v>
      </c>
      <c r="W120" s="58" t="n">
        <v>0.147793277096735</v>
      </c>
      <c r="X120" s="59" t="s">
        <v>130</v>
      </c>
      <c r="Y120" s="59" t="s">
        <v>131</v>
      </c>
    </row>
    <row r="121" customFormat="false" ht="15" hidden="false" customHeight="false" outlineLevel="0" collapsed="false">
      <c r="A121" s="32" t="s">
        <v>198</v>
      </c>
      <c r="B121" s="32" t="s">
        <v>200</v>
      </c>
      <c r="C121" s="32" t="s">
        <v>260</v>
      </c>
      <c r="D121" s="54" t="n">
        <f aca="false">ROUND(S121*T121,0)</f>
        <v>216</v>
      </c>
      <c r="E121" s="54" t="n">
        <f aca="false">ROUND(S121,0)-D121</f>
        <v>94</v>
      </c>
      <c r="F121" s="54" t="n">
        <f aca="false">IF(COUNTA(D121:E121)=0,"",SUM(D121:E121))</f>
        <v>310</v>
      </c>
      <c r="G121" s="55" t="n">
        <f aca="false">IF(OR(F121="",F121=0),"",D121/F121)</f>
        <v>0.696774193548387</v>
      </c>
      <c r="H121" s="55" t="n">
        <f aca="false">IF(OR(F121="",F121=0),"",E121/F121)</f>
        <v>0.303225806451613</v>
      </c>
      <c r="I121" s="32" t="s">
        <v>129</v>
      </c>
      <c r="J121" s="36" t="n">
        <v>3.71103496666907</v>
      </c>
      <c r="K121" s="36" t="n">
        <f aca="false">$K$8</f>
        <v>1.80191023378638</v>
      </c>
      <c r="L121" s="36" t="n">
        <f aca="false">SQRT(J121^2+K121^2)</f>
        <v>4.12536798533956</v>
      </c>
      <c r="M121" s="55" t="n">
        <f aca="false">IF(G121="","",MAX(0,G121-1.96*L121/100))</f>
        <v>0.615916981035732</v>
      </c>
      <c r="N121" s="55" t="n">
        <f aca="false">IF(G121="","",MIN(1,G121+1.96*L121/100))</f>
        <v>0.777631406061043</v>
      </c>
      <c r="O121" s="54" t="n">
        <f aca="false">ROUND(S121*W121,0)</f>
        <v>46</v>
      </c>
      <c r="P121" s="54" t="n">
        <f aca="false">IF(F121="","",ROUND(SQRT((F121*L121/100)^2+(G121*O121)^2),0))</f>
        <v>35</v>
      </c>
      <c r="R121" s="56" t="n">
        <v>18.9253093689526</v>
      </c>
      <c r="S121" s="57" t="n">
        <f aca="false">U121*V121*$F$5</f>
        <v>310.16656308266</v>
      </c>
      <c r="T121" s="58" t="n">
        <f aca="false">MAX(0,MIN(1,R121/100+$D$5))</f>
        <v>0.696809200797941</v>
      </c>
      <c r="U121" s="58" t="n">
        <v>0.187072715972654</v>
      </c>
      <c r="V121" s="57" t="n">
        <v>1658</v>
      </c>
      <c r="W121" s="58" t="n">
        <v>0.147793277096735</v>
      </c>
      <c r="X121" s="59" t="s">
        <v>130</v>
      </c>
      <c r="Y121" s="59" t="s">
        <v>131</v>
      </c>
    </row>
    <row r="122" customFormat="false" ht="15" hidden="false" customHeight="false" outlineLevel="0" collapsed="false">
      <c r="A122" s="32" t="s">
        <v>198</v>
      </c>
      <c r="B122" s="32" t="s">
        <v>261</v>
      </c>
      <c r="C122" s="32" t="s">
        <v>262</v>
      </c>
      <c r="D122" s="54" t="n">
        <f aca="false">ROUND(S122*T122,0)</f>
        <v>475</v>
      </c>
      <c r="E122" s="54" t="n">
        <f aca="false">ROUND(S122,0)-D122</f>
        <v>182</v>
      </c>
      <c r="F122" s="54" t="n">
        <f aca="false">IF(COUNTA(D122:E122)=0,"",SUM(D122:E122))</f>
        <v>657</v>
      </c>
      <c r="G122" s="55" t="n">
        <f aca="false">IF(OR(F122="",F122=0),"",D122/F122)</f>
        <v>0.722983257229833</v>
      </c>
      <c r="H122" s="55" t="n">
        <f aca="false">IF(OR(F122="",F122=0),"",E122/F122)</f>
        <v>0.277016742770167</v>
      </c>
      <c r="I122" s="32" t="s">
        <v>129</v>
      </c>
      <c r="J122" s="36" t="n">
        <v>2.37310914384046</v>
      </c>
      <c r="K122" s="36" t="n">
        <f aca="false">$K$8</f>
        <v>1.80191023378638</v>
      </c>
      <c r="L122" s="36" t="n">
        <f aca="false">SQRT(J122^2+K122^2)</f>
        <v>2.97968580545052</v>
      </c>
      <c r="M122" s="55" t="n">
        <f aca="false">IF(G122="","",MAX(0,G122-1.96*L122/100))</f>
        <v>0.664581415443003</v>
      </c>
      <c r="N122" s="55" t="n">
        <f aca="false">IF(G122="","",MIN(1,G122+1.96*L122/100))</f>
        <v>0.781385099016663</v>
      </c>
      <c r="O122" s="54" t="n">
        <f aca="false">ROUND(S122*W122,0)</f>
        <v>58</v>
      </c>
      <c r="P122" s="54" t="n">
        <f aca="false">IF(F122="","",ROUND(SQRT((F122*L122/100)^2+(G122*O122)^2),0))</f>
        <v>46</v>
      </c>
      <c r="R122" s="56" t="n">
        <v>21.4537041761184</v>
      </c>
      <c r="S122" s="57" t="n">
        <f aca="false">U122*V122*$F$5</f>
        <v>657.496995708155</v>
      </c>
      <c r="T122" s="58" t="n">
        <f aca="false">MAX(0,MIN(1,R122/100+$D$5))</f>
        <v>0.722093148869599</v>
      </c>
      <c r="U122" s="58" t="n">
        <v>0.542489270386266</v>
      </c>
      <c r="V122" s="57" t="n">
        <v>1212</v>
      </c>
      <c r="W122" s="58" t="n">
        <v>0.0882361663506877</v>
      </c>
      <c r="X122" s="59" t="s">
        <v>136</v>
      </c>
      <c r="Y122" s="59" t="s">
        <v>131</v>
      </c>
    </row>
    <row r="123" customFormat="false" ht="15" hidden="false" customHeight="false" outlineLevel="0" collapsed="false">
      <c r="A123" s="32" t="s">
        <v>198</v>
      </c>
      <c r="B123" s="32" t="s">
        <v>261</v>
      </c>
      <c r="C123" s="32" t="s">
        <v>263</v>
      </c>
      <c r="D123" s="54" t="n">
        <f aca="false">ROUND(S123*T123,0)</f>
        <v>314</v>
      </c>
      <c r="E123" s="54" t="n">
        <f aca="false">ROUND(S123,0)-D123</f>
        <v>152</v>
      </c>
      <c r="F123" s="54" t="n">
        <f aca="false">IF(COUNTA(D123:E123)=0,"",SUM(D123:E123))</f>
        <v>466</v>
      </c>
      <c r="G123" s="55" t="n">
        <f aca="false">IF(OR(F123="",F123=0),"",D123/F123)</f>
        <v>0.67381974248927</v>
      </c>
      <c r="H123" s="55" t="n">
        <f aca="false">IF(OR(F123="",F123=0),"",E123/F123)</f>
        <v>0.32618025751073</v>
      </c>
      <c r="I123" s="32" t="s">
        <v>129</v>
      </c>
      <c r="J123" s="36" t="n">
        <v>3.71103496666907</v>
      </c>
      <c r="K123" s="36" t="n">
        <f aca="false">$K$8</f>
        <v>1.80191023378638</v>
      </c>
      <c r="L123" s="36" t="n">
        <f aca="false">SQRT(J123^2+K123^2)</f>
        <v>4.12536798533956</v>
      </c>
      <c r="M123" s="55" t="n">
        <f aca="false">IF(G123="","",MAX(0,G123-1.96*L123/100))</f>
        <v>0.592962529976615</v>
      </c>
      <c r="N123" s="55" t="n">
        <f aca="false">IF(G123="","",MIN(1,G123+1.96*L123/100))</f>
        <v>0.754676955001926</v>
      </c>
      <c r="O123" s="54" t="n">
        <f aca="false">ROUND(S123*W123,0)</f>
        <v>69</v>
      </c>
      <c r="P123" s="54" t="n">
        <f aca="false">IF(F123="","",ROUND(SQRT((F123*L123/100)^2+(G123*O123)^2),0))</f>
        <v>50</v>
      </c>
      <c r="R123" s="56" t="n">
        <v>16.74694480023</v>
      </c>
      <c r="S123" s="57" t="n">
        <f aca="false">U123*V123*$F$5</f>
        <v>465.633707865169</v>
      </c>
      <c r="T123" s="58" t="n">
        <f aca="false">MAX(0,MIN(1,R123/100+$D$5))</f>
        <v>0.675025555110715</v>
      </c>
      <c r="U123" s="58" t="n">
        <v>0.519101123595506</v>
      </c>
      <c r="V123" s="57" t="n">
        <v>897</v>
      </c>
      <c r="W123" s="58" t="n">
        <v>0.147793277096735</v>
      </c>
      <c r="X123" s="59" t="s">
        <v>130</v>
      </c>
      <c r="Y123" s="59" t="s">
        <v>131</v>
      </c>
    </row>
    <row r="124" customFormat="false" ht="15" hidden="false" customHeight="false" outlineLevel="0" collapsed="false">
      <c r="A124" s="32" t="s">
        <v>198</v>
      </c>
      <c r="B124" s="32" t="s">
        <v>261</v>
      </c>
      <c r="C124" s="32" t="s">
        <v>264</v>
      </c>
      <c r="D124" s="54" t="n">
        <f aca="false">ROUND(S124*T124,0)</f>
        <v>355</v>
      </c>
      <c r="E124" s="54" t="n">
        <f aca="false">ROUND(S124,0)-D124</f>
        <v>132</v>
      </c>
      <c r="F124" s="54" t="n">
        <f aca="false">IF(COUNTA(D124:E124)=0,"",SUM(D124:E124))</f>
        <v>487</v>
      </c>
      <c r="G124" s="55" t="n">
        <f aca="false">IF(OR(F124="",F124=0),"",D124/F124)</f>
        <v>0.728952772073922</v>
      </c>
      <c r="H124" s="55" t="n">
        <f aca="false">IF(OR(F124="",F124=0),"",E124/F124)</f>
        <v>0.271047227926078</v>
      </c>
      <c r="I124" s="32" t="s">
        <v>129</v>
      </c>
      <c r="J124" s="36" t="n">
        <v>3.71103496666907</v>
      </c>
      <c r="K124" s="36" t="n">
        <f aca="false">$K$8</f>
        <v>1.80191023378638</v>
      </c>
      <c r="L124" s="36" t="n">
        <f aca="false">SQRT(J124^2+K124^2)</f>
        <v>4.12536798533956</v>
      </c>
      <c r="M124" s="55" t="n">
        <f aca="false">IF(G124="","",MAX(0,G124-1.96*L124/100))</f>
        <v>0.648095559561267</v>
      </c>
      <c r="N124" s="55" t="n">
        <f aca="false">IF(G124="","",MIN(1,G124+1.96*L124/100))</f>
        <v>0.809809984586577</v>
      </c>
      <c r="O124" s="54" t="n">
        <f aca="false">ROUND(S124*W124,0)</f>
        <v>72</v>
      </c>
      <c r="P124" s="54" t="n">
        <f aca="false">IF(F124="","",ROUND(SQRT((F124*L124/100)^2+(G124*O124)^2),0))</f>
        <v>56</v>
      </c>
      <c r="R124" s="56" t="n">
        <v>22.096386464651</v>
      </c>
      <c r="S124" s="57" t="n">
        <f aca="false">U124*V124*$F$5</f>
        <v>486.64</v>
      </c>
      <c r="T124" s="58" t="n">
        <f aca="false">MAX(0,MIN(1,R124/100+$D$5))</f>
        <v>0.728519971754924</v>
      </c>
      <c r="U124" s="58" t="n">
        <v>0.56</v>
      </c>
      <c r="V124" s="57" t="n">
        <v>869</v>
      </c>
      <c r="W124" s="58" t="n">
        <v>0.147793277096735</v>
      </c>
      <c r="X124" s="59" t="s">
        <v>130</v>
      </c>
      <c r="Y124" s="59" t="s">
        <v>131</v>
      </c>
    </row>
    <row r="125" customFormat="false" ht="15" hidden="false" customHeight="false" outlineLevel="0" collapsed="false">
      <c r="A125" s="32" t="s">
        <v>198</v>
      </c>
      <c r="B125" s="32" t="s">
        <v>261</v>
      </c>
      <c r="C125" s="32" t="s">
        <v>265</v>
      </c>
      <c r="D125" s="54" t="n">
        <f aca="false">ROUND(S125*T125,0)</f>
        <v>380</v>
      </c>
      <c r="E125" s="54" t="n">
        <f aca="false">ROUND(S125,0)-D125</f>
        <v>167</v>
      </c>
      <c r="F125" s="54" t="n">
        <f aca="false">IF(COUNTA(D125:E125)=0,"",SUM(D125:E125))</f>
        <v>547</v>
      </c>
      <c r="G125" s="55" t="n">
        <f aca="false">IF(OR(F125="",F125=0),"",D125/F125)</f>
        <v>0.694698354661792</v>
      </c>
      <c r="H125" s="55" t="n">
        <f aca="false">IF(OR(F125="",F125=0),"",E125/F125)</f>
        <v>0.305301645338208</v>
      </c>
      <c r="I125" s="32" t="s">
        <v>129</v>
      </c>
      <c r="J125" s="36" t="n">
        <v>3.71103496666907</v>
      </c>
      <c r="K125" s="36" t="n">
        <f aca="false">$K$8</f>
        <v>1.80191023378638</v>
      </c>
      <c r="L125" s="36" t="n">
        <f aca="false">SQRT(J125^2+K125^2)</f>
        <v>4.12536798533956</v>
      </c>
      <c r="M125" s="55" t="n">
        <f aca="false">IF(G125="","",MAX(0,G125-1.96*L125/100))</f>
        <v>0.613841142149136</v>
      </c>
      <c r="N125" s="55" t="n">
        <f aca="false">IF(G125="","",MIN(1,G125+1.96*L125/100))</f>
        <v>0.775555567174447</v>
      </c>
      <c r="O125" s="54" t="n">
        <f aca="false">ROUND(S125*W125,0)</f>
        <v>81</v>
      </c>
      <c r="P125" s="54" t="n">
        <f aca="false">IF(F125="","",ROUND(SQRT((F125*L125/100)^2+(G125*O125)^2),0))</f>
        <v>61</v>
      </c>
      <c r="R125" s="56" t="n">
        <v>18.6502634609946</v>
      </c>
      <c r="S125" s="57" t="n">
        <f aca="false">U125*V125*$F$5</f>
        <v>547.019495412844</v>
      </c>
      <c r="T125" s="58" t="n">
        <f aca="false">MAX(0,MIN(1,R125/100+$D$5))</f>
        <v>0.694058741718361</v>
      </c>
      <c r="U125" s="58" t="n">
        <v>0.666284403669725</v>
      </c>
      <c r="V125" s="57" t="n">
        <v>821</v>
      </c>
      <c r="W125" s="58" t="n">
        <v>0.147793277096735</v>
      </c>
      <c r="X125" s="59" t="s">
        <v>130</v>
      </c>
      <c r="Y125" s="59" t="s">
        <v>131</v>
      </c>
    </row>
    <row r="126" customFormat="false" ht="15" hidden="false" customHeight="false" outlineLevel="0" collapsed="false">
      <c r="A126" s="32" t="s">
        <v>198</v>
      </c>
      <c r="B126" s="32" t="s">
        <v>261</v>
      </c>
      <c r="C126" s="32" t="s">
        <v>266</v>
      </c>
      <c r="D126" s="54" t="n">
        <f aca="false">ROUND(S126*T126,0)</f>
        <v>586</v>
      </c>
      <c r="E126" s="54" t="n">
        <f aca="false">ROUND(S126,0)-D126</f>
        <v>312</v>
      </c>
      <c r="F126" s="54" t="n">
        <f aca="false">IF(COUNTA(D126:E126)=0,"",SUM(D126:E126))</f>
        <v>898</v>
      </c>
      <c r="G126" s="55" t="n">
        <f aca="false">IF(OR(F126="",F126=0),"",D126/F126)</f>
        <v>0.652561247216036</v>
      </c>
      <c r="H126" s="55" t="n">
        <f aca="false">IF(OR(F126="",F126=0),"",E126/F126)</f>
        <v>0.347438752783964</v>
      </c>
      <c r="I126" s="32" t="s">
        <v>129</v>
      </c>
      <c r="J126" s="36" t="n">
        <v>2.37310914384046</v>
      </c>
      <c r="K126" s="36" t="n">
        <f aca="false">$K$8</f>
        <v>1.80191023378638</v>
      </c>
      <c r="L126" s="36" t="n">
        <f aca="false">SQRT(J126^2+K126^2)</f>
        <v>2.97968580545052</v>
      </c>
      <c r="M126" s="55" t="n">
        <f aca="false">IF(G126="","",MAX(0,G126-1.96*L126/100))</f>
        <v>0.594159405429206</v>
      </c>
      <c r="N126" s="55" t="n">
        <f aca="false">IF(G126="","",MIN(1,G126+1.96*L126/100))</f>
        <v>0.710963089002866</v>
      </c>
      <c r="O126" s="54" t="n">
        <f aca="false">ROUND(S126*W126,0)</f>
        <v>79</v>
      </c>
      <c r="P126" s="54" t="n">
        <f aca="false">IF(F126="","",ROUND(SQRT((F126*L126/100)^2+(G126*O126)^2),0))</f>
        <v>58</v>
      </c>
      <c r="R126" s="56" t="n">
        <v>14.5290510692004</v>
      </c>
      <c r="S126" s="57" t="n">
        <f aca="false">U126*V126*$F$5</f>
        <v>898.212765957447</v>
      </c>
      <c r="T126" s="58" t="n">
        <f aca="false">MAX(0,MIN(1,R126/100+$D$5))</f>
        <v>0.652846617800419</v>
      </c>
      <c r="U126" s="58" t="n">
        <v>0.510638297872341</v>
      </c>
      <c r="V126" s="57" t="n">
        <v>1759</v>
      </c>
      <c r="W126" s="58" t="n">
        <v>0.0882361663506877</v>
      </c>
      <c r="X126" s="59" t="s">
        <v>136</v>
      </c>
      <c r="Y126" s="59" t="s">
        <v>131</v>
      </c>
    </row>
    <row r="127" customFormat="false" ht="15" hidden="false" customHeight="false" outlineLevel="0" collapsed="false">
      <c r="A127" s="32" t="s">
        <v>198</v>
      </c>
      <c r="B127" s="32" t="s">
        <v>261</v>
      </c>
      <c r="C127" s="32" t="s">
        <v>267</v>
      </c>
      <c r="D127" s="54" t="n">
        <f aca="false">ROUND(S127*T127,0)</f>
        <v>398</v>
      </c>
      <c r="E127" s="54" t="n">
        <f aca="false">ROUND(S127,0)-D127</f>
        <v>236</v>
      </c>
      <c r="F127" s="54" t="n">
        <f aca="false">IF(COUNTA(D127:E127)=0,"",SUM(D127:E127))</f>
        <v>634</v>
      </c>
      <c r="G127" s="55" t="n">
        <f aca="false">IF(OR(F127="",F127=0),"",D127/F127)</f>
        <v>0.627760252365931</v>
      </c>
      <c r="H127" s="55" t="n">
        <f aca="false">IF(OR(F127="",F127=0),"",E127/F127)</f>
        <v>0.372239747634069</v>
      </c>
      <c r="I127" s="32" t="s">
        <v>129</v>
      </c>
      <c r="J127" s="36" t="n">
        <v>2.37310914384046</v>
      </c>
      <c r="K127" s="36" t="n">
        <f aca="false">$K$8</f>
        <v>1.80191023378638</v>
      </c>
      <c r="L127" s="36" t="n">
        <f aca="false">SQRT(J127^2+K127^2)</f>
        <v>2.97968580545052</v>
      </c>
      <c r="M127" s="55" t="n">
        <f aca="false">IF(G127="","",MAX(0,G127-1.96*L127/100))</f>
        <v>0.569358410579101</v>
      </c>
      <c r="N127" s="55" t="n">
        <f aca="false">IF(G127="","",MIN(1,G127+1.96*L127/100))</f>
        <v>0.686162094152761</v>
      </c>
      <c r="O127" s="54" t="n">
        <f aca="false">ROUND(S127*W127,0)</f>
        <v>56</v>
      </c>
      <c r="P127" s="54" t="n">
        <f aca="false">IF(F127="","",ROUND(SQRT((F127*L127/100)^2+(G127*O127)^2),0))</f>
        <v>40</v>
      </c>
      <c r="R127" s="56" t="n">
        <v>12.0116968629593</v>
      </c>
      <c r="S127" s="57" t="n">
        <f aca="false">U127*V127*$F$5</f>
        <v>634.007858546169</v>
      </c>
      <c r="T127" s="58" t="n">
        <f aca="false">MAX(0,MIN(1,R127/100+$D$5))</f>
        <v>0.627673075738007</v>
      </c>
      <c r="U127" s="58" t="n">
        <v>0.609037328094303</v>
      </c>
      <c r="V127" s="57" t="n">
        <v>1041</v>
      </c>
      <c r="W127" s="58" t="n">
        <v>0.0882361663506877</v>
      </c>
      <c r="X127" s="59" t="s">
        <v>136</v>
      </c>
      <c r="Y127" s="59" t="s">
        <v>131</v>
      </c>
    </row>
    <row r="128" customFormat="false" ht="15" hidden="false" customHeight="false" outlineLevel="0" collapsed="false">
      <c r="A128" s="32" t="s">
        <v>198</v>
      </c>
      <c r="B128" s="32" t="s">
        <v>261</v>
      </c>
      <c r="C128" s="32" t="s">
        <v>268</v>
      </c>
      <c r="D128" s="54" t="n">
        <f aca="false">ROUND(S128*T128,0)</f>
        <v>450</v>
      </c>
      <c r="E128" s="54" t="n">
        <f aca="false">ROUND(S128,0)-D128</f>
        <v>277</v>
      </c>
      <c r="F128" s="54" t="n">
        <f aca="false">IF(COUNTA(D128:E128)=0,"",SUM(D128:E128))</f>
        <v>727</v>
      </c>
      <c r="G128" s="55" t="n">
        <f aca="false">IF(OR(F128="",F128=0),"",D128/F128)</f>
        <v>0.61898211829436</v>
      </c>
      <c r="H128" s="55" t="n">
        <f aca="false">IF(OR(F128="",F128=0),"",E128/F128)</f>
        <v>0.38101788170564</v>
      </c>
      <c r="I128" s="32" t="s">
        <v>129</v>
      </c>
      <c r="J128" s="36" t="n">
        <v>2.37310914384046</v>
      </c>
      <c r="K128" s="36" t="n">
        <f aca="false">$K$8</f>
        <v>1.80191023378638</v>
      </c>
      <c r="L128" s="36" t="n">
        <f aca="false">SQRT(J128^2+K128^2)</f>
        <v>2.97968580545052</v>
      </c>
      <c r="M128" s="55" t="n">
        <f aca="false">IF(G128="","",MAX(0,G128-1.96*L128/100))</f>
        <v>0.56058027650753</v>
      </c>
      <c r="N128" s="55" t="n">
        <f aca="false">IF(G128="","",MIN(1,G128+1.96*L128/100))</f>
        <v>0.67738396008119</v>
      </c>
      <c r="O128" s="54" t="n">
        <f aca="false">ROUND(S128*W128,0)</f>
        <v>64</v>
      </c>
      <c r="P128" s="54" t="n">
        <f aca="false">IF(F128="","",ROUND(SQRT((F128*L128/100)^2+(G128*O128)^2),0))</f>
        <v>45</v>
      </c>
      <c r="R128" s="56" t="n">
        <v>11.1130832499408</v>
      </c>
      <c r="S128" s="57" t="n">
        <f aca="false">U128*V128*$F$5</f>
        <v>727.46884272997</v>
      </c>
      <c r="T128" s="58" t="n">
        <f aca="false">MAX(0,MIN(1,R128/100+$D$5))</f>
        <v>0.618686939607822</v>
      </c>
      <c r="U128" s="58" t="n">
        <v>0.554896142433234</v>
      </c>
      <c r="V128" s="57" t="n">
        <v>1311</v>
      </c>
      <c r="W128" s="58" t="n">
        <v>0.0882361663506877</v>
      </c>
      <c r="X128" s="59" t="s">
        <v>136</v>
      </c>
      <c r="Y128" s="59" t="s">
        <v>131</v>
      </c>
    </row>
    <row r="129" customFormat="false" ht="15" hidden="false" customHeight="false" outlineLevel="0" collapsed="false">
      <c r="A129" s="32" t="s">
        <v>198</v>
      </c>
      <c r="B129" s="32" t="s">
        <v>261</v>
      </c>
      <c r="C129" s="32" t="s">
        <v>269</v>
      </c>
      <c r="D129" s="54" t="n">
        <f aca="false">ROUND(S129*T129,0)</f>
        <v>563</v>
      </c>
      <c r="E129" s="54" t="n">
        <f aca="false">ROUND(S129,0)-D129</f>
        <v>335</v>
      </c>
      <c r="F129" s="54" t="n">
        <f aca="false">IF(COUNTA(D129:E129)=0,"",SUM(D129:E129))</f>
        <v>898</v>
      </c>
      <c r="G129" s="55" t="n">
        <f aca="false">IF(OR(F129="",F129=0),"",D129/F129)</f>
        <v>0.626948775055679</v>
      </c>
      <c r="H129" s="55" t="n">
        <f aca="false">IF(OR(F129="",F129=0),"",E129/F129)</f>
        <v>0.373051224944321</v>
      </c>
      <c r="I129" s="32" t="s">
        <v>129</v>
      </c>
      <c r="J129" s="36" t="n">
        <v>2.37310914384046</v>
      </c>
      <c r="K129" s="36" t="n">
        <f aca="false">$K$8</f>
        <v>1.80191023378638</v>
      </c>
      <c r="L129" s="36" t="n">
        <f aca="false">SQRT(J129^2+K129^2)</f>
        <v>2.97968580545052</v>
      </c>
      <c r="M129" s="55" t="n">
        <f aca="false">IF(G129="","",MAX(0,G129-1.96*L129/100))</f>
        <v>0.568546933268849</v>
      </c>
      <c r="N129" s="55" t="n">
        <f aca="false">IF(G129="","",MIN(1,G129+1.96*L129/100))</f>
        <v>0.685350616842509</v>
      </c>
      <c r="O129" s="54" t="n">
        <f aca="false">ROUND(S129*W129,0)</f>
        <v>79</v>
      </c>
      <c r="P129" s="54" t="n">
        <f aca="false">IF(F129="","",ROUND(SQRT((F129*L129/100)^2+(G129*O129)^2),0))</f>
        <v>56</v>
      </c>
      <c r="R129" s="56" t="n">
        <v>11.9394499830283</v>
      </c>
      <c r="S129" s="57" t="n">
        <f aca="false">U129*V129*$F$5</f>
        <v>898.28</v>
      </c>
      <c r="T129" s="58" t="n">
        <f aca="false">MAX(0,MIN(1,R129/100+$D$5))</f>
        <v>0.626950606938697</v>
      </c>
      <c r="U129" s="58" t="n">
        <v>0.68</v>
      </c>
      <c r="V129" s="57" t="n">
        <v>1321</v>
      </c>
      <c r="W129" s="58" t="n">
        <v>0.0882361663506877</v>
      </c>
      <c r="X129" s="59" t="s">
        <v>136</v>
      </c>
      <c r="Y129" s="59" t="s">
        <v>131</v>
      </c>
    </row>
    <row r="130" customFormat="false" ht="15" hidden="false" customHeight="false" outlineLevel="0" collapsed="false">
      <c r="A130" s="32" t="s">
        <v>198</v>
      </c>
      <c r="B130" s="32" t="s">
        <v>261</v>
      </c>
      <c r="C130" s="32" t="s">
        <v>270</v>
      </c>
      <c r="D130" s="54" t="n">
        <f aca="false">ROUND(S130*T130,0)</f>
        <v>418</v>
      </c>
      <c r="E130" s="54" t="n">
        <f aca="false">ROUND(S130,0)-D130</f>
        <v>247</v>
      </c>
      <c r="F130" s="54" t="n">
        <f aca="false">IF(COUNTA(D130:E130)=0,"",SUM(D130:E130))</f>
        <v>665</v>
      </c>
      <c r="G130" s="55" t="n">
        <f aca="false">IF(OR(F130="",F130=0),"",D130/F130)</f>
        <v>0.628571428571429</v>
      </c>
      <c r="H130" s="55" t="n">
        <f aca="false">IF(OR(F130="",F130=0),"",E130/F130)</f>
        <v>0.371428571428571</v>
      </c>
      <c r="I130" s="32" t="s">
        <v>129</v>
      </c>
      <c r="J130" s="36" t="n">
        <v>2.37310914384046</v>
      </c>
      <c r="K130" s="36" t="n">
        <f aca="false">$K$8</f>
        <v>1.80191023378638</v>
      </c>
      <c r="L130" s="36" t="n">
        <f aca="false">SQRT(J130^2+K130^2)</f>
        <v>2.97968580545052</v>
      </c>
      <c r="M130" s="55" t="n">
        <f aca="false">IF(G130="","",MAX(0,G130-1.96*L130/100))</f>
        <v>0.570169586784599</v>
      </c>
      <c r="N130" s="55" t="n">
        <f aca="false">IF(G130="","",MIN(1,G130+1.96*L130/100))</f>
        <v>0.686973270358259</v>
      </c>
      <c r="O130" s="54" t="n">
        <f aca="false">ROUND(S130*W130,0)</f>
        <v>59</v>
      </c>
      <c r="P130" s="54" t="n">
        <f aca="false">IF(F130="","",ROUND(SQRT((F130*L130/100)^2+(G130*O130)^2),0))</f>
        <v>42</v>
      </c>
      <c r="R130" s="56" t="n">
        <v>12.1012861047495</v>
      </c>
      <c r="S130" s="57" t="n">
        <f aca="false">U130*V130*$F$5</f>
        <v>665.309142318568</v>
      </c>
      <c r="T130" s="58" t="n">
        <f aca="false">MAX(0,MIN(1,R130/100+$D$5))</f>
        <v>0.62856896815591</v>
      </c>
      <c r="U130" s="58" t="n">
        <v>0.61545711592837</v>
      </c>
      <c r="V130" s="57" t="n">
        <v>1081</v>
      </c>
      <c r="W130" s="58" t="n">
        <v>0.0882361663506877</v>
      </c>
      <c r="X130" s="59" t="s">
        <v>136</v>
      </c>
      <c r="Y130" s="59" t="s">
        <v>131</v>
      </c>
    </row>
    <row r="131" customFormat="false" ht="15" hidden="false" customHeight="false" outlineLevel="0" collapsed="false">
      <c r="A131" s="32" t="s">
        <v>198</v>
      </c>
      <c r="B131" s="32" t="s">
        <v>261</v>
      </c>
      <c r="C131" s="32" t="s">
        <v>271</v>
      </c>
      <c r="D131" s="54" t="n">
        <f aca="false">ROUND(S131*T131,0)</f>
        <v>339</v>
      </c>
      <c r="E131" s="54" t="n">
        <f aca="false">ROUND(S131,0)-D131</f>
        <v>241</v>
      </c>
      <c r="F131" s="54" t="n">
        <f aca="false">IF(COUNTA(D131:E131)=0,"",SUM(D131:E131))</f>
        <v>580</v>
      </c>
      <c r="G131" s="55" t="n">
        <f aca="false">IF(OR(F131="",F131=0),"",D131/F131)</f>
        <v>0.58448275862069</v>
      </c>
      <c r="H131" s="55" t="n">
        <f aca="false">IF(OR(F131="",F131=0),"",E131/F131)</f>
        <v>0.41551724137931</v>
      </c>
      <c r="I131" s="32" t="s">
        <v>129</v>
      </c>
      <c r="J131" s="36" t="n">
        <v>2.37310914384046</v>
      </c>
      <c r="K131" s="36" t="n">
        <f aca="false">$K$8</f>
        <v>1.80191023378638</v>
      </c>
      <c r="L131" s="36" t="n">
        <f aca="false">SQRT(J131^2+K131^2)</f>
        <v>2.97968580545052</v>
      </c>
      <c r="M131" s="55" t="n">
        <f aca="false">IF(G131="","",MAX(0,G131-1.96*L131/100))</f>
        <v>0.52608091683386</v>
      </c>
      <c r="N131" s="55" t="n">
        <f aca="false">IF(G131="","",MIN(1,G131+1.96*L131/100))</f>
        <v>0.64288460040752</v>
      </c>
      <c r="O131" s="54" t="n">
        <f aca="false">ROUND(S131*W131,0)</f>
        <v>51</v>
      </c>
      <c r="P131" s="54" t="n">
        <f aca="false">IF(F131="","",ROUND(SQRT((F131*L131/100)^2+(G131*O131)^2),0))</f>
        <v>34</v>
      </c>
      <c r="R131" s="56" t="n">
        <v>7.63911833008329</v>
      </c>
      <c r="S131" s="57" t="n">
        <f aca="false">U131*V131*$F$5</f>
        <v>580.019459459459</v>
      </c>
      <c r="T131" s="58" t="n">
        <f aca="false">MAX(0,MIN(1,R131/100+$D$5))</f>
        <v>0.583947290409248</v>
      </c>
      <c r="U131" s="58" t="n">
        <v>0.634594594594595</v>
      </c>
      <c r="V131" s="57" t="n">
        <v>914</v>
      </c>
      <c r="W131" s="58" t="n">
        <v>0.0882361663506877</v>
      </c>
      <c r="X131" s="59" t="s">
        <v>136</v>
      </c>
      <c r="Y131" s="59" t="s">
        <v>131</v>
      </c>
    </row>
    <row r="132" customFormat="false" ht="15" hidden="false" customHeight="false" outlineLevel="0" collapsed="false">
      <c r="A132" s="32" t="s">
        <v>198</v>
      </c>
      <c r="B132" s="32" t="s">
        <v>261</v>
      </c>
      <c r="C132" s="32" t="s">
        <v>272</v>
      </c>
      <c r="D132" s="54" t="n">
        <f aca="false">ROUND(S132*T132,0)</f>
        <v>423</v>
      </c>
      <c r="E132" s="54" t="n">
        <f aca="false">ROUND(S132,0)-D132</f>
        <v>239</v>
      </c>
      <c r="F132" s="54" t="n">
        <f aca="false">IF(COUNTA(D132:E132)=0,"",SUM(D132:E132))</f>
        <v>662</v>
      </c>
      <c r="G132" s="55" t="n">
        <f aca="false">IF(OR(F132="",F132=0),"",D132/F132)</f>
        <v>0.638972809667674</v>
      </c>
      <c r="H132" s="55" t="n">
        <f aca="false">IF(OR(F132="",F132=0),"",E132/F132)</f>
        <v>0.361027190332326</v>
      </c>
      <c r="I132" s="32" t="s">
        <v>129</v>
      </c>
      <c r="J132" s="36" t="n">
        <v>2.37310914384046</v>
      </c>
      <c r="K132" s="36" t="n">
        <f aca="false">$K$8</f>
        <v>1.80191023378638</v>
      </c>
      <c r="L132" s="36" t="n">
        <f aca="false">SQRT(J132^2+K132^2)</f>
        <v>2.97968580545052</v>
      </c>
      <c r="M132" s="55" t="n">
        <f aca="false">IF(G132="","",MAX(0,G132-1.96*L132/100))</f>
        <v>0.580570967880844</v>
      </c>
      <c r="N132" s="55" t="n">
        <f aca="false">IF(G132="","",MIN(1,G132+1.96*L132/100))</f>
        <v>0.697374651454504</v>
      </c>
      <c r="O132" s="54" t="n">
        <f aca="false">ROUND(S132*W132,0)</f>
        <v>58</v>
      </c>
      <c r="P132" s="54" t="n">
        <f aca="false">IF(F132="","",ROUND(SQRT((F132*L132/100)^2+(G132*O132)^2),0))</f>
        <v>42</v>
      </c>
      <c r="R132" s="56" t="n">
        <v>13.2043306685431</v>
      </c>
      <c r="S132" s="57" t="n">
        <f aca="false">U132*V132*$F$5</f>
        <v>662.03519510329</v>
      </c>
      <c r="T132" s="58" t="n">
        <f aca="false">MAX(0,MIN(1,R132/100+$D$5))</f>
        <v>0.639599413793845</v>
      </c>
      <c r="U132" s="58" t="n">
        <v>0.489671002295333</v>
      </c>
      <c r="V132" s="57" t="n">
        <v>1352</v>
      </c>
      <c r="W132" s="58" t="n">
        <v>0.0882361663506877</v>
      </c>
      <c r="X132" s="59" t="s">
        <v>136</v>
      </c>
      <c r="Y132" s="59" t="s">
        <v>131</v>
      </c>
    </row>
    <row r="133" customFormat="false" ht="15" hidden="false" customHeight="false" outlineLevel="0" collapsed="false">
      <c r="A133" s="32" t="s">
        <v>198</v>
      </c>
      <c r="B133" s="32" t="s">
        <v>261</v>
      </c>
      <c r="C133" s="32" t="s">
        <v>273</v>
      </c>
      <c r="D133" s="54" t="n">
        <f aca="false">ROUND(S133*T133,0)</f>
        <v>456</v>
      </c>
      <c r="E133" s="54" t="n">
        <f aca="false">ROUND(S133,0)-D133</f>
        <v>282</v>
      </c>
      <c r="F133" s="54" t="n">
        <f aca="false">IF(COUNTA(D133:E133)=0,"",SUM(D133:E133))</f>
        <v>738</v>
      </c>
      <c r="G133" s="55" t="n">
        <f aca="false">IF(OR(F133="",F133=0),"",D133/F133)</f>
        <v>0.617886178861789</v>
      </c>
      <c r="H133" s="55" t="n">
        <f aca="false">IF(OR(F133="",F133=0),"",E133/F133)</f>
        <v>0.382113821138211</v>
      </c>
      <c r="I133" s="32" t="s">
        <v>129</v>
      </c>
      <c r="J133" s="36" t="n">
        <v>2.37310914384046</v>
      </c>
      <c r="K133" s="36" t="n">
        <f aca="false">$K$8</f>
        <v>1.80191023378638</v>
      </c>
      <c r="L133" s="36" t="n">
        <f aca="false">SQRT(J133^2+K133^2)</f>
        <v>2.97968580545052</v>
      </c>
      <c r="M133" s="55" t="n">
        <f aca="false">IF(G133="","",MAX(0,G133-1.96*L133/100))</f>
        <v>0.559484337074959</v>
      </c>
      <c r="N133" s="55" t="n">
        <f aca="false">IF(G133="","",MIN(1,G133+1.96*L133/100))</f>
        <v>0.676288020648619</v>
      </c>
      <c r="O133" s="54" t="n">
        <f aca="false">ROUND(S133*W133,0)</f>
        <v>65</v>
      </c>
      <c r="P133" s="54" t="n">
        <f aca="false">IF(F133="","",ROUND(SQRT((F133*L133/100)^2+(G133*O133)^2),0))</f>
        <v>46</v>
      </c>
      <c r="R133" s="56" t="n">
        <v>11.1121926063803</v>
      </c>
      <c r="S133" s="57" t="n">
        <f aca="false">U133*V133*$F$5</f>
        <v>737.535483870968</v>
      </c>
      <c r="T133" s="58" t="n">
        <f aca="false">MAX(0,MIN(1,R133/100+$D$5))</f>
        <v>0.618678033172218</v>
      </c>
      <c r="U133" s="58" t="n">
        <v>0.561290322580645</v>
      </c>
      <c r="V133" s="57" t="n">
        <v>1314</v>
      </c>
      <c r="W133" s="58" t="n">
        <v>0.0882361663506877</v>
      </c>
      <c r="X133" s="59" t="s">
        <v>136</v>
      </c>
      <c r="Y133" s="59" t="s">
        <v>131</v>
      </c>
    </row>
    <row r="134" customFormat="false" ht="15" hidden="false" customHeight="false" outlineLevel="0" collapsed="false">
      <c r="A134" s="32" t="s">
        <v>198</v>
      </c>
      <c r="B134" s="32" t="s">
        <v>274</v>
      </c>
      <c r="C134" s="32" t="s">
        <v>275</v>
      </c>
      <c r="D134" s="54" t="n">
        <f aca="false">ROUND(S134*T134,0)</f>
        <v>388</v>
      </c>
      <c r="E134" s="54" t="n">
        <f aca="false">ROUND(S134,0)-D134</f>
        <v>297</v>
      </c>
      <c r="F134" s="54" t="n">
        <f aca="false">IF(COUNTA(D134:E134)=0,"",SUM(D134:E134))</f>
        <v>685</v>
      </c>
      <c r="G134" s="55" t="n">
        <f aca="false">IF(OR(F134="",F134=0),"",D134/F134)</f>
        <v>0.566423357664234</v>
      </c>
      <c r="H134" s="55" t="n">
        <f aca="false">IF(OR(F134="",F134=0),"",E134/F134)</f>
        <v>0.433576642335766</v>
      </c>
      <c r="I134" s="32" t="s">
        <v>129</v>
      </c>
      <c r="J134" s="36" t="n">
        <v>2.37310914384046</v>
      </c>
      <c r="K134" s="36" t="n">
        <f aca="false">$K$8</f>
        <v>1.80191023378638</v>
      </c>
      <c r="L134" s="36" t="n">
        <f aca="false">SQRT(J134^2+K134^2)</f>
        <v>2.97968580545052</v>
      </c>
      <c r="M134" s="55" t="n">
        <f aca="false">IF(G134="","",MAX(0,G134-1.96*L134/100))</f>
        <v>0.508021515877404</v>
      </c>
      <c r="N134" s="55" t="n">
        <f aca="false">IF(G134="","",MIN(1,G134+1.96*L134/100))</f>
        <v>0.624825199451064</v>
      </c>
      <c r="O134" s="54" t="n">
        <f aca="false">ROUND(S134*W134,0)</f>
        <v>60</v>
      </c>
      <c r="P134" s="54" t="n">
        <f aca="false">IF(F134="","",ROUND(SQRT((F134*L134/100)^2+(G134*O134)^2),0))</f>
        <v>40</v>
      </c>
      <c r="R134" s="56" t="n">
        <v>5.8643524043863</v>
      </c>
      <c r="S134" s="57" t="n">
        <f aca="false">U134*V134*$F$5</f>
        <v>685.017857142857</v>
      </c>
      <c r="T134" s="58" t="n">
        <f aca="false">MAX(0,MIN(1,R134/100+$D$5))</f>
        <v>0.566199631152278</v>
      </c>
      <c r="U134" s="58" t="n">
        <v>0.462225274725275</v>
      </c>
      <c r="V134" s="57" t="n">
        <v>1482</v>
      </c>
      <c r="W134" s="58" t="n">
        <v>0.0882361663506877</v>
      </c>
      <c r="X134" s="59" t="s">
        <v>136</v>
      </c>
      <c r="Y134" s="59" t="s">
        <v>131</v>
      </c>
    </row>
    <row r="135" customFormat="false" ht="15" hidden="false" customHeight="false" outlineLevel="0" collapsed="false">
      <c r="A135" s="32" t="s">
        <v>198</v>
      </c>
      <c r="B135" s="32" t="s">
        <v>274</v>
      </c>
      <c r="C135" s="32" t="s">
        <v>276</v>
      </c>
      <c r="D135" s="54" t="n">
        <f aca="false">ROUND(S135*T135,0)</f>
        <v>348</v>
      </c>
      <c r="E135" s="54" t="n">
        <f aca="false">ROUND(S135,0)-D135</f>
        <v>365</v>
      </c>
      <c r="F135" s="54" t="n">
        <f aca="false">IF(COUNTA(D135:E135)=0,"",SUM(D135:E135))</f>
        <v>713</v>
      </c>
      <c r="G135" s="55" t="n">
        <f aca="false">IF(OR(F135="",F135=0),"",D135/F135)</f>
        <v>0.488078541374474</v>
      </c>
      <c r="H135" s="55" t="n">
        <f aca="false">IF(OR(F135="",F135=0),"",E135/F135)</f>
        <v>0.511921458625526</v>
      </c>
      <c r="I135" s="32" t="s">
        <v>129</v>
      </c>
      <c r="J135" s="36" t="n">
        <v>2.37310914384046</v>
      </c>
      <c r="K135" s="36" t="n">
        <f aca="false">$K$8</f>
        <v>1.80191023378638</v>
      </c>
      <c r="L135" s="36" t="n">
        <f aca="false">SQRT(J135^2+K135^2)</f>
        <v>2.97968580545052</v>
      </c>
      <c r="M135" s="55" t="n">
        <f aca="false">IF(G135="","",MAX(0,G135-1.96*L135/100))</f>
        <v>0.429676699587644</v>
      </c>
      <c r="N135" s="55" t="n">
        <f aca="false">IF(G135="","",MIN(1,G135+1.96*L135/100))</f>
        <v>0.546480383161304</v>
      </c>
      <c r="O135" s="54" t="n">
        <f aca="false">ROUND(S135*W135,0)</f>
        <v>63</v>
      </c>
      <c r="P135" s="54" t="n">
        <f aca="false">IF(F135="","",ROUND(SQRT((F135*L135/100)^2+(G135*O135)^2),0))</f>
        <v>37</v>
      </c>
      <c r="R135" s="56" t="n">
        <v>-1.89303441663332</v>
      </c>
      <c r="S135" s="57" t="n">
        <f aca="false">U135*V135*$F$5</f>
        <v>712.774509803922</v>
      </c>
      <c r="T135" s="58" t="n">
        <f aca="false">MAX(0,MIN(1,R135/100+$D$5))</f>
        <v>0.488625762942082</v>
      </c>
      <c r="U135" s="58" t="n">
        <v>0.544934640522876</v>
      </c>
      <c r="V135" s="57" t="n">
        <v>1308</v>
      </c>
      <c r="W135" s="58" t="n">
        <v>0.0882361663506877</v>
      </c>
      <c r="X135" s="59" t="s">
        <v>136</v>
      </c>
      <c r="Y135" s="59" t="s">
        <v>131</v>
      </c>
    </row>
    <row r="136" customFormat="false" ht="15" hidden="false" customHeight="false" outlineLevel="0" collapsed="false">
      <c r="A136" s="32" t="s">
        <v>198</v>
      </c>
      <c r="B136" s="32" t="s">
        <v>274</v>
      </c>
      <c r="C136" s="32" t="s">
        <v>277</v>
      </c>
      <c r="D136" s="54" t="n">
        <f aca="false">ROUND(S136*T136,0)</f>
        <v>403</v>
      </c>
      <c r="E136" s="54" t="n">
        <f aca="false">ROUND(S136,0)-D136</f>
        <v>378</v>
      </c>
      <c r="F136" s="54" t="n">
        <f aca="false">IF(COUNTA(D136:E136)=0,"",SUM(D136:E136))</f>
        <v>781</v>
      </c>
      <c r="G136" s="55" t="n">
        <f aca="false">IF(OR(F136="",F136=0),"",D136/F136)</f>
        <v>0.516005121638924</v>
      </c>
      <c r="H136" s="55" t="n">
        <f aca="false">IF(OR(F136="",F136=0),"",E136/F136)</f>
        <v>0.483994878361076</v>
      </c>
      <c r="I136" s="32" t="s">
        <v>129</v>
      </c>
      <c r="J136" s="36" t="n">
        <v>2.37310914384046</v>
      </c>
      <c r="K136" s="36" t="n">
        <f aca="false">$K$8</f>
        <v>1.80191023378638</v>
      </c>
      <c r="L136" s="36" t="n">
        <f aca="false">SQRT(J136^2+K136^2)</f>
        <v>2.97968580545052</v>
      </c>
      <c r="M136" s="55" t="n">
        <f aca="false">IF(G136="","",MAX(0,G136-1.96*L136/100))</f>
        <v>0.457603279852094</v>
      </c>
      <c r="N136" s="55" t="n">
        <f aca="false">IF(G136="","",MIN(1,G136+1.96*L136/100))</f>
        <v>0.574406963425755</v>
      </c>
      <c r="O136" s="54" t="n">
        <f aca="false">ROUND(S136*W136,0)</f>
        <v>69</v>
      </c>
      <c r="P136" s="54" t="n">
        <f aca="false">IF(F136="","",ROUND(SQRT((F136*L136/100)^2+(G136*O136)^2),0))</f>
        <v>43</v>
      </c>
      <c r="R136" s="56" t="n">
        <v>0.89812347859784</v>
      </c>
      <c r="S136" s="57" t="n">
        <f aca="false">U136*V136*$F$5</f>
        <v>780.975243810953</v>
      </c>
      <c r="T136" s="58" t="n">
        <f aca="false">MAX(0,MIN(1,R136/100+$D$5))</f>
        <v>0.516537341894393</v>
      </c>
      <c r="U136" s="58" t="n">
        <v>0.577644411102776</v>
      </c>
      <c r="V136" s="57" t="n">
        <v>1352</v>
      </c>
      <c r="W136" s="58" t="n">
        <v>0.0882361663506877</v>
      </c>
      <c r="X136" s="59" t="s">
        <v>136</v>
      </c>
      <c r="Y136" s="59" t="s">
        <v>131</v>
      </c>
    </row>
    <row r="137" customFormat="false" ht="15" hidden="false" customHeight="false" outlineLevel="0" collapsed="false">
      <c r="A137" s="32" t="s">
        <v>198</v>
      </c>
      <c r="B137" s="32" t="s">
        <v>278</v>
      </c>
      <c r="C137" s="32" t="s">
        <v>278</v>
      </c>
      <c r="D137" s="54" t="n">
        <f aca="false">ROUND(S137*T137,0)</f>
        <v>631</v>
      </c>
      <c r="E137" s="54" t="n">
        <f aca="false">ROUND(S137,0)-D137</f>
        <v>639</v>
      </c>
      <c r="F137" s="54" t="n">
        <f aca="false">IF(COUNTA(D137:E137)=0,"",SUM(D137:E137))</f>
        <v>1270</v>
      </c>
      <c r="G137" s="55" t="n">
        <f aca="false">IF(OR(F137="",F137=0),"",D137/F137)</f>
        <v>0.496850393700787</v>
      </c>
      <c r="H137" s="55" t="n">
        <f aca="false">IF(OR(F137="",F137=0),"",E137/F137)</f>
        <v>0.503149606299213</v>
      </c>
      <c r="I137" s="32" t="s">
        <v>129</v>
      </c>
      <c r="J137" s="36" t="n">
        <v>1.88612725432908</v>
      </c>
      <c r="K137" s="36" t="n">
        <f aca="false">$K$8</f>
        <v>1.80191023378638</v>
      </c>
      <c r="L137" s="36" t="n">
        <f aca="false">SQRT(J137^2+K137^2)</f>
        <v>2.60851615102284</v>
      </c>
      <c r="M137" s="55" t="n">
        <f aca="false">IF(G137="","",MAX(0,G137-1.96*L137/100))</f>
        <v>0.44572347714074</v>
      </c>
      <c r="N137" s="55" t="n">
        <f aca="false">IF(G137="","",MIN(1,G137+1.96*L137/100))</f>
        <v>0.547977310260835</v>
      </c>
      <c r="O137" s="54" t="n">
        <f aca="false">ROUND(S137*W137,0)</f>
        <v>86</v>
      </c>
      <c r="P137" s="54" t="n">
        <f aca="false">IF(F137="","",ROUND(SQRT((F137*L137/100)^2+(G137*O137)^2),0))</f>
        <v>54</v>
      </c>
      <c r="R137" s="56" t="n">
        <v>-1.10547817419206</v>
      </c>
      <c r="S137" s="57" t="n">
        <f aca="false">U137*V137*$F$5</f>
        <v>1270.44031093837</v>
      </c>
      <c r="T137" s="58" t="n">
        <f aca="false">MAX(0,MIN(1,R137/100+$D$5))</f>
        <v>0.496501325366494</v>
      </c>
      <c r="U137" s="58" t="n">
        <v>0.676846196557468</v>
      </c>
      <c r="V137" s="57" t="n">
        <v>1877</v>
      </c>
      <c r="W137" s="58" t="n">
        <v>0.0678151016999644</v>
      </c>
      <c r="X137" s="59" t="s">
        <v>169</v>
      </c>
      <c r="Y137" s="59" t="s">
        <v>131</v>
      </c>
    </row>
    <row r="138" customFormat="false" ht="15" hidden="false" customHeight="false" outlineLevel="0" collapsed="false">
      <c r="A138" s="32" t="s">
        <v>198</v>
      </c>
      <c r="B138" s="32" t="s">
        <v>279</v>
      </c>
      <c r="C138" s="32" t="s">
        <v>280</v>
      </c>
      <c r="D138" s="54" t="n">
        <f aca="false">ROUND(S138*T138,0)</f>
        <v>294</v>
      </c>
      <c r="E138" s="54" t="n">
        <f aca="false">ROUND(S138,0)-D138</f>
        <v>281</v>
      </c>
      <c r="F138" s="54" t="n">
        <f aca="false">IF(COUNTA(D138:E138)=0,"",SUM(D138:E138))</f>
        <v>575</v>
      </c>
      <c r="G138" s="55" t="n">
        <f aca="false">IF(OR(F138="",F138=0),"",D138/F138)</f>
        <v>0.511304347826087</v>
      </c>
      <c r="H138" s="55" t="n">
        <f aca="false">IF(OR(F138="",F138=0),"",E138/F138)</f>
        <v>0.488695652173913</v>
      </c>
      <c r="I138" s="32" t="s">
        <v>129</v>
      </c>
      <c r="J138" s="36" t="n">
        <v>2.37310914384046</v>
      </c>
      <c r="K138" s="36" t="n">
        <f aca="false">$K$8</f>
        <v>1.80191023378638</v>
      </c>
      <c r="L138" s="36" t="n">
        <f aca="false">SQRT(J138^2+K138^2)</f>
        <v>2.97968580545052</v>
      </c>
      <c r="M138" s="55" t="n">
        <f aca="false">IF(G138="","",MAX(0,G138-1.96*L138/100))</f>
        <v>0.452902506039257</v>
      </c>
      <c r="N138" s="55" t="n">
        <f aca="false">IF(G138="","",MIN(1,G138+1.96*L138/100))</f>
        <v>0.569706189612917</v>
      </c>
      <c r="O138" s="54" t="n">
        <f aca="false">ROUND(S138*W138,0)</f>
        <v>51</v>
      </c>
      <c r="P138" s="54" t="n">
        <f aca="false">IF(F138="","",ROUND(SQRT((F138*L138/100)^2+(G138*O138)^2),0))</f>
        <v>31</v>
      </c>
      <c r="R138" s="56" t="n">
        <v>0.41688359437208</v>
      </c>
      <c r="S138" s="57" t="n">
        <f aca="false">U138*V138*$F$5</f>
        <v>574.764397905759</v>
      </c>
      <c r="T138" s="58" t="n">
        <f aca="false">MAX(0,MIN(1,R138/100+$D$5))</f>
        <v>0.511724943052136</v>
      </c>
      <c r="U138" s="58" t="n">
        <v>0.575916230366492</v>
      </c>
      <c r="V138" s="57" t="n">
        <v>998</v>
      </c>
      <c r="W138" s="58" t="n">
        <v>0.0882361663506877</v>
      </c>
      <c r="X138" s="59" t="s">
        <v>136</v>
      </c>
      <c r="Y138" s="59" t="s">
        <v>131</v>
      </c>
    </row>
    <row r="139" customFormat="false" ht="15" hidden="false" customHeight="false" outlineLevel="0" collapsed="false">
      <c r="A139" s="32" t="s">
        <v>198</v>
      </c>
      <c r="B139" s="32" t="s">
        <v>279</v>
      </c>
      <c r="C139" s="32" t="s">
        <v>281</v>
      </c>
      <c r="D139" s="54" t="n">
        <f aca="false">ROUND(S139*T139,0)</f>
        <v>411</v>
      </c>
      <c r="E139" s="54" t="n">
        <f aca="false">ROUND(S139,0)-D139</f>
        <v>378</v>
      </c>
      <c r="F139" s="54" t="n">
        <f aca="false">IF(COUNTA(D139:E139)=0,"",SUM(D139:E139))</f>
        <v>789</v>
      </c>
      <c r="G139" s="55" t="n">
        <f aca="false">IF(OR(F139="",F139=0),"",D139/F139)</f>
        <v>0.520912547528517</v>
      </c>
      <c r="H139" s="55" t="n">
        <f aca="false">IF(OR(F139="",F139=0),"",E139/F139)</f>
        <v>0.479087452471483</v>
      </c>
      <c r="I139" s="32" t="s">
        <v>129</v>
      </c>
      <c r="J139" s="36" t="n">
        <v>2.37310914384046</v>
      </c>
      <c r="K139" s="36" t="n">
        <f aca="false">$K$8</f>
        <v>1.80191023378638</v>
      </c>
      <c r="L139" s="36" t="n">
        <f aca="false">SQRT(J139^2+K139^2)</f>
        <v>2.97968580545052</v>
      </c>
      <c r="M139" s="55" t="n">
        <f aca="false">IF(G139="","",MAX(0,G139-1.96*L139/100))</f>
        <v>0.462510705741687</v>
      </c>
      <c r="N139" s="55" t="n">
        <f aca="false">IF(G139="","",MIN(1,G139+1.96*L139/100))</f>
        <v>0.579314389315347</v>
      </c>
      <c r="O139" s="54" t="n">
        <f aca="false">ROUND(S139*W139,0)</f>
        <v>70</v>
      </c>
      <c r="P139" s="54" t="n">
        <f aca="false">IF(F139="","",ROUND(SQRT((F139*L139/100)^2+(G139*O139)^2),0))</f>
        <v>43</v>
      </c>
      <c r="R139" s="56" t="n">
        <v>1.28134001652245</v>
      </c>
      <c r="S139" s="57" t="n">
        <f aca="false">U139*V139*$F$5</f>
        <v>789.294258373206</v>
      </c>
      <c r="T139" s="58" t="n">
        <f aca="false">MAX(0,MIN(1,R139/100+$D$5))</f>
        <v>0.520369507273639</v>
      </c>
      <c r="U139" s="58" t="n">
        <v>0.595693779904306</v>
      </c>
      <c r="V139" s="57" t="n">
        <v>1325</v>
      </c>
      <c r="W139" s="58" t="n">
        <v>0.0882361663506877</v>
      </c>
      <c r="X139" s="59" t="s">
        <v>136</v>
      </c>
      <c r="Y139" s="59" t="s">
        <v>131</v>
      </c>
    </row>
    <row r="140" customFormat="false" ht="15" hidden="false" customHeight="false" outlineLevel="0" collapsed="false">
      <c r="A140" s="32" t="s">
        <v>198</v>
      </c>
      <c r="B140" s="32" t="s">
        <v>282</v>
      </c>
      <c r="C140" s="32" t="s">
        <v>283</v>
      </c>
      <c r="D140" s="54" t="n">
        <f aca="false">ROUND(S140*T140,0)</f>
        <v>451</v>
      </c>
      <c r="E140" s="54" t="n">
        <f aca="false">ROUND(S140,0)-D140</f>
        <v>365</v>
      </c>
      <c r="F140" s="54" t="n">
        <f aca="false">IF(COUNTA(D140:E140)=0,"",SUM(D140:E140))</f>
        <v>816</v>
      </c>
      <c r="G140" s="55" t="n">
        <f aca="false">IF(OR(F140="",F140=0),"",D140/F140)</f>
        <v>0.552696078431373</v>
      </c>
      <c r="H140" s="55" t="n">
        <f aca="false">IF(OR(F140="",F140=0),"",E140/F140)</f>
        <v>0.447303921568627</v>
      </c>
      <c r="I140" s="32" t="s">
        <v>129</v>
      </c>
      <c r="J140" s="36" t="n">
        <v>2.37310914384046</v>
      </c>
      <c r="K140" s="36" t="n">
        <f aca="false">$K$8</f>
        <v>1.80191023378638</v>
      </c>
      <c r="L140" s="36" t="n">
        <f aca="false">SQRT(J140^2+K140^2)</f>
        <v>2.97968580545052</v>
      </c>
      <c r="M140" s="55" t="n">
        <f aca="false">IF(G140="","",MAX(0,G140-1.96*L140/100))</f>
        <v>0.494294236644543</v>
      </c>
      <c r="N140" s="55" t="n">
        <f aca="false">IF(G140="","",MIN(1,G140+1.96*L140/100))</f>
        <v>0.611097920218203</v>
      </c>
      <c r="O140" s="54" t="n">
        <f aca="false">ROUND(S140*W140,0)</f>
        <v>72</v>
      </c>
      <c r="P140" s="54" t="n">
        <f aca="false">IF(F140="","",ROUND(SQRT((F140*L140/100)^2+(G140*O140)^2),0))</f>
        <v>47</v>
      </c>
      <c r="R140" s="56" t="n">
        <v>4.4665980662282</v>
      </c>
      <c r="S140" s="57" t="n">
        <f aca="false">U140*V140*$F$5</f>
        <v>816.283916083916</v>
      </c>
      <c r="T140" s="58" t="n">
        <f aca="false">MAX(0,MIN(1,R140/100+$D$5))</f>
        <v>0.552222087770697</v>
      </c>
      <c r="U140" s="58" t="n">
        <v>0.572027972027972</v>
      </c>
      <c r="V140" s="57" t="n">
        <v>1427</v>
      </c>
      <c r="W140" s="58" t="n">
        <v>0.0882361663506877</v>
      </c>
      <c r="X140" s="59" t="s">
        <v>136</v>
      </c>
      <c r="Y140" s="59" t="s">
        <v>131</v>
      </c>
    </row>
    <row r="141" customFormat="false" ht="15" hidden="false" customHeight="false" outlineLevel="0" collapsed="false">
      <c r="A141" s="32" t="s">
        <v>198</v>
      </c>
      <c r="B141" s="32" t="s">
        <v>282</v>
      </c>
      <c r="C141" s="32" t="s">
        <v>284</v>
      </c>
      <c r="D141" s="54" t="n">
        <f aca="false">ROUND(S141*T141,0)</f>
        <v>444</v>
      </c>
      <c r="E141" s="54" t="n">
        <f aca="false">ROUND(S141,0)-D141</f>
        <v>379</v>
      </c>
      <c r="F141" s="54" t="n">
        <f aca="false">IF(COUNTA(D141:E141)=0,"",SUM(D141:E141))</f>
        <v>823</v>
      </c>
      <c r="G141" s="55" t="n">
        <f aca="false">IF(OR(F141="",F141=0),"",D141/F141)</f>
        <v>0.539489671931956</v>
      </c>
      <c r="H141" s="55" t="n">
        <f aca="false">IF(OR(F141="",F141=0),"",E141/F141)</f>
        <v>0.460510328068044</v>
      </c>
      <c r="I141" s="32" t="s">
        <v>129</v>
      </c>
      <c r="J141" s="36" t="n">
        <v>2.37310914384046</v>
      </c>
      <c r="K141" s="36" t="n">
        <f aca="false">$K$8</f>
        <v>1.80191023378638</v>
      </c>
      <c r="L141" s="36" t="n">
        <f aca="false">SQRT(J141^2+K141^2)</f>
        <v>2.97968580545052</v>
      </c>
      <c r="M141" s="55" t="n">
        <f aca="false">IF(G141="","",MAX(0,G141-1.96*L141/100))</f>
        <v>0.481087830145126</v>
      </c>
      <c r="N141" s="55" t="n">
        <f aca="false">IF(G141="","",MIN(1,G141+1.96*L141/100))</f>
        <v>0.597891513718786</v>
      </c>
      <c r="O141" s="54" t="n">
        <f aca="false">ROUND(S141*W141,0)</f>
        <v>73</v>
      </c>
      <c r="P141" s="54" t="n">
        <f aca="false">IF(F141="","",ROUND(SQRT((F141*L141/100)^2+(G141*O141)^2),0))</f>
        <v>46</v>
      </c>
      <c r="R141" s="56" t="n">
        <v>3.10504283300168</v>
      </c>
      <c r="S141" s="57" t="n">
        <f aca="false">U141*V141*$F$5</f>
        <v>823.491577335375</v>
      </c>
      <c r="T141" s="58" t="n">
        <f aca="false">MAX(0,MIN(1,R141/100+$D$5))</f>
        <v>0.538606535438432</v>
      </c>
      <c r="U141" s="58" t="n">
        <v>0.616385911179173</v>
      </c>
      <c r="V141" s="57" t="n">
        <v>1336</v>
      </c>
      <c r="W141" s="58" t="n">
        <v>0.0882361663506877</v>
      </c>
      <c r="X141" s="59" t="s">
        <v>136</v>
      </c>
      <c r="Y141" s="59" t="s">
        <v>131</v>
      </c>
    </row>
    <row r="142" customFormat="false" ht="15" hidden="false" customHeight="false" outlineLevel="0" collapsed="false">
      <c r="A142" s="32" t="s">
        <v>198</v>
      </c>
      <c r="B142" s="32" t="s">
        <v>282</v>
      </c>
      <c r="C142" s="32" t="s">
        <v>285</v>
      </c>
      <c r="D142" s="54" t="n">
        <f aca="false">ROUND(S142*T142,0)</f>
        <v>634</v>
      </c>
      <c r="E142" s="54" t="n">
        <f aca="false">ROUND(S142,0)-D142</f>
        <v>597</v>
      </c>
      <c r="F142" s="54" t="n">
        <f aca="false">IF(COUNTA(D142:E142)=0,"",SUM(D142:E142))</f>
        <v>1231</v>
      </c>
      <c r="G142" s="55" t="n">
        <f aca="false">IF(OR(F142="",F142=0),"",D142/F142)</f>
        <v>0.515028432168968</v>
      </c>
      <c r="H142" s="55" t="n">
        <f aca="false">IF(OR(F142="",F142=0),"",E142/F142)</f>
        <v>0.484971567831032</v>
      </c>
      <c r="I142" s="32" t="s">
        <v>129</v>
      </c>
      <c r="J142" s="36" t="n">
        <v>1.88612725432908</v>
      </c>
      <c r="K142" s="36" t="n">
        <f aca="false">$K$8</f>
        <v>1.80191023378638</v>
      </c>
      <c r="L142" s="36" t="n">
        <f aca="false">SQRT(J142^2+K142^2)</f>
        <v>2.60851615102284</v>
      </c>
      <c r="M142" s="55" t="n">
        <f aca="false">IF(G142="","",MAX(0,G142-1.96*L142/100))</f>
        <v>0.463901515608921</v>
      </c>
      <c r="N142" s="55" t="n">
        <f aca="false">IF(G142="","",MIN(1,G142+1.96*L142/100))</f>
        <v>0.566155348729016</v>
      </c>
      <c r="O142" s="54" t="n">
        <f aca="false">ROUND(S142*W142,0)</f>
        <v>83</v>
      </c>
      <c r="P142" s="54" t="n">
        <f aca="false">IF(F142="","",ROUND(SQRT((F142*L142/100)^2+(G142*O142)^2),0))</f>
        <v>53</v>
      </c>
      <c r="R142" s="56" t="n">
        <v>0.781709144784085</v>
      </c>
      <c r="S142" s="57" t="n">
        <f aca="false">U142*V142*$F$5</f>
        <v>1230.51149425287</v>
      </c>
      <c r="T142" s="58" t="n">
        <f aca="false">MAX(0,MIN(1,R142/100+$D$5))</f>
        <v>0.515373198556256</v>
      </c>
      <c r="U142" s="58" t="n">
        <v>0.58735632183908</v>
      </c>
      <c r="V142" s="57" t="n">
        <v>2095</v>
      </c>
      <c r="W142" s="58" t="n">
        <v>0.0678151016999644</v>
      </c>
      <c r="X142" s="59" t="s">
        <v>169</v>
      </c>
      <c r="Y142" s="59" t="s">
        <v>131</v>
      </c>
    </row>
    <row r="143" customFormat="false" ht="15" hidden="false" customHeight="false" outlineLevel="0" collapsed="false">
      <c r="A143" s="32" t="s">
        <v>198</v>
      </c>
      <c r="B143" s="32" t="s">
        <v>282</v>
      </c>
      <c r="C143" s="32" t="s">
        <v>286</v>
      </c>
      <c r="D143" s="54" t="n">
        <f aca="false">ROUND(S143*T143,0)</f>
        <v>522</v>
      </c>
      <c r="E143" s="54" t="n">
        <f aca="false">ROUND(S143,0)-D143</f>
        <v>405</v>
      </c>
      <c r="F143" s="54" t="n">
        <f aca="false">IF(COUNTA(D143:E143)=0,"",SUM(D143:E143))</f>
        <v>927</v>
      </c>
      <c r="G143" s="55" t="n">
        <f aca="false">IF(OR(F143="",F143=0),"",D143/F143)</f>
        <v>0.563106796116505</v>
      </c>
      <c r="H143" s="55" t="n">
        <f aca="false">IF(OR(F143="",F143=0),"",E143/F143)</f>
        <v>0.436893203883495</v>
      </c>
      <c r="I143" s="32" t="s">
        <v>129</v>
      </c>
      <c r="J143" s="36" t="n">
        <v>2.37310914384046</v>
      </c>
      <c r="K143" s="36" t="n">
        <f aca="false">$K$8</f>
        <v>1.80191023378638</v>
      </c>
      <c r="L143" s="36" t="n">
        <f aca="false">SQRT(J143^2+K143^2)</f>
        <v>2.97968580545052</v>
      </c>
      <c r="M143" s="55" t="n">
        <f aca="false">IF(G143="","",MAX(0,G143-1.96*L143/100))</f>
        <v>0.504704954329675</v>
      </c>
      <c r="N143" s="55" t="n">
        <f aca="false">IF(G143="","",MIN(1,G143+1.96*L143/100))</f>
        <v>0.621508637903335</v>
      </c>
      <c r="O143" s="54" t="n">
        <f aca="false">ROUND(S143*W143,0)</f>
        <v>82</v>
      </c>
      <c r="P143" s="54" t="n">
        <f aca="false">IF(F143="","",ROUND(SQRT((F143*L143/100)^2+(G143*O143)^2),0))</f>
        <v>54</v>
      </c>
      <c r="R143" s="56" t="n">
        <v>5.5725656934791</v>
      </c>
      <c r="S143" s="57" t="n">
        <f aca="false">U143*V143*$F$5</f>
        <v>927.10447761194</v>
      </c>
      <c r="T143" s="58" t="n">
        <f aca="false">MAX(0,MIN(1,R143/100+$D$5))</f>
        <v>0.563281764043206</v>
      </c>
      <c r="U143" s="58" t="n">
        <v>0.546641791044776</v>
      </c>
      <c r="V143" s="57" t="n">
        <v>1696</v>
      </c>
      <c r="W143" s="58" t="n">
        <v>0.0882361663506877</v>
      </c>
      <c r="X143" s="59" t="s">
        <v>136</v>
      </c>
      <c r="Y143" s="59" t="s">
        <v>131</v>
      </c>
    </row>
    <row r="144" customFormat="false" ht="15" hidden="false" customHeight="false" outlineLevel="0" collapsed="false">
      <c r="A144" s="32" t="s">
        <v>198</v>
      </c>
      <c r="B144" s="32" t="s">
        <v>282</v>
      </c>
      <c r="C144" s="32" t="s">
        <v>287</v>
      </c>
      <c r="D144" s="54" t="n">
        <f aca="false">ROUND(S144*T144,0)</f>
        <v>293</v>
      </c>
      <c r="E144" s="54" t="n">
        <f aca="false">ROUND(S144,0)-D144</f>
        <v>278</v>
      </c>
      <c r="F144" s="54" t="n">
        <f aca="false">IF(COUNTA(D144:E144)=0,"",SUM(D144:E144))</f>
        <v>571</v>
      </c>
      <c r="G144" s="55" t="n">
        <f aca="false">IF(OR(F144="",F144=0),"",D144/F144)</f>
        <v>0.513134851138354</v>
      </c>
      <c r="H144" s="55" t="n">
        <f aca="false">IF(OR(F144="",F144=0),"",E144/F144)</f>
        <v>0.486865148861646</v>
      </c>
      <c r="I144" s="32" t="s">
        <v>129</v>
      </c>
      <c r="J144" s="36" t="n">
        <v>2.37310914384046</v>
      </c>
      <c r="K144" s="36" t="n">
        <f aca="false">$K$8</f>
        <v>1.80191023378638</v>
      </c>
      <c r="L144" s="36" t="n">
        <f aca="false">SQRT(J144^2+K144^2)</f>
        <v>2.97968580545052</v>
      </c>
      <c r="M144" s="55" t="n">
        <f aca="false">IF(G144="","",MAX(0,G144-1.96*L144/100))</f>
        <v>0.454733009351524</v>
      </c>
      <c r="N144" s="55" t="n">
        <f aca="false">IF(G144="","",MIN(1,G144+1.96*L144/100))</f>
        <v>0.571536692925184</v>
      </c>
      <c r="O144" s="54" t="n">
        <f aca="false">ROUND(S144*W144,0)</f>
        <v>50</v>
      </c>
      <c r="P144" s="54" t="n">
        <f aca="false">IF(F144="","",ROUND(SQRT((F144*L144/100)^2+(G144*O144)^2),0))</f>
        <v>31</v>
      </c>
      <c r="R144" s="56" t="n">
        <v>0.586266397121983</v>
      </c>
      <c r="S144" s="57" t="n">
        <f aca="false">U144*V144*$F$5</f>
        <v>571.471747700394</v>
      </c>
      <c r="T144" s="58" t="n">
        <f aca="false">MAX(0,MIN(1,R144/100+$D$5))</f>
        <v>0.513418771079635</v>
      </c>
      <c r="U144" s="58" t="n">
        <v>0.727989487516426</v>
      </c>
      <c r="V144" s="57" t="n">
        <v>785</v>
      </c>
      <c r="W144" s="58" t="n">
        <v>0.0882361663506877</v>
      </c>
      <c r="X144" s="59" t="s">
        <v>136</v>
      </c>
      <c r="Y144" s="59" t="s">
        <v>131</v>
      </c>
    </row>
    <row r="145" customFormat="false" ht="15" hidden="false" customHeight="false" outlineLevel="0" collapsed="false">
      <c r="A145" s="32" t="s">
        <v>198</v>
      </c>
      <c r="B145" s="32" t="s">
        <v>282</v>
      </c>
      <c r="C145" s="32" t="s">
        <v>288</v>
      </c>
      <c r="D145" s="54" t="n">
        <f aca="false">ROUND(S145*T145,0)</f>
        <v>587</v>
      </c>
      <c r="E145" s="54" t="n">
        <f aca="false">ROUND(S145,0)-D145</f>
        <v>418</v>
      </c>
      <c r="F145" s="54" t="n">
        <f aca="false">IF(COUNTA(D145:E145)=0,"",SUM(D145:E145))</f>
        <v>1005</v>
      </c>
      <c r="G145" s="55" t="n">
        <f aca="false">IF(OR(F145="",F145=0),"",D145/F145)</f>
        <v>0.58407960199005</v>
      </c>
      <c r="H145" s="55" t="n">
        <f aca="false">IF(OR(F145="",F145=0),"",E145/F145)</f>
        <v>0.41592039800995</v>
      </c>
      <c r="I145" s="32" t="s">
        <v>129</v>
      </c>
      <c r="J145" s="36" t="n">
        <v>1.88612725432908</v>
      </c>
      <c r="K145" s="36" t="n">
        <f aca="false">$K$8</f>
        <v>1.80191023378638</v>
      </c>
      <c r="L145" s="36" t="n">
        <f aca="false">SQRT(J145^2+K145^2)</f>
        <v>2.60851615102284</v>
      </c>
      <c r="M145" s="55" t="n">
        <f aca="false">IF(G145="","",MAX(0,G145-1.96*L145/100))</f>
        <v>0.532952685430002</v>
      </c>
      <c r="N145" s="55" t="n">
        <f aca="false">IF(G145="","",MIN(1,G145+1.96*L145/100))</f>
        <v>0.635206518550098</v>
      </c>
      <c r="O145" s="54" t="n">
        <f aca="false">ROUND(S145*W145,0)</f>
        <v>68</v>
      </c>
      <c r="P145" s="54" t="n">
        <f aca="false">IF(F145="","",ROUND(SQRT((F145*L145/100)^2+(G145*O145)^2),0))</f>
        <v>48</v>
      </c>
      <c r="R145" s="56" t="n">
        <v>7.7067131317103</v>
      </c>
      <c r="S145" s="57" t="n">
        <f aca="false">U145*V145*$F$5</f>
        <v>1004.53991291727</v>
      </c>
      <c r="T145" s="58" t="n">
        <f aca="false">MAX(0,MIN(1,R145/100+$D$5))</f>
        <v>0.584623238425518</v>
      </c>
      <c r="U145" s="58" t="n">
        <v>0.730043541364296</v>
      </c>
      <c r="V145" s="57" t="n">
        <v>1376</v>
      </c>
      <c r="W145" s="58" t="n">
        <v>0.0678151016999644</v>
      </c>
      <c r="X145" s="59" t="s">
        <v>169</v>
      </c>
      <c r="Y145" s="59" t="s">
        <v>131</v>
      </c>
    </row>
    <row r="146" customFormat="false" ht="15" hidden="false" customHeight="false" outlineLevel="0" collapsed="false">
      <c r="A146" s="32" t="s">
        <v>198</v>
      </c>
      <c r="B146" s="32" t="s">
        <v>289</v>
      </c>
      <c r="C146" s="32" t="s">
        <v>290</v>
      </c>
      <c r="D146" s="54" t="n">
        <f aca="false">ROUND(S146*T146,0)</f>
        <v>404</v>
      </c>
      <c r="E146" s="54" t="n">
        <f aca="false">ROUND(S146,0)-D146</f>
        <v>199</v>
      </c>
      <c r="F146" s="54" t="n">
        <f aca="false">IF(COUNTA(D146:E146)=0,"",SUM(D146:E146))</f>
        <v>603</v>
      </c>
      <c r="G146" s="55" t="n">
        <f aca="false">IF(OR(F146="",F146=0),"",D146/F146)</f>
        <v>0.669983416252073</v>
      </c>
      <c r="H146" s="55" t="n">
        <f aca="false">IF(OR(F146="",F146=0),"",E146/F146)</f>
        <v>0.330016583747927</v>
      </c>
      <c r="I146" s="32" t="s">
        <v>129</v>
      </c>
      <c r="J146" s="36" t="n">
        <v>2.37310914384046</v>
      </c>
      <c r="K146" s="36" t="n">
        <f aca="false">$K$8</f>
        <v>1.80191023378638</v>
      </c>
      <c r="L146" s="36" t="n">
        <f aca="false">SQRT(J146^2+K146^2)</f>
        <v>2.97968580545052</v>
      </c>
      <c r="M146" s="55" t="n">
        <f aca="false">IF(G146="","",MAX(0,G146-1.96*L146/100))</f>
        <v>0.611581574465243</v>
      </c>
      <c r="N146" s="55" t="n">
        <f aca="false">IF(G146="","",MIN(1,G146+1.96*L146/100))</f>
        <v>0.728385258038903</v>
      </c>
      <c r="O146" s="54" t="n">
        <f aca="false">ROUND(S146*W146,0)</f>
        <v>53</v>
      </c>
      <c r="P146" s="54" t="n">
        <f aca="false">IF(F146="","",ROUND(SQRT((F146*L146/100)^2+(G146*O146)^2),0))</f>
        <v>40</v>
      </c>
      <c r="R146" s="56" t="n">
        <v>16.1464228317276</v>
      </c>
      <c r="S146" s="57" t="n">
        <f aca="false">U146*V146*$F$5</f>
        <v>603.200953137411</v>
      </c>
      <c r="T146" s="58" t="n">
        <f aca="false">MAX(0,MIN(1,R146/100+$D$5))</f>
        <v>0.669020335425691</v>
      </c>
      <c r="U146" s="58" t="n">
        <v>0.453534551231136</v>
      </c>
      <c r="V146" s="57" t="n">
        <v>1330</v>
      </c>
      <c r="W146" s="58" t="n">
        <v>0.0882361663506877</v>
      </c>
      <c r="X146" s="59" t="s">
        <v>136</v>
      </c>
      <c r="Y146" s="59" t="s">
        <v>131</v>
      </c>
    </row>
    <row r="147" customFormat="false" ht="15" hidden="false" customHeight="false" outlineLevel="0" collapsed="false">
      <c r="A147" s="32" t="s">
        <v>198</v>
      </c>
      <c r="B147" s="32" t="s">
        <v>289</v>
      </c>
      <c r="C147" s="32" t="s">
        <v>291</v>
      </c>
      <c r="D147" s="54" t="n">
        <f aca="false">ROUND(S147*T147,0)</f>
        <v>305</v>
      </c>
      <c r="E147" s="54" t="n">
        <f aca="false">ROUND(S147,0)-D147</f>
        <v>179</v>
      </c>
      <c r="F147" s="54" t="n">
        <f aca="false">IF(COUNTA(D147:E147)=0,"",SUM(D147:E147))</f>
        <v>484</v>
      </c>
      <c r="G147" s="55" t="n">
        <f aca="false">IF(OR(F147="",F147=0),"",D147/F147)</f>
        <v>0.630165289256198</v>
      </c>
      <c r="H147" s="55" t="n">
        <f aca="false">IF(OR(F147="",F147=0),"",E147/F147)</f>
        <v>0.369834710743802</v>
      </c>
      <c r="I147" s="32" t="s">
        <v>129</v>
      </c>
      <c r="J147" s="36" t="n">
        <v>3.71103496666907</v>
      </c>
      <c r="K147" s="36" t="n">
        <f aca="false">$K$8</f>
        <v>1.80191023378638</v>
      </c>
      <c r="L147" s="36" t="n">
        <f aca="false">SQRT(J147^2+K147^2)</f>
        <v>4.12536798533956</v>
      </c>
      <c r="M147" s="55" t="n">
        <f aca="false">IF(G147="","",MAX(0,G147-1.96*L147/100))</f>
        <v>0.549308076743543</v>
      </c>
      <c r="N147" s="55" t="n">
        <f aca="false">IF(G147="","",MIN(1,G147+1.96*L147/100))</f>
        <v>0.711022501768854</v>
      </c>
      <c r="O147" s="54" t="n">
        <f aca="false">ROUND(S147*W147,0)</f>
        <v>72</v>
      </c>
      <c r="P147" s="54" t="n">
        <f aca="false">IF(F147="","",ROUND(SQRT((F147*L147/100)^2+(G147*O147)^2),0))</f>
        <v>50</v>
      </c>
      <c r="R147" s="56" t="n">
        <v>12.348304797886</v>
      </c>
      <c r="S147" s="57" t="n">
        <f aca="false">U147*V147*$F$5</f>
        <v>483.987301587302</v>
      </c>
      <c r="T147" s="58" t="n">
        <f aca="false">MAX(0,MIN(1,R147/100+$D$5))</f>
        <v>0.631039155087275</v>
      </c>
      <c r="U147" s="58" t="n">
        <v>0.499470899470899</v>
      </c>
      <c r="V147" s="57" t="n">
        <v>969</v>
      </c>
      <c r="W147" s="58" t="n">
        <v>0.147793277096735</v>
      </c>
      <c r="X147" s="59" t="s">
        <v>130</v>
      </c>
      <c r="Y147" s="59" t="s">
        <v>131</v>
      </c>
    </row>
    <row r="148" customFormat="false" ht="15" hidden="false" customHeight="false" outlineLevel="0" collapsed="false">
      <c r="A148" s="32" t="s">
        <v>198</v>
      </c>
      <c r="B148" s="32" t="s">
        <v>289</v>
      </c>
      <c r="C148" s="32" t="s">
        <v>292</v>
      </c>
      <c r="D148" s="54" t="n">
        <f aca="false">ROUND(S148*T148,0)</f>
        <v>338</v>
      </c>
      <c r="E148" s="54" t="n">
        <f aca="false">ROUND(S148,0)-D148</f>
        <v>177</v>
      </c>
      <c r="F148" s="54" t="n">
        <f aca="false">IF(COUNTA(D148:E148)=0,"",SUM(D148:E148))</f>
        <v>515</v>
      </c>
      <c r="G148" s="55" t="n">
        <f aca="false">IF(OR(F148="",F148=0),"",D148/F148)</f>
        <v>0.656310679611651</v>
      </c>
      <c r="H148" s="55" t="n">
        <f aca="false">IF(OR(F148="",F148=0),"",E148/F148)</f>
        <v>0.34368932038835</v>
      </c>
      <c r="I148" s="32" t="s">
        <v>129</v>
      </c>
      <c r="J148" s="36" t="n">
        <v>3.71103496666907</v>
      </c>
      <c r="K148" s="36" t="n">
        <f aca="false">$K$8</f>
        <v>1.80191023378638</v>
      </c>
      <c r="L148" s="36" t="n">
        <f aca="false">SQRT(J148^2+K148^2)</f>
        <v>4.12536798533956</v>
      </c>
      <c r="M148" s="55" t="n">
        <f aca="false">IF(G148="","",MAX(0,G148-1.96*L148/100))</f>
        <v>0.575453467098995</v>
      </c>
      <c r="N148" s="55" t="n">
        <f aca="false">IF(G148="","",MIN(1,G148+1.96*L148/100))</f>
        <v>0.737167892124306</v>
      </c>
      <c r="O148" s="54" t="n">
        <f aca="false">ROUND(S148*W148,0)</f>
        <v>76</v>
      </c>
      <c r="P148" s="54" t="n">
        <f aca="false">IF(F148="","",ROUND(SQRT((F148*L148/100)^2+(G148*O148)^2),0))</f>
        <v>54</v>
      </c>
      <c r="R148" s="56" t="n">
        <v>14.8383414781508</v>
      </c>
      <c r="S148" s="57" t="n">
        <f aca="false">U148*V148*$F$5</f>
        <v>515.312883435583</v>
      </c>
      <c r="T148" s="58" t="n">
        <f aca="false">MAX(0,MIN(1,R148/100+$D$5))</f>
        <v>0.655939521889923</v>
      </c>
      <c r="U148" s="58" t="n">
        <v>0.620858895705521</v>
      </c>
      <c r="V148" s="57" t="n">
        <v>830</v>
      </c>
      <c r="W148" s="58" t="n">
        <v>0.147793277096735</v>
      </c>
      <c r="X148" s="59" t="s">
        <v>130</v>
      </c>
      <c r="Y148" s="59" t="s">
        <v>131</v>
      </c>
    </row>
    <row r="149" customFormat="false" ht="15" hidden="false" customHeight="false" outlineLevel="0" collapsed="false">
      <c r="A149" s="32" t="s">
        <v>198</v>
      </c>
      <c r="B149" s="32" t="s">
        <v>293</v>
      </c>
      <c r="C149" s="32" t="s">
        <v>293</v>
      </c>
      <c r="D149" s="54" t="n">
        <f aca="false">ROUND(S149*T149,0)</f>
        <v>269</v>
      </c>
      <c r="E149" s="54" t="n">
        <f aca="false">ROUND(S149,0)-D149</f>
        <v>215</v>
      </c>
      <c r="F149" s="54" t="n">
        <f aca="false">IF(COUNTA(D149:E149)=0,"",SUM(D149:E149))</f>
        <v>484</v>
      </c>
      <c r="G149" s="55" t="n">
        <f aca="false">IF(OR(F149="",F149=0),"",D149/F149)</f>
        <v>0.555785123966942</v>
      </c>
      <c r="H149" s="55" t="n">
        <f aca="false">IF(OR(F149="",F149=0),"",E149/F149)</f>
        <v>0.444214876033058</v>
      </c>
      <c r="I149" s="32" t="s">
        <v>129</v>
      </c>
      <c r="J149" s="36" t="n">
        <v>3.71103496666907</v>
      </c>
      <c r="K149" s="36" t="n">
        <f aca="false">$K$8</f>
        <v>1.80191023378638</v>
      </c>
      <c r="L149" s="36" t="n">
        <f aca="false">SQRT(J149^2+K149^2)</f>
        <v>4.12536798533956</v>
      </c>
      <c r="M149" s="55" t="n">
        <f aca="false">IF(G149="","",MAX(0,G149-1.96*L149/100))</f>
        <v>0.474927911454287</v>
      </c>
      <c r="N149" s="55" t="n">
        <f aca="false">IF(G149="","",MIN(1,G149+1.96*L149/100))</f>
        <v>0.636642336479598</v>
      </c>
      <c r="O149" s="54" t="n">
        <f aca="false">ROUND(S149*W149,0)</f>
        <v>72</v>
      </c>
      <c r="P149" s="54" t="n">
        <f aca="false">IF(F149="","",ROUND(SQRT((F149*L149/100)^2+(G149*O149)^2),0))</f>
        <v>45</v>
      </c>
      <c r="R149" s="56" t="n">
        <v>4.86029103149305</v>
      </c>
      <c r="S149" s="57" t="n">
        <f aca="false">U149*V149*$F$5</f>
        <v>483.913480885312</v>
      </c>
      <c r="T149" s="58" t="n">
        <f aca="false">MAX(0,MIN(1,R149/100+$D$5))</f>
        <v>0.556159017423345</v>
      </c>
      <c r="U149" s="58" t="n">
        <v>0.469818913480885</v>
      </c>
      <c r="V149" s="57" t="n">
        <v>1030</v>
      </c>
      <c r="W149" s="58" t="n">
        <v>0.147793277096735</v>
      </c>
      <c r="X149" s="59" t="s">
        <v>130</v>
      </c>
      <c r="Y149" s="59" t="s">
        <v>131</v>
      </c>
    </row>
    <row r="150" customFormat="false" ht="15" hidden="false" customHeight="false" outlineLevel="0" collapsed="false">
      <c r="A150" s="32" t="s">
        <v>198</v>
      </c>
      <c r="B150" s="32" t="s">
        <v>294</v>
      </c>
      <c r="C150" s="32" t="s">
        <v>294</v>
      </c>
      <c r="D150" s="54" t="n">
        <f aca="false">ROUND(S150*T150,0)</f>
        <v>506</v>
      </c>
      <c r="E150" s="54" t="n">
        <f aca="false">ROUND(S150,0)-D150</f>
        <v>1151</v>
      </c>
      <c r="F150" s="54" t="n">
        <f aca="false">IF(COUNTA(D150:E150)=0,"",SUM(D150:E150))</f>
        <v>1657</v>
      </c>
      <c r="G150" s="55" t="n">
        <f aca="false">IF(OR(F150="",F150=0),"",D150/F150)</f>
        <v>0.305371152685576</v>
      </c>
      <c r="H150" s="55" t="n">
        <f aca="false">IF(OR(F150="",F150=0),"",E150/F150)</f>
        <v>0.694628847314424</v>
      </c>
      <c r="I150" s="32" t="s">
        <v>129</v>
      </c>
      <c r="J150" s="36" t="n">
        <v>1.88612725432908</v>
      </c>
      <c r="K150" s="36" t="n">
        <f aca="false">$K$8</f>
        <v>1.80191023378638</v>
      </c>
      <c r="L150" s="36" t="n">
        <f aca="false">SQRT(J150^2+K150^2)</f>
        <v>2.60851615102284</v>
      </c>
      <c r="M150" s="55" t="n">
        <f aca="false">IF(G150="","",MAX(0,G150-1.96*L150/100))</f>
        <v>0.254244236125529</v>
      </c>
      <c r="N150" s="55" t="n">
        <f aca="false">IF(G150="","",MIN(1,G150+1.96*L150/100))</f>
        <v>0.356498069245624</v>
      </c>
      <c r="O150" s="54" t="n">
        <f aca="false">ROUND(S150*W150,0)</f>
        <v>112</v>
      </c>
      <c r="P150" s="54" t="n">
        <f aca="false">IF(F150="","",ROUND(SQRT((F150*L150/100)^2+(G150*O150)^2),0))</f>
        <v>55</v>
      </c>
      <c r="R150" s="56" t="n">
        <v>-20.1873479577104</v>
      </c>
      <c r="S150" s="57" t="n">
        <f aca="false">U150*V150*$F$5</f>
        <v>1656.73758865248</v>
      </c>
      <c r="T150" s="58" t="n">
        <f aca="false">MAX(0,MIN(1,R150/100+$D$5))</f>
        <v>0.305682627531311</v>
      </c>
      <c r="U150" s="58" t="n">
        <v>0.66750104297038</v>
      </c>
      <c r="V150" s="57" t="n">
        <v>2482</v>
      </c>
      <c r="W150" s="58" t="n">
        <v>0.0678151016999644</v>
      </c>
      <c r="X150" s="59" t="s">
        <v>169</v>
      </c>
      <c r="Y150" s="59" t="s">
        <v>131</v>
      </c>
    </row>
    <row r="151" customFormat="false" ht="15" hidden="false" customHeight="false" outlineLevel="0" collapsed="false">
      <c r="A151" s="32" t="s">
        <v>198</v>
      </c>
      <c r="B151" s="32" t="s">
        <v>295</v>
      </c>
      <c r="C151" s="32" t="s">
        <v>296</v>
      </c>
      <c r="D151" s="54" t="n">
        <f aca="false">ROUND(S151*T151,0)</f>
        <v>770</v>
      </c>
      <c r="E151" s="54" t="n">
        <f aca="false">ROUND(S151,0)-D151</f>
        <v>770</v>
      </c>
      <c r="F151" s="54" t="n">
        <f aca="false">IF(COUNTA(D151:E151)=0,"",SUM(D151:E151))</f>
        <v>1540</v>
      </c>
      <c r="G151" s="55" t="n">
        <f aca="false">IF(OR(F151="",F151=0),"",D151/F151)</f>
        <v>0.5</v>
      </c>
      <c r="H151" s="55" t="n">
        <f aca="false">IF(OR(F151="",F151=0),"",E151/F151)</f>
        <v>0.5</v>
      </c>
      <c r="I151" s="32" t="s">
        <v>129</v>
      </c>
      <c r="J151" s="36" t="n">
        <v>1.88612725432908</v>
      </c>
      <c r="K151" s="36" t="n">
        <f aca="false">$K$8</f>
        <v>1.80191023378638</v>
      </c>
      <c r="L151" s="36" t="n">
        <f aca="false">SQRT(J151^2+K151^2)</f>
        <v>2.60851615102284</v>
      </c>
      <c r="M151" s="55" t="n">
        <f aca="false">IF(G151="","",MAX(0,G151-1.96*L151/100))</f>
        <v>0.448873083439952</v>
      </c>
      <c r="N151" s="55" t="n">
        <f aca="false">IF(G151="","",MIN(1,G151+1.96*L151/100))</f>
        <v>0.551126916560048</v>
      </c>
      <c r="O151" s="54" t="n">
        <f aca="false">ROUND(S151*W151,0)</f>
        <v>104</v>
      </c>
      <c r="P151" s="54" t="n">
        <f aca="false">IF(F151="","",ROUND(SQRT((F151*L151/100)^2+(G151*O151)^2),0))</f>
        <v>66</v>
      </c>
      <c r="R151" s="56" t="n">
        <v>-0.746943844178089</v>
      </c>
      <c r="S151" s="57" t="n">
        <f aca="false">U151*V151*$F$5</f>
        <v>1540.493339254</v>
      </c>
      <c r="T151" s="58" t="n">
        <f aca="false">MAX(0,MIN(1,R151/100+$D$5))</f>
        <v>0.500086668666634</v>
      </c>
      <c r="U151" s="58" t="n">
        <v>0.670071047957371</v>
      </c>
      <c r="V151" s="57" t="n">
        <v>2299</v>
      </c>
      <c r="W151" s="58" t="n">
        <v>0.0678151016999644</v>
      </c>
      <c r="X151" s="59" t="s">
        <v>169</v>
      </c>
      <c r="Y151" s="59" t="s">
        <v>131</v>
      </c>
    </row>
    <row r="152" customFormat="false" ht="15" hidden="false" customHeight="false" outlineLevel="0" collapsed="false">
      <c r="A152" s="32" t="s">
        <v>198</v>
      </c>
      <c r="B152" s="32" t="s">
        <v>295</v>
      </c>
      <c r="C152" s="32" t="s">
        <v>297</v>
      </c>
      <c r="D152" s="54" t="n">
        <f aca="false">ROUND(S152*T152,0)</f>
        <v>862</v>
      </c>
      <c r="E152" s="54" t="n">
        <f aca="false">ROUND(S152,0)-D152</f>
        <v>833</v>
      </c>
      <c r="F152" s="54" t="n">
        <f aca="false">IF(COUNTA(D152:E152)=0,"",SUM(D152:E152))</f>
        <v>1695</v>
      </c>
      <c r="G152" s="55" t="n">
        <f aca="false">IF(OR(F152="",F152=0),"",D152/F152)</f>
        <v>0.508554572271387</v>
      </c>
      <c r="H152" s="55" t="n">
        <f aca="false">IF(OR(F152="",F152=0),"",E152/F152)</f>
        <v>0.491445427728614</v>
      </c>
      <c r="I152" s="32" t="s">
        <v>129</v>
      </c>
      <c r="J152" s="36" t="n">
        <v>1.88612725432908</v>
      </c>
      <c r="K152" s="36" t="n">
        <f aca="false">$K$8</f>
        <v>1.80191023378638</v>
      </c>
      <c r="L152" s="36" t="n">
        <f aca="false">SQRT(J152^2+K152^2)</f>
        <v>2.60851615102284</v>
      </c>
      <c r="M152" s="55" t="n">
        <f aca="false">IF(G152="","",MAX(0,G152-1.96*L152/100))</f>
        <v>0.457427655711339</v>
      </c>
      <c r="N152" s="55" t="n">
        <f aca="false">IF(G152="","",MIN(1,G152+1.96*L152/100))</f>
        <v>0.559681488831434</v>
      </c>
      <c r="O152" s="54" t="n">
        <f aca="false">ROUND(S152*W152,0)</f>
        <v>115</v>
      </c>
      <c r="P152" s="54" t="n">
        <f aca="false">IF(F152="","",ROUND(SQRT((F152*L152/100)^2+(G152*O152)^2),0))</f>
        <v>73</v>
      </c>
      <c r="R152" s="56" t="n">
        <v>0.0601409331689252</v>
      </c>
      <c r="S152" s="57" t="n">
        <f aca="false">U152*V152*$F$5</f>
        <v>1695.44705882353</v>
      </c>
      <c r="T152" s="58" t="n">
        <f aca="false">MAX(0,MIN(1,R152/100+$D$5))</f>
        <v>0.508157516440104</v>
      </c>
      <c r="U152" s="58" t="n">
        <v>0.620588235294118</v>
      </c>
      <c r="V152" s="57" t="n">
        <v>2732</v>
      </c>
      <c r="W152" s="58" t="n">
        <v>0.0678151016999644</v>
      </c>
      <c r="X152" s="59" t="s">
        <v>169</v>
      </c>
      <c r="Y152" s="59" t="s">
        <v>131</v>
      </c>
    </row>
    <row r="153" customFormat="false" ht="15" hidden="false" customHeight="false" outlineLevel="0" collapsed="false">
      <c r="A153" s="32" t="s">
        <v>198</v>
      </c>
      <c r="B153" s="32" t="s">
        <v>295</v>
      </c>
      <c r="C153" s="32" t="s">
        <v>298</v>
      </c>
      <c r="D153" s="54" t="n">
        <f aca="false">ROUND(S153*T153,0)</f>
        <v>1505</v>
      </c>
      <c r="E153" s="54" t="n">
        <f aca="false">ROUND(S153,0)-D153</f>
        <v>1460</v>
      </c>
      <c r="F153" s="54" t="n">
        <f aca="false">IF(COUNTA(D153:E153)=0,"",SUM(D153:E153))</f>
        <v>2965</v>
      </c>
      <c r="G153" s="55" t="n">
        <f aca="false">IF(OR(F153="",F153=0),"",D153/F153)</f>
        <v>0.507588532883643</v>
      </c>
      <c r="H153" s="55" t="n">
        <f aca="false">IF(OR(F153="",F153=0),"",E153/F153)</f>
        <v>0.492411467116358</v>
      </c>
      <c r="I153" s="32" t="s">
        <v>129</v>
      </c>
      <c r="J153" s="36" t="n">
        <v>1.88612725432908</v>
      </c>
      <c r="K153" s="36" t="n">
        <f aca="false">$K$8</f>
        <v>1.80191023378638</v>
      </c>
      <c r="L153" s="36" t="n">
        <f aca="false">SQRT(J153^2+K153^2)</f>
        <v>2.60851615102284</v>
      </c>
      <c r="M153" s="55" t="n">
        <f aca="false">IF(G153="","",MAX(0,G153-1.96*L153/100))</f>
        <v>0.456461616323595</v>
      </c>
      <c r="N153" s="55" t="n">
        <f aca="false">IF(G153="","",MIN(1,G153+1.96*L153/100))</f>
        <v>0.55871544944369</v>
      </c>
      <c r="O153" s="54" t="n">
        <f aca="false">ROUND(S153*W153,0)</f>
        <v>201</v>
      </c>
      <c r="P153" s="54" t="n">
        <f aca="false">IF(F153="","",ROUND(SQRT((F153*L153/100)^2+(G153*O153)^2),0))</f>
        <v>128</v>
      </c>
      <c r="R153" s="56" t="n">
        <v>0.00673191319857339</v>
      </c>
      <c r="S153" s="57" t="n">
        <f aca="false">U153*V153*$F$5</f>
        <v>2965.37262012693</v>
      </c>
      <c r="T153" s="58" t="n">
        <f aca="false">MAX(0,MIN(1,R153/100+$D$5))</f>
        <v>0.507623426240401</v>
      </c>
      <c r="U153" s="58" t="n">
        <v>0.668177697189484</v>
      </c>
      <c r="V153" s="57" t="n">
        <v>4438</v>
      </c>
      <c r="W153" s="58" t="n">
        <v>0.0678151016999644</v>
      </c>
      <c r="X153" s="59" t="s">
        <v>169</v>
      </c>
      <c r="Y153" s="59" t="s">
        <v>131</v>
      </c>
    </row>
    <row r="154" customFormat="false" ht="15" hidden="false" customHeight="false" outlineLevel="0" collapsed="false">
      <c r="A154" s="32" t="s">
        <v>198</v>
      </c>
      <c r="B154" s="32" t="s">
        <v>295</v>
      </c>
      <c r="C154" s="32" t="s">
        <v>299</v>
      </c>
      <c r="D154" s="54" t="n">
        <f aca="false">ROUND(S154*T154,0)</f>
        <v>753</v>
      </c>
      <c r="E154" s="54" t="n">
        <f aca="false">ROUND(S154,0)-D154</f>
        <v>755</v>
      </c>
      <c r="F154" s="54" t="n">
        <f aca="false">IF(COUNTA(D154:E154)=0,"",SUM(D154:E154))</f>
        <v>1508</v>
      </c>
      <c r="G154" s="55" t="n">
        <f aca="false">IF(OR(F154="",F154=0),"",D154/F154)</f>
        <v>0.499336870026525</v>
      </c>
      <c r="H154" s="55" t="n">
        <f aca="false">IF(OR(F154="",F154=0),"",E154/F154)</f>
        <v>0.500663129973475</v>
      </c>
      <c r="I154" s="32" t="s">
        <v>129</v>
      </c>
      <c r="J154" s="36" t="n">
        <v>1.88612725432908</v>
      </c>
      <c r="K154" s="36" t="n">
        <f aca="false">$K$8</f>
        <v>1.80191023378638</v>
      </c>
      <c r="L154" s="36" t="n">
        <f aca="false">SQRT(J154^2+K154^2)</f>
        <v>2.60851615102284</v>
      </c>
      <c r="M154" s="55" t="n">
        <f aca="false">IF(G154="","",MAX(0,G154-1.96*L154/100))</f>
        <v>0.448209953466477</v>
      </c>
      <c r="N154" s="55" t="n">
        <f aca="false">IF(G154="","",MIN(1,G154+1.96*L154/100))</f>
        <v>0.550463786586573</v>
      </c>
      <c r="O154" s="54" t="n">
        <f aca="false">ROUND(S154*W154,0)</f>
        <v>102</v>
      </c>
      <c r="P154" s="54" t="n">
        <f aca="false">IF(F154="","",ROUND(SQRT((F154*L154/100)^2+(G154*O154)^2),0))</f>
        <v>64</v>
      </c>
      <c r="R154" s="56" t="n">
        <v>-0.832221671976935</v>
      </c>
      <c r="S154" s="57" t="n">
        <f aca="false">U154*V154*$F$5</f>
        <v>1507.62659380692</v>
      </c>
      <c r="T154" s="58" t="n">
        <f aca="false">MAX(0,MIN(1,R154/100+$D$5))</f>
        <v>0.499233890388645</v>
      </c>
      <c r="U154" s="58" t="n">
        <v>0.679417122040073</v>
      </c>
      <c r="V154" s="57" t="n">
        <v>2219</v>
      </c>
      <c r="W154" s="58" t="n">
        <v>0.0678151016999644</v>
      </c>
      <c r="X154" s="59" t="s">
        <v>169</v>
      </c>
      <c r="Y154" s="59" t="s">
        <v>131</v>
      </c>
    </row>
    <row r="155" customFormat="false" ht="15" hidden="false" customHeight="false" outlineLevel="0" collapsed="false">
      <c r="A155" s="32" t="s">
        <v>198</v>
      </c>
      <c r="B155" s="32" t="s">
        <v>295</v>
      </c>
      <c r="C155" s="32" t="s">
        <v>300</v>
      </c>
      <c r="D155" s="54" t="n">
        <f aca="false">ROUND(S155*T155,0)</f>
        <v>691</v>
      </c>
      <c r="E155" s="54" t="n">
        <f aca="false">ROUND(S155,0)-D155</f>
        <v>693</v>
      </c>
      <c r="F155" s="54" t="n">
        <f aca="false">IF(COUNTA(D155:E155)=0,"",SUM(D155:E155))</f>
        <v>1384</v>
      </c>
      <c r="G155" s="55" t="n">
        <f aca="false">IF(OR(F155="",F155=0),"",D155/F155)</f>
        <v>0.499277456647399</v>
      </c>
      <c r="H155" s="55" t="n">
        <f aca="false">IF(OR(F155="",F155=0),"",E155/F155)</f>
        <v>0.500722543352601</v>
      </c>
      <c r="I155" s="32" t="s">
        <v>129</v>
      </c>
      <c r="J155" s="36" t="n">
        <v>1.88612725432908</v>
      </c>
      <c r="K155" s="36" t="n">
        <f aca="false">$K$8</f>
        <v>1.80191023378638</v>
      </c>
      <c r="L155" s="36" t="n">
        <f aca="false">SQRT(J155^2+K155^2)</f>
        <v>2.60851615102284</v>
      </c>
      <c r="M155" s="55" t="n">
        <f aca="false">IF(G155="","",MAX(0,G155-1.96*L155/100))</f>
        <v>0.448150540087351</v>
      </c>
      <c r="N155" s="55" t="n">
        <f aca="false">IF(G155="","",MIN(1,G155+1.96*L155/100))</f>
        <v>0.550404373207447</v>
      </c>
      <c r="O155" s="54" t="n">
        <f aca="false">ROUND(S155*W155,0)</f>
        <v>94</v>
      </c>
      <c r="P155" s="54" t="n">
        <f aca="false">IF(F155="","",ROUND(SQRT((F155*L155/100)^2+(G155*O155)^2),0))</f>
        <v>59</v>
      </c>
      <c r="R155" s="56" t="n">
        <v>-0.835623169174093</v>
      </c>
      <c r="S155" s="57" t="n">
        <f aca="false">U155*V155*$F$5</f>
        <v>1383.95299145299</v>
      </c>
      <c r="T155" s="58" t="n">
        <f aca="false">MAX(0,MIN(1,R155/100+$D$5))</f>
        <v>0.499199875416674</v>
      </c>
      <c r="U155" s="58" t="n">
        <v>0.643399810066477</v>
      </c>
      <c r="V155" s="57" t="n">
        <v>2151</v>
      </c>
      <c r="W155" s="58" t="n">
        <v>0.0678151016999644</v>
      </c>
      <c r="X155" s="59" t="s">
        <v>169</v>
      </c>
      <c r="Y155" s="59" t="s">
        <v>131</v>
      </c>
    </row>
    <row r="156" customFormat="false" ht="15" hidden="false" customHeight="false" outlineLevel="0" collapsed="false">
      <c r="A156" s="32" t="s">
        <v>198</v>
      </c>
      <c r="B156" s="32" t="s">
        <v>295</v>
      </c>
      <c r="C156" s="32" t="s">
        <v>301</v>
      </c>
      <c r="D156" s="54" t="n">
        <f aca="false">ROUND(S156*T156,0)</f>
        <v>621</v>
      </c>
      <c r="E156" s="54" t="n">
        <f aca="false">ROUND(S156,0)-D156</f>
        <v>561</v>
      </c>
      <c r="F156" s="54" t="n">
        <f aca="false">IF(COUNTA(D156:E156)=0,"",SUM(D156:E156))</f>
        <v>1182</v>
      </c>
      <c r="G156" s="55" t="n">
        <f aca="false">IF(OR(F156="",F156=0),"",D156/F156)</f>
        <v>0.525380710659898</v>
      </c>
      <c r="H156" s="55" t="n">
        <f aca="false">IF(OR(F156="",F156=0),"",E156/F156)</f>
        <v>0.474619289340102</v>
      </c>
      <c r="I156" s="32" t="s">
        <v>129</v>
      </c>
      <c r="J156" s="36" t="n">
        <v>1.88612725432908</v>
      </c>
      <c r="K156" s="36" t="n">
        <f aca="false">$K$8</f>
        <v>1.80191023378638</v>
      </c>
      <c r="L156" s="36" t="n">
        <f aca="false">SQRT(J156^2+K156^2)</f>
        <v>2.60851615102284</v>
      </c>
      <c r="M156" s="55" t="n">
        <f aca="false">IF(G156="","",MAX(0,G156-1.96*L156/100))</f>
        <v>0.474253794099851</v>
      </c>
      <c r="N156" s="55" t="n">
        <f aca="false">IF(G156="","",MIN(1,G156+1.96*L156/100))</f>
        <v>0.576507627219946</v>
      </c>
      <c r="O156" s="54" t="n">
        <f aca="false">ROUND(S156*W156,0)</f>
        <v>80</v>
      </c>
      <c r="P156" s="54" t="n">
        <f aca="false">IF(F156="","",ROUND(SQRT((F156*L156/100)^2+(G156*O156)^2),0))</f>
        <v>52</v>
      </c>
      <c r="R156" s="56" t="n">
        <v>1.76377481158034</v>
      </c>
      <c r="S156" s="57" t="n">
        <f aca="false">U156*V156*$F$5</f>
        <v>1181.67359413203</v>
      </c>
      <c r="T156" s="58" t="n">
        <f aca="false">MAX(0,MIN(1,R156/100+$D$5))</f>
        <v>0.525193855224218</v>
      </c>
      <c r="U156" s="58" t="n">
        <v>0.737163814180929</v>
      </c>
      <c r="V156" s="57" t="n">
        <v>1603</v>
      </c>
      <c r="W156" s="58" t="n">
        <v>0.0678151016999644</v>
      </c>
      <c r="X156" s="59" t="s">
        <v>169</v>
      </c>
      <c r="Y156" s="59" t="s">
        <v>131</v>
      </c>
    </row>
    <row r="157" customFormat="false" ht="15" hidden="false" customHeight="false" outlineLevel="0" collapsed="false">
      <c r="A157" s="32" t="s">
        <v>198</v>
      </c>
      <c r="B157" s="32" t="s">
        <v>295</v>
      </c>
      <c r="C157" s="32" t="s">
        <v>302</v>
      </c>
      <c r="D157" s="54" t="n">
        <f aca="false">ROUND(S157*T157,0)</f>
        <v>1249</v>
      </c>
      <c r="E157" s="54" t="n">
        <f aca="false">ROUND(S157,0)-D157</f>
        <v>1253</v>
      </c>
      <c r="F157" s="54" t="n">
        <f aca="false">IF(COUNTA(D157:E157)=0,"",SUM(D157:E157))</f>
        <v>2502</v>
      </c>
      <c r="G157" s="55" t="n">
        <f aca="false">IF(OR(F157="",F157=0),"",D157/F157)</f>
        <v>0.499200639488409</v>
      </c>
      <c r="H157" s="55" t="n">
        <f aca="false">IF(OR(F157="",F157=0),"",E157/F157)</f>
        <v>0.500799360511591</v>
      </c>
      <c r="I157" s="32" t="s">
        <v>129</v>
      </c>
      <c r="J157" s="36" t="n">
        <v>1.88612725432908</v>
      </c>
      <c r="K157" s="36" t="n">
        <f aca="false">$K$8</f>
        <v>1.80191023378638</v>
      </c>
      <c r="L157" s="36" t="n">
        <f aca="false">SQRT(J157^2+K157^2)</f>
        <v>2.60851615102284</v>
      </c>
      <c r="M157" s="55" t="n">
        <f aca="false">IF(G157="","",MAX(0,G157-1.96*L157/100))</f>
        <v>0.448073722928362</v>
      </c>
      <c r="N157" s="55" t="n">
        <f aca="false">IF(G157="","",MIN(1,G157+1.96*L157/100))</f>
        <v>0.550327556048457</v>
      </c>
      <c r="O157" s="54" t="n">
        <f aca="false">ROUND(S157*W157,0)</f>
        <v>170</v>
      </c>
      <c r="P157" s="54" t="n">
        <f aca="false">IF(F157="","",ROUND(SQRT((F157*L157/100)^2+(G157*O157)^2),0))</f>
        <v>107</v>
      </c>
      <c r="R157" s="56" t="n">
        <v>-0.842506535225337</v>
      </c>
      <c r="S157" s="57" t="n">
        <f aca="false">U157*V157*$F$5</f>
        <v>2501.86532550992</v>
      </c>
      <c r="T157" s="58" t="n">
        <f aca="false">MAX(0,MIN(1,R157/100+$D$5))</f>
        <v>0.499131041756161</v>
      </c>
      <c r="U157" s="58" t="n">
        <v>0.618049734562727</v>
      </c>
      <c r="V157" s="57" t="n">
        <v>4048</v>
      </c>
      <c r="W157" s="58" t="n">
        <v>0.0678151016999644</v>
      </c>
      <c r="X157" s="59" t="s">
        <v>169</v>
      </c>
      <c r="Y157" s="59" t="s">
        <v>131</v>
      </c>
    </row>
    <row r="158" customFormat="false" ht="15" hidden="false" customHeight="false" outlineLevel="0" collapsed="false">
      <c r="A158" s="32" t="s">
        <v>198</v>
      </c>
      <c r="B158" s="32" t="s">
        <v>295</v>
      </c>
      <c r="C158" s="32" t="s">
        <v>303</v>
      </c>
      <c r="D158" s="54" t="n">
        <f aca="false">ROUND(S158*T158,0)</f>
        <v>712</v>
      </c>
      <c r="E158" s="54" t="n">
        <f aca="false">ROUND(S158,0)-D158</f>
        <v>601</v>
      </c>
      <c r="F158" s="54" t="n">
        <f aca="false">IF(COUNTA(D158:E158)=0,"",SUM(D158:E158))</f>
        <v>1313</v>
      </c>
      <c r="G158" s="55" t="n">
        <f aca="false">IF(OR(F158="",F158=0),"",D158/F158)</f>
        <v>0.542269611576542</v>
      </c>
      <c r="H158" s="55" t="n">
        <f aca="false">IF(OR(F158="",F158=0),"",E158/F158)</f>
        <v>0.457730388423458</v>
      </c>
      <c r="I158" s="32" t="s">
        <v>129</v>
      </c>
      <c r="J158" s="36" t="n">
        <v>1.88612725432908</v>
      </c>
      <c r="K158" s="36" t="n">
        <f aca="false">$K$8</f>
        <v>1.80191023378638</v>
      </c>
      <c r="L158" s="36" t="n">
        <f aca="false">SQRT(J158^2+K158^2)</f>
        <v>2.60851615102284</v>
      </c>
      <c r="M158" s="55" t="n">
        <f aca="false">IF(G158="","",MAX(0,G158-1.96*L158/100))</f>
        <v>0.491142695016495</v>
      </c>
      <c r="N158" s="55" t="n">
        <f aca="false">IF(G158="","",MIN(1,G158+1.96*L158/100))</f>
        <v>0.59339652813659</v>
      </c>
      <c r="O158" s="54" t="n">
        <f aca="false">ROUND(S158*W158,0)</f>
        <v>89</v>
      </c>
      <c r="P158" s="54" t="n">
        <f aca="false">IF(F158="","",ROUND(SQRT((F158*L158/100)^2+(G158*O158)^2),0))</f>
        <v>59</v>
      </c>
      <c r="R158" s="56" t="n">
        <v>3.51855190163728</v>
      </c>
      <c r="S158" s="57" t="n">
        <f aca="false">U158*V158*$F$5</f>
        <v>1312.71</v>
      </c>
      <c r="T158" s="58" t="n">
        <f aca="false">MAX(0,MIN(1,R158/100+$D$5))</f>
        <v>0.542741626124788</v>
      </c>
      <c r="U158" s="58" t="n">
        <v>0.658</v>
      </c>
      <c r="V158" s="57" t="n">
        <v>1995</v>
      </c>
      <c r="W158" s="58" t="n">
        <v>0.0678151016999644</v>
      </c>
      <c r="X158" s="59" t="s">
        <v>169</v>
      </c>
      <c r="Y158" s="59" t="s">
        <v>131</v>
      </c>
    </row>
    <row r="159" customFormat="false" ht="15" hidden="false" customHeight="false" outlineLevel="0" collapsed="false">
      <c r="A159" s="32" t="s">
        <v>198</v>
      </c>
      <c r="B159" s="32" t="s">
        <v>295</v>
      </c>
      <c r="C159" s="32" t="s">
        <v>304</v>
      </c>
      <c r="D159" s="54" t="n">
        <f aca="false">ROUND(S159*T159,0)</f>
        <v>696</v>
      </c>
      <c r="E159" s="54" t="n">
        <f aca="false">ROUND(S159,0)-D159</f>
        <v>646</v>
      </c>
      <c r="F159" s="54" t="n">
        <f aca="false">IF(COUNTA(D159:E159)=0,"",SUM(D159:E159))</f>
        <v>1342</v>
      </c>
      <c r="G159" s="55" t="n">
        <f aca="false">IF(OR(F159="",F159=0),"",D159/F159)</f>
        <v>0.518628912071535</v>
      </c>
      <c r="H159" s="55" t="n">
        <f aca="false">IF(OR(F159="",F159=0),"",E159/F159)</f>
        <v>0.481371087928465</v>
      </c>
      <c r="I159" s="32" t="s">
        <v>129</v>
      </c>
      <c r="J159" s="36" t="n">
        <v>1.88612725432908</v>
      </c>
      <c r="K159" s="36" t="n">
        <f aca="false">$K$8</f>
        <v>1.80191023378638</v>
      </c>
      <c r="L159" s="36" t="n">
        <f aca="false">SQRT(J159^2+K159^2)</f>
        <v>2.60851615102284</v>
      </c>
      <c r="M159" s="55" t="n">
        <f aca="false">IF(G159="","",MAX(0,G159-1.96*L159/100))</f>
        <v>0.467501995511487</v>
      </c>
      <c r="N159" s="55" t="n">
        <f aca="false">IF(G159="","",MIN(1,G159+1.96*L159/100))</f>
        <v>0.569755828631583</v>
      </c>
      <c r="O159" s="54" t="n">
        <f aca="false">ROUND(S159*W159,0)</f>
        <v>91</v>
      </c>
      <c r="P159" s="54" t="n">
        <f aca="false">IF(F159="","",ROUND(SQRT((F159*L159/100)^2+(G159*O159)^2),0))</f>
        <v>59</v>
      </c>
      <c r="R159" s="56" t="n">
        <v>1.10909112874604</v>
      </c>
      <c r="S159" s="57" t="n">
        <f aca="false">U159*V159*$F$5</f>
        <v>1342.44359673025</v>
      </c>
      <c r="T159" s="58" t="n">
        <f aca="false">MAX(0,MIN(1,R159/100+$D$5))</f>
        <v>0.518647018395875</v>
      </c>
      <c r="U159" s="58" t="n">
        <v>0.726430517711172</v>
      </c>
      <c r="V159" s="57" t="n">
        <v>1848</v>
      </c>
      <c r="W159" s="58" t="n">
        <v>0.0678151016999644</v>
      </c>
      <c r="X159" s="59" t="s">
        <v>169</v>
      </c>
      <c r="Y159" s="59" t="s">
        <v>131</v>
      </c>
    </row>
    <row r="160" customFormat="false" ht="15" hidden="false" customHeight="false" outlineLevel="0" collapsed="false">
      <c r="A160" s="32" t="s">
        <v>198</v>
      </c>
      <c r="B160" s="32" t="s">
        <v>295</v>
      </c>
      <c r="C160" s="32" t="s">
        <v>305</v>
      </c>
      <c r="D160" s="54" t="n">
        <f aca="false">ROUND(S160*T160,0)</f>
        <v>453</v>
      </c>
      <c r="E160" s="54" t="n">
        <f aca="false">ROUND(S160,0)-D160</f>
        <v>427</v>
      </c>
      <c r="F160" s="54" t="n">
        <f aca="false">IF(COUNTA(D160:E160)=0,"",SUM(D160:E160))</f>
        <v>880</v>
      </c>
      <c r="G160" s="55" t="n">
        <f aca="false">IF(OR(F160="",F160=0),"",D160/F160)</f>
        <v>0.514772727272727</v>
      </c>
      <c r="H160" s="55" t="n">
        <f aca="false">IF(OR(F160="",F160=0),"",E160/F160)</f>
        <v>0.485227272727273</v>
      </c>
      <c r="I160" s="32" t="s">
        <v>129</v>
      </c>
      <c r="J160" s="36" t="n">
        <v>2.37310914384046</v>
      </c>
      <c r="K160" s="36" t="n">
        <f aca="false">$K$8</f>
        <v>1.80191023378638</v>
      </c>
      <c r="L160" s="36" t="n">
        <f aca="false">SQRT(J160^2+K160^2)</f>
        <v>2.97968580545052</v>
      </c>
      <c r="M160" s="55" t="n">
        <f aca="false">IF(G160="","",MAX(0,G160-1.96*L160/100))</f>
        <v>0.456370885485897</v>
      </c>
      <c r="N160" s="55" t="n">
        <f aca="false">IF(G160="","",MIN(1,G160+1.96*L160/100))</f>
        <v>0.573174569059557</v>
      </c>
      <c r="O160" s="54" t="n">
        <f aca="false">ROUND(S160*W160,0)</f>
        <v>78</v>
      </c>
      <c r="P160" s="54" t="n">
        <f aca="false">IF(F160="","",ROUND(SQRT((F160*L160/100)^2+(G160*O160)^2),0))</f>
        <v>48</v>
      </c>
      <c r="R160" s="56" t="n">
        <v>0.719700483415728</v>
      </c>
      <c r="S160" s="57" t="n">
        <f aca="false">U160*V160*$F$5</f>
        <v>879.958115183246</v>
      </c>
      <c r="T160" s="58" t="n">
        <f aca="false">MAX(0,MIN(1,R160/100+$D$5))</f>
        <v>0.514753111942572</v>
      </c>
      <c r="U160" s="58" t="n">
        <v>0.668661181750187</v>
      </c>
      <c r="V160" s="57" t="n">
        <v>1316</v>
      </c>
      <c r="W160" s="58" t="n">
        <v>0.0882361663506877</v>
      </c>
      <c r="X160" s="59" t="s">
        <v>136</v>
      </c>
      <c r="Y160" s="59" t="s">
        <v>131</v>
      </c>
    </row>
    <row r="161" customFormat="false" ht="15" hidden="false" customHeight="false" outlineLevel="0" collapsed="false">
      <c r="A161" s="32" t="s">
        <v>198</v>
      </c>
      <c r="B161" s="32" t="s">
        <v>306</v>
      </c>
      <c r="C161" s="32" t="s">
        <v>306</v>
      </c>
      <c r="D161" s="54" t="n">
        <f aca="false">ROUND(S161*T161,0)</f>
        <v>823</v>
      </c>
      <c r="E161" s="54" t="n">
        <f aca="false">ROUND(S161,0)-D161</f>
        <v>1381</v>
      </c>
      <c r="F161" s="54" t="n">
        <f aca="false">IF(COUNTA(D161:E161)=0,"",SUM(D161:E161))</f>
        <v>2204</v>
      </c>
      <c r="G161" s="55" t="n">
        <f aca="false">IF(OR(F161="",F161=0),"",D161/F161)</f>
        <v>0.373411978221416</v>
      </c>
      <c r="H161" s="55" t="n">
        <f aca="false">IF(OR(F161="",F161=0),"",E161/F161)</f>
        <v>0.626588021778584</v>
      </c>
      <c r="I161" s="32" t="s">
        <v>129</v>
      </c>
      <c r="J161" s="36" t="n">
        <v>1.88612725432908</v>
      </c>
      <c r="K161" s="36" t="n">
        <f aca="false">$K$8</f>
        <v>1.80191023378638</v>
      </c>
      <c r="L161" s="36" t="n">
        <f aca="false">SQRT(J161^2+K161^2)</f>
        <v>2.60851615102284</v>
      </c>
      <c r="M161" s="55" t="n">
        <f aca="false">IF(G161="","",MAX(0,G161-1.96*L161/100))</f>
        <v>0.322285061661368</v>
      </c>
      <c r="N161" s="55" t="n">
        <f aca="false">IF(G161="","",MIN(1,G161+1.96*L161/100))</f>
        <v>0.424538894781463</v>
      </c>
      <c r="O161" s="54" t="n">
        <f aca="false">ROUND(S161*W161,0)</f>
        <v>149</v>
      </c>
      <c r="P161" s="54" t="n">
        <f aca="false">IF(F161="","",ROUND(SQRT((F161*L161/100)^2+(G161*O161)^2),0))</f>
        <v>80</v>
      </c>
      <c r="R161" s="56" t="n">
        <v>-13.4373966887669</v>
      </c>
      <c r="S161" s="57" t="n">
        <f aca="false">U161*V161*$F$5</f>
        <v>2204.10505319149</v>
      </c>
      <c r="T161" s="58" t="n">
        <f aca="false">MAX(0,MIN(1,R161/100+$D$5))</f>
        <v>0.373182140220746</v>
      </c>
      <c r="U161" s="58" t="n">
        <v>0.71841755319149</v>
      </c>
      <c r="V161" s="57" t="n">
        <v>3068</v>
      </c>
      <c r="W161" s="58" t="n">
        <v>0.0678151016999644</v>
      </c>
      <c r="X161" s="59" t="s">
        <v>169</v>
      </c>
      <c r="Y161" s="59" t="s">
        <v>131</v>
      </c>
    </row>
    <row r="162" customFormat="false" ht="15" hidden="false" customHeight="false" outlineLevel="0" collapsed="false">
      <c r="A162" s="32" t="s">
        <v>198</v>
      </c>
      <c r="B162" s="32" t="s">
        <v>307</v>
      </c>
      <c r="C162" s="32" t="s">
        <v>307</v>
      </c>
      <c r="D162" s="54" t="n">
        <f aca="false">ROUND(S162*T162,0)</f>
        <v>427</v>
      </c>
      <c r="E162" s="54" t="n">
        <f aca="false">ROUND(S162,0)-D162</f>
        <v>810</v>
      </c>
      <c r="F162" s="54" t="n">
        <f aca="false">IF(COUNTA(D162:E162)=0,"",SUM(D162:E162))</f>
        <v>1237</v>
      </c>
      <c r="G162" s="55" t="n">
        <f aca="false">IF(OR(F162="",F162=0),"",D162/F162)</f>
        <v>0.345189975747777</v>
      </c>
      <c r="H162" s="55" t="n">
        <f aca="false">IF(OR(F162="",F162=0),"",E162/F162)</f>
        <v>0.654810024252223</v>
      </c>
      <c r="I162" s="32" t="s">
        <v>129</v>
      </c>
      <c r="J162" s="36" t="n">
        <v>1.88612725432908</v>
      </c>
      <c r="K162" s="36" t="n">
        <f aca="false">$K$8</f>
        <v>1.80191023378638</v>
      </c>
      <c r="L162" s="36" t="n">
        <f aca="false">SQRT(J162^2+K162^2)</f>
        <v>2.60851615102284</v>
      </c>
      <c r="M162" s="55" t="n">
        <f aca="false">IF(G162="","",MAX(0,G162-1.96*L162/100))</f>
        <v>0.294063059187729</v>
      </c>
      <c r="N162" s="55" t="n">
        <f aca="false">IF(G162="","",MIN(1,G162+1.96*L162/100))</f>
        <v>0.396316892307825</v>
      </c>
      <c r="O162" s="54" t="n">
        <f aca="false">ROUND(S162*W162,0)</f>
        <v>84</v>
      </c>
      <c r="P162" s="54" t="n">
        <f aca="false">IF(F162="","",ROUND(SQRT((F162*L162/100)^2+(G162*O162)^2),0))</f>
        <v>43</v>
      </c>
      <c r="R162" s="56" t="n">
        <v>-16.2737218183994</v>
      </c>
      <c r="S162" s="57" t="n">
        <f aca="false">U162*V162*$F$5</f>
        <v>1236.97340124505</v>
      </c>
      <c r="T162" s="58" t="n">
        <f aca="false">MAX(0,MIN(1,R162/100+$D$5))</f>
        <v>0.344818888924421</v>
      </c>
      <c r="U162" s="58" t="n">
        <v>0.688737973967176</v>
      </c>
      <c r="V162" s="57" t="n">
        <v>1796</v>
      </c>
      <c r="W162" s="58" t="n">
        <v>0.0678151016999644</v>
      </c>
      <c r="X162" s="59" t="s">
        <v>169</v>
      </c>
      <c r="Y162" s="59" t="s">
        <v>131</v>
      </c>
    </row>
    <row r="163" customFormat="false" ht="15" hidden="false" customHeight="false" outlineLevel="0" collapsed="false">
      <c r="A163" s="32" t="s">
        <v>198</v>
      </c>
      <c r="B163" s="32" t="s">
        <v>308</v>
      </c>
      <c r="C163" s="32" t="s">
        <v>309</v>
      </c>
      <c r="D163" s="54" t="n">
        <f aca="false">ROUND(S163*T163,0)</f>
        <v>151</v>
      </c>
      <c r="E163" s="54" t="n">
        <f aca="false">ROUND(S163,0)-D163</f>
        <v>412</v>
      </c>
      <c r="F163" s="54" t="n">
        <f aca="false">IF(COUNTA(D163:E163)=0,"",SUM(D163:E163))</f>
        <v>563</v>
      </c>
      <c r="G163" s="55" t="n">
        <f aca="false">IF(OR(F163="",F163=0),"",D163/F163)</f>
        <v>0.268206039076377</v>
      </c>
      <c r="H163" s="55" t="n">
        <f aca="false">IF(OR(F163="",F163=0),"",E163/F163)</f>
        <v>0.731793960923624</v>
      </c>
      <c r="I163" s="32" t="s">
        <v>129</v>
      </c>
      <c r="J163" s="36" t="n">
        <v>3.71103496666907</v>
      </c>
      <c r="K163" s="36" t="n">
        <f aca="false">$K$8</f>
        <v>1.80191023378638</v>
      </c>
      <c r="L163" s="36" t="n">
        <f aca="false">SQRT(J163^2+K163^2)</f>
        <v>4.12536798533956</v>
      </c>
      <c r="M163" s="55" t="n">
        <f aca="false">IF(G163="","",MAX(0,G163-1.96*L163/100))</f>
        <v>0.187348826563721</v>
      </c>
      <c r="N163" s="55" t="n">
        <f aca="false">IF(G163="","",MIN(1,G163+1.96*L163/100))</f>
        <v>0.349063251589032</v>
      </c>
      <c r="O163" s="54" t="n">
        <f aca="false">ROUND(S163*W163,0)</f>
        <v>83</v>
      </c>
      <c r="P163" s="54" t="n">
        <f aca="false">IF(F163="","",ROUND(SQRT((F163*L163/100)^2+(G163*O163)^2),0))</f>
        <v>32</v>
      </c>
      <c r="R163" s="56" t="n">
        <v>-23.9094037825783</v>
      </c>
      <c r="S163" s="57" t="n">
        <f aca="false">U163*V163*$F$5</f>
        <v>562.682926829269</v>
      </c>
      <c r="T163" s="58" t="n">
        <f aca="false">MAX(0,MIN(1,R163/100+$D$5))</f>
        <v>0.268462069282632</v>
      </c>
      <c r="U163" s="58" t="n">
        <v>0.731707317073171</v>
      </c>
      <c r="V163" s="57" t="n">
        <v>769</v>
      </c>
      <c r="W163" s="58" t="n">
        <v>0.147793277096735</v>
      </c>
      <c r="X163" s="59" t="s">
        <v>130</v>
      </c>
      <c r="Y163" s="59" t="s">
        <v>131</v>
      </c>
    </row>
    <row r="164" customFormat="false" ht="15" hidden="false" customHeight="false" outlineLevel="0" collapsed="false">
      <c r="A164" s="32" t="s">
        <v>198</v>
      </c>
      <c r="B164" s="32" t="s">
        <v>308</v>
      </c>
      <c r="C164" s="32" t="s">
        <v>310</v>
      </c>
      <c r="D164" s="54" t="n">
        <f aca="false">ROUND(S164*T164,0)</f>
        <v>118</v>
      </c>
      <c r="E164" s="54" t="n">
        <f aca="false">ROUND(S164,0)-D164</f>
        <v>265</v>
      </c>
      <c r="F164" s="54" t="n">
        <f aca="false">IF(COUNTA(D164:E164)=0,"",SUM(D164:E164))</f>
        <v>383</v>
      </c>
      <c r="G164" s="55" t="n">
        <f aca="false">IF(OR(F164="",F164=0),"",D164/F164)</f>
        <v>0.308093994778068</v>
      </c>
      <c r="H164" s="55" t="n">
        <f aca="false">IF(OR(F164="",F164=0),"",E164/F164)</f>
        <v>0.691906005221932</v>
      </c>
      <c r="I164" s="32" t="s">
        <v>129</v>
      </c>
      <c r="J164" s="36" t="n">
        <v>3.71103496666907</v>
      </c>
      <c r="K164" s="36" t="n">
        <f aca="false">$K$8</f>
        <v>1.80191023378638</v>
      </c>
      <c r="L164" s="36" t="n">
        <f aca="false">SQRT(J164^2+K164^2)</f>
        <v>4.12536798533956</v>
      </c>
      <c r="M164" s="55" t="n">
        <f aca="false">IF(G164="","",MAX(0,G164-1.96*L164/100))</f>
        <v>0.227236782265413</v>
      </c>
      <c r="N164" s="55" t="n">
        <f aca="false">IF(G164="","",MIN(1,G164+1.96*L164/100))</f>
        <v>0.388951207290723</v>
      </c>
      <c r="O164" s="54" t="n">
        <f aca="false">ROUND(S164*W164,0)</f>
        <v>57</v>
      </c>
      <c r="P164" s="54" t="n">
        <f aca="false">IF(F164="","",ROUND(SQRT((F164*L164/100)^2+(G164*O164)^2),0))</f>
        <v>24</v>
      </c>
      <c r="R164" s="56" t="n">
        <v>-19.9650439920123</v>
      </c>
      <c r="S164" s="57" t="n">
        <f aca="false">U164*V164*$F$5</f>
        <v>382.588235294118</v>
      </c>
      <c r="T164" s="58" t="n">
        <f aca="false">MAX(0,MIN(1,R164/100+$D$5))</f>
        <v>0.307905667188292</v>
      </c>
      <c r="U164" s="58" t="n">
        <v>0.705882352941177</v>
      </c>
      <c r="V164" s="57" t="n">
        <v>542</v>
      </c>
      <c r="W164" s="58" t="n">
        <v>0.147793277096735</v>
      </c>
      <c r="X164" s="59" t="s">
        <v>130</v>
      </c>
      <c r="Y164" s="59" t="s">
        <v>131</v>
      </c>
    </row>
    <row r="165" customFormat="false" ht="15" hidden="false" customHeight="false" outlineLevel="0" collapsed="false">
      <c r="A165" s="32" t="s">
        <v>198</v>
      </c>
      <c r="B165" s="32" t="s">
        <v>308</v>
      </c>
      <c r="C165" s="32" t="s">
        <v>311</v>
      </c>
      <c r="D165" s="54" t="n">
        <f aca="false">ROUND(S165*T165,0)</f>
        <v>401</v>
      </c>
      <c r="E165" s="54" t="n">
        <f aca="false">ROUND(S165,0)-D165</f>
        <v>847</v>
      </c>
      <c r="F165" s="54" t="n">
        <f aca="false">IF(COUNTA(D165:E165)=0,"",SUM(D165:E165))</f>
        <v>1248</v>
      </c>
      <c r="G165" s="55" t="n">
        <f aca="false">IF(OR(F165="",F165=0),"",D165/F165)</f>
        <v>0.321314102564103</v>
      </c>
      <c r="H165" s="55" t="n">
        <f aca="false">IF(OR(F165="",F165=0),"",E165/F165)</f>
        <v>0.678685897435898</v>
      </c>
      <c r="I165" s="32" t="s">
        <v>129</v>
      </c>
      <c r="J165" s="36" t="n">
        <v>1.88612725432908</v>
      </c>
      <c r="K165" s="36" t="n">
        <f aca="false">$K$8</f>
        <v>1.80191023378638</v>
      </c>
      <c r="L165" s="36" t="n">
        <f aca="false">SQRT(J165^2+K165^2)</f>
        <v>2.60851615102284</v>
      </c>
      <c r="M165" s="55" t="n">
        <f aca="false">IF(G165="","",MAX(0,G165-1.96*L165/100))</f>
        <v>0.270187186004055</v>
      </c>
      <c r="N165" s="55" t="n">
        <f aca="false">IF(G165="","",MIN(1,G165+1.96*L165/100))</f>
        <v>0.37244101912415</v>
      </c>
      <c r="O165" s="54" t="n">
        <f aca="false">ROUND(S165*W165,0)</f>
        <v>85</v>
      </c>
      <c r="P165" s="54" t="n">
        <f aca="false">IF(F165="","",ROUND(SQRT((F165*L165/100)^2+(G165*O165)^2),0))</f>
        <v>42</v>
      </c>
      <c r="R165" s="56" t="n">
        <v>-18.6018894052866</v>
      </c>
      <c r="S165" s="57" t="n">
        <f aca="false">U165*V165*$F$5</f>
        <v>1248.26659471128</v>
      </c>
      <c r="T165" s="58" t="n">
        <f aca="false">MAX(0,MIN(1,R165/100+$D$5))</f>
        <v>0.321537213055548</v>
      </c>
      <c r="U165" s="58" t="n">
        <v>0.676200755531571</v>
      </c>
      <c r="V165" s="57" t="n">
        <v>1846</v>
      </c>
      <c r="W165" s="58" t="n">
        <v>0.0678151016999644</v>
      </c>
      <c r="X165" s="59" t="s">
        <v>169</v>
      </c>
      <c r="Y165" s="59" t="s">
        <v>131</v>
      </c>
    </row>
    <row r="166" customFormat="false" ht="15" hidden="false" customHeight="false" outlineLevel="0" collapsed="false">
      <c r="A166" s="32" t="s">
        <v>198</v>
      </c>
      <c r="B166" s="32" t="s">
        <v>312</v>
      </c>
      <c r="C166" s="32" t="s">
        <v>312</v>
      </c>
      <c r="D166" s="54" t="n">
        <f aca="false">ROUND(S166*T166,0)</f>
        <v>821</v>
      </c>
      <c r="E166" s="54" t="n">
        <f aca="false">ROUND(S166,0)-D166</f>
        <v>692</v>
      </c>
      <c r="F166" s="54" t="n">
        <f aca="false">IF(COUNTA(D166:E166)=0,"",SUM(D166:E166))</f>
        <v>1513</v>
      </c>
      <c r="G166" s="55" t="n">
        <f aca="false">IF(OR(F166="",F166=0),"",D166/F166)</f>
        <v>0.542630535360212</v>
      </c>
      <c r="H166" s="55" t="n">
        <f aca="false">IF(OR(F166="",F166=0),"",E166/F166)</f>
        <v>0.457369464639789</v>
      </c>
      <c r="I166" s="32" t="s">
        <v>129</v>
      </c>
      <c r="J166" s="36" t="n">
        <v>1.88612725432908</v>
      </c>
      <c r="K166" s="36" t="n">
        <f aca="false">$K$8</f>
        <v>1.80191023378638</v>
      </c>
      <c r="L166" s="36" t="n">
        <f aca="false">SQRT(J166^2+K166^2)</f>
        <v>2.60851615102284</v>
      </c>
      <c r="M166" s="55" t="n">
        <f aca="false">IF(G166="","",MAX(0,G166-1.96*L166/100))</f>
        <v>0.491503618800164</v>
      </c>
      <c r="N166" s="55" t="n">
        <f aca="false">IF(G166="","",MIN(1,G166+1.96*L166/100))</f>
        <v>0.593757451920259</v>
      </c>
      <c r="O166" s="54" t="n">
        <f aca="false">ROUND(S166*W166,0)</f>
        <v>103</v>
      </c>
      <c r="P166" s="54" t="n">
        <f aca="false">IF(F166="","",ROUND(SQRT((F166*L166/100)^2+(G166*O166)^2),0))</f>
        <v>68</v>
      </c>
      <c r="R166" s="56" t="n">
        <v>3.51249251165724</v>
      </c>
      <c r="S166" s="57" t="n">
        <f aca="false">U166*V166*$F$5</f>
        <v>1512.74151436031</v>
      </c>
      <c r="T166" s="58" t="n">
        <f aca="false">MAX(0,MIN(1,R166/100+$D$5))</f>
        <v>0.542681032224987</v>
      </c>
      <c r="U166" s="58" t="n">
        <v>0.616187989556136</v>
      </c>
      <c r="V166" s="57" t="n">
        <v>2455</v>
      </c>
      <c r="W166" s="58" t="n">
        <v>0.0678151016999644</v>
      </c>
      <c r="X166" s="59" t="s">
        <v>169</v>
      </c>
      <c r="Y166" s="59" t="s">
        <v>131</v>
      </c>
    </row>
    <row r="167" customFormat="false" ht="15" hidden="false" customHeight="false" outlineLevel="0" collapsed="false">
      <c r="A167" s="32" t="s">
        <v>198</v>
      </c>
      <c r="B167" s="32" t="s">
        <v>313</v>
      </c>
      <c r="C167" s="32" t="s">
        <v>314</v>
      </c>
      <c r="D167" s="54" t="n">
        <f aca="false">ROUND(S167*T167,0)</f>
        <v>808</v>
      </c>
      <c r="E167" s="54" t="n">
        <f aca="false">ROUND(S167,0)-D167</f>
        <v>1093</v>
      </c>
      <c r="F167" s="54" t="n">
        <f aca="false">IF(COUNTA(D167:E167)=0,"",SUM(D167:E167))</f>
        <v>1901</v>
      </c>
      <c r="G167" s="55" t="n">
        <f aca="false">IF(OR(F167="",F167=0),"",D167/F167)</f>
        <v>0.425039452919516</v>
      </c>
      <c r="H167" s="55" t="n">
        <f aca="false">IF(OR(F167="",F167=0),"",E167/F167)</f>
        <v>0.574960547080484</v>
      </c>
      <c r="I167" s="32" t="s">
        <v>129</v>
      </c>
      <c r="J167" s="36" t="n">
        <v>1.88612725432908</v>
      </c>
      <c r="K167" s="36" t="n">
        <f aca="false">$K$8</f>
        <v>1.80191023378638</v>
      </c>
      <c r="L167" s="36" t="n">
        <f aca="false">SQRT(J167^2+K167^2)</f>
        <v>2.60851615102284</v>
      </c>
      <c r="M167" s="55" t="n">
        <f aca="false">IF(G167="","",MAX(0,G167-1.96*L167/100))</f>
        <v>0.373912536359468</v>
      </c>
      <c r="N167" s="55" t="n">
        <f aca="false">IF(G167="","",MIN(1,G167+1.96*L167/100))</f>
        <v>0.476166369479564</v>
      </c>
      <c r="O167" s="54" t="n">
        <f aca="false">ROUND(S167*W167,0)</f>
        <v>129</v>
      </c>
      <c r="P167" s="54" t="n">
        <f aca="false">IF(F167="","",ROUND(SQRT((F167*L167/100)^2+(G167*O167)^2),0))</f>
        <v>74</v>
      </c>
      <c r="R167" s="56" t="n">
        <v>-8.23920385474628</v>
      </c>
      <c r="S167" s="57" t="n">
        <f aca="false">U167*V167*$F$5</f>
        <v>1901.09148856393</v>
      </c>
      <c r="T167" s="58" t="n">
        <f aca="false">MAX(0,MIN(1,R167/100+$D$5))</f>
        <v>0.425164068560952</v>
      </c>
      <c r="U167" s="58" t="n">
        <v>0.702287214098238</v>
      </c>
      <c r="V167" s="57" t="n">
        <v>2707</v>
      </c>
      <c r="W167" s="58" t="n">
        <v>0.0678151016999644</v>
      </c>
      <c r="X167" s="59" t="s">
        <v>169</v>
      </c>
      <c r="Y167" s="59" t="s">
        <v>131</v>
      </c>
    </row>
    <row r="168" customFormat="false" ht="15" hidden="false" customHeight="false" outlineLevel="0" collapsed="false">
      <c r="A168" s="32" t="s">
        <v>198</v>
      </c>
      <c r="B168" s="32" t="s">
        <v>313</v>
      </c>
      <c r="C168" s="32" t="s">
        <v>315</v>
      </c>
      <c r="D168" s="54" t="n">
        <f aca="false">ROUND(S168*T168,0)</f>
        <v>664</v>
      </c>
      <c r="E168" s="54" t="n">
        <f aca="false">ROUND(S168,0)-D168</f>
        <v>1016</v>
      </c>
      <c r="F168" s="54" t="n">
        <f aca="false">IF(COUNTA(D168:E168)=0,"",SUM(D168:E168))</f>
        <v>1680</v>
      </c>
      <c r="G168" s="55" t="n">
        <f aca="false">IF(OR(F168="",F168=0),"",D168/F168)</f>
        <v>0.395238095238095</v>
      </c>
      <c r="H168" s="55" t="n">
        <f aca="false">IF(OR(F168="",F168=0),"",E168/F168)</f>
        <v>0.604761904761905</v>
      </c>
      <c r="I168" s="32" t="s">
        <v>129</v>
      </c>
      <c r="J168" s="36" t="n">
        <v>1.88612725432908</v>
      </c>
      <c r="K168" s="36" t="n">
        <f aca="false">$K$8</f>
        <v>1.80191023378638</v>
      </c>
      <c r="L168" s="36" t="n">
        <f aca="false">SQRT(J168^2+K168^2)</f>
        <v>2.60851615102284</v>
      </c>
      <c r="M168" s="55" t="n">
        <f aca="false">IF(G168="","",MAX(0,G168-1.96*L168/100))</f>
        <v>0.344111178678047</v>
      </c>
      <c r="N168" s="55" t="n">
        <f aca="false">IF(G168="","",MIN(1,G168+1.96*L168/100))</f>
        <v>0.446365011798143</v>
      </c>
      <c r="O168" s="54" t="n">
        <f aca="false">ROUND(S168*W168,0)</f>
        <v>114</v>
      </c>
      <c r="P168" s="54" t="n">
        <f aca="false">IF(F168="","",ROUND(SQRT((F168*L168/100)^2+(G168*O168)^2),0))</f>
        <v>63</v>
      </c>
      <c r="R168" s="56" t="n">
        <v>-11.2513585360268</v>
      </c>
      <c r="S168" s="57" t="n">
        <f aca="false">U168*V168*$F$5</f>
        <v>1679.87969094923</v>
      </c>
      <c r="T168" s="58" t="n">
        <f aca="false">MAX(0,MIN(1,R168/100+$D$5))</f>
        <v>0.395042521748147</v>
      </c>
      <c r="U168" s="58" t="n">
        <v>0.613318616629875</v>
      </c>
      <c r="V168" s="57" t="n">
        <v>2739</v>
      </c>
      <c r="W168" s="58" t="n">
        <v>0.0678151016999644</v>
      </c>
      <c r="X168" s="59" t="s">
        <v>169</v>
      </c>
      <c r="Y168" s="59" t="s">
        <v>131</v>
      </c>
    </row>
    <row r="169" customFormat="false" ht="15" hidden="false" customHeight="false" outlineLevel="0" collapsed="false">
      <c r="A169" s="32" t="s">
        <v>198</v>
      </c>
      <c r="B169" s="32" t="s">
        <v>313</v>
      </c>
      <c r="C169" s="32" t="s">
        <v>316</v>
      </c>
      <c r="D169" s="54" t="n">
        <f aca="false">ROUND(S169*T169,0)</f>
        <v>354</v>
      </c>
      <c r="E169" s="54" t="n">
        <f aca="false">ROUND(S169,0)-D169</f>
        <v>545</v>
      </c>
      <c r="F169" s="54" t="n">
        <f aca="false">IF(COUNTA(D169:E169)=0,"",SUM(D169:E169))</f>
        <v>899</v>
      </c>
      <c r="G169" s="55" t="n">
        <f aca="false">IF(OR(F169="",F169=0),"",D169/F169)</f>
        <v>0.39377085650723</v>
      </c>
      <c r="H169" s="55" t="n">
        <f aca="false">IF(OR(F169="",F169=0),"",E169/F169)</f>
        <v>0.60622914349277</v>
      </c>
      <c r="I169" s="32" t="s">
        <v>129</v>
      </c>
      <c r="J169" s="36" t="n">
        <v>2.37310914384046</v>
      </c>
      <c r="K169" s="36" t="n">
        <f aca="false">$K$8</f>
        <v>1.80191023378638</v>
      </c>
      <c r="L169" s="36" t="n">
        <f aca="false">SQRT(J169^2+K169^2)</f>
        <v>2.97968580545052</v>
      </c>
      <c r="M169" s="55" t="n">
        <f aca="false">IF(G169="","",MAX(0,G169-1.96*L169/100))</f>
        <v>0.3353690147204</v>
      </c>
      <c r="N169" s="55" t="n">
        <f aca="false">IF(G169="","",MIN(1,G169+1.96*L169/100))</f>
        <v>0.45217269829406</v>
      </c>
      <c r="O169" s="54" t="n">
        <f aca="false">ROUND(S169*W169,0)</f>
        <v>79</v>
      </c>
      <c r="P169" s="54" t="n">
        <f aca="false">IF(F169="","",ROUND(SQRT((F169*L169/100)^2+(G169*O169)^2),0))</f>
        <v>41</v>
      </c>
      <c r="R169" s="56" t="n">
        <v>-11.3780629066537</v>
      </c>
      <c r="S169" s="57" t="n">
        <f aca="false">U169*V169*$F$5</f>
        <v>898.819587628866</v>
      </c>
      <c r="T169" s="58" t="n">
        <f aca="false">MAX(0,MIN(1,R169/100+$D$5))</f>
        <v>0.393775478041878</v>
      </c>
      <c r="U169" s="58" t="n">
        <v>0.654639175257732</v>
      </c>
      <c r="V169" s="57" t="n">
        <v>1373</v>
      </c>
      <c r="W169" s="58" t="n">
        <v>0.0882361663506877</v>
      </c>
      <c r="X169" s="59" t="s">
        <v>136</v>
      </c>
      <c r="Y169" s="59" t="s">
        <v>131</v>
      </c>
    </row>
    <row r="170" customFormat="false" ht="15" hidden="false" customHeight="false" outlineLevel="0" collapsed="false">
      <c r="A170" s="32" t="s">
        <v>198</v>
      </c>
      <c r="B170" s="32" t="s">
        <v>313</v>
      </c>
      <c r="C170" s="32" t="s">
        <v>317</v>
      </c>
      <c r="D170" s="54" t="n">
        <f aca="false">ROUND(S170*T170,0)</f>
        <v>531</v>
      </c>
      <c r="E170" s="54" t="n">
        <f aca="false">ROUND(S170,0)-D170</f>
        <v>796</v>
      </c>
      <c r="F170" s="54" t="n">
        <f aca="false">IF(COUNTA(D170:E170)=0,"",SUM(D170:E170))</f>
        <v>1327</v>
      </c>
      <c r="G170" s="55" t="n">
        <f aca="false">IF(OR(F170="",F170=0),"",D170/F170)</f>
        <v>0.400150715900528</v>
      </c>
      <c r="H170" s="55" t="n">
        <f aca="false">IF(OR(F170="",F170=0),"",E170/F170)</f>
        <v>0.599849284099473</v>
      </c>
      <c r="I170" s="32" t="s">
        <v>129</v>
      </c>
      <c r="J170" s="36" t="n">
        <v>1.88612725432908</v>
      </c>
      <c r="K170" s="36" t="n">
        <f aca="false">$K$8</f>
        <v>1.80191023378638</v>
      </c>
      <c r="L170" s="36" t="n">
        <f aca="false">SQRT(J170^2+K170^2)</f>
        <v>2.60851615102284</v>
      </c>
      <c r="M170" s="55" t="n">
        <f aca="false">IF(G170="","",MAX(0,G170-1.96*L170/100))</f>
        <v>0.34902379934048</v>
      </c>
      <c r="N170" s="55" t="n">
        <f aca="false">IF(G170="","",MIN(1,G170+1.96*L170/100))</f>
        <v>0.451277632460575</v>
      </c>
      <c r="O170" s="54" t="n">
        <f aca="false">ROUND(S170*W170,0)</f>
        <v>90</v>
      </c>
      <c r="P170" s="54" t="n">
        <f aca="false">IF(F170="","",ROUND(SQRT((F170*L170/100)^2+(G170*O170)^2),0))</f>
        <v>50</v>
      </c>
      <c r="R170" s="56" t="n">
        <v>-10.776383369571</v>
      </c>
      <c r="S170" s="57" t="n">
        <f aca="false">U170*V170*$F$5</f>
        <v>1327.11285266458</v>
      </c>
      <c r="T170" s="58" t="n">
        <f aca="false">MAX(0,MIN(1,R170/100+$D$5))</f>
        <v>0.399792273412705</v>
      </c>
      <c r="U170" s="58" t="n">
        <v>0.668234064785789</v>
      </c>
      <c r="V170" s="57" t="n">
        <v>1986</v>
      </c>
      <c r="W170" s="58" t="n">
        <v>0.0678151016999644</v>
      </c>
      <c r="X170" s="59" t="s">
        <v>169</v>
      </c>
      <c r="Y170" s="59" t="s">
        <v>131</v>
      </c>
    </row>
    <row r="171" customFormat="false" ht="15" hidden="false" customHeight="false" outlineLevel="0" collapsed="false">
      <c r="A171" s="32" t="s">
        <v>198</v>
      </c>
      <c r="B171" s="32" t="s">
        <v>313</v>
      </c>
      <c r="C171" s="32" t="s">
        <v>318</v>
      </c>
      <c r="D171" s="54" t="n">
        <f aca="false">ROUND(S171*T171,0)</f>
        <v>447</v>
      </c>
      <c r="E171" s="54" t="n">
        <f aca="false">ROUND(S171,0)-D171</f>
        <v>724</v>
      </c>
      <c r="F171" s="54" t="n">
        <f aca="false">IF(COUNTA(D171:E171)=0,"",SUM(D171:E171))</f>
        <v>1171</v>
      </c>
      <c r="G171" s="55" t="n">
        <f aca="false">IF(OR(F171="",F171=0),"",D171/F171)</f>
        <v>0.381725021349274</v>
      </c>
      <c r="H171" s="55" t="n">
        <f aca="false">IF(OR(F171="",F171=0),"",E171/F171)</f>
        <v>0.618274978650726</v>
      </c>
      <c r="I171" s="32" t="s">
        <v>129</v>
      </c>
      <c r="J171" s="36" t="n">
        <v>1.88612725432908</v>
      </c>
      <c r="K171" s="36" t="n">
        <f aca="false">$K$8</f>
        <v>1.80191023378638</v>
      </c>
      <c r="L171" s="36" t="n">
        <f aca="false">SQRT(J171^2+K171^2)</f>
        <v>2.60851615102284</v>
      </c>
      <c r="M171" s="55" t="n">
        <f aca="false">IF(G171="","",MAX(0,G171-1.96*L171/100))</f>
        <v>0.330598104789226</v>
      </c>
      <c r="N171" s="55" t="n">
        <f aca="false">IF(G171="","",MIN(1,G171+1.96*L171/100))</f>
        <v>0.432851937909322</v>
      </c>
      <c r="O171" s="54" t="n">
        <f aca="false">ROUND(S171*W171,0)</f>
        <v>79</v>
      </c>
      <c r="P171" s="54" t="n">
        <f aca="false">IF(F171="","",ROUND(SQRT((F171*L171/100)^2+(G171*O171)^2),0))</f>
        <v>43</v>
      </c>
      <c r="R171" s="56" t="n">
        <v>-12.6175248899379</v>
      </c>
      <c r="S171" s="57" t="n">
        <f aca="false">U171*V171*$F$5</f>
        <v>1170.83890577508</v>
      </c>
      <c r="T171" s="58" t="n">
        <f aca="false">MAX(0,MIN(1,R171/100+$D$5))</f>
        <v>0.381380858209036</v>
      </c>
      <c r="U171" s="58" t="n">
        <v>0.716109422492401</v>
      </c>
      <c r="V171" s="57" t="n">
        <v>1635</v>
      </c>
      <c r="W171" s="58" t="n">
        <v>0.0678151016999644</v>
      </c>
      <c r="X171" s="59" t="s">
        <v>169</v>
      </c>
      <c r="Y171" s="59" t="s">
        <v>131</v>
      </c>
    </row>
    <row r="172" customFormat="false" ht="15" hidden="false" customHeight="false" outlineLevel="0" collapsed="false">
      <c r="A172" s="32" t="s">
        <v>198</v>
      </c>
      <c r="B172" s="32" t="s">
        <v>313</v>
      </c>
      <c r="C172" s="32" t="s">
        <v>319</v>
      </c>
      <c r="D172" s="54" t="n">
        <f aca="false">ROUND(S172*T172,0)</f>
        <v>382</v>
      </c>
      <c r="E172" s="54" t="n">
        <f aca="false">ROUND(S172,0)-D172</f>
        <v>531</v>
      </c>
      <c r="F172" s="54" t="n">
        <f aca="false">IF(COUNTA(D172:E172)=0,"",SUM(D172:E172))</f>
        <v>913</v>
      </c>
      <c r="G172" s="55" t="n">
        <f aca="false">IF(OR(F172="",F172=0),"",D172/F172)</f>
        <v>0.418400876232202</v>
      </c>
      <c r="H172" s="55" t="n">
        <f aca="false">IF(OR(F172="",F172=0),"",E172/F172)</f>
        <v>0.581599123767798</v>
      </c>
      <c r="I172" s="32" t="s">
        <v>129</v>
      </c>
      <c r="J172" s="36" t="n">
        <v>2.37310914384046</v>
      </c>
      <c r="K172" s="36" t="n">
        <f aca="false">$K$8</f>
        <v>1.80191023378638</v>
      </c>
      <c r="L172" s="36" t="n">
        <f aca="false">SQRT(J172^2+K172^2)</f>
        <v>2.97968580545052</v>
      </c>
      <c r="M172" s="55" t="n">
        <f aca="false">IF(G172="","",MAX(0,G172-1.96*L172/100))</f>
        <v>0.359999034445371</v>
      </c>
      <c r="N172" s="55" t="n">
        <f aca="false">IF(G172="","",MIN(1,G172+1.96*L172/100))</f>
        <v>0.476802718019032</v>
      </c>
      <c r="O172" s="54" t="n">
        <f aca="false">ROUND(S172*W172,0)</f>
        <v>81</v>
      </c>
      <c r="P172" s="54" t="n">
        <f aca="false">IF(F172="","",ROUND(SQRT((F172*L172/100)^2+(G172*O172)^2),0))</f>
        <v>43</v>
      </c>
      <c r="R172" s="56" t="n">
        <v>-8.94310359578799</v>
      </c>
      <c r="S172" s="57" t="n">
        <f aca="false">U172*V172*$F$5</f>
        <v>912.990356083086</v>
      </c>
      <c r="T172" s="58" t="n">
        <f aca="false">MAX(0,MIN(1,R172/100+$D$5))</f>
        <v>0.418125071150535</v>
      </c>
      <c r="U172" s="58" t="n">
        <v>0.61646884272997</v>
      </c>
      <c r="V172" s="57" t="n">
        <v>1481</v>
      </c>
      <c r="W172" s="58" t="n">
        <v>0.0882361663506877</v>
      </c>
      <c r="X172" s="59" t="s">
        <v>136</v>
      </c>
      <c r="Y172" s="59" t="s">
        <v>131</v>
      </c>
    </row>
    <row r="173" customFormat="false" ht="15" hidden="false" customHeight="false" outlineLevel="0" collapsed="false">
      <c r="A173" s="32" t="s">
        <v>198</v>
      </c>
      <c r="B173" s="32" t="s">
        <v>320</v>
      </c>
      <c r="C173" s="32" t="s">
        <v>321</v>
      </c>
      <c r="D173" s="54" t="n">
        <f aca="false">ROUND(S173*T173,0)</f>
        <v>515</v>
      </c>
      <c r="E173" s="54" t="n">
        <f aca="false">ROUND(S173,0)-D173</f>
        <v>504</v>
      </c>
      <c r="F173" s="54" t="n">
        <f aca="false">IF(COUNTA(D173:E173)=0,"",SUM(D173:E173))</f>
        <v>1019</v>
      </c>
      <c r="G173" s="55" t="n">
        <f aca="false">IF(OR(F173="",F173=0),"",D173/F173)</f>
        <v>0.505397448478901</v>
      </c>
      <c r="H173" s="55" t="n">
        <f aca="false">IF(OR(F173="",F173=0),"",E173/F173)</f>
        <v>0.494602551521099</v>
      </c>
      <c r="I173" s="32" t="s">
        <v>129</v>
      </c>
      <c r="J173" s="36" t="n">
        <v>1.88612725432908</v>
      </c>
      <c r="K173" s="36" t="n">
        <f aca="false">$K$8</f>
        <v>1.80191023378638</v>
      </c>
      <c r="L173" s="36" t="n">
        <f aca="false">SQRT(J173^2+K173^2)</f>
        <v>2.60851615102284</v>
      </c>
      <c r="M173" s="55" t="n">
        <f aca="false">IF(G173="","",MAX(0,G173-1.96*L173/100))</f>
        <v>0.454270531918853</v>
      </c>
      <c r="N173" s="55" t="n">
        <f aca="false">IF(G173="","",MIN(1,G173+1.96*L173/100))</f>
        <v>0.556524365038949</v>
      </c>
      <c r="O173" s="54" t="n">
        <f aca="false">ROUND(S173*W173,0)</f>
        <v>69</v>
      </c>
      <c r="P173" s="54" t="n">
        <f aca="false">IF(F173="","",ROUND(SQRT((F173*L173/100)^2+(G173*O173)^2),0))</f>
        <v>44</v>
      </c>
      <c r="R173" s="56" t="n">
        <v>-0.219048870317139</v>
      </c>
      <c r="S173" s="57" t="n">
        <f aca="false">U173*V173*$F$5</f>
        <v>1018.96641574986</v>
      </c>
      <c r="T173" s="58" t="n">
        <f aca="false">MAX(0,MIN(1,R173/100+$D$5))</f>
        <v>0.505365618405243</v>
      </c>
      <c r="U173" s="58" t="n">
        <v>0.581933989577302</v>
      </c>
      <c r="V173" s="57" t="n">
        <v>1751</v>
      </c>
      <c r="W173" s="58" t="n">
        <v>0.0678151016999644</v>
      </c>
      <c r="X173" s="59" t="s">
        <v>169</v>
      </c>
      <c r="Y173" s="59" t="s">
        <v>131</v>
      </c>
    </row>
    <row r="174" customFormat="false" ht="15" hidden="false" customHeight="false" outlineLevel="0" collapsed="false">
      <c r="A174" s="32" t="s">
        <v>198</v>
      </c>
      <c r="B174" s="32" t="s">
        <v>320</v>
      </c>
      <c r="C174" s="32" t="s">
        <v>322</v>
      </c>
      <c r="D174" s="54" t="n">
        <f aca="false">ROUND(S174*T174,0)</f>
        <v>622</v>
      </c>
      <c r="E174" s="54" t="n">
        <f aca="false">ROUND(S174,0)-D174</f>
        <v>609</v>
      </c>
      <c r="F174" s="54" t="n">
        <f aca="false">IF(COUNTA(D174:E174)=0,"",SUM(D174:E174))</f>
        <v>1231</v>
      </c>
      <c r="G174" s="55" t="n">
        <f aca="false">IF(OR(F174="",F174=0),"",D174/F174)</f>
        <v>0.505280259951259</v>
      </c>
      <c r="H174" s="55" t="n">
        <f aca="false">IF(OR(F174="",F174=0),"",E174/F174)</f>
        <v>0.494719740048741</v>
      </c>
      <c r="I174" s="32" t="s">
        <v>129</v>
      </c>
      <c r="J174" s="36" t="n">
        <v>1.88612725432908</v>
      </c>
      <c r="K174" s="36" t="n">
        <f aca="false">$K$8</f>
        <v>1.80191023378638</v>
      </c>
      <c r="L174" s="36" t="n">
        <f aca="false">SQRT(J174^2+K174^2)</f>
        <v>2.60851615102284</v>
      </c>
      <c r="M174" s="55" t="n">
        <f aca="false">IF(G174="","",MAX(0,G174-1.96*L174/100))</f>
        <v>0.454153343391211</v>
      </c>
      <c r="N174" s="55" t="n">
        <f aca="false">IF(G174="","",MIN(1,G174+1.96*L174/100))</f>
        <v>0.556407176511307</v>
      </c>
      <c r="O174" s="54" t="n">
        <f aca="false">ROUND(S174*W174,0)</f>
        <v>83</v>
      </c>
      <c r="P174" s="54" t="n">
        <f aca="false">IF(F174="","",ROUND(SQRT((F174*L174/100)^2+(G174*O174)^2),0))</f>
        <v>53</v>
      </c>
      <c r="R174" s="56" t="n">
        <v>-0.247210345296811</v>
      </c>
      <c r="S174" s="57" t="n">
        <f aca="false">U174*V174*$F$5</f>
        <v>1230.79069767442</v>
      </c>
      <c r="T174" s="58" t="n">
        <f aca="false">MAX(0,MIN(1,R174/100+$D$5))</f>
        <v>0.505084003655447</v>
      </c>
      <c r="U174" s="58" t="n">
        <v>0.609302325581395</v>
      </c>
      <c r="V174" s="57" t="n">
        <v>2020</v>
      </c>
      <c r="W174" s="58" t="n">
        <v>0.0678151016999644</v>
      </c>
      <c r="X174" s="59" t="s">
        <v>169</v>
      </c>
      <c r="Y174" s="59" t="s">
        <v>131</v>
      </c>
    </row>
    <row r="175" customFormat="false" ht="15" hidden="false" customHeight="false" outlineLevel="0" collapsed="false">
      <c r="A175" s="32" t="s">
        <v>198</v>
      </c>
      <c r="B175" s="32" t="s">
        <v>320</v>
      </c>
      <c r="C175" s="32" t="s">
        <v>323</v>
      </c>
      <c r="D175" s="54" t="n">
        <f aca="false">ROUND(S175*T175,0)</f>
        <v>281</v>
      </c>
      <c r="E175" s="54" t="n">
        <f aca="false">ROUND(S175,0)-D175</f>
        <v>273</v>
      </c>
      <c r="F175" s="54" t="n">
        <f aca="false">IF(COUNTA(D175:E175)=0,"",SUM(D175:E175))</f>
        <v>554</v>
      </c>
      <c r="G175" s="55" t="n">
        <f aca="false">IF(OR(F175="",F175=0),"",D175/F175)</f>
        <v>0.507220216606498</v>
      </c>
      <c r="H175" s="55" t="n">
        <f aca="false">IF(OR(F175="",F175=0),"",E175/F175)</f>
        <v>0.492779783393502</v>
      </c>
      <c r="I175" s="32" t="s">
        <v>129</v>
      </c>
      <c r="J175" s="36" t="n">
        <v>3.71103496666907</v>
      </c>
      <c r="K175" s="36" t="n">
        <f aca="false">$K$8</f>
        <v>1.80191023378638</v>
      </c>
      <c r="L175" s="36" t="n">
        <f aca="false">SQRT(J175^2+K175^2)</f>
        <v>4.12536798533956</v>
      </c>
      <c r="M175" s="55" t="n">
        <f aca="false">IF(G175="","",MAX(0,G175-1.96*L175/100))</f>
        <v>0.426363004093843</v>
      </c>
      <c r="N175" s="55" t="n">
        <f aca="false">IF(G175="","",MIN(1,G175+1.96*L175/100))</f>
        <v>0.588077429119154</v>
      </c>
      <c r="O175" s="54" t="n">
        <f aca="false">ROUND(S175*W175,0)</f>
        <v>82</v>
      </c>
      <c r="P175" s="54" t="n">
        <f aca="false">IF(F175="","",ROUND(SQRT((F175*L175/100)^2+(G175*O175)^2),0))</f>
        <v>47</v>
      </c>
      <c r="R175" s="56" t="n">
        <v>-0.111008717078207</v>
      </c>
      <c r="S175" s="57" t="n">
        <f aca="false">U175*V175*$F$5</f>
        <v>553.927710843374</v>
      </c>
      <c r="T175" s="58" t="n">
        <f aca="false">MAX(0,MIN(1,R175/100+$D$5))</f>
        <v>0.506446019937633</v>
      </c>
      <c r="U175" s="58" t="n">
        <v>0.674698795180723</v>
      </c>
      <c r="V175" s="57" t="n">
        <v>821</v>
      </c>
      <c r="W175" s="58" t="n">
        <v>0.147793277096735</v>
      </c>
      <c r="X175" s="59" t="s">
        <v>130</v>
      </c>
      <c r="Y175" s="59" t="s">
        <v>131</v>
      </c>
    </row>
    <row r="176" customFormat="false" ht="15" hidden="false" customHeight="false" outlineLevel="0" collapsed="false">
      <c r="A176" s="32" t="s">
        <v>198</v>
      </c>
      <c r="B176" s="32" t="s">
        <v>320</v>
      </c>
      <c r="C176" s="32" t="s">
        <v>324</v>
      </c>
      <c r="D176" s="54" t="n">
        <f aca="false">ROUND(S176*T176,0)</f>
        <v>327</v>
      </c>
      <c r="E176" s="54" t="n">
        <f aca="false">ROUND(S176,0)-D176</f>
        <v>311</v>
      </c>
      <c r="F176" s="54" t="n">
        <f aca="false">IF(COUNTA(D176:E176)=0,"",SUM(D176:E176))</f>
        <v>638</v>
      </c>
      <c r="G176" s="55" t="n">
        <f aca="false">IF(OR(F176="",F176=0),"",D176/F176)</f>
        <v>0.512539184952978</v>
      </c>
      <c r="H176" s="55" t="n">
        <f aca="false">IF(OR(F176="",F176=0),"",E176/F176)</f>
        <v>0.487460815047022</v>
      </c>
      <c r="I176" s="32" t="s">
        <v>129</v>
      </c>
      <c r="J176" s="36" t="n">
        <v>2.37310914384046</v>
      </c>
      <c r="K176" s="36" t="n">
        <f aca="false">$K$8</f>
        <v>1.80191023378638</v>
      </c>
      <c r="L176" s="36" t="n">
        <f aca="false">SQRT(J176^2+K176^2)</f>
        <v>2.97968580545052</v>
      </c>
      <c r="M176" s="55" t="n">
        <f aca="false">IF(G176="","",MAX(0,G176-1.96*L176/100))</f>
        <v>0.454137343166148</v>
      </c>
      <c r="N176" s="55" t="n">
        <f aca="false">IF(G176="","",MIN(1,G176+1.96*L176/100))</f>
        <v>0.570941026739808</v>
      </c>
      <c r="O176" s="54" t="n">
        <f aca="false">ROUND(S176*W176,0)</f>
        <v>56</v>
      </c>
      <c r="P176" s="54" t="n">
        <f aca="false">IF(F176="","",ROUND(SQRT((F176*L176/100)^2+(G176*O176)^2),0))</f>
        <v>34</v>
      </c>
      <c r="R176" s="56" t="n">
        <v>0.537488359287232</v>
      </c>
      <c r="S176" s="57" t="n">
        <f aca="false">U176*V176*$F$5</f>
        <v>638.017946161515</v>
      </c>
      <c r="T176" s="58" t="n">
        <f aca="false">MAX(0,MIN(1,R176/100+$D$5))</f>
        <v>0.512930990701287</v>
      </c>
      <c r="U176" s="58" t="n">
        <v>0.626121635094716</v>
      </c>
      <c r="V176" s="57" t="n">
        <v>1019</v>
      </c>
      <c r="W176" s="58" t="n">
        <v>0.0882361663506877</v>
      </c>
      <c r="X176" s="59" t="s">
        <v>136</v>
      </c>
      <c r="Y176" s="59" t="s">
        <v>131</v>
      </c>
    </row>
    <row r="177" customFormat="false" ht="15" hidden="false" customHeight="false" outlineLevel="0" collapsed="false">
      <c r="A177" s="32" t="s">
        <v>198</v>
      </c>
      <c r="B177" s="32" t="s">
        <v>320</v>
      </c>
      <c r="C177" s="32" t="s">
        <v>325</v>
      </c>
      <c r="D177" s="54" t="n">
        <f aca="false">ROUND(S177*T177,0)</f>
        <v>426</v>
      </c>
      <c r="E177" s="54" t="n">
        <f aca="false">ROUND(S177,0)-D177</f>
        <v>430</v>
      </c>
      <c r="F177" s="54" t="n">
        <f aca="false">IF(COUNTA(D177:E177)=0,"",SUM(D177:E177))</f>
        <v>856</v>
      </c>
      <c r="G177" s="55" t="n">
        <f aca="false">IF(OR(F177="",F177=0),"",D177/F177)</f>
        <v>0.497663551401869</v>
      </c>
      <c r="H177" s="55" t="n">
        <f aca="false">IF(OR(F177="",F177=0),"",E177/F177)</f>
        <v>0.502336448598131</v>
      </c>
      <c r="I177" s="32" t="s">
        <v>129</v>
      </c>
      <c r="J177" s="36" t="n">
        <v>2.37310914384046</v>
      </c>
      <c r="K177" s="36" t="n">
        <f aca="false">$K$8</f>
        <v>1.80191023378638</v>
      </c>
      <c r="L177" s="36" t="n">
        <f aca="false">SQRT(J177^2+K177^2)</f>
        <v>2.97968580545052</v>
      </c>
      <c r="M177" s="55" t="n">
        <f aca="false">IF(G177="","",MAX(0,G177-1.96*L177/100))</f>
        <v>0.439261709615039</v>
      </c>
      <c r="N177" s="55" t="n">
        <f aca="false">IF(G177="","",MIN(1,G177+1.96*L177/100))</f>
        <v>0.556065393188699</v>
      </c>
      <c r="O177" s="54" t="n">
        <f aca="false">ROUND(S177*W177,0)</f>
        <v>75</v>
      </c>
      <c r="P177" s="54" t="n">
        <f aca="false">IF(F177="","",ROUND(SQRT((F177*L177/100)^2+(G177*O177)^2),0))</f>
        <v>45</v>
      </c>
      <c r="R177" s="56" t="n">
        <v>-0.928872681903463</v>
      </c>
      <c r="S177" s="57" t="n">
        <f aca="false">U177*V177*$F$5</f>
        <v>855.646785437645</v>
      </c>
      <c r="T177" s="58" t="n">
        <f aca="false">MAX(0,MIN(1,R177/100+$D$5))</f>
        <v>0.49826738028938</v>
      </c>
      <c r="U177" s="58" t="n">
        <v>0.66847405112316</v>
      </c>
      <c r="V177" s="57" t="n">
        <v>1280</v>
      </c>
      <c r="W177" s="58" t="n">
        <v>0.0882361663506877</v>
      </c>
      <c r="X177" s="59" t="s">
        <v>136</v>
      </c>
      <c r="Y177" s="59" t="s">
        <v>131</v>
      </c>
    </row>
    <row r="178" customFormat="false" ht="15" hidden="false" customHeight="false" outlineLevel="0" collapsed="false">
      <c r="A178" s="32" t="s">
        <v>198</v>
      </c>
      <c r="B178" s="32" t="s">
        <v>320</v>
      </c>
      <c r="C178" s="32" t="s">
        <v>326</v>
      </c>
      <c r="D178" s="54" t="n">
        <f aca="false">ROUND(S178*T178,0)</f>
        <v>274</v>
      </c>
      <c r="E178" s="54" t="n">
        <f aca="false">ROUND(S178,0)-D178</f>
        <v>293</v>
      </c>
      <c r="F178" s="54" t="n">
        <f aca="false">IF(COUNTA(D178:E178)=0,"",SUM(D178:E178))</f>
        <v>567</v>
      </c>
      <c r="G178" s="55" t="n">
        <f aca="false">IF(OR(F178="",F178=0),"",D178/F178)</f>
        <v>0.483245149911817</v>
      </c>
      <c r="H178" s="55" t="n">
        <f aca="false">IF(OR(F178="",F178=0),"",E178/F178)</f>
        <v>0.516754850088183</v>
      </c>
      <c r="I178" s="32" t="s">
        <v>129</v>
      </c>
      <c r="J178" s="36" t="n">
        <v>3.71103496666907</v>
      </c>
      <c r="K178" s="36" t="n">
        <f aca="false">$K$8</f>
        <v>1.80191023378638</v>
      </c>
      <c r="L178" s="36" t="n">
        <f aca="false">SQRT(J178^2+K178^2)</f>
        <v>4.12536798533956</v>
      </c>
      <c r="M178" s="55" t="n">
        <f aca="false">IF(G178="","",MAX(0,G178-1.96*L178/100))</f>
        <v>0.402387937399161</v>
      </c>
      <c r="N178" s="55" t="n">
        <f aca="false">IF(G178="","",MIN(1,G178+1.96*L178/100))</f>
        <v>0.564102362424472</v>
      </c>
      <c r="O178" s="54" t="n">
        <f aca="false">ROUND(S178*W178,0)</f>
        <v>84</v>
      </c>
      <c r="P178" s="54" t="n">
        <f aca="false">IF(F178="","",ROUND(SQRT((F178*L178/100)^2+(G178*O178)^2),0))</f>
        <v>47</v>
      </c>
      <c r="R178" s="56" t="n">
        <v>-2.35579092658885</v>
      </c>
      <c r="S178" s="57" t="n">
        <f aca="false">U178*V178*$F$5</f>
        <v>566.944444444444</v>
      </c>
      <c r="T178" s="58" t="n">
        <f aca="false">MAX(0,MIN(1,R178/100+$D$5))</f>
        <v>0.483998197842526</v>
      </c>
      <c r="U178" s="58" t="n">
        <v>0.722222222222222</v>
      </c>
      <c r="V178" s="57" t="n">
        <v>785</v>
      </c>
      <c r="W178" s="58" t="n">
        <v>0.147793277096735</v>
      </c>
      <c r="X178" s="59" t="s">
        <v>130</v>
      </c>
      <c r="Y178" s="59" t="s">
        <v>131</v>
      </c>
    </row>
    <row r="179" customFormat="false" ht="15" hidden="false" customHeight="false" outlineLevel="0" collapsed="false">
      <c r="A179" s="32" t="s">
        <v>198</v>
      </c>
      <c r="B179" s="32" t="s">
        <v>320</v>
      </c>
      <c r="C179" s="32" t="s">
        <v>327</v>
      </c>
      <c r="D179" s="54" t="n">
        <f aca="false">ROUND(S179*T179,0)</f>
        <v>354</v>
      </c>
      <c r="E179" s="54" t="n">
        <f aca="false">ROUND(S179,0)-D179</f>
        <v>305</v>
      </c>
      <c r="F179" s="54" t="n">
        <f aca="false">IF(COUNTA(D179:E179)=0,"",SUM(D179:E179))</f>
        <v>659</v>
      </c>
      <c r="G179" s="55" t="n">
        <f aca="false">IF(OR(F179="",F179=0),"",D179/F179)</f>
        <v>0.537177541729894</v>
      </c>
      <c r="H179" s="55" t="n">
        <f aca="false">IF(OR(F179="",F179=0),"",E179/F179)</f>
        <v>0.462822458270106</v>
      </c>
      <c r="I179" s="32" t="s">
        <v>129</v>
      </c>
      <c r="J179" s="36" t="n">
        <v>2.37310914384046</v>
      </c>
      <c r="K179" s="36" t="n">
        <f aca="false">$K$8</f>
        <v>1.80191023378638</v>
      </c>
      <c r="L179" s="36" t="n">
        <f aca="false">SQRT(J179^2+K179^2)</f>
        <v>2.97968580545052</v>
      </c>
      <c r="M179" s="55" t="n">
        <f aca="false">IF(G179="","",MAX(0,G179-1.96*L179/100))</f>
        <v>0.478775699943064</v>
      </c>
      <c r="N179" s="55" t="n">
        <f aca="false">IF(G179="","",MIN(1,G179+1.96*L179/100))</f>
        <v>0.595579383516724</v>
      </c>
      <c r="O179" s="54" t="n">
        <f aca="false">ROUND(S179*W179,0)</f>
        <v>58</v>
      </c>
      <c r="P179" s="54" t="n">
        <f aca="false">IF(F179="","",ROUND(SQRT((F179*L179/100)^2+(G179*O179)^2),0))</f>
        <v>37</v>
      </c>
      <c r="R179" s="56" t="n">
        <v>2.91990443895391</v>
      </c>
      <c r="S179" s="57" t="n">
        <f aca="false">U179*V179*$F$5</f>
        <v>659.344556677891</v>
      </c>
      <c r="T179" s="58" t="n">
        <f aca="false">MAX(0,MIN(1,R179/100+$D$5))</f>
        <v>0.536755151497954</v>
      </c>
      <c r="U179" s="58" t="n">
        <v>0.72615039281706</v>
      </c>
      <c r="V179" s="57" t="n">
        <v>908</v>
      </c>
      <c r="W179" s="58" t="n">
        <v>0.0882361663506877</v>
      </c>
      <c r="X179" s="59" t="s">
        <v>136</v>
      </c>
      <c r="Y179" s="59" t="s">
        <v>131</v>
      </c>
    </row>
    <row r="180" customFormat="false" ht="15" hidden="false" customHeight="false" outlineLevel="0" collapsed="false">
      <c r="A180" s="32" t="s">
        <v>198</v>
      </c>
      <c r="B180" s="32" t="s">
        <v>320</v>
      </c>
      <c r="C180" s="32" t="s">
        <v>328</v>
      </c>
      <c r="D180" s="54" t="n">
        <f aca="false">ROUND(S180*T180,0)</f>
        <v>459</v>
      </c>
      <c r="E180" s="54" t="n">
        <f aca="false">ROUND(S180,0)-D180</f>
        <v>441</v>
      </c>
      <c r="F180" s="54" t="n">
        <f aca="false">IF(COUNTA(D180:E180)=0,"",SUM(D180:E180))</f>
        <v>900</v>
      </c>
      <c r="G180" s="55" t="n">
        <f aca="false">IF(OR(F180="",F180=0),"",D180/F180)</f>
        <v>0.51</v>
      </c>
      <c r="H180" s="55" t="n">
        <f aca="false">IF(OR(F180="",F180=0),"",E180/F180)</f>
        <v>0.49</v>
      </c>
      <c r="I180" s="32" t="s">
        <v>129</v>
      </c>
      <c r="J180" s="36" t="n">
        <v>2.37310914384046</v>
      </c>
      <c r="K180" s="36" t="n">
        <f aca="false">$K$8</f>
        <v>1.80191023378638</v>
      </c>
      <c r="L180" s="36" t="n">
        <f aca="false">SQRT(J180^2+K180^2)</f>
        <v>2.97968580545052</v>
      </c>
      <c r="M180" s="55" t="n">
        <f aca="false">IF(G180="","",MAX(0,G180-1.96*L180/100))</f>
        <v>0.45159815821317</v>
      </c>
      <c r="N180" s="55" t="n">
        <f aca="false">IF(G180="","",MIN(1,G180+1.96*L180/100))</f>
        <v>0.56840184178683</v>
      </c>
      <c r="O180" s="54" t="n">
        <f aca="false">ROUND(S180*W180,0)</f>
        <v>79</v>
      </c>
      <c r="P180" s="54" t="n">
        <f aca="false">IF(F180="","",ROUND(SQRT((F180*L180/100)^2+(G180*O180)^2),0))</f>
        <v>48</v>
      </c>
      <c r="R180" s="56" t="n">
        <v>0.266414936643526</v>
      </c>
      <c r="S180" s="57" t="n">
        <f aca="false">U180*V180*$F$5</f>
        <v>900.130434782609</v>
      </c>
      <c r="T180" s="58" t="n">
        <f aca="false">MAX(0,MIN(1,R180/100+$D$5))</f>
        <v>0.51022025647485</v>
      </c>
      <c r="U180" s="58" t="n">
        <v>0.707093821510297</v>
      </c>
      <c r="V180" s="57" t="n">
        <v>1273</v>
      </c>
      <c r="W180" s="58" t="n">
        <v>0.0882361663506877</v>
      </c>
      <c r="X180" s="59" t="s">
        <v>136</v>
      </c>
      <c r="Y180" s="59" t="s">
        <v>131</v>
      </c>
    </row>
    <row r="181" customFormat="false" ht="15" hidden="false" customHeight="false" outlineLevel="0" collapsed="false">
      <c r="A181" s="32" t="s">
        <v>198</v>
      </c>
      <c r="B181" s="32" t="s">
        <v>329</v>
      </c>
      <c r="C181" s="32" t="s">
        <v>330</v>
      </c>
      <c r="D181" s="54" t="n">
        <f aca="false">ROUND(S181*T181,0)</f>
        <v>170</v>
      </c>
      <c r="E181" s="54" t="n">
        <f aca="false">ROUND(S181,0)-D181</f>
        <v>221</v>
      </c>
      <c r="F181" s="54" t="n">
        <f aca="false">IF(COUNTA(D181:E181)=0,"",SUM(D181:E181))</f>
        <v>391</v>
      </c>
      <c r="G181" s="55" t="n">
        <f aca="false">IF(OR(F181="",F181=0),"",D181/F181)</f>
        <v>0.434782608695652</v>
      </c>
      <c r="H181" s="55" t="n">
        <f aca="false">IF(OR(F181="",F181=0),"",E181/F181)</f>
        <v>0.565217391304348</v>
      </c>
      <c r="I181" s="32" t="s">
        <v>129</v>
      </c>
      <c r="J181" s="36" t="n">
        <v>3.71103496666907</v>
      </c>
      <c r="K181" s="36" t="n">
        <f aca="false">$K$8</f>
        <v>1.80191023378638</v>
      </c>
      <c r="L181" s="36" t="n">
        <f aca="false">SQRT(J181^2+K181^2)</f>
        <v>4.12536798533956</v>
      </c>
      <c r="M181" s="55" t="n">
        <f aca="false">IF(G181="","",MAX(0,G181-1.96*L181/100))</f>
        <v>0.353925396182997</v>
      </c>
      <c r="N181" s="55" t="n">
        <f aca="false">IF(G181="","",MIN(1,G181+1.96*L181/100))</f>
        <v>0.515639821208308</v>
      </c>
      <c r="O181" s="54" t="n">
        <f aca="false">ROUND(S181*W181,0)</f>
        <v>58</v>
      </c>
      <c r="P181" s="54" t="n">
        <f aca="false">IF(F181="","",ROUND(SQRT((F181*L181/100)^2+(G181*O181)^2),0))</f>
        <v>30</v>
      </c>
      <c r="R181" s="56" t="n">
        <v>-7.24573041629358</v>
      </c>
      <c r="S181" s="57" t="n">
        <f aca="false">U181*V181*$F$5</f>
        <v>390.71668667467</v>
      </c>
      <c r="T181" s="58" t="n">
        <f aca="false">MAX(0,MIN(1,R181/100+$D$5))</f>
        <v>0.435098802945479</v>
      </c>
      <c r="U181" s="58" t="n">
        <v>0.464585834333733</v>
      </c>
      <c r="V181" s="57" t="n">
        <v>841</v>
      </c>
      <c r="W181" s="58" t="n">
        <v>0.147793277096735</v>
      </c>
      <c r="X181" s="59" t="s">
        <v>130</v>
      </c>
      <c r="Y181" s="59" t="s">
        <v>131</v>
      </c>
    </row>
    <row r="182" customFormat="false" ht="15" hidden="false" customHeight="false" outlineLevel="0" collapsed="false">
      <c r="A182" s="32" t="s">
        <v>198</v>
      </c>
      <c r="B182" s="32" t="s">
        <v>329</v>
      </c>
      <c r="C182" s="32" t="s">
        <v>331</v>
      </c>
      <c r="D182" s="54" t="n">
        <f aca="false">ROUND(S182*T182,0)</f>
        <v>129</v>
      </c>
      <c r="E182" s="54" t="n">
        <f aca="false">ROUND(S182,0)-D182</f>
        <v>187</v>
      </c>
      <c r="F182" s="54" t="n">
        <f aca="false">IF(COUNTA(D182:E182)=0,"",SUM(D182:E182))</f>
        <v>316</v>
      </c>
      <c r="G182" s="55" t="n">
        <f aca="false">IF(OR(F182="",F182=0),"",D182/F182)</f>
        <v>0.408227848101266</v>
      </c>
      <c r="H182" s="55" t="n">
        <f aca="false">IF(OR(F182="",F182=0),"",E182/F182)</f>
        <v>0.591772151898734</v>
      </c>
      <c r="I182" s="32" t="s">
        <v>129</v>
      </c>
      <c r="J182" s="36" t="n">
        <v>3.71103496666907</v>
      </c>
      <c r="K182" s="36" t="n">
        <f aca="false">$K$8</f>
        <v>1.80191023378638</v>
      </c>
      <c r="L182" s="36" t="n">
        <f aca="false">SQRT(J182^2+K182^2)</f>
        <v>4.12536798533956</v>
      </c>
      <c r="M182" s="55" t="n">
        <f aca="false">IF(G182="","",MAX(0,G182-1.96*L182/100))</f>
        <v>0.32737063558861</v>
      </c>
      <c r="N182" s="55" t="n">
        <f aca="false">IF(G182="","",MIN(1,G182+1.96*L182/100))</f>
        <v>0.489085060613921</v>
      </c>
      <c r="O182" s="54" t="n">
        <f aca="false">ROUND(S182*W182,0)</f>
        <v>47</v>
      </c>
      <c r="P182" s="54" t="n">
        <f aca="false">IF(F182="","",ROUND(SQRT((F182*L182/100)^2+(G182*O182)^2),0))</f>
        <v>23</v>
      </c>
      <c r="R182" s="56" t="n">
        <v>-10.1045345614356</v>
      </c>
      <c r="S182" s="57" t="n">
        <f aca="false">U182*V182*$F$5</f>
        <v>316.23569023569</v>
      </c>
      <c r="T182" s="58" t="n">
        <f aca="false">MAX(0,MIN(1,R182/100+$D$5))</f>
        <v>0.406510761494059</v>
      </c>
      <c r="U182" s="58" t="n">
        <v>0.508417508417508</v>
      </c>
      <c r="V182" s="57" t="n">
        <v>622</v>
      </c>
      <c r="W182" s="58" t="n">
        <v>0.147793277096735</v>
      </c>
      <c r="X182" s="59" t="s">
        <v>130</v>
      </c>
      <c r="Y182" s="59" t="s">
        <v>131</v>
      </c>
    </row>
    <row r="183" customFormat="false" ht="15" hidden="false" customHeight="false" outlineLevel="0" collapsed="false">
      <c r="A183" s="32" t="s">
        <v>198</v>
      </c>
      <c r="B183" s="32" t="s">
        <v>329</v>
      </c>
      <c r="C183" s="32" t="s">
        <v>332</v>
      </c>
      <c r="D183" s="54" t="n">
        <f aca="false">ROUND(S183*T183,0)</f>
        <v>283</v>
      </c>
      <c r="E183" s="54" t="n">
        <f aca="false">ROUND(S183,0)-D183</f>
        <v>401</v>
      </c>
      <c r="F183" s="54" t="n">
        <f aca="false">IF(COUNTA(D183:E183)=0,"",SUM(D183:E183))</f>
        <v>684</v>
      </c>
      <c r="G183" s="55" t="n">
        <f aca="false">IF(OR(F183="",F183=0),"",D183/F183)</f>
        <v>0.41374269005848</v>
      </c>
      <c r="H183" s="55" t="n">
        <f aca="false">IF(OR(F183="",F183=0),"",E183/F183)</f>
        <v>0.586257309941521</v>
      </c>
      <c r="I183" s="32" t="s">
        <v>129</v>
      </c>
      <c r="J183" s="36" t="n">
        <v>2.37310914384046</v>
      </c>
      <c r="K183" s="36" t="n">
        <f aca="false">$K$8</f>
        <v>1.80191023378638</v>
      </c>
      <c r="L183" s="36" t="n">
        <f aca="false">SQRT(J183^2+K183^2)</f>
        <v>2.97968580545052</v>
      </c>
      <c r="M183" s="55" t="n">
        <f aca="false">IF(G183="","",MAX(0,G183-1.96*L183/100))</f>
        <v>0.355340848271649</v>
      </c>
      <c r="N183" s="55" t="n">
        <f aca="false">IF(G183="","",MIN(1,G183+1.96*L183/100))</f>
        <v>0.47214453184531</v>
      </c>
      <c r="O183" s="54" t="n">
        <f aca="false">ROUND(S183*W183,0)</f>
        <v>60</v>
      </c>
      <c r="P183" s="54" t="n">
        <f aca="false">IF(F183="","",ROUND(SQRT((F183*L183/100)^2+(G183*O183)^2),0))</f>
        <v>32</v>
      </c>
      <c r="R183" s="56" t="n">
        <v>-9.39978203840898</v>
      </c>
      <c r="S183" s="57" t="n">
        <f aca="false">U183*V183*$F$5</f>
        <v>684.341030195382</v>
      </c>
      <c r="T183" s="58" t="n">
        <f aca="false">MAX(0,MIN(1,R183/100+$D$5))</f>
        <v>0.413558286724325</v>
      </c>
      <c r="U183" s="58" t="n">
        <v>0.587921847246892</v>
      </c>
      <c r="V183" s="57" t="n">
        <v>1164</v>
      </c>
      <c r="W183" s="58" t="n">
        <v>0.0882361663506877</v>
      </c>
      <c r="X183" s="59" t="s">
        <v>136</v>
      </c>
      <c r="Y183" s="59" t="s">
        <v>131</v>
      </c>
    </row>
    <row r="184" customFormat="false" ht="15" hidden="false" customHeight="false" outlineLevel="0" collapsed="false">
      <c r="A184" s="32" t="s">
        <v>198</v>
      </c>
      <c r="B184" s="32" t="s">
        <v>333</v>
      </c>
      <c r="C184" s="32" t="s">
        <v>334</v>
      </c>
      <c r="D184" s="54" t="n">
        <f aca="false">ROUND(S184*T184,0)</f>
        <v>718</v>
      </c>
      <c r="E184" s="54" t="n">
        <f aca="false">ROUND(S184,0)-D184</f>
        <v>701</v>
      </c>
      <c r="F184" s="54" t="n">
        <f aca="false">IF(COUNTA(D184:E184)=0,"",SUM(D184:E184))</f>
        <v>1419</v>
      </c>
      <c r="G184" s="55" t="n">
        <f aca="false">IF(OR(F184="",F184=0),"",D184/F184)</f>
        <v>0.505990133897111</v>
      </c>
      <c r="H184" s="55" t="n">
        <f aca="false">IF(OR(F184="",F184=0),"",E184/F184)</f>
        <v>0.494009866102889</v>
      </c>
      <c r="I184" s="32" t="s">
        <v>129</v>
      </c>
      <c r="J184" s="36" t="n">
        <v>1.88612725432908</v>
      </c>
      <c r="K184" s="36" t="n">
        <f aca="false">$K$8</f>
        <v>1.80191023378638</v>
      </c>
      <c r="L184" s="36" t="n">
        <f aca="false">SQRT(J184^2+K184^2)</f>
        <v>2.60851615102284</v>
      </c>
      <c r="M184" s="55" t="n">
        <f aca="false">IF(G184="","",MAX(0,G184-1.96*L184/100))</f>
        <v>0.454863217337063</v>
      </c>
      <c r="N184" s="55" t="n">
        <f aca="false">IF(G184="","",MIN(1,G184+1.96*L184/100))</f>
        <v>0.557117050457158</v>
      </c>
      <c r="O184" s="54" t="n">
        <f aca="false">ROUND(S184*W184,0)</f>
        <v>96</v>
      </c>
      <c r="P184" s="54" t="n">
        <f aca="false">IF(F184="","",ROUND(SQRT((F184*L184/100)^2+(G184*O184)^2),0))</f>
        <v>61</v>
      </c>
      <c r="R184" s="56" t="n">
        <v>-0.139049505488803</v>
      </c>
      <c r="S184" s="57" t="n">
        <f aca="false">U184*V184*$F$5</f>
        <v>1418.72759856631</v>
      </c>
      <c r="T184" s="58" t="n">
        <f aca="false">MAX(0,MIN(1,R184/100+$D$5))</f>
        <v>0.506165612053527</v>
      </c>
      <c r="U184" s="58" t="n">
        <v>0.636200716845878</v>
      </c>
      <c r="V184" s="57" t="n">
        <v>2230</v>
      </c>
      <c r="W184" s="58" t="n">
        <v>0.0678151016999644</v>
      </c>
      <c r="X184" s="59" t="s">
        <v>169</v>
      </c>
      <c r="Y184" s="59" t="s">
        <v>131</v>
      </c>
    </row>
    <row r="185" customFormat="false" ht="15" hidden="false" customHeight="false" outlineLevel="0" collapsed="false">
      <c r="A185" s="32" t="s">
        <v>198</v>
      </c>
      <c r="B185" s="32" t="s">
        <v>333</v>
      </c>
      <c r="C185" s="32" t="s">
        <v>335</v>
      </c>
      <c r="D185" s="54" t="n">
        <f aca="false">ROUND(S185*T185,0)</f>
        <v>342</v>
      </c>
      <c r="E185" s="54" t="n">
        <f aca="false">ROUND(S185,0)-D185</f>
        <v>319</v>
      </c>
      <c r="F185" s="54" t="n">
        <f aca="false">IF(COUNTA(D185:E185)=0,"",SUM(D185:E185))</f>
        <v>661</v>
      </c>
      <c r="G185" s="55" t="n">
        <f aca="false">IF(OR(F185="",F185=0),"",D185/F185)</f>
        <v>0.517397881996974</v>
      </c>
      <c r="H185" s="55" t="n">
        <f aca="false">IF(OR(F185="",F185=0),"",E185/F185)</f>
        <v>0.482602118003026</v>
      </c>
      <c r="I185" s="32" t="s">
        <v>129</v>
      </c>
      <c r="J185" s="36" t="n">
        <v>2.37310914384046</v>
      </c>
      <c r="K185" s="36" t="n">
        <f aca="false">$K$8</f>
        <v>1.80191023378638</v>
      </c>
      <c r="L185" s="36" t="n">
        <f aca="false">SQRT(J185^2+K185^2)</f>
        <v>2.97968580545052</v>
      </c>
      <c r="M185" s="55" t="n">
        <f aca="false">IF(G185="","",MAX(0,G185-1.96*L185/100))</f>
        <v>0.458996040210144</v>
      </c>
      <c r="N185" s="55" t="n">
        <f aca="false">IF(G185="","",MIN(1,G185+1.96*L185/100))</f>
        <v>0.575799723783804</v>
      </c>
      <c r="O185" s="54" t="n">
        <f aca="false">ROUND(S185*W185,0)</f>
        <v>58</v>
      </c>
      <c r="P185" s="54" t="n">
        <f aca="false">IF(F185="","",ROUND(SQRT((F185*L185/100)^2+(G185*O185)^2),0))</f>
        <v>36</v>
      </c>
      <c r="R185" s="56" t="n">
        <v>0.967371022438248</v>
      </c>
      <c r="S185" s="57" t="n">
        <f aca="false">U185*V185*$F$5</f>
        <v>660.903056768559</v>
      </c>
      <c r="T185" s="58" t="n">
        <f aca="false">MAX(0,MIN(1,R185/100+$D$5))</f>
        <v>0.517229817332797</v>
      </c>
      <c r="U185" s="58" t="n">
        <v>0.566812227074236</v>
      </c>
      <c r="V185" s="57" t="n">
        <v>1166</v>
      </c>
      <c r="W185" s="58" t="n">
        <v>0.0882361663506877</v>
      </c>
      <c r="X185" s="59" t="s">
        <v>136</v>
      </c>
      <c r="Y185" s="59" t="s">
        <v>131</v>
      </c>
    </row>
    <row r="186" customFormat="false" ht="15" hidden="false" customHeight="false" outlineLevel="0" collapsed="false">
      <c r="A186" s="32" t="s">
        <v>198</v>
      </c>
      <c r="B186" s="32" t="s">
        <v>333</v>
      </c>
      <c r="C186" s="32" t="s">
        <v>336</v>
      </c>
      <c r="D186" s="54" t="n">
        <f aca="false">ROUND(S186*T186,0)</f>
        <v>963</v>
      </c>
      <c r="E186" s="54" t="n">
        <f aca="false">ROUND(S186,0)-D186</f>
        <v>716</v>
      </c>
      <c r="F186" s="54" t="n">
        <f aca="false">IF(COUNTA(D186:E186)=0,"",SUM(D186:E186))</f>
        <v>1679</v>
      </c>
      <c r="G186" s="55" t="n">
        <f aca="false">IF(OR(F186="",F186=0),"",D186/F186)</f>
        <v>0.57355568790947</v>
      </c>
      <c r="H186" s="55" t="n">
        <f aca="false">IF(OR(F186="",F186=0),"",E186/F186)</f>
        <v>0.42644431209053</v>
      </c>
      <c r="I186" s="32" t="s">
        <v>129</v>
      </c>
      <c r="J186" s="36" t="n">
        <v>1.88612725432908</v>
      </c>
      <c r="K186" s="36" t="n">
        <f aca="false">$K$8</f>
        <v>1.80191023378638</v>
      </c>
      <c r="L186" s="36" t="n">
        <f aca="false">SQRT(J186^2+K186^2)</f>
        <v>2.60851615102284</v>
      </c>
      <c r="M186" s="55" t="n">
        <f aca="false">IF(G186="","",MAX(0,G186-1.96*L186/100))</f>
        <v>0.522428771349422</v>
      </c>
      <c r="N186" s="55" t="n">
        <f aca="false">IF(G186="","",MIN(1,G186+1.96*L186/100))</f>
        <v>0.624682604469518</v>
      </c>
      <c r="O186" s="54" t="n">
        <f aca="false">ROUND(S186*W186,0)</f>
        <v>114</v>
      </c>
      <c r="P186" s="54" t="n">
        <f aca="false">IF(F186="","",ROUND(SQRT((F186*L186/100)^2+(G186*O186)^2),0))</f>
        <v>79</v>
      </c>
      <c r="R186" s="56" t="n">
        <v>6.60675174216741</v>
      </c>
      <c r="S186" s="57" t="n">
        <f aca="false">U186*V186*$F$5</f>
        <v>1678.57188498403</v>
      </c>
      <c r="T186" s="58" t="n">
        <f aca="false">MAX(0,MIN(1,R186/100+$D$5))</f>
        <v>0.573623624530089</v>
      </c>
      <c r="U186" s="58" t="n">
        <v>0.625399361022364</v>
      </c>
      <c r="V186" s="57" t="n">
        <v>2684</v>
      </c>
      <c r="W186" s="58" t="n">
        <v>0.0678151016999644</v>
      </c>
      <c r="X186" s="59" t="s">
        <v>169</v>
      </c>
      <c r="Y186" s="59" t="s">
        <v>131</v>
      </c>
    </row>
    <row r="187" customFormat="false" ht="15" hidden="false" customHeight="false" outlineLevel="0" collapsed="false">
      <c r="A187" s="32" t="s">
        <v>198</v>
      </c>
      <c r="B187" s="32" t="s">
        <v>333</v>
      </c>
      <c r="C187" s="32" t="s">
        <v>337</v>
      </c>
      <c r="D187" s="54" t="n">
        <f aca="false">ROUND(S187*T187,0)</f>
        <v>428</v>
      </c>
      <c r="E187" s="54" t="n">
        <f aca="false">ROUND(S187,0)-D187</f>
        <v>440</v>
      </c>
      <c r="F187" s="54" t="n">
        <f aca="false">IF(COUNTA(D187:E187)=0,"",SUM(D187:E187))</f>
        <v>868</v>
      </c>
      <c r="G187" s="55" t="n">
        <f aca="false">IF(OR(F187="",F187=0),"",D187/F187)</f>
        <v>0.493087557603687</v>
      </c>
      <c r="H187" s="55" t="n">
        <f aca="false">IF(OR(F187="",F187=0),"",E187/F187)</f>
        <v>0.506912442396313</v>
      </c>
      <c r="I187" s="32" t="s">
        <v>129</v>
      </c>
      <c r="J187" s="36" t="n">
        <v>2.37310914384046</v>
      </c>
      <c r="K187" s="36" t="n">
        <f aca="false">$K$8</f>
        <v>1.80191023378638</v>
      </c>
      <c r="L187" s="36" t="n">
        <f aca="false">SQRT(J187^2+K187^2)</f>
        <v>2.97968580545052</v>
      </c>
      <c r="M187" s="55" t="n">
        <f aca="false">IF(G187="","",MAX(0,G187-1.96*L187/100))</f>
        <v>0.434685715816857</v>
      </c>
      <c r="N187" s="55" t="n">
        <f aca="false">IF(G187="","",MIN(1,G187+1.96*L187/100))</f>
        <v>0.551489399390517</v>
      </c>
      <c r="O187" s="54" t="n">
        <f aca="false">ROUND(S187*W187,0)</f>
        <v>77</v>
      </c>
      <c r="P187" s="54" t="n">
        <f aca="false">IF(F187="","",ROUND(SQRT((F187*L187/100)^2+(G187*O187)^2),0))</f>
        <v>46</v>
      </c>
      <c r="R187" s="56" t="n">
        <v>-1.43110636973235</v>
      </c>
      <c r="S187" s="57" t="n">
        <f aca="false">U187*V187*$F$5</f>
        <v>868.364696734059</v>
      </c>
      <c r="T187" s="58" t="n">
        <f aca="false">MAX(0,MIN(1,R187/100+$D$5))</f>
        <v>0.493245043411091</v>
      </c>
      <c r="U187" s="58" t="n">
        <v>0.669517884914464</v>
      </c>
      <c r="V187" s="57" t="n">
        <v>1297</v>
      </c>
      <c r="W187" s="58" t="n">
        <v>0.0882361663506877</v>
      </c>
      <c r="X187" s="59" t="s">
        <v>136</v>
      </c>
      <c r="Y187" s="59" t="s">
        <v>131</v>
      </c>
    </row>
    <row r="188" customFormat="false" ht="15" hidden="false" customHeight="false" outlineLevel="0" collapsed="false">
      <c r="A188" s="32" t="s">
        <v>198</v>
      </c>
      <c r="B188" s="32" t="s">
        <v>333</v>
      </c>
      <c r="C188" s="32" t="s">
        <v>338</v>
      </c>
      <c r="D188" s="54" t="n">
        <f aca="false">ROUND(S188*T188,0)</f>
        <v>915</v>
      </c>
      <c r="E188" s="54" t="n">
        <f aca="false">ROUND(S188,0)-D188</f>
        <v>574</v>
      </c>
      <c r="F188" s="54" t="n">
        <f aca="false">IF(COUNTA(D188:E188)=0,"",SUM(D188:E188))</f>
        <v>1489</v>
      </c>
      <c r="G188" s="55" t="n">
        <f aca="false">IF(OR(F188="",F188=0),"",D188/F188)</f>
        <v>0.614506380120887</v>
      </c>
      <c r="H188" s="55" t="n">
        <f aca="false">IF(OR(F188="",F188=0),"",E188/F188)</f>
        <v>0.385493619879114</v>
      </c>
      <c r="I188" s="32" t="s">
        <v>129</v>
      </c>
      <c r="J188" s="36" t="n">
        <v>1.88612725432908</v>
      </c>
      <c r="K188" s="36" t="n">
        <f aca="false">$K$8</f>
        <v>1.80191023378638</v>
      </c>
      <c r="L188" s="36" t="n">
        <f aca="false">SQRT(J188^2+K188^2)</f>
        <v>2.60851615102284</v>
      </c>
      <c r="M188" s="55" t="n">
        <f aca="false">IF(G188="","",MAX(0,G188-1.96*L188/100))</f>
        <v>0.563379463560839</v>
      </c>
      <c r="N188" s="55" t="n">
        <f aca="false">IF(G188="","",MIN(1,G188+1.96*L188/100))</f>
        <v>0.665633296680934</v>
      </c>
      <c r="O188" s="54" t="n">
        <f aca="false">ROUND(S188*W188,0)</f>
        <v>101</v>
      </c>
      <c r="P188" s="54" t="n">
        <f aca="false">IF(F188="","",ROUND(SQRT((F188*L188/100)^2+(G188*O188)^2),0))</f>
        <v>73</v>
      </c>
      <c r="R188" s="56" t="n">
        <v>10.710842399924</v>
      </c>
      <c r="S188" s="57" t="n">
        <f aca="false">U188*V188*$F$5</f>
        <v>1488.84887459807</v>
      </c>
      <c r="T188" s="58" t="n">
        <f aca="false">MAX(0,MIN(1,R188/100+$D$5))</f>
        <v>0.614664531107655</v>
      </c>
      <c r="U188" s="58" t="n">
        <v>0.650436380339917</v>
      </c>
      <c r="V188" s="57" t="n">
        <v>2289</v>
      </c>
      <c r="W188" s="58" t="n">
        <v>0.0678151016999644</v>
      </c>
      <c r="X188" s="59" t="s">
        <v>169</v>
      </c>
      <c r="Y188" s="59" t="s">
        <v>131</v>
      </c>
    </row>
    <row r="189" customFormat="false" ht="15" hidden="false" customHeight="false" outlineLevel="0" collapsed="false">
      <c r="A189" s="32" t="s">
        <v>198</v>
      </c>
      <c r="B189" s="32" t="s">
        <v>333</v>
      </c>
      <c r="C189" s="32" t="s">
        <v>339</v>
      </c>
      <c r="D189" s="54" t="n">
        <f aca="false">ROUND(S189*T189,0)</f>
        <v>899</v>
      </c>
      <c r="E189" s="54" t="n">
        <f aca="false">ROUND(S189,0)-D189</f>
        <v>581</v>
      </c>
      <c r="F189" s="54" t="n">
        <f aca="false">IF(COUNTA(D189:E189)=0,"",SUM(D189:E189))</f>
        <v>1480</v>
      </c>
      <c r="G189" s="55" t="n">
        <f aca="false">IF(OR(F189="",F189=0),"",D189/F189)</f>
        <v>0.607432432432432</v>
      </c>
      <c r="H189" s="55" t="n">
        <f aca="false">IF(OR(F189="",F189=0),"",E189/F189)</f>
        <v>0.392567567567568</v>
      </c>
      <c r="I189" s="32" t="s">
        <v>129</v>
      </c>
      <c r="J189" s="36" t="n">
        <v>1.88612725432908</v>
      </c>
      <c r="K189" s="36" t="n">
        <f aca="false">$K$8</f>
        <v>1.80191023378638</v>
      </c>
      <c r="L189" s="36" t="n">
        <f aca="false">SQRT(J189^2+K189^2)</f>
        <v>2.60851615102284</v>
      </c>
      <c r="M189" s="55" t="n">
        <f aca="false">IF(G189="","",MAX(0,G189-1.96*L189/100))</f>
        <v>0.556305515872385</v>
      </c>
      <c r="N189" s="55" t="n">
        <f aca="false">IF(G189="","",MIN(1,G189+1.96*L189/100))</f>
        <v>0.65855934899248</v>
      </c>
      <c r="O189" s="54" t="n">
        <f aca="false">ROUND(S189*W189,0)</f>
        <v>100</v>
      </c>
      <c r="P189" s="54" t="n">
        <f aca="false">IF(F189="","",ROUND(SQRT((F189*L189/100)^2+(G189*O189)^2),0))</f>
        <v>72</v>
      </c>
      <c r="R189" s="56" t="n">
        <v>10.0044988613655</v>
      </c>
      <c r="S189" s="57" t="n">
        <f aca="false">U189*V189*$F$5</f>
        <v>1480.29868819374</v>
      </c>
      <c r="T189" s="58" t="n">
        <f aca="false">MAX(0,MIN(1,R189/100+$D$5))</f>
        <v>0.60760109572207</v>
      </c>
      <c r="U189" s="58" t="n">
        <v>0.714429868819374</v>
      </c>
      <c r="V189" s="57" t="n">
        <v>2072</v>
      </c>
      <c r="W189" s="58" t="n">
        <v>0.0678151016999644</v>
      </c>
      <c r="X189" s="59" t="s">
        <v>169</v>
      </c>
      <c r="Y189" s="59" t="s">
        <v>131</v>
      </c>
    </row>
    <row r="190" customFormat="false" ht="15" hidden="false" customHeight="false" outlineLevel="0" collapsed="false">
      <c r="A190" s="32" t="s">
        <v>198</v>
      </c>
      <c r="B190" s="32" t="s">
        <v>333</v>
      </c>
      <c r="C190" s="32" t="s">
        <v>340</v>
      </c>
      <c r="D190" s="54" t="n">
        <f aca="false">ROUND(S190*T190,0)</f>
        <v>402</v>
      </c>
      <c r="E190" s="54" t="n">
        <f aca="false">ROUND(S190,0)-D190</f>
        <v>374</v>
      </c>
      <c r="F190" s="54" t="n">
        <f aca="false">IF(COUNTA(D190:E190)=0,"",SUM(D190:E190))</f>
        <v>776</v>
      </c>
      <c r="G190" s="55" t="n">
        <f aca="false">IF(OR(F190="",F190=0),"",D190/F190)</f>
        <v>0.518041237113402</v>
      </c>
      <c r="H190" s="55" t="n">
        <f aca="false">IF(OR(F190="",F190=0),"",E190/F190)</f>
        <v>0.481958762886598</v>
      </c>
      <c r="I190" s="32" t="s">
        <v>129</v>
      </c>
      <c r="J190" s="36" t="n">
        <v>2.37310914384046</v>
      </c>
      <c r="K190" s="36" t="n">
        <f aca="false">$K$8</f>
        <v>1.80191023378638</v>
      </c>
      <c r="L190" s="36" t="n">
        <f aca="false">SQRT(J190^2+K190^2)</f>
        <v>2.97968580545052</v>
      </c>
      <c r="M190" s="55" t="n">
        <f aca="false">IF(G190="","",MAX(0,G190-1.96*L190/100))</f>
        <v>0.459639395326572</v>
      </c>
      <c r="N190" s="55" t="n">
        <f aca="false">IF(G190="","",MIN(1,G190+1.96*L190/100))</f>
        <v>0.576443078900232</v>
      </c>
      <c r="O190" s="54" t="n">
        <f aca="false">ROUND(S190*W190,0)</f>
        <v>68</v>
      </c>
      <c r="P190" s="54" t="n">
        <f aca="false">IF(F190="","",ROUND(SQRT((F190*L190/100)^2+(G190*O190)^2),0))</f>
        <v>42</v>
      </c>
      <c r="R190" s="56" t="n">
        <v>1.11435150779835</v>
      </c>
      <c r="S190" s="57" t="n">
        <f aca="false">U190*V190*$F$5</f>
        <v>775.595171773445</v>
      </c>
      <c r="T190" s="58" t="n">
        <f aca="false">MAX(0,MIN(1,R190/100+$D$5))</f>
        <v>0.518699622186398</v>
      </c>
      <c r="U190" s="58" t="n">
        <v>0.70380687093779</v>
      </c>
      <c r="V190" s="57" t="n">
        <v>1102</v>
      </c>
      <c r="W190" s="58" t="n">
        <v>0.0882361663506877</v>
      </c>
      <c r="X190" s="59" t="s">
        <v>136</v>
      </c>
      <c r="Y190" s="59" t="s">
        <v>131</v>
      </c>
    </row>
    <row r="191" customFormat="false" ht="15" hidden="false" customHeight="false" outlineLevel="0" collapsed="false">
      <c r="A191" s="32" t="s">
        <v>198</v>
      </c>
      <c r="B191" s="32" t="s">
        <v>333</v>
      </c>
      <c r="C191" s="32" t="s">
        <v>341</v>
      </c>
      <c r="D191" s="54" t="n">
        <f aca="false">ROUND(S191*T191,0)</f>
        <v>1085</v>
      </c>
      <c r="E191" s="54" t="n">
        <f aca="false">ROUND(S191,0)-D191</f>
        <v>1030</v>
      </c>
      <c r="F191" s="54" t="n">
        <f aca="false">IF(COUNTA(D191:E191)=0,"",SUM(D191:E191))</f>
        <v>2115</v>
      </c>
      <c r="G191" s="55" t="n">
        <f aca="false">IF(OR(F191="",F191=0),"",D191/F191)</f>
        <v>0.513002364066194</v>
      </c>
      <c r="H191" s="55" t="n">
        <f aca="false">IF(OR(F191="",F191=0),"",E191/F191)</f>
        <v>0.486997635933806</v>
      </c>
      <c r="I191" s="32" t="s">
        <v>129</v>
      </c>
      <c r="J191" s="36" t="n">
        <v>1.88612725432908</v>
      </c>
      <c r="K191" s="36" t="n">
        <f aca="false">$K$8</f>
        <v>1.80191023378638</v>
      </c>
      <c r="L191" s="36" t="n">
        <f aca="false">SQRT(J191^2+K191^2)</f>
        <v>2.60851615102284</v>
      </c>
      <c r="M191" s="55" t="n">
        <f aca="false">IF(G191="","",MAX(0,G191-1.96*L191/100))</f>
        <v>0.461875447506146</v>
      </c>
      <c r="N191" s="55" t="n">
        <f aca="false">IF(G191="","",MIN(1,G191+1.96*L191/100))</f>
        <v>0.564129280626242</v>
      </c>
      <c r="O191" s="54" t="n">
        <f aca="false">ROUND(S191*W191,0)</f>
        <v>143</v>
      </c>
      <c r="P191" s="54" t="n">
        <f aca="false">IF(F191="","",ROUND(SQRT((F191*L191/100)^2+(G191*O191)^2),0))</f>
        <v>92</v>
      </c>
      <c r="R191" s="56" t="n">
        <v>0.558984163644471</v>
      </c>
      <c r="S191" s="57" t="n">
        <f aca="false">U191*V191*$F$5</f>
        <v>2115.3476992871</v>
      </c>
      <c r="T191" s="58" t="n">
        <f aca="false">MAX(0,MIN(1,R191/100+$D$5))</f>
        <v>0.513145948744859</v>
      </c>
      <c r="U191" s="58" t="n">
        <v>0.658781594296824</v>
      </c>
      <c r="V191" s="57" t="n">
        <v>3211</v>
      </c>
      <c r="W191" s="58" t="n">
        <v>0.0678151016999644</v>
      </c>
      <c r="X191" s="59" t="s">
        <v>169</v>
      </c>
      <c r="Y191" s="59" t="s">
        <v>131</v>
      </c>
    </row>
    <row r="192" customFormat="false" ht="15" hidden="false" customHeight="false" outlineLevel="0" collapsed="false">
      <c r="A192" s="32" t="s">
        <v>198</v>
      </c>
      <c r="B192" s="32" t="s">
        <v>342</v>
      </c>
      <c r="C192" s="32" t="s">
        <v>343</v>
      </c>
      <c r="D192" s="54" t="n">
        <f aca="false">ROUND(S192*T192,0)</f>
        <v>773</v>
      </c>
      <c r="E192" s="54" t="n">
        <f aca="false">ROUND(S192,0)-D192</f>
        <v>725</v>
      </c>
      <c r="F192" s="54" t="n">
        <f aca="false">IF(COUNTA(D192:E192)=0,"",SUM(D192:E192))</f>
        <v>1498</v>
      </c>
      <c r="G192" s="55" t="n">
        <f aca="false">IF(OR(F192="",F192=0),"",D192/F192)</f>
        <v>0.516021361815754</v>
      </c>
      <c r="H192" s="55" t="n">
        <f aca="false">IF(OR(F192="",F192=0),"",E192/F192)</f>
        <v>0.483978638184246</v>
      </c>
      <c r="I192" s="32" t="s">
        <v>129</v>
      </c>
      <c r="J192" s="36" t="n">
        <v>1.88612725432908</v>
      </c>
      <c r="K192" s="36" t="n">
        <f aca="false">$K$8</f>
        <v>1.80191023378638</v>
      </c>
      <c r="L192" s="36" t="n">
        <f aca="false">SQRT(J192^2+K192^2)</f>
        <v>2.60851615102284</v>
      </c>
      <c r="M192" s="55" t="n">
        <f aca="false">IF(G192="","",MAX(0,G192-1.96*L192/100))</f>
        <v>0.464894445255707</v>
      </c>
      <c r="N192" s="55" t="n">
        <f aca="false">IF(G192="","",MIN(1,G192+1.96*L192/100))</f>
        <v>0.567148278375802</v>
      </c>
      <c r="O192" s="54" t="n">
        <f aca="false">ROUND(S192*W192,0)</f>
        <v>102</v>
      </c>
      <c r="P192" s="54" t="n">
        <f aca="false">IF(F192="","",ROUND(SQRT((F192*L192/100)^2+(G192*O192)^2),0))</f>
        <v>66</v>
      </c>
      <c r="R192" s="56" t="n">
        <v>0.879446283676452</v>
      </c>
      <c r="S192" s="57" t="n">
        <f aca="false">U192*V192*$F$5</f>
        <v>1497.74778574441</v>
      </c>
      <c r="T192" s="58" t="n">
        <f aca="false">MAX(0,MIN(1,R192/100+$D$5))</f>
        <v>0.516350569945179</v>
      </c>
      <c r="U192" s="58" t="n">
        <v>0.638970898355124</v>
      </c>
      <c r="V192" s="57" t="n">
        <v>2344</v>
      </c>
      <c r="W192" s="58" t="n">
        <v>0.0678151016999644</v>
      </c>
      <c r="X192" s="59" t="s">
        <v>169</v>
      </c>
      <c r="Y192" s="59" t="s">
        <v>131</v>
      </c>
    </row>
    <row r="193" customFormat="false" ht="15" hidden="false" customHeight="false" outlineLevel="0" collapsed="false">
      <c r="A193" s="32" t="s">
        <v>198</v>
      </c>
      <c r="B193" s="32" t="s">
        <v>342</v>
      </c>
      <c r="C193" s="32" t="s">
        <v>344</v>
      </c>
      <c r="D193" s="54" t="n">
        <f aca="false">ROUND(S193*T193,0)</f>
        <v>1057</v>
      </c>
      <c r="E193" s="54" t="n">
        <f aca="false">ROUND(S193,0)-D193</f>
        <v>985</v>
      </c>
      <c r="F193" s="54" t="n">
        <f aca="false">IF(COUNTA(D193:E193)=0,"",SUM(D193:E193))</f>
        <v>2042</v>
      </c>
      <c r="G193" s="55" t="n">
        <f aca="false">IF(OR(F193="",F193=0),"",D193/F193)</f>
        <v>0.517629774730656</v>
      </c>
      <c r="H193" s="55" t="n">
        <f aca="false">IF(OR(F193="",F193=0),"",E193/F193)</f>
        <v>0.482370225269344</v>
      </c>
      <c r="I193" s="32" t="s">
        <v>129</v>
      </c>
      <c r="J193" s="36" t="n">
        <v>1.88612725432908</v>
      </c>
      <c r="K193" s="36" t="n">
        <f aca="false">$K$8</f>
        <v>1.80191023378638</v>
      </c>
      <c r="L193" s="36" t="n">
        <f aca="false">SQRT(J193^2+K193^2)</f>
        <v>2.60851615102284</v>
      </c>
      <c r="M193" s="55" t="n">
        <f aca="false">IF(G193="","",MAX(0,G193-1.96*L193/100))</f>
        <v>0.466502858170608</v>
      </c>
      <c r="N193" s="55" t="n">
        <f aca="false">IF(G193="","",MIN(1,G193+1.96*L193/100))</f>
        <v>0.568756691290704</v>
      </c>
      <c r="O193" s="54" t="n">
        <f aca="false">ROUND(S193*W193,0)</f>
        <v>138</v>
      </c>
      <c r="P193" s="54" t="n">
        <f aca="false">IF(F193="","",ROUND(SQRT((F193*L193/100)^2+(G193*O193)^2),0))</f>
        <v>89</v>
      </c>
      <c r="R193" s="56" t="n">
        <v>1.00791296524446</v>
      </c>
      <c r="S193" s="57" t="n">
        <f aca="false">U193*V193*$F$5</f>
        <v>2042.15796344647</v>
      </c>
      <c r="T193" s="58" t="n">
        <f aca="false">MAX(0,MIN(1,R193/100+$D$5))</f>
        <v>0.517635236760859</v>
      </c>
      <c r="U193" s="58" t="n">
        <v>0.682767624020887</v>
      </c>
      <c r="V193" s="57" t="n">
        <v>2991</v>
      </c>
      <c r="W193" s="58" t="n">
        <v>0.0678151016999644</v>
      </c>
      <c r="X193" s="59" t="s">
        <v>169</v>
      </c>
      <c r="Y193" s="59" t="s">
        <v>131</v>
      </c>
    </row>
    <row r="194" customFormat="false" ht="15" hidden="false" customHeight="false" outlineLevel="0" collapsed="false">
      <c r="A194" s="32" t="s">
        <v>198</v>
      </c>
      <c r="B194" s="32" t="s">
        <v>342</v>
      </c>
      <c r="C194" s="32" t="s">
        <v>345</v>
      </c>
      <c r="D194" s="54" t="n">
        <f aca="false">ROUND(S194*T194,0)</f>
        <v>802</v>
      </c>
      <c r="E194" s="54" t="n">
        <f aca="false">ROUND(S194,0)-D194</f>
        <v>888</v>
      </c>
      <c r="F194" s="54" t="n">
        <f aca="false">IF(COUNTA(D194:E194)=0,"",SUM(D194:E194))</f>
        <v>1690</v>
      </c>
      <c r="G194" s="55" t="n">
        <f aca="false">IF(OR(F194="",F194=0),"",D194/F194)</f>
        <v>0.474556213017751</v>
      </c>
      <c r="H194" s="55" t="n">
        <f aca="false">IF(OR(F194="",F194=0),"",E194/F194)</f>
        <v>0.525443786982249</v>
      </c>
      <c r="I194" s="32" t="s">
        <v>129</v>
      </c>
      <c r="J194" s="36" t="n">
        <v>1.88612725432908</v>
      </c>
      <c r="K194" s="36" t="n">
        <f aca="false">$K$8</f>
        <v>1.80191023378638</v>
      </c>
      <c r="L194" s="36" t="n">
        <f aca="false">SQRT(J194^2+K194^2)</f>
        <v>2.60851615102284</v>
      </c>
      <c r="M194" s="55" t="n">
        <f aca="false">IF(G194="","",MAX(0,G194-1.96*L194/100))</f>
        <v>0.423429296457704</v>
      </c>
      <c r="N194" s="55" t="n">
        <f aca="false">IF(G194="","",MIN(1,G194+1.96*L194/100))</f>
        <v>0.525683129577799</v>
      </c>
      <c r="O194" s="54" t="n">
        <f aca="false">ROUND(S194*W194,0)</f>
        <v>115</v>
      </c>
      <c r="P194" s="54" t="n">
        <f aca="false">IF(F194="","",ROUND(SQRT((F194*L194/100)^2+(G194*O194)^2),0))</f>
        <v>70</v>
      </c>
      <c r="R194" s="56" t="n">
        <v>-3.30209705464558</v>
      </c>
      <c r="S194" s="57" t="n">
        <f aca="false">U194*V194*$F$5</f>
        <v>1690.06787762906</v>
      </c>
      <c r="T194" s="58" t="n">
        <f aca="false">MAX(0,MIN(1,R194/100+$D$5))</f>
        <v>0.474535136561959</v>
      </c>
      <c r="U194" s="58" t="n">
        <v>0.651529636711281</v>
      </c>
      <c r="V194" s="57" t="n">
        <v>2594</v>
      </c>
      <c r="W194" s="58" t="n">
        <v>0.0678151016999644</v>
      </c>
      <c r="X194" s="59" t="s">
        <v>169</v>
      </c>
      <c r="Y194" s="59" t="s">
        <v>131</v>
      </c>
    </row>
    <row r="195" customFormat="false" ht="15" hidden="false" customHeight="false" outlineLevel="0" collapsed="false">
      <c r="A195" s="32" t="s">
        <v>198</v>
      </c>
      <c r="B195" s="32" t="s">
        <v>342</v>
      </c>
      <c r="C195" s="32" t="s">
        <v>346</v>
      </c>
      <c r="D195" s="54" t="n">
        <f aca="false">ROUND(S195*T195,0)</f>
        <v>632</v>
      </c>
      <c r="E195" s="54" t="n">
        <f aca="false">ROUND(S195,0)-D195</f>
        <v>514</v>
      </c>
      <c r="F195" s="54" t="n">
        <f aca="false">IF(COUNTA(D195:E195)=0,"",SUM(D195:E195))</f>
        <v>1146</v>
      </c>
      <c r="G195" s="55" t="n">
        <f aca="false">IF(OR(F195="",F195=0),"",D195/F195)</f>
        <v>0.551483420593368</v>
      </c>
      <c r="H195" s="55" t="n">
        <f aca="false">IF(OR(F195="",F195=0),"",E195/F195)</f>
        <v>0.448516579406632</v>
      </c>
      <c r="I195" s="32" t="s">
        <v>129</v>
      </c>
      <c r="J195" s="36" t="n">
        <v>1.88612725432908</v>
      </c>
      <c r="K195" s="36" t="n">
        <f aca="false">$K$8</f>
        <v>1.80191023378638</v>
      </c>
      <c r="L195" s="36" t="n">
        <f aca="false">SQRT(J195^2+K195^2)</f>
        <v>2.60851615102284</v>
      </c>
      <c r="M195" s="55" t="n">
        <f aca="false">IF(G195="","",MAX(0,G195-1.96*L195/100))</f>
        <v>0.50035650403332</v>
      </c>
      <c r="N195" s="55" t="n">
        <f aca="false">IF(G195="","",MIN(1,G195+1.96*L195/100))</f>
        <v>0.602610337153416</v>
      </c>
      <c r="O195" s="54" t="n">
        <f aca="false">ROUND(S195*W195,0)</f>
        <v>78</v>
      </c>
      <c r="P195" s="54" t="n">
        <f aca="false">IF(F195="","",ROUND(SQRT((F195*L195/100)^2+(G195*O195)^2),0))</f>
        <v>52</v>
      </c>
      <c r="R195" s="56" t="n">
        <v>4.38603422382503</v>
      </c>
      <c r="S195" s="57" t="n">
        <f aca="false">U195*V195*$F$5</f>
        <v>1145.8001397624</v>
      </c>
      <c r="T195" s="58" t="n">
        <f aca="false">MAX(0,MIN(1,R195/100+$D$5))</f>
        <v>0.551416449346665</v>
      </c>
      <c r="U195" s="58" t="n">
        <v>0.640111809923131</v>
      </c>
      <c r="V195" s="57" t="n">
        <v>1790</v>
      </c>
      <c r="W195" s="58" t="n">
        <v>0.0678151016999644</v>
      </c>
      <c r="X195" s="59" t="s">
        <v>169</v>
      </c>
      <c r="Y195" s="59" t="s">
        <v>131</v>
      </c>
    </row>
    <row r="196" customFormat="false" ht="15" hidden="false" customHeight="false" outlineLevel="0" collapsed="false">
      <c r="A196" s="32" t="s">
        <v>198</v>
      </c>
      <c r="B196" s="32" t="s">
        <v>342</v>
      </c>
      <c r="C196" s="32" t="s">
        <v>347</v>
      </c>
      <c r="D196" s="54" t="n">
        <f aca="false">ROUND(S196*T196,0)</f>
        <v>1486</v>
      </c>
      <c r="E196" s="54" t="n">
        <f aca="false">ROUND(S196,0)-D196</f>
        <v>1234</v>
      </c>
      <c r="F196" s="54" t="n">
        <f aca="false">IF(COUNTA(D196:E196)=0,"",SUM(D196:E196))</f>
        <v>2720</v>
      </c>
      <c r="G196" s="55" t="n">
        <f aca="false">IF(OR(F196="",F196=0),"",D196/F196)</f>
        <v>0.546323529411765</v>
      </c>
      <c r="H196" s="55" t="n">
        <f aca="false">IF(OR(F196="",F196=0),"",E196/F196)</f>
        <v>0.453676470588235</v>
      </c>
      <c r="I196" s="32" t="s">
        <v>129</v>
      </c>
      <c r="J196" s="36" t="n">
        <v>1.88612725432908</v>
      </c>
      <c r="K196" s="36" t="n">
        <f aca="false">$K$8</f>
        <v>1.80191023378638</v>
      </c>
      <c r="L196" s="36" t="n">
        <f aca="false">SQRT(J196^2+K196^2)</f>
        <v>2.60851615102284</v>
      </c>
      <c r="M196" s="55" t="n">
        <f aca="false">IF(G196="","",MAX(0,G196-1.96*L196/100))</f>
        <v>0.495196612851717</v>
      </c>
      <c r="N196" s="55" t="n">
        <f aca="false">IF(G196="","",MIN(1,G196+1.96*L196/100))</f>
        <v>0.597450445971812</v>
      </c>
      <c r="O196" s="54" t="n">
        <f aca="false">ROUND(S196*W196,0)</f>
        <v>184</v>
      </c>
      <c r="P196" s="54" t="n">
        <f aca="false">IF(F196="","",ROUND(SQRT((F196*L196/100)^2+(G196*O196)^2),0))</f>
        <v>123</v>
      </c>
      <c r="R196" s="56" t="n">
        <v>3.88971698178879</v>
      </c>
      <c r="S196" s="57" t="n">
        <f aca="false">U196*V196*$F$5</f>
        <v>2719.88153310105</v>
      </c>
      <c r="T196" s="58" t="n">
        <f aca="false">MAX(0,MIN(1,R196/100+$D$5))</f>
        <v>0.546453276926303</v>
      </c>
      <c r="U196" s="58" t="n">
        <v>0.592566782810685</v>
      </c>
      <c r="V196" s="57" t="n">
        <v>4590</v>
      </c>
      <c r="W196" s="58" t="n">
        <v>0.0678151016999644</v>
      </c>
      <c r="X196" s="59" t="s">
        <v>169</v>
      </c>
      <c r="Y196" s="59" t="s">
        <v>131</v>
      </c>
    </row>
    <row r="197" customFormat="false" ht="15" hidden="false" customHeight="false" outlineLevel="0" collapsed="false">
      <c r="A197" s="32" t="s">
        <v>198</v>
      </c>
      <c r="B197" s="32" t="s">
        <v>342</v>
      </c>
      <c r="C197" s="32" t="s">
        <v>348</v>
      </c>
      <c r="D197" s="54" t="n">
        <f aca="false">ROUND(S197*T197,0)</f>
        <v>517</v>
      </c>
      <c r="E197" s="54" t="n">
        <f aca="false">ROUND(S197,0)-D197</f>
        <v>452</v>
      </c>
      <c r="F197" s="54" t="n">
        <f aca="false">IF(COUNTA(D197:E197)=0,"",SUM(D197:E197))</f>
        <v>969</v>
      </c>
      <c r="G197" s="55" t="n">
        <f aca="false">IF(OR(F197="",F197=0),"",D197/F197)</f>
        <v>0.533539731682147</v>
      </c>
      <c r="H197" s="55" t="n">
        <f aca="false">IF(OR(F197="",F197=0),"",E197/F197)</f>
        <v>0.466460268317854</v>
      </c>
      <c r="I197" s="32" t="s">
        <v>129</v>
      </c>
      <c r="J197" s="36" t="n">
        <v>1.88612725432908</v>
      </c>
      <c r="K197" s="36" t="n">
        <f aca="false">$K$8</f>
        <v>1.80191023378638</v>
      </c>
      <c r="L197" s="36" t="n">
        <f aca="false">SQRT(J197^2+K197^2)</f>
        <v>2.60851615102284</v>
      </c>
      <c r="M197" s="55" t="n">
        <f aca="false">IF(G197="","",MAX(0,G197-1.96*L197/100))</f>
        <v>0.482412815122099</v>
      </c>
      <c r="N197" s="55" t="n">
        <f aca="false">IF(G197="","",MIN(1,G197+1.96*L197/100))</f>
        <v>0.584666648242194</v>
      </c>
      <c r="O197" s="54" t="n">
        <f aca="false">ROUND(S197*W197,0)</f>
        <v>66</v>
      </c>
      <c r="P197" s="54" t="n">
        <f aca="false">IF(F197="","",ROUND(SQRT((F197*L197/100)^2+(G197*O197)^2),0))</f>
        <v>43</v>
      </c>
      <c r="R197" s="56" t="n">
        <v>2.55877092715539</v>
      </c>
      <c r="S197" s="57" t="n">
        <f aca="false">U197*V197*$F$5</f>
        <v>969.162629757786</v>
      </c>
      <c r="T197" s="58" t="n">
        <f aca="false">MAX(0,MIN(1,R197/100+$D$5))</f>
        <v>0.533143816379969</v>
      </c>
      <c r="U197" s="58" t="n">
        <v>0.54325259515571</v>
      </c>
      <c r="V197" s="57" t="n">
        <v>1784</v>
      </c>
      <c r="W197" s="58" t="n">
        <v>0.0678151016999644</v>
      </c>
      <c r="X197" s="59" t="s">
        <v>169</v>
      </c>
      <c r="Y197" s="59" t="s">
        <v>131</v>
      </c>
    </row>
    <row r="198" customFormat="false" ht="15" hidden="false" customHeight="false" outlineLevel="0" collapsed="false">
      <c r="A198" s="32" t="s">
        <v>198</v>
      </c>
      <c r="B198" s="32" t="s">
        <v>342</v>
      </c>
      <c r="C198" s="32" t="s">
        <v>349</v>
      </c>
      <c r="D198" s="54" t="n">
        <f aca="false">ROUND(S198*T198,0)</f>
        <v>517</v>
      </c>
      <c r="E198" s="54" t="n">
        <f aca="false">ROUND(S198,0)-D198</f>
        <v>413</v>
      </c>
      <c r="F198" s="54" t="n">
        <f aca="false">IF(COUNTA(D198:E198)=0,"",SUM(D198:E198))</f>
        <v>930</v>
      </c>
      <c r="G198" s="55" t="n">
        <f aca="false">IF(OR(F198="",F198=0),"",D198/F198)</f>
        <v>0.555913978494624</v>
      </c>
      <c r="H198" s="55" t="n">
        <f aca="false">IF(OR(F198="",F198=0),"",E198/F198)</f>
        <v>0.444086021505376</v>
      </c>
      <c r="I198" s="32" t="s">
        <v>129</v>
      </c>
      <c r="J198" s="36" t="n">
        <v>2.37310914384046</v>
      </c>
      <c r="K198" s="36" t="n">
        <f aca="false">$K$8</f>
        <v>1.80191023378638</v>
      </c>
      <c r="L198" s="36" t="n">
        <f aca="false">SQRT(J198^2+K198^2)</f>
        <v>2.97968580545052</v>
      </c>
      <c r="M198" s="55" t="n">
        <f aca="false">IF(G198="","",MAX(0,G198-1.96*L198/100))</f>
        <v>0.497512136707794</v>
      </c>
      <c r="N198" s="55" t="n">
        <f aca="false">IF(G198="","",MIN(1,G198+1.96*L198/100))</f>
        <v>0.614315820281454</v>
      </c>
      <c r="O198" s="54" t="n">
        <f aca="false">ROUND(S198*W198,0)</f>
        <v>82</v>
      </c>
      <c r="P198" s="54" t="n">
        <f aca="false">IF(F198="","",ROUND(SQRT((F198*L198/100)^2+(G198*O198)^2),0))</f>
        <v>53</v>
      </c>
      <c r="R198" s="56" t="n">
        <v>4.86122701857011</v>
      </c>
      <c r="S198" s="57" t="n">
        <f aca="false">U198*V198*$F$5</f>
        <v>929.805201992252</v>
      </c>
      <c r="T198" s="58" t="n">
        <f aca="false">MAX(0,MIN(1,R198/100+$D$5))</f>
        <v>0.556168377294116</v>
      </c>
      <c r="U198" s="58" t="n">
        <v>0.496956281128943</v>
      </c>
      <c r="V198" s="57" t="n">
        <v>1871</v>
      </c>
      <c r="W198" s="58" t="n">
        <v>0.0882361663506877</v>
      </c>
      <c r="X198" s="59" t="s">
        <v>136</v>
      </c>
      <c r="Y198" s="59" t="s">
        <v>131</v>
      </c>
    </row>
    <row r="199" customFormat="false" ht="15" hidden="false" customHeight="false" outlineLevel="0" collapsed="false">
      <c r="A199" s="32" t="s">
        <v>198</v>
      </c>
      <c r="B199" s="32" t="s">
        <v>342</v>
      </c>
      <c r="C199" s="32" t="s">
        <v>350</v>
      </c>
      <c r="D199" s="54" t="n">
        <f aca="false">ROUND(S199*T199,0)</f>
        <v>549</v>
      </c>
      <c r="E199" s="54" t="n">
        <f aca="false">ROUND(S199,0)-D199</f>
        <v>495</v>
      </c>
      <c r="F199" s="54" t="n">
        <f aca="false">IF(COUNTA(D199:E199)=0,"",SUM(D199:E199))</f>
        <v>1044</v>
      </c>
      <c r="G199" s="55" t="n">
        <f aca="false">IF(OR(F199="",F199=0),"",D199/F199)</f>
        <v>0.525862068965517</v>
      </c>
      <c r="H199" s="55" t="n">
        <f aca="false">IF(OR(F199="",F199=0),"",E199/F199)</f>
        <v>0.474137931034483</v>
      </c>
      <c r="I199" s="32" t="s">
        <v>129</v>
      </c>
      <c r="J199" s="36" t="n">
        <v>1.88612725432908</v>
      </c>
      <c r="K199" s="36" t="n">
        <f aca="false">$K$8</f>
        <v>1.80191023378638</v>
      </c>
      <c r="L199" s="36" t="n">
        <f aca="false">SQRT(J199^2+K199^2)</f>
        <v>2.60851615102284</v>
      </c>
      <c r="M199" s="55" t="n">
        <f aca="false">IF(G199="","",MAX(0,G199-1.96*L199/100))</f>
        <v>0.47473515240547</v>
      </c>
      <c r="N199" s="55" t="n">
        <f aca="false">IF(G199="","",MIN(1,G199+1.96*L199/100))</f>
        <v>0.576988985525565</v>
      </c>
      <c r="O199" s="54" t="n">
        <f aca="false">ROUND(S199*W199,0)</f>
        <v>71</v>
      </c>
      <c r="P199" s="54" t="n">
        <f aca="false">IF(F199="","",ROUND(SQRT((F199*L199/100)^2+(G199*O199)^2),0))</f>
        <v>46</v>
      </c>
      <c r="R199" s="56" t="n">
        <v>1.81036219004655</v>
      </c>
      <c r="S199" s="57" t="n">
        <f aca="false">U199*V199*$F$5</f>
        <v>1044.14424242424</v>
      </c>
      <c r="T199" s="58" t="n">
        <f aca="false">MAX(0,MIN(1,R199/100+$D$5))</f>
        <v>0.52565972900888</v>
      </c>
      <c r="U199" s="58" t="n">
        <v>0.59939393939394</v>
      </c>
      <c r="V199" s="57" t="n">
        <v>1742</v>
      </c>
      <c r="W199" s="58" t="n">
        <v>0.0678151016999644</v>
      </c>
      <c r="X199" s="59" t="s">
        <v>169</v>
      </c>
      <c r="Y199" s="59" t="s">
        <v>131</v>
      </c>
    </row>
    <row r="200" customFormat="false" ht="15" hidden="false" customHeight="false" outlineLevel="0" collapsed="false">
      <c r="A200" s="32" t="s">
        <v>198</v>
      </c>
      <c r="B200" s="32" t="s">
        <v>351</v>
      </c>
      <c r="C200" s="32" t="s">
        <v>352</v>
      </c>
      <c r="D200" s="54" t="n">
        <f aca="false">ROUND(S200*T200,0)</f>
        <v>1228</v>
      </c>
      <c r="E200" s="54" t="n">
        <f aca="false">ROUND(S200,0)-D200</f>
        <v>1405</v>
      </c>
      <c r="F200" s="54" t="n">
        <f aca="false">IF(COUNTA(D200:E200)=0,"",SUM(D200:E200))</f>
        <v>2633</v>
      </c>
      <c r="G200" s="55" t="n">
        <f aca="false">IF(OR(F200="",F200=0),"",D200/F200)</f>
        <v>0.466388150398785</v>
      </c>
      <c r="H200" s="55" t="n">
        <f aca="false">IF(OR(F200="",F200=0),"",E200/F200)</f>
        <v>0.533611849601215</v>
      </c>
      <c r="I200" s="32" t="s">
        <v>129</v>
      </c>
      <c r="J200" s="36" t="n">
        <v>1.88612725432908</v>
      </c>
      <c r="K200" s="36" t="n">
        <f aca="false">$K$8</f>
        <v>1.80191023378638</v>
      </c>
      <c r="L200" s="36" t="n">
        <f aca="false">SQRT(J200^2+K200^2)</f>
        <v>2.60851615102284</v>
      </c>
      <c r="M200" s="55" t="n">
        <f aca="false">IF(G200="","",MAX(0,G200-1.96*L200/100))</f>
        <v>0.415261233838737</v>
      </c>
      <c r="N200" s="55" t="n">
        <f aca="false">IF(G200="","",MIN(1,G200+1.96*L200/100))</f>
        <v>0.517515066958832</v>
      </c>
      <c r="O200" s="54" t="n">
        <f aca="false">ROUND(S200*W200,0)</f>
        <v>179</v>
      </c>
      <c r="P200" s="54" t="n">
        <f aca="false">IF(F200="","",ROUND(SQRT((F200*L200/100)^2+(G200*O200)^2),0))</f>
        <v>108</v>
      </c>
      <c r="R200" s="56" t="n">
        <v>-4.12556004494672</v>
      </c>
      <c r="S200" s="57" t="n">
        <f aca="false">U200*V200*$F$5</f>
        <v>2632.829612885</v>
      </c>
      <c r="T200" s="58" t="n">
        <f aca="false">MAX(0,MIN(1,R200/100+$D$5))</f>
        <v>0.466300506658947</v>
      </c>
      <c r="U200" s="58" t="n">
        <v>0.704718847131958</v>
      </c>
      <c r="V200" s="57" t="n">
        <v>3736</v>
      </c>
      <c r="W200" s="58" t="n">
        <v>0.0678151016999644</v>
      </c>
      <c r="X200" s="59" t="s">
        <v>169</v>
      </c>
      <c r="Y200" s="59" t="s">
        <v>131</v>
      </c>
    </row>
    <row r="201" customFormat="false" ht="15" hidden="false" customHeight="false" outlineLevel="0" collapsed="false">
      <c r="A201" s="32" t="s">
        <v>198</v>
      </c>
      <c r="B201" s="32" t="s">
        <v>351</v>
      </c>
      <c r="C201" s="32" t="s">
        <v>353</v>
      </c>
      <c r="D201" s="54" t="n">
        <f aca="false">ROUND(S201*T201,0)</f>
        <v>765</v>
      </c>
      <c r="E201" s="54" t="n">
        <f aca="false">ROUND(S201,0)-D201</f>
        <v>1214</v>
      </c>
      <c r="F201" s="54" t="n">
        <f aca="false">IF(COUNTA(D201:E201)=0,"",SUM(D201:E201))</f>
        <v>1979</v>
      </c>
      <c r="G201" s="55" t="n">
        <f aca="false">IF(OR(F201="",F201=0),"",D201/F201)</f>
        <v>0.38655886811521</v>
      </c>
      <c r="H201" s="55" t="n">
        <f aca="false">IF(OR(F201="",F201=0),"",E201/F201)</f>
        <v>0.61344113188479</v>
      </c>
      <c r="I201" s="32" t="s">
        <v>129</v>
      </c>
      <c r="J201" s="36" t="n">
        <v>1.88612725432908</v>
      </c>
      <c r="K201" s="36" t="n">
        <f aca="false">$K$8</f>
        <v>1.80191023378638</v>
      </c>
      <c r="L201" s="36" t="n">
        <f aca="false">SQRT(J201^2+K201^2)</f>
        <v>2.60851615102284</v>
      </c>
      <c r="M201" s="55" t="n">
        <f aca="false">IF(G201="","",MAX(0,G201-1.96*L201/100))</f>
        <v>0.335431951555162</v>
      </c>
      <c r="N201" s="55" t="n">
        <f aca="false">IF(G201="","",MIN(1,G201+1.96*L201/100))</f>
        <v>0.437685784675257</v>
      </c>
      <c r="O201" s="54" t="n">
        <f aca="false">ROUND(S201*W201,0)</f>
        <v>134</v>
      </c>
      <c r="P201" s="54" t="n">
        <f aca="false">IF(F201="","",ROUND(SQRT((F201*L201/100)^2+(G201*O201)^2),0))</f>
        <v>73</v>
      </c>
      <c r="R201" s="56" t="n">
        <v>-12.1084367360587</v>
      </c>
      <c r="S201" s="57" t="n">
        <f aca="false">U201*V201*$F$5</f>
        <v>1979.37527114968</v>
      </c>
      <c r="T201" s="58" t="n">
        <f aca="false">MAX(0,MIN(1,R201/100+$D$5))</f>
        <v>0.386471739747827</v>
      </c>
      <c r="U201" s="58" t="n">
        <v>0.718727404193782</v>
      </c>
      <c r="V201" s="57" t="n">
        <v>2754</v>
      </c>
      <c r="W201" s="58" t="n">
        <v>0.0678151016999644</v>
      </c>
      <c r="X201" s="59" t="s">
        <v>169</v>
      </c>
      <c r="Y201" s="59" t="s">
        <v>131</v>
      </c>
    </row>
    <row r="202" customFormat="false" ht="15" hidden="false" customHeight="false" outlineLevel="0" collapsed="false">
      <c r="A202" s="32" t="s">
        <v>198</v>
      </c>
      <c r="B202" s="32" t="s">
        <v>354</v>
      </c>
      <c r="C202" s="32" t="s">
        <v>355</v>
      </c>
      <c r="D202" s="54" t="n">
        <f aca="false">ROUND(S202*T202,0)</f>
        <v>888</v>
      </c>
      <c r="E202" s="54" t="n">
        <f aca="false">ROUND(S202,0)-D202</f>
        <v>881</v>
      </c>
      <c r="F202" s="54" t="n">
        <f aca="false">IF(COUNTA(D202:E202)=0,"",SUM(D202:E202))</f>
        <v>1769</v>
      </c>
      <c r="G202" s="55" t="n">
        <f aca="false">IF(OR(F202="",F202=0),"",D202/F202)</f>
        <v>0.501978518937253</v>
      </c>
      <c r="H202" s="55" t="n">
        <f aca="false">IF(OR(F202="",F202=0),"",E202/F202)</f>
        <v>0.498021481062747</v>
      </c>
      <c r="I202" s="32" t="s">
        <v>129</v>
      </c>
      <c r="J202" s="36" t="n">
        <v>1.88612725432908</v>
      </c>
      <c r="K202" s="36" t="n">
        <f aca="false">$K$8</f>
        <v>1.80191023378638</v>
      </c>
      <c r="L202" s="36" t="n">
        <f aca="false">SQRT(J202^2+K202^2)</f>
        <v>2.60851615102284</v>
      </c>
      <c r="M202" s="55" t="n">
        <f aca="false">IF(G202="","",MAX(0,G202-1.96*L202/100))</f>
        <v>0.450851602377205</v>
      </c>
      <c r="N202" s="55" t="n">
        <f aca="false">IF(G202="","",MIN(1,G202+1.96*L202/100))</f>
        <v>0.5531054354973</v>
      </c>
      <c r="O202" s="54" t="n">
        <f aca="false">ROUND(S202*W202,0)</f>
        <v>120</v>
      </c>
      <c r="P202" s="54" t="n">
        <f aca="false">IF(F202="","",ROUND(SQRT((F202*L202/100)^2+(G202*O202)^2),0))</f>
        <v>76</v>
      </c>
      <c r="R202" s="56" t="n">
        <v>-0.546852834390178</v>
      </c>
      <c r="S202" s="57" t="n">
        <f aca="false">U202*V202*$F$5</f>
        <v>1769.05616020897</v>
      </c>
      <c r="T202" s="58" t="n">
        <f aca="false">MAX(0,MIN(1,R202/100+$D$5))</f>
        <v>0.502087578764513</v>
      </c>
      <c r="U202" s="58" t="n">
        <v>0.760557248585111</v>
      </c>
      <c r="V202" s="57" t="n">
        <v>2326</v>
      </c>
      <c r="W202" s="58" t="n">
        <v>0.0678151016999644</v>
      </c>
      <c r="X202" s="59" t="s">
        <v>169</v>
      </c>
      <c r="Y202" s="59" t="s">
        <v>131</v>
      </c>
    </row>
    <row r="203" customFormat="false" ht="15" hidden="false" customHeight="false" outlineLevel="0" collapsed="false">
      <c r="A203" s="32" t="s">
        <v>198</v>
      </c>
      <c r="B203" s="32" t="s">
        <v>354</v>
      </c>
      <c r="C203" s="32" t="s">
        <v>356</v>
      </c>
      <c r="D203" s="54" t="n">
        <f aca="false">ROUND(S203*T203,0)</f>
        <v>629</v>
      </c>
      <c r="E203" s="54" t="n">
        <f aca="false">ROUND(S203,0)-D203</f>
        <v>676</v>
      </c>
      <c r="F203" s="54" t="n">
        <f aca="false">IF(COUNTA(D203:E203)=0,"",SUM(D203:E203))</f>
        <v>1305</v>
      </c>
      <c r="G203" s="55" t="n">
        <f aca="false">IF(OR(F203="",F203=0),"",D203/F203)</f>
        <v>0.481992337164751</v>
      </c>
      <c r="H203" s="55" t="n">
        <f aca="false">IF(OR(F203="",F203=0),"",E203/F203)</f>
        <v>0.518007662835249</v>
      </c>
      <c r="I203" s="32" t="s">
        <v>129</v>
      </c>
      <c r="J203" s="36" t="n">
        <v>1.88612725432908</v>
      </c>
      <c r="K203" s="36" t="n">
        <f aca="false">$K$8</f>
        <v>1.80191023378638</v>
      </c>
      <c r="L203" s="36" t="n">
        <f aca="false">SQRT(J203^2+K203^2)</f>
        <v>2.60851615102284</v>
      </c>
      <c r="M203" s="55" t="n">
        <f aca="false">IF(G203="","",MAX(0,G203-1.96*L203/100))</f>
        <v>0.430865420604703</v>
      </c>
      <c r="N203" s="55" t="n">
        <f aca="false">IF(G203="","",MIN(1,G203+1.96*L203/100))</f>
        <v>0.533119253724799</v>
      </c>
      <c r="O203" s="54" t="n">
        <f aca="false">ROUND(S203*W203,0)</f>
        <v>88</v>
      </c>
      <c r="P203" s="54" t="n">
        <f aca="false">IF(F203="","",ROUND(SQRT((F203*L203/100)^2+(G203*O203)^2),0))</f>
        <v>54</v>
      </c>
      <c r="R203" s="56" t="n">
        <v>-2.52787121170914</v>
      </c>
      <c r="S203" s="57" t="n">
        <f aca="false">U203*V203*$F$5</f>
        <v>1304.62964959569</v>
      </c>
      <c r="T203" s="58" t="n">
        <f aca="false">MAX(0,MIN(1,R203/100+$D$5))</f>
        <v>0.482277394991323</v>
      </c>
      <c r="U203" s="58" t="n">
        <v>0.666307277628032</v>
      </c>
      <c r="V203" s="57" t="n">
        <v>1958</v>
      </c>
      <c r="W203" s="58" t="n">
        <v>0.0678151016999644</v>
      </c>
      <c r="X203" s="59" t="s">
        <v>169</v>
      </c>
      <c r="Y203" s="59" t="s">
        <v>131</v>
      </c>
    </row>
    <row r="204" customFormat="false" ht="15" hidden="false" customHeight="false" outlineLevel="0" collapsed="false">
      <c r="A204" s="32" t="s">
        <v>198</v>
      </c>
      <c r="B204" s="32" t="s">
        <v>354</v>
      </c>
      <c r="C204" s="32" t="s">
        <v>357</v>
      </c>
      <c r="D204" s="54" t="n">
        <f aca="false">ROUND(S204*T204,0)</f>
        <v>643</v>
      </c>
      <c r="E204" s="54" t="n">
        <f aca="false">ROUND(S204,0)-D204</f>
        <v>671</v>
      </c>
      <c r="F204" s="54" t="n">
        <f aca="false">IF(COUNTA(D204:E204)=0,"",SUM(D204:E204))</f>
        <v>1314</v>
      </c>
      <c r="G204" s="55" t="n">
        <f aca="false">IF(OR(F204="",F204=0),"",D204/F204)</f>
        <v>0.489345509893455</v>
      </c>
      <c r="H204" s="55" t="n">
        <f aca="false">IF(OR(F204="",F204=0),"",E204/F204)</f>
        <v>0.510654490106545</v>
      </c>
      <c r="I204" s="32" t="s">
        <v>129</v>
      </c>
      <c r="J204" s="36" t="n">
        <v>1.88612725432908</v>
      </c>
      <c r="K204" s="36" t="n">
        <f aca="false">$K$8</f>
        <v>1.80191023378638</v>
      </c>
      <c r="L204" s="36" t="n">
        <f aca="false">SQRT(J204^2+K204^2)</f>
        <v>2.60851615102284</v>
      </c>
      <c r="M204" s="55" t="n">
        <f aca="false">IF(G204="","",MAX(0,G204-1.96*L204/100))</f>
        <v>0.438218593333407</v>
      </c>
      <c r="N204" s="55" t="n">
        <f aca="false">IF(G204="","",MIN(1,G204+1.96*L204/100))</f>
        <v>0.540472426453503</v>
      </c>
      <c r="O204" s="54" t="n">
        <f aca="false">ROUND(S204*W204,0)</f>
        <v>89</v>
      </c>
      <c r="P204" s="54" t="n">
        <f aca="false">IF(F204="","",ROUND(SQRT((F204*L204/100)^2+(G204*O204)^2),0))</f>
        <v>55</v>
      </c>
      <c r="R204" s="56" t="n">
        <v>-1.83983042854992</v>
      </c>
      <c r="S204" s="57" t="n">
        <f aca="false">U204*V204*$F$5</f>
        <v>1313.96987951807</v>
      </c>
      <c r="T204" s="58" t="n">
        <f aca="false">MAX(0,MIN(1,R204/100+$D$5))</f>
        <v>0.489157802822916</v>
      </c>
      <c r="U204" s="58" t="n">
        <v>0.756024096385542</v>
      </c>
      <c r="V204" s="57" t="n">
        <v>1738</v>
      </c>
      <c r="W204" s="58" t="n">
        <v>0.0678151016999644</v>
      </c>
      <c r="X204" s="59" t="s">
        <v>169</v>
      </c>
      <c r="Y204" s="59" t="s">
        <v>131</v>
      </c>
    </row>
    <row r="205" customFormat="false" ht="15" hidden="false" customHeight="false" outlineLevel="0" collapsed="false">
      <c r="A205" s="32" t="s">
        <v>198</v>
      </c>
      <c r="B205" s="32" t="s">
        <v>354</v>
      </c>
      <c r="C205" s="32" t="s">
        <v>358</v>
      </c>
      <c r="D205" s="54" t="n">
        <f aca="false">ROUND(S205*T205,0)</f>
        <v>1384</v>
      </c>
      <c r="E205" s="54" t="n">
        <f aca="false">ROUND(S205,0)-D205</f>
        <v>1460</v>
      </c>
      <c r="F205" s="54" t="n">
        <f aca="false">IF(COUNTA(D205:E205)=0,"",SUM(D205:E205))</f>
        <v>2844</v>
      </c>
      <c r="G205" s="55" t="n">
        <f aca="false">IF(OR(F205="",F205=0),"",D205/F205)</f>
        <v>0.486638537271449</v>
      </c>
      <c r="H205" s="55" t="n">
        <f aca="false">IF(OR(F205="",F205=0),"",E205/F205)</f>
        <v>0.513361462728551</v>
      </c>
      <c r="I205" s="32" t="s">
        <v>129</v>
      </c>
      <c r="J205" s="36" t="n">
        <v>1.88612725432908</v>
      </c>
      <c r="K205" s="36" t="n">
        <f aca="false">$K$8</f>
        <v>1.80191023378638</v>
      </c>
      <c r="L205" s="36" t="n">
        <f aca="false">SQRT(J205^2+K205^2)</f>
        <v>2.60851615102284</v>
      </c>
      <c r="M205" s="55" t="n">
        <f aca="false">IF(G205="","",MAX(0,G205-1.96*L205/100))</f>
        <v>0.435511620711401</v>
      </c>
      <c r="N205" s="55" t="n">
        <f aca="false">IF(G205="","",MIN(1,G205+1.96*L205/100))</f>
        <v>0.537765453831496</v>
      </c>
      <c r="O205" s="54" t="n">
        <f aca="false">ROUND(S205*W205,0)</f>
        <v>193</v>
      </c>
      <c r="P205" s="54" t="n">
        <f aca="false">IF(F205="","",ROUND(SQRT((F205*L205/100)^2+(G205*O205)^2),0))</f>
        <v>120</v>
      </c>
      <c r="R205" s="56" t="n">
        <v>-2.09433290696017</v>
      </c>
      <c r="S205" s="57" t="n">
        <f aca="false">U205*V205*$F$5</f>
        <v>2844.46927374302</v>
      </c>
      <c r="T205" s="58" t="n">
        <f aca="false">MAX(0,MIN(1,R205/100+$D$5))</f>
        <v>0.486612778038813</v>
      </c>
      <c r="U205" s="58" t="n">
        <v>0.670391061452514</v>
      </c>
      <c r="V205" s="57" t="n">
        <v>4243</v>
      </c>
      <c r="W205" s="58" t="n">
        <v>0.0678151016999644</v>
      </c>
      <c r="X205" s="59" t="s">
        <v>169</v>
      </c>
      <c r="Y205" s="59" t="s">
        <v>131</v>
      </c>
    </row>
    <row r="206" customFormat="false" ht="15" hidden="false" customHeight="false" outlineLevel="0" collapsed="false">
      <c r="A206" s="32" t="s">
        <v>198</v>
      </c>
      <c r="B206" s="32" t="s">
        <v>354</v>
      </c>
      <c r="C206" s="32" t="s">
        <v>359</v>
      </c>
      <c r="D206" s="54" t="n">
        <f aca="false">ROUND(S206*T206,0)</f>
        <v>562</v>
      </c>
      <c r="E206" s="54" t="n">
        <f aca="false">ROUND(S206,0)-D206</f>
        <v>534</v>
      </c>
      <c r="F206" s="54" t="n">
        <f aca="false">IF(COUNTA(D206:E206)=0,"",SUM(D206:E206))</f>
        <v>1096</v>
      </c>
      <c r="G206" s="55" t="n">
        <f aca="false">IF(OR(F206="",F206=0),"",D206/F206)</f>
        <v>0.512773722627737</v>
      </c>
      <c r="H206" s="55" t="n">
        <f aca="false">IF(OR(F206="",F206=0),"",E206/F206)</f>
        <v>0.487226277372263</v>
      </c>
      <c r="I206" s="32" t="s">
        <v>129</v>
      </c>
      <c r="J206" s="36" t="n">
        <v>1.88612725432908</v>
      </c>
      <c r="K206" s="36" t="n">
        <f aca="false">$K$8</f>
        <v>1.80191023378638</v>
      </c>
      <c r="L206" s="36" t="n">
        <f aca="false">SQRT(J206^2+K206^2)</f>
        <v>2.60851615102284</v>
      </c>
      <c r="M206" s="55" t="n">
        <f aca="false">IF(G206="","",MAX(0,G206-1.96*L206/100))</f>
        <v>0.46164680606769</v>
      </c>
      <c r="N206" s="55" t="n">
        <f aca="false">IF(G206="","",MIN(1,G206+1.96*L206/100))</f>
        <v>0.563900639187785</v>
      </c>
      <c r="O206" s="54" t="n">
        <f aca="false">ROUND(S206*W206,0)</f>
        <v>74</v>
      </c>
      <c r="P206" s="54" t="n">
        <f aca="false">IF(F206="","",ROUND(SQRT((F206*L206/100)^2+(G206*O206)^2),0))</f>
        <v>48</v>
      </c>
      <c r="R206" s="56" t="n">
        <v>0.570282444802651</v>
      </c>
      <c r="S206" s="57" t="n">
        <f aca="false">U206*V206*$F$5</f>
        <v>1095.71313506815</v>
      </c>
      <c r="T206" s="58" t="n">
        <f aca="false">MAX(0,MIN(1,R206/100+$D$5))</f>
        <v>0.513258931556441</v>
      </c>
      <c r="U206" s="58" t="n">
        <v>0.668525402726146</v>
      </c>
      <c r="V206" s="57" t="n">
        <v>1639</v>
      </c>
      <c r="W206" s="58" t="n">
        <v>0.0678151016999644</v>
      </c>
      <c r="X206" s="59" t="s">
        <v>169</v>
      </c>
      <c r="Y206" s="59" t="s">
        <v>131</v>
      </c>
    </row>
    <row r="207" customFormat="false" ht="15" hidden="false" customHeight="false" outlineLevel="0" collapsed="false">
      <c r="A207" s="32" t="s">
        <v>198</v>
      </c>
      <c r="B207" s="32" t="s">
        <v>354</v>
      </c>
      <c r="C207" s="32" t="s">
        <v>360</v>
      </c>
      <c r="D207" s="54" t="n">
        <f aca="false">ROUND(S207*T207,0)</f>
        <v>547</v>
      </c>
      <c r="E207" s="54" t="n">
        <f aca="false">ROUND(S207,0)-D207</f>
        <v>477</v>
      </c>
      <c r="F207" s="54" t="n">
        <f aca="false">IF(COUNTA(D207:E207)=0,"",SUM(D207:E207))</f>
        <v>1024</v>
      </c>
      <c r="G207" s="55" t="n">
        <f aca="false">IF(OR(F207="",F207=0),"",D207/F207)</f>
        <v>0.5341796875</v>
      </c>
      <c r="H207" s="55" t="n">
        <f aca="false">IF(OR(F207="",F207=0),"",E207/F207)</f>
        <v>0.4658203125</v>
      </c>
      <c r="I207" s="32" t="s">
        <v>129</v>
      </c>
      <c r="J207" s="36" t="n">
        <v>1.88612725432908</v>
      </c>
      <c r="K207" s="36" t="n">
        <f aca="false">$K$8</f>
        <v>1.80191023378638</v>
      </c>
      <c r="L207" s="36" t="n">
        <f aca="false">SQRT(J207^2+K207^2)</f>
        <v>2.60851615102284</v>
      </c>
      <c r="M207" s="55" t="n">
        <f aca="false">IF(G207="","",MAX(0,G207-1.96*L207/100))</f>
        <v>0.483052770939952</v>
      </c>
      <c r="N207" s="55" t="n">
        <f aca="false">IF(G207="","",MIN(1,G207+1.96*L207/100))</f>
        <v>0.585306604060048</v>
      </c>
      <c r="O207" s="54" t="n">
        <f aca="false">ROUND(S207*W207,0)</f>
        <v>69</v>
      </c>
      <c r="P207" s="54" t="n">
        <f aca="false">IF(F207="","",ROUND(SQRT((F207*L207/100)^2+(G207*O207)^2),0))</f>
        <v>46</v>
      </c>
      <c r="R207" s="56" t="n">
        <v>2.66935066033716</v>
      </c>
      <c r="S207" s="57" t="n">
        <f aca="false">U207*V207*$F$5</f>
        <v>1023.63518138262</v>
      </c>
      <c r="T207" s="58" t="n">
        <f aca="false">MAX(0,MIN(1,R207/100+$D$5))</f>
        <v>0.534249613711786</v>
      </c>
      <c r="U207" s="58" t="n">
        <v>0.731690622861054</v>
      </c>
      <c r="V207" s="57" t="n">
        <v>1399</v>
      </c>
      <c r="W207" s="58" t="n">
        <v>0.0678151016999644</v>
      </c>
      <c r="X207" s="59" t="s">
        <v>169</v>
      </c>
      <c r="Y207" s="59" t="s">
        <v>131</v>
      </c>
    </row>
    <row r="208" customFormat="false" ht="15" hidden="false" customHeight="false" outlineLevel="0" collapsed="false">
      <c r="A208" s="32" t="s">
        <v>198</v>
      </c>
      <c r="B208" s="32" t="s">
        <v>361</v>
      </c>
      <c r="C208" s="32" t="s">
        <v>362</v>
      </c>
      <c r="D208" s="54" t="n">
        <f aca="false">ROUND(S208*T208,0)</f>
        <v>187</v>
      </c>
      <c r="E208" s="54" t="n">
        <f aca="false">ROUND(S208,0)-D208</f>
        <v>417</v>
      </c>
      <c r="F208" s="54" t="n">
        <f aca="false">IF(COUNTA(D208:E208)=0,"",SUM(D208:E208))</f>
        <v>604</v>
      </c>
      <c r="G208" s="55" t="n">
        <f aca="false">IF(OR(F208="",F208=0),"",D208/F208)</f>
        <v>0.309602649006623</v>
      </c>
      <c r="H208" s="55" t="n">
        <f aca="false">IF(OR(F208="",F208=0),"",E208/F208)</f>
        <v>0.690397350993378</v>
      </c>
      <c r="I208" s="32" t="s">
        <v>129</v>
      </c>
      <c r="J208" s="36" t="n">
        <v>2.37310914384046</v>
      </c>
      <c r="K208" s="36" t="n">
        <f aca="false">$K$8</f>
        <v>1.80191023378638</v>
      </c>
      <c r="L208" s="36" t="n">
        <f aca="false">SQRT(J208^2+K208^2)</f>
        <v>2.97968580545052</v>
      </c>
      <c r="M208" s="55" t="n">
        <f aca="false">IF(G208="","",MAX(0,G208-1.96*L208/100))</f>
        <v>0.251200807219792</v>
      </c>
      <c r="N208" s="55" t="n">
        <f aca="false">IF(G208="","",MIN(1,G208+1.96*L208/100))</f>
        <v>0.368004490793453</v>
      </c>
      <c r="O208" s="54" t="n">
        <f aca="false">ROUND(S208*W208,0)</f>
        <v>53</v>
      </c>
      <c r="P208" s="54" t="n">
        <f aca="false">IF(F208="","",ROUND(SQRT((F208*L208/100)^2+(G208*O208)^2),0))</f>
        <v>24</v>
      </c>
      <c r="R208" s="56" t="n">
        <v>-19.820823271065</v>
      </c>
      <c r="S208" s="57" t="n">
        <f aca="false">U208*V208*$F$5</f>
        <v>604.352941176471</v>
      </c>
      <c r="T208" s="58" t="n">
        <f aca="false">MAX(0,MIN(1,R208/100+$D$5))</f>
        <v>0.309347874397765</v>
      </c>
      <c r="U208" s="58" t="n">
        <v>0.647058823529412</v>
      </c>
      <c r="V208" s="57" t="n">
        <v>934</v>
      </c>
      <c r="W208" s="58" t="n">
        <v>0.0882361663506877</v>
      </c>
      <c r="X208" s="59" t="s">
        <v>136</v>
      </c>
      <c r="Y208" s="59" t="s">
        <v>131</v>
      </c>
    </row>
    <row r="209" customFormat="false" ht="15" hidden="false" customHeight="false" outlineLevel="0" collapsed="false">
      <c r="A209" s="32" t="s">
        <v>198</v>
      </c>
      <c r="B209" s="32" t="s">
        <v>361</v>
      </c>
      <c r="C209" s="32" t="s">
        <v>363</v>
      </c>
      <c r="D209" s="54" t="n">
        <f aca="false">ROUND(S209*T209,0)</f>
        <v>639</v>
      </c>
      <c r="E209" s="54" t="n">
        <f aca="false">ROUND(S209,0)-D209</f>
        <v>1318</v>
      </c>
      <c r="F209" s="54" t="n">
        <f aca="false">IF(COUNTA(D209:E209)=0,"",SUM(D209:E209))</f>
        <v>1957</v>
      </c>
      <c r="G209" s="55" t="n">
        <f aca="false">IF(OR(F209="",F209=0),"",D209/F209)</f>
        <v>0.326520183955033</v>
      </c>
      <c r="H209" s="55" t="n">
        <f aca="false">IF(OR(F209="",F209=0),"",E209/F209)</f>
        <v>0.673479816044967</v>
      </c>
      <c r="I209" s="32" t="s">
        <v>129</v>
      </c>
      <c r="J209" s="36" t="n">
        <v>1.88612725432908</v>
      </c>
      <c r="K209" s="36" t="n">
        <f aca="false">$K$8</f>
        <v>1.80191023378638</v>
      </c>
      <c r="L209" s="36" t="n">
        <f aca="false">SQRT(J209^2+K209^2)</f>
        <v>2.60851615102284</v>
      </c>
      <c r="M209" s="55" t="n">
        <f aca="false">IF(G209="","",MAX(0,G209-1.96*L209/100))</f>
        <v>0.275393267394986</v>
      </c>
      <c r="N209" s="55" t="n">
        <f aca="false">IF(G209="","",MIN(1,G209+1.96*L209/100))</f>
        <v>0.377647100515081</v>
      </c>
      <c r="O209" s="54" t="n">
        <f aca="false">ROUND(S209*W209,0)</f>
        <v>133</v>
      </c>
      <c r="P209" s="54" t="n">
        <f aca="false">IF(F209="","",ROUND(SQRT((F209*L209/100)^2+(G209*O209)^2),0))</f>
        <v>67</v>
      </c>
      <c r="R209" s="56" t="n">
        <v>-18.0782411486799</v>
      </c>
      <c r="S209" s="57" t="n">
        <f aca="false">U209*V209*$F$5</f>
        <v>1956.62307176392</v>
      </c>
      <c r="T209" s="58" t="n">
        <f aca="false">MAX(0,MIN(1,R209/100+$D$5))</f>
        <v>0.326773695621616</v>
      </c>
      <c r="U209" s="58" t="n">
        <v>0.641515761234071</v>
      </c>
      <c r="V209" s="57" t="n">
        <v>3050</v>
      </c>
      <c r="W209" s="58" t="n">
        <v>0.0678151016999644</v>
      </c>
      <c r="X209" s="59" t="s">
        <v>169</v>
      </c>
      <c r="Y209" s="59" t="s">
        <v>131</v>
      </c>
    </row>
    <row r="210" customFormat="false" ht="15" hidden="false" customHeight="false" outlineLevel="0" collapsed="false">
      <c r="A210" s="32" t="s">
        <v>198</v>
      </c>
      <c r="B210" s="32" t="s">
        <v>361</v>
      </c>
      <c r="C210" s="32" t="s">
        <v>364</v>
      </c>
      <c r="D210" s="54" t="n">
        <f aca="false">ROUND(S210*T210,0)</f>
        <v>149</v>
      </c>
      <c r="E210" s="54" t="n">
        <f aca="false">ROUND(S210,0)-D210</f>
        <v>393</v>
      </c>
      <c r="F210" s="54" t="n">
        <f aca="false">IF(COUNTA(D210:E210)=0,"",SUM(D210:E210))</f>
        <v>542</v>
      </c>
      <c r="G210" s="55" t="n">
        <f aca="false">IF(OR(F210="",F210=0),"",D210/F210)</f>
        <v>0.274907749077491</v>
      </c>
      <c r="H210" s="55" t="n">
        <f aca="false">IF(OR(F210="",F210=0),"",E210/F210)</f>
        <v>0.725092250922509</v>
      </c>
      <c r="I210" s="32" t="s">
        <v>129</v>
      </c>
      <c r="J210" s="36" t="n">
        <v>3.71103496666907</v>
      </c>
      <c r="K210" s="36" t="n">
        <f aca="false">$K$8</f>
        <v>1.80191023378638</v>
      </c>
      <c r="L210" s="36" t="n">
        <f aca="false">SQRT(J210^2+K210^2)</f>
        <v>4.12536798533956</v>
      </c>
      <c r="M210" s="55" t="n">
        <f aca="false">IF(G210="","",MAX(0,G210-1.96*L210/100))</f>
        <v>0.194050536564835</v>
      </c>
      <c r="N210" s="55" t="n">
        <f aca="false">IF(G210="","",MIN(1,G210+1.96*L210/100))</f>
        <v>0.355764961590146</v>
      </c>
      <c r="O210" s="54" t="n">
        <f aca="false">ROUND(S210*W210,0)</f>
        <v>80</v>
      </c>
      <c r="P210" s="54" t="n">
        <f aca="false">IF(F210="","",ROUND(SQRT((F210*L210/100)^2+(G210*O210)^2),0))</f>
        <v>31</v>
      </c>
      <c r="R210" s="56" t="n">
        <v>-23.3541281599733</v>
      </c>
      <c r="S210" s="57" t="n">
        <f aca="false">U210*V210*$F$5</f>
        <v>542.370466321243</v>
      </c>
      <c r="T210" s="58" t="n">
        <f aca="false">MAX(0,MIN(1,R210/100+$D$5))</f>
        <v>0.274014825508682</v>
      </c>
      <c r="U210" s="58" t="n">
        <v>0.660621761658031</v>
      </c>
      <c r="V210" s="57" t="n">
        <v>821</v>
      </c>
      <c r="W210" s="58" t="n">
        <v>0.147793277096735</v>
      </c>
      <c r="X210" s="59" t="s">
        <v>130</v>
      </c>
      <c r="Y210" s="59" t="s">
        <v>131</v>
      </c>
    </row>
    <row r="211" customFormat="false" ht="15" hidden="false" customHeight="false" outlineLevel="0" collapsed="false">
      <c r="A211" s="32" t="s">
        <v>198</v>
      </c>
      <c r="B211" s="32" t="s">
        <v>365</v>
      </c>
      <c r="C211" s="32" t="s">
        <v>365</v>
      </c>
      <c r="D211" s="54" t="n">
        <f aca="false">ROUND(S211*T211,0)</f>
        <v>932</v>
      </c>
      <c r="E211" s="54" t="n">
        <f aca="false">ROUND(S211,0)-D211</f>
        <v>1808</v>
      </c>
      <c r="F211" s="54" t="n">
        <f aca="false">IF(COUNTA(D211:E211)=0,"",SUM(D211:E211))</f>
        <v>2740</v>
      </c>
      <c r="G211" s="55" t="n">
        <f aca="false">IF(OR(F211="",F211=0),"",D211/F211)</f>
        <v>0.34014598540146</v>
      </c>
      <c r="H211" s="55" t="n">
        <f aca="false">IF(OR(F211="",F211=0),"",E211/F211)</f>
        <v>0.65985401459854</v>
      </c>
      <c r="I211" s="32" t="s">
        <v>129</v>
      </c>
      <c r="J211" s="36" t="n">
        <v>1.88612725432908</v>
      </c>
      <c r="K211" s="36" t="n">
        <f aca="false">$K$8</f>
        <v>1.80191023378638</v>
      </c>
      <c r="L211" s="36" t="n">
        <f aca="false">SQRT(J211^2+K211^2)</f>
        <v>2.60851615102284</v>
      </c>
      <c r="M211" s="55" t="n">
        <f aca="false">IF(G211="","",MAX(0,G211-1.96*L211/100))</f>
        <v>0.289019068841412</v>
      </c>
      <c r="N211" s="55" t="n">
        <f aca="false">IF(G211="","",MIN(1,G211+1.96*L211/100))</f>
        <v>0.391272901961508</v>
      </c>
      <c r="O211" s="54" t="n">
        <f aca="false">ROUND(S211*W211,0)</f>
        <v>186</v>
      </c>
      <c r="P211" s="54" t="n">
        <f aca="false">IF(F211="","",ROUND(SQRT((F211*L211/100)^2+(G211*O211)^2),0))</f>
        <v>95</v>
      </c>
      <c r="R211" s="56" t="n">
        <v>-16.7387803628102</v>
      </c>
      <c r="S211" s="57" t="n">
        <f aca="false">U211*V211*$F$5</f>
        <v>2739.5017118778</v>
      </c>
      <c r="T211" s="58" t="n">
        <f aca="false">MAX(0,MIN(1,R211/100+$D$5))</f>
        <v>0.340168303480313</v>
      </c>
      <c r="U211" s="58" t="n">
        <v>0.708980774295497</v>
      </c>
      <c r="V211" s="57" t="n">
        <v>3864</v>
      </c>
      <c r="W211" s="58" t="n">
        <v>0.0678151016999644</v>
      </c>
      <c r="X211" s="59" t="s">
        <v>169</v>
      </c>
      <c r="Y211" s="59" t="s">
        <v>131</v>
      </c>
    </row>
    <row r="212" customFormat="false" ht="15" hidden="false" customHeight="false" outlineLevel="0" collapsed="false">
      <c r="A212" s="32" t="s">
        <v>198</v>
      </c>
      <c r="B212" s="32" t="s">
        <v>366</v>
      </c>
      <c r="C212" s="32" t="s">
        <v>367</v>
      </c>
      <c r="D212" s="54" t="n">
        <f aca="false">ROUND(S212*T212,0)</f>
        <v>655</v>
      </c>
      <c r="E212" s="54" t="n">
        <f aca="false">ROUND(S212,0)-D212</f>
        <v>715</v>
      </c>
      <c r="F212" s="54" t="n">
        <f aca="false">IF(COUNTA(D212:E212)=0,"",SUM(D212:E212))</f>
        <v>1370</v>
      </c>
      <c r="G212" s="55" t="n">
        <f aca="false">IF(OR(F212="",F212=0),"",D212/F212)</f>
        <v>0.478102189781022</v>
      </c>
      <c r="H212" s="55" t="n">
        <f aca="false">IF(OR(F212="",F212=0),"",E212/F212)</f>
        <v>0.521897810218978</v>
      </c>
      <c r="I212" s="32" t="s">
        <v>129</v>
      </c>
      <c r="J212" s="36" t="n">
        <v>1.88612725432908</v>
      </c>
      <c r="K212" s="36" t="n">
        <f aca="false">$K$8</f>
        <v>1.80191023378638</v>
      </c>
      <c r="L212" s="36" t="n">
        <f aca="false">SQRT(J212^2+K212^2)</f>
        <v>2.60851615102284</v>
      </c>
      <c r="M212" s="55" t="n">
        <f aca="false">IF(G212="","",MAX(0,G212-1.96*L212/100))</f>
        <v>0.426975273220974</v>
      </c>
      <c r="N212" s="55" t="n">
        <f aca="false">IF(G212="","",MIN(1,G212+1.96*L212/100))</f>
        <v>0.52922910634107</v>
      </c>
      <c r="O212" s="54" t="n">
        <f aca="false">ROUND(S212*W212,0)</f>
        <v>93</v>
      </c>
      <c r="P212" s="54" t="n">
        <f aca="false">IF(F212="","",ROUND(SQRT((F212*L212/100)^2+(G212*O212)^2),0))</f>
        <v>57</v>
      </c>
      <c r="R212" s="56" t="n">
        <v>-2.93788484326814</v>
      </c>
      <c r="S212" s="57" t="n">
        <f aca="false">U212*V212*$F$5</f>
        <v>1370.10933470861</v>
      </c>
      <c r="T212" s="58" t="n">
        <f aca="false">MAX(0,MIN(1,R212/100+$D$5))</f>
        <v>0.478177258675733</v>
      </c>
      <c r="U212" s="58" t="n">
        <v>0.670964414646725</v>
      </c>
      <c r="V212" s="57" t="n">
        <v>2042</v>
      </c>
      <c r="W212" s="58" t="n">
        <v>0.0678151016999644</v>
      </c>
      <c r="X212" s="59" t="s">
        <v>169</v>
      </c>
      <c r="Y212" s="59" t="s">
        <v>131</v>
      </c>
    </row>
    <row r="213" customFormat="false" ht="15" hidden="false" customHeight="false" outlineLevel="0" collapsed="false">
      <c r="A213" s="32" t="s">
        <v>198</v>
      </c>
      <c r="B213" s="32" t="s">
        <v>366</v>
      </c>
      <c r="C213" s="32" t="s">
        <v>368</v>
      </c>
      <c r="D213" s="54" t="n">
        <f aca="false">ROUND(S213*T213,0)</f>
        <v>470</v>
      </c>
      <c r="E213" s="54" t="n">
        <f aca="false">ROUND(S213,0)-D213</f>
        <v>506</v>
      </c>
      <c r="F213" s="54" t="n">
        <f aca="false">IF(COUNTA(D213:E213)=0,"",SUM(D213:E213))</f>
        <v>976</v>
      </c>
      <c r="G213" s="55" t="n">
        <f aca="false">IF(OR(F213="",F213=0),"",D213/F213)</f>
        <v>0.48155737704918</v>
      </c>
      <c r="H213" s="55" t="n">
        <f aca="false">IF(OR(F213="",F213=0),"",E213/F213)</f>
        <v>0.51844262295082</v>
      </c>
      <c r="I213" s="32" t="s">
        <v>129</v>
      </c>
      <c r="J213" s="36" t="n">
        <v>1.88612725432908</v>
      </c>
      <c r="K213" s="36" t="n">
        <f aca="false">$K$8</f>
        <v>1.80191023378638</v>
      </c>
      <c r="L213" s="36" t="n">
        <f aca="false">SQRT(J213^2+K213^2)</f>
        <v>2.60851615102284</v>
      </c>
      <c r="M213" s="55" t="n">
        <f aca="false">IF(G213="","",MAX(0,G213-1.96*L213/100))</f>
        <v>0.430430460489133</v>
      </c>
      <c r="N213" s="55" t="n">
        <f aca="false">IF(G213="","",MIN(1,G213+1.96*L213/100))</f>
        <v>0.532684293609228</v>
      </c>
      <c r="O213" s="54" t="n">
        <f aca="false">ROUND(S213*W213,0)</f>
        <v>66</v>
      </c>
      <c r="P213" s="54" t="n">
        <f aca="false">IF(F213="","",ROUND(SQRT((F213*L213/100)^2+(G213*O213)^2),0))</f>
        <v>41</v>
      </c>
      <c r="R213" s="56" t="n">
        <v>-2.54358552655147</v>
      </c>
      <c r="S213" s="57" t="n">
        <f aca="false">U213*V213*$F$5</f>
        <v>975.592154420922</v>
      </c>
      <c r="T213" s="58" t="n">
        <f aca="false">MAX(0,MIN(1,R213/100+$D$5))</f>
        <v>0.4821202518429</v>
      </c>
      <c r="U213" s="58" t="n">
        <v>0.599626400996264</v>
      </c>
      <c r="V213" s="57" t="n">
        <v>1627</v>
      </c>
      <c r="W213" s="58" t="n">
        <v>0.0678151016999644</v>
      </c>
      <c r="X213" s="59" t="s">
        <v>169</v>
      </c>
      <c r="Y213" s="59" t="s">
        <v>131</v>
      </c>
    </row>
    <row r="214" customFormat="false" ht="15" hidden="false" customHeight="false" outlineLevel="0" collapsed="false">
      <c r="A214" s="32" t="s">
        <v>198</v>
      </c>
      <c r="B214" s="32" t="s">
        <v>366</v>
      </c>
      <c r="C214" s="32" t="s">
        <v>369</v>
      </c>
      <c r="D214" s="54" t="n">
        <f aca="false">ROUND(S214*T214,0)</f>
        <v>527</v>
      </c>
      <c r="E214" s="54" t="n">
        <f aca="false">ROUND(S214,0)-D214</f>
        <v>410</v>
      </c>
      <c r="F214" s="54" t="n">
        <f aca="false">IF(COUNTA(D214:E214)=0,"",SUM(D214:E214))</f>
        <v>937</v>
      </c>
      <c r="G214" s="55" t="n">
        <f aca="false">IF(OR(F214="",F214=0),"",D214/F214)</f>
        <v>0.562433297758805</v>
      </c>
      <c r="H214" s="55" t="n">
        <f aca="false">IF(OR(F214="",F214=0),"",E214/F214)</f>
        <v>0.437566702241195</v>
      </c>
      <c r="I214" s="32" t="s">
        <v>129</v>
      </c>
      <c r="J214" s="36" t="n">
        <v>1.88612725432908</v>
      </c>
      <c r="K214" s="36" t="n">
        <f aca="false">$K$8</f>
        <v>1.80191023378638</v>
      </c>
      <c r="L214" s="36" t="n">
        <f aca="false">SQRT(J214^2+K214^2)</f>
        <v>2.60851615102284</v>
      </c>
      <c r="M214" s="55" t="n">
        <f aca="false">IF(G214="","",MAX(0,G214-1.96*L214/100))</f>
        <v>0.511306381198757</v>
      </c>
      <c r="N214" s="55" t="n">
        <f aca="false">IF(G214="","",MIN(1,G214+1.96*L214/100))</f>
        <v>0.613560214318852</v>
      </c>
      <c r="O214" s="54" t="n">
        <f aca="false">ROUND(S214*W214,0)</f>
        <v>64</v>
      </c>
      <c r="P214" s="54" t="n">
        <f aca="false">IF(F214="","",ROUND(SQRT((F214*L214/100)^2+(G214*O214)^2),0))</f>
        <v>44</v>
      </c>
      <c r="R214" s="56" t="n">
        <v>5.52728794124863</v>
      </c>
      <c r="S214" s="57" t="n">
        <f aca="false">U214*V214*$F$5</f>
        <v>936.993243243243</v>
      </c>
      <c r="T214" s="58" t="n">
        <f aca="false">MAX(0,MIN(1,R214/100+$D$5))</f>
        <v>0.562828986520901</v>
      </c>
      <c r="U214" s="58" t="n">
        <v>0.506756756756757</v>
      </c>
      <c r="V214" s="57" t="n">
        <v>1849</v>
      </c>
      <c r="W214" s="58" t="n">
        <v>0.0678151016999644</v>
      </c>
      <c r="X214" s="59" t="s">
        <v>169</v>
      </c>
      <c r="Y214" s="59" t="s">
        <v>131</v>
      </c>
    </row>
    <row r="215" customFormat="false" ht="15" hidden="false" customHeight="false" outlineLevel="0" collapsed="false">
      <c r="A215" s="32" t="s">
        <v>198</v>
      </c>
      <c r="B215" s="32" t="s">
        <v>366</v>
      </c>
      <c r="C215" s="32" t="s">
        <v>370</v>
      </c>
      <c r="D215" s="54" t="n">
        <f aca="false">ROUND(S215*T215,0)</f>
        <v>598</v>
      </c>
      <c r="E215" s="54" t="n">
        <f aca="false">ROUND(S215,0)-D215</f>
        <v>406</v>
      </c>
      <c r="F215" s="54" t="n">
        <f aca="false">IF(COUNTA(D215:E215)=0,"",SUM(D215:E215))</f>
        <v>1004</v>
      </c>
      <c r="G215" s="55" t="n">
        <f aca="false">IF(OR(F215="",F215=0),"",D215/F215)</f>
        <v>0.595617529880478</v>
      </c>
      <c r="H215" s="55" t="n">
        <f aca="false">IF(OR(F215="",F215=0),"",E215/F215)</f>
        <v>0.404382470119522</v>
      </c>
      <c r="I215" s="32" t="s">
        <v>129</v>
      </c>
      <c r="J215" s="36" t="n">
        <v>1.88612725432908</v>
      </c>
      <c r="K215" s="36" t="n">
        <f aca="false">$K$8</f>
        <v>1.80191023378638</v>
      </c>
      <c r="L215" s="36" t="n">
        <f aca="false">SQRT(J215^2+K215^2)</f>
        <v>2.60851615102284</v>
      </c>
      <c r="M215" s="55" t="n">
        <f aca="false">IF(G215="","",MAX(0,G215-1.96*L215/100))</f>
        <v>0.54449061332043</v>
      </c>
      <c r="N215" s="55" t="n">
        <f aca="false">IF(G215="","",MIN(1,G215+1.96*L215/100))</f>
        <v>0.646744446440526</v>
      </c>
      <c r="O215" s="54" t="n">
        <f aca="false">ROUND(S215*W215,0)</f>
        <v>68</v>
      </c>
      <c r="P215" s="54" t="n">
        <f aca="false">IF(F215="","",ROUND(SQRT((F215*L215/100)^2+(G215*O215)^2),0))</f>
        <v>48</v>
      </c>
      <c r="R215" s="56" t="n">
        <v>8.81741912565323</v>
      </c>
      <c r="S215" s="57" t="n">
        <f aca="false">U215*V215*$F$5</f>
        <v>1003.94947569113</v>
      </c>
      <c r="T215" s="58" t="n">
        <f aca="false">MAX(0,MIN(1,R215/100+$D$5))</f>
        <v>0.595730298364947</v>
      </c>
      <c r="U215" s="58" t="n">
        <v>0.473784556720686</v>
      </c>
      <c r="V215" s="57" t="n">
        <v>2119</v>
      </c>
      <c r="W215" s="58" t="n">
        <v>0.0678151016999644</v>
      </c>
      <c r="X215" s="59" t="s">
        <v>169</v>
      </c>
      <c r="Y215" s="59" t="s">
        <v>131</v>
      </c>
    </row>
    <row r="216" customFormat="false" ht="15" hidden="false" customHeight="false" outlineLevel="0" collapsed="false">
      <c r="A216" s="32" t="s">
        <v>198</v>
      </c>
      <c r="B216" s="32" t="s">
        <v>366</v>
      </c>
      <c r="C216" s="32" t="s">
        <v>371</v>
      </c>
      <c r="D216" s="54" t="n">
        <f aca="false">ROUND(S216*T216,0)</f>
        <v>221</v>
      </c>
      <c r="E216" s="54" t="n">
        <f aca="false">ROUND(S216,0)-D216</f>
        <v>178</v>
      </c>
      <c r="F216" s="54" t="n">
        <f aca="false">IF(COUNTA(D216:E216)=0,"",SUM(D216:E216))</f>
        <v>399</v>
      </c>
      <c r="G216" s="55" t="n">
        <f aca="false">IF(OR(F216="",F216=0),"",D216/F216)</f>
        <v>0.553884711779449</v>
      </c>
      <c r="H216" s="55" t="n">
        <f aca="false">IF(OR(F216="",F216=0),"",E216/F216)</f>
        <v>0.446115288220551</v>
      </c>
      <c r="I216" s="32" t="s">
        <v>129</v>
      </c>
      <c r="J216" s="36" t="n">
        <v>3.71103496666907</v>
      </c>
      <c r="K216" s="36" t="n">
        <f aca="false">$K$8</f>
        <v>1.80191023378638</v>
      </c>
      <c r="L216" s="36" t="n">
        <f aca="false">SQRT(J216^2+K216^2)</f>
        <v>4.12536798533956</v>
      </c>
      <c r="M216" s="55" t="n">
        <f aca="false">IF(G216="","",MAX(0,G216-1.96*L216/100))</f>
        <v>0.473027499266793</v>
      </c>
      <c r="N216" s="55" t="n">
        <f aca="false">IF(G216="","",MIN(1,G216+1.96*L216/100))</f>
        <v>0.634741924292104</v>
      </c>
      <c r="O216" s="54" t="n">
        <f aca="false">ROUND(S216*W216,0)</f>
        <v>59</v>
      </c>
      <c r="P216" s="54" t="n">
        <f aca="false">IF(F216="","",ROUND(SQRT((F216*L216/100)^2+(G216*O216)^2),0))</f>
        <v>37</v>
      </c>
      <c r="R216" s="56" t="n">
        <v>4.61161252250168</v>
      </c>
      <c r="S216" s="57" t="n">
        <f aca="false">U216*V216*$F$5</f>
        <v>398.675306957708</v>
      </c>
      <c r="T216" s="58" t="n">
        <f aca="false">MAX(0,MIN(1,R216/100+$D$5))</f>
        <v>0.553672232333432</v>
      </c>
      <c r="U216" s="58" t="n">
        <v>0.522510231923602</v>
      </c>
      <c r="V216" s="57" t="n">
        <v>763</v>
      </c>
      <c r="W216" s="58" t="n">
        <v>0.147793277096735</v>
      </c>
      <c r="X216" s="59" t="s">
        <v>130</v>
      </c>
      <c r="Y216" s="59" t="s">
        <v>131</v>
      </c>
    </row>
    <row r="217" customFormat="false" ht="15" hidden="false" customHeight="false" outlineLevel="0" collapsed="false">
      <c r="A217" s="32" t="s">
        <v>198</v>
      </c>
      <c r="B217" s="32" t="s">
        <v>366</v>
      </c>
      <c r="C217" s="32" t="s">
        <v>372</v>
      </c>
      <c r="D217" s="54" t="n">
        <f aca="false">ROUND(S217*T217,0)</f>
        <v>315</v>
      </c>
      <c r="E217" s="54" t="n">
        <f aca="false">ROUND(S217,0)-D217</f>
        <v>205</v>
      </c>
      <c r="F217" s="54" t="n">
        <f aca="false">IF(COUNTA(D217:E217)=0,"",SUM(D217:E217))</f>
        <v>520</v>
      </c>
      <c r="G217" s="55" t="n">
        <f aca="false">IF(OR(F217="",F217=0),"",D217/F217)</f>
        <v>0.605769230769231</v>
      </c>
      <c r="H217" s="55" t="n">
        <f aca="false">IF(OR(F217="",F217=0),"",E217/F217)</f>
        <v>0.394230769230769</v>
      </c>
      <c r="I217" s="32" t="s">
        <v>129</v>
      </c>
      <c r="J217" s="36" t="n">
        <v>3.71103496666907</v>
      </c>
      <c r="K217" s="36" t="n">
        <f aca="false">$K$8</f>
        <v>1.80191023378638</v>
      </c>
      <c r="L217" s="36" t="n">
        <f aca="false">SQRT(J217^2+K217^2)</f>
        <v>4.12536798533956</v>
      </c>
      <c r="M217" s="55" t="n">
        <f aca="false">IF(G217="","",MAX(0,G217-1.96*L217/100))</f>
        <v>0.524912018256575</v>
      </c>
      <c r="N217" s="55" t="n">
        <f aca="false">IF(G217="","",MIN(1,G217+1.96*L217/100))</f>
        <v>0.686626443281886</v>
      </c>
      <c r="O217" s="54" t="n">
        <f aca="false">ROUND(S217*W217,0)</f>
        <v>77</v>
      </c>
      <c r="P217" s="54" t="n">
        <f aca="false">IF(F217="","",ROUND(SQRT((F217*L217/100)^2+(G217*O217)^2),0))</f>
        <v>51</v>
      </c>
      <c r="R217" s="56" t="n">
        <v>9.87623575061057</v>
      </c>
      <c r="S217" s="57" t="n">
        <f aca="false">U217*V217*$F$5</f>
        <v>520.227272727273</v>
      </c>
      <c r="T217" s="58" t="n">
        <f aca="false">MAX(0,MIN(1,R217/100+$D$5))</f>
        <v>0.60631846461452</v>
      </c>
      <c r="U217" s="58" t="n">
        <v>0.367132867132867</v>
      </c>
      <c r="V217" s="57" t="n">
        <v>1417</v>
      </c>
      <c r="W217" s="58" t="n">
        <v>0.147793277096735</v>
      </c>
      <c r="X217" s="59" t="s">
        <v>130</v>
      </c>
      <c r="Y217" s="59" t="s">
        <v>131</v>
      </c>
    </row>
    <row r="218" customFormat="false" ht="15" hidden="false" customHeight="false" outlineLevel="0" collapsed="false">
      <c r="A218" s="32" t="s">
        <v>198</v>
      </c>
      <c r="B218" s="32" t="s">
        <v>366</v>
      </c>
      <c r="C218" s="32" t="s">
        <v>373</v>
      </c>
      <c r="D218" s="54" t="n">
        <f aca="false">ROUND(S218*T218,0)</f>
        <v>388</v>
      </c>
      <c r="E218" s="54" t="n">
        <f aca="false">ROUND(S218,0)-D218</f>
        <v>299</v>
      </c>
      <c r="F218" s="54" t="n">
        <f aca="false">IF(COUNTA(D218:E218)=0,"",SUM(D218:E218))</f>
        <v>687</v>
      </c>
      <c r="G218" s="55" t="n">
        <f aca="false">IF(OR(F218="",F218=0),"",D218/F218)</f>
        <v>0.564774381368268</v>
      </c>
      <c r="H218" s="55" t="n">
        <f aca="false">IF(OR(F218="",F218=0),"",E218/F218)</f>
        <v>0.435225618631732</v>
      </c>
      <c r="I218" s="32" t="s">
        <v>129</v>
      </c>
      <c r="J218" s="36" t="n">
        <v>2.37310914384046</v>
      </c>
      <c r="K218" s="36" t="n">
        <f aca="false">$K$8</f>
        <v>1.80191023378638</v>
      </c>
      <c r="L218" s="36" t="n">
        <f aca="false">SQRT(J218^2+K218^2)</f>
        <v>2.97968580545052</v>
      </c>
      <c r="M218" s="55" t="n">
        <f aca="false">IF(G218="","",MAX(0,G218-1.96*L218/100))</f>
        <v>0.506372539581438</v>
      </c>
      <c r="N218" s="55" t="n">
        <f aca="false">IF(G218="","",MIN(1,G218+1.96*L218/100))</f>
        <v>0.623176223155098</v>
      </c>
      <c r="O218" s="54" t="n">
        <f aca="false">ROUND(S218*W218,0)</f>
        <v>61</v>
      </c>
      <c r="P218" s="54" t="n">
        <f aca="false">IF(F218="","",ROUND(SQRT((F218*L218/100)^2+(G218*O218)^2),0))</f>
        <v>40</v>
      </c>
      <c r="R218" s="56" t="n">
        <v>5.66317634299599</v>
      </c>
      <c r="S218" s="57" t="n">
        <f aca="false">U218*V218*$F$5</f>
        <v>687.489614243323</v>
      </c>
      <c r="T218" s="58" t="n">
        <f aca="false">MAX(0,MIN(1,R218/100+$D$5))</f>
        <v>0.564187870538375</v>
      </c>
      <c r="U218" s="58" t="n">
        <v>0.510385756676558</v>
      </c>
      <c r="V218" s="57" t="n">
        <v>1347</v>
      </c>
      <c r="W218" s="58" t="n">
        <v>0.0882361663506877</v>
      </c>
      <c r="X218" s="59" t="s">
        <v>136</v>
      </c>
      <c r="Y218" s="59" t="s">
        <v>131</v>
      </c>
    </row>
    <row r="219" customFormat="false" ht="15" hidden="false" customHeight="false" outlineLevel="0" collapsed="false">
      <c r="A219" s="32" t="s">
        <v>198</v>
      </c>
      <c r="B219" s="32" t="s">
        <v>366</v>
      </c>
      <c r="C219" s="32" t="s">
        <v>374</v>
      </c>
      <c r="D219" s="54" t="n">
        <f aca="false">ROUND(S219*T219,0)</f>
        <v>217</v>
      </c>
      <c r="E219" s="54" t="n">
        <f aca="false">ROUND(S219,0)-D219</f>
        <v>233</v>
      </c>
      <c r="F219" s="54" t="n">
        <f aca="false">IF(COUNTA(D219:E219)=0,"",SUM(D219:E219))</f>
        <v>450</v>
      </c>
      <c r="G219" s="55" t="n">
        <f aca="false">IF(OR(F219="",F219=0),"",D219/F219)</f>
        <v>0.482222222222222</v>
      </c>
      <c r="H219" s="55" t="n">
        <f aca="false">IF(OR(F219="",F219=0),"",E219/F219)</f>
        <v>0.517777777777778</v>
      </c>
      <c r="I219" s="32" t="s">
        <v>129</v>
      </c>
      <c r="J219" s="36" t="n">
        <v>3.71103496666907</v>
      </c>
      <c r="K219" s="36" t="n">
        <f aca="false">$K$8</f>
        <v>1.80191023378638</v>
      </c>
      <c r="L219" s="36" t="n">
        <f aca="false">SQRT(J219^2+K219^2)</f>
        <v>4.12536798533956</v>
      </c>
      <c r="M219" s="55" t="n">
        <f aca="false">IF(G219="","",MAX(0,G219-1.96*L219/100))</f>
        <v>0.401365009709567</v>
      </c>
      <c r="N219" s="55" t="n">
        <f aca="false">IF(G219="","",MIN(1,G219+1.96*L219/100))</f>
        <v>0.563079434734878</v>
      </c>
      <c r="O219" s="54" t="n">
        <f aca="false">ROUND(S219*W219,0)</f>
        <v>66</v>
      </c>
      <c r="P219" s="54" t="n">
        <f aca="false">IF(F219="","",ROUND(SQRT((F219*L219/100)^2+(G219*O219)^2),0))</f>
        <v>37</v>
      </c>
      <c r="R219" s="56" t="n">
        <v>-2.48600011835881</v>
      </c>
      <c r="S219" s="57" t="n">
        <f aca="false">U219*V219*$F$5</f>
        <v>449.830708661417</v>
      </c>
      <c r="T219" s="58" t="n">
        <f aca="false">MAX(0,MIN(1,R219/100+$D$5))</f>
        <v>0.482696105924827</v>
      </c>
      <c r="U219" s="58" t="n">
        <v>0.562992125984252</v>
      </c>
      <c r="V219" s="57" t="n">
        <v>799</v>
      </c>
      <c r="W219" s="58" t="n">
        <v>0.147793277096735</v>
      </c>
      <c r="X219" s="59" t="s">
        <v>130</v>
      </c>
      <c r="Y219" s="59" t="s">
        <v>131</v>
      </c>
    </row>
    <row r="220" customFormat="false" ht="15" hidden="false" customHeight="false" outlineLevel="0" collapsed="false">
      <c r="A220" s="32" t="s">
        <v>198</v>
      </c>
      <c r="B220" s="32" t="s">
        <v>366</v>
      </c>
      <c r="C220" s="32" t="s">
        <v>375</v>
      </c>
      <c r="D220" s="54" t="n">
        <f aca="false">ROUND(S220*T220,0)</f>
        <v>417</v>
      </c>
      <c r="E220" s="54" t="n">
        <f aca="false">ROUND(S220,0)-D220</f>
        <v>366</v>
      </c>
      <c r="F220" s="54" t="n">
        <f aca="false">IF(COUNTA(D220:E220)=0,"",SUM(D220:E220))</f>
        <v>783</v>
      </c>
      <c r="G220" s="55" t="n">
        <f aca="false">IF(OR(F220="",F220=0),"",D220/F220)</f>
        <v>0.532567049808429</v>
      </c>
      <c r="H220" s="55" t="n">
        <f aca="false">IF(OR(F220="",F220=0),"",E220/F220)</f>
        <v>0.467432950191571</v>
      </c>
      <c r="I220" s="32" t="s">
        <v>129</v>
      </c>
      <c r="J220" s="36" t="n">
        <v>2.37310914384046</v>
      </c>
      <c r="K220" s="36" t="n">
        <f aca="false">$K$8</f>
        <v>1.80191023378638</v>
      </c>
      <c r="L220" s="36" t="n">
        <f aca="false">SQRT(J220^2+K220^2)</f>
        <v>2.97968580545052</v>
      </c>
      <c r="M220" s="55" t="n">
        <f aca="false">IF(G220="","",MAX(0,G220-1.96*L220/100))</f>
        <v>0.474165208021599</v>
      </c>
      <c r="N220" s="55" t="n">
        <f aca="false">IF(G220="","",MIN(1,G220+1.96*L220/100))</f>
        <v>0.590968891595259</v>
      </c>
      <c r="O220" s="54" t="n">
        <f aca="false">ROUND(S220*W220,0)</f>
        <v>69</v>
      </c>
      <c r="P220" s="54" t="n">
        <f aca="false">IF(F220="","",ROUND(SQRT((F220*L220/100)^2+(G220*O220)^2),0))</f>
        <v>44</v>
      </c>
      <c r="R220" s="56" t="n">
        <v>2.59366263068367</v>
      </c>
      <c r="S220" s="57" t="n">
        <f aca="false">U220*V220*$F$5</f>
        <v>782.513274336283</v>
      </c>
      <c r="T220" s="58" t="n">
        <f aca="false">MAX(0,MIN(1,R220/100+$D$5))</f>
        <v>0.533492733415251</v>
      </c>
      <c r="U220" s="58" t="n">
        <v>0.495575221238938</v>
      </c>
      <c r="V220" s="57" t="n">
        <v>1579</v>
      </c>
      <c r="W220" s="58" t="n">
        <v>0.0882361663506877</v>
      </c>
      <c r="X220" s="59" t="s">
        <v>136</v>
      </c>
      <c r="Y220" s="59" t="s">
        <v>131</v>
      </c>
    </row>
    <row r="221" customFormat="false" ht="15" hidden="false" customHeight="false" outlineLevel="0" collapsed="false">
      <c r="A221" s="32" t="s">
        <v>198</v>
      </c>
      <c r="B221" s="32" t="s">
        <v>366</v>
      </c>
      <c r="C221" s="32" t="s">
        <v>376</v>
      </c>
      <c r="D221" s="54" t="n">
        <f aca="false">ROUND(S221*T221,0)</f>
        <v>664</v>
      </c>
      <c r="E221" s="54" t="n">
        <f aca="false">ROUND(S221,0)-D221</f>
        <v>731</v>
      </c>
      <c r="F221" s="54" t="n">
        <f aca="false">IF(COUNTA(D221:E221)=0,"",SUM(D221:E221))</f>
        <v>1395</v>
      </c>
      <c r="G221" s="55" t="n">
        <f aca="false">IF(OR(F221="",F221=0),"",D221/F221)</f>
        <v>0.475985663082437</v>
      </c>
      <c r="H221" s="55" t="n">
        <f aca="false">IF(OR(F221="",F221=0),"",E221/F221)</f>
        <v>0.524014336917563</v>
      </c>
      <c r="I221" s="32" t="s">
        <v>129</v>
      </c>
      <c r="J221" s="36" t="n">
        <v>1.88612725432908</v>
      </c>
      <c r="K221" s="36" t="n">
        <f aca="false">$K$8</f>
        <v>1.80191023378638</v>
      </c>
      <c r="L221" s="36" t="n">
        <f aca="false">SQRT(J221^2+K221^2)</f>
        <v>2.60851615102284</v>
      </c>
      <c r="M221" s="55" t="n">
        <f aca="false">IF(G221="","",MAX(0,G221-1.96*L221/100))</f>
        <v>0.42485874652239</v>
      </c>
      <c r="N221" s="55" t="n">
        <f aca="false">IF(G221="","",MIN(1,G221+1.96*L221/100))</f>
        <v>0.527112579642485</v>
      </c>
      <c r="O221" s="54" t="n">
        <f aca="false">ROUND(S221*W221,0)</f>
        <v>95</v>
      </c>
      <c r="P221" s="54" t="n">
        <f aca="false">IF(F221="","",ROUND(SQRT((F221*L221/100)^2+(G221*O221)^2),0))</f>
        <v>58</v>
      </c>
      <c r="R221" s="56" t="n">
        <v>-3.18534958302236</v>
      </c>
      <c r="S221" s="57" t="n">
        <f aca="false">U221*V221*$F$5</f>
        <v>1394.83442469598</v>
      </c>
      <c r="T221" s="58" t="n">
        <f aca="false">MAX(0,MIN(1,R221/100+$D$5))</f>
        <v>0.475702611278191</v>
      </c>
      <c r="U221" s="58" t="n">
        <v>0.642188961646399</v>
      </c>
      <c r="V221" s="57" t="n">
        <v>2172</v>
      </c>
      <c r="W221" s="58" t="n">
        <v>0.0678151016999644</v>
      </c>
      <c r="X221" s="59" t="s">
        <v>169</v>
      </c>
      <c r="Y221" s="59" t="s">
        <v>131</v>
      </c>
    </row>
    <row r="222" customFormat="false" ht="15" hidden="false" customHeight="false" outlineLevel="0" collapsed="false">
      <c r="A222" s="32" t="s">
        <v>198</v>
      </c>
      <c r="B222" s="32" t="s">
        <v>366</v>
      </c>
      <c r="C222" s="32" t="s">
        <v>377</v>
      </c>
      <c r="D222" s="54" t="n">
        <f aca="false">ROUND(S222*T222,0)</f>
        <v>564</v>
      </c>
      <c r="E222" s="54" t="n">
        <f aca="false">ROUND(S222,0)-D222</f>
        <v>568</v>
      </c>
      <c r="F222" s="54" t="n">
        <f aca="false">IF(COUNTA(D222:E222)=0,"",SUM(D222:E222))</f>
        <v>1132</v>
      </c>
      <c r="G222" s="55" t="n">
        <f aca="false">IF(OR(F222="",F222=0),"",D222/F222)</f>
        <v>0.498233215547703</v>
      </c>
      <c r="H222" s="55" t="n">
        <f aca="false">IF(OR(F222="",F222=0),"",E222/F222)</f>
        <v>0.501766784452297</v>
      </c>
      <c r="I222" s="32" t="s">
        <v>129</v>
      </c>
      <c r="J222" s="36" t="n">
        <v>1.88612725432908</v>
      </c>
      <c r="K222" s="36" t="n">
        <f aca="false">$K$8</f>
        <v>1.80191023378638</v>
      </c>
      <c r="L222" s="36" t="n">
        <f aca="false">SQRT(J222^2+K222^2)</f>
        <v>2.60851615102284</v>
      </c>
      <c r="M222" s="55" t="n">
        <f aca="false">IF(G222="","",MAX(0,G222-1.96*L222/100))</f>
        <v>0.447106298987655</v>
      </c>
      <c r="N222" s="55" t="n">
        <f aca="false">IF(G222="","",MIN(1,G222+1.96*L222/100))</f>
        <v>0.549360132107751</v>
      </c>
      <c r="O222" s="54" t="n">
        <f aca="false">ROUND(S222*W222,0)</f>
        <v>77</v>
      </c>
      <c r="P222" s="54" t="n">
        <f aca="false">IF(F222="","",ROUND(SQRT((F222*L222/100)^2+(G222*O222)^2),0))</f>
        <v>48</v>
      </c>
      <c r="R222" s="56" t="n">
        <v>-0.900041495120401</v>
      </c>
      <c r="S222" s="57" t="n">
        <f aca="false">U222*V222*$F$5</f>
        <v>1132.25997719498</v>
      </c>
      <c r="T222" s="58" t="n">
        <f aca="false">MAX(0,MIN(1,R222/100+$D$5))</f>
        <v>0.498555692157211</v>
      </c>
      <c r="U222" s="58" t="n">
        <v>0.652223489167617</v>
      </c>
      <c r="V222" s="57" t="n">
        <v>1736</v>
      </c>
      <c r="W222" s="58" t="n">
        <v>0.0678151016999644</v>
      </c>
      <c r="X222" s="59" t="s">
        <v>169</v>
      </c>
      <c r="Y222" s="59" t="s">
        <v>131</v>
      </c>
    </row>
    <row r="223" customFormat="false" ht="15" hidden="false" customHeight="false" outlineLevel="0" collapsed="false">
      <c r="A223" s="32" t="s">
        <v>198</v>
      </c>
      <c r="B223" s="32" t="s">
        <v>366</v>
      </c>
      <c r="C223" s="32" t="s">
        <v>378</v>
      </c>
      <c r="D223" s="54" t="n">
        <f aca="false">ROUND(S223*T223,0)</f>
        <v>447</v>
      </c>
      <c r="E223" s="54" t="n">
        <f aca="false">ROUND(S223,0)-D223</f>
        <v>408</v>
      </c>
      <c r="F223" s="54" t="n">
        <f aca="false">IF(COUNTA(D223:E223)=0,"",SUM(D223:E223))</f>
        <v>855</v>
      </c>
      <c r="G223" s="55" t="n">
        <f aca="false">IF(OR(F223="",F223=0),"",D223/F223)</f>
        <v>0.52280701754386</v>
      </c>
      <c r="H223" s="55" t="n">
        <f aca="false">IF(OR(F223="",F223=0),"",E223/F223)</f>
        <v>0.47719298245614</v>
      </c>
      <c r="I223" s="32" t="s">
        <v>129</v>
      </c>
      <c r="J223" s="36" t="n">
        <v>2.37310914384046</v>
      </c>
      <c r="K223" s="36" t="n">
        <f aca="false">$K$8</f>
        <v>1.80191023378638</v>
      </c>
      <c r="L223" s="36" t="n">
        <f aca="false">SQRT(J223^2+K223^2)</f>
        <v>2.97968580545052</v>
      </c>
      <c r="M223" s="55" t="n">
        <f aca="false">IF(G223="","",MAX(0,G223-1.96*L223/100))</f>
        <v>0.46440517575703</v>
      </c>
      <c r="N223" s="55" t="n">
        <f aca="false">IF(G223="","",MIN(1,G223+1.96*L223/100))</f>
        <v>0.58120885933069</v>
      </c>
      <c r="O223" s="54" t="n">
        <f aca="false">ROUND(S223*W223,0)</f>
        <v>75</v>
      </c>
      <c r="P223" s="54" t="n">
        <f aca="false">IF(F223="","",ROUND(SQRT((F223*L223/100)^2+(G223*O223)^2),0))</f>
        <v>47</v>
      </c>
      <c r="R223" s="56" t="n">
        <v>1.45753031709966</v>
      </c>
      <c r="S223" s="57" t="n">
        <f aca="false">U223*V223*$F$5</f>
        <v>855.159618008186</v>
      </c>
      <c r="T223" s="58" t="n">
        <f aca="false">MAX(0,MIN(1,R223/100+$D$5))</f>
        <v>0.522131410279411</v>
      </c>
      <c r="U223" s="58" t="n">
        <v>0.589358799454298</v>
      </c>
      <c r="V223" s="57" t="n">
        <v>1451</v>
      </c>
      <c r="W223" s="58" t="n">
        <v>0.0882361663506877</v>
      </c>
      <c r="X223" s="59" t="s">
        <v>136</v>
      </c>
      <c r="Y223" s="59" t="s">
        <v>131</v>
      </c>
    </row>
    <row r="224" customFormat="false" ht="15" hidden="false" customHeight="false" outlineLevel="0" collapsed="false">
      <c r="A224" s="32" t="s">
        <v>379</v>
      </c>
      <c r="B224" s="32" t="s">
        <v>380</v>
      </c>
      <c r="C224" s="32" t="s">
        <v>381</v>
      </c>
      <c r="D224" s="54" t="n">
        <f aca="false">ROUND(S224*T224,0)</f>
        <v>358</v>
      </c>
      <c r="E224" s="54" t="n">
        <f aca="false">ROUND(S224,0)-D224</f>
        <v>876</v>
      </c>
      <c r="F224" s="54" t="n">
        <f aca="false">IF(COUNTA(D224:E224)=0,"",SUM(D224:E224))</f>
        <v>1234</v>
      </c>
      <c r="G224" s="55" t="n">
        <f aca="false">IF(OR(F224="",F224=0),"",D224/F224)</f>
        <v>0.290113452188007</v>
      </c>
      <c r="H224" s="55" t="n">
        <f aca="false">IF(OR(F224="",F224=0),"",E224/F224)</f>
        <v>0.709886547811994</v>
      </c>
      <c r="I224" s="32" t="s">
        <v>129</v>
      </c>
      <c r="J224" s="36" t="n">
        <v>1.88612725432908</v>
      </c>
      <c r="K224" s="36" t="n">
        <f aca="false">$K$8</f>
        <v>1.80191023378638</v>
      </c>
      <c r="L224" s="36" t="n">
        <f aca="false">SQRT(J224^2+K224^2)</f>
        <v>2.60851615102284</v>
      </c>
      <c r="M224" s="55" t="n">
        <f aca="false">IF(G224="","",MAX(0,G224-1.96*L224/100))</f>
        <v>0.238986535627959</v>
      </c>
      <c r="N224" s="55" t="n">
        <f aca="false">IF(G224="","",MIN(1,G224+1.96*L224/100))</f>
        <v>0.341240368748054</v>
      </c>
      <c r="O224" s="54" t="n">
        <f aca="false">ROUND(S224*W224,0)</f>
        <v>84</v>
      </c>
      <c r="P224" s="54" t="n">
        <f aca="false">IF(F224="","",ROUND(SQRT((F224*L224/100)^2+(G224*O224)^2),0))</f>
        <v>40</v>
      </c>
      <c r="R224" s="56" t="n">
        <v>-21.7589549097564</v>
      </c>
      <c r="S224" s="57" t="n">
        <f aca="false">U224*V224*$F$5</f>
        <v>1234.45226917058</v>
      </c>
      <c r="T224" s="58" t="n">
        <f aca="false">MAX(0,MIN(1,R224/100+$D$5))</f>
        <v>0.28996655801085</v>
      </c>
      <c r="U224" s="58" t="n">
        <v>0.618153364632238</v>
      </c>
      <c r="V224" s="57" t="n">
        <v>1997</v>
      </c>
      <c r="W224" s="58" t="n">
        <v>0.0678151016999644</v>
      </c>
      <c r="X224" s="59" t="s">
        <v>169</v>
      </c>
      <c r="Y224" s="59" t="s">
        <v>131</v>
      </c>
    </row>
    <row r="225" customFormat="false" ht="15" hidden="false" customHeight="false" outlineLevel="0" collapsed="false">
      <c r="A225" s="32" t="s">
        <v>379</v>
      </c>
      <c r="B225" s="32" t="s">
        <v>382</v>
      </c>
      <c r="C225" s="32" t="s">
        <v>383</v>
      </c>
      <c r="D225" s="54" t="n">
        <f aca="false">ROUND(S225*T225,0)</f>
        <v>1019</v>
      </c>
      <c r="E225" s="54" t="n">
        <f aca="false">ROUND(S225,0)-D225</f>
        <v>2131</v>
      </c>
      <c r="F225" s="54" t="n">
        <f aca="false">IF(COUNTA(D225:E225)=0,"",SUM(D225:E225))</f>
        <v>3150</v>
      </c>
      <c r="G225" s="55" t="n">
        <f aca="false">IF(OR(F225="",F225=0),"",D225/F225)</f>
        <v>0.323492063492064</v>
      </c>
      <c r="H225" s="55" t="n">
        <f aca="false">IF(OR(F225="",F225=0),"",E225/F225)</f>
        <v>0.676507936507937</v>
      </c>
      <c r="I225" s="32" t="s">
        <v>129</v>
      </c>
      <c r="J225" s="36" t="n">
        <v>1.88612725432908</v>
      </c>
      <c r="K225" s="36" t="n">
        <f aca="false">$K$8</f>
        <v>1.80191023378638</v>
      </c>
      <c r="L225" s="36" t="n">
        <f aca="false">SQRT(J225^2+K225^2)</f>
        <v>2.60851615102284</v>
      </c>
      <c r="M225" s="55" t="n">
        <f aca="false">IF(G225="","",MAX(0,G225-1.96*L225/100))</f>
        <v>0.272365146932016</v>
      </c>
      <c r="N225" s="55" t="n">
        <f aca="false">IF(G225="","",MIN(1,G225+1.96*L225/100))</f>
        <v>0.374618980052111</v>
      </c>
      <c r="O225" s="54" t="n">
        <f aca="false">ROUND(S225*W225,0)</f>
        <v>214</v>
      </c>
      <c r="P225" s="54" t="n">
        <f aca="false">IF(F225="","",ROUND(SQRT((F225*L225/100)^2+(G225*O225)^2),0))</f>
        <v>107</v>
      </c>
      <c r="R225" s="56" t="n">
        <v>-18.4038832242663</v>
      </c>
      <c r="S225" s="57" t="n">
        <f aca="false">U225*V225*$F$5</f>
        <v>3150.44851429639</v>
      </c>
      <c r="T225" s="58" t="n">
        <f aca="false">MAX(0,MIN(1,R225/100+$D$5))</f>
        <v>0.323517274865752</v>
      </c>
      <c r="U225" s="58" t="n">
        <v>0.56157727527565</v>
      </c>
      <c r="V225" s="57" t="n">
        <v>5610</v>
      </c>
      <c r="W225" s="58" t="n">
        <v>0.0678151016999644</v>
      </c>
      <c r="X225" s="59" t="s">
        <v>169</v>
      </c>
      <c r="Y225" s="59" t="s">
        <v>131</v>
      </c>
    </row>
    <row r="226" customFormat="false" ht="15" hidden="false" customHeight="false" outlineLevel="0" collapsed="false">
      <c r="A226" s="32" t="s">
        <v>379</v>
      </c>
      <c r="B226" s="32" t="s">
        <v>384</v>
      </c>
      <c r="C226" s="32" t="s">
        <v>385</v>
      </c>
      <c r="D226" s="54" t="n">
        <f aca="false">ROUND(S226*T226,0)</f>
        <v>385</v>
      </c>
      <c r="E226" s="54" t="n">
        <f aca="false">ROUND(S226,0)-D226</f>
        <v>786</v>
      </c>
      <c r="F226" s="54" t="n">
        <f aca="false">IF(COUNTA(D226:E226)=0,"",SUM(D226:E226))</f>
        <v>1171</v>
      </c>
      <c r="G226" s="55" t="n">
        <f aca="false">IF(OR(F226="",F226=0),"",D226/F226)</f>
        <v>0.328778821520068</v>
      </c>
      <c r="H226" s="55" t="n">
        <f aca="false">IF(OR(F226="",F226=0),"",E226/F226)</f>
        <v>0.671221178479932</v>
      </c>
      <c r="I226" s="32" t="s">
        <v>129</v>
      </c>
      <c r="J226" s="36" t="n">
        <v>1.88612725432908</v>
      </c>
      <c r="K226" s="36" t="n">
        <f aca="false">$K$8</f>
        <v>1.80191023378638</v>
      </c>
      <c r="L226" s="36" t="n">
        <f aca="false">SQRT(J226^2+K226^2)</f>
        <v>2.60851615102284</v>
      </c>
      <c r="M226" s="55" t="n">
        <f aca="false">IF(G226="","",MAX(0,G226-1.96*L226/100))</f>
        <v>0.277651904960021</v>
      </c>
      <c r="N226" s="55" t="n">
        <f aca="false">IF(G226="","",MIN(1,G226+1.96*L226/100))</f>
        <v>0.379905738080116</v>
      </c>
      <c r="O226" s="54" t="n">
        <f aca="false">ROUND(S226*W226,0)</f>
        <v>79</v>
      </c>
      <c r="P226" s="54" t="n">
        <f aca="false">IF(F226="","",ROUND(SQRT((F226*L226/100)^2+(G226*O226)^2),0))</f>
        <v>40</v>
      </c>
      <c r="R226" s="56" t="n">
        <v>-17.8950912493493</v>
      </c>
      <c r="S226" s="57" t="n">
        <f aca="false">U226*V226*$F$5</f>
        <v>1170.82273494654</v>
      </c>
      <c r="T226" s="58" t="n">
        <f aca="false">MAX(0,MIN(1,R226/100+$D$5))</f>
        <v>0.328605194614922</v>
      </c>
      <c r="U226" s="58" t="n">
        <v>0.625773776027012</v>
      </c>
      <c r="V226" s="57" t="n">
        <v>1871</v>
      </c>
      <c r="W226" s="58" t="n">
        <v>0.0678151016999644</v>
      </c>
      <c r="X226" s="59" t="s">
        <v>169</v>
      </c>
      <c r="Y226" s="59" t="s">
        <v>131</v>
      </c>
    </row>
    <row r="227" customFormat="false" ht="15" hidden="false" customHeight="false" outlineLevel="0" collapsed="false">
      <c r="A227" s="32" t="s">
        <v>386</v>
      </c>
      <c r="B227" s="32" t="s">
        <v>387</v>
      </c>
      <c r="C227" s="32" t="s">
        <v>388</v>
      </c>
      <c r="D227" s="54" t="n">
        <f aca="false">ROUND(S227*T227,0)</f>
        <v>574</v>
      </c>
      <c r="E227" s="54" t="n">
        <f aca="false">ROUND(S227,0)-D227</f>
        <v>830</v>
      </c>
      <c r="F227" s="54" t="n">
        <f aca="false">IF(COUNTA(D227:E227)=0,"",SUM(D227:E227))</f>
        <v>1404</v>
      </c>
      <c r="G227" s="55" t="n">
        <f aca="false">IF(OR(F227="",F227=0),"",D227/F227)</f>
        <v>0.408831908831909</v>
      </c>
      <c r="H227" s="55" t="n">
        <f aca="false">IF(OR(F227="",F227=0),"",E227/F227)</f>
        <v>0.591168091168091</v>
      </c>
      <c r="I227" s="32" t="s">
        <v>129</v>
      </c>
      <c r="J227" s="36" t="n">
        <v>1.88612725432908</v>
      </c>
      <c r="K227" s="36" t="n">
        <f aca="false">$K$8</f>
        <v>1.80191023378638</v>
      </c>
      <c r="L227" s="36" t="n">
        <f aca="false">SQRT(J227^2+K227^2)</f>
        <v>2.60851615102284</v>
      </c>
      <c r="M227" s="55" t="n">
        <f aca="false">IF(G227="","",MAX(0,G227-1.96*L227/100))</f>
        <v>0.357704992271861</v>
      </c>
      <c r="N227" s="55" t="n">
        <f aca="false">IF(G227="","",MIN(1,G227+1.96*L227/100))</f>
        <v>0.459958825391957</v>
      </c>
      <c r="O227" s="54" t="n">
        <f aca="false">ROUND(S227*W227,0)</f>
        <v>95</v>
      </c>
      <c r="P227" s="54" t="n">
        <f aca="false">IF(F227="","",ROUND(SQRT((F227*L227/100)^2+(G227*O227)^2),0))</f>
        <v>53</v>
      </c>
      <c r="R227" s="56" t="n">
        <v>-9.84454278882512</v>
      </c>
      <c r="S227" s="57" t="n">
        <f aca="false">U227*V227*$F$5</f>
        <v>1403.51261829653</v>
      </c>
      <c r="T227" s="58" t="n">
        <f aca="false">MAX(0,MIN(1,R227/100+$D$5))</f>
        <v>0.409110679220164</v>
      </c>
      <c r="U227" s="58" t="n">
        <v>0.669295478443743</v>
      </c>
      <c r="V227" s="57" t="n">
        <v>2097</v>
      </c>
      <c r="W227" s="58" t="n">
        <v>0.0678151016999644</v>
      </c>
      <c r="X227" s="59" t="s">
        <v>169</v>
      </c>
      <c r="Y227" s="59" t="s">
        <v>131</v>
      </c>
    </row>
    <row r="228" customFormat="false" ht="15" hidden="false" customHeight="false" outlineLevel="0" collapsed="false">
      <c r="A228" s="32" t="s">
        <v>386</v>
      </c>
      <c r="B228" s="32" t="s">
        <v>387</v>
      </c>
      <c r="C228" s="32" t="s">
        <v>389</v>
      </c>
      <c r="D228" s="54" t="n">
        <f aca="false">ROUND(S228*T228,0)</f>
        <v>605</v>
      </c>
      <c r="E228" s="54" t="n">
        <f aca="false">ROUND(S228,0)-D228</f>
        <v>708</v>
      </c>
      <c r="F228" s="54" t="n">
        <f aca="false">IF(COUNTA(D228:E228)=0,"",SUM(D228:E228))</f>
        <v>1313</v>
      </c>
      <c r="G228" s="55" t="n">
        <f aca="false">IF(OR(F228="",F228=0),"",D228/F228)</f>
        <v>0.460776846915461</v>
      </c>
      <c r="H228" s="55" t="n">
        <f aca="false">IF(OR(F228="",F228=0),"",E228/F228)</f>
        <v>0.539223153084539</v>
      </c>
      <c r="I228" s="32" t="s">
        <v>129</v>
      </c>
      <c r="J228" s="36" t="n">
        <v>1.88612725432908</v>
      </c>
      <c r="K228" s="36" t="n">
        <f aca="false">$K$8</f>
        <v>1.80191023378638</v>
      </c>
      <c r="L228" s="36" t="n">
        <f aca="false">SQRT(J228^2+K228^2)</f>
        <v>2.60851615102284</v>
      </c>
      <c r="M228" s="55" t="n">
        <f aca="false">IF(G228="","",MAX(0,G228-1.96*L228/100))</f>
        <v>0.409649930355413</v>
      </c>
      <c r="N228" s="55" t="n">
        <f aca="false">IF(G228="","",MIN(1,G228+1.96*L228/100))</f>
        <v>0.511903763475509</v>
      </c>
      <c r="O228" s="54" t="n">
        <f aca="false">ROUND(S228*W228,0)</f>
        <v>89</v>
      </c>
      <c r="P228" s="54" t="n">
        <f aca="false">IF(F228="","",ROUND(SQRT((F228*L228/100)^2+(G228*O228)^2),0))</f>
        <v>53</v>
      </c>
      <c r="R228" s="56" t="n">
        <v>-4.63671976906017</v>
      </c>
      <c r="S228" s="57" t="n">
        <f aca="false">U228*V228*$F$5</f>
        <v>1312.76307554761</v>
      </c>
      <c r="T228" s="58" t="n">
        <f aca="false">MAX(0,MIN(1,R228/100+$D$5))</f>
        <v>0.461188909417813</v>
      </c>
      <c r="U228" s="58" t="n">
        <v>0.593205185516316</v>
      </c>
      <c r="V228" s="57" t="n">
        <v>2213</v>
      </c>
      <c r="W228" s="58" t="n">
        <v>0.0678151016999644</v>
      </c>
      <c r="X228" s="59" t="s">
        <v>169</v>
      </c>
      <c r="Y228" s="59" t="s">
        <v>131</v>
      </c>
    </row>
    <row r="229" customFormat="false" ht="15" hidden="false" customHeight="false" outlineLevel="0" collapsed="false">
      <c r="A229" s="32" t="s">
        <v>386</v>
      </c>
      <c r="B229" s="32" t="s">
        <v>390</v>
      </c>
      <c r="C229" s="32" t="s">
        <v>391</v>
      </c>
      <c r="D229" s="54" t="n">
        <f aca="false">ROUND(S229*T229,0)</f>
        <v>630</v>
      </c>
      <c r="E229" s="54" t="n">
        <f aca="false">ROUND(S229,0)-D229</f>
        <v>904</v>
      </c>
      <c r="F229" s="54" t="n">
        <f aca="false">IF(COUNTA(D229:E229)=0,"",SUM(D229:E229))</f>
        <v>1534</v>
      </c>
      <c r="G229" s="55" t="n">
        <f aca="false">IF(OR(F229="",F229=0),"",D229/F229)</f>
        <v>0.410691003911343</v>
      </c>
      <c r="H229" s="55" t="n">
        <f aca="false">IF(OR(F229="",F229=0),"",E229/F229)</f>
        <v>0.589308996088657</v>
      </c>
      <c r="I229" s="32" t="s">
        <v>232</v>
      </c>
      <c r="J229" s="36" t="n">
        <v>1.88612725432908</v>
      </c>
      <c r="K229" s="36" t="n">
        <f aca="false">$K$8</f>
        <v>1.80191023378638</v>
      </c>
      <c r="L229" s="36" t="n">
        <f aca="false">SQRT(J229^2+K229^2)</f>
        <v>2.60851615102284</v>
      </c>
      <c r="M229" s="55" t="n">
        <f aca="false">IF(G229="","",MAX(0,G229-1.96*L229/100))</f>
        <v>0.359564087351295</v>
      </c>
      <c r="N229" s="55" t="n">
        <f aca="false">IF(G229="","",MIN(1,G229+1.96*L229/100))</f>
        <v>0.461817920471391</v>
      </c>
      <c r="O229" s="54" t="n">
        <f aca="false">ROUND(S229*W229,0)</f>
        <v>104</v>
      </c>
      <c r="P229" s="54" t="n">
        <f aca="false">IF(F229="","",ROUND(SQRT((F229*L229/100)^2+(G229*O229)^2),0))</f>
        <v>59</v>
      </c>
      <c r="R229" s="56" t="n">
        <v>-9.6904417222351</v>
      </c>
      <c r="S229" s="57" t="n">
        <f aca="false">U229*V229*$F$5</f>
        <v>1533.89973598051</v>
      </c>
      <c r="T229" s="58" t="n">
        <f aca="false">MAX(0,MIN(1,R229/100+$D$5))</f>
        <v>0.410651689886064</v>
      </c>
      <c r="U229" s="58" t="n">
        <v>0.872029412154921</v>
      </c>
      <c r="V229" s="57" t="n">
        <v>1759</v>
      </c>
      <c r="W229" s="58" t="n">
        <v>0.0678151016999644</v>
      </c>
      <c r="X229" s="59" t="s">
        <v>169</v>
      </c>
      <c r="Y229" s="59" t="s">
        <v>131</v>
      </c>
    </row>
    <row r="230" customFormat="false" ht="15" hidden="false" customHeight="false" outlineLevel="0" collapsed="false">
      <c r="A230" s="32" t="s">
        <v>386</v>
      </c>
      <c r="B230" s="32" t="s">
        <v>390</v>
      </c>
      <c r="C230" s="32" t="s">
        <v>392</v>
      </c>
      <c r="D230" s="54" t="n">
        <f aca="false">ROUND(S230*T230,0)</f>
        <v>655</v>
      </c>
      <c r="E230" s="54" t="n">
        <f aca="false">ROUND(S230,0)-D230</f>
        <v>917</v>
      </c>
      <c r="F230" s="54" t="n">
        <f aca="false">IF(COUNTA(D230:E230)=0,"",SUM(D230:E230))</f>
        <v>1572</v>
      </c>
      <c r="G230" s="55" t="n">
        <f aca="false">IF(OR(F230="",F230=0),"",D230/F230)</f>
        <v>0.416666666666667</v>
      </c>
      <c r="H230" s="55" t="n">
        <f aca="false">IF(OR(F230="",F230=0),"",E230/F230)</f>
        <v>0.583333333333333</v>
      </c>
      <c r="I230" s="32" t="s">
        <v>232</v>
      </c>
      <c r="J230" s="36" t="n">
        <v>1.88612725432908</v>
      </c>
      <c r="K230" s="36" t="n">
        <f aca="false">$K$8</f>
        <v>1.80191023378638</v>
      </c>
      <c r="L230" s="36" t="n">
        <f aca="false">SQRT(J230^2+K230^2)</f>
        <v>2.60851615102284</v>
      </c>
      <c r="M230" s="55" t="n">
        <f aca="false">IF(G230="","",MAX(0,G230-1.96*L230/100))</f>
        <v>0.365539750106619</v>
      </c>
      <c r="N230" s="55" t="n">
        <f aca="false">IF(G230="","",MIN(1,G230+1.96*L230/100))</f>
        <v>0.467793583226714</v>
      </c>
      <c r="O230" s="54" t="n">
        <f aca="false">ROUND(S230*W230,0)</f>
        <v>107</v>
      </c>
      <c r="P230" s="54" t="n">
        <f aca="false">IF(F230="","",ROUND(SQRT((F230*L230/100)^2+(G230*O230)^2),0))</f>
        <v>61</v>
      </c>
      <c r="R230" s="56" t="n">
        <v>-9.08913379973001</v>
      </c>
      <c r="S230" s="57" t="n">
        <f aca="false">U230*V230*$F$5</f>
        <v>1572.45918367347</v>
      </c>
      <c r="T230" s="58" t="n">
        <f aca="false">MAX(0,MIN(1,R230/100+$D$5))</f>
        <v>0.416664769111115</v>
      </c>
      <c r="U230" s="58" t="n">
        <v>0.939342403628118</v>
      </c>
      <c r="V230" s="57" t="n">
        <v>1674</v>
      </c>
      <c r="W230" s="58" t="n">
        <v>0.0678151016999644</v>
      </c>
      <c r="X230" s="59" t="s">
        <v>169</v>
      </c>
      <c r="Y230" s="59" t="s">
        <v>131</v>
      </c>
    </row>
    <row r="231" customFormat="false" ht="15" hidden="false" customHeight="false" outlineLevel="0" collapsed="false">
      <c r="A231" s="32" t="s">
        <v>386</v>
      </c>
      <c r="B231" s="32" t="s">
        <v>393</v>
      </c>
      <c r="C231" s="32" t="s">
        <v>394</v>
      </c>
      <c r="D231" s="54" t="n">
        <f aca="false">ROUND(S231*T231,0)</f>
        <v>472</v>
      </c>
      <c r="E231" s="54" t="n">
        <f aca="false">ROUND(S231,0)-D231</f>
        <v>544</v>
      </c>
      <c r="F231" s="54" t="n">
        <f aca="false">IF(COUNTA(D231:E231)=0,"",SUM(D231:E231))</f>
        <v>1016</v>
      </c>
      <c r="G231" s="55" t="n">
        <f aca="false">IF(OR(F231="",F231=0),"",D231/F231)</f>
        <v>0.464566929133858</v>
      </c>
      <c r="H231" s="55" t="n">
        <f aca="false">IF(OR(F231="",F231=0),"",E231/F231)</f>
        <v>0.535433070866142</v>
      </c>
      <c r="I231" s="32" t="s">
        <v>129</v>
      </c>
      <c r="J231" s="36" t="n">
        <v>1.88612725432908</v>
      </c>
      <c r="K231" s="36" t="n">
        <f aca="false">$K$8</f>
        <v>1.80191023378638</v>
      </c>
      <c r="L231" s="36" t="n">
        <f aca="false">SQRT(J231^2+K231^2)</f>
        <v>2.60851615102284</v>
      </c>
      <c r="M231" s="55" t="n">
        <f aca="false">IF(G231="","",MAX(0,G231-1.96*L231/100))</f>
        <v>0.413440012573811</v>
      </c>
      <c r="N231" s="55" t="n">
        <f aca="false">IF(G231="","",MIN(1,G231+1.96*L231/100))</f>
        <v>0.515693845693906</v>
      </c>
      <c r="O231" s="54" t="n">
        <f aca="false">ROUND(S231*W231,0)</f>
        <v>69</v>
      </c>
      <c r="P231" s="54" t="n">
        <f aca="false">IF(F231="","",ROUND(SQRT((F231*L231/100)^2+(G231*O231)^2),0))</f>
        <v>42</v>
      </c>
      <c r="R231" s="56" t="n">
        <v>-4.27019355813245</v>
      </c>
      <c r="S231" s="57" t="n">
        <f aca="false">U231*V231*$F$5</f>
        <v>1015.97556912826</v>
      </c>
      <c r="T231" s="58" t="n">
        <f aca="false">MAX(0,MIN(1,R231/100+$D$5))</f>
        <v>0.46485417152709</v>
      </c>
      <c r="U231" s="58" t="n">
        <v>0.529705719044975</v>
      </c>
      <c r="V231" s="57" t="n">
        <v>1918</v>
      </c>
      <c r="W231" s="58" t="n">
        <v>0.0678151016999644</v>
      </c>
      <c r="X231" s="59" t="s">
        <v>169</v>
      </c>
      <c r="Y231" s="59" t="s">
        <v>131</v>
      </c>
    </row>
    <row r="232" customFormat="false" ht="15" hidden="false" customHeight="false" outlineLevel="0" collapsed="false">
      <c r="A232" s="32" t="s">
        <v>386</v>
      </c>
      <c r="B232" s="32" t="s">
        <v>261</v>
      </c>
      <c r="C232" s="32" t="s">
        <v>395</v>
      </c>
      <c r="D232" s="54" t="n">
        <f aca="false">ROUND(S232*T232,0)</f>
        <v>634</v>
      </c>
      <c r="E232" s="54" t="n">
        <f aca="false">ROUND(S232,0)-D232</f>
        <v>353</v>
      </c>
      <c r="F232" s="54" t="n">
        <f aca="false">IF(COUNTA(D232:E232)=0,"",SUM(D232:E232))</f>
        <v>987</v>
      </c>
      <c r="G232" s="55" t="n">
        <f aca="false">IF(OR(F232="",F232=0),"",D232/F232)</f>
        <v>0.642350557244174</v>
      </c>
      <c r="H232" s="55" t="n">
        <f aca="false">IF(OR(F232="",F232=0),"",E232/F232)</f>
        <v>0.357649442755826</v>
      </c>
      <c r="I232" s="32" t="s">
        <v>129</v>
      </c>
      <c r="J232" s="36" t="n">
        <v>1.88612725432908</v>
      </c>
      <c r="K232" s="36" t="n">
        <f aca="false">$K$8</f>
        <v>1.80191023378638</v>
      </c>
      <c r="L232" s="36" t="n">
        <f aca="false">SQRT(J232^2+K232^2)</f>
        <v>2.60851615102284</v>
      </c>
      <c r="M232" s="55" t="n">
        <f aca="false">IF(G232="","",MAX(0,G232-1.96*L232/100))</f>
        <v>0.591223640684127</v>
      </c>
      <c r="N232" s="55" t="n">
        <f aca="false">IF(G232="","",MIN(1,G232+1.96*L232/100))</f>
        <v>0.693477473804222</v>
      </c>
      <c r="O232" s="54" t="n">
        <f aca="false">ROUND(S232*W232,0)</f>
        <v>67</v>
      </c>
      <c r="P232" s="54" t="n">
        <f aca="false">IF(F232="","",ROUND(SQRT((F232*L232/100)^2+(G232*O232)^2),0))</f>
        <v>50</v>
      </c>
      <c r="R232" s="56" t="n">
        <v>13.4802124084824</v>
      </c>
      <c r="S232" s="57" t="n">
        <f aca="false">U232*V232*$F$5</f>
        <v>986.587092297016</v>
      </c>
      <c r="T232" s="58" t="n">
        <f aca="false">MAX(0,MIN(1,R232/100+$D$5))</f>
        <v>0.642358231193239</v>
      </c>
      <c r="U232" s="58" t="n">
        <v>0.664816099930604</v>
      </c>
      <c r="V232" s="57" t="n">
        <v>1484</v>
      </c>
      <c r="W232" s="58" t="n">
        <v>0.0678151016999644</v>
      </c>
      <c r="X232" s="59" t="s">
        <v>169</v>
      </c>
      <c r="Y232" s="59" t="s">
        <v>131</v>
      </c>
    </row>
    <row r="233" customFormat="false" ht="15" hidden="false" customHeight="false" outlineLevel="0" collapsed="false">
      <c r="A233" s="32" t="s">
        <v>386</v>
      </c>
      <c r="B233" s="32" t="s">
        <v>261</v>
      </c>
      <c r="C233" s="32" t="s">
        <v>396</v>
      </c>
      <c r="D233" s="54" t="n">
        <f aca="false">ROUND(S233*T233,0)</f>
        <v>880</v>
      </c>
      <c r="E233" s="54" t="n">
        <f aca="false">ROUND(S233,0)-D233</f>
        <v>545</v>
      </c>
      <c r="F233" s="54" t="n">
        <f aca="false">IF(COUNTA(D233:E233)=0,"",SUM(D233:E233))</f>
        <v>1425</v>
      </c>
      <c r="G233" s="55" t="n">
        <f aca="false">IF(OR(F233="",F233=0),"",D233/F233)</f>
        <v>0.617543859649123</v>
      </c>
      <c r="H233" s="55" t="n">
        <f aca="false">IF(OR(F233="",F233=0),"",E233/F233)</f>
        <v>0.382456140350877</v>
      </c>
      <c r="I233" s="32" t="s">
        <v>129</v>
      </c>
      <c r="J233" s="36" t="n">
        <v>1.88612725432908</v>
      </c>
      <c r="K233" s="36" t="n">
        <f aca="false">$K$8</f>
        <v>1.80191023378638</v>
      </c>
      <c r="L233" s="36" t="n">
        <f aca="false">SQRT(J233^2+K233^2)</f>
        <v>2.60851615102284</v>
      </c>
      <c r="M233" s="55" t="n">
        <f aca="false">IF(G233="","",MAX(0,G233-1.96*L233/100))</f>
        <v>0.566416943089075</v>
      </c>
      <c r="N233" s="55" t="n">
        <f aca="false">IF(G233="","",MIN(1,G233+1.96*L233/100))</f>
        <v>0.668670776209171</v>
      </c>
      <c r="O233" s="54" t="n">
        <f aca="false">ROUND(S233*W233,0)</f>
        <v>97</v>
      </c>
      <c r="P233" s="54" t="n">
        <f aca="false">IF(F233="","",ROUND(SQRT((F233*L233/100)^2+(G233*O233)^2),0))</f>
        <v>70</v>
      </c>
      <c r="R233" s="56" t="n">
        <v>11.0194899697522</v>
      </c>
      <c r="S233" s="57" t="n">
        <f aca="false">U233*V233*$F$5</f>
        <v>1424.50747808149</v>
      </c>
      <c r="T233" s="58" t="n">
        <f aca="false">MAX(0,MIN(1,R233/100+$D$5))</f>
        <v>0.617751006805936</v>
      </c>
      <c r="U233" s="58" t="n">
        <v>0.715832903558535</v>
      </c>
      <c r="V233" s="57" t="n">
        <v>1990</v>
      </c>
      <c r="W233" s="58" t="n">
        <v>0.0678151016999644</v>
      </c>
      <c r="X233" s="59" t="s">
        <v>169</v>
      </c>
      <c r="Y233" s="59" t="s">
        <v>131</v>
      </c>
    </row>
    <row r="234" customFormat="false" ht="15" hidden="false" customHeight="false" outlineLevel="0" collapsed="false">
      <c r="A234" s="32" t="s">
        <v>386</v>
      </c>
      <c r="B234" s="32" t="s">
        <v>261</v>
      </c>
      <c r="C234" s="32" t="s">
        <v>397</v>
      </c>
      <c r="D234" s="54" t="n">
        <f aca="false">ROUND(S234*T234,0)</f>
        <v>629</v>
      </c>
      <c r="E234" s="54" t="n">
        <f aca="false">ROUND(S234,0)-D234</f>
        <v>329</v>
      </c>
      <c r="F234" s="54" t="n">
        <f aca="false">IF(COUNTA(D234:E234)=0,"",SUM(D234:E234))</f>
        <v>958</v>
      </c>
      <c r="G234" s="55" t="n">
        <f aca="false">IF(OR(F234="",F234=0),"",D234/F234)</f>
        <v>0.656576200417537</v>
      </c>
      <c r="H234" s="55" t="n">
        <f aca="false">IF(OR(F234="",F234=0),"",E234/F234)</f>
        <v>0.343423799582463</v>
      </c>
      <c r="I234" s="32" t="s">
        <v>129</v>
      </c>
      <c r="J234" s="36" t="n">
        <v>1.88612725432908</v>
      </c>
      <c r="K234" s="36" t="n">
        <f aca="false">$K$8</f>
        <v>1.80191023378638</v>
      </c>
      <c r="L234" s="36" t="n">
        <f aca="false">SQRT(J234^2+K234^2)</f>
        <v>2.60851615102284</v>
      </c>
      <c r="M234" s="55" t="n">
        <f aca="false">IF(G234="","",MAX(0,G234-1.96*L234/100))</f>
        <v>0.605449283857489</v>
      </c>
      <c r="N234" s="55" t="n">
        <f aca="false">IF(G234="","",MIN(1,G234+1.96*L234/100))</f>
        <v>0.707703116977584</v>
      </c>
      <c r="O234" s="54" t="n">
        <f aca="false">ROUND(S234*W234,0)</f>
        <v>65</v>
      </c>
      <c r="P234" s="54" t="n">
        <f aca="false">IF(F234="","",ROUND(SQRT((F234*L234/100)^2+(G234*O234)^2),0))</f>
        <v>49</v>
      </c>
      <c r="R234" s="56" t="n">
        <v>14.878531684718</v>
      </c>
      <c r="S234" s="57" t="n">
        <f aca="false">U234*V234*$F$5</f>
        <v>957.929752066116</v>
      </c>
      <c r="T234" s="58" t="n">
        <f aca="false">MAX(0,MIN(1,R234/100+$D$5))</f>
        <v>0.656341423955595</v>
      </c>
      <c r="U234" s="58" t="n">
        <v>0.641184573002755</v>
      </c>
      <c r="V234" s="57" t="n">
        <v>1494</v>
      </c>
      <c r="W234" s="58" t="n">
        <v>0.0678151016999644</v>
      </c>
      <c r="X234" s="59" t="s">
        <v>169</v>
      </c>
      <c r="Y234" s="59" t="s">
        <v>131</v>
      </c>
    </row>
    <row r="235" customFormat="false" ht="15" hidden="false" customHeight="false" outlineLevel="0" collapsed="false">
      <c r="A235" s="32" t="s">
        <v>386</v>
      </c>
      <c r="B235" s="32" t="s">
        <v>261</v>
      </c>
      <c r="C235" s="32" t="s">
        <v>398</v>
      </c>
      <c r="D235" s="54" t="n">
        <f aca="false">ROUND(S235*T235,0)</f>
        <v>474</v>
      </c>
      <c r="E235" s="54" t="n">
        <f aca="false">ROUND(S235,0)-D235</f>
        <v>257</v>
      </c>
      <c r="F235" s="54" t="n">
        <f aca="false">IF(COUNTA(D235:E235)=0,"",SUM(D235:E235))</f>
        <v>731</v>
      </c>
      <c r="G235" s="55" t="n">
        <f aca="false">IF(OR(F235="",F235=0),"",D235/F235)</f>
        <v>0.648426812585499</v>
      </c>
      <c r="H235" s="55" t="n">
        <f aca="false">IF(OR(F235="",F235=0),"",E235/F235)</f>
        <v>0.351573187414501</v>
      </c>
      <c r="I235" s="32" t="s">
        <v>129</v>
      </c>
      <c r="J235" s="36" t="n">
        <v>2.37310914384046</v>
      </c>
      <c r="K235" s="36" t="n">
        <f aca="false">$K$8</f>
        <v>1.80191023378638</v>
      </c>
      <c r="L235" s="36" t="n">
        <f aca="false">SQRT(J235^2+K235^2)</f>
        <v>2.97968580545052</v>
      </c>
      <c r="M235" s="55" t="n">
        <f aca="false">IF(G235="","",MAX(0,G235-1.96*L235/100))</f>
        <v>0.590024970798669</v>
      </c>
      <c r="N235" s="55" t="n">
        <f aca="false">IF(G235="","",MIN(1,G235+1.96*L235/100))</f>
        <v>0.706828654372329</v>
      </c>
      <c r="O235" s="54" t="n">
        <f aca="false">ROUND(S235*W235,0)</f>
        <v>64</v>
      </c>
      <c r="P235" s="54" t="n">
        <f aca="false">IF(F235="","",ROUND(SQRT((F235*L235/100)^2+(G235*O235)^2),0))</f>
        <v>47</v>
      </c>
      <c r="R235" s="56" t="n">
        <v>14.1455936169412</v>
      </c>
      <c r="S235" s="57" t="n">
        <f aca="false">U235*V235*$F$5</f>
        <v>730.770032051282</v>
      </c>
      <c r="T235" s="58" t="n">
        <f aca="false">MAX(0,MIN(1,R235/100+$D$5))</f>
        <v>0.649012043277827</v>
      </c>
      <c r="U235" s="58" t="n">
        <v>0.561698717948718</v>
      </c>
      <c r="V235" s="57" t="n">
        <v>1301</v>
      </c>
      <c r="W235" s="58" t="n">
        <v>0.0882361663506877</v>
      </c>
      <c r="X235" s="59" t="s">
        <v>136</v>
      </c>
      <c r="Y235" s="59" t="s">
        <v>131</v>
      </c>
    </row>
    <row r="236" customFormat="false" ht="15" hidden="false" customHeight="false" outlineLevel="0" collapsed="false">
      <c r="A236" s="32" t="s">
        <v>386</v>
      </c>
      <c r="B236" s="32" t="s">
        <v>261</v>
      </c>
      <c r="C236" s="32" t="s">
        <v>399</v>
      </c>
      <c r="D236" s="54" t="n">
        <f aca="false">ROUND(S236*T236,0)</f>
        <v>606</v>
      </c>
      <c r="E236" s="54" t="n">
        <f aca="false">ROUND(S236,0)-D236</f>
        <v>377</v>
      </c>
      <c r="F236" s="54" t="n">
        <f aca="false">IF(COUNTA(D236:E236)=0,"",SUM(D236:E236))</f>
        <v>983</v>
      </c>
      <c r="G236" s="55" t="n">
        <f aca="false">IF(OR(F236="",F236=0),"",D236/F236)</f>
        <v>0.61648016276704</v>
      </c>
      <c r="H236" s="55" t="n">
        <f aca="false">IF(OR(F236="",F236=0),"",E236/F236)</f>
        <v>0.38351983723296</v>
      </c>
      <c r="I236" s="32" t="s">
        <v>129</v>
      </c>
      <c r="J236" s="36" t="n">
        <v>1.88612725432908</v>
      </c>
      <c r="K236" s="36" t="n">
        <f aca="false">$K$8</f>
        <v>1.80191023378638</v>
      </c>
      <c r="L236" s="36" t="n">
        <f aca="false">SQRT(J236^2+K236^2)</f>
        <v>2.60851615102284</v>
      </c>
      <c r="M236" s="55" t="n">
        <f aca="false">IF(G236="","",MAX(0,G236-1.96*L236/100))</f>
        <v>0.565353246206992</v>
      </c>
      <c r="N236" s="55" t="n">
        <f aca="false">IF(G236="","",MIN(1,G236+1.96*L236/100))</f>
        <v>0.667607079327087</v>
      </c>
      <c r="O236" s="54" t="n">
        <f aca="false">ROUND(S236*W236,0)</f>
        <v>67</v>
      </c>
      <c r="P236" s="54" t="n">
        <f aca="false">IF(F236="","",ROUND(SQRT((F236*L236/100)^2+(G236*O236)^2),0))</f>
        <v>49</v>
      </c>
      <c r="R236" s="56" t="n">
        <v>10.8954896412411</v>
      </c>
      <c r="S236" s="57" t="n">
        <f aca="false">U236*V236*$F$5</f>
        <v>983.008610086101</v>
      </c>
      <c r="T236" s="58" t="n">
        <f aca="false">MAX(0,MIN(1,R236/100+$D$5))</f>
        <v>0.616511003520825</v>
      </c>
      <c r="U236" s="58" t="n">
        <v>0.600861008610086</v>
      </c>
      <c r="V236" s="57" t="n">
        <v>1636</v>
      </c>
      <c r="W236" s="58" t="n">
        <v>0.0678151016999644</v>
      </c>
      <c r="X236" s="59" t="s">
        <v>169</v>
      </c>
      <c r="Y236" s="59" t="s">
        <v>131</v>
      </c>
    </row>
    <row r="237" customFormat="false" ht="15" hidden="false" customHeight="false" outlineLevel="0" collapsed="false">
      <c r="A237" s="32" t="s">
        <v>386</v>
      </c>
      <c r="B237" s="32" t="s">
        <v>261</v>
      </c>
      <c r="C237" s="32" t="s">
        <v>400</v>
      </c>
      <c r="D237" s="54" t="n">
        <f aca="false">ROUND(S237*T237,0)</f>
        <v>746</v>
      </c>
      <c r="E237" s="54" t="n">
        <f aca="false">ROUND(S237,0)-D237</f>
        <v>440</v>
      </c>
      <c r="F237" s="54" t="n">
        <f aca="false">IF(COUNTA(D237:E237)=0,"",SUM(D237:E237))</f>
        <v>1186</v>
      </c>
      <c r="G237" s="55" t="n">
        <f aca="false">IF(OR(F237="",F237=0),"",D237/F237)</f>
        <v>0.629005059021922</v>
      </c>
      <c r="H237" s="55" t="n">
        <f aca="false">IF(OR(F237="",F237=0),"",E237/F237)</f>
        <v>0.370994940978078</v>
      </c>
      <c r="I237" s="32" t="s">
        <v>129</v>
      </c>
      <c r="J237" s="36" t="n">
        <v>1.88612725432908</v>
      </c>
      <c r="K237" s="36" t="n">
        <f aca="false">$K$8</f>
        <v>1.80191023378638</v>
      </c>
      <c r="L237" s="36" t="n">
        <f aca="false">SQRT(J237^2+K237^2)</f>
        <v>2.60851615102284</v>
      </c>
      <c r="M237" s="55" t="n">
        <f aca="false">IF(G237="","",MAX(0,G237-1.96*L237/100))</f>
        <v>0.577878142461875</v>
      </c>
      <c r="N237" s="55" t="n">
        <f aca="false">IF(G237="","",MIN(1,G237+1.96*L237/100))</f>
        <v>0.68013197558197</v>
      </c>
      <c r="O237" s="54" t="n">
        <f aca="false">ROUND(S237*W237,0)</f>
        <v>80</v>
      </c>
      <c r="P237" s="54" t="n">
        <f aca="false">IF(F237="","",ROUND(SQRT((F237*L237/100)^2+(G237*O237)^2),0))</f>
        <v>59</v>
      </c>
      <c r="R237" s="56" t="n">
        <v>12.1910505228511</v>
      </c>
      <c r="S237" s="57" t="n">
        <f aca="false">U237*V237*$F$5</f>
        <v>1185.78507842306</v>
      </c>
      <c r="T237" s="58" t="n">
        <f aca="false">MAX(0,MIN(1,R237/100+$D$5))</f>
        <v>0.629466612336925</v>
      </c>
      <c r="U237" s="58" t="n">
        <v>0.508266214497669</v>
      </c>
      <c r="V237" s="57" t="n">
        <v>2333</v>
      </c>
      <c r="W237" s="58" t="n">
        <v>0.0678151016999644</v>
      </c>
      <c r="X237" s="59" t="s">
        <v>169</v>
      </c>
      <c r="Y237" s="59" t="s">
        <v>131</v>
      </c>
    </row>
    <row r="238" customFormat="false" ht="15" hidden="false" customHeight="false" outlineLevel="0" collapsed="false">
      <c r="A238" s="32" t="s">
        <v>386</v>
      </c>
      <c r="B238" s="32" t="s">
        <v>261</v>
      </c>
      <c r="C238" s="32" t="s">
        <v>401</v>
      </c>
      <c r="D238" s="54" t="n">
        <f aca="false">ROUND(S238*T238,0)</f>
        <v>596</v>
      </c>
      <c r="E238" s="54" t="n">
        <f aca="false">ROUND(S238,0)-D238</f>
        <v>409</v>
      </c>
      <c r="F238" s="54" t="n">
        <f aca="false">IF(COUNTA(D238:E238)=0,"",SUM(D238:E238))</f>
        <v>1005</v>
      </c>
      <c r="G238" s="55" t="n">
        <f aca="false">IF(OR(F238="",F238=0),"",D238/F238)</f>
        <v>0.593034825870647</v>
      </c>
      <c r="H238" s="55" t="n">
        <f aca="false">IF(OR(F238="",F238=0),"",E238/F238)</f>
        <v>0.406965174129353</v>
      </c>
      <c r="I238" s="32" t="s">
        <v>129</v>
      </c>
      <c r="J238" s="36" t="n">
        <v>1.88612725432908</v>
      </c>
      <c r="K238" s="36" t="n">
        <f aca="false">$K$8</f>
        <v>1.80191023378638</v>
      </c>
      <c r="L238" s="36" t="n">
        <f aca="false">SQRT(J238^2+K238^2)</f>
        <v>2.60851615102284</v>
      </c>
      <c r="M238" s="55" t="n">
        <f aca="false">IF(G238="","",MAX(0,G238-1.96*L238/100))</f>
        <v>0.541907909310599</v>
      </c>
      <c r="N238" s="55" t="n">
        <f aca="false">IF(G238="","",MIN(1,G238+1.96*L238/100))</f>
        <v>0.644161742430695</v>
      </c>
      <c r="O238" s="54" t="n">
        <f aca="false">ROUND(S238*W238,0)</f>
        <v>68</v>
      </c>
      <c r="P238" s="54" t="n">
        <f aca="false">IF(F238="","",ROUND(SQRT((F238*L238/100)^2+(G238*O238)^2),0))</f>
        <v>48</v>
      </c>
      <c r="R238" s="56" t="n">
        <v>8.52904429223776</v>
      </c>
      <c r="S238" s="57" t="n">
        <f aca="false">U238*V238*$F$5</f>
        <v>1004.54761904762</v>
      </c>
      <c r="T238" s="58" t="n">
        <f aca="false">MAX(0,MIN(1,R238/100+$D$5))</f>
        <v>0.592846550030792</v>
      </c>
      <c r="U238" s="58" t="n">
        <v>0.738095238095238</v>
      </c>
      <c r="V238" s="57" t="n">
        <v>1361</v>
      </c>
      <c r="W238" s="58" t="n">
        <v>0.0678151016999644</v>
      </c>
      <c r="X238" s="59" t="s">
        <v>169</v>
      </c>
      <c r="Y238" s="59" t="s">
        <v>131</v>
      </c>
    </row>
    <row r="239" customFormat="false" ht="15" hidden="false" customHeight="false" outlineLevel="0" collapsed="false">
      <c r="A239" s="32" t="s">
        <v>386</v>
      </c>
      <c r="B239" s="32" t="s">
        <v>261</v>
      </c>
      <c r="C239" s="32" t="s">
        <v>402</v>
      </c>
      <c r="D239" s="54" t="n">
        <f aca="false">ROUND(S239*T239,0)</f>
        <v>453</v>
      </c>
      <c r="E239" s="54" t="n">
        <f aca="false">ROUND(S239,0)-D239</f>
        <v>245</v>
      </c>
      <c r="F239" s="54" t="n">
        <f aca="false">IF(COUNTA(D239:E239)=0,"",SUM(D239:E239))</f>
        <v>698</v>
      </c>
      <c r="G239" s="55" t="n">
        <f aca="false">IF(OR(F239="",F239=0),"",D239/F239)</f>
        <v>0.648997134670487</v>
      </c>
      <c r="H239" s="55" t="n">
        <f aca="false">IF(OR(F239="",F239=0),"",E239/F239)</f>
        <v>0.351002865329513</v>
      </c>
      <c r="I239" s="32" t="s">
        <v>129</v>
      </c>
      <c r="J239" s="36" t="n">
        <v>2.37310914384046</v>
      </c>
      <c r="K239" s="36" t="n">
        <f aca="false">$K$8</f>
        <v>1.80191023378638</v>
      </c>
      <c r="L239" s="36" t="n">
        <f aca="false">SQRT(J239^2+K239^2)</f>
        <v>2.97968580545052</v>
      </c>
      <c r="M239" s="55" t="n">
        <f aca="false">IF(G239="","",MAX(0,G239-1.96*L239/100))</f>
        <v>0.590595292883657</v>
      </c>
      <c r="N239" s="55" t="n">
        <f aca="false">IF(G239="","",MIN(1,G239+1.96*L239/100))</f>
        <v>0.707398976457317</v>
      </c>
      <c r="O239" s="54" t="n">
        <f aca="false">ROUND(S239*W239,0)</f>
        <v>62</v>
      </c>
      <c r="P239" s="54" t="n">
        <f aca="false">IF(F239="","",ROUND(SQRT((F239*L239/100)^2+(G239*O239)^2),0))</f>
        <v>45</v>
      </c>
      <c r="R239" s="56" t="n">
        <v>14.1878526271737</v>
      </c>
      <c r="S239" s="57" t="n">
        <f aca="false">U239*V239*$F$5</f>
        <v>697.629411764706</v>
      </c>
      <c r="T239" s="58" t="n">
        <f aca="false">MAX(0,MIN(1,R239/100+$D$5))</f>
        <v>0.649434633380152</v>
      </c>
      <c r="U239" s="58" t="n">
        <v>0.685294117647059</v>
      </c>
      <c r="V239" s="57" t="n">
        <v>1018</v>
      </c>
      <c r="W239" s="58" t="n">
        <v>0.0882361663506877</v>
      </c>
      <c r="X239" s="59" t="s">
        <v>136</v>
      </c>
      <c r="Y239" s="59" t="s">
        <v>131</v>
      </c>
    </row>
    <row r="240" customFormat="false" ht="15" hidden="false" customHeight="false" outlineLevel="0" collapsed="false">
      <c r="A240" s="32" t="s">
        <v>386</v>
      </c>
      <c r="B240" s="32" t="s">
        <v>261</v>
      </c>
      <c r="C240" s="32" t="s">
        <v>403</v>
      </c>
      <c r="D240" s="54" t="n">
        <f aca="false">ROUND(S240*T240,0)</f>
        <v>580</v>
      </c>
      <c r="E240" s="54" t="n">
        <f aca="false">ROUND(S240,0)-D240</f>
        <v>283</v>
      </c>
      <c r="F240" s="54" t="n">
        <f aca="false">IF(COUNTA(D240:E240)=0,"",SUM(D240:E240))</f>
        <v>863</v>
      </c>
      <c r="G240" s="55" t="n">
        <f aca="false">IF(OR(F240="",F240=0),"",D240/F240)</f>
        <v>0.6720741599073</v>
      </c>
      <c r="H240" s="55" t="n">
        <f aca="false">IF(OR(F240="",F240=0),"",E240/F240)</f>
        <v>0.3279258400927</v>
      </c>
      <c r="I240" s="32" t="s">
        <v>129</v>
      </c>
      <c r="J240" s="36" t="n">
        <v>2.37310914384046</v>
      </c>
      <c r="K240" s="36" t="n">
        <f aca="false">$K$8</f>
        <v>1.80191023378638</v>
      </c>
      <c r="L240" s="36" t="n">
        <f aca="false">SQRT(J240^2+K240^2)</f>
        <v>2.97968580545052</v>
      </c>
      <c r="M240" s="55" t="n">
        <f aca="false">IF(G240="","",MAX(0,G240-1.96*L240/100))</f>
        <v>0.61367231812047</v>
      </c>
      <c r="N240" s="55" t="n">
        <f aca="false">IF(G240="","",MIN(1,G240+1.96*L240/100))</f>
        <v>0.73047600169413</v>
      </c>
      <c r="O240" s="54" t="n">
        <f aca="false">ROUND(S240*W240,0)</f>
        <v>76</v>
      </c>
      <c r="P240" s="54" t="n">
        <f aca="false">IF(F240="","",ROUND(SQRT((F240*L240/100)^2+(G240*O240)^2),0))</f>
        <v>57</v>
      </c>
      <c r="R240" s="56" t="n">
        <v>16.4488607947886</v>
      </c>
      <c r="S240" s="57" t="n">
        <f aca="false">U240*V240*$F$5</f>
        <v>863.161290322581</v>
      </c>
      <c r="T240" s="58" t="n">
        <f aca="false">MAX(0,MIN(1,R240/100+$D$5))</f>
        <v>0.672044715056301</v>
      </c>
      <c r="U240" s="58" t="n">
        <v>0.551893408134642</v>
      </c>
      <c r="V240" s="57" t="n">
        <v>1564</v>
      </c>
      <c r="W240" s="58" t="n">
        <v>0.0882361663506877</v>
      </c>
      <c r="X240" s="59" t="s">
        <v>136</v>
      </c>
      <c r="Y240" s="59" t="s">
        <v>131</v>
      </c>
    </row>
    <row r="241" customFormat="false" ht="15" hidden="false" customHeight="false" outlineLevel="0" collapsed="false">
      <c r="A241" s="32" t="s">
        <v>386</v>
      </c>
      <c r="B241" s="32" t="s">
        <v>261</v>
      </c>
      <c r="C241" s="32" t="s">
        <v>404</v>
      </c>
      <c r="D241" s="54" t="n">
        <f aca="false">ROUND(S241*T241,0)</f>
        <v>705</v>
      </c>
      <c r="E241" s="54" t="n">
        <f aca="false">ROUND(S241,0)-D241</f>
        <v>426</v>
      </c>
      <c r="F241" s="54" t="n">
        <f aca="false">IF(COUNTA(D241:E241)=0,"",SUM(D241:E241))</f>
        <v>1131</v>
      </c>
      <c r="G241" s="55" t="n">
        <f aca="false">IF(OR(F241="",F241=0),"",D241/F241)</f>
        <v>0.623342175066313</v>
      </c>
      <c r="H241" s="55" t="n">
        <f aca="false">IF(OR(F241="",F241=0),"",E241/F241)</f>
        <v>0.376657824933687</v>
      </c>
      <c r="I241" s="32" t="s">
        <v>129</v>
      </c>
      <c r="J241" s="36" t="n">
        <v>1.88612725432908</v>
      </c>
      <c r="K241" s="36" t="n">
        <f aca="false">$K$8</f>
        <v>1.80191023378638</v>
      </c>
      <c r="L241" s="36" t="n">
        <f aca="false">SQRT(J241^2+K241^2)</f>
        <v>2.60851615102284</v>
      </c>
      <c r="M241" s="55" t="n">
        <f aca="false">IF(G241="","",MAX(0,G241-1.96*L241/100))</f>
        <v>0.572215258506265</v>
      </c>
      <c r="N241" s="55" t="n">
        <f aca="false">IF(G241="","",MIN(1,G241+1.96*L241/100))</f>
        <v>0.674469091626361</v>
      </c>
      <c r="O241" s="54" t="n">
        <f aca="false">ROUND(S241*W241,0)</f>
        <v>77</v>
      </c>
      <c r="P241" s="54" t="n">
        <f aca="false">IF(F241="","",ROUND(SQRT((F241*L241/100)^2+(G241*O241)^2),0))</f>
        <v>56</v>
      </c>
      <c r="R241" s="56" t="n">
        <v>11.6124111669385</v>
      </c>
      <c r="S241" s="57" t="n">
        <f aca="false">U241*V241*$F$5</f>
        <v>1131.04550209205</v>
      </c>
      <c r="T241" s="58" t="n">
        <f aca="false">MAX(0,MIN(1,R241/100+$D$5))</f>
        <v>0.623680218777799</v>
      </c>
      <c r="U241" s="58" t="n">
        <v>0.582112970711297</v>
      </c>
      <c r="V241" s="57" t="n">
        <v>1943</v>
      </c>
      <c r="W241" s="58" t="n">
        <v>0.0678151016999644</v>
      </c>
      <c r="X241" s="59" t="s">
        <v>169</v>
      </c>
      <c r="Y241" s="59" t="s">
        <v>131</v>
      </c>
    </row>
    <row r="242" customFormat="false" ht="15" hidden="false" customHeight="false" outlineLevel="0" collapsed="false">
      <c r="A242" s="32" t="s">
        <v>386</v>
      </c>
      <c r="B242" s="32" t="s">
        <v>261</v>
      </c>
      <c r="C242" s="32" t="s">
        <v>405</v>
      </c>
      <c r="D242" s="54" t="n">
        <f aca="false">ROUND(S242*T242,0)</f>
        <v>516</v>
      </c>
      <c r="E242" s="54" t="n">
        <f aca="false">ROUND(S242,0)-D242</f>
        <v>224</v>
      </c>
      <c r="F242" s="54" t="n">
        <f aca="false">IF(COUNTA(D242:E242)=0,"",SUM(D242:E242))</f>
        <v>740</v>
      </c>
      <c r="G242" s="55" t="n">
        <f aca="false">IF(OR(F242="",F242=0),"",D242/F242)</f>
        <v>0.697297297297297</v>
      </c>
      <c r="H242" s="55" t="n">
        <f aca="false">IF(OR(F242="",F242=0),"",E242/F242)</f>
        <v>0.302702702702703</v>
      </c>
      <c r="I242" s="32" t="s">
        <v>129</v>
      </c>
      <c r="J242" s="36" t="n">
        <v>2.37310914384046</v>
      </c>
      <c r="K242" s="36" t="n">
        <f aca="false">$K$8</f>
        <v>1.80191023378638</v>
      </c>
      <c r="L242" s="36" t="n">
        <f aca="false">SQRT(J242^2+K242^2)</f>
        <v>2.97968580545052</v>
      </c>
      <c r="M242" s="55" t="n">
        <f aca="false">IF(G242="","",MAX(0,G242-1.96*L242/100))</f>
        <v>0.638895455510467</v>
      </c>
      <c r="N242" s="55" t="n">
        <f aca="false">IF(G242="","",MIN(1,G242+1.96*L242/100))</f>
        <v>0.755699139084127</v>
      </c>
      <c r="O242" s="54" t="n">
        <f aca="false">ROUND(S242*W242,0)</f>
        <v>65</v>
      </c>
      <c r="P242" s="54" t="n">
        <f aca="false">IF(F242="","",ROUND(SQRT((F242*L242/100)^2+(G242*O242)^2),0))</f>
        <v>50</v>
      </c>
      <c r="R242" s="56" t="n">
        <v>19.0170370115845</v>
      </c>
      <c r="S242" s="57" t="n">
        <f aca="false">U242*V242*$F$5</f>
        <v>740.0329218107</v>
      </c>
      <c r="T242" s="58" t="n">
        <f aca="false">MAX(0,MIN(1,R242/100+$D$5))</f>
        <v>0.69772647722426</v>
      </c>
      <c r="U242" s="58" t="n">
        <v>0.303292181069959</v>
      </c>
      <c r="V242" s="57" t="n">
        <v>2440</v>
      </c>
      <c r="W242" s="58" t="n">
        <v>0.0882361663506877</v>
      </c>
      <c r="X242" s="59" t="s">
        <v>136</v>
      </c>
      <c r="Y242" s="59" t="s">
        <v>131</v>
      </c>
    </row>
    <row r="243" customFormat="false" ht="15" hidden="false" customHeight="false" outlineLevel="0" collapsed="false">
      <c r="A243" s="32" t="s">
        <v>386</v>
      </c>
      <c r="B243" s="32" t="s">
        <v>261</v>
      </c>
      <c r="C243" s="32" t="s">
        <v>406</v>
      </c>
      <c r="D243" s="54" t="n">
        <f aca="false">ROUND(S243*T243,0)</f>
        <v>553</v>
      </c>
      <c r="E243" s="54" t="n">
        <f aca="false">ROUND(S243,0)-D243</f>
        <v>318</v>
      </c>
      <c r="F243" s="54" t="n">
        <f aca="false">IF(COUNTA(D243:E243)=0,"",SUM(D243:E243))</f>
        <v>871</v>
      </c>
      <c r="G243" s="55" t="n">
        <f aca="false">IF(OR(F243="",F243=0),"",D243/F243)</f>
        <v>0.634902411021814</v>
      </c>
      <c r="H243" s="55" t="n">
        <f aca="false">IF(OR(F243="",F243=0),"",E243/F243)</f>
        <v>0.365097588978186</v>
      </c>
      <c r="I243" s="32" t="s">
        <v>129</v>
      </c>
      <c r="J243" s="36" t="n">
        <v>2.37310914384046</v>
      </c>
      <c r="K243" s="36" t="n">
        <f aca="false">$K$8</f>
        <v>1.80191023378638</v>
      </c>
      <c r="L243" s="36" t="n">
        <f aca="false">SQRT(J243^2+K243^2)</f>
        <v>2.97968580545052</v>
      </c>
      <c r="M243" s="55" t="n">
        <f aca="false">IF(G243="","",MAX(0,G243-1.96*L243/100))</f>
        <v>0.576500569234984</v>
      </c>
      <c r="N243" s="55" t="n">
        <f aca="false">IF(G243="","",MIN(1,G243+1.96*L243/100))</f>
        <v>0.693304252808644</v>
      </c>
      <c r="O243" s="54" t="n">
        <f aca="false">ROUND(S243*W243,0)</f>
        <v>77</v>
      </c>
      <c r="P243" s="54" t="n">
        <f aca="false">IF(F243="","",ROUND(SQRT((F243*L243/100)^2+(G243*O243)^2),0))</f>
        <v>55</v>
      </c>
      <c r="R243" s="56" t="n">
        <v>12.789193750414</v>
      </c>
      <c r="S243" s="57" t="n">
        <f aca="false">U243*V243*$F$5</f>
        <v>870.802226935313</v>
      </c>
      <c r="T243" s="58" t="n">
        <f aca="false">MAX(0,MIN(1,R243/100+$D$5))</f>
        <v>0.635448044612554</v>
      </c>
      <c r="U243" s="58" t="n">
        <v>0.449098621420997</v>
      </c>
      <c r="V243" s="57" t="n">
        <v>1939</v>
      </c>
      <c r="W243" s="58" t="n">
        <v>0.0882361663506877</v>
      </c>
      <c r="X243" s="59" t="s">
        <v>136</v>
      </c>
      <c r="Y243" s="59" t="s">
        <v>131</v>
      </c>
    </row>
    <row r="244" customFormat="false" ht="15" hidden="false" customHeight="false" outlineLevel="0" collapsed="false">
      <c r="A244" s="32" t="s">
        <v>386</v>
      </c>
      <c r="B244" s="32" t="s">
        <v>261</v>
      </c>
      <c r="C244" s="32" t="s">
        <v>407</v>
      </c>
      <c r="D244" s="54" t="n">
        <f aca="false">ROUND(S244*T244,0)</f>
        <v>156</v>
      </c>
      <c r="E244" s="54" t="n">
        <f aca="false">ROUND(S244,0)-D244</f>
        <v>59</v>
      </c>
      <c r="F244" s="54" t="n">
        <f aca="false">IF(COUNTA(D244:E244)=0,"",SUM(D244:E244))</f>
        <v>215</v>
      </c>
      <c r="G244" s="55" t="n">
        <f aca="false">IF(OR(F244="",F244=0),"",D244/F244)</f>
        <v>0.725581395348837</v>
      </c>
      <c r="H244" s="55" t="n">
        <f aca="false">IF(OR(F244="",F244=0),"",E244/F244)</f>
        <v>0.274418604651163</v>
      </c>
      <c r="I244" s="32" t="s">
        <v>129</v>
      </c>
      <c r="J244" s="36" t="n">
        <v>3.71103496666907</v>
      </c>
      <c r="K244" s="36" t="n">
        <f aca="false">$K$8</f>
        <v>1.80191023378638</v>
      </c>
      <c r="L244" s="36" t="n">
        <f aca="false">SQRT(J244^2+K244^2)</f>
        <v>4.12536798533956</v>
      </c>
      <c r="M244" s="55" t="n">
        <f aca="false">IF(G244="","",MAX(0,G244-1.96*L244/100))</f>
        <v>0.644724182836182</v>
      </c>
      <c r="N244" s="55" t="n">
        <f aca="false">IF(G244="","",MIN(1,G244+1.96*L244/100))</f>
        <v>0.806438607861493</v>
      </c>
      <c r="O244" s="54" t="n">
        <f aca="false">ROUND(S244*W244,0)</f>
        <v>32</v>
      </c>
      <c r="P244" s="54" t="n">
        <f aca="false">IF(F244="","",ROUND(SQRT((F244*L244/100)^2+(G244*O244)^2),0))</f>
        <v>25</v>
      </c>
      <c r="R244" s="56" t="n">
        <v>21.5380512998202</v>
      </c>
      <c r="S244" s="57" t="n">
        <f aca="false">U244*V244*$F$5</f>
        <v>215.348525469169</v>
      </c>
      <c r="T244" s="58" t="n">
        <f aca="false">MAX(0,MIN(1,R244/100+$D$5))</f>
        <v>0.722936620106617</v>
      </c>
      <c r="U244" s="58" t="n">
        <v>0.281501340482574</v>
      </c>
      <c r="V244" s="57" t="n">
        <v>765</v>
      </c>
      <c r="W244" s="58" t="n">
        <v>0.147793277096735</v>
      </c>
      <c r="X244" s="59" t="s">
        <v>130</v>
      </c>
      <c r="Y244" s="59" t="s">
        <v>131</v>
      </c>
    </row>
    <row r="245" customFormat="false" ht="15" hidden="false" customHeight="false" outlineLevel="0" collapsed="false">
      <c r="A245" s="32" t="s">
        <v>386</v>
      </c>
      <c r="B245" s="32" t="s">
        <v>261</v>
      </c>
      <c r="C245" s="32" t="s">
        <v>408</v>
      </c>
      <c r="D245" s="54" t="n">
        <f aca="false">ROUND(S245*T245,0)</f>
        <v>325</v>
      </c>
      <c r="E245" s="54" t="n">
        <f aca="false">ROUND(S245,0)-D245</f>
        <v>116</v>
      </c>
      <c r="F245" s="54" t="n">
        <f aca="false">IF(COUNTA(D245:E245)=0,"",SUM(D245:E245))</f>
        <v>441</v>
      </c>
      <c r="G245" s="55" t="n">
        <f aca="false">IF(OR(F245="",F245=0),"",D245/F245)</f>
        <v>0.736961451247166</v>
      </c>
      <c r="H245" s="55" t="n">
        <f aca="false">IF(OR(F245="",F245=0),"",E245/F245)</f>
        <v>0.263038548752834</v>
      </c>
      <c r="I245" s="32" t="s">
        <v>129</v>
      </c>
      <c r="J245" s="36" t="n">
        <v>3.71103496666907</v>
      </c>
      <c r="K245" s="36" t="n">
        <f aca="false">$K$8</f>
        <v>1.80191023378638</v>
      </c>
      <c r="L245" s="36" t="n">
        <f aca="false">SQRT(J245^2+K245^2)</f>
        <v>4.12536798533956</v>
      </c>
      <c r="M245" s="55" t="n">
        <f aca="false">IF(G245="","",MAX(0,G245-1.96*L245/100))</f>
        <v>0.65610423873451</v>
      </c>
      <c r="N245" s="55" t="n">
        <f aca="false">IF(G245="","",MIN(1,G245+1.96*L245/100))</f>
        <v>0.817818663759821</v>
      </c>
      <c r="O245" s="54" t="n">
        <f aca="false">ROUND(S245*W245,0)</f>
        <v>65</v>
      </c>
      <c r="P245" s="54" t="n">
        <f aca="false">IF(F245="","",ROUND(SQRT((F245*L245/100)^2+(G245*O245)^2),0))</f>
        <v>51</v>
      </c>
      <c r="R245" s="56" t="n">
        <v>22.9089566197985</v>
      </c>
      <c r="S245" s="57" t="n">
        <f aca="false">U245*V245*$F$5</f>
        <v>440.805484147387</v>
      </c>
      <c r="T245" s="58" t="n">
        <f aca="false">MAX(0,MIN(1,R245/100+$D$5))</f>
        <v>0.7366456733064</v>
      </c>
      <c r="U245" s="58" t="n">
        <v>0.381319622964867</v>
      </c>
      <c r="V245" s="57" t="n">
        <v>1156</v>
      </c>
      <c r="W245" s="58" t="n">
        <v>0.147793277096735</v>
      </c>
      <c r="X245" s="59" t="s">
        <v>130</v>
      </c>
      <c r="Y245" s="59" t="s">
        <v>131</v>
      </c>
    </row>
    <row r="246" customFormat="false" ht="15" hidden="false" customHeight="false" outlineLevel="0" collapsed="false">
      <c r="A246" s="32" t="s">
        <v>386</v>
      </c>
      <c r="B246" s="32" t="s">
        <v>261</v>
      </c>
      <c r="C246" s="32" t="s">
        <v>409</v>
      </c>
      <c r="D246" s="54" t="n">
        <f aca="false">ROUND(S246*T246,0)</f>
        <v>271</v>
      </c>
      <c r="E246" s="54" t="n">
        <f aca="false">ROUND(S246,0)-D246</f>
        <v>97</v>
      </c>
      <c r="F246" s="54" t="n">
        <f aca="false">IF(COUNTA(D246:E246)=0,"",SUM(D246:E246))</f>
        <v>368</v>
      </c>
      <c r="G246" s="55" t="n">
        <f aca="false">IF(OR(F246="",F246=0),"",D246/F246)</f>
        <v>0.736413043478261</v>
      </c>
      <c r="H246" s="55" t="n">
        <f aca="false">IF(OR(F246="",F246=0),"",E246/F246)</f>
        <v>0.263586956521739</v>
      </c>
      <c r="I246" s="32" t="s">
        <v>129</v>
      </c>
      <c r="J246" s="36" t="n">
        <v>3.71103496666907</v>
      </c>
      <c r="K246" s="36" t="n">
        <f aca="false">$K$8</f>
        <v>1.80191023378638</v>
      </c>
      <c r="L246" s="36" t="n">
        <f aca="false">SQRT(J246^2+K246^2)</f>
        <v>4.12536798533956</v>
      </c>
      <c r="M246" s="55" t="n">
        <f aca="false">IF(G246="","",MAX(0,G246-1.96*L246/100))</f>
        <v>0.655555830965605</v>
      </c>
      <c r="N246" s="55" t="n">
        <f aca="false">IF(G246="","",MIN(1,G246+1.96*L246/100))</f>
        <v>0.817270255990916</v>
      </c>
      <c r="O246" s="54" t="n">
        <f aca="false">ROUND(S246*W246,0)</f>
        <v>54</v>
      </c>
      <c r="P246" s="54" t="n">
        <f aca="false">IF(F246="","",ROUND(SQRT((F246*L246/100)^2+(G246*O246)^2),0))</f>
        <v>43</v>
      </c>
      <c r="R246" s="56" t="n">
        <v>22.8351347390522</v>
      </c>
      <c r="S246" s="57" t="n">
        <f aca="false">U246*V246*$F$5</f>
        <v>367.804159445407</v>
      </c>
      <c r="T246" s="58" t="n">
        <f aca="false">MAX(0,MIN(1,R246/100+$D$5))</f>
        <v>0.735907454498937</v>
      </c>
      <c r="U246" s="58" t="n">
        <v>0.306759098786828</v>
      </c>
      <c r="V246" s="57" t="n">
        <v>1199</v>
      </c>
      <c r="W246" s="58" t="n">
        <v>0.147793277096735</v>
      </c>
      <c r="X246" s="59" t="s">
        <v>130</v>
      </c>
      <c r="Y246" s="59" t="s">
        <v>131</v>
      </c>
    </row>
    <row r="247" customFormat="false" ht="15" hidden="false" customHeight="false" outlineLevel="0" collapsed="false">
      <c r="A247" s="32" t="s">
        <v>386</v>
      </c>
      <c r="B247" s="32" t="s">
        <v>261</v>
      </c>
      <c r="C247" s="32" t="s">
        <v>410</v>
      </c>
      <c r="D247" s="54" t="n">
        <f aca="false">ROUND(S247*T247,0)</f>
        <v>361</v>
      </c>
      <c r="E247" s="54" t="n">
        <f aca="false">ROUND(S247,0)-D247</f>
        <v>113</v>
      </c>
      <c r="F247" s="54" t="n">
        <f aca="false">IF(COUNTA(D247:E247)=0,"",SUM(D247:E247))</f>
        <v>474</v>
      </c>
      <c r="G247" s="55" t="n">
        <f aca="false">IF(OR(F247="",F247=0),"",D247/F247)</f>
        <v>0.761603375527426</v>
      </c>
      <c r="H247" s="55" t="n">
        <f aca="false">IF(OR(F247="",F247=0),"",E247/F247)</f>
        <v>0.238396624472574</v>
      </c>
      <c r="I247" s="32" t="s">
        <v>129</v>
      </c>
      <c r="J247" s="36" t="n">
        <v>3.71103496666907</v>
      </c>
      <c r="K247" s="36" t="n">
        <f aca="false">$K$8</f>
        <v>1.80191023378638</v>
      </c>
      <c r="L247" s="36" t="n">
        <f aca="false">SQRT(J247^2+K247^2)</f>
        <v>4.12536798533956</v>
      </c>
      <c r="M247" s="55" t="n">
        <f aca="false">IF(G247="","",MAX(0,G247-1.96*L247/100))</f>
        <v>0.680746163014771</v>
      </c>
      <c r="N247" s="55" t="n">
        <f aca="false">IF(G247="","",MIN(1,G247+1.96*L247/100))</f>
        <v>0.842460588040082</v>
      </c>
      <c r="O247" s="54" t="n">
        <f aca="false">ROUND(S247*W247,0)</f>
        <v>70</v>
      </c>
      <c r="P247" s="54" t="n">
        <f aca="false">IF(F247="","",ROUND(SQRT((F247*L247/100)^2+(G247*O247)^2),0))</f>
        <v>57</v>
      </c>
      <c r="R247" s="56" t="n">
        <v>25.4369325942182</v>
      </c>
      <c r="S247" s="57" t="n">
        <f aca="false">U247*V247*$F$5</f>
        <v>473.687539936102</v>
      </c>
      <c r="T247" s="58" t="n">
        <f aca="false">MAX(0,MIN(1,R247/100+$D$5))</f>
        <v>0.761925433050596</v>
      </c>
      <c r="U247" s="58" t="n">
        <v>0.281789137380192</v>
      </c>
      <c r="V247" s="57" t="n">
        <v>1681</v>
      </c>
      <c r="W247" s="58" t="n">
        <v>0.147793277096735</v>
      </c>
      <c r="X247" s="59" t="s">
        <v>130</v>
      </c>
      <c r="Y247" s="59" t="s">
        <v>131</v>
      </c>
    </row>
    <row r="248" customFormat="false" ht="15" hidden="false" customHeight="false" outlineLevel="0" collapsed="false">
      <c r="A248" s="32" t="s">
        <v>386</v>
      </c>
      <c r="B248" s="32" t="s">
        <v>261</v>
      </c>
      <c r="C248" s="32" t="s">
        <v>411</v>
      </c>
      <c r="D248" s="54" t="n">
        <f aca="false">ROUND(S248*T248,0)</f>
        <v>675</v>
      </c>
      <c r="E248" s="54" t="n">
        <f aca="false">ROUND(S248,0)-D248</f>
        <v>161</v>
      </c>
      <c r="F248" s="54" t="n">
        <f aca="false">IF(COUNTA(D248:E248)=0,"",SUM(D248:E248))</f>
        <v>836</v>
      </c>
      <c r="G248" s="55" t="n">
        <f aca="false">IF(OR(F248="",F248=0),"",D248/F248)</f>
        <v>0.807416267942584</v>
      </c>
      <c r="H248" s="55" t="n">
        <f aca="false">IF(OR(F248="",F248=0),"",E248/F248)</f>
        <v>0.192583732057416</v>
      </c>
      <c r="I248" s="32" t="s">
        <v>129</v>
      </c>
      <c r="J248" s="36" t="n">
        <v>2.37310914384046</v>
      </c>
      <c r="K248" s="36" t="n">
        <f aca="false">$K$8</f>
        <v>1.80191023378638</v>
      </c>
      <c r="L248" s="36" t="n">
        <f aca="false">SQRT(J248^2+K248^2)</f>
        <v>2.97968580545052</v>
      </c>
      <c r="M248" s="55" t="n">
        <f aca="false">IF(G248="","",MAX(0,G248-1.96*L248/100))</f>
        <v>0.749014426155754</v>
      </c>
      <c r="N248" s="55" t="n">
        <f aca="false">IF(G248="","",MIN(1,G248+1.96*L248/100))</f>
        <v>0.865818109729414</v>
      </c>
      <c r="O248" s="54" t="n">
        <f aca="false">ROUND(S248*W248,0)</f>
        <v>74</v>
      </c>
      <c r="P248" s="54" t="n">
        <f aca="false">IF(F248="","",ROUND(SQRT((F248*L248/100)^2+(G248*O248)^2),0))</f>
        <v>65</v>
      </c>
      <c r="R248" s="56" t="n">
        <v>30.0692856863082</v>
      </c>
      <c r="S248" s="57" t="n">
        <f aca="false">U248*V248*$F$5</f>
        <v>835.622727272728</v>
      </c>
      <c r="T248" s="58" t="n">
        <f aca="false">MAX(0,MIN(1,R248/100+$D$5))</f>
        <v>0.808248963971497</v>
      </c>
      <c r="U248" s="58" t="n">
        <v>0.224147727272727</v>
      </c>
      <c r="V248" s="57" t="n">
        <v>3728</v>
      </c>
      <c r="W248" s="58" t="n">
        <v>0.0882361663506877</v>
      </c>
      <c r="X248" s="59" t="s">
        <v>136</v>
      </c>
      <c r="Y248" s="59" t="s">
        <v>131</v>
      </c>
    </row>
    <row r="249" customFormat="false" ht="15" hidden="false" customHeight="false" outlineLevel="0" collapsed="false">
      <c r="A249" s="32" t="s">
        <v>386</v>
      </c>
      <c r="B249" s="32" t="s">
        <v>261</v>
      </c>
      <c r="C249" s="32" t="s">
        <v>412</v>
      </c>
      <c r="D249" s="54" t="n">
        <f aca="false">ROUND(S249*T249,0)</f>
        <v>379</v>
      </c>
      <c r="E249" s="54" t="n">
        <f aca="false">ROUND(S249,0)-D249</f>
        <v>129</v>
      </c>
      <c r="F249" s="54" t="n">
        <f aca="false">IF(COUNTA(D249:E249)=0,"",SUM(D249:E249))</f>
        <v>508</v>
      </c>
      <c r="G249" s="55" t="n">
        <f aca="false">IF(OR(F249="",F249=0),"",D249/F249)</f>
        <v>0.746062992125984</v>
      </c>
      <c r="H249" s="55" t="n">
        <f aca="false">IF(OR(F249="",F249=0),"",E249/F249)</f>
        <v>0.253937007874016</v>
      </c>
      <c r="I249" s="32" t="s">
        <v>129</v>
      </c>
      <c r="J249" s="36" t="n">
        <v>3.71103496666907</v>
      </c>
      <c r="K249" s="36" t="n">
        <f aca="false">$K$8</f>
        <v>1.80191023378638</v>
      </c>
      <c r="L249" s="36" t="n">
        <f aca="false">SQRT(J249^2+K249^2)</f>
        <v>4.12536798533956</v>
      </c>
      <c r="M249" s="55" t="n">
        <f aca="false">IF(G249="","",MAX(0,G249-1.96*L249/100))</f>
        <v>0.665205779613329</v>
      </c>
      <c r="N249" s="55" t="n">
        <f aca="false">IF(G249="","",MIN(1,G249+1.96*L249/100))</f>
        <v>0.82692020463864</v>
      </c>
      <c r="O249" s="54" t="n">
        <f aca="false">ROUND(S249*W249,0)</f>
        <v>75</v>
      </c>
      <c r="P249" s="54" t="n">
        <f aca="false">IF(F249="","",ROUND(SQRT((F249*L249/100)^2+(G249*O249)^2),0))</f>
        <v>60</v>
      </c>
      <c r="R249" s="56" t="n">
        <v>23.9293642107235</v>
      </c>
      <c r="S249" s="57" t="n">
        <f aca="false">U249*V249*$F$5</f>
        <v>507.768014059754</v>
      </c>
      <c r="T249" s="58" t="n">
        <f aca="false">MAX(0,MIN(1,R249/100+$D$5))</f>
        <v>0.74684974921565</v>
      </c>
      <c r="U249" s="58" t="n">
        <v>0.272993555946104</v>
      </c>
      <c r="V249" s="57" t="n">
        <v>1860</v>
      </c>
      <c r="W249" s="58" t="n">
        <v>0.147793277096735</v>
      </c>
      <c r="X249" s="59" t="s">
        <v>130</v>
      </c>
      <c r="Y249" s="59" t="s">
        <v>131</v>
      </c>
    </row>
    <row r="250" customFormat="false" ht="15" hidden="false" customHeight="false" outlineLevel="0" collapsed="false">
      <c r="A250" s="32" t="s">
        <v>386</v>
      </c>
      <c r="B250" s="32" t="s">
        <v>261</v>
      </c>
      <c r="C250" s="32" t="s">
        <v>413</v>
      </c>
      <c r="D250" s="54" t="n">
        <f aca="false">ROUND(S250*T250,0)</f>
        <v>362</v>
      </c>
      <c r="E250" s="54" t="n">
        <f aca="false">ROUND(S250,0)-D250</f>
        <v>137</v>
      </c>
      <c r="F250" s="54" t="n">
        <f aca="false">IF(COUNTA(D250:E250)=0,"",SUM(D250:E250))</f>
        <v>499</v>
      </c>
      <c r="G250" s="55" t="n">
        <f aca="false">IF(OR(F250="",F250=0),"",D250/F250)</f>
        <v>0.725450901803607</v>
      </c>
      <c r="H250" s="55" t="n">
        <f aca="false">IF(OR(F250="",F250=0),"",E250/F250)</f>
        <v>0.274549098196393</v>
      </c>
      <c r="I250" s="32" t="s">
        <v>129</v>
      </c>
      <c r="J250" s="36" t="n">
        <v>3.71103496666907</v>
      </c>
      <c r="K250" s="36" t="n">
        <f aca="false">$K$8</f>
        <v>1.80191023378638</v>
      </c>
      <c r="L250" s="36" t="n">
        <f aca="false">SQRT(J250^2+K250^2)</f>
        <v>4.12536798533956</v>
      </c>
      <c r="M250" s="55" t="n">
        <f aca="false">IF(G250="","",MAX(0,G250-1.96*L250/100))</f>
        <v>0.644593689290952</v>
      </c>
      <c r="N250" s="55" t="n">
        <f aca="false">IF(G250="","",MIN(1,G250+1.96*L250/100))</f>
        <v>0.806308114316263</v>
      </c>
      <c r="O250" s="54" t="n">
        <f aca="false">ROUND(S250*W250,0)</f>
        <v>74</v>
      </c>
      <c r="P250" s="54" t="n">
        <f aca="false">IF(F250="","",ROUND(SQRT((F250*L250/100)^2+(G250*O250)^2),0))</f>
        <v>57</v>
      </c>
      <c r="R250" s="56" t="n">
        <v>21.790010157433</v>
      </c>
      <c r="S250" s="57" t="n">
        <f aca="false">U250*V250*$F$5</f>
        <v>498.871436256052</v>
      </c>
      <c r="T250" s="58" t="n">
        <f aca="false">MAX(0,MIN(1,R250/100+$D$5))</f>
        <v>0.725456208682745</v>
      </c>
      <c r="U250" s="58" t="n">
        <v>0.267348036578806</v>
      </c>
      <c r="V250" s="57" t="n">
        <v>1866</v>
      </c>
      <c r="W250" s="58" t="n">
        <v>0.147793277096735</v>
      </c>
      <c r="X250" s="59" t="s">
        <v>130</v>
      </c>
      <c r="Y250" s="59" t="s">
        <v>131</v>
      </c>
    </row>
    <row r="251" customFormat="false" ht="15" hidden="false" customHeight="false" outlineLevel="0" collapsed="false">
      <c r="A251" s="32" t="s">
        <v>386</v>
      </c>
      <c r="B251" s="32" t="s">
        <v>261</v>
      </c>
      <c r="C251" s="32" t="s">
        <v>414</v>
      </c>
      <c r="D251" s="54" t="n">
        <f aca="false">ROUND(S251*T251,0)</f>
        <v>401</v>
      </c>
      <c r="E251" s="54" t="n">
        <f aca="false">ROUND(S251,0)-D251</f>
        <v>133</v>
      </c>
      <c r="F251" s="54" t="n">
        <f aca="false">IF(COUNTA(D251:E251)=0,"",SUM(D251:E251))</f>
        <v>534</v>
      </c>
      <c r="G251" s="55" t="n">
        <f aca="false">IF(OR(F251="",F251=0),"",D251/F251)</f>
        <v>0.750936329588015</v>
      </c>
      <c r="H251" s="55" t="n">
        <f aca="false">IF(OR(F251="",F251=0),"",E251/F251)</f>
        <v>0.249063670411985</v>
      </c>
      <c r="I251" s="32" t="s">
        <v>129</v>
      </c>
      <c r="J251" s="36" t="n">
        <v>3.71103496666907</v>
      </c>
      <c r="K251" s="36" t="n">
        <f aca="false">$K$8</f>
        <v>1.80191023378638</v>
      </c>
      <c r="L251" s="36" t="n">
        <f aca="false">SQRT(J251^2+K251^2)</f>
        <v>4.12536798533956</v>
      </c>
      <c r="M251" s="55" t="n">
        <f aca="false">IF(G251="","",MAX(0,G251-1.96*L251/100))</f>
        <v>0.67007911707536</v>
      </c>
      <c r="N251" s="55" t="n">
        <f aca="false">IF(G251="","",MIN(1,G251+1.96*L251/100))</f>
        <v>0.83179354210067</v>
      </c>
      <c r="O251" s="54" t="n">
        <f aca="false">ROUND(S251*W251,0)</f>
        <v>79</v>
      </c>
      <c r="P251" s="54" t="n">
        <f aca="false">IF(F251="","",ROUND(SQRT((F251*L251/100)^2+(G251*O251)^2),0))</f>
        <v>63</v>
      </c>
      <c r="R251" s="56" t="n">
        <v>24.3095420117967</v>
      </c>
      <c r="S251" s="57" t="n">
        <f aca="false">U251*V251*$F$5</f>
        <v>533.985148514852</v>
      </c>
      <c r="T251" s="58" t="n">
        <f aca="false">MAX(0,MIN(1,R251/100+$D$5))</f>
        <v>0.750651527226381</v>
      </c>
      <c r="U251" s="58" t="n">
        <v>0.698019801980198</v>
      </c>
      <c r="V251" s="57" t="n">
        <v>765</v>
      </c>
      <c r="W251" s="58" t="n">
        <v>0.147793277096735</v>
      </c>
      <c r="X251" s="59" t="s">
        <v>130</v>
      </c>
      <c r="Y251" s="59" t="s">
        <v>131</v>
      </c>
    </row>
    <row r="252" customFormat="false" ht="15" hidden="false" customHeight="false" outlineLevel="0" collapsed="false">
      <c r="A252" s="32" t="s">
        <v>386</v>
      </c>
      <c r="B252" s="32" t="s">
        <v>261</v>
      </c>
      <c r="C252" s="32" t="s">
        <v>415</v>
      </c>
      <c r="D252" s="54" t="n">
        <f aca="false">ROUND(S252*T252,0)</f>
        <v>577</v>
      </c>
      <c r="E252" s="54" t="n">
        <f aca="false">ROUND(S252,0)-D252</f>
        <v>221</v>
      </c>
      <c r="F252" s="54" t="n">
        <f aca="false">IF(COUNTA(D252:E252)=0,"",SUM(D252:E252))</f>
        <v>798</v>
      </c>
      <c r="G252" s="55" t="n">
        <f aca="false">IF(OR(F252="",F252=0),"",D252/F252)</f>
        <v>0.723057644110276</v>
      </c>
      <c r="H252" s="55" t="n">
        <f aca="false">IF(OR(F252="",F252=0),"",E252/F252)</f>
        <v>0.276942355889724</v>
      </c>
      <c r="I252" s="32" t="s">
        <v>129</v>
      </c>
      <c r="J252" s="36" t="n">
        <v>2.37310914384046</v>
      </c>
      <c r="K252" s="36" t="n">
        <f aca="false">$K$8</f>
        <v>1.80191023378638</v>
      </c>
      <c r="L252" s="36" t="n">
        <f aca="false">SQRT(J252^2+K252^2)</f>
        <v>2.97968580545052</v>
      </c>
      <c r="M252" s="55" t="n">
        <f aca="false">IF(G252="","",MAX(0,G252-1.96*L252/100))</f>
        <v>0.664655802323446</v>
      </c>
      <c r="N252" s="55" t="n">
        <f aca="false">IF(G252="","",MIN(1,G252+1.96*L252/100))</f>
        <v>0.781459485897106</v>
      </c>
      <c r="O252" s="54" t="n">
        <f aca="false">ROUND(S252*W252,0)</f>
        <v>70</v>
      </c>
      <c r="P252" s="54" t="n">
        <f aca="false">IF(F252="","",ROUND(SQRT((F252*L252/100)^2+(G252*O252)^2),0))</f>
        <v>56</v>
      </c>
      <c r="R252" s="56" t="n">
        <v>21.5600516701775</v>
      </c>
      <c r="S252" s="57" t="n">
        <f aca="false">U252*V252*$F$5</f>
        <v>798.341340075854</v>
      </c>
      <c r="T252" s="58" t="n">
        <f aca="false">MAX(0,MIN(1,R252/100+$D$5))</f>
        <v>0.72315662381019</v>
      </c>
      <c r="U252" s="58" t="n">
        <v>0.465233881163085</v>
      </c>
      <c r="V252" s="57" t="n">
        <v>1716</v>
      </c>
      <c r="W252" s="58" t="n">
        <v>0.0882361663506877</v>
      </c>
      <c r="X252" s="59" t="s">
        <v>136</v>
      </c>
      <c r="Y252" s="59" t="s">
        <v>131</v>
      </c>
    </row>
    <row r="253" customFormat="false" ht="15" hidden="false" customHeight="false" outlineLevel="0" collapsed="false">
      <c r="A253" s="32" t="s">
        <v>386</v>
      </c>
      <c r="B253" s="32" t="s">
        <v>261</v>
      </c>
      <c r="C253" s="32" t="s">
        <v>416</v>
      </c>
      <c r="D253" s="54" t="n">
        <f aca="false">ROUND(S253*T253,0)</f>
        <v>468</v>
      </c>
      <c r="E253" s="54" t="n">
        <f aca="false">ROUND(S253,0)-D253</f>
        <v>214</v>
      </c>
      <c r="F253" s="54" t="n">
        <f aca="false">IF(COUNTA(D253:E253)=0,"",SUM(D253:E253))</f>
        <v>682</v>
      </c>
      <c r="G253" s="55" t="n">
        <f aca="false">IF(OR(F253="",F253=0),"",D253/F253)</f>
        <v>0.686217008797654</v>
      </c>
      <c r="H253" s="55" t="n">
        <f aca="false">IF(OR(F253="",F253=0),"",E253/F253)</f>
        <v>0.313782991202346</v>
      </c>
      <c r="I253" s="32" t="s">
        <v>129</v>
      </c>
      <c r="J253" s="36" t="n">
        <v>2.37310914384046</v>
      </c>
      <c r="K253" s="36" t="n">
        <f aca="false">$K$8</f>
        <v>1.80191023378638</v>
      </c>
      <c r="L253" s="36" t="n">
        <f aca="false">SQRT(J253^2+K253^2)</f>
        <v>2.97968580545052</v>
      </c>
      <c r="M253" s="55" t="n">
        <f aca="false">IF(G253="","",MAX(0,G253-1.96*L253/100))</f>
        <v>0.627815167010824</v>
      </c>
      <c r="N253" s="55" t="n">
        <f aca="false">IF(G253="","",MIN(1,G253+1.96*L253/100))</f>
        <v>0.744618850584484</v>
      </c>
      <c r="O253" s="54" t="n">
        <f aca="false">ROUND(S253*W253,0)</f>
        <v>60</v>
      </c>
      <c r="P253" s="54" t="n">
        <f aca="false">IF(F253="","",ROUND(SQRT((F253*L253/100)^2+(G253*O253)^2),0))</f>
        <v>46</v>
      </c>
      <c r="R253" s="56" t="n">
        <v>17.7848064000997</v>
      </c>
      <c r="S253" s="57" t="n">
        <f aca="false">U253*V253*$F$5</f>
        <v>682.091267235719</v>
      </c>
      <c r="T253" s="58" t="n">
        <f aca="false">MAX(0,MIN(1,R253/100+$D$5))</f>
        <v>0.685404171109412</v>
      </c>
      <c r="U253" s="58" t="n">
        <v>0.443204202232436</v>
      </c>
      <c r="V253" s="57" t="n">
        <v>1539</v>
      </c>
      <c r="W253" s="58" t="n">
        <v>0.0882361663506877</v>
      </c>
      <c r="X253" s="59" t="s">
        <v>136</v>
      </c>
      <c r="Y253" s="59" t="s">
        <v>131</v>
      </c>
    </row>
    <row r="254" customFormat="false" ht="15" hidden="false" customHeight="false" outlineLevel="0" collapsed="false">
      <c r="A254" s="32" t="s">
        <v>386</v>
      </c>
      <c r="B254" s="32" t="s">
        <v>261</v>
      </c>
      <c r="C254" s="32" t="s">
        <v>417</v>
      </c>
      <c r="D254" s="54" t="n">
        <f aca="false">ROUND(S254*T254,0)</f>
        <v>541</v>
      </c>
      <c r="E254" s="54" t="n">
        <f aca="false">ROUND(S254,0)-D254</f>
        <v>244</v>
      </c>
      <c r="F254" s="54" t="n">
        <f aca="false">IF(COUNTA(D254:E254)=0,"",SUM(D254:E254))</f>
        <v>785</v>
      </c>
      <c r="G254" s="55" t="n">
        <f aca="false">IF(OR(F254="",F254=0),"",D254/F254)</f>
        <v>0.689171974522293</v>
      </c>
      <c r="H254" s="55" t="n">
        <f aca="false">IF(OR(F254="",F254=0),"",E254/F254)</f>
        <v>0.310828025477707</v>
      </c>
      <c r="I254" s="32" t="s">
        <v>129</v>
      </c>
      <c r="J254" s="36" t="n">
        <v>2.37310914384046</v>
      </c>
      <c r="K254" s="36" t="n">
        <f aca="false">$K$8</f>
        <v>1.80191023378638</v>
      </c>
      <c r="L254" s="36" t="n">
        <f aca="false">SQRT(J254^2+K254^2)</f>
        <v>2.97968580545052</v>
      </c>
      <c r="M254" s="55" t="n">
        <f aca="false">IF(G254="","",MAX(0,G254-1.96*L254/100))</f>
        <v>0.630770132735463</v>
      </c>
      <c r="N254" s="55" t="n">
        <f aca="false">IF(G254="","",MIN(1,G254+1.96*L254/100))</f>
        <v>0.747573816309123</v>
      </c>
      <c r="O254" s="54" t="n">
        <f aca="false">ROUND(S254*W254,0)</f>
        <v>69</v>
      </c>
      <c r="P254" s="54" t="n">
        <f aca="false">IF(F254="","",ROUND(SQRT((F254*L254/100)^2+(G254*O254)^2),0))</f>
        <v>53</v>
      </c>
      <c r="R254" s="56" t="n">
        <v>18.0790905618607</v>
      </c>
      <c r="S254" s="57" t="n">
        <f aca="false">U254*V254*$F$5</f>
        <v>785.450874831763</v>
      </c>
      <c r="T254" s="58" t="n">
        <f aca="false">MAX(0,MIN(1,R254/100+$D$5))</f>
        <v>0.688347012727022</v>
      </c>
      <c r="U254" s="58" t="n">
        <v>0.534320323014805</v>
      </c>
      <c r="V254" s="57" t="n">
        <v>1470</v>
      </c>
      <c r="W254" s="58" t="n">
        <v>0.0882361663506877</v>
      </c>
      <c r="X254" s="59" t="s">
        <v>136</v>
      </c>
      <c r="Y254" s="59" t="s">
        <v>131</v>
      </c>
    </row>
    <row r="255" customFormat="false" ht="15" hidden="false" customHeight="false" outlineLevel="0" collapsed="false">
      <c r="A255" s="32" t="s">
        <v>386</v>
      </c>
      <c r="B255" s="32" t="s">
        <v>261</v>
      </c>
      <c r="C255" s="32" t="s">
        <v>418</v>
      </c>
      <c r="D255" s="54" t="n">
        <f aca="false">ROUND(S255*T255,0)</f>
        <v>952</v>
      </c>
      <c r="E255" s="54" t="n">
        <f aca="false">ROUND(S255,0)-D255</f>
        <v>476</v>
      </c>
      <c r="F255" s="54" t="n">
        <f aca="false">IF(COUNTA(D255:E255)=0,"",SUM(D255:E255))</f>
        <v>1428</v>
      </c>
      <c r="G255" s="55" t="n">
        <f aca="false">IF(OR(F255="",F255=0),"",D255/F255)</f>
        <v>0.666666666666667</v>
      </c>
      <c r="H255" s="55" t="n">
        <f aca="false">IF(OR(F255="",F255=0),"",E255/F255)</f>
        <v>0.333333333333333</v>
      </c>
      <c r="I255" s="32" t="s">
        <v>232</v>
      </c>
      <c r="J255" s="36" t="n">
        <v>1.88612725432908</v>
      </c>
      <c r="K255" s="36" t="n">
        <f aca="false">$K$8</f>
        <v>1.80191023378638</v>
      </c>
      <c r="L255" s="36" t="n">
        <f aca="false">SQRT(J255^2+K255^2)</f>
        <v>2.60851615102284</v>
      </c>
      <c r="M255" s="55" t="n">
        <f aca="false">IF(G255="","",MAX(0,G255-1.96*L255/100))</f>
        <v>0.615539750106619</v>
      </c>
      <c r="N255" s="55" t="n">
        <f aca="false">IF(G255="","",MIN(1,G255+1.96*L255/100))</f>
        <v>0.717793583226714</v>
      </c>
      <c r="O255" s="54" t="n">
        <f aca="false">ROUND(S255*W255,0)</f>
        <v>97</v>
      </c>
      <c r="P255" s="54" t="n">
        <f aca="false">IF(F255="","",ROUND(SQRT((F255*L255/100)^2+(G255*O255)^2),0))</f>
        <v>75</v>
      </c>
      <c r="R255" s="56" t="n">
        <v>15.8625599085985</v>
      </c>
      <c r="S255" s="57" t="n">
        <f aca="false">U255*V255*$F$5</f>
        <v>1428.36591156443</v>
      </c>
      <c r="T255" s="58" t="n">
        <f aca="false">MAX(0,MIN(1,R255/100+$D$5))</f>
        <v>0.666181706194399</v>
      </c>
      <c r="U255" s="58" t="n">
        <v>0.904029057952171</v>
      </c>
      <c r="V255" s="57" t="n">
        <v>1580</v>
      </c>
      <c r="W255" s="58" t="n">
        <v>0.0678151016999644</v>
      </c>
      <c r="X255" s="59" t="s">
        <v>169</v>
      </c>
      <c r="Y255" s="59" t="s">
        <v>131</v>
      </c>
    </row>
    <row r="256" customFormat="false" ht="15" hidden="false" customHeight="false" outlineLevel="0" collapsed="false">
      <c r="A256" s="32" t="s">
        <v>386</v>
      </c>
      <c r="B256" s="32" t="s">
        <v>419</v>
      </c>
      <c r="C256" s="32" t="s">
        <v>420</v>
      </c>
      <c r="D256" s="54" t="n">
        <f aca="false">ROUND(S256*T256,0)</f>
        <v>390</v>
      </c>
      <c r="E256" s="54" t="n">
        <f aca="false">ROUND(S256,0)-D256</f>
        <v>329</v>
      </c>
      <c r="F256" s="54" t="n">
        <f aca="false">IF(COUNTA(D256:E256)=0,"",SUM(D256:E256))</f>
        <v>719</v>
      </c>
      <c r="G256" s="55" t="n">
        <f aca="false">IF(OR(F256="",F256=0),"",D256/F256)</f>
        <v>0.542420027816412</v>
      </c>
      <c r="H256" s="55" t="n">
        <f aca="false">IF(OR(F256="",F256=0),"",E256/F256)</f>
        <v>0.457579972183588</v>
      </c>
      <c r="I256" s="32" t="s">
        <v>129</v>
      </c>
      <c r="J256" s="36" t="n">
        <v>2.37310914384046</v>
      </c>
      <c r="K256" s="36" t="n">
        <f aca="false">$K$8</f>
        <v>1.80191023378638</v>
      </c>
      <c r="L256" s="36" t="n">
        <f aca="false">SQRT(J256^2+K256^2)</f>
        <v>2.97968580545052</v>
      </c>
      <c r="M256" s="55" t="n">
        <f aca="false">IF(G256="","",MAX(0,G256-1.96*L256/100))</f>
        <v>0.484018186029582</v>
      </c>
      <c r="N256" s="55" t="n">
        <f aca="false">IF(G256="","",MIN(1,G256+1.96*L256/100))</f>
        <v>0.600821869603242</v>
      </c>
      <c r="O256" s="54" t="n">
        <f aca="false">ROUND(S256*W256,0)</f>
        <v>63</v>
      </c>
      <c r="P256" s="54" t="n">
        <f aca="false">IF(F256="","",ROUND(SQRT((F256*L256/100)^2+(G256*O256)^2),0))</f>
        <v>40</v>
      </c>
      <c r="R256" s="56" t="n">
        <v>3.55383418849496</v>
      </c>
      <c r="S256" s="57" t="n">
        <f aca="false">U256*V256*$F$5</f>
        <v>718.755218216319</v>
      </c>
      <c r="T256" s="58" t="n">
        <f aca="false">MAX(0,MIN(1,R256/100+$D$5))</f>
        <v>0.543094448993364</v>
      </c>
      <c r="U256" s="58" t="n">
        <v>0.675521821631879</v>
      </c>
      <c r="V256" s="57" t="n">
        <v>1064</v>
      </c>
      <c r="W256" s="58" t="n">
        <v>0.0882361663506877</v>
      </c>
      <c r="X256" s="59" t="s">
        <v>136</v>
      </c>
      <c r="Y256" s="59" t="s">
        <v>131</v>
      </c>
    </row>
    <row r="257" customFormat="false" ht="15" hidden="false" customHeight="false" outlineLevel="0" collapsed="false">
      <c r="A257" s="32" t="s">
        <v>386</v>
      </c>
      <c r="B257" s="32" t="s">
        <v>419</v>
      </c>
      <c r="C257" s="32" t="s">
        <v>421</v>
      </c>
      <c r="D257" s="54" t="n">
        <f aca="false">ROUND(S257*T257,0)</f>
        <v>497</v>
      </c>
      <c r="E257" s="54" t="n">
        <f aca="false">ROUND(S257,0)-D257</f>
        <v>432</v>
      </c>
      <c r="F257" s="54" t="n">
        <f aca="false">IF(COUNTA(D257:E257)=0,"",SUM(D257:E257))</f>
        <v>929</v>
      </c>
      <c r="G257" s="55" t="n">
        <f aca="false">IF(OR(F257="",F257=0),"",D257/F257)</f>
        <v>0.534983853606028</v>
      </c>
      <c r="H257" s="55" t="n">
        <f aca="false">IF(OR(F257="",F257=0),"",E257/F257)</f>
        <v>0.465016146393972</v>
      </c>
      <c r="I257" s="32" t="s">
        <v>129</v>
      </c>
      <c r="J257" s="36" t="n">
        <v>2.37310914384046</v>
      </c>
      <c r="K257" s="36" t="n">
        <f aca="false">$K$8</f>
        <v>1.80191023378638</v>
      </c>
      <c r="L257" s="36" t="n">
        <f aca="false">SQRT(J257^2+K257^2)</f>
        <v>2.97968580545052</v>
      </c>
      <c r="M257" s="55" t="n">
        <f aca="false">IF(G257="","",MAX(0,G257-1.96*L257/100))</f>
        <v>0.476582011819198</v>
      </c>
      <c r="N257" s="55" t="n">
        <f aca="false">IF(G257="","",MIN(1,G257+1.96*L257/100))</f>
        <v>0.593385695392858</v>
      </c>
      <c r="O257" s="54" t="n">
        <f aca="false">ROUND(S257*W257,0)</f>
        <v>82</v>
      </c>
      <c r="P257" s="54" t="n">
        <f aca="false">IF(F257="","",ROUND(SQRT((F257*L257/100)^2+(G257*O257)^2),0))</f>
        <v>52</v>
      </c>
      <c r="R257" s="56" t="n">
        <v>2.74938705966632</v>
      </c>
      <c r="S257" s="57" t="n">
        <f aca="false">U257*V257*$F$5</f>
        <v>929.064439140811</v>
      </c>
      <c r="T257" s="58" t="n">
        <f aca="false">MAX(0,MIN(1,R257/100+$D$5))</f>
        <v>0.535049977705078</v>
      </c>
      <c r="U257" s="58" t="n">
        <v>0.720763723150358</v>
      </c>
      <c r="V257" s="57" t="n">
        <v>1289</v>
      </c>
      <c r="W257" s="58" t="n">
        <v>0.0882361663506877</v>
      </c>
      <c r="X257" s="59" t="s">
        <v>136</v>
      </c>
      <c r="Y257" s="59" t="s">
        <v>131</v>
      </c>
    </row>
    <row r="258" customFormat="false" ht="15" hidden="false" customHeight="false" outlineLevel="0" collapsed="false">
      <c r="A258" s="32" t="s">
        <v>386</v>
      </c>
      <c r="B258" s="32" t="s">
        <v>419</v>
      </c>
      <c r="C258" s="32" t="s">
        <v>422</v>
      </c>
      <c r="D258" s="54" t="n">
        <f aca="false">ROUND(S258*T258,0)</f>
        <v>555</v>
      </c>
      <c r="E258" s="54" t="n">
        <f aca="false">ROUND(S258,0)-D258</f>
        <v>435</v>
      </c>
      <c r="F258" s="54" t="n">
        <f aca="false">IF(COUNTA(D258:E258)=0,"",SUM(D258:E258))</f>
        <v>990</v>
      </c>
      <c r="G258" s="55" t="n">
        <f aca="false">IF(OR(F258="",F258=0),"",D258/F258)</f>
        <v>0.560606060606061</v>
      </c>
      <c r="H258" s="55" t="n">
        <f aca="false">IF(OR(F258="",F258=0),"",E258/F258)</f>
        <v>0.439393939393939</v>
      </c>
      <c r="I258" s="32" t="s">
        <v>129</v>
      </c>
      <c r="J258" s="36" t="n">
        <v>1.88612725432908</v>
      </c>
      <c r="K258" s="36" t="n">
        <f aca="false">$K$8</f>
        <v>1.80191023378638</v>
      </c>
      <c r="L258" s="36" t="n">
        <f aca="false">SQRT(J258^2+K258^2)</f>
        <v>2.60851615102284</v>
      </c>
      <c r="M258" s="55" t="n">
        <f aca="false">IF(G258="","",MAX(0,G258-1.96*L258/100))</f>
        <v>0.509479144046013</v>
      </c>
      <c r="N258" s="55" t="n">
        <f aca="false">IF(G258="","",MIN(1,G258+1.96*L258/100))</f>
        <v>0.611732977166108</v>
      </c>
      <c r="O258" s="54" t="n">
        <f aca="false">ROUND(S258*W258,0)</f>
        <v>67</v>
      </c>
      <c r="P258" s="54" t="n">
        <f aca="false">IF(F258="","",ROUND(SQRT((F258*L258/100)^2+(G258*O258)^2),0))</f>
        <v>46</v>
      </c>
      <c r="R258" s="56" t="n">
        <v>5.24632188188012</v>
      </c>
      <c r="S258" s="57" t="n">
        <f aca="false">U258*V258*$F$5</f>
        <v>990.257425742575</v>
      </c>
      <c r="T258" s="58" t="n">
        <f aca="false">MAX(0,MIN(1,R258/100+$D$5))</f>
        <v>0.560019325927216</v>
      </c>
      <c r="U258" s="58" t="n">
        <v>0.601980198019802</v>
      </c>
      <c r="V258" s="57" t="n">
        <v>1645</v>
      </c>
      <c r="W258" s="58" t="n">
        <v>0.0678151016999644</v>
      </c>
      <c r="X258" s="59" t="s">
        <v>169</v>
      </c>
      <c r="Y258" s="59" t="s">
        <v>131</v>
      </c>
    </row>
    <row r="259" customFormat="false" ht="15" hidden="false" customHeight="false" outlineLevel="0" collapsed="false">
      <c r="A259" s="32" t="s">
        <v>386</v>
      </c>
      <c r="B259" s="32" t="s">
        <v>419</v>
      </c>
      <c r="C259" s="32" t="s">
        <v>423</v>
      </c>
      <c r="D259" s="54" t="n">
        <f aca="false">ROUND(S259*T259,0)</f>
        <v>262</v>
      </c>
      <c r="E259" s="54" t="n">
        <f aca="false">ROUND(S259,0)-D259</f>
        <v>252</v>
      </c>
      <c r="F259" s="54" t="n">
        <f aca="false">IF(COUNTA(D259:E259)=0,"",SUM(D259:E259))</f>
        <v>514</v>
      </c>
      <c r="G259" s="55" t="n">
        <f aca="false">IF(OR(F259="",F259=0),"",D259/F259)</f>
        <v>0.509727626459144</v>
      </c>
      <c r="H259" s="55" t="n">
        <f aca="false">IF(OR(F259="",F259=0),"",E259/F259)</f>
        <v>0.490272373540856</v>
      </c>
      <c r="I259" s="32" t="s">
        <v>129</v>
      </c>
      <c r="J259" s="36" t="n">
        <v>3.71103496666907</v>
      </c>
      <c r="K259" s="36" t="n">
        <f aca="false">$K$8</f>
        <v>1.80191023378638</v>
      </c>
      <c r="L259" s="36" t="n">
        <f aca="false">SQRT(J259^2+K259^2)</f>
        <v>4.12536798533956</v>
      </c>
      <c r="M259" s="55" t="n">
        <f aca="false">IF(G259="","",MAX(0,G259-1.96*L259/100))</f>
        <v>0.428870413946489</v>
      </c>
      <c r="N259" s="55" t="n">
        <f aca="false">IF(G259="","",MIN(1,G259+1.96*L259/100))</f>
        <v>0.590584838971799</v>
      </c>
      <c r="O259" s="54" t="n">
        <f aca="false">ROUND(S259*W259,0)</f>
        <v>76</v>
      </c>
      <c r="P259" s="54" t="n">
        <f aca="false">IF(F259="","",ROUND(SQRT((F259*L259/100)^2+(G259*O259)^2),0))</f>
        <v>44</v>
      </c>
      <c r="R259" s="56" t="n">
        <v>0.290001524067785</v>
      </c>
      <c r="S259" s="57" t="n">
        <f aca="false">U259*V259*$F$5</f>
        <v>513.768181818182</v>
      </c>
      <c r="T259" s="58" t="n">
        <f aca="false">MAX(0,MIN(1,R259/100+$D$5))</f>
        <v>0.510456122349093</v>
      </c>
      <c r="U259" s="58" t="n">
        <v>0.547727272727273</v>
      </c>
      <c r="V259" s="57" t="n">
        <v>938</v>
      </c>
      <c r="W259" s="58" t="n">
        <v>0.147793277096735</v>
      </c>
      <c r="X259" s="59" t="s">
        <v>130</v>
      </c>
      <c r="Y259" s="59" t="s">
        <v>131</v>
      </c>
    </row>
    <row r="260" customFormat="false" ht="15" hidden="false" customHeight="false" outlineLevel="0" collapsed="false">
      <c r="A260" s="32" t="s">
        <v>386</v>
      </c>
      <c r="B260" s="32" t="s">
        <v>419</v>
      </c>
      <c r="C260" s="32" t="s">
        <v>424</v>
      </c>
      <c r="D260" s="54" t="n">
        <f aca="false">ROUND(S260*T260,0)</f>
        <v>445</v>
      </c>
      <c r="E260" s="54" t="n">
        <f aca="false">ROUND(S260,0)-D260</f>
        <v>347</v>
      </c>
      <c r="F260" s="54" t="n">
        <f aca="false">IF(COUNTA(D260:E260)=0,"",SUM(D260:E260))</f>
        <v>792</v>
      </c>
      <c r="G260" s="55" t="n">
        <f aca="false">IF(OR(F260="",F260=0),"",D260/F260)</f>
        <v>0.561868686868687</v>
      </c>
      <c r="H260" s="55" t="n">
        <f aca="false">IF(OR(F260="",F260=0),"",E260/F260)</f>
        <v>0.438131313131313</v>
      </c>
      <c r="I260" s="32" t="s">
        <v>129</v>
      </c>
      <c r="J260" s="36" t="n">
        <v>2.37310914384046</v>
      </c>
      <c r="K260" s="36" t="n">
        <f aca="false">$K$8</f>
        <v>1.80191023378638</v>
      </c>
      <c r="L260" s="36" t="n">
        <f aca="false">SQRT(J260^2+K260^2)</f>
        <v>2.97968580545052</v>
      </c>
      <c r="M260" s="55" t="n">
        <f aca="false">IF(G260="","",MAX(0,G260-1.96*L260/100))</f>
        <v>0.503466845081857</v>
      </c>
      <c r="N260" s="55" t="n">
        <f aca="false">IF(G260="","",MIN(1,G260+1.96*L260/100))</f>
        <v>0.620270528655517</v>
      </c>
      <c r="O260" s="54" t="n">
        <f aca="false">ROUND(S260*W260,0)</f>
        <v>70</v>
      </c>
      <c r="P260" s="54" t="n">
        <f aca="false">IF(F260="","",ROUND(SQRT((F260*L260/100)^2+(G260*O260)^2),0))</f>
        <v>46</v>
      </c>
      <c r="R260" s="56" t="n">
        <v>5.45621579915919</v>
      </c>
      <c r="S260" s="57" t="n">
        <f aca="false">U260*V260*$F$5</f>
        <v>792.466367713005</v>
      </c>
      <c r="T260" s="58" t="n">
        <f aca="false">MAX(0,MIN(1,R260/100+$D$5))</f>
        <v>0.562118265100007</v>
      </c>
      <c r="U260" s="58" t="n">
        <v>0.56203288490284</v>
      </c>
      <c r="V260" s="57" t="n">
        <v>1410</v>
      </c>
      <c r="W260" s="58" t="n">
        <v>0.0882361663506877</v>
      </c>
      <c r="X260" s="59" t="s">
        <v>136</v>
      </c>
      <c r="Y260" s="59" t="s">
        <v>131</v>
      </c>
    </row>
    <row r="261" customFormat="false" ht="15" hidden="false" customHeight="false" outlineLevel="0" collapsed="false">
      <c r="A261" s="32" t="s">
        <v>386</v>
      </c>
      <c r="B261" s="32" t="s">
        <v>419</v>
      </c>
      <c r="C261" s="32" t="s">
        <v>425</v>
      </c>
      <c r="D261" s="54" t="n">
        <f aca="false">ROUND(S261*T261,0)</f>
        <v>449</v>
      </c>
      <c r="E261" s="54" t="n">
        <f aca="false">ROUND(S261,0)-D261</f>
        <v>391</v>
      </c>
      <c r="F261" s="54" t="n">
        <f aca="false">IF(COUNTA(D261:E261)=0,"",SUM(D261:E261))</f>
        <v>840</v>
      </c>
      <c r="G261" s="55" t="n">
        <f aca="false">IF(OR(F261="",F261=0),"",D261/F261)</f>
        <v>0.53452380952381</v>
      </c>
      <c r="H261" s="55" t="n">
        <f aca="false">IF(OR(F261="",F261=0),"",E261/F261)</f>
        <v>0.465476190476191</v>
      </c>
      <c r="I261" s="32" t="s">
        <v>129</v>
      </c>
      <c r="J261" s="36" t="n">
        <v>2.37310914384046</v>
      </c>
      <c r="K261" s="36" t="n">
        <f aca="false">$K$8</f>
        <v>1.80191023378638</v>
      </c>
      <c r="L261" s="36" t="n">
        <f aca="false">SQRT(J261^2+K261^2)</f>
        <v>2.97968580545052</v>
      </c>
      <c r="M261" s="55" t="n">
        <f aca="false">IF(G261="","",MAX(0,G261-1.96*L261/100))</f>
        <v>0.476121967736979</v>
      </c>
      <c r="N261" s="55" t="n">
        <f aca="false">IF(G261="","",MIN(1,G261+1.96*L261/100))</f>
        <v>0.59292565131064</v>
      </c>
      <c r="O261" s="54" t="n">
        <f aca="false">ROUND(S261*W261,0)</f>
        <v>74</v>
      </c>
      <c r="P261" s="54" t="n">
        <f aca="false">IF(F261="","",ROUND(SQRT((F261*L261/100)^2+(G261*O261)^2),0))</f>
        <v>47</v>
      </c>
      <c r="R261" s="56" t="n">
        <v>2.73959398185979</v>
      </c>
      <c r="S261" s="57" t="n">
        <f aca="false">U261*V261*$F$5</f>
        <v>839.707716289945</v>
      </c>
      <c r="T261" s="58" t="n">
        <f aca="false">MAX(0,MIN(1,R261/100+$D$5))</f>
        <v>0.534952046927013</v>
      </c>
      <c r="U261" s="58" t="n">
        <v>0.624318004676539</v>
      </c>
      <c r="V261" s="57" t="n">
        <v>1345</v>
      </c>
      <c r="W261" s="58" t="n">
        <v>0.0882361663506877</v>
      </c>
      <c r="X261" s="59" t="s">
        <v>136</v>
      </c>
      <c r="Y261" s="59" t="s">
        <v>131</v>
      </c>
    </row>
    <row r="262" customFormat="false" ht="15" hidden="false" customHeight="false" outlineLevel="0" collapsed="false">
      <c r="A262" s="32" t="s">
        <v>386</v>
      </c>
      <c r="B262" s="32" t="s">
        <v>419</v>
      </c>
      <c r="C262" s="32" t="s">
        <v>426</v>
      </c>
      <c r="D262" s="54" t="n">
        <f aca="false">ROUND(S262*T262,0)</f>
        <v>284</v>
      </c>
      <c r="E262" s="54" t="n">
        <f aca="false">ROUND(S262,0)-D262</f>
        <v>230</v>
      </c>
      <c r="F262" s="54" t="n">
        <f aca="false">IF(COUNTA(D262:E262)=0,"",SUM(D262:E262))</f>
        <v>514</v>
      </c>
      <c r="G262" s="55" t="n">
        <f aca="false">IF(OR(F262="",F262=0),"",D262/F262)</f>
        <v>0.552529182879378</v>
      </c>
      <c r="H262" s="55" t="n">
        <f aca="false">IF(OR(F262="",F262=0),"",E262/F262)</f>
        <v>0.447470817120623</v>
      </c>
      <c r="I262" s="32" t="s">
        <v>129</v>
      </c>
      <c r="J262" s="36" t="n">
        <v>3.71103496666907</v>
      </c>
      <c r="K262" s="36" t="n">
        <f aca="false">$K$8</f>
        <v>1.80191023378638</v>
      </c>
      <c r="L262" s="36" t="n">
        <f aca="false">SQRT(J262^2+K262^2)</f>
        <v>4.12536798533956</v>
      </c>
      <c r="M262" s="55" t="n">
        <f aca="false">IF(G262="","",MAX(0,G262-1.96*L262/100))</f>
        <v>0.471671970366722</v>
      </c>
      <c r="N262" s="55" t="n">
        <f aca="false">IF(G262="","",MIN(1,G262+1.96*L262/100))</f>
        <v>0.633386395392033</v>
      </c>
      <c r="O262" s="54" t="n">
        <f aca="false">ROUND(S262*W262,0)</f>
        <v>76</v>
      </c>
      <c r="P262" s="54" t="n">
        <f aca="false">IF(F262="","",ROUND(SQRT((F262*L262/100)^2+(G262*O262)^2),0))</f>
        <v>47</v>
      </c>
      <c r="R262" s="56" t="n">
        <v>4.51954960166635</v>
      </c>
      <c r="S262" s="57" t="n">
        <f aca="false">U262*V262*$F$5</f>
        <v>514.18359375</v>
      </c>
      <c r="T262" s="58" t="n">
        <f aca="false">MAX(0,MIN(1,R262/100+$D$5))</f>
        <v>0.552751603125078</v>
      </c>
      <c r="U262" s="58" t="n">
        <v>0.641927083333333</v>
      </c>
      <c r="V262" s="57" t="n">
        <v>801</v>
      </c>
      <c r="W262" s="58" t="n">
        <v>0.147793277096735</v>
      </c>
      <c r="X262" s="59" t="s">
        <v>130</v>
      </c>
      <c r="Y262" s="59" t="s">
        <v>131</v>
      </c>
    </row>
    <row r="263" customFormat="false" ht="15" hidden="false" customHeight="false" outlineLevel="0" collapsed="false">
      <c r="A263" s="32" t="s">
        <v>386</v>
      </c>
      <c r="B263" s="32" t="s">
        <v>419</v>
      </c>
      <c r="C263" s="32" t="s">
        <v>427</v>
      </c>
      <c r="D263" s="54" t="n">
        <f aca="false">ROUND(S263*T263,0)</f>
        <v>410</v>
      </c>
      <c r="E263" s="54" t="n">
        <f aca="false">ROUND(S263,0)-D263</f>
        <v>296</v>
      </c>
      <c r="F263" s="54" t="n">
        <f aca="false">IF(COUNTA(D263:E263)=0,"",SUM(D263:E263))</f>
        <v>706</v>
      </c>
      <c r="G263" s="55" t="n">
        <f aca="false">IF(OR(F263="",F263=0),"",D263/F263)</f>
        <v>0.580736543909349</v>
      </c>
      <c r="H263" s="55" t="n">
        <f aca="false">IF(OR(F263="",F263=0),"",E263/F263)</f>
        <v>0.419263456090652</v>
      </c>
      <c r="I263" s="32" t="s">
        <v>129</v>
      </c>
      <c r="J263" s="36" t="n">
        <v>2.37310914384046</v>
      </c>
      <c r="K263" s="36" t="n">
        <f aca="false">$K$8</f>
        <v>1.80191023378638</v>
      </c>
      <c r="L263" s="36" t="n">
        <f aca="false">SQRT(J263^2+K263^2)</f>
        <v>2.97968580545052</v>
      </c>
      <c r="M263" s="55" t="n">
        <f aca="false">IF(G263="","",MAX(0,G263-1.96*L263/100))</f>
        <v>0.522334702122518</v>
      </c>
      <c r="N263" s="55" t="n">
        <f aca="false">IF(G263="","",MIN(1,G263+1.96*L263/100))</f>
        <v>0.639138385696179</v>
      </c>
      <c r="O263" s="54" t="n">
        <f aca="false">ROUND(S263*W263,0)</f>
        <v>62</v>
      </c>
      <c r="P263" s="54" t="n">
        <f aca="false">IF(F263="","",ROUND(SQRT((F263*L263/100)^2+(G263*O263)^2),0))</f>
        <v>42</v>
      </c>
      <c r="R263" s="56" t="n">
        <v>7.33024052327784</v>
      </c>
      <c r="S263" s="57" t="n">
        <f aca="false">U263*V263*$F$5</f>
        <v>705.860894941635</v>
      </c>
      <c r="T263" s="58" t="n">
        <f aca="false">MAX(0,MIN(1,R263/100+$D$5))</f>
        <v>0.580858512341193</v>
      </c>
      <c r="U263" s="58" t="n">
        <v>0.607976653696498</v>
      </c>
      <c r="V263" s="57" t="n">
        <v>1161</v>
      </c>
      <c r="W263" s="58" t="n">
        <v>0.0882361663506877</v>
      </c>
      <c r="X263" s="59" t="s">
        <v>136</v>
      </c>
      <c r="Y263" s="59" t="s">
        <v>131</v>
      </c>
    </row>
    <row r="264" customFormat="false" ht="15" hidden="false" customHeight="false" outlineLevel="0" collapsed="false">
      <c r="A264" s="32" t="s">
        <v>386</v>
      </c>
      <c r="B264" s="32" t="s">
        <v>419</v>
      </c>
      <c r="C264" s="32" t="s">
        <v>428</v>
      </c>
      <c r="D264" s="54" t="n">
        <f aca="false">ROUND(S264*T264,0)</f>
        <v>260</v>
      </c>
      <c r="E264" s="54" t="n">
        <f aca="false">ROUND(S264,0)-D264</f>
        <v>169</v>
      </c>
      <c r="F264" s="54" t="n">
        <f aca="false">IF(COUNTA(D264:E264)=0,"",SUM(D264:E264))</f>
        <v>429</v>
      </c>
      <c r="G264" s="55" t="n">
        <f aca="false">IF(OR(F264="",F264=0),"",D264/F264)</f>
        <v>0.606060606060606</v>
      </c>
      <c r="H264" s="55" t="n">
        <f aca="false">IF(OR(F264="",F264=0),"",E264/F264)</f>
        <v>0.393939393939394</v>
      </c>
      <c r="I264" s="32" t="s">
        <v>129</v>
      </c>
      <c r="J264" s="36" t="n">
        <v>3.71103496666907</v>
      </c>
      <c r="K264" s="36" t="n">
        <f aca="false">$K$8</f>
        <v>1.80191023378638</v>
      </c>
      <c r="L264" s="36" t="n">
        <f aca="false">SQRT(J264^2+K264^2)</f>
        <v>4.12536798533956</v>
      </c>
      <c r="M264" s="55" t="n">
        <f aca="false">IF(G264="","",MAX(0,G264-1.96*L264/100))</f>
        <v>0.525203393547951</v>
      </c>
      <c r="N264" s="55" t="n">
        <f aca="false">IF(G264="","",MIN(1,G264+1.96*L264/100))</f>
        <v>0.686917818573262</v>
      </c>
      <c r="O264" s="54" t="n">
        <f aca="false">ROUND(S264*W264,0)</f>
        <v>63</v>
      </c>
      <c r="P264" s="54" t="n">
        <f aca="false">IF(F264="","",ROUND(SQRT((F264*L264/100)^2+(G264*O264)^2),0))</f>
        <v>42</v>
      </c>
      <c r="R264" s="56" t="n">
        <v>9.72982663703746</v>
      </c>
      <c r="S264" s="57" t="n">
        <f aca="false">U264*V264*$F$5</f>
        <v>429.344262295082</v>
      </c>
      <c r="T264" s="58" t="n">
        <f aca="false">MAX(0,MIN(1,R264/100+$D$5))</f>
        <v>0.604854373478789</v>
      </c>
      <c r="U264" s="58" t="n">
        <v>0.55327868852459</v>
      </c>
      <c r="V264" s="57" t="n">
        <v>776</v>
      </c>
      <c r="W264" s="58" t="n">
        <v>0.147793277096735</v>
      </c>
      <c r="X264" s="59" t="s">
        <v>130</v>
      </c>
      <c r="Y264" s="59" t="s">
        <v>131</v>
      </c>
    </row>
    <row r="265" customFormat="false" ht="15" hidden="false" customHeight="false" outlineLevel="0" collapsed="false">
      <c r="A265" s="32" t="s">
        <v>386</v>
      </c>
      <c r="B265" s="32" t="s">
        <v>419</v>
      </c>
      <c r="C265" s="32" t="s">
        <v>429</v>
      </c>
      <c r="D265" s="54" t="n">
        <f aca="false">ROUND(S265*T265,0)</f>
        <v>282</v>
      </c>
      <c r="E265" s="54" t="n">
        <f aca="false">ROUND(S265,0)-D265</f>
        <v>262</v>
      </c>
      <c r="F265" s="54" t="n">
        <f aca="false">IF(COUNTA(D265:E265)=0,"",SUM(D265:E265))</f>
        <v>544</v>
      </c>
      <c r="G265" s="55" t="n">
        <f aca="false">IF(OR(F265="",F265=0),"",D265/F265)</f>
        <v>0.518382352941177</v>
      </c>
      <c r="H265" s="55" t="n">
        <f aca="false">IF(OR(F265="",F265=0),"",E265/F265)</f>
        <v>0.481617647058824</v>
      </c>
      <c r="I265" s="32" t="s">
        <v>129</v>
      </c>
      <c r="J265" s="36" t="n">
        <v>3.71103496666907</v>
      </c>
      <c r="K265" s="36" t="n">
        <f aca="false">$K$8</f>
        <v>1.80191023378638</v>
      </c>
      <c r="L265" s="36" t="n">
        <f aca="false">SQRT(J265^2+K265^2)</f>
        <v>4.12536798533956</v>
      </c>
      <c r="M265" s="55" t="n">
        <f aca="false">IF(G265="","",MAX(0,G265-1.96*L265/100))</f>
        <v>0.437525140428521</v>
      </c>
      <c r="N265" s="55" t="n">
        <f aca="false">IF(G265="","",MIN(1,G265+1.96*L265/100))</f>
        <v>0.599239565453832</v>
      </c>
      <c r="O265" s="54" t="n">
        <f aca="false">ROUND(S265*W265,0)</f>
        <v>80</v>
      </c>
      <c r="P265" s="54" t="n">
        <f aca="false">IF(F265="","",ROUND(SQRT((F265*L265/100)^2+(G265*O265)^2),0))</f>
        <v>47</v>
      </c>
      <c r="R265" s="56" t="n">
        <v>1.18385690058591</v>
      </c>
      <c r="S265" s="57" t="n">
        <f aca="false">U265*V265*$F$5</f>
        <v>543.75093399751</v>
      </c>
      <c r="T265" s="58" t="n">
        <f aca="false">MAX(0,MIN(1,R265/100+$D$5))</f>
        <v>0.519394676114274</v>
      </c>
      <c r="U265" s="58" t="n">
        <v>0.687422166874222</v>
      </c>
      <c r="V265" s="57" t="n">
        <v>791</v>
      </c>
      <c r="W265" s="58" t="n">
        <v>0.147793277096735</v>
      </c>
      <c r="X265" s="59" t="s">
        <v>130</v>
      </c>
      <c r="Y265" s="59" t="s">
        <v>131</v>
      </c>
    </row>
    <row r="266" customFormat="false" ht="15" hidden="false" customHeight="false" outlineLevel="0" collapsed="false">
      <c r="A266" s="32" t="s">
        <v>386</v>
      </c>
      <c r="B266" s="32" t="s">
        <v>419</v>
      </c>
      <c r="C266" s="32" t="s">
        <v>430</v>
      </c>
      <c r="D266" s="54" t="n">
        <f aca="false">ROUND(S266*T266,0)</f>
        <v>353</v>
      </c>
      <c r="E266" s="54" t="n">
        <f aca="false">ROUND(S266,0)-D266</f>
        <v>300</v>
      </c>
      <c r="F266" s="54" t="n">
        <f aca="false">IF(COUNTA(D266:E266)=0,"",SUM(D266:E266))</f>
        <v>653</v>
      </c>
      <c r="G266" s="55" t="n">
        <f aca="false">IF(OR(F266="",F266=0),"",D266/F266)</f>
        <v>0.540581929555896</v>
      </c>
      <c r="H266" s="55" t="n">
        <f aca="false">IF(OR(F266="",F266=0),"",E266/F266)</f>
        <v>0.459418070444104</v>
      </c>
      <c r="I266" s="32" t="s">
        <v>129</v>
      </c>
      <c r="J266" s="36" t="n">
        <v>2.37310914384046</v>
      </c>
      <c r="K266" s="36" t="n">
        <f aca="false">$K$8</f>
        <v>1.80191023378638</v>
      </c>
      <c r="L266" s="36" t="n">
        <f aca="false">SQRT(J266^2+K266^2)</f>
        <v>2.97968580545052</v>
      </c>
      <c r="M266" s="55" t="n">
        <f aca="false">IF(G266="","",MAX(0,G266-1.96*L266/100))</f>
        <v>0.482180087769066</v>
      </c>
      <c r="N266" s="55" t="n">
        <f aca="false">IF(G266="","",MIN(1,G266+1.96*L266/100))</f>
        <v>0.598983771342726</v>
      </c>
      <c r="O266" s="54" t="n">
        <f aca="false">ROUND(S266*W266,0)</f>
        <v>58</v>
      </c>
      <c r="P266" s="54" t="n">
        <f aca="false">IF(F266="","",ROUND(SQRT((F266*L266/100)^2+(G266*O266)^2),0))</f>
        <v>37</v>
      </c>
      <c r="R266" s="56" t="n">
        <v>3.29031200599786</v>
      </c>
      <c r="S266" s="57" t="n">
        <f aca="false">U266*V266*$F$5</f>
        <v>652.778593913956</v>
      </c>
      <c r="T266" s="58" t="n">
        <f aca="false">MAX(0,MIN(1,R266/100+$D$5))</f>
        <v>0.540459227168393</v>
      </c>
      <c r="U266" s="58" t="n">
        <v>0.677859391395593</v>
      </c>
      <c r="V266" s="57" t="n">
        <v>963</v>
      </c>
      <c r="W266" s="58" t="n">
        <v>0.0882361663506877</v>
      </c>
      <c r="X266" s="59" t="s">
        <v>136</v>
      </c>
      <c r="Y266" s="59" t="s">
        <v>131</v>
      </c>
    </row>
    <row r="267" customFormat="false" ht="15" hidden="false" customHeight="false" outlineLevel="0" collapsed="false">
      <c r="A267" s="32" t="s">
        <v>386</v>
      </c>
      <c r="B267" s="32" t="s">
        <v>419</v>
      </c>
      <c r="C267" s="32" t="s">
        <v>431</v>
      </c>
      <c r="D267" s="54" t="n">
        <f aca="false">ROUND(S267*T267,0)</f>
        <v>440</v>
      </c>
      <c r="E267" s="54" t="n">
        <f aca="false">ROUND(S267,0)-D267</f>
        <v>330</v>
      </c>
      <c r="F267" s="54" t="n">
        <f aca="false">IF(COUNTA(D267:E267)=0,"",SUM(D267:E267))</f>
        <v>770</v>
      </c>
      <c r="G267" s="55" t="n">
        <f aca="false">IF(OR(F267="",F267=0),"",D267/F267)</f>
        <v>0.571428571428571</v>
      </c>
      <c r="H267" s="55" t="n">
        <f aca="false">IF(OR(F267="",F267=0),"",E267/F267)</f>
        <v>0.428571428571429</v>
      </c>
      <c r="I267" s="32" t="s">
        <v>129</v>
      </c>
      <c r="J267" s="36" t="n">
        <v>2.37310914384046</v>
      </c>
      <c r="K267" s="36" t="n">
        <f aca="false">$K$8</f>
        <v>1.80191023378638</v>
      </c>
      <c r="L267" s="36" t="n">
        <f aca="false">SQRT(J267^2+K267^2)</f>
        <v>2.97968580545052</v>
      </c>
      <c r="M267" s="55" t="n">
        <f aca="false">IF(G267="","",MAX(0,G267-1.96*L267/100))</f>
        <v>0.513026729641741</v>
      </c>
      <c r="N267" s="55" t="n">
        <f aca="false">IF(G267="","",MIN(1,G267+1.96*L267/100))</f>
        <v>0.629830413215402</v>
      </c>
      <c r="O267" s="54" t="n">
        <f aca="false">ROUND(S267*W267,0)</f>
        <v>68</v>
      </c>
      <c r="P267" s="54" t="n">
        <f aca="false">IF(F267="","",ROUND(SQRT((F267*L267/100)^2+(G267*O267)^2),0))</f>
        <v>45</v>
      </c>
      <c r="R267" s="56" t="n">
        <v>6.40137659820891</v>
      </c>
      <c r="S267" s="57" t="n">
        <f aca="false">U267*V267*$F$5</f>
        <v>770.401725790987</v>
      </c>
      <c r="T267" s="58" t="n">
        <f aca="false">MAX(0,MIN(1,R267/100+$D$5))</f>
        <v>0.571569873090504</v>
      </c>
      <c r="U267" s="58" t="n">
        <v>0.674017257909875</v>
      </c>
      <c r="V267" s="57" t="n">
        <v>1143</v>
      </c>
      <c r="W267" s="58" t="n">
        <v>0.0882361663506877</v>
      </c>
      <c r="X267" s="59" t="s">
        <v>136</v>
      </c>
      <c r="Y267" s="59" t="s">
        <v>131</v>
      </c>
    </row>
    <row r="268" customFormat="false" ht="15" hidden="false" customHeight="false" outlineLevel="0" collapsed="false">
      <c r="A268" s="32" t="s">
        <v>386</v>
      </c>
      <c r="B268" s="32" t="s">
        <v>419</v>
      </c>
      <c r="C268" s="32" t="s">
        <v>432</v>
      </c>
      <c r="D268" s="54" t="n">
        <f aca="false">ROUND(S268*T268,0)</f>
        <v>345</v>
      </c>
      <c r="E268" s="54" t="n">
        <f aca="false">ROUND(S268,0)-D268</f>
        <v>322</v>
      </c>
      <c r="F268" s="54" t="n">
        <f aca="false">IF(COUNTA(D268:E268)=0,"",SUM(D268:E268))</f>
        <v>667</v>
      </c>
      <c r="G268" s="55" t="n">
        <f aca="false">IF(OR(F268="",F268=0),"",D268/F268)</f>
        <v>0.517241379310345</v>
      </c>
      <c r="H268" s="55" t="n">
        <f aca="false">IF(OR(F268="",F268=0),"",E268/F268)</f>
        <v>0.482758620689655</v>
      </c>
      <c r="I268" s="32" t="s">
        <v>129</v>
      </c>
      <c r="J268" s="36" t="n">
        <v>2.37310914384046</v>
      </c>
      <c r="K268" s="36" t="n">
        <f aca="false">$K$8</f>
        <v>1.80191023378638</v>
      </c>
      <c r="L268" s="36" t="n">
        <f aca="false">SQRT(J268^2+K268^2)</f>
        <v>2.97968580545052</v>
      </c>
      <c r="M268" s="55" t="n">
        <f aca="false">IF(G268="","",MAX(0,G268-1.96*L268/100))</f>
        <v>0.458839537523515</v>
      </c>
      <c r="N268" s="55" t="n">
        <f aca="false">IF(G268="","",MIN(1,G268+1.96*L268/100))</f>
        <v>0.575643221097175</v>
      </c>
      <c r="O268" s="54" t="n">
        <f aca="false">ROUND(S268*W268,0)</f>
        <v>59</v>
      </c>
      <c r="P268" s="54" t="n">
        <f aca="false">IF(F268="","",ROUND(SQRT((F268*L268/100)^2+(G268*O268)^2),0))</f>
        <v>36</v>
      </c>
      <c r="R268" s="56" t="n">
        <v>0.947355116545983</v>
      </c>
      <c r="S268" s="57" t="n">
        <f aca="false">U268*V268*$F$5</f>
        <v>666.944444444445</v>
      </c>
      <c r="T268" s="58" t="n">
        <f aca="false">MAX(0,MIN(1,R268/100+$D$5))</f>
        <v>0.517029658273875</v>
      </c>
      <c r="U268" s="58" t="n">
        <v>0.614695340501792</v>
      </c>
      <c r="V268" s="57" t="n">
        <v>1085</v>
      </c>
      <c r="W268" s="58" t="n">
        <v>0.0882361663506877</v>
      </c>
      <c r="X268" s="59" t="s">
        <v>136</v>
      </c>
      <c r="Y268" s="59" t="s">
        <v>131</v>
      </c>
    </row>
    <row r="269" customFormat="false" ht="15" hidden="false" customHeight="false" outlineLevel="0" collapsed="false">
      <c r="A269" s="32" t="s">
        <v>386</v>
      </c>
      <c r="B269" s="32" t="s">
        <v>419</v>
      </c>
      <c r="C269" s="32" t="s">
        <v>433</v>
      </c>
      <c r="D269" s="54" t="n">
        <f aca="false">ROUND(S269*T269,0)</f>
        <v>764</v>
      </c>
      <c r="E269" s="54" t="n">
        <f aca="false">ROUND(S269,0)-D269</f>
        <v>562</v>
      </c>
      <c r="F269" s="54" t="n">
        <f aca="false">IF(COUNTA(D269:E269)=0,"",SUM(D269:E269))</f>
        <v>1326</v>
      </c>
      <c r="G269" s="55" t="n">
        <f aca="false">IF(OR(F269="",F269=0),"",D269/F269)</f>
        <v>0.576168929110106</v>
      </c>
      <c r="H269" s="55" t="n">
        <f aca="false">IF(OR(F269="",F269=0),"",E269/F269)</f>
        <v>0.423831070889894</v>
      </c>
      <c r="I269" s="32" t="s">
        <v>129</v>
      </c>
      <c r="J269" s="36" t="n">
        <v>1.88612725432908</v>
      </c>
      <c r="K269" s="36" t="n">
        <f aca="false">$K$8</f>
        <v>1.80191023378638</v>
      </c>
      <c r="L269" s="36" t="n">
        <f aca="false">SQRT(J269^2+K269^2)</f>
        <v>2.60851615102284</v>
      </c>
      <c r="M269" s="55" t="n">
        <f aca="false">IF(G269="","",MAX(0,G269-1.96*L269/100))</f>
        <v>0.525042012550058</v>
      </c>
      <c r="N269" s="55" t="n">
        <f aca="false">IF(G269="","",MIN(1,G269+1.96*L269/100))</f>
        <v>0.627295845670153</v>
      </c>
      <c r="O269" s="54" t="n">
        <f aca="false">ROUND(S269*W269,0)</f>
        <v>90</v>
      </c>
      <c r="P269" s="54" t="n">
        <f aca="false">IF(F269="","",ROUND(SQRT((F269*L269/100)^2+(G269*O269)^2),0))</f>
        <v>62</v>
      </c>
      <c r="R269" s="56" t="n">
        <v>6.87880342274939</v>
      </c>
      <c r="S269" s="57" t="n">
        <f aca="false">U269*V269*$F$5</f>
        <v>1325.7421875</v>
      </c>
      <c r="T269" s="58" t="n">
        <f aca="false">MAX(0,MIN(1,R269/100+$D$5))</f>
        <v>0.576344141335909</v>
      </c>
      <c r="U269" s="58" t="n">
        <v>0.61376953125</v>
      </c>
      <c r="V269" s="57" t="n">
        <v>2160</v>
      </c>
      <c r="W269" s="58" t="n">
        <v>0.0678151016999644</v>
      </c>
      <c r="X269" s="59" t="s">
        <v>169</v>
      </c>
      <c r="Y269" s="59" t="s">
        <v>131</v>
      </c>
    </row>
    <row r="270" customFormat="false" ht="15" hidden="false" customHeight="false" outlineLevel="0" collapsed="false">
      <c r="A270" s="32" t="s">
        <v>386</v>
      </c>
      <c r="B270" s="32" t="s">
        <v>419</v>
      </c>
      <c r="C270" s="32" t="s">
        <v>434</v>
      </c>
      <c r="D270" s="54" t="n">
        <f aca="false">ROUND(S270*T270,0)</f>
        <v>414</v>
      </c>
      <c r="E270" s="54" t="n">
        <f aca="false">ROUND(S270,0)-D270</f>
        <v>388</v>
      </c>
      <c r="F270" s="54" t="n">
        <f aca="false">IF(COUNTA(D270:E270)=0,"",SUM(D270:E270))</f>
        <v>802</v>
      </c>
      <c r="G270" s="55" t="n">
        <f aca="false">IF(OR(F270="",F270=0),"",D270/F270)</f>
        <v>0.516209476309227</v>
      </c>
      <c r="H270" s="55" t="n">
        <f aca="false">IF(OR(F270="",F270=0),"",E270/F270)</f>
        <v>0.483790523690773</v>
      </c>
      <c r="I270" s="32" t="s">
        <v>129</v>
      </c>
      <c r="J270" s="36" t="n">
        <v>2.37310914384046</v>
      </c>
      <c r="K270" s="36" t="n">
        <f aca="false">$K$8</f>
        <v>1.80191023378638</v>
      </c>
      <c r="L270" s="36" t="n">
        <f aca="false">SQRT(J270^2+K270^2)</f>
        <v>2.97968580545052</v>
      </c>
      <c r="M270" s="55" t="n">
        <f aca="false">IF(G270="","",MAX(0,G270-1.96*L270/100))</f>
        <v>0.457807634522397</v>
      </c>
      <c r="N270" s="55" t="n">
        <f aca="false">IF(G270="","",MIN(1,G270+1.96*L270/100))</f>
        <v>0.574611318096057</v>
      </c>
      <c r="O270" s="54" t="n">
        <f aca="false">ROUND(S270*W270,0)</f>
        <v>71</v>
      </c>
      <c r="P270" s="54" t="n">
        <f aca="false">IF(F270="","",ROUND(SQRT((F270*L270/100)^2+(G270*O270)^2),0))</f>
        <v>44</v>
      </c>
      <c r="R270" s="56" t="n">
        <v>0.856856827160008</v>
      </c>
      <c r="S270" s="57" t="n">
        <f aca="false">U270*V270*$F$5</f>
        <v>802.258193445244</v>
      </c>
      <c r="T270" s="58" t="n">
        <f aca="false">MAX(0,MIN(1,R270/100+$D$5))</f>
        <v>0.516124675380015</v>
      </c>
      <c r="U270" s="58" t="n">
        <v>0.619504396482814</v>
      </c>
      <c r="V270" s="57" t="n">
        <v>1295</v>
      </c>
      <c r="W270" s="58" t="n">
        <v>0.0882361663506877</v>
      </c>
      <c r="X270" s="59" t="s">
        <v>136</v>
      </c>
      <c r="Y270" s="59" t="s">
        <v>131</v>
      </c>
    </row>
    <row r="271" customFormat="false" ht="15" hidden="false" customHeight="false" outlineLevel="0" collapsed="false">
      <c r="A271" s="32" t="s">
        <v>386</v>
      </c>
      <c r="B271" s="32" t="s">
        <v>419</v>
      </c>
      <c r="C271" s="32" t="s">
        <v>435</v>
      </c>
      <c r="D271" s="54" t="n">
        <f aca="false">ROUND(S271*T271,0)</f>
        <v>413</v>
      </c>
      <c r="E271" s="54" t="n">
        <f aca="false">ROUND(S271,0)-D271</f>
        <v>370</v>
      </c>
      <c r="F271" s="54" t="n">
        <f aca="false">IF(COUNTA(D271:E271)=0,"",SUM(D271:E271))</f>
        <v>783</v>
      </c>
      <c r="G271" s="55" t="n">
        <f aca="false">IF(OR(F271="",F271=0),"",D271/F271)</f>
        <v>0.527458492975734</v>
      </c>
      <c r="H271" s="55" t="n">
        <f aca="false">IF(OR(F271="",F271=0),"",E271/F271)</f>
        <v>0.472541507024266</v>
      </c>
      <c r="I271" s="32" t="s">
        <v>129</v>
      </c>
      <c r="J271" s="36" t="n">
        <v>2.37310914384046</v>
      </c>
      <c r="K271" s="36" t="n">
        <f aca="false">$K$8</f>
        <v>1.80191023378638</v>
      </c>
      <c r="L271" s="36" t="n">
        <f aca="false">SQRT(J271^2+K271^2)</f>
        <v>2.97968580545052</v>
      </c>
      <c r="M271" s="55" t="n">
        <f aca="false">IF(G271="","",MAX(0,G271-1.96*L271/100))</f>
        <v>0.469056651188904</v>
      </c>
      <c r="N271" s="55" t="n">
        <f aca="false">IF(G271="","",MIN(1,G271+1.96*L271/100))</f>
        <v>0.585860334762564</v>
      </c>
      <c r="O271" s="54" t="n">
        <f aca="false">ROUND(S271*W271,0)</f>
        <v>69</v>
      </c>
      <c r="P271" s="54" t="n">
        <f aca="false">IF(F271="","",ROUND(SQRT((F271*L271/100)^2+(G271*O271)^2),0))</f>
        <v>43</v>
      </c>
      <c r="R271" s="56" t="n">
        <v>2.00074881586118</v>
      </c>
      <c r="S271" s="57" t="n">
        <f aca="false">U271*V271*$F$5</f>
        <v>782.654941373534</v>
      </c>
      <c r="T271" s="58" t="n">
        <f aca="false">MAX(0,MIN(1,R271/100+$D$5))</f>
        <v>0.527563595267027</v>
      </c>
      <c r="U271" s="58" t="n">
        <v>0.654941373534338</v>
      </c>
      <c r="V271" s="57" t="n">
        <v>1195</v>
      </c>
      <c r="W271" s="58" t="n">
        <v>0.0882361663506877</v>
      </c>
      <c r="X271" s="59" t="s">
        <v>136</v>
      </c>
      <c r="Y271" s="59" t="s">
        <v>131</v>
      </c>
    </row>
    <row r="272" customFormat="false" ht="15" hidden="false" customHeight="false" outlineLevel="0" collapsed="false">
      <c r="A272" s="32" t="s">
        <v>386</v>
      </c>
      <c r="B272" s="32" t="s">
        <v>419</v>
      </c>
      <c r="C272" s="32" t="s">
        <v>436</v>
      </c>
      <c r="D272" s="54" t="n">
        <f aca="false">ROUND(S272*T272,0)</f>
        <v>403</v>
      </c>
      <c r="E272" s="54" t="n">
        <f aca="false">ROUND(S272,0)-D272</f>
        <v>354</v>
      </c>
      <c r="F272" s="54" t="n">
        <f aca="false">IF(COUNTA(D272:E272)=0,"",SUM(D272:E272))</f>
        <v>757</v>
      </c>
      <c r="G272" s="55" t="n">
        <f aca="false">IF(OR(F272="",F272=0),"",D272/F272)</f>
        <v>0.532364597093791</v>
      </c>
      <c r="H272" s="55" t="n">
        <f aca="false">IF(OR(F272="",F272=0),"",E272/F272)</f>
        <v>0.467635402906209</v>
      </c>
      <c r="I272" s="32" t="s">
        <v>129</v>
      </c>
      <c r="J272" s="36" t="n">
        <v>2.37310914384046</v>
      </c>
      <c r="K272" s="36" t="n">
        <f aca="false">$K$8</f>
        <v>1.80191023378638</v>
      </c>
      <c r="L272" s="36" t="n">
        <f aca="false">SQRT(J272^2+K272^2)</f>
        <v>2.97968580545052</v>
      </c>
      <c r="M272" s="55" t="n">
        <f aca="false">IF(G272="","",MAX(0,G272-1.96*L272/100))</f>
        <v>0.473962755306961</v>
      </c>
      <c r="N272" s="55" t="n">
        <f aca="false">IF(G272="","",MIN(1,G272+1.96*L272/100))</f>
        <v>0.590766438880621</v>
      </c>
      <c r="O272" s="54" t="n">
        <f aca="false">ROUND(S272*W272,0)</f>
        <v>67</v>
      </c>
      <c r="P272" s="54" t="n">
        <f aca="false">IF(F272="","",ROUND(SQRT((F272*L272/100)^2+(G272*O272)^2),0))</f>
        <v>42</v>
      </c>
      <c r="R272" s="56" t="n">
        <v>2.4157845433131</v>
      </c>
      <c r="S272" s="57" t="n">
        <f aca="false">U272*V272*$F$5</f>
        <v>757.186813186813</v>
      </c>
      <c r="T272" s="58" t="n">
        <f aca="false">MAX(0,MIN(1,R272/100+$D$5))</f>
        <v>0.531713952541546</v>
      </c>
      <c r="U272" s="58" t="n">
        <v>0.637362637362637</v>
      </c>
      <c r="V272" s="57" t="n">
        <v>1188</v>
      </c>
      <c r="W272" s="58" t="n">
        <v>0.0882361663506877</v>
      </c>
      <c r="X272" s="59" t="s">
        <v>136</v>
      </c>
      <c r="Y272" s="59" t="s">
        <v>131</v>
      </c>
    </row>
    <row r="273" customFormat="false" ht="15" hidden="false" customHeight="false" outlineLevel="0" collapsed="false">
      <c r="A273" s="32" t="s">
        <v>386</v>
      </c>
      <c r="B273" s="32" t="s">
        <v>437</v>
      </c>
      <c r="C273" s="32" t="s">
        <v>438</v>
      </c>
      <c r="D273" s="54" t="n">
        <f aca="false">ROUND(S273*T273,0)</f>
        <v>710</v>
      </c>
      <c r="E273" s="54" t="n">
        <f aca="false">ROUND(S273,0)-D273</f>
        <v>1148</v>
      </c>
      <c r="F273" s="54" t="n">
        <f aca="false">IF(COUNTA(D273:E273)=0,"",SUM(D273:E273))</f>
        <v>1858</v>
      </c>
      <c r="G273" s="55" t="n">
        <f aca="false">IF(OR(F273="",F273=0),"",D273/F273)</f>
        <v>0.382131324004306</v>
      </c>
      <c r="H273" s="55" t="n">
        <f aca="false">IF(OR(F273="",F273=0),"",E273/F273)</f>
        <v>0.617868675995694</v>
      </c>
      <c r="I273" s="32" t="s">
        <v>129</v>
      </c>
      <c r="J273" s="36" t="n">
        <v>1.88612725432908</v>
      </c>
      <c r="K273" s="36" t="n">
        <f aca="false">$K$8</f>
        <v>1.80191023378638</v>
      </c>
      <c r="L273" s="36" t="n">
        <f aca="false">SQRT(J273^2+K273^2)</f>
        <v>2.60851615102284</v>
      </c>
      <c r="M273" s="55" t="n">
        <f aca="false">IF(G273="","",MAX(0,G273-1.96*L273/100))</f>
        <v>0.331004407444258</v>
      </c>
      <c r="N273" s="55" t="n">
        <f aca="false">IF(G273="","",MIN(1,G273+1.96*L273/100))</f>
        <v>0.433258240564353</v>
      </c>
      <c r="O273" s="54" t="n">
        <f aca="false">ROUND(S273*W273,0)</f>
        <v>126</v>
      </c>
      <c r="P273" s="54" t="n">
        <f aca="false">IF(F273="","",ROUND(SQRT((F273*L273/100)^2+(G273*O273)^2),0))</f>
        <v>68</v>
      </c>
      <c r="R273" s="56" t="n">
        <v>-12.5504224196193</v>
      </c>
      <c r="S273" s="57" t="n">
        <f aca="false">U273*V273*$F$5</f>
        <v>1857.89473684211</v>
      </c>
      <c r="T273" s="58" t="n">
        <f aca="false">MAX(0,MIN(1,R273/100+$D$5))</f>
        <v>0.382051882912222</v>
      </c>
      <c r="U273" s="58" t="n">
        <v>0.657894736842106</v>
      </c>
      <c r="V273" s="57" t="n">
        <v>2824</v>
      </c>
      <c r="W273" s="58" t="n">
        <v>0.0678151016999644</v>
      </c>
      <c r="X273" s="59" t="s">
        <v>169</v>
      </c>
      <c r="Y273" s="59" t="s">
        <v>131</v>
      </c>
    </row>
    <row r="274" customFormat="false" ht="15" hidden="false" customHeight="false" outlineLevel="0" collapsed="false">
      <c r="A274" s="32" t="s">
        <v>386</v>
      </c>
      <c r="B274" s="32" t="s">
        <v>437</v>
      </c>
      <c r="C274" s="32" t="s">
        <v>439</v>
      </c>
      <c r="D274" s="54" t="n">
        <f aca="false">ROUND(S274*T274,0)</f>
        <v>644</v>
      </c>
      <c r="E274" s="54" t="n">
        <f aca="false">ROUND(S274,0)-D274</f>
        <v>956</v>
      </c>
      <c r="F274" s="54" t="n">
        <f aca="false">IF(COUNTA(D274:E274)=0,"",SUM(D274:E274))</f>
        <v>1600</v>
      </c>
      <c r="G274" s="55" t="n">
        <f aca="false">IF(OR(F274="",F274=0),"",D274/F274)</f>
        <v>0.4025</v>
      </c>
      <c r="H274" s="55" t="n">
        <f aca="false">IF(OR(F274="",F274=0),"",E274/F274)</f>
        <v>0.5975</v>
      </c>
      <c r="I274" s="32" t="s">
        <v>129</v>
      </c>
      <c r="J274" s="36" t="n">
        <v>1.88612725432908</v>
      </c>
      <c r="K274" s="36" t="n">
        <f aca="false">$K$8</f>
        <v>1.80191023378638</v>
      </c>
      <c r="L274" s="36" t="n">
        <f aca="false">SQRT(J274^2+K274^2)</f>
        <v>2.60851615102284</v>
      </c>
      <c r="M274" s="55" t="n">
        <f aca="false">IF(G274="","",MAX(0,G274-1.96*L274/100))</f>
        <v>0.351373083439952</v>
      </c>
      <c r="N274" s="55" t="n">
        <f aca="false">IF(G274="","",MIN(1,G274+1.96*L274/100))</f>
        <v>0.453626916560048</v>
      </c>
      <c r="O274" s="54" t="n">
        <f aca="false">ROUND(S274*W274,0)</f>
        <v>109</v>
      </c>
      <c r="P274" s="54" t="n">
        <f aca="false">IF(F274="","",ROUND(SQRT((F274*L274/100)^2+(G274*O274)^2),0))</f>
        <v>61</v>
      </c>
      <c r="R274" s="56" t="n">
        <v>-10.5342263893878</v>
      </c>
      <c r="S274" s="57" t="n">
        <f aca="false">U274*V274*$F$5</f>
        <v>1600.33208176888</v>
      </c>
      <c r="T274" s="58" t="n">
        <f aca="false">MAX(0,MIN(1,R274/100+$D$5))</f>
        <v>0.402213843214537</v>
      </c>
      <c r="U274" s="58" t="n">
        <v>0.667918231122236</v>
      </c>
      <c r="V274" s="57" t="n">
        <v>2396</v>
      </c>
      <c r="W274" s="58" t="n">
        <v>0.0678151016999644</v>
      </c>
      <c r="X274" s="59" t="s">
        <v>169</v>
      </c>
      <c r="Y274" s="59" t="s">
        <v>131</v>
      </c>
    </row>
    <row r="275" customFormat="false" ht="15" hidden="false" customHeight="false" outlineLevel="0" collapsed="false">
      <c r="A275" s="32" t="s">
        <v>386</v>
      </c>
      <c r="B275" s="32" t="s">
        <v>437</v>
      </c>
      <c r="C275" s="32" t="s">
        <v>440</v>
      </c>
      <c r="D275" s="54" t="n">
        <f aca="false">ROUND(S275*T275,0)</f>
        <v>330</v>
      </c>
      <c r="E275" s="54" t="n">
        <f aca="false">ROUND(S275,0)-D275</f>
        <v>633</v>
      </c>
      <c r="F275" s="54" t="n">
        <f aca="false">IF(COUNTA(D275:E275)=0,"",SUM(D275:E275))</f>
        <v>963</v>
      </c>
      <c r="G275" s="55" t="n">
        <f aca="false">IF(OR(F275="",F275=0),"",D275/F275)</f>
        <v>0.342679127725857</v>
      </c>
      <c r="H275" s="55" t="n">
        <f aca="false">IF(OR(F275="",F275=0),"",E275/F275)</f>
        <v>0.657320872274143</v>
      </c>
      <c r="I275" s="32" t="s">
        <v>129</v>
      </c>
      <c r="J275" s="36" t="n">
        <v>1.88612725432908</v>
      </c>
      <c r="K275" s="36" t="n">
        <f aca="false">$K$8</f>
        <v>1.80191023378638</v>
      </c>
      <c r="L275" s="36" t="n">
        <f aca="false">SQRT(J275^2+K275^2)</f>
        <v>2.60851615102284</v>
      </c>
      <c r="M275" s="55" t="n">
        <f aca="false">IF(G275="","",MAX(0,G275-1.96*L275/100))</f>
        <v>0.291552211165809</v>
      </c>
      <c r="N275" s="55" t="n">
        <f aca="false">IF(G275="","",MIN(1,G275+1.96*L275/100))</f>
        <v>0.393806044285904</v>
      </c>
      <c r="O275" s="54" t="n">
        <f aca="false">ROUND(S275*W275,0)</f>
        <v>65</v>
      </c>
      <c r="P275" s="54" t="n">
        <f aca="false">IF(F275="","",ROUND(SQRT((F275*L275/100)^2+(G275*O275)^2),0))</f>
        <v>34</v>
      </c>
      <c r="R275" s="56" t="n">
        <v>-16.5002518991642</v>
      </c>
      <c r="S275" s="57" t="n">
        <f aca="false">U275*V275*$F$5</f>
        <v>963.38125</v>
      </c>
      <c r="T275" s="58" t="n">
        <f aca="false">MAX(0,MIN(1,R275/100+$D$5))</f>
        <v>0.342553588116773</v>
      </c>
      <c r="U275" s="58" t="n">
        <v>0.640972222222222</v>
      </c>
      <c r="V275" s="57" t="n">
        <v>1503</v>
      </c>
      <c r="W275" s="58" t="n">
        <v>0.0678151016999644</v>
      </c>
      <c r="X275" s="59" t="s">
        <v>169</v>
      </c>
      <c r="Y275" s="59" t="s">
        <v>131</v>
      </c>
    </row>
    <row r="276" customFormat="false" ht="15" hidden="false" customHeight="false" outlineLevel="0" collapsed="false">
      <c r="A276" s="32" t="s">
        <v>386</v>
      </c>
      <c r="B276" s="32" t="s">
        <v>441</v>
      </c>
      <c r="C276" s="32" t="s">
        <v>441</v>
      </c>
      <c r="D276" s="54" t="n">
        <f aca="false">ROUND(S276*T276,0)</f>
        <v>33</v>
      </c>
      <c r="E276" s="54" t="n">
        <f aca="false">ROUND(S276,0)-D276</f>
        <v>64</v>
      </c>
      <c r="F276" s="54" t="n">
        <f aca="false">IF(COUNTA(D276:E276)=0,"",SUM(D276:E276))</f>
        <v>97</v>
      </c>
      <c r="G276" s="55" t="n">
        <f aca="false">IF(OR(F276="",F276=0),"",D276/F276)</f>
        <v>0.34020618556701</v>
      </c>
      <c r="H276" s="55" t="n">
        <f aca="false">IF(OR(F276="",F276=0),"",E276/F276)</f>
        <v>0.65979381443299</v>
      </c>
      <c r="I276" s="32" t="s">
        <v>129</v>
      </c>
      <c r="J276" s="36" t="n">
        <v>3.71103496666907</v>
      </c>
      <c r="K276" s="36" t="n">
        <f aca="false">$K$8</f>
        <v>1.80191023378638</v>
      </c>
      <c r="L276" s="36" t="n">
        <f aca="false">SQRT(J276^2+K276^2)</f>
        <v>4.12536798533956</v>
      </c>
      <c r="M276" s="55" t="n">
        <f aca="false">IF(G276="","",MAX(0,G276-1.96*L276/100))</f>
        <v>0.259348973054355</v>
      </c>
      <c r="N276" s="55" t="n">
        <f aca="false">IF(G276="","",MIN(1,G276+1.96*L276/100))</f>
        <v>0.421063398079666</v>
      </c>
      <c r="O276" s="54" t="n">
        <f aca="false">ROUND(S276*W276,0)</f>
        <v>14</v>
      </c>
      <c r="P276" s="54" t="n">
        <f aca="false">IF(F276="","",ROUND(SQRT((F276*L276/100)^2+(G276*O276)^2),0))</f>
        <v>6</v>
      </c>
      <c r="R276" s="56" t="n">
        <v>-16.4838434236128</v>
      </c>
      <c r="S276" s="57" t="n">
        <f aca="false">U276*V276*$F$5</f>
        <v>97.2992700729927</v>
      </c>
      <c r="T276" s="58" t="n">
        <f aca="false">MAX(0,MIN(1,R276/100+$D$5))</f>
        <v>0.342717672872287</v>
      </c>
      <c r="U276" s="58" t="n">
        <v>0.627737226277372</v>
      </c>
      <c r="V276" s="57" t="n">
        <v>155</v>
      </c>
      <c r="W276" s="58" t="n">
        <v>0.147793277096735</v>
      </c>
      <c r="X276" s="59" t="s">
        <v>130</v>
      </c>
      <c r="Y276" s="59" t="s">
        <v>131</v>
      </c>
    </row>
    <row r="277" customFormat="false" ht="15" hidden="false" customHeight="false" outlineLevel="0" collapsed="false">
      <c r="A277" s="32" t="s">
        <v>386</v>
      </c>
      <c r="B277" s="32" t="s">
        <v>442</v>
      </c>
      <c r="C277" s="32" t="s">
        <v>443</v>
      </c>
      <c r="D277" s="54" t="n">
        <f aca="false">ROUND(S277*T277,0)</f>
        <v>602</v>
      </c>
      <c r="E277" s="54" t="n">
        <f aca="false">ROUND(S277,0)-D277</f>
        <v>815</v>
      </c>
      <c r="F277" s="54" t="n">
        <f aca="false">IF(COUNTA(D277:E277)=0,"",SUM(D277:E277))</f>
        <v>1417</v>
      </c>
      <c r="G277" s="55" t="n">
        <f aca="false">IF(OR(F277="",F277=0),"",D277/F277)</f>
        <v>0.42484121383204</v>
      </c>
      <c r="H277" s="55" t="n">
        <f aca="false">IF(OR(F277="",F277=0),"",E277/F277)</f>
        <v>0.575158786167961</v>
      </c>
      <c r="I277" s="32" t="s">
        <v>129</v>
      </c>
      <c r="J277" s="36" t="n">
        <v>1.88612725432908</v>
      </c>
      <c r="K277" s="36" t="n">
        <f aca="false">$K$8</f>
        <v>1.80191023378638</v>
      </c>
      <c r="L277" s="36" t="n">
        <f aca="false">SQRT(J277^2+K277^2)</f>
        <v>2.60851615102284</v>
      </c>
      <c r="M277" s="55" t="n">
        <f aca="false">IF(G277="","",MAX(0,G277-1.96*L277/100))</f>
        <v>0.373714297271992</v>
      </c>
      <c r="N277" s="55" t="n">
        <f aca="false">IF(G277="","",MIN(1,G277+1.96*L277/100))</f>
        <v>0.475968130392087</v>
      </c>
      <c r="O277" s="54" t="n">
        <f aca="false">ROUND(S277*W277,0)</f>
        <v>96</v>
      </c>
      <c r="P277" s="54" t="n">
        <f aca="false">IF(F277="","",ROUND(SQRT((F277*L277/100)^2+(G277*O277)^2),0))</f>
        <v>55</v>
      </c>
      <c r="R277" s="56" t="n">
        <v>-8.29634698398501</v>
      </c>
      <c r="S277" s="57" t="n">
        <f aca="false">U277*V277*$F$5</f>
        <v>1417.27954319762</v>
      </c>
      <c r="T277" s="58" t="n">
        <f aca="false">MAX(0,MIN(1,R277/100+$D$5))</f>
        <v>0.424592637268565</v>
      </c>
      <c r="U277" s="58" t="n">
        <v>0.641012909632572</v>
      </c>
      <c r="V277" s="57" t="n">
        <v>2211</v>
      </c>
      <c r="W277" s="58" t="n">
        <v>0.0678151016999644</v>
      </c>
      <c r="X277" s="59" t="s">
        <v>169</v>
      </c>
      <c r="Y277" s="59" t="s">
        <v>131</v>
      </c>
    </row>
    <row r="278" customFormat="false" ht="15" hidden="false" customHeight="false" outlineLevel="0" collapsed="false">
      <c r="A278" s="32" t="s">
        <v>386</v>
      </c>
      <c r="B278" s="32" t="s">
        <v>442</v>
      </c>
      <c r="C278" s="32" t="s">
        <v>444</v>
      </c>
      <c r="D278" s="54" t="n">
        <f aca="false">ROUND(S278*T278,0)</f>
        <v>532</v>
      </c>
      <c r="E278" s="54" t="n">
        <f aca="false">ROUND(S278,0)-D278</f>
        <v>693</v>
      </c>
      <c r="F278" s="54" t="n">
        <f aca="false">IF(COUNTA(D278:E278)=0,"",SUM(D278:E278))</f>
        <v>1225</v>
      </c>
      <c r="G278" s="55" t="n">
        <f aca="false">IF(OR(F278="",F278=0),"",D278/F278)</f>
        <v>0.434285714285714</v>
      </c>
      <c r="H278" s="55" t="n">
        <f aca="false">IF(OR(F278="",F278=0),"",E278/F278)</f>
        <v>0.565714285714286</v>
      </c>
      <c r="I278" s="32" t="s">
        <v>129</v>
      </c>
      <c r="J278" s="36" t="n">
        <v>1.88612725432908</v>
      </c>
      <c r="K278" s="36" t="n">
        <f aca="false">$K$8</f>
        <v>1.80191023378638</v>
      </c>
      <c r="L278" s="36" t="n">
        <f aca="false">SQRT(J278^2+K278^2)</f>
        <v>2.60851615102284</v>
      </c>
      <c r="M278" s="55" t="n">
        <f aca="false">IF(G278="","",MAX(0,G278-1.96*L278/100))</f>
        <v>0.383158797725667</v>
      </c>
      <c r="N278" s="55" t="n">
        <f aca="false">IF(G278="","",MIN(1,G278+1.96*L278/100))</f>
        <v>0.485412630845762</v>
      </c>
      <c r="O278" s="54" t="n">
        <f aca="false">ROUND(S278*W278,0)</f>
        <v>83</v>
      </c>
      <c r="P278" s="54" t="n">
        <f aca="false">IF(F278="","",ROUND(SQRT((F278*L278/100)^2+(G278*O278)^2),0))</f>
        <v>48</v>
      </c>
      <c r="R278" s="56" t="n">
        <v>-7.28321420745145</v>
      </c>
      <c r="S278" s="57" t="n">
        <f aca="false">U278*V278*$F$5</f>
        <v>1224.74062660503</v>
      </c>
      <c r="T278" s="58" t="n">
        <f aca="false">MAX(0,MIN(1,R278/100+$D$5))</f>
        <v>0.4347239650339</v>
      </c>
      <c r="U278" s="58" t="n">
        <v>0.629686697483308</v>
      </c>
      <c r="V278" s="57" t="n">
        <v>1945</v>
      </c>
      <c r="W278" s="58" t="n">
        <v>0.0678151016999644</v>
      </c>
      <c r="X278" s="59" t="s">
        <v>169</v>
      </c>
      <c r="Y278" s="59" t="s">
        <v>131</v>
      </c>
    </row>
    <row r="279" customFormat="false" ht="15" hidden="false" customHeight="false" outlineLevel="0" collapsed="false">
      <c r="A279" s="32" t="s">
        <v>386</v>
      </c>
      <c r="B279" s="32" t="s">
        <v>445</v>
      </c>
      <c r="C279" s="32" t="s">
        <v>445</v>
      </c>
      <c r="D279" s="54" t="n">
        <f aca="false">ROUND(S279*T279,0)</f>
        <v>144</v>
      </c>
      <c r="E279" s="54" t="n">
        <f aca="false">ROUND(S279,0)-D279</f>
        <v>216</v>
      </c>
      <c r="F279" s="54" t="n">
        <f aca="false">IF(COUNTA(D279:E279)=0,"",SUM(D279:E279))</f>
        <v>360</v>
      </c>
      <c r="G279" s="55" t="n">
        <f aca="false">IF(OR(F279="",F279=0),"",D279/F279)</f>
        <v>0.4</v>
      </c>
      <c r="H279" s="55" t="n">
        <f aca="false">IF(OR(F279="",F279=0),"",E279/F279)</f>
        <v>0.6</v>
      </c>
      <c r="I279" s="32" t="s">
        <v>129</v>
      </c>
      <c r="J279" s="36" t="n">
        <v>3.71103496666907</v>
      </c>
      <c r="K279" s="36" t="n">
        <f aca="false">$K$8</f>
        <v>1.80191023378638</v>
      </c>
      <c r="L279" s="36" t="n">
        <f aca="false">SQRT(J279^2+K279^2)</f>
        <v>4.12536798533956</v>
      </c>
      <c r="M279" s="55" t="n">
        <f aca="false">IF(G279="","",MAX(0,G279-1.96*L279/100))</f>
        <v>0.319142787487345</v>
      </c>
      <c r="N279" s="55" t="n">
        <f aca="false">IF(G279="","",MIN(1,G279+1.96*L279/100))</f>
        <v>0.480857212512655</v>
      </c>
      <c r="O279" s="54" t="n">
        <f aca="false">ROUND(S279*W279,0)</f>
        <v>53</v>
      </c>
      <c r="P279" s="54" t="n">
        <f aca="false">IF(F279="","",ROUND(SQRT((F279*L279/100)^2+(G279*O279)^2),0))</f>
        <v>26</v>
      </c>
      <c r="R279" s="56" t="n">
        <v>-10.8293665616732</v>
      </c>
      <c r="S279" s="57" t="n">
        <f aca="false">U279*V279*$F$5</f>
        <v>360.236842105263</v>
      </c>
      <c r="T279" s="58" t="n">
        <f aca="false">MAX(0,MIN(1,R279/100+$D$5))</f>
        <v>0.399262441491682</v>
      </c>
      <c r="U279" s="58" t="n">
        <v>0.513157894736842</v>
      </c>
      <c r="V279" s="57" t="n">
        <v>702</v>
      </c>
      <c r="W279" s="58" t="n">
        <v>0.147793277096735</v>
      </c>
      <c r="X279" s="59" t="s">
        <v>130</v>
      </c>
      <c r="Y279" s="59" t="s">
        <v>131</v>
      </c>
    </row>
    <row r="280" customFormat="false" ht="15" hidden="false" customHeight="false" outlineLevel="0" collapsed="false">
      <c r="A280" s="32" t="s">
        <v>386</v>
      </c>
      <c r="B280" s="32" t="s">
        <v>446</v>
      </c>
      <c r="C280" s="32" t="s">
        <v>447</v>
      </c>
      <c r="D280" s="54" t="n">
        <f aca="false">ROUND(S280*T280,0)</f>
        <v>572</v>
      </c>
      <c r="E280" s="54" t="n">
        <f aca="false">ROUND(S280,0)-D280</f>
        <v>251</v>
      </c>
      <c r="F280" s="54" t="n">
        <f aca="false">IF(COUNTA(D280:E280)=0,"",SUM(D280:E280))</f>
        <v>823</v>
      </c>
      <c r="G280" s="55" t="n">
        <f aca="false">IF(OR(F280="",F280=0),"",D280/F280)</f>
        <v>0.69501822600243</v>
      </c>
      <c r="H280" s="55" t="n">
        <f aca="false">IF(OR(F280="",F280=0),"",E280/F280)</f>
        <v>0.30498177399757</v>
      </c>
      <c r="I280" s="32" t="s">
        <v>232</v>
      </c>
      <c r="J280" s="36" t="n">
        <v>2.37310914384046</v>
      </c>
      <c r="K280" s="36" t="n">
        <f aca="false">$K$8</f>
        <v>1.80191023378638</v>
      </c>
      <c r="L280" s="36" t="n">
        <f aca="false">SQRT(J280^2+K280^2)</f>
        <v>2.97968580545052</v>
      </c>
      <c r="M280" s="55" t="n">
        <f aca="false">IF(G280="","",MAX(0,G280-1.96*L280/100))</f>
        <v>0.6366163842156</v>
      </c>
      <c r="N280" s="55" t="n">
        <f aca="false">IF(G280="","",MIN(1,G280+1.96*L280/100))</f>
        <v>0.75342006778926</v>
      </c>
      <c r="O280" s="54" t="n">
        <f aca="false">ROUND(S280*W280,0)</f>
        <v>73</v>
      </c>
      <c r="P280" s="54" t="n">
        <f aca="false">IF(F280="","",ROUND(SQRT((F280*L280/100)^2+(G280*O280)^2),0))</f>
        <v>56</v>
      </c>
      <c r="R280" s="56" t="n">
        <v>18.6871630044773</v>
      </c>
      <c r="S280" s="57" t="n">
        <f aca="false">U280*V280*$F$5</f>
        <v>823.448359141722</v>
      </c>
      <c r="T280" s="58" t="n">
        <f aca="false">MAX(0,MIN(1,R280/100+$D$5))</f>
        <v>0.694427737153188</v>
      </c>
      <c r="U280" s="58" t="n">
        <v>0.478193007631662</v>
      </c>
      <c r="V280" s="57" t="n">
        <v>1722</v>
      </c>
      <c r="W280" s="58" t="n">
        <v>0.0882361663506877</v>
      </c>
      <c r="X280" s="59" t="s">
        <v>136</v>
      </c>
      <c r="Y280" s="59" t="s">
        <v>131</v>
      </c>
    </row>
    <row r="281" customFormat="false" ht="15" hidden="false" customHeight="false" outlineLevel="0" collapsed="false">
      <c r="A281" s="32" t="s">
        <v>386</v>
      </c>
      <c r="B281" s="32" t="s">
        <v>446</v>
      </c>
      <c r="C281" s="32" t="s">
        <v>448</v>
      </c>
      <c r="D281" s="54" t="n">
        <f aca="false">ROUND(S281*T281,0)</f>
        <v>542</v>
      </c>
      <c r="E281" s="54" t="n">
        <f aca="false">ROUND(S281,0)-D281</f>
        <v>238</v>
      </c>
      <c r="F281" s="54" t="n">
        <f aca="false">IF(COUNTA(D281:E281)=0,"",SUM(D281:E281))</f>
        <v>780</v>
      </c>
      <c r="G281" s="55" t="n">
        <f aca="false">IF(OR(F281="",F281=0),"",D281/F281)</f>
        <v>0.694871794871795</v>
      </c>
      <c r="H281" s="55" t="n">
        <f aca="false">IF(OR(F281="",F281=0),"",E281/F281)</f>
        <v>0.305128205128205</v>
      </c>
      <c r="I281" s="32" t="s">
        <v>129</v>
      </c>
      <c r="J281" s="36" t="n">
        <v>2.37310914384046</v>
      </c>
      <c r="K281" s="36" t="n">
        <f aca="false">$K$8</f>
        <v>1.80191023378638</v>
      </c>
      <c r="L281" s="36" t="n">
        <f aca="false">SQRT(J281^2+K281^2)</f>
        <v>2.97968580545052</v>
      </c>
      <c r="M281" s="55" t="n">
        <f aca="false">IF(G281="","",MAX(0,G281-1.96*L281/100))</f>
        <v>0.636469953084965</v>
      </c>
      <c r="N281" s="55" t="n">
        <f aca="false">IF(G281="","",MIN(1,G281+1.96*L281/100))</f>
        <v>0.753273636658625</v>
      </c>
      <c r="O281" s="54" t="n">
        <f aca="false">ROUND(S281*W281,0)</f>
        <v>69</v>
      </c>
      <c r="P281" s="54" t="n">
        <f aca="false">IF(F281="","",ROUND(SQRT((F281*L281/100)^2+(G281*O281)^2),0))</f>
        <v>53</v>
      </c>
      <c r="R281" s="56" t="n">
        <v>18.7460077871471</v>
      </c>
      <c r="S281" s="57" t="n">
        <f aca="false">U281*V281*$F$5</f>
        <v>779.911439114391</v>
      </c>
      <c r="T281" s="58" t="n">
        <f aca="false">MAX(0,MIN(1,R281/100+$D$5))</f>
        <v>0.695016184979885</v>
      </c>
      <c r="U281" s="58" t="n">
        <v>0.420664206642066</v>
      </c>
      <c r="V281" s="57" t="n">
        <v>1854</v>
      </c>
      <c r="W281" s="58" t="n">
        <v>0.0882361663506877</v>
      </c>
      <c r="X281" s="59" t="s">
        <v>136</v>
      </c>
      <c r="Y281" s="59" t="s">
        <v>131</v>
      </c>
    </row>
    <row r="282" customFormat="false" ht="15" hidden="false" customHeight="false" outlineLevel="0" collapsed="false">
      <c r="A282" s="32" t="s">
        <v>386</v>
      </c>
      <c r="B282" s="32" t="s">
        <v>446</v>
      </c>
      <c r="C282" s="32" t="s">
        <v>449</v>
      </c>
      <c r="D282" s="54" t="n">
        <f aca="false">ROUND(S282*T282,0)</f>
        <v>437</v>
      </c>
      <c r="E282" s="54" t="n">
        <f aca="false">ROUND(S282,0)-D282</f>
        <v>166</v>
      </c>
      <c r="F282" s="54" t="n">
        <f aca="false">IF(COUNTA(D282:E282)=0,"",SUM(D282:E282))</f>
        <v>603</v>
      </c>
      <c r="G282" s="55" t="n">
        <f aca="false">IF(OR(F282="",F282=0),"",D282/F282)</f>
        <v>0.724709784411277</v>
      </c>
      <c r="H282" s="55" t="n">
        <f aca="false">IF(OR(F282="",F282=0),"",E282/F282)</f>
        <v>0.275290215588723</v>
      </c>
      <c r="I282" s="32" t="s">
        <v>129</v>
      </c>
      <c r="J282" s="36" t="n">
        <v>2.37310914384046</v>
      </c>
      <c r="K282" s="36" t="n">
        <f aca="false">$K$8</f>
        <v>1.80191023378638</v>
      </c>
      <c r="L282" s="36" t="n">
        <f aca="false">SQRT(J282^2+K282^2)</f>
        <v>2.97968580545052</v>
      </c>
      <c r="M282" s="55" t="n">
        <f aca="false">IF(G282="","",MAX(0,G282-1.96*L282/100))</f>
        <v>0.666307942624447</v>
      </c>
      <c r="N282" s="55" t="n">
        <f aca="false">IF(G282="","",MIN(1,G282+1.96*L282/100))</f>
        <v>0.783111626198107</v>
      </c>
      <c r="O282" s="54" t="n">
        <f aca="false">ROUND(S282*W282,0)</f>
        <v>53</v>
      </c>
      <c r="P282" s="54" t="n">
        <f aca="false">IF(F282="","",ROUND(SQRT((F282*L282/100)^2+(G282*O282)^2),0))</f>
        <v>42</v>
      </c>
      <c r="R282" s="56" t="n">
        <v>21.7829952980285</v>
      </c>
      <c r="S282" s="57" t="n">
        <f aca="false">U282*V282*$F$5</f>
        <v>602.870201096892</v>
      </c>
      <c r="T282" s="58" t="n">
        <f aca="false">MAX(0,MIN(1,R282/100+$D$5))</f>
        <v>0.725386060088699</v>
      </c>
      <c r="U282" s="58" t="n">
        <v>0.447897623400366</v>
      </c>
      <c r="V282" s="57" t="n">
        <v>1346</v>
      </c>
      <c r="W282" s="58" t="n">
        <v>0.0882361663506877</v>
      </c>
      <c r="X282" s="59" t="s">
        <v>136</v>
      </c>
      <c r="Y282" s="59" t="s">
        <v>131</v>
      </c>
    </row>
    <row r="283" customFormat="false" ht="15" hidden="false" customHeight="false" outlineLevel="0" collapsed="false">
      <c r="A283" s="32" t="s">
        <v>386</v>
      </c>
      <c r="B283" s="32" t="s">
        <v>446</v>
      </c>
      <c r="C283" s="32" t="s">
        <v>450</v>
      </c>
      <c r="D283" s="54" t="n">
        <f aca="false">ROUND(S283*T283,0)</f>
        <v>611</v>
      </c>
      <c r="E283" s="54" t="n">
        <f aca="false">ROUND(S283,0)-D283</f>
        <v>210</v>
      </c>
      <c r="F283" s="54" t="n">
        <f aca="false">IF(COUNTA(D283:E283)=0,"",SUM(D283:E283))</f>
        <v>821</v>
      </c>
      <c r="G283" s="55" t="n">
        <f aca="false">IF(OR(F283="",F283=0),"",D283/F283)</f>
        <v>0.7442143727162</v>
      </c>
      <c r="H283" s="55" t="n">
        <f aca="false">IF(OR(F283="",F283=0),"",E283/F283)</f>
        <v>0.2557856272838</v>
      </c>
      <c r="I283" s="32" t="s">
        <v>129</v>
      </c>
      <c r="J283" s="36" t="n">
        <v>2.37310914384046</v>
      </c>
      <c r="K283" s="36" t="n">
        <f aca="false">$K$8</f>
        <v>1.80191023378638</v>
      </c>
      <c r="L283" s="36" t="n">
        <f aca="false">SQRT(J283^2+K283^2)</f>
        <v>2.97968580545052</v>
      </c>
      <c r="M283" s="55" t="n">
        <f aca="false">IF(G283="","",MAX(0,G283-1.96*L283/100))</f>
        <v>0.68581253092937</v>
      </c>
      <c r="N283" s="55" t="n">
        <f aca="false">IF(G283="","",MIN(1,G283+1.96*L283/100))</f>
        <v>0.80261621450303</v>
      </c>
      <c r="O283" s="54" t="n">
        <f aca="false">ROUND(S283*W283,0)</f>
        <v>72</v>
      </c>
      <c r="P283" s="54" t="n">
        <f aca="false">IF(F283="","",ROUND(SQRT((F283*L283/100)^2+(G283*O283)^2),0))</f>
        <v>59</v>
      </c>
      <c r="R283" s="56" t="n">
        <v>23.6415903597049</v>
      </c>
      <c r="S283" s="57" t="n">
        <f aca="false">U283*V283*$F$5</f>
        <v>820.6703125</v>
      </c>
      <c r="T283" s="58" t="n">
        <f aca="false">MAX(0,MIN(1,R283/100+$D$5))</f>
        <v>0.743972010705463</v>
      </c>
      <c r="U283" s="58" t="n">
        <v>0.6765625</v>
      </c>
      <c r="V283" s="57" t="n">
        <v>1213</v>
      </c>
      <c r="W283" s="58" t="n">
        <v>0.0882361663506877</v>
      </c>
      <c r="X283" s="59" t="s">
        <v>136</v>
      </c>
      <c r="Y283" s="59" t="s">
        <v>131</v>
      </c>
    </row>
    <row r="284" customFormat="false" ht="15" hidden="false" customHeight="false" outlineLevel="0" collapsed="false">
      <c r="A284" s="32" t="s">
        <v>386</v>
      </c>
      <c r="B284" s="32" t="s">
        <v>446</v>
      </c>
      <c r="C284" s="32" t="s">
        <v>451</v>
      </c>
      <c r="D284" s="54" t="n">
        <f aca="false">ROUND(S284*T284,0)</f>
        <v>467</v>
      </c>
      <c r="E284" s="54" t="n">
        <f aca="false">ROUND(S284,0)-D284</f>
        <v>124</v>
      </c>
      <c r="F284" s="54" t="n">
        <f aca="false">IF(COUNTA(D284:E284)=0,"",SUM(D284:E284))</f>
        <v>591</v>
      </c>
      <c r="G284" s="55" t="n">
        <f aca="false">IF(OR(F284="",F284=0),"",D284/F284)</f>
        <v>0.790186125211506</v>
      </c>
      <c r="H284" s="55" t="n">
        <f aca="false">IF(OR(F284="",F284=0),"",E284/F284)</f>
        <v>0.209813874788494</v>
      </c>
      <c r="I284" s="32" t="s">
        <v>129</v>
      </c>
      <c r="J284" s="36" t="n">
        <v>2.37310914384046</v>
      </c>
      <c r="K284" s="36" t="n">
        <f aca="false">$K$8</f>
        <v>1.80191023378638</v>
      </c>
      <c r="L284" s="36" t="n">
        <f aca="false">SQRT(J284^2+K284^2)</f>
        <v>2.97968580545052</v>
      </c>
      <c r="M284" s="55" t="n">
        <f aca="false">IF(G284="","",MAX(0,G284-1.96*L284/100))</f>
        <v>0.731784283424676</v>
      </c>
      <c r="N284" s="55" t="n">
        <f aca="false">IF(G284="","",MIN(1,G284+1.96*L284/100))</f>
        <v>0.848587966998336</v>
      </c>
      <c r="O284" s="54" t="n">
        <f aca="false">ROUND(S284*W284,0)</f>
        <v>52</v>
      </c>
      <c r="P284" s="54" t="n">
        <f aca="false">IF(F284="","",ROUND(SQRT((F284*L284/100)^2+(G284*O284)^2),0))</f>
        <v>45</v>
      </c>
      <c r="R284" s="56" t="n">
        <v>28.3299453154849</v>
      </c>
      <c r="S284" s="57" t="n">
        <f aca="false">U284*V284*$F$5</f>
        <v>590.669623059868</v>
      </c>
      <c r="T284" s="58" t="n">
        <f aca="false">MAX(0,MIN(1,R284/100+$D$5))</f>
        <v>0.790855560263263</v>
      </c>
      <c r="U284" s="58" t="n">
        <v>0.297117516629712</v>
      </c>
      <c r="V284" s="57" t="n">
        <v>1988</v>
      </c>
      <c r="W284" s="58" t="n">
        <v>0.0882361663506877</v>
      </c>
      <c r="X284" s="59" t="s">
        <v>136</v>
      </c>
      <c r="Y284" s="59" t="s">
        <v>131</v>
      </c>
    </row>
    <row r="285" customFormat="false" ht="15" hidden="false" customHeight="false" outlineLevel="0" collapsed="false">
      <c r="A285" s="32" t="s">
        <v>386</v>
      </c>
      <c r="B285" s="32" t="s">
        <v>446</v>
      </c>
      <c r="C285" s="32" t="s">
        <v>452</v>
      </c>
      <c r="D285" s="54" t="n">
        <f aca="false">ROUND(S285*T285,0)</f>
        <v>471</v>
      </c>
      <c r="E285" s="54" t="n">
        <f aca="false">ROUND(S285,0)-D285</f>
        <v>220</v>
      </c>
      <c r="F285" s="54" t="n">
        <f aca="false">IF(COUNTA(D285:E285)=0,"",SUM(D285:E285))</f>
        <v>691</v>
      </c>
      <c r="G285" s="55" t="n">
        <f aca="false">IF(OR(F285="",F285=0),"",D285/F285)</f>
        <v>0.681620839363242</v>
      </c>
      <c r="H285" s="55" t="n">
        <f aca="false">IF(OR(F285="",F285=0),"",E285/F285)</f>
        <v>0.318379160636758</v>
      </c>
      <c r="I285" s="32" t="s">
        <v>129</v>
      </c>
      <c r="J285" s="36" t="n">
        <v>2.37310914384046</v>
      </c>
      <c r="K285" s="36" t="n">
        <f aca="false">$K$8</f>
        <v>1.80191023378638</v>
      </c>
      <c r="L285" s="36" t="n">
        <f aca="false">SQRT(J285^2+K285^2)</f>
        <v>2.97968580545052</v>
      </c>
      <c r="M285" s="55" t="n">
        <f aca="false">IF(G285="","",MAX(0,G285-1.96*L285/100))</f>
        <v>0.623218997576412</v>
      </c>
      <c r="N285" s="55" t="n">
        <f aca="false">IF(G285="","",MIN(1,G285+1.96*L285/100))</f>
        <v>0.740022681150072</v>
      </c>
      <c r="O285" s="54" t="n">
        <f aca="false">ROUND(S285*W285,0)</f>
        <v>61</v>
      </c>
      <c r="P285" s="54" t="n">
        <f aca="false">IF(F285="","",ROUND(SQRT((F285*L285/100)^2+(G285*O285)^2),0))</f>
        <v>46</v>
      </c>
      <c r="R285" s="56" t="n">
        <v>17.4268967287602</v>
      </c>
      <c r="S285" s="57" t="n">
        <f aca="false">U285*V285*$F$5</f>
        <v>691.24526600541</v>
      </c>
      <c r="T285" s="58" t="n">
        <f aca="false">MAX(0,MIN(1,R285/100+$D$5))</f>
        <v>0.681825074396017</v>
      </c>
      <c r="U285" s="58" t="n">
        <v>0.612263300270514</v>
      </c>
      <c r="V285" s="57" t="n">
        <v>1129</v>
      </c>
      <c r="W285" s="58" t="n">
        <v>0.0882361663506877</v>
      </c>
      <c r="X285" s="59" t="s">
        <v>136</v>
      </c>
      <c r="Y285" s="59" t="s">
        <v>131</v>
      </c>
    </row>
    <row r="286" customFormat="false" ht="15" hidden="false" customHeight="false" outlineLevel="0" collapsed="false">
      <c r="A286" s="32" t="s">
        <v>386</v>
      </c>
      <c r="B286" s="32" t="s">
        <v>446</v>
      </c>
      <c r="C286" s="32" t="s">
        <v>453</v>
      </c>
      <c r="D286" s="54" t="n">
        <f aca="false">ROUND(S286*T286,0)</f>
        <v>336</v>
      </c>
      <c r="E286" s="54" t="n">
        <f aca="false">ROUND(S286,0)-D286</f>
        <v>174</v>
      </c>
      <c r="F286" s="54" t="n">
        <f aca="false">IF(COUNTA(D286:E286)=0,"",SUM(D286:E286))</f>
        <v>510</v>
      </c>
      <c r="G286" s="55" t="n">
        <f aca="false">IF(OR(F286="",F286=0),"",D286/F286)</f>
        <v>0.658823529411765</v>
      </c>
      <c r="H286" s="55" t="n">
        <f aca="false">IF(OR(F286="",F286=0),"",E286/F286)</f>
        <v>0.341176470588235</v>
      </c>
      <c r="I286" s="32" t="s">
        <v>129</v>
      </c>
      <c r="J286" s="36" t="n">
        <v>3.71103496666907</v>
      </c>
      <c r="K286" s="36" t="n">
        <f aca="false">$K$8</f>
        <v>1.80191023378638</v>
      </c>
      <c r="L286" s="36" t="n">
        <f aca="false">SQRT(J286^2+K286^2)</f>
        <v>4.12536798533956</v>
      </c>
      <c r="M286" s="55" t="n">
        <f aca="false">IF(G286="","",MAX(0,G286-1.96*L286/100))</f>
        <v>0.577966316899109</v>
      </c>
      <c r="N286" s="55" t="n">
        <f aca="false">IF(G286="","",MIN(1,G286+1.96*L286/100))</f>
        <v>0.73968074192442</v>
      </c>
      <c r="O286" s="54" t="n">
        <f aca="false">ROUND(S286*W286,0)</f>
        <v>75</v>
      </c>
      <c r="P286" s="54" t="n">
        <f aca="false">IF(F286="","",ROUND(SQRT((F286*L286/100)^2+(G286*O286)^2),0))</f>
        <v>54</v>
      </c>
      <c r="R286" s="56" t="n">
        <v>15.1235247399295</v>
      </c>
      <c r="S286" s="57" t="n">
        <f aca="false">U286*V286*$F$5</f>
        <v>510.153409090909</v>
      </c>
      <c r="T286" s="58" t="n">
        <f aca="false">MAX(0,MIN(1,R286/100+$D$5))</f>
        <v>0.65879135450771</v>
      </c>
      <c r="U286" s="58" t="n">
        <v>0.368607954545455</v>
      </c>
      <c r="V286" s="57" t="n">
        <v>1384</v>
      </c>
      <c r="W286" s="58" t="n">
        <v>0.147793277096735</v>
      </c>
      <c r="X286" s="59" t="s">
        <v>130</v>
      </c>
      <c r="Y286" s="59" t="s">
        <v>131</v>
      </c>
    </row>
    <row r="287" customFormat="false" ht="15" hidden="false" customHeight="false" outlineLevel="0" collapsed="false">
      <c r="A287" s="32" t="s">
        <v>386</v>
      </c>
      <c r="B287" s="32" t="s">
        <v>446</v>
      </c>
      <c r="C287" s="32" t="s">
        <v>454</v>
      </c>
      <c r="D287" s="54" t="n">
        <f aca="false">ROUND(S287*T287,0)</f>
        <v>149</v>
      </c>
      <c r="E287" s="54" t="n">
        <f aca="false">ROUND(S287,0)-D287</f>
        <v>54</v>
      </c>
      <c r="F287" s="54" t="n">
        <f aca="false">IF(COUNTA(D287:E287)=0,"",SUM(D287:E287))</f>
        <v>203</v>
      </c>
      <c r="G287" s="55" t="n">
        <f aca="false">IF(OR(F287="",F287=0),"",D287/F287)</f>
        <v>0.733990147783251</v>
      </c>
      <c r="H287" s="55" t="n">
        <f aca="false">IF(OR(F287="",F287=0),"",E287/F287)</f>
        <v>0.266009852216749</v>
      </c>
      <c r="I287" s="32" t="s">
        <v>129</v>
      </c>
      <c r="J287" s="36" t="n">
        <v>3.71103496666907</v>
      </c>
      <c r="K287" s="36" t="n">
        <f aca="false">$K$8</f>
        <v>1.80191023378638</v>
      </c>
      <c r="L287" s="36" t="n">
        <f aca="false">SQRT(J287^2+K287^2)</f>
        <v>4.12536798533956</v>
      </c>
      <c r="M287" s="55" t="n">
        <f aca="false">IF(G287="","",MAX(0,G287-1.96*L287/100))</f>
        <v>0.653132935270596</v>
      </c>
      <c r="N287" s="55" t="n">
        <f aca="false">IF(G287="","",MIN(1,G287+1.96*L287/100))</f>
        <v>0.814847360295907</v>
      </c>
      <c r="O287" s="54" t="n">
        <f aca="false">ROUND(S287*W287,0)</f>
        <v>30</v>
      </c>
      <c r="P287" s="54" t="n">
        <f aca="false">IF(F287="","",ROUND(SQRT((F287*L287/100)^2+(G287*O287)^2),0))</f>
        <v>24</v>
      </c>
      <c r="R287" s="56" t="n">
        <v>22.4823569909964</v>
      </c>
      <c r="S287" s="57" t="n">
        <f aca="false">U287*V287*$F$5</f>
        <v>202.766550522648</v>
      </c>
      <c r="T287" s="58" t="n">
        <f aca="false">MAX(0,MIN(1,R287/100+$D$5))</f>
        <v>0.732379677018378</v>
      </c>
      <c r="U287" s="58" t="n">
        <v>0.369337979094077</v>
      </c>
      <c r="V287" s="57" t="n">
        <v>549</v>
      </c>
      <c r="W287" s="58" t="n">
        <v>0.147793277096735</v>
      </c>
      <c r="X287" s="59" t="s">
        <v>130</v>
      </c>
      <c r="Y287" s="59" t="s">
        <v>131</v>
      </c>
    </row>
    <row r="288" customFormat="false" ht="15" hidden="false" customHeight="false" outlineLevel="0" collapsed="false">
      <c r="A288" s="32" t="s">
        <v>386</v>
      </c>
      <c r="B288" s="32" t="s">
        <v>446</v>
      </c>
      <c r="C288" s="32" t="s">
        <v>455</v>
      </c>
      <c r="D288" s="54" t="n">
        <f aca="false">ROUND(S288*T288,0)</f>
        <v>234</v>
      </c>
      <c r="E288" s="54" t="n">
        <f aca="false">ROUND(S288,0)-D288</f>
        <v>84</v>
      </c>
      <c r="F288" s="54" t="n">
        <f aca="false">IF(COUNTA(D288:E288)=0,"",SUM(D288:E288))</f>
        <v>318</v>
      </c>
      <c r="G288" s="55" t="n">
        <f aca="false">IF(OR(F288="",F288=0),"",D288/F288)</f>
        <v>0.735849056603774</v>
      </c>
      <c r="H288" s="55" t="n">
        <f aca="false">IF(OR(F288="",F288=0),"",E288/F288)</f>
        <v>0.264150943396226</v>
      </c>
      <c r="I288" s="32" t="s">
        <v>129</v>
      </c>
      <c r="J288" s="36" t="n">
        <v>3.71103496666907</v>
      </c>
      <c r="K288" s="36" t="n">
        <f aca="false">$K$8</f>
        <v>1.80191023378638</v>
      </c>
      <c r="L288" s="36" t="n">
        <f aca="false">SQRT(J288^2+K288^2)</f>
        <v>4.12536798533956</v>
      </c>
      <c r="M288" s="55" t="n">
        <f aca="false">IF(G288="","",MAX(0,G288-1.96*L288/100))</f>
        <v>0.654991844091118</v>
      </c>
      <c r="N288" s="55" t="n">
        <f aca="false">IF(G288="","",MIN(1,G288+1.96*L288/100))</f>
        <v>0.816706269116429</v>
      </c>
      <c r="O288" s="54" t="n">
        <f aca="false">ROUND(S288*W288,0)</f>
        <v>47</v>
      </c>
      <c r="P288" s="54" t="n">
        <f aca="false">IF(F288="","",ROUND(SQRT((F288*L288/100)^2+(G288*O288)^2),0))</f>
        <v>37</v>
      </c>
      <c r="R288" s="56" t="n">
        <v>22.8374207555621</v>
      </c>
      <c r="S288" s="57" t="n">
        <f aca="false">U288*V288*$F$5</f>
        <v>318.271119842829</v>
      </c>
      <c r="T288" s="58" t="n">
        <f aca="false">MAX(0,MIN(1,R288/100+$D$5))</f>
        <v>0.735930314664036</v>
      </c>
      <c r="U288" s="58" t="n">
        <v>0.318271119842829</v>
      </c>
      <c r="V288" s="57" t="n">
        <v>1000</v>
      </c>
      <c r="W288" s="58" t="n">
        <v>0.147793277096735</v>
      </c>
      <c r="X288" s="59" t="s">
        <v>130</v>
      </c>
      <c r="Y288" s="59" t="s">
        <v>131</v>
      </c>
    </row>
    <row r="289" customFormat="false" ht="15" hidden="false" customHeight="false" outlineLevel="0" collapsed="false">
      <c r="A289" s="32" t="s">
        <v>386</v>
      </c>
      <c r="B289" s="32" t="s">
        <v>446</v>
      </c>
      <c r="C289" s="32" t="s">
        <v>456</v>
      </c>
      <c r="D289" s="54" t="n">
        <f aca="false">ROUND(S289*T289,0)</f>
        <v>237</v>
      </c>
      <c r="E289" s="54" t="n">
        <f aca="false">ROUND(S289,0)-D289</f>
        <v>114</v>
      </c>
      <c r="F289" s="54" t="n">
        <f aca="false">IF(COUNTA(D289:E289)=0,"",SUM(D289:E289))</f>
        <v>351</v>
      </c>
      <c r="G289" s="55" t="n">
        <f aca="false">IF(OR(F289="",F289=0),"",D289/F289)</f>
        <v>0.675213675213675</v>
      </c>
      <c r="H289" s="55" t="n">
        <f aca="false">IF(OR(F289="",F289=0),"",E289/F289)</f>
        <v>0.324786324786325</v>
      </c>
      <c r="I289" s="32" t="s">
        <v>129</v>
      </c>
      <c r="J289" s="36" t="n">
        <v>3.71103496666907</v>
      </c>
      <c r="K289" s="36" t="n">
        <f aca="false">$K$8</f>
        <v>1.80191023378638</v>
      </c>
      <c r="L289" s="36" t="n">
        <f aca="false">SQRT(J289^2+K289^2)</f>
        <v>4.12536798533956</v>
      </c>
      <c r="M289" s="55" t="n">
        <f aca="false">IF(G289="","",MAX(0,G289-1.96*L289/100))</f>
        <v>0.59435646270102</v>
      </c>
      <c r="N289" s="55" t="n">
        <f aca="false">IF(G289="","",MIN(1,G289+1.96*L289/100))</f>
        <v>0.756070887726331</v>
      </c>
      <c r="O289" s="54" t="n">
        <f aca="false">ROUND(S289*W289,0)</f>
        <v>52</v>
      </c>
      <c r="P289" s="54" t="n">
        <f aca="false">IF(F289="","",ROUND(SQRT((F289*L289/100)^2+(G289*O289)^2),0))</f>
        <v>38</v>
      </c>
      <c r="R289" s="56" t="n">
        <v>16.8094555362378</v>
      </c>
      <c r="S289" s="57" t="n">
        <f aca="false">U289*V289*$F$5</f>
        <v>350.591240875912</v>
      </c>
      <c r="T289" s="58" t="n">
        <f aca="false">MAX(0,MIN(1,R289/100+$D$5))</f>
        <v>0.675650662470792</v>
      </c>
      <c r="U289" s="58" t="n">
        <v>0.313868613138686</v>
      </c>
      <c r="V289" s="57" t="n">
        <v>1117</v>
      </c>
      <c r="W289" s="58" t="n">
        <v>0.147793277096735</v>
      </c>
      <c r="X289" s="59" t="s">
        <v>130</v>
      </c>
      <c r="Y289" s="59" t="s">
        <v>131</v>
      </c>
    </row>
    <row r="290" customFormat="false" ht="15" hidden="false" customHeight="false" outlineLevel="0" collapsed="false">
      <c r="A290" s="32" t="s">
        <v>386</v>
      </c>
      <c r="B290" s="32" t="s">
        <v>446</v>
      </c>
      <c r="C290" s="32" t="s">
        <v>457</v>
      </c>
      <c r="D290" s="54" t="n">
        <f aca="false">ROUND(S290*T290,0)</f>
        <v>1145</v>
      </c>
      <c r="E290" s="54" t="n">
        <f aca="false">ROUND(S290,0)-D290</f>
        <v>496</v>
      </c>
      <c r="F290" s="54" t="n">
        <f aca="false">IF(COUNTA(D290:E290)=0,"",SUM(D290:E290))</f>
        <v>1641</v>
      </c>
      <c r="G290" s="55" t="n">
        <f aca="false">IF(OR(F290="",F290=0),"",D290/F290)</f>
        <v>0.697745277269957</v>
      </c>
      <c r="H290" s="55" t="n">
        <f aca="false">IF(OR(F290="",F290=0),"",E290/F290)</f>
        <v>0.302254722730043</v>
      </c>
      <c r="I290" s="32" t="s">
        <v>232</v>
      </c>
      <c r="J290" s="36" t="n">
        <v>1.88612725432908</v>
      </c>
      <c r="K290" s="36" t="n">
        <f aca="false">$K$8</f>
        <v>1.80191023378638</v>
      </c>
      <c r="L290" s="36" t="n">
        <f aca="false">SQRT(J290^2+K290^2)</f>
        <v>2.60851615102284</v>
      </c>
      <c r="M290" s="55" t="n">
        <f aca="false">IF(G290="","",MAX(0,G290-1.96*L290/100))</f>
        <v>0.64661836070991</v>
      </c>
      <c r="N290" s="55" t="n">
        <f aca="false">IF(G290="","",MIN(1,G290+1.96*L290/100))</f>
        <v>0.748872193830005</v>
      </c>
      <c r="O290" s="54" t="n">
        <f aca="false">ROUND(S290*W290,0)</f>
        <v>111</v>
      </c>
      <c r="P290" s="54" t="n">
        <f aca="false">IF(F290="","",ROUND(SQRT((F290*L290/100)^2+(G290*O290)^2),0))</f>
        <v>88</v>
      </c>
      <c r="R290" s="56" t="n">
        <v>19.0017406711584</v>
      </c>
      <c r="S290" s="57" t="n">
        <f aca="false">U290*V290*$F$5</f>
        <v>1641.003487384</v>
      </c>
      <c r="T290" s="58" t="n">
        <f aca="false">MAX(0,MIN(1,R290/100+$D$5))</f>
        <v>0.697573513819999</v>
      </c>
      <c r="U290" s="58" t="n">
        <v>0.752408751666208</v>
      </c>
      <c r="V290" s="57" t="n">
        <v>2181</v>
      </c>
      <c r="W290" s="58" t="n">
        <v>0.0678151016999644</v>
      </c>
      <c r="X290" s="59" t="s">
        <v>169</v>
      </c>
      <c r="Y290" s="59" t="s">
        <v>131</v>
      </c>
    </row>
    <row r="291" customFormat="false" ht="15" hidden="false" customHeight="false" outlineLevel="0" collapsed="false">
      <c r="A291" s="32" t="s">
        <v>386</v>
      </c>
      <c r="B291" s="32" t="s">
        <v>446</v>
      </c>
      <c r="C291" s="32" t="s">
        <v>458</v>
      </c>
      <c r="D291" s="54" t="n">
        <f aca="false">ROUND(S291*T291,0)</f>
        <v>621</v>
      </c>
      <c r="E291" s="54" t="n">
        <f aca="false">ROUND(S291,0)-D291</f>
        <v>305</v>
      </c>
      <c r="F291" s="54" t="n">
        <f aca="false">IF(COUNTA(D291:E291)=0,"",SUM(D291:E291))</f>
        <v>926</v>
      </c>
      <c r="G291" s="55" t="n">
        <f aca="false">IF(OR(F291="",F291=0),"",D291/F291)</f>
        <v>0.670626349892009</v>
      </c>
      <c r="H291" s="55" t="n">
        <f aca="false">IF(OR(F291="",F291=0),"",E291/F291)</f>
        <v>0.329373650107991</v>
      </c>
      <c r="I291" s="32" t="s">
        <v>129</v>
      </c>
      <c r="J291" s="36" t="n">
        <v>2.37310914384046</v>
      </c>
      <c r="K291" s="36" t="n">
        <f aca="false">$K$8</f>
        <v>1.80191023378638</v>
      </c>
      <c r="L291" s="36" t="n">
        <f aca="false">SQRT(J291^2+K291^2)</f>
        <v>2.97968580545052</v>
      </c>
      <c r="M291" s="55" t="n">
        <f aca="false">IF(G291="","",MAX(0,G291-1.96*L291/100))</f>
        <v>0.612224508105179</v>
      </c>
      <c r="N291" s="55" t="n">
        <f aca="false">IF(G291="","",MIN(1,G291+1.96*L291/100))</f>
        <v>0.729028191678839</v>
      </c>
      <c r="O291" s="54" t="n">
        <f aca="false">ROUND(S291*W291,0)</f>
        <v>82</v>
      </c>
      <c r="P291" s="54" t="n">
        <f aca="false">IF(F291="","",ROUND(SQRT((F291*L291/100)^2+(G291*O291)^2),0))</f>
        <v>62</v>
      </c>
      <c r="R291" s="56" t="n">
        <v>16.3646371746702</v>
      </c>
      <c r="S291" s="57" t="n">
        <f aca="false">U291*V291*$F$5</f>
        <v>925.647509578544</v>
      </c>
      <c r="T291" s="58" t="n">
        <f aca="false">MAX(0,MIN(1,R291/100+$D$5))</f>
        <v>0.671202478855116</v>
      </c>
      <c r="U291" s="58" t="n">
        <v>0.432950191570881</v>
      </c>
      <c r="V291" s="57" t="n">
        <v>2138</v>
      </c>
      <c r="W291" s="58" t="n">
        <v>0.0882361663506877</v>
      </c>
      <c r="X291" s="59" t="s">
        <v>136</v>
      </c>
      <c r="Y291" s="59" t="s">
        <v>131</v>
      </c>
    </row>
    <row r="292" customFormat="false" ht="15" hidden="false" customHeight="false" outlineLevel="0" collapsed="false">
      <c r="A292" s="32" t="s">
        <v>386</v>
      </c>
      <c r="B292" s="32" t="s">
        <v>459</v>
      </c>
      <c r="C292" s="32" t="s">
        <v>460</v>
      </c>
      <c r="D292" s="54" t="n">
        <f aca="false">ROUND(S292*T292,0)</f>
        <v>726</v>
      </c>
      <c r="E292" s="54" t="n">
        <f aca="false">ROUND(S292,0)-D292</f>
        <v>636</v>
      </c>
      <c r="F292" s="54" t="n">
        <f aca="false">IF(COUNTA(D292:E292)=0,"",SUM(D292:E292))</f>
        <v>1362</v>
      </c>
      <c r="G292" s="55" t="n">
        <f aca="false">IF(OR(F292="",F292=0),"",D292/F292)</f>
        <v>0.533039647577093</v>
      </c>
      <c r="H292" s="55" t="n">
        <f aca="false">IF(OR(F292="",F292=0),"",E292/F292)</f>
        <v>0.466960352422908</v>
      </c>
      <c r="I292" s="32" t="s">
        <v>129</v>
      </c>
      <c r="J292" s="36" t="n">
        <v>1.88612725432908</v>
      </c>
      <c r="K292" s="36" t="n">
        <f aca="false">$K$8</f>
        <v>1.80191023378638</v>
      </c>
      <c r="L292" s="36" t="n">
        <f aca="false">SQRT(J292^2+K292^2)</f>
        <v>2.60851615102284</v>
      </c>
      <c r="M292" s="55" t="n">
        <f aca="false">IF(G292="","",MAX(0,G292-1.96*L292/100))</f>
        <v>0.481912731017045</v>
      </c>
      <c r="N292" s="55" t="n">
        <f aca="false">IF(G292="","",MIN(1,G292+1.96*L292/100))</f>
        <v>0.58416656413714</v>
      </c>
      <c r="O292" s="54" t="n">
        <f aca="false">ROUND(S292*W292,0)</f>
        <v>92</v>
      </c>
      <c r="P292" s="54" t="n">
        <f aca="false">IF(F292="","",ROUND(SQRT((F292*L292/100)^2+(G292*O292)^2),0))</f>
        <v>61</v>
      </c>
      <c r="R292" s="56" t="n">
        <v>2.52345426167891</v>
      </c>
      <c r="S292" s="57" t="n">
        <f aca="false">U292*V292*$F$5</f>
        <v>1362.48372781065</v>
      </c>
      <c r="T292" s="58" t="n">
        <f aca="false">MAX(0,MIN(1,R292/100+$D$5))</f>
        <v>0.532790649725204</v>
      </c>
      <c r="U292" s="58" t="n">
        <v>0.638165680473373</v>
      </c>
      <c r="V292" s="57" t="n">
        <v>2135</v>
      </c>
      <c r="W292" s="58" t="n">
        <v>0.0678151016999644</v>
      </c>
      <c r="X292" s="59" t="s">
        <v>169</v>
      </c>
      <c r="Y292" s="59" t="s">
        <v>131</v>
      </c>
    </row>
    <row r="293" customFormat="false" ht="15" hidden="false" customHeight="false" outlineLevel="0" collapsed="false">
      <c r="A293" s="32" t="s">
        <v>386</v>
      </c>
      <c r="B293" s="32" t="s">
        <v>459</v>
      </c>
      <c r="C293" s="32" t="s">
        <v>461</v>
      </c>
      <c r="D293" s="54" t="n">
        <f aca="false">ROUND(S293*T293,0)</f>
        <v>576</v>
      </c>
      <c r="E293" s="54" t="n">
        <f aca="false">ROUND(S293,0)-D293</f>
        <v>521</v>
      </c>
      <c r="F293" s="54" t="n">
        <f aca="false">IF(COUNTA(D293:E293)=0,"",SUM(D293:E293))</f>
        <v>1097</v>
      </c>
      <c r="G293" s="55" t="n">
        <f aca="false">IF(OR(F293="",F293=0),"",D293/F293)</f>
        <v>0.525068368277119</v>
      </c>
      <c r="H293" s="55" t="n">
        <f aca="false">IF(OR(F293="",F293=0),"",E293/F293)</f>
        <v>0.474931631722881</v>
      </c>
      <c r="I293" s="32" t="s">
        <v>232</v>
      </c>
      <c r="J293" s="36" t="n">
        <v>1.88612725432908</v>
      </c>
      <c r="K293" s="36" t="n">
        <f aca="false">$K$8</f>
        <v>1.80191023378638</v>
      </c>
      <c r="L293" s="36" t="n">
        <f aca="false">SQRT(J293^2+K293^2)</f>
        <v>2.60851615102284</v>
      </c>
      <c r="M293" s="55" t="n">
        <f aca="false">IF(G293="","",MAX(0,G293-1.96*L293/100))</f>
        <v>0.473941451717072</v>
      </c>
      <c r="N293" s="55" t="n">
        <f aca="false">IF(G293="","",MIN(1,G293+1.96*L293/100))</f>
        <v>0.576195284837167</v>
      </c>
      <c r="O293" s="54" t="n">
        <f aca="false">ROUND(S293*W293,0)</f>
        <v>74</v>
      </c>
      <c r="P293" s="54" t="n">
        <f aca="false">IF(F293="","",ROUND(SQRT((F293*L293/100)^2+(G293*O293)^2),0))</f>
        <v>48</v>
      </c>
      <c r="R293" s="56" t="n">
        <v>1.74377694372724</v>
      </c>
      <c r="S293" s="57" t="n">
        <f aca="false">U293*V293*$F$5</f>
        <v>1096.75029446997</v>
      </c>
      <c r="T293" s="58" t="n">
        <f aca="false">MAX(0,MIN(1,R293/100+$D$5))</f>
        <v>0.524993876545687</v>
      </c>
      <c r="U293" s="58" t="n">
        <v>0.641801519406637</v>
      </c>
      <c r="V293" s="57" t="n">
        <v>1708.86210348014</v>
      </c>
      <c r="W293" s="58" t="n">
        <v>0.0678151016999644</v>
      </c>
      <c r="X293" s="59" t="s">
        <v>169</v>
      </c>
      <c r="Y293" s="59" t="s">
        <v>234</v>
      </c>
    </row>
    <row r="294" customFormat="false" ht="15" hidden="false" customHeight="false" outlineLevel="0" collapsed="false">
      <c r="A294" s="32" t="s">
        <v>386</v>
      </c>
      <c r="B294" s="32" t="s">
        <v>459</v>
      </c>
      <c r="C294" s="32" t="s">
        <v>462</v>
      </c>
      <c r="D294" s="54" t="n">
        <f aca="false">ROUND(S294*T294,0)</f>
        <v>315</v>
      </c>
      <c r="E294" s="54" t="n">
        <f aca="false">ROUND(S294,0)-D294</f>
        <v>266</v>
      </c>
      <c r="F294" s="54" t="n">
        <f aca="false">IF(COUNTA(D294:E294)=0,"",SUM(D294:E294))</f>
        <v>581</v>
      </c>
      <c r="G294" s="55" t="n">
        <f aca="false">IF(OR(F294="",F294=0),"",D294/F294)</f>
        <v>0.542168674698795</v>
      </c>
      <c r="H294" s="55" t="n">
        <f aca="false">IF(OR(F294="",F294=0),"",E294/F294)</f>
        <v>0.457831325301205</v>
      </c>
      <c r="I294" s="32" t="s">
        <v>232</v>
      </c>
      <c r="J294" s="36" t="n">
        <v>2.37310914384046</v>
      </c>
      <c r="K294" s="36" t="n">
        <f aca="false">$K$8</f>
        <v>1.80191023378638</v>
      </c>
      <c r="L294" s="36" t="n">
        <f aca="false">SQRT(J294^2+K294^2)</f>
        <v>2.97968580545052</v>
      </c>
      <c r="M294" s="55" t="n">
        <f aca="false">IF(G294="","",MAX(0,G294-1.96*L294/100))</f>
        <v>0.483766832911965</v>
      </c>
      <c r="N294" s="55" t="n">
        <f aca="false">IF(G294="","",MIN(1,G294+1.96*L294/100))</f>
        <v>0.600570516485625</v>
      </c>
      <c r="O294" s="54" t="n">
        <f aca="false">ROUND(S294*W294,0)</f>
        <v>51</v>
      </c>
      <c r="P294" s="54" t="n">
        <f aca="false">IF(F294="","",ROUND(SQRT((F294*L294/100)^2+(G294*O294)^2),0))</f>
        <v>33</v>
      </c>
      <c r="R294" s="56" t="n">
        <v>3.4675936398669</v>
      </c>
      <c r="S294" s="57" t="n">
        <f aca="false">U294*V294*$F$5</f>
        <v>581.035155413661</v>
      </c>
      <c r="T294" s="58" t="n">
        <f aca="false">MAX(0,MIN(1,R294/100+$D$5))</f>
        <v>0.542232043507084</v>
      </c>
      <c r="U294" s="58" t="n">
        <v>0.283708571979326</v>
      </c>
      <c r="V294" s="57" t="n">
        <v>2048</v>
      </c>
      <c r="W294" s="58" t="n">
        <v>0.0882361663506877</v>
      </c>
      <c r="X294" s="59" t="s">
        <v>136</v>
      </c>
      <c r="Y294" s="59" t="s">
        <v>131</v>
      </c>
    </row>
    <row r="295" customFormat="false" ht="15" hidden="false" customHeight="false" outlineLevel="0" collapsed="false">
      <c r="A295" s="32" t="s">
        <v>386</v>
      </c>
      <c r="B295" s="32" t="s">
        <v>459</v>
      </c>
      <c r="C295" s="32" t="s">
        <v>463</v>
      </c>
      <c r="D295" s="54" t="n">
        <f aca="false">ROUND(S295*T295,0)</f>
        <v>615</v>
      </c>
      <c r="E295" s="54" t="n">
        <f aca="false">ROUND(S295,0)-D295</f>
        <v>550</v>
      </c>
      <c r="F295" s="54" t="n">
        <f aca="false">IF(COUNTA(D295:E295)=0,"",SUM(D295:E295))</f>
        <v>1165</v>
      </c>
      <c r="G295" s="55" t="n">
        <f aca="false">IF(OR(F295="",F295=0),"",D295/F295)</f>
        <v>0.527896995708155</v>
      </c>
      <c r="H295" s="55" t="n">
        <f aca="false">IF(OR(F295="",F295=0),"",E295/F295)</f>
        <v>0.472103004291846</v>
      </c>
      <c r="I295" s="32" t="s">
        <v>232</v>
      </c>
      <c r="J295" s="36" t="n">
        <v>1.88612725432908</v>
      </c>
      <c r="K295" s="36" t="n">
        <f aca="false">$K$8</f>
        <v>1.80191023378638</v>
      </c>
      <c r="L295" s="36" t="n">
        <f aca="false">SQRT(J295^2+K295^2)</f>
        <v>2.60851615102284</v>
      </c>
      <c r="M295" s="55" t="n">
        <f aca="false">IF(G295="","",MAX(0,G295-1.96*L295/100))</f>
        <v>0.476770079148107</v>
      </c>
      <c r="N295" s="55" t="n">
        <f aca="false">IF(G295="","",MIN(1,G295+1.96*L295/100))</f>
        <v>0.579023912268202</v>
      </c>
      <c r="O295" s="54" t="n">
        <f aca="false">ROUND(S295*W295,0)</f>
        <v>79</v>
      </c>
      <c r="P295" s="54" t="n">
        <f aca="false">IF(F295="","",ROUND(SQRT((F295*L295/100)^2+(G295*O295)^2),0))</f>
        <v>52</v>
      </c>
      <c r="R295" s="56" t="n">
        <v>2.052886302455</v>
      </c>
      <c r="S295" s="57" t="n">
        <f aca="false">U295*V295*$F$5</f>
        <v>1165.3300485926</v>
      </c>
      <c r="T295" s="58" t="n">
        <f aca="false">MAX(0,MIN(1,R295/100+$D$5))</f>
        <v>0.528084970132965</v>
      </c>
      <c r="U295" s="58" t="n">
        <v>0.60134773346046</v>
      </c>
      <c r="V295" s="57" t="n">
        <v>1937.86387434555</v>
      </c>
      <c r="W295" s="58" t="n">
        <v>0.0678151016999644</v>
      </c>
      <c r="X295" s="59" t="s">
        <v>169</v>
      </c>
      <c r="Y295" s="59" t="s">
        <v>234</v>
      </c>
    </row>
    <row r="296" customFormat="false" ht="15" hidden="false" customHeight="false" outlineLevel="0" collapsed="false">
      <c r="A296" s="32" t="s">
        <v>386</v>
      </c>
      <c r="B296" s="32" t="s">
        <v>459</v>
      </c>
      <c r="C296" s="32" t="s">
        <v>464</v>
      </c>
      <c r="D296" s="54" t="n">
        <f aca="false">ROUND(S296*T296,0)</f>
        <v>534</v>
      </c>
      <c r="E296" s="54" t="n">
        <f aca="false">ROUND(S296,0)-D296</f>
        <v>479</v>
      </c>
      <c r="F296" s="54" t="n">
        <f aca="false">IF(COUNTA(D296:E296)=0,"",SUM(D296:E296))</f>
        <v>1013</v>
      </c>
      <c r="G296" s="55" t="n">
        <f aca="false">IF(OR(F296="",F296=0),"",D296/F296)</f>
        <v>0.527147087857848</v>
      </c>
      <c r="H296" s="55" t="n">
        <f aca="false">IF(OR(F296="",F296=0),"",E296/F296)</f>
        <v>0.472852912142152</v>
      </c>
      <c r="I296" s="32" t="s">
        <v>129</v>
      </c>
      <c r="J296" s="36" t="n">
        <v>1.88612725432908</v>
      </c>
      <c r="K296" s="36" t="n">
        <f aca="false">$K$8</f>
        <v>1.80191023378638</v>
      </c>
      <c r="L296" s="36" t="n">
        <f aca="false">SQRT(J296^2+K296^2)</f>
        <v>2.60851615102284</v>
      </c>
      <c r="M296" s="55" t="n">
        <f aca="false">IF(G296="","",MAX(0,G296-1.96*L296/100))</f>
        <v>0.4760201712978</v>
      </c>
      <c r="N296" s="55" t="n">
        <f aca="false">IF(G296="","",MIN(1,G296+1.96*L296/100))</f>
        <v>0.578274004417896</v>
      </c>
      <c r="O296" s="54" t="n">
        <f aca="false">ROUND(S296*W296,0)</f>
        <v>69</v>
      </c>
      <c r="P296" s="54" t="n">
        <f aca="false">IF(F296="","",ROUND(SQRT((F296*L296/100)^2+(G296*O296)^2),0))</f>
        <v>45</v>
      </c>
      <c r="R296" s="56" t="n">
        <v>1.99017549648479</v>
      </c>
      <c r="S296" s="57" t="n">
        <f aca="false">U296*V296*$F$5</f>
        <v>1012.91514143095</v>
      </c>
      <c r="T296" s="58" t="n">
        <f aca="false">MAX(0,MIN(1,R296/100+$D$5))</f>
        <v>0.527457862073263</v>
      </c>
      <c r="U296" s="58" t="n">
        <v>0.613144758735441</v>
      </c>
      <c r="V296" s="57" t="n">
        <v>1652</v>
      </c>
      <c r="W296" s="58" t="n">
        <v>0.0678151016999644</v>
      </c>
      <c r="X296" s="59" t="s">
        <v>169</v>
      </c>
      <c r="Y296" s="59" t="s">
        <v>131</v>
      </c>
    </row>
    <row r="297" customFormat="false" ht="15" hidden="false" customHeight="false" outlineLevel="0" collapsed="false">
      <c r="A297" s="32" t="s">
        <v>386</v>
      </c>
      <c r="B297" s="32" t="s">
        <v>459</v>
      </c>
      <c r="C297" s="32" t="s">
        <v>465</v>
      </c>
      <c r="D297" s="54" t="n">
        <f aca="false">ROUND(S297*T297,0)</f>
        <v>629</v>
      </c>
      <c r="E297" s="54" t="n">
        <f aca="false">ROUND(S297,0)-D297</f>
        <v>571</v>
      </c>
      <c r="F297" s="54" t="n">
        <f aca="false">IF(COUNTA(D297:E297)=0,"",SUM(D297:E297))</f>
        <v>1200</v>
      </c>
      <c r="G297" s="55" t="n">
        <f aca="false">IF(OR(F297="",F297=0),"",D297/F297)</f>
        <v>0.524166666666667</v>
      </c>
      <c r="H297" s="55" t="n">
        <f aca="false">IF(OR(F297="",F297=0),"",E297/F297)</f>
        <v>0.475833333333333</v>
      </c>
      <c r="I297" s="32" t="s">
        <v>232</v>
      </c>
      <c r="J297" s="36" t="n">
        <v>1.88612725432908</v>
      </c>
      <c r="K297" s="36" t="n">
        <f aca="false">$K$8</f>
        <v>1.80191023378638</v>
      </c>
      <c r="L297" s="36" t="n">
        <f aca="false">SQRT(J297^2+K297^2)</f>
        <v>2.60851615102284</v>
      </c>
      <c r="M297" s="55" t="n">
        <f aca="false">IF(G297="","",MAX(0,G297-1.96*L297/100))</f>
        <v>0.473039750106619</v>
      </c>
      <c r="N297" s="55" t="n">
        <f aca="false">IF(G297="","",MIN(1,G297+1.96*L297/100))</f>
        <v>0.575293583226714</v>
      </c>
      <c r="O297" s="54" t="n">
        <f aca="false">ROUND(S297*W297,0)</f>
        <v>81</v>
      </c>
      <c r="P297" s="54" t="n">
        <f aca="false">IF(F297="","",ROUND(SQRT((F297*L297/100)^2+(G297*O297)^2),0))</f>
        <v>53</v>
      </c>
      <c r="R297" s="56" t="n">
        <v>1.67780001644876</v>
      </c>
      <c r="S297" s="57" t="n">
        <f aca="false">U297*V297*$F$5</f>
        <v>1199.88122011757</v>
      </c>
      <c r="T297" s="58" t="n">
        <f aca="false">MAX(0,MIN(1,R297/100+$D$5))</f>
        <v>0.524334107272902</v>
      </c>
      <c r="U297" s="58" t="n">
        <v>0.617879182182459</v>
      </c>
      <c r="V297" s="57" t="n">
        <v>1941.93501693871</v>
      </c>
      <c r="W297" s="58" t="n">
        <v>0.0678151016999644</v>
      </c>
      <c r="X297" s="59" t="s">
        <v>169</v>
      </c>
      <c r="Y297" s="59" t="s">
        <v>234</v>
      </c>
    </row>
    <row r="298" customFormat="false" ht="15" hidden="false" customHeight="false" outlineLevel="0" collapsed="false">
      <c r="A298" s="32" t="s">
        <v>386</v>
      </c>
      <c r="B298" s="32" t="s">
        <v>459</v>
      </c>
      <c r="C298" s="32" t="s">
        <v>466</v>
      </c>
      <c r="D298" s="54" t="n">
        <f aca="false">ROUND(S298*T298,0)</f>
        <v>315</v>
      </c>
      <c r="E298" s="54" t="n">
        <f aca="false">ROUND(S298,0)-D298</f>
        <v>294</v>
      </c>
      <c r="F298" s="54" t="n">
        <f aca="false">IF(COUNTA(D298:E298)=0,"",SUM(D298:E298))</f>
        <v>609</v>
      </c>
      <c r="G298" s="55" t="n">
        <f aca="false">IF(OR(F298="",F298=0),"",D298/F298)</f>
        <v>0.517241379310345</v>
      </c>
      <c r="H298" s="55" t="n">
        <f aca="false">IF(OR(F298="",F298=0),"",E298/F298)</f>
        <v>0.482758620689655</v>
      </c>
      <c r="I298" s="32" t="s">
        <v>232</v>
      </c>
      <c r="J298" s="36" t="n">
        <v>2.37310914384046</v>
      </c>
      <c r="K298" s="36" t="n">
        <f aca="false">$K$8</f>
        <v>1.80191023378638</v>
      </c>
      <c r="L298" s="36" t="n">
        <f aca="false">SQRT(J298^2+K298^2)</f>
        <v>2.97968580545052</v>
      </c>
      <c r="M298" s="55" t="n">
        <f aca="false">IF(G298="","",MAX(0,G298-1.96*L298/100))</f>
        <v>0.458839537523515</v>
      </c>
      <c r="N298" s="55" t="n">
        <f aca="false">IF(G298="","",MIN(1,G298+1.96*L298/100))</f>
        <v>0.575643221097175</v>
      </c>
      <c r="O298" s="54" t="n">
        <f aca="false">ROUND(S298*W298,0)</f>
        <v>54</v>
      </c>
      <c r="P298" s="54" t="n">
        <f aca="false">IF(F298="","",ROUND(SQRT((F298*L298/100)^2+(G298*O298)^2),0))</f>
        <v>33</v>
      </c>
      <c r="R298" s="56" t="n">
        <v>0.967439973205653</v>
      </c>
      <c r="S298" s="57" t="n">
        <f aca="false">U298*V298*$F$5</f>
        <v>609.080306436487</v>
      </c>
      <c r="T298" s="58" t="n">
        <f aca="false">MAX(0,MIN(1,R298/100+$D$5))</f>
        <v>0.517230506840471</v>
      </c>
      <c r="U298" s="58" t="n">
        <v>0.34508799231529</v>
      </c>
      <c r="V298" s="57" t="n">
        <v>1765</v>
      </c>
      <c r="W298" s="58" t="n">
        <v>0.0882361663506877</v>
      </c>
      <c r="X298" s="59" t="s">
        <v>136</v>
      </c>
      <c r="Y298" s="59" t="s">
        <v>131</v>
      </c>
    </row>
    <row r="299" customFormat="false" ht="15" hidden="false" customHeight="false" outlineLevel="0" collapsed="false">
      <c r="A299" s="32" t="s">
        <v>386</v>
      </c>
      <c r="B299" s="32" t="s">
        <v>467</v>
      </c>
      <c r="C299" s="32" t="s">
        <v>467</v>
      </c>
      <c r="D299" s="54" t="n">
        <f aca="false">ROUND(S299*T299,0)</f>
        <v>492</v>
      </c>
      <c r="E299" s="54" t="n">
        <f aca="false">ROUND(S299,0)-D299</f>
        <v>319</v>
      </c>
      <c r="F299" s="54" t="n">
        <f aca="false">IF(COUNTA(D299:E299)=0,"",SUM(D299:E299))</f>
        <v>811</v>
      </c>
      <c r="G299" s="55" t="n">
        <f aca="false">IF(OR(F299="",F299=0),"",D299/F299)</f>
        <v>0.606658446362515</v>
      </c>
      <c r="H299" s="55" t="n">
        <f aca="false">IF(OR(F299="",F299=0),"",E299/F299)</f>
        <v>0.393341553637485</v>
      </c>
      <c r="I299" s="32" t="s">
        <v>129</v>
      </c>
      <c r="J299" s="36" t="n">
        <v>2.37310914384046</v>
      </c>
      <c r="K299" s="36" t="n">
        <f aca="false">$K$8</f>
        <v>1.80191023378638</v>
      </c>
      <c r="L299" s="36" t="n">
        <f aca="false">SQRT(J299^2+K299^2)</f>
        <v>2.97968580545052</v>
      </c>
      <c r="M299" s="55" t="n">
        <f aca="false">IF(G299="","",MAX(0,G299-1.96*L299/100))</f>
        <v>0.548256604575685</v>
      </c>
      <c r="N299" s="55" t="n">
        <f aca="false">IF(G299="","",MIN(1,G299+1.96*L299/100))</f>
        <v>0.665060288149346</v>
      </c>
      <c r="O299" s="54" t="n">
        <f aca="false">ROUND(S299*W299,0)</f>
        <v>72</v>
      </c>
      <c r="P299" s="54" t="n">
        <f aca="false">IF(F299="","",ROUND(SQRT((F299*L299/100)^2+(G299*O299)^2),0))</f>
        <v>50</v>
      </c>
      <c r="R299" s="56" t="n">
        <v>9.90693389882842</v>
      </c>
      <c r="S299" s="57" t="n">
        <f aca="false">U299*V299*$F$5</f>
        <v>811.2722513089</v>
      </c>
      <c r="T299" s="58" t="n">
        <f aca="false">MAX(0,MIN(1,R299/100+$D$5))</f>
        <v>0.606625446096699</v>
      </c>
      <c r="U299" s="58" t="n">
        <v>0.424083769633508</v>
      </c>
      <c r="V299" s="57" t="n">
        <v>1913</v>
      </c>
      <c r="W299" s="58" t="n">
        <v>0.0882361663506877</v>
      </c>
      <c r="X299" s="59" t="s">
        <v>136</v>
      </c>
      <c r="Y299" s="59" t="s">
        <v>131</v>
      </c>
    </row>
    <row r="300" customFormat="false" ht="15" hidden="false" customHeight="false" outlineLevel="0" collapsed="false">
      <c r="A300" s="32" t="s">
        <v>386</v>
      </c>
      <c r="B300" s="32" t="s">
        <v>468</v>
      </c>
      <c r="C300" s="32" t="s">
        <v>468</v>
      </c>
      <c r="D300" s="54" t="n">
        <f aca="false">ROUND(S300*T300,0)</f>
        <v>77</v>
      </c>
      <c r="E300" s="54" t="n">
        <f aca="false">ROUND(S300,0)-D300</f>
        <v>67</v>
      </c>
      <c r="F300" s="54" t="n">
        <f aca="false">IF(COUNTA(D300:E300)=0,"",SUM(D300:E300))</f>
        <v>144</v>
      </c>
      <c r="G300" s="55" t="n">
        <f aca="false">IF(OR(F300="",F300=0),"",D300/F300)</f>
        <v>0.534722222222222</v>
      </c>
      <c r="H300" s="55" t="n">
        <f aca="false">IF(OR(F300="",F300=0),"",E300/F300)</f>
        <v>0.465277777777778</v>
      </c>
      <c r="I300" s="32" t="s">
        <v>129</v>
      </c>
      <c r="J300" s="36" t="n">
        <v>3.71103496666907</v>
      </c>
      <c r="K300" s="36" t="n">
        <f aca="false">$K$8</f>
        <v>1.80191023378638</v>
      </c>
      <c r="L300" s="36" t="n">
        <f aca="false">SQRT(J300^2+K300^2)</f>
        <v>4.12536798533956</v>
      </c>
      <c r="M300" s="55" t="n">
        <f aca="false">IF(G300="","",MAX(0,G300-1.96*L300/100))</f>
        <v>0.453865009709567</v>
      </c>
      <c r="N300" s="55" t="n">
        <f aca="false">IF(G300="","",MIN(1,G300+1.96*L300/100))</f>
        <v>0.615579434734878</v>
      </c>
      <c r="O300" s="54" t="n">
        <f aca="false">ROUND(S300*W300,0)</f>
        <v>21</v>
      </c>
      <c r="P300" s="54" t="n">
        <f aca="false">IF(F300="","",ROUND(SQRT((F300*L300/100)^2+(G300*O300)^2),0))</f>
        <v>13</v>
      </c>
      <c r="R300" s="56" t="n">
        <v>2.54028892297807</v>
      </c>
      <c r="S300" s="57" t="n">
        <f aca="false">U300*V300*$F$5</f>
        <v>143.630597014925</v>
      </c>
      <c r="T300" s="58" t="n">
        <f aca="false">MAX(0,MIN(1,R300/100+$D$5))</f>
        <v>0.532958996338195</v>
      </c>
      <c r="U300" s="58" t="n">
        <v>0.526119402985075</v>
      </c>
      <c r="V300" s="57" t="n">
        <v>273</v>
      </c>
      <c r="W300" s="58" t="n">
        <v>0.147793277096735</v>
      </c>
      <c r="X300" s="59" t="s">
        <v>130</v>
      </c>
      <c r="Y300" s="59" t="s">
        <v>131</v>
      </c>
    </row>
    <row r="301" customFormat="false" ht="15" hidden="false" customHeight="false" outlineLevel="0" collapsed="false">
      <c r="A301" s="32" t="s">
        <v>386</v>
      </c>
      <c r="B301" s="32" t="s">
        <v>293</v>
      </c>
      <c r="C301" s="32" t="s">
        <v>469</v>
      </c>
      <c r="D301" s="54" t="n">
        <f aca="false">ROUND(S301*T301,0)</f>
        <v>773</v>
      </c>
      <c r="E301" s="54" t="n">
        <f aca="false">ROUND(S301,0)-D301</f>
        <v>523</v>
      </c>
      <c r="F301" s="54" t="n">
        <f aca="false">IF(COUNTA(D301:E301)=0,"",SUM(D301:E301))</f>
        <v>1296</v>
      </c>
      <c r="G301" s="55" t="n">
        <f aca="false">IF(OR(F301="",F301=0),"",D301/F301)</f>
        <v>0.596450617283951</v>
      </c>
      <c r="H301" s="55" t="n">
        <f aca="false">IF(OR(F301="",F301=0),"",E301/F301)</f>
        <v>0.403549382716049</v>
      </c>
      <c r="I301" s="32" t="s">
        <v>129</v>
      </c>
      <c r="J301" s="36" t="n">
        <v>1.88612725432908</v>
      </c>
      <c r="K301" s="36" t="n">
        <f aca="false">$K$8</f>
        <v>1.80191023378638</v>
      </c>
      <c r="L301" s="36" t="n">
        <f aca="false">SQRT(J301^2+K301^2)</f>
        <v>2.60851615102284</v>
      </c>
      <c r="M301" s="55" t="n">
        <f aca="false">IF(G301="","",MAX(0,G301-1.96*L301/100))</f>
        <v>0.545323700723903</v>
      </c>
      <c r="N301" s="55" t="n">
        <f aca="false">IF(G301="","",MIN(1,G301+1.96*L301/100))</f>
        <v>0.647577533843998</v>
      </c>
      <c r="O301" s="54" t="n">
        <f aca="false">ROUND(S301*W301,0)</f>
        <v>88</v>
      </c>
      <c r="P301" s="54" t="n">
        <f aca="false">IF(F301="","",ROUND(SQRT((F301*L301/100)^2+(G301*O301)^2),0))</f>
        <v>62</v>
      </c>
      <c r="R301" s="56" t="n">
        <v>8.91976093179532</v>
      </c>
      <c r="S301" s="57" t="n">
        <f aca="false">U301*V301*$F$5</f>
        <v>1296.13085052843</v>
      </c>
      <c r="T301" s="58" t="n">
        <f aca="false">MAX(0,MIN(1,R301/100+$D$5))</f>
        <v>0.596753716426368</v>
      </c>
      <c r="U301" s="58" t="n">
        <v>0.662304982385506</v>
      </c>
      <c r="V301" s="57" t="n">
        <v>1957</v>
      </c>
      <c r="W301" s="58" t="n">
        <v>0.0678151016999644</v>
      </c>
      <c r="X301" s="59" t="s">
        <v>169</v>
      </c>
      <c r="Y301" s="59" t="s">
        <v>131</v>
      </c>
    </row>
    <row r="302" customFormat="false" ht="15" hidden="false" customHeight="false" outlineLevel="0" collapsed="false">
      <c r="A302" s="32" t="s">
        <v>386</v>
      </c>
      <c r="B302" s="32" t="s">
        <v>293</v>
      </c>
      <c r="C302" s="32" t="s">
        <v>470</v>
      </c>
      <c r="D302" s="54" t="n">
        <f aca="false">ROUND(S302*T302,0)</f>
        <v>741</v>
      </c>
      <c r="E302" s="54" t="n">
        <f aca="false">ROUND(S302,0)-D302</f>
        <v>573</v>
      </c>
      <c r="F302" s="54" t="n">
        <f aca="false">IF(COUNTA(D302:E302)=0,"",SUM(D302:E302))</f>
        <v>1314</v>
      </c>
      <c r="G302" s="55" t="n">
        <f aca="false">IF(OR(F302="",F302=0),"",D302/F302)</f>
        <v>0.563926940639269</v>
      </c>
      <c r="H302" s="55" t="n">
        <f aca="false">IF(OR(F302="",F302=0),"",E302/F302)</f>
        <v>0.436073059360731</v>
      </c>
      <c r="I302" s="32" t="s">
        <v>129</v>
      </c>
      <c r="J302" s="36" t="n">
        <v>1.88612725432908</v>
      </c>
      <c r="K302" s="36" t="n">
        <f aca="false">$K$8</f>
        <v>1.80191023378638</v>
      </c>
      <c r="L302" s="36" t="n">
        <f aca="false">SQRT(J302^2+K302^2)</f>
        <v>2.60851615102284</v>
      </c>
      <c r="M302" s="55" t="n">
        <f aca="false">IF(G302="","",MAX(0,G302-1.96*L302/100))</f>
        <v>0.512800024079222</v>
      </c>
      <c r="N302" s="55" t="n">
        <f aca="false">IF(G302="","",MIN(1,G302+1.96*L302/100))</f>
        <v>0.615053857199317</v>
      </c>
      <c r="O302" s="54" t="n">
        <f aca="false">ROUND(S302*W302,0)</f>
        <v>89</v>
      </c>
      <c r="P302" s="54" t="n">
        <f aca="false">IF(F302="","",ROUND(SQRT((F302*L302/100)^2+(G302*O302)^2),0))</f>
        <v>61</v>
      </c>
      <c r="R302" s="56" t="n">
        <v>5.63284679891564</v>
      </c>
      <c r="S302" s="57" t="n">
        <f aca="false">U302*V302*$F$5</f>
        <v>1313.559</v>
      </c>
      <c r="T302" s="58" t="n">
        <f aca="false">MAX(0,MIN(1,R302/100+$D$5))</f>
        <v>0.563884575097571</v>
      </c>
      <c r="U302" s="58" t="n">
        <v>0.6695</v>
      </c>
      <c r="V302" s="57" t="n">
        <v>1962</v>
      </c>
      <c r="W302" s="58" t="n">
        <v>0.0678151016999644</v>
      </c>
      <c r="X302" s="59" t="s">
        <v>169</v>
      </c>
      <c r="Y302" s="59" t="s">
        <v>131</v>
      </c>
    </row>
    <row r="303" customFormat="false" ht="15" hidden="false" customHeight="false" outlineLevel="0" collapsed="false">
      <c r="A303" s="32" t="s">
        <v>386</v>
      </c>
      <c r="B303" s="32" t="s">
        <v>293</v>
      </c>
      <c r="C303" s="32" t="s">
        <v>471</v>
      </c>
      <c r="D303" s="54" t="n">
        <f aca="false">ROUND(S303*T303,0)</f>
        <v>388</v>
      </c>
      <c r="E303" s="54" t="n">
        <f aca="false">ROUND(S303,0)-D303</f>
        <v>342</v>
      </c>
      <c r="F303" s="54" t="n">
        <f aca="false">IF(COUNTA(D303:E303)=0,"",SUM(D303:E303))</f>
        <v>730</v>
      </c>
      <c r="G303" s="55" t="n">
        <f aca="false">IF(OR(F303="",F303=0),"",D303/F303)</f>
        <v>0.531506849315069</v>
      </c>
      <c r="H303" s="55" t="n">
        <f aca="false">IF(OR(F303="",F303=0),"",E303/F303)</f>
        <v>0.468493150684932</v>
      </c>
      <c r="I303" s="32" t="s">
        <v>129</v>
      </c>
      <c r="J303" s="36" t="n">
        <v>2.37310914384046</v>
      </c>
      <c r="K303" s="36" t="n">
        <f aca="false">$K$8</f>
        <v>1.80191023378638</v>
      </c>
      <c r="L303" s="36" t="n">
        <f aca="false">SQRT(J303^2+K303^2)</f>
        <v>2.97968580545052</v>
      </c>
      <c r="M303" s="55" t="n">
        <f aca="false">IF(G303="","",MAX(0,G303-1.96*L303/100))</f>
        <v>0.473105007528238</v>
      </c>
      <c r="N303" s="55" t="n">
        <f aca="false">IF(G303="","",MIN(1,G303+1.96*L303/100))</f>
        <v>0.589908691101899</v>
      </c>
      <c r="O303" s="54" t="n">
        <f aca="false">ROUND(S303*W303,0)</f>
        <v>64</v>
      </c>
      <c r="P303" s="54" t="n">
        <f aca="false">IF(F303="","",ROUND(SQRT((F303*L303/100)^2+(G303*O303)^2),0))</f>
        <v>40</v>
      </c>
      <c r="R303" s="56" t="n">
        <v>2.30555398771669</v>
      </c>
      <c r="S303" s="57" t="n">
        <f aca="false">U303*V303*$F$5</f>
        <v>730.386706948641</v>
      </c>
      <c r="T303" s="58" t="n">
        <f aca="false">MAX(0,MIN(1,R303/100+$D$5))</f>
        <v>0.530611646985582</v>
      </c>
      <c r="U303" s="58" t="n">
        <v>0.731117824773414</v>
      </c>
      <c r="V303" s="57" t="n">
        <v>999</v>
      </c>
      <c r="W303" s="58" t="n">
        <v>0.0882361663506877</v>
      </c>
      <c r="X303" s="59" t="s">
        <v>136</v>
      </c>
      <c r="Y303" s="59" t="s">
        <v>131</v>
      </c>
    </row>
    <row r="304" customFormat="false" ht="15" hidden="false" customHeight="false" outlineLevel="0" collapsed="false">
      <c r="A304" s="32" t="s">
        <v>386</v>
      </c>
      <c r="B304" s="32" t="s">
        <v>293</v>
      </c>
      <c r="C304" s="32" t="s">
        <v>472</v>
      </c>
      <c r="D304" s="54" t="n">
        <f aca="false">ROUND(S304*T304,0)</f>
        <v>614</v>
      </c>
      <c r="E304" s="54" t="n">
        <f aca="false">ROUND(S304,0)-D304</f>
        <v>541</v>
      </c>
      <c r="F304" s="54" t="n">
        <f aca="false">IF(COUNTA(D304:E304)=0,"",SUM(D304:E304))</f>
        <v>1155</v>
      </c>
      <c r="G304" s="55" t="n">
        <f aca="false">IF(OR(F304="",F304=0),"",D304/F304)</f>
        <v>0.531601731601732</v>
      </c>
      <c r="H304" s="55" t="n">
        <f aca="false">IF(OR(F304="",F304=0),"",E304/F304)</f>
        <v>0.468398268398268</v>
      </c>
      <c r="I304" s="32" t="s">
        <v>129</v>
      </c>
      <c r="J304" s="36" t="n">
        <v>1.88612725432908</v>
      </c>
      <c r="K304" s="36" t="n">
        <f aca="false">$K$8</f>
        <v>1.80191023378638</v>
      </c>
      <c r="L304" s="36" t="n">
        <f aca="false">SQRT(J304^2+K304^2)</f>
        <v>2.60851615102284</v>
      </c>
      <c r="M304" s="55" t="n">
        <f aca="false">IF(G304="","",MAX(0,G304-1.96*L304/100))</f>
        <v>0.480474815041684</v>
      </c>
      <c r="N304" s="55" t="n">
        <f aca="false">IF(G304="","",MIN(1,G304+1.96*L304/100))</f>
        <v>0.582728648161779</v>
      </c>
      <c r="O304" s="54" t="n">
        <f aca="false">ROUND(S304*W304,0)</f>
        <v>78</v>
      </c>
      <c r="P304" s="54" t="n">
        <f aca="false">IF(F304="","",ROUND(SQRT((F304*L304/100)^2+(G304*O304)^2),0))</f>
        <v>51</v>
      </c>
      <c r="R304" s="56" t="n">
        <v>2.41992849386902</v>
      </c>
      <c r="S304" s="57" t="n">
        <f aca="false">U304*V304*$F$5</f>
        <v>1154.58674351585</v>
      </c>
      <c r="T304" s="58" t="n">
        <f aca="false">MAX(0,MIN(1,R304/100+$D$5))</f>
        <v>0.531755392047105</v>
      </c>
      <c r="U304" s="58" t="n">
        <v>0.660518731988472</v>
      </c>
      <c r="V304" s="57" t="n">
        <v>1748</v>
      </c>
      <c r="W304" s="58" t="n">
        <v>0.0678151016999644</v>
      </c>
      <c r="X304" s="59" t="s">
        <v>169</v>
      </c>
      <c r="Y304" s="59" t="s">
        <v>131</v>
      </c>
    </row>
    <row r="305" customFormat="false" ht="15" hidden="false" customHeight="false" outlineLevel="0" collapsed="false">
      <c r="A305" s="32" t="s">
        <v>386</v>
      </c>
      <c r="B305" s="32" t="s">
        <v>293</v>
      </c>
      <c r="C305" s="32" t="s">
        <v>473</v>
      </c>
      <c r="D305" s="54" t="n">
        <f aca="false">ROUND(S305*T305,0)</f>
        <v>672</v>
      </c>
      <c r="E305" s="54" t="n">
        <f aca="false">ROUND(S305,0)-D305</f>
        <v>529</v>
      </c>
      <c r="F305" s="54" t="n">
        <f aca="false">IF(COUNTA(D305:E305)=0,"",SUM(D305:E305))</f>
        <v>1201</v>
      </c>
      <c r="G305" s="55" t="n">
        <f aca="false">IF(OR(F305="",F305=0),"",D305/F305)</f>
        <v>0.559533721898418</v>
      </c>
      <c r="H305" s="55" t="n">
        <f aca="false">IF(OR(F305="",F305=0),"",E305/F305)</f>
        <v>0.440466278101582</v>
      </c>
      <c r="I305" s="32" t="s">
        <v>129</v>
      </c>
      <c r="J305" s="36" t="n">
        <v>1.88612725432908</v>
      </c>
      <c r="K305" s="36" t="n">
        <f aca="false">$K$8</f>
        <v>1.80191023378638</v>
      </c>
      <c r="L305" s="36" t="n">
        <f aca="false">SQRT(J305^2+K305^2)</f>
        <v>2.60851615102284</v>
      </c>
      <c r="M305" s="55" t="n">
        <f aca="false">IF(G305="","",MAX(0,G305-1.96*L305/100))</f>
        <v>0.50840680533837</v>
      </c>
      <c r="N305" s="55" t="n">
        <f aca="false">IF(G305="","",MIN(1,G305+1.96*L305/100))</f>
        <v>0.610660638458466</v>
      </c>
      <c r="O305" s="54" t="n">
        <f aca="false">ROUND(S305*W305,0)</f>
        <v>81</v>
      </c>
      <c r="P305" s="54" t="n">
        <f aca="false">IF(F305="","",ROUND(SQRT((F305*L305/100)^2+(G305*O305)^2),0))</f>
        <v>55</v>
      </c>
      <c r="R305" s="56" t="n">
        <v>5.22313061893148</v>
      </c>
      <c r="S305" s="57" t="n">
        <f aca="false">U305*V305*$F$5</f>
        <v>1201.08993448481</v>
      </c>
      <c r="T305" s="58" t="n">
        <f aca="false">MAX(0,MIN(1,R305/100+$D$5))</f>
        <v>0.559787413297729</v>
      </c>
      <c r="U305" s="58" t="n">
        <v>0.687909469922573</v>
      </c>
      <c r="V305" s="57" t="n">
        <v>1746</v>
      </c>
      <c r="W305" s="58" t="n">
        <v>0.0678151016999644</v>
      </c>
      <c r="X305" s="59" t="s">
        <v>169</v>
      </c>
      <c r="Y305" s="59" t="s">
        <v>131</v>
      </c>
    </row>
    <row r="306" customFormat="false" ht="15" hidden="false" customHeight="false" outlineLevel="0" collapsed="false">
      <c r="A306" s="32" t="s">
        <v>386</v>
      </c>
      <c r="B306" s="32" t="s">
        <v>293</v>
      </c>
      <c r="C306" s="32" t="s">
        <v>474</v>
      </c>
      <c r="D306" s="54" t="n">
        <f aca="false">ROUND(S306*T306,0)</f>
        <v>395</v>
      </c>
      <c r="E306" s="54" t="n">
        <f aca="false">ROUND(S306,0)-D306</f>
        <v>335</v>
      </c>
      <c r="F306" s="54" t="n">
        <f aca="false">IF(COUNTA(D306:E306)=0,"",SUM(D306:E306))</f>
        <v>730</v>
      </c>
      <c r="G306" s="55" t="n">
        <f aca="false">IF(OR(F306="",F306=0),"",D306/F306)</f>
        <v>0.541095890410959</v>
      </c>
      <c r="H306" s="55" t="n">
        <f aca="false">IF(OR(F306="",F306=0),"",E306/F306)</f>
        <v>0.458904109589041</v>
      </c>
      <c r="I306" s="32" t="s">
        <v>129</v>
      </c>
      <c r="J306" s="36" t="n">
        <v>2.37310914384046</v>
      </c>
      <c r="K306" s="36" t="n">
        <f aca="false">$K$8</f>
        <v>1.80191023378638</v>
      </c>
      <c r="L306" s="36" t="n">
        <f aca="false">SQRT(J306^2+K306^2)</f>
        <v>2.97968580545052</v>
      </c>
      <c r="M306" s="55" t="n">
        <f aca="false">IF(G306="","",MAX(0,G306-1.96*L306/100))</f>
        <v>0.482694048624129</v>
      </c>
      <c r="N306" s="55" t="n">
        <f aca="false">IF(G306="","",MIN(1,G306+1.96*L306/100))</f>
        <v>0.599497732197789</v>
      </c>
      <c r="O306" s="54" t="n">
        <f aca="false">ROUND(S306*W306,0)</f>
        <v>64</v>
      </c>
      <c r="P306" s="54" t="n">
        <f aca="false">IF(F306="","",ROUND(SQRT((F306*L306/100)^2+(G306*O306)^2),0))</f>
        <v>41</v>
      </c>
      <c r="R306" s="56" t="n">
        <v>3.33080579968537</v>
      </c>
      <c r="S306" s="57" t="n">
        <f aca="false">U306*V306*$F$5</f>
        <v>730.182352941177</v>
      </c>
      <c r="T306" s="58" t="n">
        <f aca="false">MAX(0,MIN(1,R306/100+$D$5))</f>
        <v>0.540864165105268</v>
      </c>
      <c r="U306" s="58" t="n">
        <v>0.647899159663866</v>
      </c>
      <c r="V306" s="57" t="n">
        <v>1127</v>
      </c>
      <c r="W306" s="58" t="n">
        <v>0.0882361663506877</v>
      </c>
      <c r="X306" s="59" t="s">
        <v>136</v>
      </c>
      <c r="Y306" s="59" t="s">
        <v>131</v>
      </c>
    </row>
    <row r="307" customFormat="false" ht="15" hidden="false" customHeight="false" outlineLevel="0" collapsed="false">
      <c r="A307" s="32" t="s">
        <v>386</v>
      </c>
      <c r="B307" s="32" t="s">
        <v>475</v>
      </c>
      <c r="C307" s="32" t="s">
        <v>476</v>
      </c>
      <c r="D307" s="54" t="n">
        <f aca="false">ROUND(S307*T307,0)</f>
        <v>453</v>
      </c>
      <c r="E307" s="54" t="n">
        <f aca="false">ROUND(S307,0)-D307</f>
        <v>457</v>
      </c>
      <c r="F307" s="54" t="n">
        <f aca="false">IF(COUNTA(D307:E307)=0,"",SUM(D307:E307))</f>
        <v>910</v>
      </c>
      <c r="G307" s="55" t="n">
        <f aca="false">IF(OR(F307="",F307=0),"",D307/F307)</f>
        <v>0.497802197802198</v>
      </c>
      <c r="H307" s="55" t="n">
        <f aca="false">IF(OR(F307="",F307=0),"",E307/F307)</f>
        <v>0.502197802197802</v>
      </c>
      <c r="I307" s="32" t="s">
        <v>129</v>
      </c>
      <c r="J307" s="36" t="n">
        <v>2.37310914384046</v>
      </c>
      <c r="K307" s="36" t="n">
        <f aca="false">$K$8</f>
        <v>1.80191023378638</v>
      </c>
      <c r="L307" s="36" t="n">
        <f aca="false">SQRT(J307^2+K307^2)</f>
        <v>2.97968580545052</v>
      </c>
      <c r="M307" s="55" t="n">
        <f aca="false">IF(G307="","",MAX(0,G307-1.96*L307/100))</f>
        <v>0.439400356015368</v>
      </c>
      <c r="N307" s="55" t="n">
        <f aca="false">IF(G307="","",MIN(1,G307+1.96*L307/100))</f>
        <v>0.556204039589028</v>
      </c>
      <c r="O307" s="54" t="n">
        <f aca="false">ROUND(S307*W307,0)</f>
        <v>80</v>
      </c>
      <c r="P307" s="54" t="n">
        <f aca="false">IF(F307="","",ROUND(SQRT((F307*L307/100)^2+(G307*O307)^2),0))</f>
        <v>48</v>
      </c>
      <c r="R307" s="56" t="n">
        <v>-1.02920940396126</v>
      </c>
      <c r="S307" s="57" t="n">
        <f aca="false">U307*V307*$F$5</f>
        <v>910.483425414365</v>
      </c>
      <c r="T307" s="58" t="n">
        <f aca="false">MAX(0,MIN(1,R307/100+$D$5))</f>
        <v>0.497264013068802</v>
      </c>
      <c r="U307" s="58" t="n">
        <v>0.604972375690608</v>
      </c>
      <c r="V307" s="57" t="n">
        <v>1505</v>
      </c>
      <c r="W307" s="58" t="n">
        <v>0.0882361663506877</v>
      </c>
      <c r="X307" s="59" t="s">
        <v>136</v>
      </c>
      <c r="Y307" s="59" t="s">
        <v>131</v>
      </c>
    </row>
    <row r="308" customFormat="false" ht="15" hidden="false" customHeight="false" outlineLevel="0" collapsed="false">
      <c r="A308" s="32" t="s">
        <v>386</v>
      </c>
      <c r="B308" s="32" t="s">
        <v>475</v>
      </c>
      <c r="C308" s="32" t="s">
        <v>477</v>
      </c>
      <c r="D308" s="54" t="n">
        <f aca="false">ROUND(S308*T308,0)</f>
        <v>365</v>
      </c>
      <c r="E308" s="54" t="n">
        <f aca="false">ROUND(S308,0)-D308</f>
        <v>336</v>
      </c>
      <c r="F308" s="54" t="n">
        <f aca="false">IF(COUNTA(D308:E308)=0,"",SUM(D308:E308))</f>
        <v>701</v>
      </c>
      <c r="G308" s="55" t="n">
        <f aca="false">IF(OR(F308="",F308=0),"",D308/F308)</f>
        <v>0.520684736091298</v>
      </c>
      <c r="H308" s="55" t="n">
        <f aca="false">IF(OR(F308="",F308=0),"",E308/F308)</f>
        <v>0.479315263908702</v>
      </c>
      <c r="I308" s="32" t="s">
        <v>129</v>
      </c>
      <c r="J308" s="36" t="n">
        <v>2.37310914384046</v>
      </c>
      <c r="K308" s="36" t="n">
        <f aca="false">$K$8</f>
        <v>1.80191023378638</v>
      </c>
      <c r="L308" s="36" t="n">
        <f aca="false">SQRT(J308^2+K308^2)</f>
        <v>2.97968580545052</v>
      </c>
      <c r="M308" s="55" t="n">
        <f aca="false">IF(G308="","",MAX(0,G308-1.96*L308/100))</f>
        <v>0.462282894304468</v>
      </c>
      <c r="N308" s="55" t="n">
        <f aca="false">IF(G308="","",MIN(1,G308+1.96*L308/100))</f>
        <v>0.579086577878128</v>
      </c>
      <c r="O308" s="54" t="n">
        <f aca="false">ROUND(S308*W308,0)</f>
        <v>62</v>
      </c>
      <c r="P308" s="54" t="n">
        <f aca="false">IF(F308="","",ROUND(SQRT((F308*L308/100)^2+(G308*O308)^2),0))</f>
        <v>38</v>
      </c>
      <c r="R308" s="56" t="n">
        <v>1.33744226482623</v>
      </c>
      <c r="S308" s="57" t="n">
        <f aca="false">U308*V308*$F$5</f>
        <v>700.622033898305</v>
      </c>
      <c r="T308" s="58" t="n">
        <f aca="false">MAX(0,MIN(1,R308/100+$D$5))</f>
        <v>0.520930529756677</v>
      </c>
      <c r="U308" s="58" t="n">
        <v>0.577118644067797</v>
      </c>
      <c r="V308" s="57" t="n">
        <v>1214</v>
      </c>
      <c r="W308" s="58" t="n">
        <v>0.0882361663506877</v>
      </c>
      <c r="X308" s="59" t="s">
        <v>136</v>
      </c>
      <c r="Y308" s="59" t="s">
        <v>131</v>
      </c>
    </row>
    <row r="309" customFormat="false" ht="15" hidden="false" customHeight="false" outlineLevel="0" collapsed="false">
      <c r="A309" s="32" t="s">
        <v>386</v>
      </c>
      <c r="B309" s="32" t="s">
        <v>475</v>
      </c>
      <c r="C309" s="32" t="s">
        <v>478</v>
      </c>
      <c r="D309" s="54" t="n">
        <f aca="false">ROUND(S309*T309,0)</f>
        <v>548</v>
      </c>
      <c r="E309" s="54" t="n">
        <f aca="false">ROUND(S309,0)-D309</f>
        <v>469</v>
      </c>
      <c r="F309" s="54" t="n">
        <f aca="false">IF(COUNTA(D309:E309)=0,"",SUM(D309:E309))</f>
        <v>1017</v>
      </c>
      <c r="G309" s="55" t="n">
        <f aca="false">IF(OR(F309="",F309=0),"",D309/F309)</f>
        <v>0.538839724680433</v>
      </c>
      <c r="H309" s="55" t="n">
        <f aca="false">IF(OR(F309="",F309=0),"",E309/F309)</f>
        <v>0.461160275319567</v>
      </c>
      <c r="I309" s="32" t="s">
        <v>129</v>
      </c>
      <c r="J309" s="36" t="n">
        <v>1.88612725432908</v>
      </c>
      <c r="K309" s="36" t="n">
        <f aca="false">$K$8</f>
        <v>1.80191023378638</v>
      </c>
      <c r="L309" s="36" t="n">
        <f aca="false">SQRT(J309^2+K309^2)</f>
        <v>2.60851615102284</v>
      </c>
      <c r="M309" s="55" t="n">
        <f aca="false">IF(G309="","",MAX(0,G309-1.96*L309/100))</f>
        <v>0.487712808120385</v>
      </c>
      <c r="N309" s="55" t="n">
        <f aca="false">IF(G309="","",MIN(1,G309+1.96*L309/100))</f>
        <v>0.58996664124048</v>
      </c>
      <c r="O309" s="54" t="n">
        <f aca="false">ROUND(S309*W309,0)</f>
        <v>69</v>
      </c>
      <c r="P309" s="54" t="n">
        <f aca="false">IF(F309="","",ROUND(SQRT((F309*L309/100)^2+(G309*O309)^2),0))</f>
        <v>46</v>
      </c>
      <c r="R309" s="56" t="n">
        <v>3.18103763940999</v>
      </c>
      <c r="S309" s="57" t="n">
        <f aca="false">U309*V309*$F$5</f>
        <v>1016.60692951016</v>
      </c>
      <c r="T309" s="58" t="n">
        <f aca="false">MAX(0,MIN(1,R309/100+$D$5))</f>
        <v>0.539366483502515</v>
      </c>
      <c r="U309" s="58" t="n">
        <v>0.606929510155317</v>
      </c>
      <c r="V309" s="57" t="n">
        <v>1675</v>
      </c>
      <c r="W309" s="58" t="n">
        <v>0.0678151016999644</v>
      </c>
      <c r="X309" s="59" t="s">
        <v>169</v>
      </c>
      <c r="Y309" s="59" t="s">
        <v>131</v>
      </c>
    </row>
    <row r="310" customFormat="false" ht="15" hidden="false" customHeight="false" outlineLevel="0" collapsed="false">
      <c r="A310" s="32" t="s">
        <v>386</v>
      </c>
      <c r="B310" s="32" t="s">
        <v>479</v>
      </c>
      <c r="C310" s="32" t="s">
        <v>480</v>
      </c>
      <c r="D310" s="54" t="n">
        <f aca="false">ROUND(S310*T310,0)</f>
        <v>436</v>
      </c>
      <c r="E310" s="54" t="n">
        <f aca="false">ROUND(S310,0)-D310</f>
        <v>903</v>
      </c>
      <c r="F310" s="54" t="n">
        <f aca="false">IF(COUNTA(D310:E310)=0,"",SUM(D310:E310))</f>
        <v>1339</v>
      </c>
      <c r="G310" s="55" t="n">
        <f aca="false">IF(OR(F310="",F310=0),"",D310/F310)</f>
        <v>0.325616131441374</v>
      </c>
      <c r="H310" s="55" t="n">
        <f aca="false">IF(OR(F310="",F310=0),"",E310/F310)</f>
        <v>0.674383868558626</v>
      </c>
      <c r="I310" s="32" t="s">
        <v>129</v>
      </c>
      <c r="J310" s="36" t="n">
        <v>1.88612725432908</v>
      </c>
      <c r="K310" s="36" t="n">
        <f aca="false">$K$8</f>
        <v>1.80191023378638</v>
      </c>
      <c r="L310" s="36" t="n">
        <f aca="false">SQRT(J310^2+K310^2)</f>
        <v>2.60851615102284</v>
      </c>
      <c r="M310" s="55" t="n">
        <f aca="false">IF(G310="","",MAX(0,G310-1.96*L310/100))</f>
        <v>0.274489214881326</v>
      </c>
      <c r="N310" s="55" t="n">
        <f aca="false">IF(G310="","",MIN(1,G310+1.96*L310/100))</f>
        <v>0.376743048001422</v>
      </c>
      <c r="O310" s="54" t="n">
        <f aca="false">ROUND(S310*W310,0)</f>
        <v>91</v>
      </c>
      <c r="P310" s="54" t="n">
        <f aca="false">IF(F310="","",ROUND(SQRT((F310*L310/100)^2+(G310*O310)^2),0))</f>
        <v>46</v>
      </c>
      <c r="R310" s="56" t="n">
        <v>-18.1574979630285</v>
      </c>
      <c r="S310" s="57" t="n">
        <f aca="false">U310*V310*$F$5</f>
        <v>1338.7974025974</v>
      </c>
      <c r="T310" s="58" t="n">
        <f aca="false">MAX(0,MIN(1,R310/100+$D$5))</f>
        <v>0.325981127478129</v>
      </c>
      <c r="U310" s="58" t="n">
        <v>0.664415584415585</v>
      </c>
      <c r="V310" s="57" t="n">
        <v>2015</v>
      </c>
      <c r="W310" s="58" t="n">
        <v>0.0678151016999644</v>
      </c>
      <c r="X310" s="59" t="s">
        <v>169</v>
      </c>
      <c r="Y310" s="59" t="s">
        <v>131</v>
      </c>
    </row>
    <row r="311" customFormat="false" ht="15" hidden="false" customHeight="false" outlineLevel="0" collapsed="false">
      <c r="A311" s="32" t="s">
        <v>386</v>
      </c>
      <c r="B311" s="32" t="s">
        <v>479</v>
      </c>
      <c r="C311" s="32" t="s">
        <v>481</v>
      </c>
      <c r="D311" s="54" t="n">
        <f aca="false">ROUND(S311*T311,0)</f>
        <v>496</v>
      </c>
      <c r="E311" s="54" t="n">
        <f aca="false">ROUND(S311,0)-D311</f>
        <v>999</v>
      </c>
      <c r="F311" s="54" t="n">
        <f aca="false">IF(COUNTA(D311:E311)=0,"",SUM(D311:E311))</f>
        <v>1495</v>
      </c>
      <c r="G311" s="55" t="n">
        <f aca="false">IF(OR(F311="",F311=0),"",D311/F311)</f>
        <v>0.331772575250836</v>
      </c>
      <c r="H311" s="55" t="n">
        <f aca="false">IF(OR(F311="",F311=0),"",E311/F311)</f>
        <v>0.668227424749164</v>
      </c>
      <c r="I311" s="32" t="s">
        <v>129</v>
      </c>
      <c r="J311" s="36" t="n">
        <v>1.88612725432908</v>
      </c>
      <c r="K311" s="36" t="n">
        <f aca="false">$K$8</f>
        <v>1.80191023378638</v>
      </c>
      <c r="L311" s="36" t="n">
        <f aca="false">SQRT(J311^2+K311^2)</f>
        <v>2.60851615102284</v>
      </c>
      <c r="M311" s="55" t="n">
        <f aca="false">IF(G311="","",MAX(0,G311-1.96*L311/100))</f>
        <v>0.280645658690788</v>
      </c>
      <c r="N311" s="55" t="n">
        <f aca="false">IF(G311="","",MIN(1,G311+1.96*L311/100))</f>
        <v>0.382899491810884</v>
      </c>
      <c r="O311" s="54" t="n">
        <f aca="false">ROUND(S311*W311,0)</f>
        <v>101</v>
      </c>
      <c r="P311" s="54" t="n">
        <f aca="false">IF(F311="","",ROUND(SQRT((F311*L311/100)^2+(G311*O311)^2),0))</f>
        <v>51</v>
      </c>
      <c r="R311" s="56" t="n">
        <v>-17.5935860427867</v>
      </c>
      <c r="S311" s="57" t="n">
        <f aca="false">U311*V311*$F$5</f>
        <v>1495.44556729444</v>
      </c>
      <c r="T311" s="58" t="n">
        <f aca="false">MAX(0,MIN(1,R311/100+$D$5))</f>
        <v>0.331620246680548</v>
      </c>
      <c r="U311" s="58" t="n">
        <v>0.663757464400551</v>
      </c>
      <c r="V311" s="57" t="n">
        <v>2253</v>
      </c>
      <c r="W311" s="58" t="n">
        <v>0.0678151016999644</v>
      </c>
      <c r="X311" s="59" t="s">
        <v>169</v>
      </c>
      <c r="Y311" s="59" t="s">
        <v>131</v>
      </c>
    </row>
    <row r="312" customFormat="false" ht="15" hidden="false" customHeight="false" outlineLevel="0" collapsed="false">
      <c r="A312" s="32" t="s">
        <v>386</v>
      </c>
      <c r="B312" s="32" t="s">
        <v>479</v>
      </c>
      <c r="C312" s="32" t="s">
        <v>482</v>
      </c>
      <c r="D312" s="54" t="n">
        <f aca="false">ROUND(S312*T312,0)</f>
        <v>156</v>
      </c>
      <c r="E312" s="54" t="n">
        <f aca="false">ROUND(S312,0)-D312</f>
        <v>354</v>
      </c>
      <c r="F312" s="54" t="n">
        <f aca="false">IF(COUNTA(D312:E312)=0,"",SUM(D312:E312))</f>
        <v>510</v>
      </c>
      <c r="G312" s="55" t="n">
        <f aca="false">IF(OR(F312="",F312=0),"",D312/F312)</f>
        <v>0.305882352941177</v>
      </c>
      <c r="H312" s="55" t="n">
        <f aca="false">IF(OR(F312="",F312=0),"",E312/F312)</f>
        <v>0.694117647058824</v>
      </c>
      <c r="I312" s="32" t="s">
        <v>129</v>
      </c>
      <c r="J312" s="36" t="n">
        <v>3.71103496666907</v>
      </c>
      <c r="K312" s="36" t="n">
        <f aca="false">$K$8</f>
        <v>1.80191023378638</v>
      </c>
      <c r="L312" s="36" t="n">
        <f aca="false">SQRT(J312^2+K312^2)</f>
        <v>4.12536798533956</v>
      </c>
      <c r="M312" s="55" t="n">
        <f aca="false">IF(G312="","",MAX(0,G312-1.96*L312/100))</f>
        <v>0.225025140428521</v>
      </c>
      <c r="N312" s="55" t="n">
        <f aca="false">IF(G312="","",MIN(1,G312+1.96*L312/100))</f>
        <v>0.386739565453832</v>
      </c>
      <c r="O312" s="54" t="n">
        <f aca="false">ROUND(S312*W312,0)</f>
        <v>75</v>
      </c>
      <c r="P312" s="54" t="n">
        <f aca="false">IF(F312="","",ROUND(SQRT((F312*L312/100)^2+(G312*O312)^2),0))</f>
        <v>31</v>
      </c>
      <c r="R312" s="56" t="n">
        <v>-20.0760397700936</v>
      </c>
      <c r="S312" s="57" t="n">
        <f aca="false">U312*V312*$F$5</f>
        <v>509.948921679909</v>
      </c>
      <c r="T312" s="58" t="n">
        <f aca="false">MAX(0,MIN(1,R312/100+$D$5))</f>
        <v>0.306795709407479</v>
      </c>
      <c r="U312" s="58" t="n">
        <v>0.557321225879682</v>
      </c>
      <c r="V312" s="57" t="n">
        <v>915</v>
      </c>
      <c r="W312" s="58" t="n">
        <v>0.147793277096735</v>
      </c>
      <c r="X312" s="59" t="s">
        <v>130</v>
      </c>
      <c r="Y312" s="59" t="s">
        <v>131</v>
      </c>
    </row>
    <row r="313" customFormat="false" ht="15" hidden="false" customHeight="false" outlineLevel="0" collapsed="false">
      <c r="A313" s="32" t="s">
        <v>386</v>
      </c>
      <c r="B313" s="32" t="s">
        <v>479</v>
      </c>
      <c r="C313" s="32" t="s">
        <v>483</v>
      </c>
      <c r="D313" s="54" t="n">
        <f aca="false">ROUND(S313*T313,0)</f>
        <v>386</v>
      </c>
      <c r="E313" s="54" t="n">
        <f aca="false">ROUND(S313,0)-D313</f>
        <v>775</v>
      </c>
      <c r="F313" s="54" t="n">
        <f aca="false">IF(COUNTA(D313:E313)=0,"",SUM(D313:E313))</f>
        <v>1161</v>
      </c>
      <c r="G313" s="55" t="n">
        <f aca="false">IF(OR(F313="",F313=0),"",D313/F313)</f>
        <v>0.332472006890612</v>
      </c>
      <c r="H313" s="55" t="n">
        <f aca="false">IF(OR(F313="",F313=0),"",E313/F313)</f>
        <v>0.667527993109389</v>
      </c>
      <c r="I313" s="32" t="s">
        <v>129</v>
      </c>
      <c r="J313" s="36" t="n">
        <v>1.88612725432908</v>
      </c>
      <c r="K313" s="36" t="n">
        <f aca="false">$K$8</f>
        <v>1.80191023378638</v>
      </c>
      <c r="L313" s="36" t="n">
        <f aca="false">SQRT(J313^2+K313^2)</f>
        <v>2.60851615102284</v>
      </c>
      <c r="M313" s="55" t="n">
        <f aca="false">IF(G313="","",MAX(0,G313-1.96*L313/100))</f>
        <v>0.281345090330564</v>
      </c>
      <c r="N313" s="55" t="n">
        <f aca="false">IF(G313="","",MIN(1,G313+1.96*L313/100))</f>
        <v>0.383598923450659</v>
      </c>
      <c r="O313" s="54" t="n">
        <f aca="false">ROUND(S313*W313,0)</f>
        <v>79</v>
      </c>
      <c r="P313" s="54" t="n">
        <f aca="false">IF(F313="","",ROUND(SQRT((F313*L313/100)^2+(G313*O313)^2),0))</f>
        <v>40</v>
      </c>
      <c r="R313" s="56" t="n">
        <v>-17.5111689903408</v>
      </c>
      <c r="S313" s="57" t="n">
        <f aca="false">U313*V313*$F$5</f>
        <v>1161.2700729927</v>
      </c>
      <c r="T313" s="58" t="n">
        <f aca="false">MAX(0,MIN(1,R313/100+$D$5))</f>
        <v>0.332444417205007</v>
      </c>
      <c r="U313" s="58" t="n">
        <v>0.687956204379562</v>
      </c>
      <c r="V313" s="57" t="n">
        <v>1688</v>
      </c>
      <c r="W313" s="58" t="n">
        <v>0.0678151016999644</v>
      </c>
      <c r="X313" s="59" t="s">
        <v>169</v>
      </c>
      <c r="Y313" s="59" t="s">
        <v>131</v>
      </c>
    </row>
    <row r="314" customFormat="false" ht="15" hidden="false" customHeight="false" outlineLevel="0" collapsed="false">
      <c r="A314" s="32" t="s">
        <v>386</v>
      </c>
      <c r="B314" s="32" t="s">
        <v>479</v>
      </c>
      <c r="C314" s="32" t="s">
        <v>484</v>
      </c>
      <c r="D314" s="54" t="n">
        <f aca="false">ROUND(S314*T314,0)</f>
        <v>292</v>
      </c>
      <c r="E314" s="54" t="n">
        <f aca="false">ROUND(S314,0)-D314</f>
        <v>541</v>
      </c>
      <c r="F314" s="54" t="n">
        <f aca="false">IF(COUNTA(D314:E314)=0,"",SUM(D314:E314))</f>
        <v>833</v>
      </c>
      <c r="G314" s="55" t="n">
        <f aca="false">IF(OR(F314="",F314=0),"",D314/F314)</f>
        <v>0.350540216086435</v>
      </c>
      <c r="H314" s="55" t="n">
        <f aca="false">IF(OR(F314="",F314=0),"",E314/F314)</f>
        <v>0.649459783913565</v>
      </c>
      <c r="I314" s="32" t="s">
        <v>129</v>
      </c>
      <c r="J314" s="36" t="n">
        <v>2.37310914384046</v>
      </c>
      <c r="K314" s="36" t="n">
        <f aca="false">$K$8</f>
        <v>1.80191023378638</v>
      </c>
      <c r="L314" s="36" t="n">
        <f aca="false">SQRT(J314^2+K314^2)</f>
        <v>2.97968580545052</v>
      </c>
      <c r="M314" s="55" t="n">
        <f aca="false">IF(G314="","",MAX(0,G314-1.96*L314/100))</f>
        <v>0.292138374299605</v>
      </c>
      <c r="N314" s="55" t="n">
        <f aca="false">IF(G314="","",MIN(1,G314+1.96*L314/100))</f>
        <v>0.408942057873265</v>
      </c>
      <c r="O314" s="54" t="n">
        <f aca="false">ROUND(S314*W314,0)</f>
        <v>74</v>
      </c>
      <c r="P314" s="54" t="n">
        <f aca="false">IF(F314="","",ROUND(SQRT((F314*L314/100)^2+(G314*O314)^2),0))</f>
        <v>36</v>
      </c>
      <c r="R314" s="56" t="n">
        <v>-15.6743270755585</v>
      </c>
      <c r="S314" s="57" t="n">
        <f aca="false">U314*V314*$F$5</f>
        <v>833.484320557492</v>
      </c>
      <c r="T314" s="58" t="n">
        <f aca="false">MAX(0,MIN(1,R314/100+$D$5))</f>
        <v>0.35081283635283</v>
      </c>
      <c r="U314" s="58" t="n">
        <v>0.662020905923345</v>
      </c>
      <c r="V314" s="57" t="n">
        <v>1259</v>
      </c>
      <c r="W314" s="58" t="n">
        <v>0.0882361663506877</v>
      </c>
      <c r="X314" s="59" t="s">
        <v>136</v>
      </c>
      <c r="Y314" s="59" t="s">
        <v>131</v>
      </c>
    </row>
    <row r="315" customFormat="false" ht="15" hidden="false" customHeight="false" outlineLevel="0" collapsed="false">
      <c r="A315" s="32" t="s">
        <v>386</v>
      </c>
      <c r="B315" s="32" t="s">
        <v>485</v>
      </c>
      <c r="C315" s="32" t="s">
        <v>486</v>
      </c>
      <c r="D315" s="54" t="n">
        <f aca="false">ROUND(S315*T315,0)</f>
        <v>47</v>
      </c>
      <c r="E315" s="54" t="n">
        <f aca="false">ROUND(S315,0)-D315</f>
        <v>84</v>
      </c>
      <c r="F315" s="54" t="n">
        <f aca="false">IF(COUNTA(D315:E315)=0,"",SUM(D315:E315))</f>
        <v>131</v>
      </c>
      <c r="G315" s="55" t="n">
        <f aca="false">IF(OR(F315="",F315=0),"",D315/F315)</f>
        <v>0.358778625954198</v>
      </c>
      <c r="H315" s="55" t="n">
        <f aca="false">IF(OR(F315="",F315=0),"",E315/F315)</f>
        <v>0.641221374045802</v>
      </c>
      <c r="I315" s="32" t="s">
        <v>129</v>
      </c>
      <c r="J315" s="36" t="n">
        <v>3.71103496666907</v>
      </c>
      <c r="K315" s="36" t="n">
        <f aca="false">$K$8</f>
        <v>1.80191023378638</v>
      </c>
      <c r="L315" s="36" t="n">
        <f aca="false">SQRT(J315^2+K315^2)</f>
        <v>4.12536798533956</v>
      </c>
      <c r="M315" s="55" t="n">
        <f aca="false">IF(G315="","",MAX(0,G315-1.96*L315/100))</f>
        <v>0.277921413441543</v>
      </c>
      <c r="N315" s="55" t="n">
        <f aca="false">IF(G315="","",MIN(1,G315+1.96*L315/100))</f>
        <v>0.439635838466854</v>
      </c>
      <c r="O315" s="54" t="n">
        <f aca="false">ROUND(S315*W315,0)</f>
        <v>19</v>
      </c>
      <c r="P315" s="54" t="n">
        <f aca="false">IF(F315="","",ROUND(SQRT((F315*L315/100)^2+(G315*O315)^2),0))</f>
        <v>9</v>
      </c>
      <c r="R315" s="56" t="n">
        <v>-15.121016098792</v>
      </c>
      <c r="S315" s="57" t="n">
        <f aca="false">U315*V315*$F$5</f>
        <v>130.654569021387</v>
      </c>
      <c r="T315" s="58" t="n">
        <f aca="false">MAX(0,MIN(1,R315/100+$D$5))</f>
        <v>0.356345946120494</v>
      </c>
      <c r="U315" s="58" t="n">
        <v>0.907323395981853</v>
      </c>
      <c r="V315" s="57" t="n">
        <v>144</v>
      </c>
      <c r="W315" s="58" t="n">
        <v>0.147793277096735</v>
      </c>
      <c r="X315" s="59" t="s">
        <v>130</v>
      </c>
      <c r="Y315" s="59" t="s">
        <v>131</v>
      </c>
    </row>
    <row r="316" customFormat="false" ht="15" hidden="false" customHeight="false" outlineLevel="0" collapsed="false">
      <c r="A316" s="32" t="s">
        <v>386</v>
      </c>
      <c r="B316" s="32" t="s">
        <v>485</v>
      </c>
      <c r="C316" s="32" t="s">
        <v>487</v>
      </c>
      <c r="D316" s="54" t="n">
        <f aca="false">ROUND(S316*T316,0)</f>
        <v>282</v>
      </c>
      <c r="E316" s="54" t="n">
        <f aca="false">ROUND(S316,0)-D316</f>
        <v>602</v>
      </c>
      <c r="F316" s="54" t="n">
        <f aca="false">IF(COUNTA(D316:E316)=0,"",SUM(D316:E316))</f>
        <v>884</v>
      </c>
      <c r="G316" s="55" t="n">
        <f aca="false">IF(OR(F316="",F316=0),"",D316/F316)</f>
        <v>0.319004524886878</v>
      </c>
      <c r="H316" s="55" t="n">
        <f aca="false">IF(OR(F316="",F316=0),"",E316/F316)</f>
        <v>0.680995475113122</v>
      </c>
      <c r="I316" s="32" t="s">
        <v>129</v>
      </c>
      <c r="J316" s="36" t="n">
        <v>2.37310914384046</v>
      </c>
      <c r="K316" s="36" t="n">
        <f aca="false">$K$8</f>
        <v>1.80191023378638</v>
      </c>
      <c r="L316" s="36" t="n">
        <f aca="false">SQRT(J316^2+K316^2)</f>
        <v>2.97968580545052</v>
      </c>
      <c r="M316" s="55" t="n">
        <f aca="false">IF(G316="","",MAX(0,G316-1.96*L316/100))</f>
        <v>0.260602683100048</v>
      </c>
      <c r="N316" s="55" t="n">
        <f aca="false">IF(G316="","",MIN(1,G316+1.96*L316/100))</f>
        <v>0.377406366673708</v>
      </c>
      <c r="O316" s="54" t="n">
        <f aca="false">ROUND(S316*W316,0)</f>
        <v>78</v>
      </c>
      <c r="P316" s="54" t="n">
        <f aca="false">IF(F316="","",ROUND(SQRT((F316*L316/100)^2+(G316*O316)^2),0))</f>
        <v>36</v>
      </c>
      <c r="R316" s="56" t="n">
        <v>-18.871324843896</v>
      </c>
      <c r="S316" s="57" t="n">
        <f aca="false">U316*V316*$F$5</f>
        <v>884.185372918175</v>
      </c>
      <c r="T316" s="58" t="n">
        <f aca="false">MAX(0,MIN(1,R316/100+$D$5))</f>
        <v>0.318842858669455</v>
      </c>
      <c r="U316" s="58" t="n">
        <v>0.627081824764663</v>
      </c>
      <c r="V316" s="57" t="n">
        <v>1410</v>
      </c>
      <c r="W316" s="58" t="n">
        <v>0.0882361663506877</v>
      </c>
      <c r="X316" s="59" t="s">
        <v>136</v>
      </c>
      <c r="Y316" s="59" t="s">
        <v>131</v>
      </c>
    </row>
    <row r="317" customFormat="false" ht="15" hidden="false" customHeight="false" outlineLevel="0" collapsed="false">
      <c r="A317" s="32" t="s">
        <v>386</v>
      </c>
      <c r="B317" s="32" t="s">
        <v>488</v>
      </c>
      <c r="C317" s="32" t="s">
        <v>489</v>
      </c>
      <c r="D317" s="54" t="n">
        <f aca="false">ROUND(S317*T317,0)</f>
        <v>40</v>
      </c>
      <c r="E317" s="54" t="n">
        <f aca="false">ROUND(S317,0)-D317</f>
        <v>48</v>
      </c>
      <c r="F317" s="54" t="n">
        <f aca="false">IF(COUNTA(D317:E317)=0,"",SUM(D317:E317))</f>
        <v>88</v>
      </c>
      <c r="G317" s="55" t="n">
        <f aca="false">IF(OR(F317="",F317=0),"",D317/F317)</f>
        <v>0.454545454545455</v>
      </c>
      <c r="H317" s="55" t="n">
        <f aca="false">IF(OR(F317="",F317=0),"",E317/F317)</f>
        <v>0.545454545454545</v>
      </c>
      <c r="I317" s="32" t="s">
        <v>232</v>
      </c>
      <c r="J317" s="36" t="n">
        <v>3.71103496666907</v>
      </c>
      <c r="K317" s="36" t="n">
        <f aca="false">$K$8</f>
        <v>1.80191023378638</v>
      </c>
      <c r="L317" s="36" t="n">
        <f aca="false">SQRT(J317^2+K317^2)</f>
        <v>4.12536798533956</v>
      </c>
      <c r="M317" s="55" t="n">
        <f aca="false">IF(G317="","",MAX(0,G317-1.96*L317/100))</f>
        <v>0.373688242032799</v>
      </c>
      <c r="N317" s="55" t="n">
        <f aca="false">IF(G317="","",MIN(1,G317+1.96*L317/100))</f>
        <v>0.53540266705811</v>
      </c>
      <c r="O317" s="54" t="n">
        <f aca="false">ROUND(S317*W317,0)</f>
        <v>13</v>
      </c>
      <c r="P317" s="54" t="n">
        <f aca="false">IF(F317="","",ROUND(SQRT((F317*L317/100)^2+(G317*O317)^2),0))</f>
        <v>7</v>
      </c>
      <c r="R317" s="56" t="n">
        <v>-5.43860862314225</v>
      </c>
      <c r="S317" s="57" t="n">
        <f aca="false">U317*V317*$F$5</f>
        <v>87.7428325123506</v>
      </c>
      <c r="T317" s="58" t="n">
        <f aca="false">MAX(0,MIN(1,R317/100+$D$5))</f>
        <v>0.453170020876992</v>
      </c>
      <c r="U317" s="58" t="n">
        <v>0.121696022902012</v>
      </c>
      <c r="V317" s="57" t="n">
        <v>721</v>
      </c>
      <c r="W317" s="58" t="n">
        <v>0.147793277096735</v>
      </c>
      <c r="X317" s="59" t="s">
        <v>130</v>
      </c>
      <c r="Y317" s="59" t="s">
        <v>131</v>
      </c>
    </row>
    <row r="318" customFormat="false" ht="15" hidden="false" customHeight="false" outlineLevel="0" collapsed="false">
      <c r="A318" s="32" t="s">
        <v>386</v>
      </c>
      <c r="B318" s="32" t="s">
        <v>488</v>
      </c>
      <c r="C318" s="32" t="s">
        <v>490</v>
      </c>
      <c r="D318" s="54" t="n">
        <f aca="false">ROUND(S318*T318,0)</f>
        <v>529</v>
      </c>
      <c r="E318" s="54" t="n">
        <f aca="false">ROUND(S318,0)-D318</f>
        <v>624</v>
      </c>
      <c r="F318" s="54" t="n">
        <f aca="false">IF(COUNTA(D318:E318)=0,"",SUM(D318:E318))</f>
        <v>1153</v>
      </c>
      <c r="G318" s="55" t="n">
        <f aca="false">IF(OR(F318="",F318=0),"",D318/F318)</f>
        <v>0.458803122289679</v>
      </c>
      <c r="H318" s="55" t="n">
        <f aca="false">IF(OR(F318="",F318=0),"",E318/F318)</f>
        <v>0.541196877710321</v>
      </c>
      <c r="I318" s="32" t="s">
        <v>232</v>
      </c>
      <c r="J318" s="36" t="n">
        <v>1.88612725432908</v>
      </c>
      <c r="K318" s="36" t="n">
        <f aca="false">$K$8</f>
        <v>1.80191023378638</v>
      </c>
      <c r="L318" s="36" t="n">
        <f aca="false">SQRT(J318^2+K318^2)</f>
        <v>2.60851615102284</v>
      </c>
      <c r="M318" s="55" t="n">
        <f aca="false">IF(G318="","",MAX(0,G318-1.96*L318/100))</f>
        <v>0.407676205729631</v>
      </c>
      <c r="N318" s="55" t="n">
        <f aca="false">IF(G318="","",MIN(1,G318+1.96*L318/100))</f>
        <v>0.509930038849727</v>
      </c>
      <c r="O318" s="54" t="n">
        <f aca="false">ROUND(S318*W318,0)</f>
        <v>78</v>
      </c>
      <c r="P318" s="54" t="n">
        <f aca="false">IF(F318="","",ROUND(SQRT((F318*L318/100)^2+(G318*O318)^2),0))</f>
        <v>47</v>
      </c>
      <c r="R318" s="56" t="n">
        <v>-4.92580251456655</v>
      </c>
      <c r="S318" s="57" t="n">
        <f aca="false">U318*V318*$F$5</f>
        <v>1153.44137368419</v>
      </c>
      <c r="T318" s="58" t="n">
        <f aca="false">MAX(0,MIN(1,R318/100+$D$5))</f>
        <v>0.458298081962749</v>
      </c>
      <c r="U318" s="58" t="n">
        <v>0.679407464419022</v>
      </c>
      <c r="V318" s="57" t="n">
        <v>1697.71666354965</v>
      </c>
      <c r="W318" s="58" t="n">
        <v>0.0678151016999644</v>
      </c>
      <c r="X318" s="59" t="s">
        <v>169</v>
      </c>
      <c r="Y318" s="59" t="s">
        <v>234</v>
      </c>
    </row>
    <row r="319" customFormat="false" ht="15" hidden="false" customHeight="false" outlineLevel="0" collapsed="false">
      <c r="A319" s="32" t="s">
        <v>386</v>
      </c>
      <c r="B319" s="32" t="s">
        <v>488</v>
      </c>
      <c r="C319" s="32" t="s">
        <v>491</v>
      </c>
      <c r="D319" s="54" t="n">
        <f aca="false">ROUND(S319*T319,0)</f>
        <v>420</v>
      </c>
      <c r="E319" s="54" t="n">
        <f aca="false">ROUND(S319,0)-D319</f>
        <v>554</v>
      </c>
      <c r="F319" s="54" t="n">
        <f aca="false">IF(COUNTA(D319:E319)=0,"",SUM(D319:E319))</f>
        <v>974</v>
      </c>
      <c r="G319" s="55" t="n">
        <f aca="false">IF(OR(F319="",F319=0),"",D319/F319)</f>
        <v>0.431211498973306</v>
      </c>
      <c r="H319" s="55" t="n">
        <f aca="false">IF(OR(F319="",F319=0),"",E319/F319)</f>
        <v>0.568788501026694</v>
      </c>
      <c r="I319" s="32" t="s">
        <v>129</v>
      </c>
      <c r="J319" s="36" t="n">
        <v>1.88612725432908</v>
      </c>
      <c r="K319" s="36" t="n">
        <f aca="false">$K$8</f>
        <v>1.80191023378638</v>
      </c>
      <c r="L319" s="36" t="n">
        <f aca="false">SQRT(J319^2+K319^2)</f>
        <v>2.60851615102284</v>
      </c>
      <c r="M319" s="55" t="n">
        <f aca="false">IF(G319="","",MAX(0,G319-1.96*L319/100))</f>
        <v>0.380084582413258</v>
      </c>
      <c r="N319" s="55" t="n">
        <f aca="false">IF(G319="","",MIN(1,G319+1.96*L319/100))</f>
        <v>0.482338415533354</v>
      </c>
      <c r="O319" s="54" t="n">
        <f aca="false">ROUND(S319*W319,0)</f>
        <v>66</v>
      </c>
      <c r="P319" s="54" t="n">
        <f aca="false">IF(F319="","",ROUND(SQRT((F319*L319/100)^2+(G319*O319)^2),0))</f>
        <v>38</v>
      </c>
      <c r="R319" s="56" t="n">
        <v>-7.6505383568343</v>
      </c>
      <c r="S319" s="57" t="n">
        <f aca="false">U319*V319*$F$5</f>
        <v>973.779572994807</v>
      </c>
      <c r="T319" s="58" t="n">
        <f aca="false">MAX(0,MIN(1,R319/100+$D$5))</f>
        <v>0.431050723540072</v>
      </c>
      <c r="U319" s="58" t="n">
        <v>0.662435083669937</v>
      </c>
      <c r="V319" s="57" t="n">
        <v>1470</v>
      </c>
      <c r="W319" s="58" t="n">
        <v>0.0678151016999644</v>
      </c>
      <c r="X319" s="59" t="s">
        <v>169</v>
      </c>
      <c r="Y319" s="59" t="s">
        <v>131</v>
      </c>
    </row>
    <row r="320" customFormat="false" ht="15" hidden="false" customHeight="false" outlineLevel="0" collapsed="false">
      <c r="A320" s="32" t="s">
        <v>386</v>
      </c>
      <c r="B320" s="32" t="s">
        <v>488</v>
      </c>
      <c r="C320" s="32" t="s">
        <v>492</v>
      </c>
      <c r="D320" s="54" t="n">
        <f aca="false">ROUND(S320*T320,0)</f>
        <v>499</v>
      </c>
      <c r="E320" s="54" t="n">
        <f aca="false">ROUND(S320,0)-D320</f>
        <v>622</v>
      </c>
      <c r="F320" s="54" t="n">
        <f aca="false">IF(COUNTA(D320:E320)=0,"",SUM(D320:E320))</f>
        <v>1121</v>
      </c>
      <c r="G320" s="55" t="n">
        <f aca="false">IF(OR(F320="",F320=0),"",D320/F320)</f>
        <v>0.445138269402319</v>
      </c>
      <c r="H320" s="55" t="n">
        <f aca="false">IF(OR(F320="",F320=0),"",E320/F320)</f>
        <v>0.554861730597681</v>
      </c>
      <c r="I320" s="32" t="s">
        <v>232</v>
      </c>
      <c r="J320" s="36" t="n">
        <v>1.88612725432908</v>
      </c>
      <c r="K320" s="36" t="n">
        <f aca="false">$K$8</f>
        <v>1.80191023378638</v>
      </c>
      <c r="L320" s="36" t="n">
        <f aca="false">SQRT(J320^2+K320^2)</f>
        <v>2.60851615102284</v>
      </c>
      <c r="M320" s="55" t="n">
        <f aca="false">IF(G320="","",MAX(0,G320-1.96*L320/100))</f>
        <v>0.394011352842272</v>
      </c>
      <c r="N320" s="55" t="n">
        <f aca="false">IF(G320="","",MIN(1,G320+1.96*L320/100))</f>
        <v>0.496265185962367</v>
      </c>
      <c r="O320" s="54" t="n">
        <f aca="false">ROUND(S320*W320,0)</f>
        <v>76</v>
      </c>
      <c r="P320" s="54" t="n">
        <f aca="false">IF(F320="","",ROUND(SQRT((F320*L320/100)^2+(G320*O320)^2),0))</f>
        <v>45</v>
      </c>
      <c r="R320" s="56" t="n">
        <v>-6.2591499990493</v>
      </c>
      <c r="S320" s="57" t="n">
        <f aca="false">U320*V320*$F$5</f>
        <v>1121.33790491331</v>
      </c>
      <c r="T320" s="58" t="n">
        <f aca="false">MAX(0,MIN(1,R320/100+$D$5))</f>
        <v>0.444964607117922</v>
      </c>
      <c r="U320" s="58" t="n">
        <v>0.71629019848963</v>
      </c>
      <c r="V320" s="57" t="n">
        <v>1565.47989526838</v>
      </c>
      <c r="W320" s="58" t="n">
        <v>0.0678151016999644</v>
      </c>
      <c r="X320" s="59" t="s">
        <v>169</v>
      </c>
      <c r="Y320" s="59" t="s">
        <v>234</v>
      </c>
    </row>
    <row r="321" customFormat="false" ht="15" hidden="false" customHeight="false" outlineLevel="0" collapsed="false">
      <c r="A321" s="32" t="s">
        <v>386</v>
      </c>
      <c r="B321" s="32" t="s">
        <v>493</v>
      </c>
      <c r="C321" s="32" t="s">
        <v>494</v>
      </c>
      <c r="D321" s="54" t="n">
        <f aca="false">ROUND(S321*T321,0)</f>
        <v>502</v>
      </c>
      <c r="E321" s="54" t="n">
        <f aca="false">ROUND(S321,0)-D321</f>
        <v>438</v>
      </c>
      <c r="F321" s="54" t="n">
        <f aca="false">IF(COUNTA(D321:E321)=0,"",SUM(D321:E321))</f>
        <v>940</v>
      </c>
      <c r="G321" s="55" t="n">
        <f aca="false">IF(OR(F321="",F321=0),"",D321/F321)</f>
        <v>0.534042553191489</v>
      </c>
      <c r="H321" s="55" t="n">
        <f aca="false">IF(OR(F321="",F321=0),"",E321/F321)</f>
        <v>0.465957446808511</v>
      </c>
      <c r="I321" s="32" t="s">
        <v>129</v>
      </c>
      <c r="J321" s="36" t="n">
        <v>1.88612725432908</v>
      </c>
      <c r="K321" s="36" t="n">
        <f aca="false">$K$8</f>
        <v>1.80191023378638</v>
      </c>
      <c r="L321" s="36" t="n">
        <f aca="false">SQRT(J321^2+K321^2)</f>
        <v>2.60851615102284</v>
      </c>
      <c r="M321" s="55" t="n">
        <f aca="false">IF(G321="","",MAX(0,G321-1.96*L321/100))</f>
        <v>0.482915636631442</v>
      </c>
      <c r="N321" s="55" t="n">
        <f aca="false">IF(G321="","",MIN(1,G321+1.96*L321/100))</f>
        <v>0.585169469751537</v>
      </c>
      <c r="O321" s="54" t="n">
        <f aca="false">ROUND(S321*W321,0)</f>
        <v>64</v>
      </c>
      <c r="P321" s="54" t="n">
        <f aca="false">IF(F321="","",ROUND(SQRT((F321*L321/100)^2+(G321*O321)^2),0))</f>
        <v>42</v>
      </c>
      <c r="R321" s="56" t="n">
        <v>2.63218007947703</v>
      </c>
      <c r="S321" s="57" t="n">
        <f aca="false">U321*V321*$F$5</f>
        <v>939.568965517241</v>
      </c>
      <c r="T321" s="58" t="n">
        <f aca="false">MAX(0,MIN(1,R321/100+$D$5))</f>
        <v>0.533877907903185</v>
      </c>
      <c r="U321" s="58" t="n">
        <v>0.678879310344827</v>
      </c>
      <c r="V321" s="57" t="n">
        <v>1384</v>
      </c>
      <c r="W321" s="58" t="n">
        <v>0.0678151016999644</v>
      </c>
      <c r="X321" s="59" t="s">
        <v>169</v>
      </c>
      <c r="Y321" s="59" t="s">
        <v>131</v>
      </c>
    </row>
    <row r="322" customFormat="false" ht="15" hidden="false" customHeight="false" outlineLevel="0" collapsed="false">
      <c r="A322" s="32" t="s">
        <v>386</v>
      </c>
      <c r="B322" s="32" t="s">
        <v>493</v>
      </c>
      <c r="C322" s="32" t="s">
        <v>495</v>
      </c>
      <c r="D322" s="54" t="n">
        <f aca="false">ROUND(S322*T322,0)</f>
        <v>516</v>
      </c>
      <c r="E322" s="54" t="n">
        <f aca="false">ROUND(S322,0)-D322</f>
        <v>687</v>
      </c>
      <c r="F322" s="54" t="n">
        <f aca="false">IF(COUNTA(D322:E322)=0,"",SUM(D322:E322))</f>
        <v>1203</v>
      </c>
      <c r="G322" s="55" t="n">
        <f aca="false">IF(OR(F322="",F322=0),"",D322/F322)</f>
        <v>0.428927680798005</v>
      </c>
      <c r="H322" s="55" t="n">
        <f aca="false">IF(OR(F322="",F322=0),"",E322/F322)</f>
        <v>0.571072319201995</v>
      </c>
      <c r="I322" s="32" t="s">
        <v>129</v>
      </c>
      <c r="J322" s="36" t="n">
        <v>1.88612725432908</v>
      </c>
      <c r="K322" s="36" t="n">
        <f aca="false">$K$8</f>
        <v>1.80191023378638</v>
      </c>
      <c r="L322" s="36" t="n">
        <f aca="false">SQRT(J322^2+K322^2)</f>
        <v>2.60851615102284</v>
      </c>
      <c r="M322" s="55" t="n">
        <f aca="false">IF(G322="","",MAX(0,G322-1.96*L322/100))</f>
        <v>0.377800764237957</v>
      </c>
      <c r="N322" s="55" t="n">
        <f aca="false">IF(G322="","",MIN(1,G322+1.96*L322/100))</f>
        <v>0.480054597358053</v>
      </c>
      <c r="O322" s="54" t="n">
        <f aca="false">ROUND(S322*W322,0)</f>
        <v>82</v>
      </c>
      <c r="P322" s="54" t="n">
        <f aca="false">IF(F322="","",ROUND(SQRT((F322*L322/100)^2+(G322*O322)^2),0))</f>
        <v>47</v>
      </c>
      <c r="R322" s="56" t="n">
        <v>-7.8618755735921</v>
      </c>
      <c r="S322" s="57" t="n">
        <f aca="false">U322*V322*$F$5</f>
        <v>1202.75915948276</v>
      </c>
      <c r="T322" s="58" t="n">
        <f aca="false">MAX(0,MIN(1,R322/100+$D$5))</f>
        <v>0.428937351372494</v>
      </c>
      <c r="U322" s="58" t="n">
        <v>0.63739224137931</v>
      </c>
      <c r="V322" s="57" t="n">
        <v>1887</v>
      </c>
      <c r="W322" s="58" t="n">
        <v>0.0678151016999644</v>
      </c>
      <c r="X322" s="59" t="s">
        <v>169</v>
      </c>
      <c r="Y322" s="59" t="s">
        <v>131</v>
      </c>
    </row>
    <row r="323" customFormat="false" ht="15" hidden="false" customHeight="false" outlineLevel="0" collapsed="false">
      <c r="A323" s="32" t="s">
        <v>386</v>
      </c>
      <c r="B323" s="32" t="s">
        <v>493</v>
      </c>
      <c r="C323" s="32" t="s">
        <v>496</v>
      </c>
      <c r="D323" s="54" t="n">
        <f aca="false">ROUND(S323*T323,0)</f>
        <v>479</v>
      </c>
      <c r="E323" s="54" t="n">
        <f aca="false">ROUND(S323,0)-D323</f>
        <v>523</v>
      </c>
      <c r="F323" s="54" t="n">
        <f aca="false">IF(COUNTA(D323:E323)=0,"",SUM(D323:E323))</f>
        <v>1002</v>
      </c>
      <c r="G323" s="55" t="n">
        <f aca="false">IF(OR(F323="",F323=0),"",D323/F323)</f>
        <v>0.478043912175649</v>
      </c>
      <c r="H323" s="55" t="n">
        <f aca="false">IF(OR(F323="",F323=0),"",E323/F323)</f>
        <v>0.521956087824351</v>
      </c>
      <c r="I323" s="32" t="s">
        <v>232</v>
      </c>
      <c r="J323" s="36" t="n">
        <v>1.88612725432908</v>
      </c>
      <c r="K323" s="36" t="n">
        <f aca="false">$K$8</f>
        <v>1.80191023378638</v>
      </c>
      <c r="L323" s="36" t="n">
        <f aca="false">SQRT(J323^2+K323^2)</f>
        <v>2.60851615102284</v>
      </c>
      <c r="M323" s="55" t="n">
        <f aca="false">IF(G323="","",MAX(0,G323-1.96*L323/100))</f>
        <v>0.426916995615601</v>
      </c>
      <c r="N323" s="55" t="n">
        <f aca="false">IF(G323="","",MIN(1,G323+1.96*L323/100))</f>
        <v>0.529170828735696</v>
      </c>
      <c r="O323" s="54" t="n">
        <f aca="false">ROUND(S323*W323,0)</f>
        <v>68</v>
      </c>
      <c r="P323" s="54" t="n">
        <f aca="false">IF(F323="","",ROUND(SQRT((F323*L323/100)^2+(G323*O323)^2),0))</f>
        <v>42</v>
      </c>
      <c r="R323" s="56" t="n">
        <v>-2.93333546721978</v>
      </c>
      <c r="S323" s="57" t="n">
        <f aca="false">U323*V323*$F$5</f>
        <v>1001.56291989084</v>
      </c>
      <c r="T323" s="58" t="n">
        <f aca="false">MAX(0,MIN(1,R323/100+$D$5))</f>
        <v>0.478222752436217</v>
      </c>
      <c r="U323" s="58" t="n">
        <v>0.836029148489848</v>
      </c>
      <c r="V323" s="57" t="n">
        <v>1198</v>
      </c>
      <c r="W323" s="58" t="n">
        <v>0.0678151016999644</v>
      </c>
      <c r="X323" s="59" t="s">
        <v>169</v>
      </c>
      <c r="Y323" s="59" t="s">
        <v>131</v>
      </c>
    </row>
    <row r="324" customFormat="false" ht="15" hidden="false" customHeight="false" outlineLevel="0" collapsed="false">
      <c r="A324" s="32" t="s">
        <v>386</v>
      </c>
      <c r="B324" s="32" t="s">
        <v>493</v>
      </c>
      <c r="C324" s="32" t="s">
        <v>497</v>
      </c>
      <c r="D324" s="54" t="n">
        <f aca="false">ROUND(S324*T324,0)</f>
        <v>384</v>
      </c>
      <c r="E324" s="54" t="n">
        <f aca="false">ROUND(S324,0)-D324</f>
        <v>343</v>
      </c>
      <c r="F324" s="54" t="n">
        <f aca="false">IF(COUNTA(D324:E324)=0,"",SUM(D324:E324))</f>
        <v>727</v>
      </c>
      <c r="G324" s="55" t="n">
        <f aca="false">IF(OR(F324="",F324=0),"",D324/F324)</f>
        <v>0.528198074277854</v>
      </c>
      <c r="H324" s="55" t="n">
        <f aca="false">IF(OR(F324="",F324=0),"",E324/F324)</f>
        <v>0.471801925722146</v>
      </c>
      <c r="I324" s="32" t="s">
        <v>129</v>
      </c>
      <c r="J324" s="36" t="n">
        <v>2.37310914384046</v>
      </c>
      <c r="K324" s="36" t="n">
        <f aca="false">$K$8</f>
        <v>1.80191023378638</v>
      </c>
      <c r="L324" s="36" t="n">
        <f aca="false">SQRT(J324^2+K324^2)</f>
        <v>2.97968580545052</v>
      </c>
      <c r="M324" s="55" t="n">
        <f aca="false">IF(G324="","",MAX(0,G324-1.96*L324/100))</f>
        <v>0.469796232491024</v>
      </c>
      <c r="N324" s="55" t="n">
        <f aca="false">IF(G324="","",MIN(1,G324+1.96*L324/100))</f>
        <v>0.586599916064684</v>
      </c>
      <c r="O324" s="54" t="n">
        <f aca="false">ROUND(S324*W324,0)</f>
        <v>64</v>
      </c>
      <c r="P324" s="54" t="n">
        <f aca="false">IF(F324="","",ROUND(SQRT((F324*L324/100)^2+(G324*O324)^2),0))</f>
        <v>40</v>
      </c>
      <c r="R324" s="56" t="n">
        <v>2.02821804688175</v>
      </c>
      <c r="S324" s="57" t="n">
        <f aca="false">U324*V324*$F$5</f>
        <v>727.410579345088</v>
      </c>
      <c r="T324" s="58" t="n">
        <f aca="false">MAX(0,MIN(1,R324/100+$D$5))</f>
        <v>0.527838287577232</v>
      </c>
      <c r="U324" s="58" t="n">
        <v>0.633081444164568</v>
      </c>
      <c r="V324" s="57" t="n">
        <v>1149</v>
      </c>
      <c r="W324" s="58" t="n">
        <v>0.0882361663506877</v>
      </c>
      <c r="X324" s="59" t="s">
        <v>136</v>
      </c>
      <c r="Y324" s="59" t="s">
        <v>131</v>
      </c>
    </row>
    <row r="325" customFormat="false" ht="15" hidden="false" customHeight="false" outlineLevel="0" collapsed="false">
      <c r="A325" s="32" t="s">
        <v>386</v>
      </c>
      <c r="B325" s="32" t="s">
        <v>493</v>
      </c>
      <c r="C325" s="32" t="s">
        <v>498</v>
      </c>
      <c r="D325" s="54" t="n">
        <f aca="false">ROUND(S325*T325,0)</f>
        <v>358</v>
      </c>
      <c r="E325" s="54" t="n">
        <f aca="false">ROUND(S325,0)-D325</f>
        <v>488</v>
      </c>
      <c r="F325" s="54" t="n">
        <f aca="false">IF(COUNTA(D325:E325)=0,"",SUM(D325:E325))</f>
        <v>846</v>
      </c>
      <c r="G325" s="55" t="n">
        <f aca="false">IF(OR(F325="",F325=0),"",D325/F325)</f>
        <v>0.423167848699764</v>
      </c>
      <c r="H325" s="55" t="n">
        <f aca="false">IF(OR(F325="",F325=0),"",E325/F325)</f>
        <v>0.576832151300237</v>
      </c>
      <c r="I325" s="32" t="s">
        <v>129</v>
      </c>
      <c r="J325" s="36" t="n">
        <v>2.37310914384046</v>
      </c>
      <c r="K325" s="36" t="n">
        <f aca="false">$K$8</f>
        <v>1.80191023378638</v>
      </c>
      <c r="L325" s="36" t="n">
        <f aca="false">SQRT(J325^2+K325^2)</f>
        <v>2.97968580545052</v>
      </c>
      <c r="M325" s="55" t="n">
        <f aca="false">IF(G325="","",MAX(0,G325-1.96*L325/100))</f>
        <v>0.364766006912934</v>
      </c>
      <c r="N325" s="55" t="n">
        <f aca="false">IF(G325="","",MIN(1,G325+1.96*L325/100))</f>
        <v>0.481569690486594</v>
      </c>
      <c r="O325" s="54" t="n">
        <f aca="false">ROUND(S325*W325,0)</f>
        <v>75</v>
      </c>
      <c r="P325" s="54" t="n">
        <f aca="false">IF(F325="","",ROUND(SQRT((F325*L325/100)^2+(G325*O325)^2),0))</f>
        <v>41</v>
      </c>
      <c r="R325" s="56" t="n">
        <v>-8.44436488579665</v>
      </c>
      <c r="S325" s="57" t="n">
        <f aca="false">U325*V325*$F$5</f>
        <v>845.732235701906</v>
      </c>
      <c r="T325" s="58" t="n">
        <f aca="false">MAX(0,MIN(1,R325/100+$D$5))</f>
        <v>0.423112458250448</v>
      </c>
      <c r="U325" s="58" t="n">
        <v>0.714904679376083</v>
      </c>
      <c r="V325" s="57" t="n">
        <v>1183</v>
      </c>
      <c r="W325" s="58" t="n">
        <v>0.0882361663506877</v>
      </c>
      <c r="X325" s="59" t="s">
        <v>136</v>
      </c>
      <c r="Y325" s="59" t="s">
        <v>131</v>
      </c>
    </row>
    <row r="326" customFormat="false" ht="15" hidden="false" customHeight="false" outlineLevel="0" collapsed="false">
      <c r="A326" s="32" t="s">
        <v>386</v>
      </c>
      <c r="B326" s="32" t="s">
        <v>493</v>
      </c>
      <c r="C326" s="32" t="s">
        <v>499</v>
      </c>
      <c r="D326" s="54" t="n">
        <f aca="false">ROUND(S326*T326,0)</f>
        <v>812</v>
      </c>
      <c r="E326" s="54" t="n">
        <f aca="false">ROUND(S326,0)-D326</f>
        <v>835</v>
      </c>
      <c r="F326" s="54" t="n">
        <f aca="false">IF(COUNTA(D326:E326)=0,"",SUM(D326:E326))</f>
        <v>1647</v>
      </c>
      <c r="G326" s="55" t="n">
        <f aca="false">IF(OR(F326="",F326=0),"",D326/F326)</f>
        <v>0.493017607771706</v>
      </c>
      <c r="H326" s="55" t="n">
        <f aca="false">IF(OR(F326="",F326=0),"",E326/F326)</f>
        <v>0.506982392228294</v>
      </c>
      <c r="I326" s="32" t="s">
        <v>232</v>
      </c>
      <c r="J326" s="36" t="n">
        <v>1.88612725432908</v>
      </c>
      <c r="K326" s="36" t="n">
        <f aca="false">$K$8</f>
        <v>1.80191023378638</v>
      </c>
      <c r="L326" s="36" t="n">
        <f aca="false">SQRT(J326^2+K326^2)</f>
        <v>2.60851615102284</v>
      </c>
      <c r="M326" s="55" t="n">
        <f aca="false">IF(G326="","",MAX(0,G326-1.96*L326/100))</f>
        <v>0.441890691211658</v>
      </c>
      <c r="N326" s="55" t="n">
        <f aca="false">IF(G326="","",MIN(1,G326+1.96*L326/100))</f>
        <v>0.544144524331754</v>
      </c>
      <c r="O326" s="54" t="n">
        <f aca="false">ROUND(S326*W326,0)</f>
        <v>112</v>
      </c>
      <c r="P326" s="54" t="n">
        <f aca="false">IF(F326="","",ROUND(SQRT((F326*L326/100)^2+(G326*O326)^2),0))</f>
        <v>70</v>
      </c>
      <c r="R326" s="56" t="n">
        <v>-1.43263037616138</v>
      </c>
      <c r="S326" s="57" t="n">
        <f aca="false">U326*V326*$F$5</f>
        <v>1646.977422525</v>
      </c>
      <c r="T326" s="58" t="n">
        <f aca="false">MAX(0,MIN(1,R326/100+$D$5))</f>
        <v>0.493229803346801</v>
      </c>
      <c r="U326" s="58" t="n">
        <v>0.836029148489848</v>
      </c>
      <c r="V326" s="57" t="n">
        <v>1970</v>
      </c>
      <c r="W326" s="58" t="n">
        <v>0.0678151016999644</v>
      </c>
      <c r="X326" s="59" t="s">
        <v>169</v>
      </c>
      <c r="Y326" s="59" t="s">
        <v>131</v>
      </c>
    </row>
    <row r="327" customFormat="false" ht="15" hidden="false" customHeight="false" outlineLevel="0" collapsed="false">
      <c r="A327" s="32" t="s">
        <v>386</v>
      </c>
      <c r="B327" s="32" t="s">
        <v>500</v>
      </c>
      <c r="C327" s="32" t="s">
        <v>501</v>
      </c>
      <c r="D327" s="54" t="n">
        <f aca="false">ROUND(S327*T327,0)</f>
        <v>322</v>
      </c>
      <c r="E327" s="54" t="n">
        <f aca="false">ROUND(S327,0)-D327</f>
        <v>630</v>
      </c>
      <c r="F327" s="54" t="n">
        <f aca="false">IF(COUNTA(D327:E327)=0,"",SUM(D327:E327))</f>
        <v>952</v>
      </c>
      <c r="G327" s="55" t="n">
        <f aca="false">IF(OR(F327="",F327=0),"",D327/F327)</f>
        <v>0.338235294117647</v>
      </c>
      <c r="H327" s="55" t="n">
        <f aca="false">IF(OR(F327="",F327=0),"",E327/F327)</f>
        <v>0.661764705882353</v>
      </c>
      <c r="I327" s="32" t="s">
        <v>129</v>
      </c>
      <c r="J327" s="36" t="n">
        <v>1.88612725432908</v>
      </c>
      <c r="K327" s="36" t="n">
        <f aca="false">$K$8</f>
        <v>1.80191023378638</v>
      </c>
      <c r="L327" s="36" t="n">
        <f aca="false">SQRT(J327^2+K327^2)</f>
        <v>2.60851615102284</v>
      </c>
      <c r="M327" s="55" t="n">
        <f aca="false">IF(G327="","",MAX(0,G327-1.96*L327/100))</f>
        <v>0.287108377557599</v>
      </c>
      <c r="N327" s="55" t="n">
        <f aca="false">IF(G327="","",MIN(1,G327+1.96*L327/100))</f>
        <v>0.389362210677695</v>
      </c>
      <c r="O327" s="54" t="n">
        <f aca="false">ROUND(S327*W327,0)</f>
        <v>65</v>
      </c>
      <c r="P327" s="54" t="n">
        <f aca="false">IF(F327="","",ROUND(SQRT((F327*L327/100)^2+(G327*O327)^2),0))</f>
        <v>33</v>
      </c>
      <c r="R327" s="56" t="n">
        <v>-16.9395581428985</v>
      </c>
      <c r="S327" s="57" t="n">
        <f aca="false">U327*V327*$F$5</f>
        <v>951.894508670521</v>
      </c>
      <c r="T327" s="58" t="n">
        <f aca="false">MAX(0,MIN(1,R327/100+$D$5))</f>
        <v>0.33816052567943</v>
      </c>
      <c r="U327" s="58" t="n">
        <v>0.677023121387284</v>
      </c>
      <c r="V327" s="57" t="n">
        <v>1406</v>
      </c>
      <c r="W327" s="58" t="n">
        <v>0.0678151016999644</v>
      </c>
      <c r="X327" s="59" t="s">
        <v>169</v>
      </c>
      <c r="Y327" s="59" t="s">
        <v>131</v>
      </c>
    </row>
    <row r="328" customFormat="false" ht="15" hidden="false" customHeight="false" outlineLevel="0" collapsed="false">
      <c r="A328" s="32" t="s">
        <v>386</v>
      </c>
      <c r="B328" s="32" t="s">
        <v>500</v>
      </c>
      <c r="C328" s="32" t="s">
        <v>502</v>
      </c>
      <c r="D328" s="54" t="n">
        <f aca="false">ROUND(S328*T328,0)</f>
        <v>620</v>
      </c>
      <c r="E328" s="54" t="n">
        <f aca="false">ROUND(S328,0)-D328</f>
        <v>1288</v>
      </c>
      <c r="F328" s="54" t="n">
        <f aca="false">IF(COUNTA(D328:E328)=0,"",SUM(D328:E328))</f>
        <v>1908</v>
      </c>
      <c r="G328" s="55" t="n">
        <f aca="false">IF(OR(F328="",F328=0),"",D328/F328)</f>
        <v>0.324947589098533</v>
      </c>
      <c r="H328" s="55" t="n">
        <f aca="false">IF(OR(F328="",F328=0),"",E328/F328)</f>
        <v>0.675052410901468</v>
      </c>
      <c r="I328" s="32" t="s">
        <v>129</v>
      </c>
      <c r="J328" s="36" t="n">
        <v>1.88612725432908</v>
      </c>
      <c r="K328" s="36" t="n">
        <f aca="false">$K$8</f>
        <v>1.80191023378638</v>
      </c>
      <c r="L328" s="36" t="n">
        <f aca="false">SQRT(J328^2+K328^2)</f>
        <v>2.60851615102284</v>
      </c>
      <c r="M328" s="55" t="n">
        <f aca="false">IF(G328="","",MAX(0,G328-1.96*L328/100))</f>
        <v>0.273820672538485</v>
      </c>
      <c r="N328" s="55" t="n">
        <f aca="false">IF(G328="","",MIN(1,G328+1.96*L328/100))</f>
        <v>0.37607450565858</v>
      </c>
      <c r="O328" s="54" t="n">
        <f aca="false">ROUND(S328*W328,0)</f>
        <v>129</v>
      </c>
      <c r="P328" s="54" t="n">
        <f aca="false">IF(F328="","",ROUND(SQRT((F328*L328/100)^2+(G328*O328)^2),0))</f>
        <v>65</v>
      </c>
      <c r="R328" s="56" t="n">
        <v>-18.2679747353197</v>
      </c>
      <c r="S328" s="57" t="n">
        <f aca="false">U328*V328*$F$5</f>
        <v>1907.80833039181</v>
      </c>
      <c r="T328" s="58" t="n">
        <f aca="false">MAX(0,MIN(1,R328/100+$D$5))</f>
        <v>0.324876359755217</v>
      </c>
      <c r="U328" s="58" t="n">
        <v>0.649135192375574</v>
      </c>
      <c r="V328" s="57" t="n">
        <v>2939</v>
      </c>
      <c r="W328" s="58" t="n">
        <v>0.0678151016999644</v>
      </c>
      <c r="X328" s="59" t="s">
        <v>169</v>
      </c>
      <c r="Y328" s="59" t="s">
        <v>131</v>
      </c>
    </row>
    <row r="329" customFormat="false" ht="15" hidden="false" customHeight="false" outlineLevel="0" collapsed="false">
      <c r="A329" s="32" t="s">
        <v>386</v>
      </c>
      <c r="B329" s="32" t="s">
        <v>500</v>
      </c>
      <c r="C329" s="32" t="s">
        <v>503</v>
      </c>
      <c r="D329" s="54" t="n">
        <f aca="false">ROUND(S329*T329,0)</f>
        <v>420</v>
      </c>
      <c r="E329" s="54" t="n">
        <f aca="false">ROUND(S329,0)-D329</f>
        <v>927</v>
      </c>
      <c r="F329" s="54" t="n">
        <f aca="false">IF(COUNTA(D329:E329)=0,"",SUM(D329:E329))</f>
        <v>1347</v>
      </c>
      <c r="G329" s="55" t="n">
        <f aca="false">IF(OR(F329="",F329=0),"",D329/F329)</f>
        <v>0.311804008908686</v>
      </c>
      <c r="H329" s="55" t="n">
        <f aca="false">IF(OR(F329="",F329=0),"",E329/F329)</f>
        <v>0.688195991091314</v>
      </c>
      <c r="I329" s="32" t="s">
        <v>129</v>
      </c>
      <c r="J329" s="36" t="n">
        <v>1.88612725432908</v>
      </c>
      <c r="K329" s="36" t="n">
        <f aca="false">$K$8</f>
        <v>1.80191023378638</v>
      </c>
      <c r="L329" s="36" t="n">
        <f aca="false">SQRT(J329^2+K329^2)</f>
        <v>2.60851615102284</v>
      </c>
      <c r="M329" s="55" t="n">
        <f aca="false">IF(G329="","",MAX(0,G329-1.96*L329/100))</f>
        <v>0.260677092348638</v>
      </c>
      <c r="N329" s="55" t="n">
        <f aca="false">IF(G329="","",MIN(1,G329+1.96*L329/100))</f>
        <v>0.362930925468734</v>
      </c>
      <c r="O329" s="54" t="n">
        <f aca="false">ROUND(S329*W329,0)</f>
        <v>91</v>
      </c>
      <c r="P329" s="54" t="n">
        <f aca="false">IF(F329="","",ROUND(SQRT((F329*L329/100)^2+(G329*O329)^2),0))</f>
        <v>45</v>
      </c>
      <c r="R329" s="56" t="n">
        <v>-19.5778746253874</v>
      </c>
      <c r="S329" s="57" t="n">
        <f aca="false">U329*V329*$F$5</f>
        <v>1347</v>
      </c>
      <c r="T329" s="58" t="n">
        <f aca="false">MAX(0,MIN(1,R329/100+$D$5))</f>
        <v>0.311777360854541</v>
      </c>
      <c r="U329" s="58" t="n">
        <v>0.677565392354125</v>
      </c>
      <c r="V329" s="57" t="n">
        <v>1988</v>
      </c>
      <c r="W329" s="58" t="n">
        <v>0.0678151016999644</v>
      </c>
      <c r="X329" s="59" t="s">
        <v>169</v>
      </c>
      <c r="Y329" s="59" t="s">
        <v>131</v>
      </c>
    </row>
    <row r="330" customFormat="false" ht="15" hidden="false" customHeight="false" outlineLevel="0" collapsed="false">
      <c r="A330" s="32" t="s">
        <v>386</v>
      </c>
      <c r="B330" s="32" t="s">
        <v>500</v>
      </c>
      <c r="C330" s="32" t="s">
        <v>504</v>
      </c>
      <c r="D330" s="54" t="n">
        <f aca="false">ROUND(S330*T330,0)</f>
        <v>203</v>
      </c>
      <c r="E330" s="54" t="n">
        <f aca="false">ROUND(S330,0)-D330</f>
        <v>437</v>
      </c>
      <c r="F330" s="54" t="n">
        <f aca="false">IF(COUNTA(D330:E330)=0,"",SUM(D330:E330))</f>
        <v>640</v>
      </c>
      <c r="G330" s="55" t="n">
        <f aca="false">IF(OR(F330="",F330=0),"",D330/F330)</f>
        <v>0.3171875</v>
      </c>
      <c r="H330" s="55" t="n">
        <f aca="false">IF(OR(F330="",F330=0),"",E330/F330)</f>
        <v>0.6828125</v>
      </c>
      <c r="I330" s="32" t="s">
        <v>129</v>
      </c>
      <c r="J330" s="36" t="n">
        <v>2.37310914384046</v>
      </c>
      <c r="K330" s="36" t="n">
        <f aca="false">$K$8</f>
        <v>1.80191023378638</v>
      </c>
      <c r="L330" s="36" t="n">
        <f aca="false">SQRT(J330^2+K330^2)</f>
        <v>2.97968580545052</v>
      </c>
      <c r="M330" s="55" t="n">
        <f aca="false">IF(G330="","",MAX(0,G330-1.96*L330/100))</f>
        <v>0.25878565821317</v>
      </c>
      <c r="N330" s="55" t="n">
        <f aca="false">IF(G330="","",MIN(1,G330+1.96*L330/100))</f>
        <v>0.37558934178683</v>
      </c>
      <c r="O330" s="54" t="n">
        <f aca="false">ROUND(S330*W330,0)</f>
        <v>56</v>
      </c>
      <c r="P330" s="54" t="n">
        <f aca="false">IF(F330="","",ROUND(SQRT((F330*L330/100)^2+(G330*O330)^2),0))</f>
        <v>26</v>
      </c>
      <c r="R330" s="56" t="n">
        <v>-19.0306422782039</v>
      </c>
      <c r="S330" s="57" t="n">
        <f aca="false">U330*V330*$F$5</f>
        <v>640.169811320755</v>
      </c>
      <c r="T330" s="58" t="n">
        <f aca="false">MAX(0,MIN(1,R330/100+$D$5))</f>
        <v>0.317249684326376</v>
      </c>
      <c r="U330" s="58" t="n">
        <v>0.69811320754717</v>
      </c>
      <c r="V330" s="57" t="n">
        <v>917</v>
      </c>
      <c r="W330" s="58" t="n">
        <v>0.0882361663506877</v>
      </c>
      <c r="X330" s="59" t="s">
        <v>136</v>
      </c>
      <c r="Y330" s="59" t="s">
        <v>131</v>
      </c>
    </row>
    <row r="331" customFormat="false" ht="15" hidden="false" customHeight="false" outlineLevel="0" collapsed="false">
      <c r="A331" s="32" t="s">
        <v>386</v>
      </c>
      <c r="B331" s="32" t="s">
        <v>505</v>
      </c>
      <c r="C331" s="32" t="s">
        <v>506</v>
      </c>
      <c r="D331" s="54" t="n">
        <f aca="false">ROUND(S331*T331,0)</f>
        <v>500</v>
      </c>
      <c r="E331" s="54" t="n">
        <f aca="false">ROUND(S331,0)-D331</f>
        <v>478</v>
      </c>
      <c r="F331" s="54" t="n">
        <f aca="false">IF(COUNTA(D331:E331)=0,"",SUM(D331:E331))</f>
        <v>978</v>
      </c>
      <c r="G331" s="55" t="n">
        <f aca="false">IF(OR(F331="",F331=0),"",D331/F331)</f>
        <v>0.511247443762781</v>
      </c>
      <c r="H331" s="55" t="n">
        <f aca="false">IF(OR(F331="",F331=0),"",E331/F331)</f>
        <v>0.488752556237219</v>
      </c>
      <c r="I331" s="32" t="s">
        <v>129</v>
      </c>
      <c r="J331" s="36" t="n">
        <v>1.88612725432908</v>
      </c>
      <c r="K331" s="36" t="n">
        <f aca="false">$K$8</f>
        <v>1.80191023378638</v>
      </c>
      <c r="L331" s="36" t="n">
        <f aca="false">SQRT(J331^2+K331^2)</f>
        <v>2.60851615102284</v>
      </c>
      <c r="M331" s="55" t="n">
        <f aca="false">IF(G331="","",MAX(0,G331-1.96*L331/100))</f>
        <v>0.460120527202733</v>
      </c>
      <c r="N331" s="55" t="n">
        <f aca="false">IF(G331="","",MIN(1,G331+1.96*L331/100))</f>
        <v>0.562374360322829</v>
      </c>
      <c r="O331" s="54" t="n">
        <f aca="false">ROUND(S331*W331,0)</f>
        <v>66</v>
      </c>
      <c r="P331" s="54" t="n">
        <f aca="false">IF(F331="","",ROUND(SQRT((F331*L331/100)^2+(G331*O331)^2),0))</f>
        <v>42</v>
      </c>
      <c r="R331" s="56" t="n">
        <v>0.3346432827148</v>
      </c>
      <c r="S331" s="57" t="n">
        <f aca="false">U331*V331*$F$5</f>
        <v>978.044260027662</v>
      </c>
      <c r="T331" s="58" t="n">
        <f aca="false">MAX(0,MIN(1,R331/100+$D$5))</f>
        <v>0.510902539935563</v>
      </c>
      <c r="U331" s="58" t="n">
        <v>0.659059474412171</v>
      </c>
      <c r="V331" s="57" t="n">
        <v>1484</v>
      </c>
      <c r="W331" s="58" t="n">
        <v>0.0678151016999644</v>
      </c>
      <c r="X331" s="59" t="s">
        <v>169</v>
      </c>
      <c r="Y331" s="59" t="s">
        <v>131</v>
      </c>
    </row>
    <row r="332" customFormat="false" ht="15" hidden="false" customHeight="false" outlineLevel="0" collapsed="false">
      <c r="A332" s="32" t="s">
        <v>386</v>
      </c>
      <c r="B332" s="32" t="s">
        <v>505</v>
      </c>
      <c r="C332" s="32" t="s">
        <v>507</v>
      </c>
      <c r="D332" s="54" t="n">
        <f aca="false">ROUND(S332*T332,0)</f>
        <v>404</v>
      </c>
      <c r="E332" s="54" t="n">
        <f aca="false">ROUND(S332,0)-D332</f>
        <v>377</v>
      </c>
      <c r="F332" s="54" t="n">
        <f aca="false">IF(COUNTA(D332:E332)=0,"",SUM(D332:E332))</f>
        <v>781</v>
      </c>
      <c r="G332" s="55" t="n">
        <f aca="false">IF(OR(F332="",F332=0),"",D332/F332)</f>
        <v>0.517285531370038</v>
      </c>
      <c r="H332" s="55" t="n">
        <f aca="false">IF(OR(F332="",F332=0),"",E332/F332)</f>
        <v>0.482714468629962</v>
      </c>
      <c r="I332" s="32" t="s">
        <v>129</v>
      </c>
      <c r="J332" s="36" t="n">
        <v>2.37310914384046</v>
      </c>
      <c r="K332" s="36" t="n">
        <f aca="false">$K$8</f>
        <v>1.80191023378638</v>
      </c>
      <c r="L332" s="36" t="n">
        <f aca="false">SQRT(J332^2+K332^2)</f>
        <v>2.97968580545052</v>
      </c>
      <c r="M332" s="55" t="n">
        <f aca="false">IF(G332="","",MAX(0,G332-1.96*L332/100))</f>
        <v>0.458883689583208</v>
      </c>
      <c r="N332" s="55" t="n">
        <f aca="false">IF(G332="","",MIN(1,G332+1.96*L332/100))</f>
        <v>0.575687373156869</v>
      </c>
      <c r="O332" s="54" t="n">
        <f aca="false">ROUND(S332*W332,0)</f>
        <v>69</v>
      </c>
      <c r="P332" s="54" t="n">
        <f aca="false">IF(F332="","",ROUND(SQRT((F332*L332/100)^2+(G332*O332)^2),0))</f>
        <v>43</v>
      </c>
      <c r="R332" s="56" t="n">
        <v>0.931331209010494</v>
      </c>
      <c r="S332" s="57" t="n">
        <f aca="false">U332*V332*$F$5</f>
        <v>780.745236414961</v>
      </c>
      <c r="T332" s="58" t="n">
        <f aca="false">MAX(0,MIN(1,R332/100+$D$5))</f>
        <v>0.51686941919852</v>
      </c>
      <c r="U332" s="58" t="n">
        <v>0.549047282992237</v>
      </c>
      <c r="V332" s="57" t="n">
        <v>1422</v>
      </c>
      <c r="W332" s="58" t="n">
        <v>0.0882361663506877</v>
      </c>
      <c r="X332" s="59" t="s">
        <v>136</v>
      </c>
      <c r="Y332" s="59" t="s">
        <v>131</v>
      </c>
    </row>
    <row r="333" customFormat="false" ht="15" hidden="false" customHeight="false" outlineLevel="0" collapsed="false">
      <c r="A333" s="32" t="s">
        <v>386</v>
      </c>
      <c r="B333" s="32" t="s">
        <v>505</v>
      </c>
      <c r="C333" s="32" t="s">
        <v>508</v>
      </c>
      <c r="D333" s="54" t="n">
        <f aca="false">ROUND(S333*T333,0)</f>
        <v>371</v>
      </c>
      <c r="E333" s="54" t="n">
        <f aca="false">ROUND(S333,0)-D333</f>
        <v>386</v>
      </c>
      <c r="F333" s="54" t="n">
        <f aca="false">IF(COUNTA(D333:E333)=0,"",SUM(D333:E333))</f>
        <v>757</v>
      </c>
      <c r="G333" s="55" t="n">
        <f aca="false">IF(OR(F333="",F333=0),"",D333/F333)</f>
        <v>0.490092470277411</v>
      </c>
      <c r="H333" s="55" t="n">
        <f aca="false">IF(OR(F333="",F333=0),"",E333/F333)</f>
        <v>0.509907529722589</v>
      </c>
      <c r="I333" s="32" t="s">
        <v>129</v>
      </c>
      <c r="J333" s="36" t="n">
        <v>2.37310914384046</v>
      </c>
      <c r="K333" s="36" t="n">
        <f aca="false">$K$8</f>
        <v>1.80191023378638</v>
      </c>
      <c r="L333" s="36" t="n">
        <f aca="false">SQRT(J333^2+K333^2)</f>
        <v>2.97968580545052</v>
      </c>
      <c r="M333" s="55" t="n">
        <f aca="false">IF(G333="","",MAX(0,G333-1.96*L333/100))</f>
        <v>0.431690628490581</v>
      </c>
      <c r="N333" s="55" t="n">
        <f aca="false">IF(G333="","",MIN(1,G333+1.96*L333/100))</f>
        <v>0.548494312064241</v>
      </c>
      <c r="O333" s="54" t="n">
        <f aca="false">ROUND(S333*W333,0)</f>
        <v>67</v>
      </c>
      <c r="P333" s="54" t="n">
        <f aca="false">IF(F333="","",ROUND(SQRT((F333*L333/100)^2+(G333*O333)^2),0))</f>
        <v>40</v>
      </c>
      <c r="R333" s="56" t="n">
        <v>-1.79779949087719</v>
      </c>
      <c r="S333" s="57" t="n">
        <f aca="false">U333*V333*$F$5</f>
        <v>757.126771653543</v>
      </c>
      <c r="T333" s="58" t="n">
        <f aca="false">MAX(0,MIN(1,R333/100+$D$5))</f>
        <v>0.489578112199643</v>
      </c>
      <c r="U333" s="58" t="n">
        <v>0.574015748031496</v>
      </c>
      <c r="V333" s="57" t="n">
        <v>1319</v>
      </c>
      <c r="W333" s="58" t="n">
        <v>0.0882361663506877</v>
      </c>
      <c r="X333" s="59" t="s">
        <v>136</v>
      </c>
      <c r="Y333" s="59" t="s">
        <v>131</v>
      </c>
    </row>
    <row r="334" customFormat="false" ht="15" hidden="false" customHeight="false" outlineLevel="0" collapsed="false">
      <c r="A334" s="32" t="s">
        <v>386</v>
      </c>
      <c r="B334" s="32" t="s">
        <v>509</v>
      </c>
      <c r="C334" s="32" t="s">
        <v>510</v>
      </c>
      <c r="D334" s="54" t="n">
        <f aca="false">ROUND(S334*T334,0)</f>
        <v>178</v>
      </c>
      <c r="E334" s="54" t="n">
        <f aca="false">ROUND(S334,0)-D334</f>
        <v>205</v>
      </c>
      <c r="F334" s="54" t="n">
        <f aca="false">IF(COUNTA(D334:E334)=0,"",SUM(D334:E334))</f>
        <v>383</v>
      </c>
      <c r="G334" s="55" t="n">
        <f aca="false">IF(OR(F334="",F334=0),"",D334/F334)</f>
        <v>0.464751958224543</v>
      </c>
      <c r="H334" s="55" t="n">
        <f aca="false">IF(OR(F334="",F334=0),"",E334/F334)</f>
        <v>0.535248041775457</v>
      </c>
      <c r="I334" s="32" t="s">
        <v>129</v>
      </c>
      <c r="J334" s="36" t="n">
        <v>3.71103496666907</v>
      </c>
      <c r="K334" s="36" t="n">
        <f aca="false">$K$8</f>
        <v>1.80191023378638</v>
      </c>
      <c r="L334" s="36" t="n">
        <f aca="false">SQRT(J334^2+K334^2)</f>
        <v>4.12536798533956</v>
      </c>
      <c r="M334" s="55" t="n">
        <f aca="false">IF(G334="","",MAX(0,G334-1.96*L334/100))</f>
        <v>0.383894745711888</v>
      </c>
      <c r="N334" s="55" t="n">
        <f aca="false">IF(G334="","",MIN(1,G334+1.96*L334/100))</f>
        <v>0.545609170737199</v>
      </c>
      <c r="O334" s="54" t="n">
        <f aca="false">ROUND(S334*W334,0)</f>
        <v>57</v>
      </c>
      <c r="P334" s="54" t="n">
        <f aca="false">IF(F334="","",ROUND(SQRT((F334*L334/100)^2+(G334*O334)^2),0))</f>
        <v>31</v>
      </c>
      <c r="R334" s="56" t="n">
        <v>-4.42272422657743</v>
      </c>
      <c r="S334" s="57" t="n">
        <f aca="false">U334*V334*$F$5</f>
        <v>383.103139013453</v>
      </c>
      <c r="T334" s="58" t="n">
        <f aca="false">MAX(0,MIN(1,R334/100+$D$5))</f>
        <v>0.46332886484264</v>
      </c>
      <c r="U334" s="58" t="n">
        <v>0.541106128550075</v>
      </c>
      <c r="V334" s="57" t="n">
        <v>708</v>
      </c>
      <c r="W334" s="58" t="n">
        <v>0.147793277096735</v>
      </c>
      <c r="X334" s="59" t="s">
        <v>130</v>
      </c>
      <c r="Y334" s="59" t="s">
        <v>131</v>
      </c>
    </row>
    <row r="335" customFormat="false" ht="15" hidden="false" customHeight="false" outlineLevel="0" collapsed="false">
      <c r="A335" s="32" t="s">
        <v>386</v>
      </c>
      <c r="B335" s="32" t="s">
        <v>509</v>
      </c>
      <c r="C335" s="32" t="s">
        <v>511</v>
      </c>
      <c r="D335" s="54" t="n">
        <f aca="false">ROUND(S335*T335,0)</f>
        <v>539</v>
      </c>
      <c r="E335" s="54" t="n">
        <f aca="false">ROUND(S335,0)-D335</f>
        <v>510</v>
      </c>
      <c r="F335" s="54" t="n">
        <f aca="false">IF(COUNTA(D335:E335)=0,"",SUM(D335:E335))</f>
        <v>1049</v>
      </c>
      <c r="G335" s="55" t="n">
        <f aca="false">IF(OR(F335="",F335=0),"",D335/F335)</f>
        <v>0.513822688274547</v>
      </c>
      <c r="H335" s="55" t="n">
        <f aca="false">IF(OR(F335="",F335=0),"",E335/F335)</f>
        <v>0.486177311725453</v>
      </c>
      <c r="I335" s="32" t="s">
        <v>129</v>
      </c>
      <c r="J335" s="36" t="n">
        <v>1.88612725432908</v>
      </c>
      <c r="K335" s="36" t="n">
        <f aca="false">$K$8</f>
        <v>1.80191023378638</v>
      </c>
      <c r="L335" s="36" t="n">
        <f aca="false">SQRT(J335^2+K335^2)</f>
        <v>2.60851615102284</v>
      </c>
      <c r="M335" s="55" t="n">
        <f aca="false">IF(G335="","",MAX(0,G335-1.96*L335/100))</f>
        <v>0.462695771714499</v>
      </c>
      <c r="N335" s="55" t="n">
        <f aca="false">IF(G335="","",MIN(1,G335+1.96*L335/100))</f>
        <v>0.564949604834595</v>
      </c>
      <c r="O335" s="54" t="n">
        <f aca="false">ROUND(S335*W335,0)</f>
        <v>71</v>
      </c>
      <c r="P335" s="54" t="n">
        <f aca="false">IF(F335="","",ROUND(SQRT((F335*L335/100)^2+(G335*O335)^2),0))</f>
        <v>46</v>
      </c>
      <c r="R335" s="56" t="n">
        <v>0.601523726330815</v>
      </c>
      <c r="S335" s="57" t="n">
        <f aca="false">U335*V335*$F$5</f>
        <v>1049.22431259045</v>
      </c>
      <c r="T335" s="58" t="n">
        <f aca="false">MAX(0,MIN(1,R335/100+$D$5))</f>
        <v>0.513571344371723</v>
      </c>
      <c r="U335" s="58" t="n">
        <v>0.662807525325615</v>
      </c>
      <c r="V335" s="57" t="n">
        <v>1583</v>
      </c>
      <c r="W335" s="58" t="n">
        <v>0.0678151016999644</v>
      </c>
      <c r="X335" s="59" t="s">
        <v>169</v>
      </c>
      <c r="Y335" s="59" t="s">
        <v>131</v>
      </c>
    </row>
    <row r="336" customFormat="false" ht="15" hidden="false" customHeight="false" outlineLevel="0" collapsed="false">
      <c r="A336" s="32" t="s">
        <v>386</v>
      </c>
      <c r="B336" s="32" t="s">
        <v>512</v>
      </c>
      <c r="C336" s="32" t="s">
        <v>513</v>
      </c>
      <c r="D336" s="54" t="n">
        <f aca="false">ROUND(S336*T336,0)</f>
        <v>488</v>
      </c>
      <c r="E336" s="54" t="n">
        <f aca="false">ROUND(S336,0)-D336</f>
        <v>540</v>
      </c>
      <c r="F336" s="54" t="n">
        <f aca="false">IF(COUNTA(D336:E336)=0,"",SUM(D336:E336))</f>
        <v>1028</v>
      </c>
      <c r="G336" s="55" t="n">
        <f aca="false">IF(OR(F336="",F336=0),"",D336/F336)</f>
        <v>0.474708171206226</v>
      </c>
      <c r="H336" s="55" t="n">
        <f aca="false">IF(OR(F336="",F336=0),"",E336/F336)</f>
        <v>0.525291828793774</v>
      </c>
      <c r="I336" s="32" t="s">
        <v>129</v>
      </c>
      <c r="J336" s="36" t="n">
        <v>1.88612725432908</v>
      </c>
      <c r="K336" s="36" t="n">
        <f aca="false">$K$8</f>
        <v>1.80191023378638</v>
      </c>
      <c r="L336" s="36" t="n">
        <f aca="false">SQRT(J336^2+K336^2)</f>
        <v>2.60851615102284</v>
      </c>
      <c r="M336" s="55" t="n">
        <f aca="false">IF(G336="","",MAX(0,G336-1.96*L336/100))</f>
        <v>0.423581254646178</v>
      </c>
      <c r="N336" s="55" t="n">
        <f aca="false">IF(G336="","",MIN(1,G336+1.96*L336/100))</f>
        <v>0.525835087766273</v>
      </c>
      <c r="O336" s="54" t="n">
        <f aca="false">ROUND(S336*W336,0)</f>
        <v>70</v>
      </c>
      <c r="P336" s="54" t="n">
        <f aca="false">IF(F336="","",ROUND(SQRT((F336*L336/100)^2+(G336*O336)^2),0))</f>
        <v>43</v>
      </c>
      <c r="R336" s="56" t="n">
        <v>-3.27287301522812</v>
      </c>
      <c r="S336" s="57" t="n">
        <f aca="false">U336*V336*$F$5</f>
        <v>1027.55404570723</v>
      </c>
      <c r="T336" s="58" t="n">
        <f aca="false">MAX(0,MIN(1,R336/100+$D$5))</f>
        <v>0.474827376956134</v>
      </c>
      <c r="U336" s="58" t="n">
        <v>0.589870290302656</v>
      </c>
      <c r="V336" s="57" t="n">
        <v>1742</v>
      </c>
      <c r="W336" s="58" t="n">
        <v>0.0678151016999644</v>
      </c>
      <c r="X336" s="59" t="s">
        <v>169</v>
      </c>
      <c r="Y336" s="59" t="s">
        <v>131</v>
      </c>
    </row>
    <row r="337" customFormat="false" ht="15" hidden="false" customHeight="false" outlineLevel="0" collapsed="false">
      <c r="A337" s="32" t="s">
        <v>386</v>
      </c>
      <c r="B337" s="32" t="s">
        <v>512</v>
      </c>
      <c r="C337" s="32" t="s">
        <v>514</v>
      </c>
      <c r="D337" s="54" t="n">
        <f aca="false">ROUND(S337*T337,0)</f>
        <v>428</v>
      </c>
      <c r="E337" s="54" t="n">
        <f aca="false">ROUND(S337,0)-D337</f>
        <v>440</v>
      </c>
      <c r="F337" s="54" t="n">
        <f aca="false">IF(COUNTA(D337:E337)=0,"",SUM(D337:E337))</f>
        <v>868</v>
      </c>
      <c r="G337" s="55" t="n">
        <f aca="false">IF(OR(F337="",F337=0),"",D337/F337)</f>
        <v>0.493087557603687</v>
      </c>
      <c r="H337" s="55" t="n">
        <f aca="false">IF(OR(F337="",F337=0),"",E337/F337)</f>
        <v>0.506912442396313</v>
      </c>
      <c r="I337" s="32" t="s">
        <v>129</v>
      </c>
      <c r="J337" s="36" t="n">
        <v>2.37310914384046</v>
      </c>
      <c r="K337" s="36" t="n">
        <f aca="false">$K$8</f>
        <v>1.80191023378638</v>
      </c>
      <c r="L337" s="36" t="n">
        <f aca="false">SQRT(J337^2+K337^2)</f>
        <v>2.97968580545052</v>
      </c>
      <c r="M337" s="55" t="n">
        <f aca="false">IF(G337="","",MAX(0,G337-1.96*L337/100))</f>
        <v>0.434685715816857</v>
      </c>
      <c r="N337" s="55" t="n">
        <f aca="false">IF(G337="","",MIN(1,G337+1.96*L337/100))</f>
        <v>0.551489399390517</v>
      </c>
      <c r="O337" s="54" t="n">
        <f aca="false">ROUND(S337*W337,0)</f>
        <v>77</v>
      </c>
      <c r="P337" s="54" t="n">
        <f aca="false">IF(F337="","",ROUND(SQRT((F337*L337/100)^2+(G337*O337)^2),0))</f>
        <v>46</v>
      </c>
      <c r="R337" s="56" t="n">
        <v>-1.37180313376209</v>
      </c>
      <c r="S337" s="57" t="n">
        <f aca="false">U337*V337*$F$5</f>
        <v>867.502130249544</v>
      </c>
      <c r="T337" s="58" t="n">
        <f aca="false">MAX(0,MIN(1,R337/100+$D$5))</f>
        <v>0.493838075770794</v>
      </c>
      <c r="U337" s="58" t="n">
        <v>0.507608034083993</v>
      </c>
      <c r="V337" s="57" t="n">
        <v>1709</v>
      </c>
      <c r="W337" s="58" t="n">
        <v>0.0882361663506877</v>
      </c>
      <c r="X337" s="59" t="s">
        <v>136</v>
      </c>
      <c r="Y337" s="59" t="s">
        <v>131</v>
      </c>
    </row>
    <row r="338" customFormat="false" ht="15" hidden="false" customHeight="false" outlineLevel="0" collapsed="false">
      <c r="A338" s="32" t="s">
        <v>386</v>
      </c>
      <c r="B338" s="32" t="s">
        <v>512</v>
      </c>
      <c r="C338" s="32" t="s">
        <v>515</v>
      </c>
      <c r="D338" s="54" t="n">
        <f aca="false">ROUND(S338*T338,0)</f>
        <v>881</v>
      </c>
      <c r="E338" s="54" t="n">
        <f aca="false">ROUND(S338,0)-D338</f>
        <v>993</v>
      </c>
      <c r="F338" s="54" t="n">
        <f aca="false">IF(COUNTA(D338:E338)=0,"",SUM(D338:E338))</f>
        <v>1874</v>
      </c>
      <c r="G338" s="55" t="n">
        <f aca="false">IF(OR(F338="",F338=0),"",D338/F338)</f>
        <v>0.470117395944504</v>
      </c>
      <c r="H338" s="55" t="n">
        <f aca="false">IF(OR(F338="",F338=0),"",E338/F338)</f>
        <v>0.529882604055496</v>
      </c>
      <c r="I338" s="32" t="s">
        <v>129</v>
      </c>
      <c r="J338" s="36" t="n">
        <v>1.88612725432908</v>
      </c>
      <c r="K338" s="36" t="n">
        <f aca="false">$K$8</f>
        <v>1.80191023378638</v>
      </c>
      <c r="L338" s="36" t="n">
        <f aca="false">SQRT(J338^2+K338^2)</f>
        <v>2.60851615102284</v>
      </c>
      <c r="M338" s="55" t="n">
        <f aca="false">IF(G338="","",MAX(0,G338-1.96*L338/100))</f>
        <v>0.418990479384456</v>
      </c>
      <c r="N338" s="55" t="n">
        <f aca="false">IF(G338="","",MIN(1,G338+1.96*L338/100))</f>
        <v>0.521244312504552</v>
      </c>
      <c r="O338" s="54" t="n">
        <f aca="false">ROUND(S338*W338,0)</f>
        <v>127</v>
      </c>
      <c r="P338" s="54" t="n">
        <f aca="false">IF(F338="","",ROUND(SQRT((F338*L338/100)^2+(G338*O338)^2),0))</f>
        <v>77</v>
      </c>
      <c r="R338" s="56" t="n">
        <v>-3.73237075072043</v>
      </c>
      <c r="S338" s="57" t="n">
        <f aca="false">U338*V338*$F$5</f>
        <v>1873.94361294814</v>
      </c>
      <c r="T338" s="58" t="n">
        <f aca="false">MAX(0,MIN(1,R338/100+$D$5))</f>
        <v>0.47023239960121</v>
      </c>
      <c r="U338" s="58" t="n">
        <v>0.612600069613644</v>
      </c>
      <c r="V338" s="57" t="n">
        <v>3059</v>
      </c>
      <c r="W338" s="58" t="n">
        <v>0.0678151016999644</v>
      </c>
      <c r="X338" s="59" t="s">
        <v>169</v>
      </c>
      <c r="Y338" s="59" t="s">
        <v>131</v>
      </c>
    </row>
    <row r="339" customFormat="false" ht="15" hidden="false" customHeight="false" outlineLevel="0" collapsed="false">
      <c r="A339" s="32" t="s">
        <v>386</v>
      </c>
      <c r="B339" s="32" t="s">
        <v>512</v>
      </c>
      <c r="C339" s="32" t="s">
        <v>516</v>
      </c>
      <c r="D339" s="54" t="n">
        <f aca="false">ROUND(S339*T339,0)</f>
        <v>179</v>
      </c>
      <c r="E339" s="54" t="n">
        <f aca="false">ROUND(S339,0)-D339</f>
        <v>219</v>
      </c>
      <c r="F339" s="54" t="n">
        <f aca="false">IF(COUNTA(D339:E339)=0,"",SUM(D339:E339))</f>
        <v>398</v>
      </c>
      <c r="G339" s="55" t="n">
        <f aca="false">IF(OR(F339="",F339=0),"",D339/F339)</f>
        <v>0.449748743718593</v>
      </c>
      <c r="H339" s="55" t="n">
        <f aca="false">IF(OR(F339="",F339=0),"",E339/F339)</f>
        <v>0.550251256281407</v>
      </c>
      <c r="I339" s="32" t="s">
        <v>129</v>
      </c>
      <c r="J339" s="36" t="n">
        <v>3.71103496666907</v>
      </c>
      <c r="K339" s="36" t="n">
        <f aca="false">$K$8</f>
        <v>1.80191023378638</v>
      </c>
      <c r="L339" s="36" t="n">
        <f aca="false">SQRT(J339^2+K339^2)</f>
        <v>4.12536798533956</v>
      </c>
      <c r="M339" s="55" t="n">
        <f aca="false">IF(G339="","",MAX(0,G339-1.96*L339/100))</f>
        <v>0.368891531205938</v>
      </c>
      <c r="N339" s="55" t="n">
        <f aca="false">IF(G339="","",MIN(1,G339+1.96*L339/100))</f>
        <v>0.530605956231248</v>
      </c>
      <c r="O339" s="54" t="n">
        <f aca="false">ROUND(S339*W339,0)</f>
        <v>59</v>
      </c>
      <c r="P339" s="54" t="n">
        <f aca="false">IF(F339="","",ROUND(SQRT((F339*L339/100)^2+(G339*O339)^2),0))</f>
        <v>31</v>
      </c>
      <c r="R339" s="56" t="n">
        <v>-5.76318383232854</v>
      </c>
      <c r="S339" s="57" t="n">
        <f aca="false">U339*V339*$F$5</f>
        <v>398.40616966581</v>
      </c>
      <c r="T339" s="58" t="n">
        <f aca="false">MAX(0,MIN(1,R339/100+$D$5))</f>
        <v>0.449924268785129</v>
      </c>
      <c r="U339" s="58" t="n">
        <v>0.48586118251928</v>
      </c>
      <c r="V339" s="57" t="n">
        <v>820</v>
      </c>
      <c r="W339" s="58" t="n">
        <v>0.147793277096735</v>
      </c>
      <c r="X339" s="59" t="s">
        <v>130</v>
      </c>
      <c r="Y339" s="59" t="s">
        <v>131</v>
      </c>
    </row>
    <row r="340" customFormat="false" ht="15" hidden="false" customHeight="false" outlineLevel="0" collapsed="false">
      <c r="A340" s="32" t="s">
        <v>386</v>
      </c>
      <c r="B340" s="32" t="s">
        <v>517</v>
      </c>
      <c r="C340" s="32" t="s">
        <v>518</v>
      </c>
      <c r="D340" s="54" t="n">
        <f aca="false">ROUND(S340*T340,0)</f>
        <v>667</v>
      </c>
      <c r="E340" s="54" t="n">
        <f aca="false">ROUND(S340,0)-D340</f>
        <v>714</v>
      </c>
      <c r="F340" s="54" t="n">
        <f aca="false">IF(COUNTA(D340:E340)=0,"",SUM(D340:E340))</f>
        <v>1381</v>
      </c>
      <c r="G340" s="55" t="n">
        <f aca="false">IF(OR(F340="",F340=0),"",D340/F340)</f>
        <v>0.482983345401883</v>
      </c>
      <c r="H340" s="55" t="n">
        <f aca="false">IF(OR(F340="",F340=0),"",E340/F340)</f>
        <v>0.517016654598117</v>
      </c>
      <c r="I340" s="32" t="s">
        <v>129</v>
      </c>
      <c r="J340" s="36" t="n">
        <v>1.88612725432908</v>
      </c>
      <c r="K340" s="36" t="n">
        <f aca="false">$K$8</f>
        <v>1.80191023378638</v>
      </c>
      <c r="L340" s="36" t="n">
        <f aca="false">SQRT(J340^2+K340^2)</f>
        <v>2.60851615102284</v>
      </c>
      <c r="M340" s="55" t="n">
        <f aca="false">IF(G340="","",MAX(0,G340-1.96*L340/100))</f>
        <v>0.431856428841835</v>
      </c>
      <c r="N340" s="55" t="n">
        <f aca="false">IF(G340="","",MIN(1,G340+1.96*L340/100))</f>
        <v>0.534110261961931</v>
      </c>
      <c r="O340" s="54" t="n">
        <f aca="false">ROUND(S340*W340,0)</f>
        <v>94</v>
      </c>
      <c r="P340" s="54" t="n">
        <f aca="false">IF(F340="","",ROUND(SQRT((F340*L340/100)^2+(G340*O340)^2),0))</f>
        <v>58</v>
      </c>
      <c r="R340" s="56" t="n">
        <v>-2.46015549334364</v>
      </c>
      <c r="S340" s="57" t="n">
        <f aca="false">U340*V340*$F$5</f>
        <v>1380.50534255185</v>
      </c>
      <c r="T340" s="58" t="n">
        <f aca="false">MAX(0,MIN(1,R340/100+$D$5))</f>
        <v>0.482954552174978</v>
      </c>
      <c r="U340" s="58" t="n">
        <v>0.629792583280955</v>
      </c>
      <c r="V340" s="57" t="n">
        <v>2192</v>
      </c>
      <c r="W340" s="58" t="n">
        <v>0.0678151016999644</v>
      </c>
      <c r="X340" s="59" t="s">
        <v>169</v>
      </c>
      <c r="Y340" s="59" t="s">
        <v>131</v>
      </c>
    </row>
    <row r="341" customFormat="false" ht="15" hidden="false" customHeight="false" outlineLevel="0" collapsed="false">
      <c r="A341" s="32" t="s">
        <v>386</v>
      </c>
      <c r="B341" s="32" t="s">
        <v>517</v>
      </c>
      <c r="C341" s="32" t="s">
        <v>519</v>
      </c>
      <c r="D341" s="54" t="n">
        <f aca="false">ROUND(S341*T341,0)</f>
        <v>159</v>
      </c>
      <c r="E341" s="54" t="n">
        <f aca="false">ROUND(S341,0)-D341</f>
        <v>143</v>
      </c>
      <c r="F341" s="54" t="n">
        <f aca="false">IF(COUNTA(D341:E341)=0,"",SUM(D341:E341))</f>
        <v>302</v>
      </c>
      <c r="G341" s="55" t="n">
        <f aca="false">IF(OR(F341="",F341=0),"",D341/F341)</f>
        <v>0.526490066225166</v>
      </c>
      <c r="H341" s="55" t="n">
        <f aca="false">IF(OR(F341="",F341=0),"",E341/F341)</f>
        <v>0.473509933774834</v>
      </c>
      <c r="I341" s="32" t="s">
        <v>232</v>
      </c>
      <c r="J341" s="36" t="n">
        <v>3.71103496666907</v>
      </c>
      <c r="K341" s="36" t="n">
        <f aca="false">$K$8</f>
        <v>1.80191023378638</v>
      </c>
      <c r="L341" s="36" t="n">
        <f aca="false">SQRT(J341^2+K341^2)</f>
        <v>4.12536798533956</v>
      </c>
      <c r="M341" s="55" t="n">
        <f aca="false">IF(G341="","",MAX(0,G341-1.96*L341/100))</f>
        <v>0.44563285371251</v>
      </c>
      <c r="N341" s="55" t="n">
        <f aca="false">IF(G341="","",MIN(1,G341+1.96*L341/100))</f>
        <v>0.607347278737821</v>
      </c>
      <c r="O341" s="54" t="n">
        <f aca="false">ROUND(S341*W341,0)</f>
        <v>45</v>
      </c>
      <c r="P341" s="54" t="n">
        <f aca="false">IF(F341="","",ROUND(SQRT((F341*L341/100)^2+(G341*O341)^2),0))</f>
        <v>27</v>
      </c>
      <c r="R341" s="56" t="n">
        <v>1.90007265845291</v>
      </c>
      <c r="S341" s="57" t="n">
        <f aca="false">U341*V341*$F$5</f>
        <v>301.77107159879</v>
      </c>
      <c r="T341" s="58" t="n">
        <f aca="false">MAX(0,MIN(1,R341/100+$D$5))</f>
        <v>0.526556833692944</v>
      </c>
      <c r="U341" s="58" t="n">
        <v>0.210586930634187</v>
      </c>
      <c r="V341" s="57" t="n">
        <v>1433</v>
      </c>
      <c r="W341" s="58" t="n">
        <v>0.147793277096735</v>
      </c>
      <c r="X341" s="59" t="s">
        <v>130</v>
      </c>
      <c r="Y341" s="59" t="s">
        <v>131</v>
      </c>
    </row>
    <row r="342" customFormat="false" ht="15" hidden="false" customHeight="false" outlineLevel="0" collapsed="false">
      <c r="A342" s="32" t="s">
        <v>386</v>
      </c>
      <c r="B342" s="32" t="s">
        <v>517</v>
      </c>
      <c r="C342" s="32" t="s">
        <v>520</v>
      </c>
      <c r="D342" s="54" t="n">
        <f aca="false">ROUND(S342*T342,0)</f>
        <v>610</v>
      </c>
      <c r="E342" s="54" t="n">
        <f aca="false">ROUND(S342,0)-D342</f>
        <v>580</v>
      </c>
      <c r="F342" s="54" t="n">
        <f aca="false">IF(COUNTA(D342:E342)=0,"",SUM(D342:E342))</f>
        <v>1190</v>
      </c>
      <c r="G342" s="55" t="n">
        <f aca="false">IF(OR(F342="",F342=0),"",D342/F342)</f>
        <v>0.512605042016807</v>
      </c>
      <c r="H342" s="55" t="n">
        <f aca="false">IF(OR(F342="",F342=0),"",E342/F342)</f>
        <v>0.487394957983193</v>
      </c>
      <c r="I342" s="32" t="s">
        <v>232</v>
      </c>
      <c r="J342" s="36" t="n">
        <v>1.88612725432908</v>
      </c>
      <c r="K342" s="36" t="n">
        <f aca="false">$K$8</f>
        <v>1.80191023378638</v>
      </c>
      <c r="L342" s="36" t="n">
        <f aca="false">SQRT(J342^2+K342^2)</f>
        <v>2.60851615102284</v>
      </c>
      <c r="M342" s="55" t="n">
        <f aca="false">IF(G342="","",MAX(0,G342-1.96*L342/100))</f>
        <v>0.461478125456759</v>
      </c>
      <c r="N342" s="55" t="n">
        <f aca="false">IF(G342="","",MIN(1,G342+1.96*L342/100))</f>
        <v>0.563731958576854</v>
      </c>
      <c r="O342" s="54" t="n">
        <f aca="false">ROUND(S342*W342,0)</f>
        <v>81</v>
      </c>
      <c r="P342" s="54" t="n">
        <f aca="false">IF(F342="","",ROUND(SQRT((F342*L342/100)^2+(G342*O342)^2),0))</f>
        <v>52</v>
      </c>
      <c r="R342" s="56" t="n">
        <v>0.536462743845657</v>
      </c>
      <c r="S342" s="57" t="n">
        <f aca="false">U342*V342*$F$5</f>
        <v>1190.2119157459</v>
      </c>
      <c r="T342" s="58" t="n">
        <f aca="false">MAX(0,MIN(1,R342/100+$D$5))</f>
        <v>0.512920734546871</v>
      </c>
      <c r="U342" s="58" t="n">
        <v>0.60792399109143</v>
      </c>
      <c r="V342" s="57" t="n">
        <v>1957.83014519475</v>
      </c>
      <c r="W342" s="58" t="n">
        <v>0.0678151016999644</v>
      </c>
      <c r="X342" s="59" t="s">
        <v>169</v>
      </c>
      <c r="Y342" s="59" t="s">
        <v>234</v>
      </c>
    </row>
    <row r="343" customFormat="false" ht="15" hidden="false" customHeight="false" outlineLevel="0" collapsed="false">
      <c r="A343" s="32" t="s">
        <v>386</v>
      </c>
      <c r="B343" s="32" t="s">
        <v>517</v>
      </c>
      <c r="C343" s="32" t="s">
        <v>521</v>
      </c>
      <c r="D343" s="54" t="n">
        <f aca="false">ROUND(S343*T343,0)</f>
        <v>747</v>
      </c>
      <c r="E343" s="54" t="n">
        <f aca="false">ROUND(S343,0)-D343</f>
        <v>656</v>
      </c>
      <c r="F343" s="54" t="n">
        <f aca="false">IF(COUNTA(D343:E343)=0,"",SUM(D343:E343))</f>
        <v>1403</v>
      </c>
      <c r="G343" s="55" t="n">
        <f aca="false">IF(OR(F343="",F343=0),"",D343/F343)</f>
        <v>0.532430506058446</v>
      </c>
      <c r="H343" s="55" t="n">
        <f aca="false">IF(OR(F343="",F343=0),"",E343/F343)</f>
        <v>0.467569493941554</v>
      </c>
      <c r="I343" s="32" t="s">
        <v>129</v>
      </c>
      <c r="J343" s="36" t="n">
        <v>1.88612725432908</v>
      </c>
      <c r="K343" s="36" t="n">
        <f aca="false">$K$8</f>
        <v>1.80191023378638</v>
      </c>
      <c r="L343" s="36" t="n">
        <f aca="false">SQRT(J343^2+K343^2)</f>
        <v>2.60851615102284</v>
      </c>
      <c r="M343" s="55" t="n">
        <f aca="false">IF(G343="","",MAX(0,G343-1.96*L343/100))</f>
        <v>0.481303589498398</v>
      </c>
      <c r="N343" s="55" t="n">
        <f aca="false">IF(G343="","",MIN(1,G343+1.96*L343/100))</f>
        <v>0.583557422618494</v>
      </c>
      <c r="O343" s="54" t="n">
        <f aca="false">ROUND(S343*W343,0)</f>
        <v>95</v>
      </c>
      <c r="P343" s="54" t="n">
        <f aca="false">IF(F343="","",ROUND(SQRT((F343*L343/100)^2+(G343*O343)^2),0))</f>
        <v>62</v>
      </c>
      <c r="R343" s="56" t="n">
        <v>2.48044661463542</v>
      </c>
      <c r="S343" s="57" t="n">
        <f aca="false">U343*V343*$F$5</f>
        <v>1402.88532351394</v>
      </c>
      <c r="T343" s="58" t="n">
        <f aca="false">MAX(0,MIN(1,R343/100+$D$5))</f>
        <v>0.532360573254769</v>
      </c>
      <c r="U343" s="58" t="n">
        <v>0.608627038400842</v>
      </c>
      <c r="V343" s="57" t="n">
        <v>2305</v>
      </c>
      <c r="W343" s="58" t="n">
        <v>0.0678151016999644</v>
      </c>
      <c r="X343" s="59" t="s">
        <v>169</v>
      </c>
      <c r="Y343" s="59" t="s">
        <v>131</v>
      </c>
    </row>
    <row r="344" customFormat="false" ht="15" hidden="false" customHeight="false" outlineLevel="0" collapsed="false">
      <c r="A344" s="32" t="s">
        <v>386</v>
      </c>
      <c r="B344" s="32" t="s">
        <v>517</v>
      </c>
      <c r="C344" s="32" t="s">
        <v>522</v>
      </c>
      <c r="D344" s="54" t="n">
        <f aca="false">ROUND(S344*T344,0)</f>
        <v>626</v>
      </c>
      <c r="E344" s="54" t="n">
        <f aca="false">ROUND(S344,0)-D344</f>
        <v>644</v>
      </c>
      <c r="F344" s="54" t="n">
        <f aca="false">IF(COUNTA(D344:E344)=0,"",SUM(D344:E344))</f>
        <v>1270</v>
      </c>
      <c r="G344" s="55" t="n">
        <f aca="false">IF(OR(F344="",F344=0),"",D344/F344)</f>
        <v>0.492913385826772</v>
      </c>
      <c r="H344" s="55" t="n">
        <f aca="false">IF(OR(F344="",F344=0),"",E344/F344)</f>
        <v>0.507086614173228</v>
      </c>
      <c r="I344" s="32" t="s">
        <v>129</v>
      </c>
      <c r="J344" s="36" t="n">
        <v>1.88612725432908</v>
      </c>
      <c r="K344" s="36" t="n">
        <f aca="false">$K$8</f>
        <v>1.80191023378638</v>
      </c>
      <c r="L344" s="36" t="n">
        <f aca="false">SQRT(J344^2+K344^2)</f>
        <v>2.60851615102284</v>
      </c>
      <c r="M344" s="55" t="n">
        <f aca="false">IF(G344="","",MAX(0,G344-1.96*L344/100))</f>
        <v>0.441786469266724</v>
      </c>
      <c r="N344" s="55" t="n">
        <f aca="false">IF(G344="","",MIN(1,G344+1.96*L344/100))</f>
        <v>0.544040302386819</v>
      </c>
      <c r="O344" s="54" t="n">
        <f aca="false">ROUND(S344*W344,0)</f>
        <v>86</v>
      </c>
      <c r="P344" s="54" t="n">
        <f aca="false">IF(F344="","",ROUND(SQRT((F344*L344/100)^2+(G344*O344)^2),0))</f>
        <v>54</v>
      </c>
      <c r="R344" s="56" t="n">
        <v>-1.49145707800323</v>
      </c>
      <c r="S344" s="57" t="n">
        <f aca="false">U344*V344*$F$5</f>
        <v>1270.0390625</v>
      </c>
      <c r="T344" s="58" t="n">
        <f aca="false">MAX(0,MIN(1,R344/100+$D$5))</f>
        <v>0.492641536328382</v>
      </c>
      <c r="U344" s="58" t="n">
        <v>0.595703125</v>
      </c>
      <c r="V344" s="57" t="n">
        <v>2132</v>
      </c>
      <c r="W344" s="58" t="n">
        <v>0.0678151016999644</v>
      </c>
      <c r="X344" s="59" t="s">
        <v>169</v>
      </c>
      <c r="Y344" s="59" t="s">
        <v>131</v>
      </c>
    </row>
    <row r="345" customFormat="false" ht="15" hidden="false" customHeight="false" outlineLevel="0" collapsed="false">
      <c r="A345" s="32" t="s">
        <v>386</v>
      </c>
      <c r="B345" s="32" t="s">
        <v>517</v>
      </c>
      <c r="C345" s="32" t="s">
        <v>523</v>
      </c>
      <c r="D345" s="54" t="n">
        <f aca="false">ROUND(S345*T345,0)</f>
        <v>624</v>
      </c>
      <c r="E345" s="54" t="n">
        <f aca="false">ROUND(S345,0)-D345</f>
        <v>618</v>
      </c>
      <c r="F345" s="54" t="n">
        <f aca="false">IF(COUNTA(D345:E345)=0,"",SUM(D345:E345))</f>
        <v>1242</v>
      </c>
      <c r="G345" s="55" t="n">
        <f aca="false">IF(OR(F345="",F345=0),"",D345/F345)</f>
        <v>0.502415458937198</v>
      </c>
      <c r="H345" s="55" t="n">
        <f aca="false">IF(OR(F345="",F345=0),"",E345/F345)</f>
        <v>0.497584541062802</v>
      </c>
      <c r="I345" s="32" t="s">
        <v>129</v>
      </c>
      <c r="J345" s="36" t="n">
        <v>1.88612725432908</v>
      </c>
      <c r="K345" s="36" t="n">
        <f aca="false">$K$8</f>
        <v>1.80191023378638</v>
      </c>
      <c r="L345" s="36" t="n">
        <f aca="false">SQRT(J345^2+K345^2)</f>
        <v>2.60851615102284</v>
      </c>
      <c r="M345" s="55" t="n">
        <f aca="false">IF(G345="","",MAX(0,G345-1.96*L345/100))</f>
        <v>0.45128854237715</v>
      </c>
      <c r="N345" s="55" t="n">
        <f aca="false">IF(G345="","",MIN(1,G345+1.96*L345/100))</f>
        <v>0.553542375497246</v>
      </c>
      <c r="O345" s="54" t="n">
        <f aca="false">ROUND(S345*W345,0)</f>
        <v>84</v>
      </c>
      <c r="P345" s="54" t="n">
        <f aca="false">IF(F345="","",ROUND(SQRT((F345*L345/100)^2+(G345*O345)^2),0))</f>
        <v>53</v>
      </c>
      <c r="R345" s="56" t="n">
        <v>-0.507353151609263</v>
      </c>
      <c r="S345" s="57" t="n">
        <f aca="false">U345*V345*$F$5</f>
        <v>1241.83236382866</v>
      </c>
      <c r="T345" s="58" t="n">
        <f aca="false">MAX(0,MIN(1,R345/100+$D$5))</f>
        <v>0.502482575592322</v>
      </c>
      <c r="U345" s="58" t="n">
        <v>0.687995769434162</v>
      </c>
      <c r="V345" s="57" t="n">
        <v>1805</v>
      </c>
      <c r="W345" s="58" t="n">
        <v>0.0678151016999644</v>
      </c>
      <c r="X345" s="59" t="s">
        <v>169</v>
      </c>
      <c r="Y345" s="59" t="s">
        <v>131</v>
      </c>
    </row>
    <row r="346" customFormat="false" ht="15" hidden="false" customHeight="false" outlineLevel="0" collapsed="false">
      <c r="A346" s="32" t="s">
        <v>386</v>
      </c>
      <c r="B346" s="32" t="s">
        <v>517</v>
      </c>
      <c r="C346" s="32" t="s">
        <v>524</v>
      </c>
      <c r="D346" s="54" t="n">
        <f aca="false">ROUND(S346*T346,0)</f>
        <v>559</v>
      </c>
      <c r="E346" s="54" t="n">
        <f aca="false">ROUND(S346,0)-D346</f>
        <v>498</v>
      </c>
      <c r="F346" s="54" t="n">
        <f aca="false">IF(COUNTA(D346:E346)=0,"",SUM(D346:E346))</f>
        <v>1057</v>
      </c>
      <c r="G346" s="55" t="n">
        <f aca="false">IF(OR(F346="",F346=0),"",D346/F346)</f>
        <v>0.528855250709555</v>
      </c>
      <c r="H346" s="55" t="n">
        <f aca="false">IF(OR(F346="",F346=0),"",E346/F346)</f>
        <v>0.471144749290445</v>
      </c>
      <c r="I346" s="32" t="s">
        <v>232</v>
      </c>
      <c r="J346" s="36" t="n">
        <v>1.88612725432908</v>
      </c>
      <c r="K346" s="36" t="n">
        <f aca="false">$K$8</f>
        <v>1.80191023378638</v>
      </c>
      <c r="L346" s="36" t="n">
        <f aca="false">SQRT(J346^2+K346^2)</f>
        <v>2.60851615102284</v>
      </c>
      <c r="M346" s="55" t="n">
        <f aca="false">IF(G346="","",MAX(0,G346-1.96*L346/100))</f>
        <v>0.477728334149508</v>
      </c>
      <c r="N346" s="55" t="n">
        <f aca="false">IF(G346="","",MIN(1,G346+1.96*L346/100))</f>
        <v>0.579982167269603</v>
      </c>
      <c r="O346" s="54" t="n">
        <f aca="false">ROUND(S346*W346,0)</f>
        <v>72</v>
      </c>
      <c r="P346" s="54" t="n">
        <f aca="false">IF(F346="","",ROUND(SQRT((F346*L346/100)^2+(G346*O346)^2),0))</f>
        <v>47</v>
      </c>
      <c r="R346" s="56" t="n">
        <v>2.15956502686177</v>
      </c>
      <c r="S346" s="57" t="n">
        <f aca="false">U346*V346*$F$5</f>
        <v>1057.01374184354</v>
      </c>
      <c r="T346" s="58" t="n">
        <f aca="false">MAX(0,MIN(1,R346/100+$D$5))</f>
        <v>0.529151757377033</v>
      </c>
      <c r="U346" s="58" t="n">
        <v>0.539330078320882</v>
      </c>
      <c r="V346" s="57" t="n">
        <v>1959.86425443651</v>
      </c>
      <c r="W346" s="58" t="n">
        <v>0.0678151016999644</v>
      </c>
      <c r="X346" s="59" t="s">
        <v>169</v>
      </c>
      <c r="Y346" s="59" t="s">
        <v>234</v>
      </c>
    </row>
    <row r="347" customFormat="false" ht="15" hidden="false" customHeight="false" outlineLevel="0" collapsed="false">
      <c r="A347" s="32" t="s">
        <v>386</v>
      </c>
      <c r="B347" s="32" t="s">
        <v>517</v>
      </c>
      <c r="C347" s="32" t="s">
        <v>525</v>
      </c>
      <c r="D347" s="54" t="n">
        <f aca="false">ROUND(S347*T347,0)</f>
        <v>228</v>
      </c>
      <c r="E347" s="54" t="n">
        <f aca="false">ROUND(S347,0)-D347</f>
        <v>217</v>
      </c>
      <c r="F347" s="54" t="n">
        <f aca="false">IF(COUNTA(D347:E347)=0,"",SUM(D347:E347))</f>
        <v>445</v>
      </c>
      <c r="G347" s="55" t="n">
        <f aca="false">IF(OR(F347="",F347=0),"",D347/F347)</f>
        <v>0.512359550561798</v>
      </c>
      <c r="H347" s="55" t="n">
        <f aca="false">IF(OR(F347="",F347=0),"",E347/F347)</f>
        <v>0.487640449438202</v>
      </c>
      <c r="I347" s="32" t="s">
        <v>232</v>
      </c>
      <c r="J347" s="36" t="n">
        <v>3.71103496666907</v>
      </c>
      <c r="K347" s="36" t="n">
        <f aca="false">$K$8</f>
        <v>1.80191023378638</v>
      </c>
      <c r="L347" s="36" t="n">
        <f aca="false">SQRT(J347^2+K347^2)</f>
        <v>4.12536798533956</v>
      </c>
      <c r="M347" s="55" t="n">
        <f aca="false">IF(G347="","",MAX(0,G347-1.96*L347/100))</f>
        <v>0.431502338049142</v>
      </c>
      <c r="N347" s="55" t="n">
        <f aca="false">IF(G347="","",MIN(1,G347+1.96*L347/100))</f>
        <v>0.593216763074453</v>
      </c>
      <c r="O347" s="54" t="n">
        <f aca="false">ROUND(S347*W347,0)</f>
        <v>66</v>
      </c>
      <c r="P347" s="54" t="n">
        <f aca="false">IF(F347="","",ROUND(SQRT((F347*L347/100)^2+(G347*O347)^2),0))</f>
        <v>38</v>
      </c>
      <c r="R347" s="56" t="n">
        <v>0.589326232525907</v>
      </c>
      <c r="S347" s="57" t="n">
        <f aca="false">U347*V347*$F$5</f>
        <v>444.793344999185</v>
      </c>
      <c r="T347" s="58" t="n">
        <f aca="false">MAX(0,MIN(1,R347/100+$D$5))</f>
        <v>0.513449369433674</v>
      </c>
      <c r="U347" s="58" t="n">
        <v>0.252867166002948</v>
      </c>
      <c r="V347" s="57" t="n">
        <v>1759</v>
      </c>
      <c r="W347" s="58" t="n">
        <v>0.147793277096735</v>
      </c>
      <c r="X347" s="59" t="s">
        <v>130</v>
      </c>
      <c r="Y347" s="59" t="s">
        <v>131</v>
      </c>
    </row>
    <row r="348" customFormat="false" ht="15" hidden="false" customHeight="false" outlineLevel="0" collapsed="false">
      <c r="A348" s="32" t="s">
        <v>386</v>
      </c>
      <c r="B348" s="32" t="s">
        <v>517</v>
      </c>
      <c r="C348" s="32" t="s">
        <v>526</v>
      </c>
      <c r="D348" s="54" t="n">
        <f aca="false">ROUND(S348*T348,0)</f>
        <v>540</v>
      </c>
      <c r="E348" s="54" t="n">
        <f aca="false">ROUND(S348,0)-D348</f>
        <v>511</v>
      </c>
      <c r="F348" s="54" t="n">
        <f aca="false">IF(COUNTA(D348:E348)=0,"",SUM(D348:E348))</f>
        <v>1051</v>
      </c>
      <c r="G348" s="55" t="n">
        <f aca="false">IF(OR(F348="",F348=0),"",D348/F348)</f>
        <v>0.513796384395814</v>
      </c>
      <c r="H348" s="55" t="n">
        <f aca="false">IF(OR(F348="",F348=0),"",E348/F348)</f>
        <v>0.486203615604187</v>
      </c>
      <c r="I348" s="32" t="s">
        <v>232</v>
      </c>
      <c r="J348" s="36" t="n">
        <v>1.88612725432908</v>
      </c>
      <c r="K348" s="36" t="n">
        <f aca="false">$K$8</f>
        <v>1.80191023378638</v>
      </c>
      <c r="L348" s="36" t="n">
        <f aca="false">SQRT(J348^2+K348^2)</f>
        <v>2.60851615102284</v>
      </c>
      <c r="M348" s="55" t="n">
        <f aca="false">IF(G348="","",MAX(0,G348-1.96*L348/100))</f>
        <v>0.462669467835766</v>
      </c>
      <c r="N348" s="55" t="n">
        <f aca="false">IF(G348="","",MIN(1,G348+1.96*L348/100))</f>
        <v>0.564923300955861</v>
      </c>
      <c r="O348" s="54" t="n">
        <f aca="false">ROUND(S348*W348,0)</f>
        <v>71</v>
      </c>
      <c r="P348" s="54" t="n">
        <f aca="false">IF(F348="","",ROUND(SQRT((F348*L348/100)^2+(G348*O348)^2),0))</f>
        <v>46</v>
      </c>
      <c r="R348" s="56" t="n">
        <v>0.625057308894579</v>
      </c>
      <c r="S348" s="57" t="n">
        <f aca="false">U348*V348*$F$5</f>
        <v>1051.11310419537</v>
      </c>
      <c r="T348" s="58" t="n">
        <f aca="false">MAX(0,MIN(1,R348/100+$D$5))</f>
        <v>0.513806680197361</v>
      </c>
      <c r="U348" s="58" t="n">
        <v>0.502924930237018</v>
      </c>
      <c r="V348" s="57" t="n">
        <v>2090</v>
      </c>
      <c r="W348" s="58" t="n">
        <v>0.0678151016999644</v>
      </c>
      <c r="X348" s="59" t="s">
        <v>169</v>
      </c>
      <c r="Y348" s="59" t="s">
        <v>131</v>
      </c>
    </row>
    <row r="349" customFormat="false" ht="15" hidden="false" customHeight="false" outlineLevel="0" collapsed="false">
      <c r="A349" s="32" t="s">
        <v>386</v>
      </c>
      <c r="B349" s="32" t="s">
        <v>527</v>
      </c>
      <c r="C349" s="32" t="s">
        <v>528</v>
      </c>
      <c r="D349" s="54" t="n">
        <f aca="false">ROUND(S349*T349,0)</f>
        <v>81</v>
      </c>
      <c r="E349" s="54" t="n">
        <f aca="false">ROUND(S349,0)-D349</f>
        <v>134</v>
      </c>
      <c r="F349" s="54" t="n">
        <f aca="false">IF(COUNTA(D349:E349)=0,"",SUM(D349:E349))</f>
        <v>215</v>
      </c>
      <c r="G349" s="55" t="n">
        <f aca="false">IF(OR(F349="",F349=0),"",D349/F349)</f>
        <v>0.376744186046512</v>
      </c>
      <c r="H349" s="55" t="n">
        <f aca="false">IF(OR(F349="",F349=0),"",E349/F349)</f>
        <v>0.623255813953488</v>
      </c>
      <c r="I349" s="32" t="s">
        <v>129</v>
      </c>
      <c r="J349" s="36" t="n">
        <v>3.71103496666907</v>
      </c>
      <c r="K349" s="36" t="n">
        <f aca="false">$K$8</f>
        <v>1.80191023378638</v>
      </c>
      <c r="L349" s="36" t="n">
        <f aca="false">SQRT(J349^2+K349^2)</f>
        <v>4.12536798533956</v>
      </c>
      <c r="M349" s="55" t="n">
        <f aca="false">IF(G349="","",MAX(0,G349-1.96*L349/100))</f>
        <v>0.295886973533856</v>
      </c>
      <c r="N349" s="55" t="n">
        <f aca="false">IF(G349="","",MIN(1,G349+1.96*L349/100))</f>
        <v>0.457601398559167</v>
      </c>
      <c r="O349" s="54" t="n">
        <f aca="false">ROUND(S349*W349,0)</f>
        <v>32</v>
      </c>
      <c r="P349" s="54" t="n">
        <f aca="false">IF(F349="","",ROUND(SQRT((F349*L349/100)^2+(G349*O349)^2),0))</f>
        <v>15</v>
      </c>
      <c r="R349" s="56" t="n">
        <v>-13.0365036680488</v>
      </c>
      <c r="S349" s="57" t="n">
        <f aca="false">U349*V349*$F$5</f>
        <v>214.558510638298</v>
      </c>
      <c r="T349" s="58" t="n">
        <f aca="false">MAX(0,MIN(1,R349/100+$D$5))</f>
        <v>0.377191070427927</v>
      </c>
      <c r="U349" s="58" t="n">
        <v>0.513297872340426</v>
      </c>
      <c r="V349" s="57" t="n">
        <v>418</v>
      </c>
      <c r="W349" s="58" t="n">
        <v>0.147793277096735</v>
      </c>
      <c r="X349" s="59" t="s">
        <v>130</v>
      </c>
      <c r="Y349" s="59" t="s">
        <v>131</v>
      </c>
    </row>
    <row r="350" customFormat="false" ht="15" hidden="false" customHeight="false" outlineLevel="0" collapsed="false">
      <c r="A350" s="32" t="s">
        <v>386</v>
      </c>
      <c r="B350" s="32" t="s">
        <v>527</v>
      </c>
      <c r="C350" s="32" t="s">
        <v>529</v>
      </c>
      <c r="D350" s="54" t="n">
        <f aca="false">ROUND(S350*T350,0)</f>
        <v>196</v>
      </c>
      <c r="E350" s="54" t="n">
        <f aca="false">ROUND(S350,0)-D350</f>
        <v>367</v>
      </c>
      <c r="F350" s="54" t="n">
        <f aca="false">IF(COUNTA(D350:E350)=0,"",SUM(D350:E350))</f>
        <v>563</v>
      </c>
      <c r="G350" s="55" t="n">
        <f aca="false">IF(OR(F350="",F350=0),"",D350/F350)</f>
        <v>0.348134991119005</v>
      </c>
      <c r="H350" s="55" t="n">
        <f aca="false">IF(OR(F350="",F350=0),"",E350/F350)</f>
        <v>0.651865008880995</v>
      </c>
      <c r="I350" s="32" t="s">
        <v>129</v>
      </c>
      <c r="J350" s="36" t="n">
        <v>3.71103496666907</v>
      </c>
      <c r="K350" s="36" t="n">
        <f aca="false">$K$8</f>
        <v>1.80191023378638</v>
      </c>
      <c r="L350" s="36" t="n">
        <f aca="false">SQRT(J350^2+K350^2)</f>
        <v>4.12536798533956</v>
      </c>
      <c r="M350" s="55" t="n">
        <f aca="false">IF(G350="","",MAX(0,G350-1.96*L350/100))</f>
        <v>0.26727777860635</v>
      </c>
      <c r="N350" s="55" t="n">
        <f aca="false">IF(G350="","",MIN(1,G350+1.96*L350/100))</f>
        <v>0.428992203631661</v>
      </c>
      <c r="O350" s="54" t="n">
        <f aca="false">ROUND(S350*W350,0)</f>
        <v>83</v>
      </c>
      <c r="P350" s="54" t="n">
        <f aca="false">IF(F350="","",ROUND(SQRT((F350*L350/100)^2+(G350*O350)^2),0))</f>
        <v>37</v>
      </c>
      <c r="R350" s="56" t="n">
        <v>-15.8651780370182</v>
      </c>
      <c r="S350" s="57" t="n">
        <f aca="false">U350*V350*$F$5</f>
        <v>562.888888888889</v>
      </c>
      <c r="T350" s="58" t="n">
        <f aca="false">MAX(0,MIN(1,R350/100+$D$5))</f>
        <v>0.348904326738232</v>
      </c>
      <c r="U350" s="58" t="n">
        <v>0.62962962962963</v>
      </c>
      <c r="V350" s="57" t="n">
        <v>894</v>
      </c>
      <c r="W350" s="58" t="n">
        <v>0.147793277096735</v>
      </c>
      <c r="X350" s="59" t="s">
        <v>130</v>
      </c>
      <c r="Y350" s="59" t="s">
        <v>131</v>
      </c>
    </row>
    <row r="351" customFormat="false" ht="15" hidden="false" customHeight="false" outlineLevel="0" collapsed="false">
      <c r="A351" s="32" t="s">
        <v>386</v>
      </c>
      <c r="B351" s="32" t="s">
        <v>527</v>
      </c>
      <c r="C351" s="32" t="s">
        <v>530</v>
      </c>
      <c r="D351" s="54" t="n">
        <f aca="false">ROUND(S351*T351,0)</f>
        <v>144</v>
      </c>
      <c r="E351" s="54" t="n">
        <f aca="false">ROUND(S351,0)-D351</f>
        <v>218</v>
      </c>
      <c r="F351" s="54" t="n">
        <f aca="false">IF(COUNTA(D351:E351)=0,"",SUM(D351:E351))</f>
        <v>362</v>
      </c>
      <c r="G351" s="55" t="n">
        <f aca="false">IF(OR(F351="",F351=0),"",D351/F351)</f>
        <v>0.397790055248619</v>
      </c>
      <c r="H351" s="55" t="n">
        <f aca="false">IF(OR(F351="",F351=0),"",E351/F351)</f>
        <v>0.602209944751381</v>
      </c>
      <c r="I351" s="32" t="s">
        <v>129</v>
      </c>
      <c r="J351" s="36" t="n">
        <v>3.71103496666907</v>
      </c>
      <c r="K351" s="36" t="n">
        <f aca="false">$K$8</f>
        <v>1.80191023378638</v>
      </c>
      <c r="L351" s="36" t="n">
        <f aca="false">SQRT(J351^2+K351^2)</f>
        <v>4.12536798533956</v>
      </c>
      <c r="M351" s="55" t="n">
        <f aca="false">IF(G351="","",MAX(0,G351-1.96*L351/100))</f>
        <v>0.316932842735963</v>
      </c>
      <c r="N351" s="55" t="n">
        <f aca="false">IF(G351="","",MIN(1,G351+1.96*L351/100))</f>
        <v>0.478647267761274</v>
      </c>
      <c r="O351" s="54" t="n">
        <f aca="false">ROUND(S351*W351,0)</f>
        <v>54</v>
      </c>
      <c r="P351" s="54" t="n">
        <f aca="false">IF(F351="","",ROUND(SQRT((F351*L351/100)^2+(G351*O351)^2),0))</f>
        <v>26</v>
      </c>
      <c r="R351" s="56" t="n">
        <v>-11.0364098492363</v>
      </c>
      <c r="S351" s="57" t="n">
        <f aca="false">U351*V351*$F$5</f>
        <v>362.264705882353</v>
      </c>
      <c r="T351" s="58" t="n">
        <f aca="false">MAX(0,MIN(1,R351/100+$D$5))</f>
        <v>0.397192008616052</v>
      </c>
      <c r="U351" s="58" t="n">
        <v>0.553921568627451</v>
      </c>
      <c r="V351" s="57" t="n">
        <v>654</v>
      </c>
      <c r="W351" s="58" t="n">
        <v>0.147793277096735</v>
      </c>
      <c r="X351" s="59" t="s">
        <v>130</v>
      </c>
      <c r="Y351" s="59" t="s">
        <v>131</v>
      </c>
    </row>
    <row r="352" customFormat="false" ht="15" hidden="false" customHeight="false" outlineLevel="0" collapsed="false">
      <c r="A352" s="32" t="s">
        <v>386</v>
      </c>
      <c r="B352" s="32" t="s">
        <v>527</v>
      </c>
      <c r="C352" s="32" t="s">
        <v>531</v>
      </c>
      <c r="D352" s="54" t="n">
        <f aca="false">ROUND(S352*T352,0)</f>
        <v>86</v>
      </c>
      <c r="E352" s="54" t="n">
        <f aca="false">ROUND(S352,0)-D352</f>
        <v>130</v>
      </c>
      <c r="F352" s="54" t="n">
        <f aca="false">IF(COUNTA(D352:E352)=0,"",SUM(D352:E352))</f>
        <v>216</v>
      </c>
      <c r="G352" s="55" t="n">
        <f aca="false">IF(OR(F352="",F352=0),"",D352/F352)</f>
        <v>0.398148148148148</v>
      </c>
      <c r="H352" s="55" t="n">
        <f aca="false">IF(OR(F352="",F352=0),"",E352/F352)</f>
        <v>0.601851851851852</v>
      </c>
      <c r="I352" s="32" t="s">
        <v>129</v>
      </c>
      <c r="J352" s="36" t="n">
        <v>3.71103496666907</v>
      </c>
      <c r="K352" s="36" t="n">
        <f aca="false">$K$8</f>
        <v>1.80191023378638</v>
      </c>
      <c r="L352" s="36" t="n">
        <f aca="false">SQRT(J352^2+K352^2)</f>
        <v>4.12536798533956</v>
      </c>
      <c r="M352" s="55" t="n">
        <f aca="false">IF(G352="","",MAX(0,G352-1.96*L352/100))</f>
        <v>0.317290935635493</v>
      </c>
      <c r="N352" s="55" t="n">
        <f aca="false">IF(G352="","",MIN(1,G352+1.96*L352/100))</f>
        <v>0.479005360660804</v>
      </c>
      <c r="O352" s="54" t="n">
        <f aca="false">ROUND(S352*W352,0)</f>
        <v>32</v>
      </c>
      <c r="P352" s="54" t="n">
        <f aca="false">IF(F352="","",ROUND(SQRT((F352*L352/100)^2+(G352*O352)^2),0))</f>
        <v>16</v>
      </c>
      <c r="R352" s="56" t="n">
        <v>-10.7560524418374</v>
      </c>
      <c r="S352" s="57" t="n">
        <f aca="false">U352*V352*$F$5</f>
        <v>215.962962962963</v>
      </c>
      <c r="T352" s="58" t="n">
        <f aca="false">MAX(0,MIN(1,R352/100+$D$5))</f>
        <v>0.39999558269004</v>
      </c>
      <c r="U352" s="58" t="n">
        <v>0.453703703703704</v>
      </c>
      <c r="V352" s="57" t="n">
        <v>476</v>
      </c>
      <c r="W352" s="58" t="n">
        <v>0.147793277096735</v>
      </c>
      <c r="X352" s="59" t="s">
        <v>130</v>
      </c>
      <c r="Y352" s="59" t="s">
        <v>131</v>
      </c>
    </row>
    <row r="353" customFormat="false" ht="15" hidden="false" customHeight="false" outlineLevel="0" collapsed="false">
      <c r="A353" s="32" t="s">
        <v>386</v>
      </c>
      <c r="B353" s="32" t="s">
        <v>532</v>
      </c>
      <c r="C353" s="32" t="s">
        <v>533</v>
      </c>
      <c r="D353" s="54" t="n">
        <f aca="false">ROUND(S353*T353,0)</f>
        <v>325</v>
      </c>
      <c r="E353" s="54" t="n">
        <f aca="false">ROUND(S353,0)-D353</f>
        <v>626</v>
      </c>
      <c r="F353" s="54" t="n">
        <f aca="false">IF(COUNTA(D353:E353)=0,"",SUM(D353:E353))</f>
        <v>951</v>
      </c>
      <c r="G353" s="55" t="n">
        <f aca="false">IF(OR(F353="",F353=0),"",D353/F353)</f>
        <v>0.341745531019979</v>
      </c>
      <c r="H353" s="55" t="n">
        <f aca="false">IF(OR(F353="",F353=0),"",E353/F353)</f>
        <v>0.658254468980021</v>
      </c>
      <c r="I353" s="32" t="s">
        <v>129</v>
      </c>
      <c r="J353" s="36" t="n">
        <v>1.88612725432908</v>
      </c>
      <c r="K353" s="36" t="n">
        <f aca="false">$K$8</f>
        <v>1.80191023378638</v>
      </c>
      <c r="L353" s="36" t="n">
        <f aca="false">SQRT(J353^2+K353^2)</f>
        <v>2.60851615102284</v>
      </c>
      <c r="M353" s="55" t="n">
        <f aca="false">IF(G353="","",MAX(0,G353-1.96*L353/100))</f>
        <v>0.290618614459931</v>
      </c>
      <c r="N353" s="55" t="n">
        <f aca="false">IF(G353="","",MIN(1,G353+1.96*L353/100))</f>
        <v>0.392872447580027</v>
      </c>
      <c r="O353" s="54" t="n">
        <f aca="false">ROUND(S353*W353,0)</f>
        <v>65</v>
      </c>
      <c r="P353" s="54" t="n">
        <f aca="false">IF(F353="","",ROUND(SQRT((F353*L353/100)^2+(G353*O353)^2),0))</f>
        <v>33</v>
      </c>
      <c r="R353" s="56" t="n">
        <v>-16.5478556748704</v>
      </c>
      <c r="S353" s="57" t="n">
        <f aca="false">U353*V353*$F$5</f>
        <v>951.480446927374</v>
      </c>
      <c r="T353" s="58" t="n">
        <f aca="false">MAX(0,MIN(1,R353/100+$D$5))</f>
        <v>0.342077550359711</v>
      </c>
      <c r="U353" s="58" t="n">
        <v>0.642458100558659</v>
      </c>
      <c r="V353" s="57" t="n">
        <v>1481</v>
      </c>
      <c r="W353" s="58" t="n">
        <v>0.0678151016999644</v>
      </c>
      <c r="X353" s="59" t="s">
        <v>169</v>
      </c>
      <c r="Y353" s="59" t="s">
        <v>131</v>
      </c>
    </row>
    <row r="354" customFormat="false" ht="15" hidden="false" customHeight="false" outlineLevel="0" collapsed="false">
      <c r="A354" s="32" t="s">
        <v>386</v>
      </c>
      <c r="B354" s="32" t="s">
        <v>532</v>
      </c>
      <c r="C354" s="32" t="s">
        <v>534</v>
      </c>
      <c r="D354" s="54" t="n">
        <f aca="false">ROUND(S354*T354,0)</f>
        <v>262</v>
      </c>
      <c r="E354" s="54" t="n">
        <f aca="false">ROUND(S354,0)-D354</f>
        <v>487</v>
      </c>
      <c r="F354" s="54" t="n">
        <f aca="false">IF(COUNTA(D354:E354)=0,"",SUM(D354:E354))</f>
        <v>749</v>
      </c>
      <c r="G354" s="55" t="n">
        <f aca="false">IF(OR(F354="",F354=0),"",D354/F354)</f>
        <v>0.349799732977303</v>
      </c>
      <c r="H354" s="55" t="n">
        <f aca="false">IF(OR(F354="",F354=0),"",E354/F354)</f>
        <v>0.650200267022697</v>
      </c>
      <c r="I354" s="32" t="s">
        <v>129</v>
      </c>
      <c r="J354" s="36" t="n">
        <v>2.37310914384046</v>
      </c>
      <c r="K354" s="36" t="n">
        <f aca="false">$K$8</f>
        <v>1.80191023378638</v>
      </c>
      <c r="L354" s="36" t="n">
        <f aca="false">SQRT(J354^2+K354^2)</f>
        <v>2.97968580545052</v>
      </c>
      <c r="M354" s="55" t="n">
        <f aca="false">IF(G354="","",MAX(0,G354-1.96*L354/100))</f>
        <v>0.291397891190473</v>
      </c>
      <c r="N354" s="55" t="n">
        <f aca="false">IF(G354="","",MIN(1,G354+1.96*L354/100))</f>
        <v>0.408201574764133</v>
      </c>
      <c r="O354" s="54" t="n">
        <f aca="false">ROUND(S354*W354,0)</f>
        <v>66</v>
      </c>
      <c r="P354" s="54" t="n">
        <f aca="false">IF(F354="","",ROUND(SQRT((F354*L354/100)^2+(G354*O354)^2),0))</f>
        <v>32</v>
      </c>
      <c r="R354" s="56" t="n">
        <v>-15.7600326517662</v>
      </c>
      <c r="S354" s="57" t="n">
        <f aca="false">U354*V354*$F$5</f>
        <v>748.801666666667</v>
      </c>
      <c r="T354" s="58" t="n">
        <f aca="false">MAX(0,MIN(1,R354/100+$D$5))</f>
        <v>0.349955780590753</v>
      </c>
      <c r="U354" s="58" t="n">
        <v>0.618333333333333</v>
      </c>
      <c r="V354" s="57" t="n">
        <v>1211</v>
      </c>
      <c r="W354" s="58" t="n">
        <v>0.0882361663506877</v>
      </c>
      <c r="X354" s="59" t="s">
        <v>136</v>
      </c>
      <c r="Y354" s="59" t="s">
        <v>131</v>
      </c>
    </row>
    <row r="355" customFormat="false" ht="15" hidden="false" customHeight="false" outlineLevel="0" collapsed="false">
      <c r="A355" s="32" t="s">
        <v>386</v>
      </c>
      <c r="B355" s="32" t="s">
        <v>532</v>
      </c>
      <c r="C355" s="32" t="s">
        <v>535</v>
      </c>
      <c r="D355" s="54" t="n">
        <f aca="false">ROUND(S355*T355,0)</f>
        <v>229</v>
      </c>
      <c r="E355" s="54" t="n">
        <f aca="false">ROUND(S355,0)-D355</f>
        <v>478</v>
      </c>
      <c r="F355" s="54" t="n">
        <f aca="false">IF(COUNTA(D355:E355)=0,"",SUM(D355:E355))</f>
        <v>707</v>
      </c>
      <c r="G355" s="55" t="n">
        <f aca="false">IF(OR(F355="",F355=0),"",D355/F355)</f>
        <v>0.323903818953324</v>
      </c>
      <c r="H355" s="55" t="n">
        <f aca="false">IF(OR(F355="",F355=0),"",E355/F355)</f>
        <v>0.676096181046676</v>
      </c>
      <c r="I355" s="32" t="s">
        <v>129</v>
      </c>
      <c r="J355" s="36" t="n">
        <v>2.37310914384046</v>
      </c>
      <c r="K355" s="36" t="n">
        <f aca="false">$K$8</f>
        <v>1.80191023378638</v>
      </c>
      <c r="L355" s="36" t="n">
        <f aca="false">SQRT(J355^2+K355^2)</f>
        <v>2.97968580545052</v>
      </c>
      <c r="M355" s="55" t="n">
        <f aca="false">IF(G355="","",MAX(0,G355-1.96*L355/100))</f>
        <v>0.265501977166494</v>
      </c>
      <c r="N355" s="55" t="n">
        <f aca="false">IF(G355="","",MIN(1,G355+1.96*L355/100))</f>
        <v>0.382305660740154</v>
      </c>
      <c r="O355" s="54" t="n">
        <f aca="false">ROUND(S355*W355,0)</f>
        <v>62</v>
      </c>
      <c r="P355" s="54" t="n">
        <f aca="false">IF(F355="","",ROUND(SQRT((F355*L355/100)^2+(G355*O355)^2),0))</f>
        <v>29</v>
      </c>
      <c r="R355" s="56" t="n">
        <v>-18.4368562126565</v>
      </c>
      <c r="S355" s="57" t="n">
        <f aca="false">U355*V355*$F$5</f>
        <v>707.096134786918</v>
      </c>
      <c r="T355" s="58" t="n">
        <f aca="false">MAX(0,MIN(1,R355/100+$D$5))</f>
        <v>0.32318754498185</v>
      </c>
      <c r="U355" s="58" t="n">
        <v>0.698711595639247</v>
      </c>
      <c r="V355" s="57" t="n">
        <v>1012</v>
      </c>
      <c r="W355" s="58" t="n">
        <v>0.0882361663506877</v>
      </c>
      <c r="X355" s="59" t="s">
        <v>136</v>
      </c>
      <c r="Y355" s="59" t="s">
        <v>131</v>
      </c>
    </row>
    <row r="356" customFormat="false" ht="15" hidden="false" customHeight="false" outlineLevel="0" collapsed="false">
      <c r="A356" s="32" t="s">
        <v>386</v>
      </c>
      <c r="B356" s="32" t="s">
        <v>532</v>
      </c>
      <c r="C356" s="32" t="s">
        <v>536</v>
      </c>
      <c r="D356" s="54" t="n">
        <f aca="false">ROUND(S356*T356,0)</f>
        <v>231</v>
      </c>
      <c r="E356" s="54" t="n">
        <f aca="false">ROUND(S356,0)-D356</f>
        <v>482</v>
      </c>
      <c r="F356" s="54" t="n">
        <f aca="false">IF(COUNTA(D356:E356)=0,"",SUM(D356:E356))</f>
        <v>713</v>
      </c>
      <c r="G356" s="55" t="n">
        <f aca="false">IF(OR(F356="",F356=0),"",D356/F356)</f>
        <v>0.32398316970547</v>
      </c>
      <c r="H356" s="55" t="n">
        <f aca="false">IF(OR(F356="",F356=0),"",E356/F356)</f>
        <v>0.67601683029453</v>
      </c>
      <c r="I356" s="32" t="s">
        <v>129</v>
      </c>
      <c r="J356" s="36" t="n">
        <v>2.37310914384046</v>
      </c>
      <c r="K356" s="36" t="n">
        <f aca="false">$K$8</f>
        <v>1.80191023378638</v>
      </c>
      <c r="L356" s="36" t="n">
        <f aca="false">SQRT(J356^2+K356^2)</f>
        <v>2.97968580545052</v>
      </c>
      <c r="M356" s="55" t="n">
        <f aca="false">IF(G356="","",MAX(0,G356-1.96*L356/100))</f>
        <v>0.26558132791864</v>
      </c>
      <c r="N356" s="55" t="n">
        <f aca="false">IF(G356="","",MIN(1,G356+1.96*L356/100))</f>
        <v>0.3823850114923</v>
      </c>
      <c r="O356" s="54" t="n">
        <f aca="false">ROUND(S356*W356,0)</f>
        <v>63</v>
      </c>
      <c r="P356" s="54" t="n">
        <f aca="false">IF(F356="","",ROUND(SQRT((F356*L356/100)^2+(G356*O356)^2),0))</f>
        <v>29</v>
      </c>
      <c r="R356" s="56" t="n">
        <v>-18.3479840020943</v>
      </c>
      <c r="S356" s="57" t="n">
        <f aca="false">U356*V356*$F$5</f>
        <v>713.433121019108</v>
      </c>
      <c r="T356" s="58" t="n">
        <f aca="false">MAX(0,MIN(1,R356/100+$D$5))</f>
        <v>0.324076267087472</v>
      </c>
      <c r="U356" s="58" t="n">
        <v>0.643312101910828</v>
      </c>
      <c r="V356" s="57" t="n">
        <v>1109</v>
      </c>
      <c r="W356" s="58" t="n">
        <v>0.0882361663506877</v>
      </c>
      <c r="X356" s="59" t="s">
        <v>136</v>
      </c>
      <c r="Y356" s="59" t="s">
        <v>131</v>
      </c>
    </row>
    <row r="357" customFormat="false" ht="15" hidden="false" customHeight="false" outlineLevel="0" collapsed="false">
      <c r="A357" s="32" t="s">
        <v>386</v>
      </c>
      <c r="B357" s="32" t="s">
        <v>537</v>
      </c>
      <c r="C357" s="32" t="s">
        <v>538</v>
      </c>
      <c r="D357" s="54" t="n">
        <f aca="false">ROUND(S357*T357,0)</f>
        <v>67</v>
      </c>
      <c r="E357" s="54" t="n">
        <f aca="false">ROUND(S357,0)-D357</f>
        <v>129</v>
      </c>
      <c r="F357" s="54" t="n">
        <f aca="false">IF(COUNTA(D357:E357)=0,"",SUM(D357:E357))</f>
        <v>196</v>
      </c>
      <c r="G357" s="55" t="n">
        <f aca="false">IF(OR(F357="",F357=0),"",D357/F357)</f>
        <v>0.341836734693878</v>
      </c>
      <c r="H357" s="55" t="n">
        <f aca="false">IF(OR(F357="",F357=0),"",E357/F357)</f>
        <v>0.658163265306123</v>
      </c>
      <c r="I357" s="32" t="s">
        <v>129</v>
      </c>
      <c r="J357" s="36" t="n">
        <v>3.71103496666907</v>
      </c>
      <c r="K357" s="36" t="n">
        <f aca="false">$K$8</f>
        <v>1.80191023378638</v>
      </c>
      <c r="L357" s="36" t="n">
        <f aca="false">SQRT(J357^2+K357^2)</f>
        <v>4.12536798533956</v>
      </c>
      <c r="M357" s="55" t="n">
        <f aca="false">IF(G357="","",MAX(0,G357-1.96*L357/100))</f>
        <v>0.260979522181222</v>
      </c>
      <c r="N357" s="55" t="n">
        <f aca="false">IF(G357="","",MIN(1,G357+1.96*L357/100))</f>
        <v>0.422693947206533</v>
      </c>
      <c r="O357" s="54" t="n">
        <f aca="false">ROUND(S357*W357,0)</f>
        <v>29</v>
      </c>
      <c r="P357" s="54" t="n">
        <f aca="false">IF(F357="","",ROUND(SQRT((F357*L357/100)^2+(G357*O357)^2),0))</f>
        <v>13</v>
      </c>
      <c r="R357" s="56" t="n">
        <v>-16.6038222813773</v>
      </c>
      <c r="S357" s="57" t="n">
        <f aca="false">U357*V357*$F$5</f>
        <v>196.10298102981</v>
      </c>
      <c r="T357" s="58" t="n">
        <f aca="false">MAX(0,MIN(1,R357/100+$D$5))</f>
        <v>0.341517884294642</v>
      </c>
      <c r="U357" s="58" t="n">
        <v>0.525745257452575</v>
      </c>
      <c r="V357" s="57" t="n">
        <v>373</v>
      </c>
      <c r="W357" s="58" t="n">
        <v>0.147793277096735</v>
      </c>
      <c r="X357" s="59" t="s">
        <v>130</v>
      </c>
      <c r="Y357" s="59" t="s">
        <v>131</v>
      </c>
    </row>
    <row r="358" customFormat="false" ht="15" hidden="false" customHeight="false" outlineLevel="0" collapsed="false">
      <c r="A358" s="32" t="s">
        <v>386</v>
      </c>
      <c r="B358" s="32" t="s">
        <v>539</v>
      </c>
      <c r="C358" s="32" t="s">
        <v>540</v>
      </c>
      <c r="D358" s="54" t="n">
        <f aca="false">ROUND(S358*T358,0)</f>
        <v>248</v>
      </c>
      <c r="E358" s="54" t="n">
        <f aca="false">ROUND(S358,0)-D358</f>
        <v>436</v>
      </c>
      <c r="F358" s="54" t="n">
        <f aca="false">IF(COUNTA(D358:E358)=0,"",SUM(D358:E358))</f>
        <v>684</v>
      </c>
      <c r="G358" s="55" t="n">
        <f aca="false">IF(OR(F358="",F358=0),"",D358/F358)</f>
        <v>0.362573099415205</v>
      </c>
      <c r="H358" s="55" t="n">
        <f aca="false">IF(OR(F358="",F358=0),"",E358/F358)</f>
        <v>0.637426900584795</v>
      </c>
      <c r="I358" s="32" t="s">
        <v>129</v>
      </c>
      <c r="J358" s="36" t="n">
        <v>2.37310914384046</v>
      </c>
      <c r="K358" s="36" t="n">
        <f aca="false">$K$8</f>
        <v>1.80191023378638</v>
      </c>
      <c r="L358" s="36" t="n">
        <f aca="false">SQRT(J358^2+K358^2)</f>
        <v>2.97968580545052</v>
      </c>
      <c r="M358" s="55" t="n">
        <f aca="false">IF(G358="","",MAX(0,G358-1.96*L358/100))</f>
        <v>0.304171257628375</v>
      </c>
      <c r="N358" s="55" t="n">
        <f aca="false">IF(G358="","",MIN(1,G358+1.96*L358/100))</f>
        <v>0.420974941202035</v>
      </c>
      <c r="O358" s="54" t="n">
        <f aca="false">ROUND(S358*W358,0)</f>
        <v>60</v>
      </c>
      <c r="P358" s="54" t="n">
        <f aca="false">IF(F358="","",ROUND(SQRT((F358*L358/100)^2+(G358*O358)^2),0))</f>
        <v>30</v>
      </c>
      <c r="R358" s="56" t="n">
        <v>-14.5648192897987</v>
      </c>
      <c r="S358" s="57" t="n">
        <f aca="false">U358*V358*$F$5</f>
        <v>683.952941176471</v>
      </c>
      <c r="T358" s="58" t="n">
        <f aca="false">MAX(0,MIN(1,R358/100+$D$5))</f>
        <v>0.361907914210428</v>
      </c>
      <c r="U358" s="58" t="n">
        <v>0.568067226890757</v>
      </c>
      <c r="V358" s="57" t="n">
        <v>1204</v>
      </c>
      <c r="W358" s="58" t="n">
        <v>0.0882361663506877</v>
      </c>
      <c r="X358" s="59" t="s">
        <v>136</v>
      </c>
      <c r="Y358" s="59" t="s">
        <v>131</v>
      </c>
    </row>
    <row r="359" customFormat="false" ht="15" hidden="false" customHeight="false" outlineLevel="0" collapsed="false">
      <c r="A359" s="32" t="s">
        <v>386</v>
      </c>
      <c r="B359" s="32" t="s">
        <v>541</v>
      </c>
      <c r="C359" s="32" t="s">
        <v>542</v>
      </c>
      <c r="D359" s="54" t="n">
        <f aca="false">ROUND(S359*T359,0)</f>
        <v>156</v>
      </c>
      <c r="E359" s="54" t="n">
        <f aca="false">ROUND(S359,0)-D359</f>
        <v>233</v>
      </c>
      <c r="F359" s="54" t="n">
        <f aca="false">IF(COUNTA(D359:E359)=0,"",SUM(D359:E359))</f>
        <v>389</v>
      </c>
      <c r="G359" s="55" t="n">
        <f aca="false">IF(OR(F359="",F359=0),"",D359/F359)</f>
        <v>0.401028277634961</v>
      </c>
      <c r="H359" s="55" t="n">
        <f aca="false">IF(OR(F359="",F359=0),"",E359/F359)</f>
        <v>0.598971722365039</v>
      </c>
      <c r="I359" s="32" t="s">
        <v>129</v>
      </c>
      <c r="J359" s="36" t="n">
        <v>3.71103496666907</v>
      </c>
      <c r="K359" s="36" t="n">
        <f aca="false">$K$8</f>
        <v>1.80191023378638</v>
      </c>
      <c r="L359" s="36" t="n">
        <f aca="false">SQRT(J359^2+K359^2)</f>
        <v>4.12536798533956</v>
      </c>
      <c r="M359" s="55" t="n">
        <f aca="false">IF(G359="","",MAX(0,G359-1.96*L359/100))</f>
        <v>0.320171065122306</v>
      </c>
      <c r="N359" s="55" t="n">
        <f aca="false">IF(G359="","",MIN(1,G359+1.96*L359/100))</f>
        <v>0.481885490147617</v>
      </c>
      <c r="O359" s="54" t="n">
        <f aca="false">ROUND(S359*W359,0)</f>
        <v>57</v>
      </c>
      <c r="P359" s="54" t="n">
        <f aca="false">IF(F359="","",ROUND(SQRT((F359*L359/100)^2+(G359*O359)^2),0))</f>
        <v>28</v>
      </c>
      <c r="R359" s="56" t="n">
        <v>-10.5176503072798</v>
      </c>
      <c r="S359" s="57" t="n">
        <f aca="false">U359*V359*$F$5</f>
        <v>388.819749216301</v>
      </c>
      <c r="T359" s="58" t="n">
        <f aca="false">MAX(0,MIN(1,R359/100+$D$5))</f>
        <v>0.402379604035616</v>
      </c>
      <c r="U359" s="58" t="n">
        <v>0.606583072100314</v>
      </c>
      <c r="V359" s="57" t="n">
        <v>641</v>
      </c>
      <c r="W359" s="58" t="n">
        <v>0.147793277096735</v>
      </c>
      <c r="X359" s="59" t="s">
        <v>130</v>
      </c>
      <c r="Y359" s="59" t="s">
        <v>131</v>
      </c>
    </row>
    <row r="360" customFormat="false" ht="15" hidden="false" customHeight="false" outlineLevel="0" collapsed="false">
      <c r="A360" s="32" t="s">
        <v>386</v>
      </c>
      <c r="B360" s="32" t="s">
        <v>543</v>
      </c>
      <c r="C360" s="32" t="s">
        <v>544</v>
      </c>
      <c r="D360" s="54" t="n">
        <f aca="false">ROUND(S360*T360,0)</f>
        <v>255</v>
      </c>
      <c r="E360" s="54" t="n">
        <f aca="false">ROUND(S360,0)-D360</f>
        <v>347</v>
      </c>
      <c r="F360" s="54" t="n">
        <f aca="false">IF(COUNTA(D360:E360)=0,"",SUM(D360:E360))</f>
        <v>602</v>
      </c>
      <c r="G360" s="55" t="n">
        <f aca="false">IF(OR(F360="",F360=0),"",D360/F360)</f>
        <v>0.42358803986711</v>
      </c>
      <c r="H360" s="55" t="n">
        <f aca="false">IF(OR(F360="",F360=0),"",E360/F360)</f>
        <v>0.57641196013289</v>
      </c>
      <c r="I360" s="32" t="s">
        <v>129</v>
      </c>
      <c r="J360" s="36" t="n">
        <v>2.37310914384046</v>
      </c>
      <c r="K360" s="36" t="n">
        <f aca="false">$K$8</f>
        <v>1.80191023378638</v>
      </c>
      <c r="L360" s="36" t="n">
        <f aca="false">SQRT(J360^2+K360^2)</f>
        <v>2.97968580545052</v>
      </c>
      <c r="M360" s="55" t="n">
        <f aca="false">IF(G360="","",MAX(0,G360-1.96*L360/100))</f>
        <v>0.36518619808028</v>
      </c>
      <c r="N360" s="55" t="n">
        <f aca="false">IF(G360="","",MIN(1,G360+1.96*L360/100))</f>
        <v>0.48198988165394</v>
      </c>
      <c r="O360" s="54" t="n">
        <f aca="false">ROUND(S360*W360,0)</f>
        <v>53</v>
      </c>
      <c r="P360" s="54" t="n">
        <f aca="false">IF(F360="","",ROUND(SQRT((F360*L360/100)^2+(G360*O360)^2),0))</f>
        <v>29</v>
      </c>
      <c r="R360" s="56" t="n">
        <v>-8.36737750269545</v>
      </c>
      <c r="S360" s="57" t="n">
        <f aca="false">U360*V360*$F$5</f>
        <v>602.07868852459</v>
      </c>
      <c r="T360" s="58" t="n">
        <f aca="false">MAX(0,MIN(1,R360/100+$D$5))</f>
        <v>0.42388233208146</v>
      </c>
      <c r="U360" s="58" t="n">
        <v>0.613114754098361</v>
      </c>
      <c r="V360" s="57" t="n">
        <v>982</v>
      </c>
      <c r="W360" s="58" t="n">
        <v>0.0882361663506877</v>
      </c>
      <c r="X360" s="59" t="s">
        <v>136</v>
      </c>
      <c r="Y360" s="59" t="s">
        <v>131</v>
      </c>
    </row>
    <row r="361" customFormat="false" ht="15" hidden="false" customHeight="false" outlineLevel="0" collapsed="false">
      <c r="A361" s="32" t="s">
        <v>386</v>
      </c>
      <c r="B361" s="32" t="s">
        <v>545</v>
      </c>
      <c r="C361" s="32" t="s">
        <v>546</v>
      </c>
      <c r="D361" s="54" t="n">
        <f aca="false">ROUND(S361*T361,0)</f>
        <v>225</v>
      </c>
      <c r="E361" s="54" t="n">
        <f aca="false">ROUND(S361,0)-D361</f>
        <v>589</v>
      </c>
      <c r="F361" s="54" t="n">
        <f aca="false">IF(COUNTA(D361:E361)=0,"",SUM(D361:E361))</f>
        <v>814</v>
      </c>
      <c r="G361" s="55" t="n">
        <f aca="false">IF(OR(F361="",F361=0),"",D361/F361)</f>
        <v>0.276412776412776</v>
      </c>
      <c r="H361" s="55" t="n">
        <f aca="false">IF(OR(F361="",F361=0),"",E361/F361)</f>
        <v>0.723587223587224</v>
      </c>
      <c r="I361" s="32" t="s">
        <v>129</v>
      </c>
      <c r="J361" s="36" t="n">
        <v>2.37310914384046</v>
      </c>
      <c r="K361" s="36" t="n">
        <f aca="false">$K$8</f>
        <v>1.80191023378638</v>
      </c>
      <c r="L361" s="36" t="n">
        <f aca="false">SQRT(J361^2+K361^2)</f>
        <v>2.97968580545052</v>
      </c>
      <c r="M361" s="55" t="n">
        <f aca="false">IF(G361="","",MAX(0,G361-1.96*L361/100))</f>
        <v>0.218010934625946</v>
      </c>
      <c r="N361" s="55" t="n">
        <f aca="false">IF(G361="","",MIN(1,G361+1.96*L361/100))</f>
        <v>0.334814618199607</v>
      </c>
      <c r="O361" s="54" t="n">
        <f aca="false">ROUND(S361*W361,0)</f>
        <v>72</v>
      </c>
      <c r="P361" s="54" t="n">
        <f aca="false">IF(F361="","",ROUND(SQRT((F361*L361/100)^2+(G361*O361)^2),0))</f>
        <v>31</v>
      </c>
      <c r="R361" s="56" t="n">
        <v>-23.0662149363771</v>
      </c>
      <c r="S361" s="57" t="n">
        <f aca="false">U361*V361*$F$5</f>
        <v>814.349042709867</v>
      </c>
      <c r="T361" s="58" t="n">
        <f aca="false">MAX(0,MIN(1,R361/100+$D$5))</f>
        <v>0.276893957744644</v>
      </c>
      <c r="U361" s="58" t="n">
        <v>0.610456553755523</v>
      </c>
      <c r="V361" s="57" t="n">
        <v>1334</v>
      </c>
      <c r="W361" s="58" t="n">
        <v>0.0882361663506877</v>
      </c>
      <c r="X361" s="59" t="s">
        <v>136</v>
      </c>
      <c r="Y361" s="59" t="s">
        <v>131</v>
      </c>
    </row>
    <row r="362" customFormat="false" ht="15" hidden="false" customHeight="false" outlineLevel="0" collapsed="false">
      <c r="A362" s="32" t="s">
        <v>386</v>
      </c>
      <c r="B362" s="32" t="s">
        <v>545</v>
      </c>
      <c r="C362" s="32" t="s">
        <v>547</v>
      </c>
      <c r="D362" s="54" t="n">
        <f aca="false">ROUND(S362*T362,0)</f>
        <v>195</v>
      </c>
      <c r="E362" s="54" t="n">
        <f aca="false">ROUND(S362,0)-D362</f>
        <v>422</v>
      </c>
      <c r="F362" s="54" t="n">
        <f aca="false">IF(COUNTA(D362:E362)=0,"",SUM(D362:E362))</f>
        <v>617</v>
      </c>
      <c r="G362" s="55" t="n">
        <f aca="false">IF(OR(F362="",F362=0),"",D362/F362)</f>
        <v>0.316045380875203</v>
      </c>
      <c r="H362" s="55" t="n">
        <f aca="false">IF(OR(F362="",F362=0),"",E362/F362)</f>
        <v>0.683954619124797</v>
      </c>
      <c r="I362" s="32" t="s">
        <v>129</v>
      </c>
      <c r="J362" s="36" t="n">
        <v>2.37310914384046</v>
      </c>
      <c r="K362" s="36" t="n">
        <f aca="false">$K$8</f>
        <v>1.80191023378638</v>
      </c>
      <c r="L362" s="36" t="n">
        <f aca="false">SQRT(J362^2+K362^2)</f>
        <v>2.97968580545052</v>
      </c>
      <c r="M362" s="55" t="n">
        <f aca="false">IF(G362="","",MAX(0,G362-1.96*L362/100))</f>
        <v>0.257643539088373</v>
      </c>
      <c r="N362" s="55" t="n">
        <f aca="false">IF(G362="","",MIN(1,G362+1.96*L362/100))</f>
        <v>0.374447222662033</v>
      </c>
      <c r="O362" s="54" t="n">
        <f aca="false">ROUND(S362*W362,0)</f>
        <v>54</v>
      </c>
      <c r="P362" s="54" t="n">
        <f aca="false">IF(F362="","",ROUND(SQRT((F362*L362/100)^2+(G362*O362)^2),0))</f>
        <v>25</v>
      </c>
      <c r="R362" s="56" t="n">
        <v>-19.136035986177</v>
      </c>
      <c r="S362" s="57" t="n">
        <f aca="false">U362*V362*$F$5</f>
        <v>617.366628830874</v>
      </c>
      <c r="T362" s="58" t="n">
        <f aca="false">MAX(0,MIN(1,R362/100+$D$5))</f>
        <v>0.316195747246644</v>
      </c>
      <c r="U362" s="58" t="n">
        <v>0.667423382519864</v>
      </c>
      <c r="V362" s="57" t="n">
        <v>925</v>
      </c>
      <c r="W362" s="58" t="n">
        <v>0.0882361663506877</v>
      </c>
      <c r="X362" s="59" t="s">
        <v>136</v>
      </c>
      <c r="Y362" s="59" t="s">
        <v>131</v>
      </c>
    </row>
    <row r="363" customFormat="false" ht="15" hidden="false" customHeight="false" outlineLevel="0" collapsed="false">
      <c r="A363" s="32" t="s">
        <v>386</v>
      </c>
      <c r="B363" s="32" t="s">
        <v>545</v>
      </c>
      <c r="C363" s="32" t="s">
        <v>548</v>
      </c>
      <c r="D363" s="54" t="n">
        <f aca="false">ROUND(S363*T363,0)</f>
        <v>146</v>
      </c>
      <c r="E363" s="54" t="n">
        <f aca="false">ROUND(S363,0)-D363</f>
        <v>382</v>
      </c>
      <c r="F363" s="54" t="n">
        <f aca="false">IF(COUNTA(D363:E363)=0,"",SUM(D363:E363))</f>
        <v>528</v>
      </c>
      <c r="G363" s="55" t="n">
        <f aca="false">IF(OR(F363="",F363=0),"",D363/F363)</f>
        <v>0.276515151515152</v>
      </c>
      <c r="H363" s="55" t="n">
        <f aca="false">IF(OR(F363="",F363=0),"",E363/F363)</f>
        <v>0.723484848484849</v>
      </c>
      <c r="I363" s="32" t="s">
        <v>129</v>
      </c>
      <c r="J363" s="36" t="n">
        <v>3.71103496666907</v>
      </c>
      <c r="K363" s="36" t="n">
        <f aca="false">$K$8</f>
        <v>1.80191023378638</v>
      </c>
      <c r="L363" s="36" t="n">
        <f aca="false">SQRT(J363^2+K363^2)</f>
        <v>4.12536798533956</v>
      </c>
      <c r="M363" s="55" t="n">
        <f aca="false">IF(G363="","",MAX(0,G363-1.96*L363/100))</f>
        <v>0.195657939002496</v>
      </c>
      <c r="N363" s="55" t="n">
        <f aca="false">IF(G363="","",MIN(1,G363+1.96*L363/100))</f>
        <v>0.357372364027807</v>
      </c>
      <c r="O363" s="54" t="n">
        <f aca="false">ROUND(S363*W363,0)</f>
        <v>78</v>
      </c>
      <c r="P363" s="54" t="n">
        <f aca="false">IF(F363="","",ROUND(SQRT((F363*L363/100)^2+(G363*O363)^2),0))</f>
        <v>31</v>
      </c>
      <c r="R363" s="56" t="n">
        <v>-23.0800570948621</v>
      </c>
      <c r="S363" s="57" t="n">
        <f aca="false">U363*V363*$F$5</f>
        <v>528.071059431524</v>
      </c>
      <c r="T363" s="58" t="n">
        <f aca="false">MAX(0,MIN(1,R363/100+$D$5))</f>
        <v>0.276755536159794</v>
      </c>
      <c r="U363" s="58" t="n">
        <v>0.657622739018088</v>
      </c>
      <c r="V363" s="57" t="n">
        <v>803</v>
      </c>
      <c r="W363" s="58" t="n">
        <v>0.147793277096735</v>
      </c>
      <c r="X363" s="59" t="s">
        <v>130</v>
      </c>
      <c r="Y363" s="59" t="s">
        <v>131</v>
      </c>
    </row>
    <row r="364" customFormat="false" ht="15" hidden="false" customHeight="false" outlineLevel="0" collapsed="false">
      <c r="A364" s="32" t="s">
        <v>386</v>
      </c>
      <c r="B364" s="32" t="s">
        <v>545</v>
      </c>
      <c r="C364" s="32" t="s">
        <v>549</v>
      </c>
      <c r="D364" s="54" t="n">
        <f aca="false">ROUND(S364*T364,0)</f>
        <v>133</v>
      </c>
      <c r="E364" s="54" t="n">
        <f aca="false">ROUND(S364,0)-D364</f>
        <v>330</v>
      </c>
      <c r="F364" s="54" t="n">
        <f aca="false">IF(COUNTA(D364:E364)=0,"",SUM(D364:E364))</f>
        <v>463</v>
      </c>
      <c r="G364" s="55" t="n">
        <f aca="false">IF(OR(F364="",F364=0),"",D364/F364)</f>
        <v>0.287257019438445</v>
      </c>
      <c r="H364" s="55" t="n">
        <f aca="false">IF(OR(F364="",F364=0),"",E364/F364)</f>
        <v>0.712742980561555</v>
      </c>
      <c r="I364" s="32" t="s">
        <v>129</v>
      </c>
      <c r="J364" s="36" t="n">
        <v>3.71103496666907</v>
      </c>
      <c r="K364" s="36" t="n">
        <f aca="false">$K$8</f>
        <v>1.80191023378638</v>
      </c>
      <c r="L364" s="36" t="n">
        <f aca="false">SQRT(J364^2+K364^2)</f>
        <v>4.12536798533956</v>
      </c>
      <c r="M364" s="55" t="n">
        <f aca="false">IF(G364="","",MAX(0,G364-1.96*L364/100))</f>
        <v>0.20639980692579</v>
      </c>
      <c r="N364" s="55" t="n">
        <f aca="false">IF(G364="","",MIN(1,G364+1.96*L364/100))</f>
        <v>0.3681142319511</v>
      </c>
      <c r="O364" s="54" t="n">
        <f aca="false">ROUND(S364*W364,0)</f>
        <v>68</v>
      </c>
      <c r="P364" s="54" t="n">
        <f aca="false">IF(F364="","",ROUND(SQRT((F364*L364/100)^2+(G364*O364)^2),0))</f>
        <v>27</v>
      </c>
      <c r="R364" s="56" t="n">
        <v>-22.0660989661387</v>
      </c>
      <c r="S364" s="57" t="n">
        <f aca="false">U364*V364*$F$5</f>
        <v>463.140604467805</v>
      </c>
      <c r="T364" s="58" t="n">
        <f aca="false">MAX(0,MIN(1,R364/100+$D$5))</f>
        <v>0.286895117447028</v>
      </c>
      <c r="U364" s="58" t="n">
        <v>0.624178712220762</v>
      </c>
      <c r="V364" s="57" t="n">
        <v>742</v>
      </c>
      <c r="W364" s="58" t="n">
        <v>0.147793277096735</v>
      </c>
      <c r="X364" s="59" t="s">
        <v>130</v>
      </c>
      <c r="Y364" s="59" t="s">
        <v>131</v>
      </c>
    </row>
    <row r="365" customFormat="false" ht="15" hidden="false" customHeight="false" outlineLevel="0" collapsed="false">
      <c r="A365" s="32" t="s">
        <v>386</v>
      </c>
      <c r="B365" s="32" t="s">
        <v>545</v>
      </c>
      <c r="C365" s="32" t="s">
        <v>550</v>
      </c>
      <c r="D365" s="54" t="n">
        <f aca="false">ROUND(S365*T365,0)</f>
        <v>261</v>
      </c>
      <c r="E365" s="54" t="n">
        <f aca="false">ROUND(S365,0)-D365</f>
        <v>465</v>
      </c>
      <c r="F365" s="54" t="n">
        <f aca="false">IF(COUNTA(D365:E365)=0,"",SUM(D365:E365))</f>
        <v>726</v>
      </c>
      <c r="G365" s="55" t="n">
        <f aca="false">IF(OR(F365="",F365=0),"",D365/F365)</f>
        <v>0.359504132231405</v>
      </c>
      <c r="H365" s="55" t="n">
        <f aca="false">IF(OR(F365="",F365=0),"",E365/F365)</f>
        <v>0.640495867768595</v>
      </c>
      <c r="I365" s="32" t="s">
        <v>129</v>
      </c>
      <c r="J365" s="36" t="n">
        <v>2.37310914384046</v>
      </c>
      <c r="K365" s="36" t="n">
        <f aca="false">$K$8</f>
        <v>1.80191023378638</v>
      </c>
      <c r="L365" s="36" t="n">
        <f aca="false">SQRT(J365^2+K365^2)</f>
        <v>2.97968580545052</v>
      </c>
      <c r="M365" s="55" t="n">
        <f aca="false">IF(G365="","",MAX(0,G365-1.96*L365/100))</f>
        <v>0.301102290444575</v>
      </c>
      <c r="N365" s="55" t="n">
        <f aca="false">IF(G365="","",MIN(1,G365+1.96*L365/100))</f>
        <v>0.417905974018235</v>
      </c>
      <c r="O365" s="54" t="n">
        <f aca="false">ROUND(S365*W365,0)</f>
        <v>64</v>
      </c>
      <c r="P365" s="54" t="n">
        <f aca="false">IF(F365="","",ROUND(SQRT((F365*L365/100)^2+(G365*O365)^2),0))</f>
        <v>32</v>
      </c>
      <c r="R365" s="56" t="n">
        <v>-14.7612815357391</v>
      </c>
      <c r="S365" s="57" t="n">
        <f aca="false">U365*V365*$F$5</f>
        <v>726.367947669665</v>
      </c>
      <c r="T365" s="58" t="n">
        <f aca="false">MAX(0,MIN(1,R365/100+$D$5))</f>
        <v>0.359943291751023</v>
      </c>
      <c r="U365" s="58" t="n">
        <v>0.59198691741619</v>
      </c>
      <c r="V365" s="57" t="n">
        <v>1227</v>
      </c>
      <c r="W365" s="58" t="n">
        <v>0.0882361663506877</v>
      </c>
      <c r="X365" s="59" t="s">
        <v>136</v>
      </c>
      <c r="Y365" s="59" t="s">
        <v>131</v>
      </c>
    </row>
    <row r="366" customFormat="false" ht="15" hidden="false" customHeight="false" outlineLevel="0" collapsed="false">
      <c r="A366" s="32" t="s">
        <v>386</v>
      </c>
      <c r="B366" s="32" t="s">
        <v>551</v>
      </c>
      <c r="C366" s="32" t="s">
        <v>552</v>
      </c>
      <c r="D366" s="54" t="n">
        <f aca="false">ROUND(S366*T366,0)</f>
        <v>618</v>
      </c>
      <c r="E366" s="54" t="n">
        <f aca="false">ROUND(S366,0)-D366</f>
        <v>632</v>
      </c>
      <c r="F366" s="54" t="n">
        <f aca="false">IF(COUNTA(D366:E366)=0,"",SUM(D366:E366))</f>
        <v>1250</v>
      </c>
      <c r="G366" s="55" t="n">
        <f aca="false">IF(OR(F366="",F366=0),"",D366/F366)</f>
        <v>0.4944</v>
      </c>
      <c r="H366" s="55" t="n">
        <f aca="false">IF(OR(F366="",F366=0),"",E366/F366)</f>
        <v>0.5056</v>
      </c>
      <c r="I366" s="32" t="s">
        <v>129</v>
      </c>
      <c r="J366" s="36" t="n">
        <v>1.88612725432908</v>
      </c>
      <c r="K366" s="36" t="n">
        <f aca="false">$K$8</f>
        <v>1.80191023378638</v>
      </c>
      <c r="L366" s="36" t="n">
        <f aca="false">SQRT(J366^2+K366^2)</f>
        <v>2.60851615102284</v>
      </c>
      <c r="M366" s="55" t="n">
        <f aca="false">IF(G366="","",MAX(0,G366-1.96*L366/100))</f>
        <v>0.443273083439952</v>
      </c>
      <c r="N366" s="55" t="n">
        <f aca="false">IF(G366="","",MIN(1,G366+1.96*L366/100))</f>
        <v>0.545526916560048</v>
      </c>
      <c r="O366" s="54" t="n">
        <f aca="false">ROUND(S366*W366,0)</f>
        <v>85</v>
      </c>
      <c r="P366" s="54" t="n">
        <f aca="false">IF(F366="","",ROUND(SQRT((F366*L366/100)^2+(G366*O366)^2),0))</f>
        <v>53</v>
      </c>
      <c r="R366" s="56" t="n">
        <v>-1.29485877667845</v>
      </c>
      <c r="S366" s="57" t="n">
        <f aca="false">U366*V366*$F$5</f>
        <v>1250.41526045488</v>
      </c>
      <c r="T366" s="58" t="n">
        <f aca="false">MAX(0,MIN(1,R366/100+$D$5))</f>
        <v>0.49460751934163</v>
      </c>
      <c r="U366" s="58" t="n">
        <v>0.666177549523111</v>
      </c>
      <c r="V366" s="57" t="n">
        <v>1877</v>
      </c>
      <c r="W366" s="58" t="n">
        <v>0.0678151016999644</v>
      </c>
      <c r="X366" s="59" t="s">
        <v>169</v>
      </c>
      <c r="Y366" s="59" t="s">
        <v>131</v>
      </c>
    </row>
    <row r="367" customFormat="false" ht="15" hidden="false" customHeight="false" outlineLevel="0" collapsed="false">
      <c r="A367" s="32" t="s">
        <v>386</v>
      </c>
      <c r="B367" s="32" t="s">
        <v>551</v>
      </c>
      <c r="C367" s="32" t="s">
        <v>553</v>
      </c>
      <c r="D367" s="54" t="n">
        <f aca="false">ROUND(S367*T367,0)</f>
        <v>288</v>
      </c>
      <c r="E367" s="54" t="n">
        <f aca="false">ROUND(S367,0)-D367</f>
        <v>303</v>
      </c>
      <c r="F367" s="54" t="n">
        <f aca="false">IF(COUNTA(D367:E367)=0,"",SUM(D367:E367))</f>
        <v>591</v>
      </c>
      <c r="G367" s="55" t="n">
        <f aca="false">IF(OR(F367="",F367=0),"",D367/F367)</f>
        <v>0.487309644670051</v>
      </c>
      <c r="H367" s="55" t="n">
        <f aca="false">IF(OR(F367="",F367=0),"",E367/F367)</f>
        <v>0.512690355329949</v>
      </c>
      <c r="I367" s="32" t="s">
        <v>232</v>
      </c>
      <c r="J367" s="36" t="n">
        <v>2.37310914384046</v>
      </c>
      <c r="K367" s="36" t="n">
        <f aca="false">$K$8</f>
        <v>1.80191023378638</v>
      </c>
      <c r="L367" s="36" t="n">
        <f aca="false">SQRT(J367^2+K367^2)</f>
        <v>2.97968580545052</v>
      </c>
      <c r="M367" s="55" t="n">
        <f aca="false">IF(G367="","",MAX(0,G367-1.96*L367/100))</f>
        <v>0.428907802883221</v>
      </c>
      <c r="N367" s="55" t="n">
        <f aca="false">IF(G367="","",MIN(1,G367+1.96*L367/100))</f>
        <v>0.545711486456881</v>
      </c>
      <c r="O367" s="54" t="n">
        <f aca="false">ROUND(S367*W367,0)</f>
        <v>52</v>
      </c>
      <c r="P367" s="54" t="n">
        <f aca="false">IF(F367="","",ROUND(SQRT((F367*L367/100)^2+(G367*O367)^2),0))</f>
        <v>31</v>
      </c>
      <c r="R367" s="56" t="n">
        <v>-2.0726306513322</v>
      </c>
      <c r="S367" s="57" t="n">
        <f aca="false">U367*V367*$F$5</f>
        <v>590.70917107022</v>
      </c>
      <c r="T367" s="58" t="n">
        <f aca="false">MAX(0,MIN(1,R367/100+$D$5))</f>
        <v>0.486829800595093</v>
      </c>
      <c r="U367" s="58" t="n">
        <v>0.64151780942283</v>
      </c>
      <c r="V367" s="57" t="n">
        <v>920.799333071793</v>
      </c>
      <c r="W367" s="58" t="n">
        <v>0.0882361663506877</v>
      </c>
      <c r="X367" s="59" t="s">
        <v>136</v>
      </c>
      <c r="Y367" s="59" t="s">
        <v>234</v>
      </c>
    </row>
    <row r="368" customFormat="false" ht="15" hidden="false" customHeight="false" outlineLevel="0" collapsed="false">
      <c r="A368" s="32" t="s">
        <v>386</v>
      </c>
      <c r="B368" s="32" t="s">
        <v>551</v>
      </c>
      <c r="C368" s="32" t="s">
        <v>554</v>
      </c>
      <c r="D368" s="54" t="n">
        <f aca="false">ROUND(S368*T368,0)</f>
        <v>486</v>
      </c>
      <c r="E368" s="54" t="n">
        <f aca="false">ROUND(S368,0)-D368</f>
        <v>515</v>
      </c>
      <c r="F368" s="54" t="n">
        <f aca="false">IF(COUNTA(D368:E368)=0,"",SUM(D368:E368))</f>
        <v>1001</v>
      </c>
      <c r="G368" s="55" t="n">
        <f aca="false">IF(OR(F368="",F368=0),"",D368/F368)</f>
        <v>0.485514485514486</v>
      </c>
      <c r="H368" s="55" t="n">
        <f aca="false">IF(OR(F368="",F368=0),"",E368/F368)</f>
        <v>0.514485514485515</v>
      </c>
      <c r="I368" s="32" t="s">
        <v>129</v>
      </c>
      <c r="J368" s="36" t="n">
        <v>1.88612725432908</v>
      </c>
      <c r="K368" s="36" t="n">
        <f aca="false">$K$8</f>
        <v>1.80191023378638</v>
      </c>
      <c r="L368" s="36" t="n">
        <f aca="false">SQRT(J368^2+K368^2)</f>
        <v>2.60851615102284</v>
      </c>
      <c r="M368" s="55" t="n">
        <f aca="false">IF(G368="","",MAX(0,G368-1.96*L368/100))</f>
        <v>0.434387568954438</v>
      </c>
      <c r="N368" s="55" t="n">
        <f aca="false">IF(G368="","",MIN(1,G368+1.96*L368/100))</f>
        <v>0.536641402074533</v>
      </c>
      <c r="O368" s="54" t="n">
        <f aca="false">ROUND(S368*W368,0)</f>
        <v>68</v>
      </c>
      <c r="P368" s="54" t="n">
        <f aca="false">IF(F368="","",ROUND(SQRT((F368*L368/100)^2+(G368*O368)^2),0))</f>
        <v>42</v>
      </c>
      <c r="R368" s="56" t="n">
        <v>-2.24254965168483</v>
      </c>
      <c r="S368" s="57" t="n">
        <f aca="false">U368*V368*$F$5</f>
        <v>1000.79736842105</v>
      </c>
      <c r="T368" s="58" t="n">
        <f aca="false">MAX(0,MIN(1,R368/100+$D$5))</f>
        <v>0.485130610591566</v>
      </c>
      <c r="U368" s="58" t="n">
        <v>0.590789473684211</v>
      </c>
      <c r="V368" s="57" t="n">
        <v>1694</v>
      </c>
      <c r="W368" s="58" t="n">
        <v>0.0678151016999644</v>
      </c>
      <c r="X368" s="59" t="s">
        <v>169</v>
      </c>
      <c r="Y368" s="59" t="s">
        <v>131</v>
      </c>
    </row>
    <row r="369" customFormat="false" ht="15" hidden="false" customHeight="false" outlineLevel="0" collapsed="false">
      <c r="A369" s="32" t="s">
        <v>386</v>
      </c>
      <c r="B369" s="32" t="s">
        <v>551</v>
      </c>
      <c r="C369" s="32" t="s">
        <v>555</v>
      </c>
      <c r="D369" s="54" t="n">
        <f aca="false">ROUND(S369*T369,0)</f>
        <v>213</v>
      </c>
      <c r="E369" s="54" t="n">
        <f aca="false">ROUND(S369,0)-D369</f>
        <v>229</v>
      </c>
      <c r="F369" s="54" t="n">
        <f aca="false">IF(COUNTA(D369:E369)=0,"",SUM(D369:E369))</f>
        <v>442</v>
      </c>
      <c r="G369" s="55" t="n">
        <f aca="false">IF(OR(F369="",F369=0),"",D369/F369)</f>
        <v>0.481900452488688</v>
      </c>
      <c r="H369" s="55" t="n">
        <f aca="false">IF(OR(F369="",F369=0),"",E369/F369)</f>
        <v>0.518099547511312</v>
      </c>
      <c r="I369" s="32" t="s">
        <v>232</v>
      </c>
      <c r="J369" s="36" t="n">
        <v>3.71103496666907</v>
      </c>
      <c r="K369" s="36" t="n">
        <f aca="false">$K$8</f>
        <v>1.80191023378638</v>
      </c>
      <c r="L369" s="36" t="n">
        <f aca="false">SQRT(J369^2+K369^2)</f>
        <v>4.12536798533956</v>
      </c>
      <c r="M369" s="55" t="n">
        <f aca="false">IF(G369="","",MAX(0,G369-1.96*L369/100))</f>
        <v>0.401043239976032</v>
      </c>
      <c r="N369" s="55" t="n">
        <f aca="false">IF(G369="","",MIN(1,G369+1.96*L369/100))</f>
        <v>0.562757665001343</v>
      </c>
      <c r="O369" s="54" t="n">
        <f aca="false">ROUND(S369*W369,0)</f>
        <v>65</v>
      </c>
      <c r="P369" s="54" t="n">
        <f aca="false">IF(F369="","",ROUND(SQRT((F369*L369/100)^2+(G369*O369)^2),0))</f>
        <v>36</v>
      </c>
      <c r="R369" s="56" t="n">
        <v>-2.50727144060912</v>
      </c>
      <c r="S369" s="57" t="n">
        <f aca="false">U369*V369*$F$5</f>
        <v>442.424845330775</v>
      </c>
      <c r="T369" s="58" t="n">
        <f aca="false">MAX(0,MIN(1,R369/100+$D$5))</f>
        <v>0.482483392702324</v>
      </c>
      <c r="U369" s="58" t="n">
        <v>0.632025575313589</v>
      </c>
      <c r="V369" s="57" t="n">
        <v>700.010984699882</v>
      </c>
      <c r="W369" s="58" t="n">
        <v>0.147793277096735</v>
      </c>
      <c r="X369" s="59" t="s">
        <v>130</v>
      </c>
      <c r="Y369" s="59" t="s">
        <v>234</v>
      </c>
    </row>
    <row r="370" customFormat="false" ht="15" hidden="false" customHeight="false" outlineLevel="0" collapsed="false">
      <c r="A370" s="32" t="s">
        <v>386</v>
      </c>
      <c r="B370" s="32" t="s">
        <v>556</v>
      </c>
      <c r="C370" s="32" t="s">
        <v>557</v>
      </c>
      <c r="D370" s="54" t="n">
        <f aca="false">ROUND(S370*T370,0)</f>
        <v>305</v>
      </c>
      <c r="E370" s="54" t="n">
        <f aca="false">ROUND(S370,0)-D370</f>
        <v>456</v>
      </c>
      <c r="F370" s="54" t="n">
        <f aca="false">IF(COUNTA(D370:E370)=0,"",SUM(D370:E370))</f>
        <v>761</v>
      </c>
      <c r="G370" s="55" t="n">
        <f aca="false">IF(OR(F370="",F370=0),"",D370/F370)</f>
        <v>0.400788436268068</v>
      </c>
      <c r="H370" s="55" t="n">
        <f aca="false">IF(OR(F370="",F370=0),"",E370/F370)</f>
        <v>0.599211563731932</v>
      </c>
      <c r="I370" s="32" t="s">
        <v>129</v>
      </c>
      <c r="J370" s="36" t="n">
        <v>2.37310914384046</v>
      </c>
      <c r="K370" s="36" t="n">
        <f aca="false">$K$8</f>
        <v>1.80191023378638</v>
      </c>
      <c r="L370" s="36" t="n">
        <f aca="false">SQRT(J370^2+K370^2)</f>
        <v>2.97968580545052</v>
      </c>
      <c r="M370" s="55" t="n">
        <f aca="false">IF(G370="","",MAX(0,G370-1.96*L370/100))</f>
        <v>0.342386594481238</v>
      </c>
      <c r="N370" s="55" t="n">
        <f aca="false">IF(G370="","",MIN(1,G370+1.96*L370/100))</f>
        <v>0.459190278054898</v>
      </c>
      <c r="O370" s="54" t="n">
        <f aca="false">ROUND(S370*W370,0)</f>
        <v>67</v>
      </c>
      <c r="P370" s="54" t="n">
        <f aca="false">IF(F370="","",ROUND(SQRT((F370*L370/100)^2+(G370*O370)^2),0))</f>
        <v>35</v>
      </c>
      <c r="R370" s="56" t="n">
        <v>-10.6700411640027</v>
      </c>
      <c r="S370" s="57" t="n">
        <f aca="false">U370*V370*$F$5</f>
        <v>761.429837518464</v>
      </c>
      <c r="T370" s="58" t="n">
        <f aca="false">MAX(0,MIN(1,R370/100+$D$5))</f>
        <v>0.400855695468387</v>
      </c>
      <c r="U370" s="58" t="n">
        <v>0.534711964549483</v>
      </c>
      <c r="V370" s="57" t="n">
        <v>1424</v>
      </c>
      <c r="W370" s="58" t="n">
        <v>0.0882361663506877</v>
      </c>
      <c r="X370" s="59" t="s">
        <v>136</v>
      </c>
      <c r="Y370" s="59" t="s">
        <v>131</v>
      </c>
    </row>
    <row r="371" customFormat="false" ht="15" hidden="false" customHeight="false" outlineLevel="0" collapsed="false">
      <c r="A371" s="32" t="s">
        <v>386</v>
      </c>
      <c r="B371" s="32" t="s">
        <v>361</v>
      </c>
      <c r="C371" s="32" t="s">
        <v>558</v>
      </c>
      <c r="D371" s="54" t="n">
        <f aca="false">ROUND(S371*T371,0)</f>
        <v>404</v>
      </c>
      <c r="E371" s="54" t="n">
        <f aca="false">ROUND(S371,0)-D371</f>
        <v>846</v>
      </c>
      <c r="F371" s="54" t="n">
        <f aca="false">IF(COUNTA(D371:E371)=0,"",SUM(D371:E371))</f>
        <v>1250</v>
      </c>
      <c r="G371" s="55" t="n">
        <f aca="false">IF(OR(F371="",F371=0),"",D371/F371)</f>
        <v>0.3232</v>
      </c>
      <c r="H371" s="55" t="n">
        <f aca="false">IF(OR(F371="",F371=0),"",E371/F371)</f>
        <v>0.6768</v>
      </c>
      <c r="I371" s="32" t="s">
        <v>129</v>
      </c>
      <c r="J371" s="36" t="n">
        <v>1.88612725432908</v>
      </c>
      <c r="K371" s="36" t="n">
        <f aca="false">$K$8</f>
        <v>1.80191023378638</v>
      </c>
      <c r="L371" s="36" t="n">
        <f aca="false">SQRT(J371^2+K371^2)</f>
        <v>2.60851615102284</v>
      </c>
      <c r="M371" s="55" t="n">
        <f aca="false">IF(G371="","",MAX(0,G371-1.96*L371/100))</f>
        <v>0.272073083439952</v>
      </c>
      <c r="N371" s="55" t="n">
        <f aca="false">IF(G371="","",MIN(1,G371+1.96*L371/100))</f>
        <v>0.374326916560048</v>
      </c>
      <c r="O371" s="54" t="n">
        <f aca="false">ROUND(S371*W371,0)</f>
        <v>85</v>
      </c>
      <c r="P371" s="54" t="n">
        <f aca="false">IF(F371="","",ROUND(SQRT((F371*L371/100)^2+(G371*O371)^2),0))</f>
        <v>43</v>
      </c>
      <c r="R371" s="56" t="n">
        <v>-18.4600518493229</v>
      </c>
      <c r="S371" s="57" t="n">
        <f aca="false">U371*V371*$F$5</f>
        <v>1250.46090534979</v>
      </c>
      <c r="T371" s="58" t="n">
        <f aca="false">MAX(0,MIN(1,R371/100+$D$5))</f>
        <v>0.322955588615186</v>
      </c>
      <c r="U371" s="58" t="n">
        <v>0.616598079561042</v>
      </c>
      <c r="V371" s="57" t="n">
        <v>2028</v>
      </c>
      <c r="W371" s="58" t="n">
        <v>0.0678151016999644</v>
      </c>
      <c r="X371" s="59" t="s">
        <v>169</v>
      </c>
      <c r="Y371" s="59" t="s">
        <v>131</v>
      </c>
    </row>
    <row r="372" customFormat="false" ht="15" hidden="false" customHeight="false" outlineLevel="0" collapsed="false">
      <c r="A372" s="32" t="s">
        <v>386</v>
      </c>
      <c r="B372" s="32" t="s">
        <v>361</v>
      </c>
      <c r="C372" s="32" t="s">
        <v>559</v>
      </c>
      <c r="D372" s="54" t="n">
        <f aca="false">ROUND(S372*T372,0)</f>
        <v>446</v>
      </c>
      <c r="E372" s="54" t="n">
        <f aca="false">ROUND(S372,0)-D372</f>
        <v>937</v>
      </c>
      <c r="F372" s="54" t="n">
        <f aca="false">IF(COUNTA(D372:E372)=0,"",SUM(D372:E372))</f>
        <v>1383</v>
      </c>
      <c r="G372" s="55" t="n">
        <f aca="false">IF(OR(F372="",F372=0),"",D372/F372)</f>
        <v>0.322487346348518</v>
      </c>
      <c r="H372" s="55" t="n">
        <f aca="false">IF(OR(F372="",F372=0),"",E372/F372)</f>
        <v>0.677512653651482</v>
      </c>
      <c r="I372" s="32" t="s">
        <v>560</v>
      </c>
      <c r="J372" s="36" t="n">
        <v>1.88612725432908</v>
      </c>
      <c r="K372" s="36" t="n">
        <f aca="false">$K$8</f>
        <v>1.80191023378638</v>
      </c>
      <c r="L372" s="36" t="n">
        <f aca="false">SQRT(J372^2+K372^2)</f>
        <v>2.60851615102284</v>
      </c>
      <c r="M372" s="55" t="n">
        <f aca="false">IF(G372="","",MAX(0,G372-1.96*L372/100))</f>
        <v>0.27136042978847</v>
      </c>
      <c r="N372" s="55" t="n">
        <f aca="false">IF(G372="","",MIN(1,G372+1.96*L372/100))</f>
        <v>0.373614262908566</v>
      </c>
      <c r="O372" s="54" t="n">
        <f aca="false">ROUND(S372*W372,0)</f>
        <v>94</v>
      </c>
      <c r="P372" s="54" t="n">
        <f aca="false">IF(F372="","",ROUND(SQRT((F372*L372/100)^2+(G372*O372)^2),0))</f>
        <v>47</v>
      </c>
      <c r="R372" s="56" t="n">
        <v>-18.4924509951991</v>
      </c>
      <c r="S372" s="57" t="n">
        <f aca="false">U372*V372*$F$5</f>
        <v>1383.3299660738</v>
      </c>
      <c r="T372" s="58" t="n">
        <f aca="false">MAX(0,MIN(1,R372/100+$D$5))</f>
        <v>0.322631597156424</v>
      </c>
      <c r="U372" s="58" t="n">
        <v>0.764270699488289</v>
      </c>
      <c r="V372" s="57" t="n">
        <v>1810</v>
      </c>
      <c r="W372" s="58" t="n">
        <v>0.0678151016999644</v>
      </c>
      <c r="X372" s="59" t="s">
        <v>169</v>
      </c>
      <c r="Y372" s="59" t="s">
        <v>131</v>
      </c>
    </row>
    <row r="373" customFormat="false" ht="15" hidden="false" customHeight="false" outlineLevel="0" collapsed="false">
      <c r="A373" s="32" t="s">
        <v>386</v>
      </c>
      <c r="B373" s="32" t="s">
        <v>561</v>
      </c>
      <c r="C373" s="32" t="s">
        <v>561</v>
      </c>
      <c r="D373" s="54" t="n">
        <f aca="false">ROUND(S373*T373,0)</f>
        <v>212</v>
      </c>
      <c r="E373" s="54" t="n">
        <f aca="false">ROUND(S373,0)-D373</f>
        <v>226</v>
      </c>
      <c r="F373" s="54" t="n">
        <f aca="false">IF(COUNTA(D373:E373)=0,"",SUM(D373:E373))</f>
        <v>438</v>
      </c>
      <c r="G373" s="55" t="n">
        <f aca="false">IF(OR(F373="",F373=0),"",D373/F373)</f>
        <v>0.484018264840183</v>
      </c>
      <c r="H373" s="55" t="n">
        <f aca="false">IF(OR(F373="",F373=0),"",E373/F373)</f>
        <v>0.515981735159817</v>
      </c>
      <c r="I373" s="32" t="s">
        <v>129</v>
      </c>
      <c r="J373" s="36" t="n">
        <v>3.71103496666907</v>
      </c>
      <c r="K373" s="36" t="n">
        <f aca="false">$K$8</f>
        <v>1.80191023378638</v>
      </c>
      <c r="L373" s="36" t="n">
        <f aca="false">SQRT(J373^2+K373^2)</f>
        <v>4.12536798533956</v>
      </c>
      <c r="M373" s="55" t="n">
        <f aca="false">IF(G373="","",MAX(0,G373-1.96*L373/100))</f>
        <v>0.403161052327527</v>
      </c>
      <c r="N373" s="55" t="n">
        <f aca="false">IF(G373="","",MIN(1,G373+1.96*L373/100))</f>
        <v>0.564875477352838</v>
      </c>
      <c r="O373" s="54" t="n">
        <f aca="false">ROUND(S373*W373,0)</f>
        <v>65</v>
      </c>
      <c r="P373" s="54" t="n">
        <f aca="false">IF(F373="","",ROUND(SQRT((F373*L373/100)^2+(G373*O373)^2),0))</f>
        <v>36</v>
      </c>
      <c r="R373" s="56" t="n">
        <v>-2.3100485178494</v>
      </c>
      <c r="S373" s="57" t="n">
        <f aca="false">U373*V373*$F$5</f>
        <v>438.292134831461</v>
      </c>
      <c r="T373" s="58" t="n">
        <f aca="false">MAX(0,MIN(1,R373/100+$D$5))</f>
        <v>0.484455621929921</v>
      </c>
      <c r="U373" s="58" t="n">
        <v>0.51685393258427</v>
      </c>
      <c r="V373" s="57" t="n">
        <v>848</v>
      </c>
      <c r="W373" s="58" t="n">
        <v>0.147793277096735</v>
      </c>
      <c r="X373" s="59" t="s">
        <v>130</v>
      </c>
      <c r="Y373" s="59" t="s">
        <v>131</v>
      </c>
    </row>
    <row r="374" customFormat="false" ht="15" hidden="false" customHeight="false" outlineLevel="0" collapsed="false">
      <c r="A374" s="32" t="s">
        <v>386</v>
      </c>
      <c r="B374" s="32" t="s">
        <v>562</v>
      </c>
      <c r="C374" s="32" t="s">
        <v>563</v>
      </c>
      <c r="D374" s="54" t="n">
        <f aca="false">ROUND(S374*T374,0)</f>
        <v>406</v>
      </c>
      <c r="E374" s="54" t="n">
        <f aca="false">ROUND(S374,0)-D374</f>
        <v>573</v>
      </c>
      <c r="F374" s="54" t="n">
        <f aca="false">IF(COUNTA(D374:E374)=0,"",SUM(D374:E374))</f>
        <v>979</v>
      </c>
      <c r="G374" s="55" t="n">
        <f aca="false">IF(OR(F374="",F374=0),"",D374/F374)</f>
        <v>0.414708886618999</v>
      </c>
      <c r="H374" s="55" t="n">
        <f aca="false">IF(OR(F374="",F374=0),"",E374/F374)</f>
        <v>0.585291113381001</v>
      </c>
      <c r="I374" s="32" t="s">
        <v>129</v>
      </c>
      <c r="J374" s="36" t="n">
        <v>1.88612725432908</v>
      </c>
      <c r="K374" s="36" t="n">
        <f aca="false">$K$8</f>
        <v>1.80191023378638</v>
      </c>
      <c r="L374" s="36" t="n">
        <f aca="false">SQRT(J374^2+K374^2)</f>
        <v>2.60851615102284</v>
      </c>
      <c r="M374" s="55" t="n">
        <f aca="false">IF(G374="","",MAX(0,G374-1.96*L374/100))</f>
        <v>0.363581970058951</v>
      </c>
      <c r="N374" s="55" t="n">
        <f aca="false">IF(G374="","",MIN(1,G374+1.96*L374/100))</f>
        <v>0.465835803179047</v>
      </c>
      <c r="O374" s="54" t="n">
        <f aca="false">ROUND(S374*W374,0)</f>
        <v>66</v>
      </c>
      <c r="P374" s="54" t="n">
        <f aca="false">IF(F374="","",ROUND(SQRT((F374*L374/100)^2+(G374*O374)^2),0))</f>
        <v>37</v>
      </c>
      <c r="R374" s="56" t="n">
        <v>-9.3070298423829</v>
      </c>
      <c r="S374" s="57" t="n">
        <f aca="false">U374*V374*$F$5</f>
        <v>979.331514324693</v>
      </c>
      <c r="T374" s="58" t="n">
        <f aca="false">MAX(0,MIN(1,R374/100+$D$5))</f>
        <v>0.414485808684586</v>
      </c>
      <c r="U374" s="58" t="n">
        <v>0.668485675306958</v>
      </c>
      <c r="V374" s="57" t="n">
        <v>1465</v>
      </c>
      <c r="W374" s="58" t="n">
        <v>0.0678151016999644</v>
      </c>
      <c r="X374" s="59" t="s">
        <v>169</v>
      </c>
      <c r="Y374" s="59" t="s">
        <v>131</v>
      </c>
    </row>
    <row r="375" customFormat="false" ht="15" hidden="false" customHeight="false" outlineLevel="0" collapsed="false">
      <c r="A375" s="32" t="s">
        <v>386</v>
      </c>
      <c r="B375" s="32" t="s">
        <v>562</v>
      </c>
      <c r="C375" s="32" t="s">
        <v>564</v>
      </c>
      <c r="D375" s="54" t="n">
        <f aca="false">ROUND(S375*T375,0)</f>
        <v>364</v>
      </c>
      <c r="E375" s="54" t="n">
        <f aca="false">ROUND(S375,0)-D375</f>
        <v>564</v>
      </c>
      <c r="F375" s="54" t="n">
        <f aca="false">IF(COUNTA(D375:E375)=0,"",SUM(D375:E375))</f>
        <v>928</v>
      </c>
      <c r="G375" s="55" t="n">
        <f aca="false">IF(OR(F375="",F375=0),"",D375/F375)</f>
        <v>0.392241379310345</v>
      </c>
      <c r="H375" s="55" t="n">
        <f aca="false">IF(OR(F375="",F375=0),"",E375/F375)</f>
        <v>0.607758620689655</v>
      </c>
      <c r="I375" s="32" t="s">
        <v>129</v>
      </c>
      <c r="J375" s="36" t="n">
        <v>2.37310914384046</v>
      </c>
      <c r="K375" s="36" t="n">
        <f aca="false">$K$8</f>
        <v>1.80191023378638</v>
      </c>
      <c r="L375" s="36" t="n">
        <f aca="false">SQRT(J375^2+K375^2)</f>
        <v>2.97968580545052</v>
      </c>
      <c r="M375" s="55" t="n">
        <f aca="false">IF(G375="","",MAX(0,G375-1.96*L375/100))</f>
        <v>0.333839537523515</v>
      </c>
      <c r="N375" s="55" t="n">
        <f aca="false">IF(G375="","",MIN(1,G375+1.96*L375/100))</f>
        <v>0.450643221097175</v>
      </c>
      <c r="O375" s="54" t="n">
        <f aca="false">ROUND(S375*W375,0)</f>
        <v>82</v>
      </c>
      <c r="P375" s="54" t="n">
        <f aca="false">IF(F375="","",ROUND(SQRT((F375*L375/100)^2+(G375*O375)^2),0))</f>
        <v>42</v>
      </c>
      <c r="R375" s="56" t="n">
        <v>-11.5139759127017</v>
      </c>
      <c r="S375" s="57" t="n">
        <f aca="false">U375*V375*$F$5</f>
        <v>927.869774919614</v>
      </c>
      <c r="T375" s="58" t="n">
        <f aca="false">MAX(0,MIN(1,R375/100+$D$5))</f>
        <v>0.392416347981398</v>
      </c>
      <c r="U375" s="58" t="n">
        <v>0.679260450160772</v>
      </c>
      <c r="V375" s="57" t="n">
        <v>1366</v>
      </c>
      <c r="W375" s="58" t="n">
        <v>0.0882361663506877</v>
      </c>
      <c r="X375" s="59" t="s">
        <v>136</v>
      </c>
      <c r="Y375" s="59" t="s">
        <v>131</v>
      </c>
    </row>
    <row r="376" customFormat="false" ht="15" hidden="false" customHeight="false" outlineLevel="0" collapsed="false">
      <c r="A376" s="32" t="s">
        <v>386</v>
      </c>
      <c r="B376" s="32" t="s">
        <v>562</v>
      </c>
      <c r="C376" s="32" t="s">
        <v>565</v>
      </c>
      <c r="D376" s="54" t="n">
        <f aca="false">ROUND(S376*T376,0)</f>
        <v>438</v>
      </c>
      <c r="E376" s="54" t="n">
        <f aca="false">ROUND(S376,0)-D376</f>
        <v>451</v>
      </c>
      <c r="F376" s="54" t="n">
        <f aca="false">IF(COUNTA(D376:E376)=0,"",SUM(D376:E376))</f>
        <v>889</v>
      </c>
      <c r="G376" s="55" t="n">
        <f aca="false">IF(OR(F376="",F376=0),"",D376/F376)</f>
        <v>0.492688413948256</v>
      </c>
      <c r="H376" s="55" t="n">
        <f aca="false">IF(OR(F376="",F376=0),"",E376/F376)</f>
        <v>0.507311586051744</v>
      </c>
      <c r="I376" s="32" t="s">
        <v>129</v>
      </c>
      <c r="J376" s="36" t="n">
        <v>2.37310914384046</v>
      </c>
      <c r="K376" s="36" t="n">
        <f aca="false">$K$8</f>
        <v>1.80191023378638</v>
      </c>
      <c r="L376" s="36" t="n">
        <f aca="false">SQRT(J376^2+K376^2)</f>
        <v>2.97968580545052</v>
      </c>
      <c r="M376" s="55" t="n">
        <f aca="false">IF(G376="","",MAX(0,G376-1.96*L376/100))</f>
        <v>0.434286572161426</v>
      </c>
      <c r="N376" s="55" t="n">
        <f aca="false">IF(G376="","",MIN(1,G376+1.96*L376/100))</f>
        <v>0.551090255735087</v>
      </c>
      <c r="O376" s="54" t="n">
        <f aca="false">ROUND(S376*W376,0)</f>
        <v>78</v>
      </c>
      <c r="P376" s="54" t="n">
        <f aca="false">IF(F376="","",ROUND(SQRT((F376*L376/100)^2+(G376*O376)^2),0))</f>
        <v>47</v>
      </c>
      <c r="R376" s="56" t="n">
        <v>-1.44480148557798</v>
      </c>
      <c r="S376" s="57" t="n">
        <f aca="false">U376*V376*$F$5</f>
        <v>888.564146620848</v>
      </c>
      <c r="T376" s="58" t="n">
        <f aca="false">MAX(0,MIN(1,R376/100+$D$5))</f>
        <v>0.493108092252635</v>
      </c>
      <c r="U376" s="58" t="n">
        <v>0.521764032073311</v>
      </c>
      <c r="V376" s="57" t="n">
        <v>1703</v>
      </c>
      <c r="W376" s="58" t="n">
        <v>0.0882361663506877</v>
      </c>
      <c r="X376" s="59" t="s">
        <v>136</v>
      </c>
      <c r="Y376" s="59" t="s">
        <v>131</v>
      </c>
    </row>
    <row r="377" customFormat="false" ht="15" hidden="false" customHeight="false" outlineLevel="0" collapsed="false">
      <c r="A377" s="32" t="s">
        <v>386</v>
      </c>
      <c r="B377" s="32" t="s">
        <v>562</v>
      </c>
      <c r="C377" s="32" t="s">
        <v>566</v>
      </c>
      <c r="D377" s="54" t="n">
        <f aca="false">ROUND(S377*T377,0)</f>
        <v>239</v>
      </c>
      <c r="E377" s="54" t="n">
        <f aca="false">ROUND(S377,0)-D377</f>
        <v>342</v>
      </c>
      <c r="F377" s="54" t="n">
        <f aca="false">IF(COUNTA(D377:E377)=0,"",SUM(D377:E377))</f>
        <v>581</v>
      </c>
      <c r="G377" s="55" t="n">
        <f aca="false">IF(OR(F377="",F377=0),"",D377/F377)</f>
        <v>0.411359724612737</v>
      </c>
      <c r="H377" s="55" t="n">
        <f aca="false">IF(OR(F377="",F377=0),"",E377/F377)</f>
        <v>0.588640275387263</v>
      </c>
      <c r="I377" s="32" t="s">
        <v>129</v>
      </c>
      <c r="J377" s="36" t="n">
        <v>2.37310914384046</v>
      </c>
      <c r="K377" s="36" t="n">
        <f aca="false">$K$8</f>
        <v>1.80191023378638</v>
      </c>
      <c r="L377" s="36" t="n">
        <f aca="false">SQRT(J377^2+K377^2)</f>
        <v>2.97968580545052</v>
      </c>
      <c r="M377" s="55" t="n">
        <f aca="false">IF(G377="","",MAX(0,G377-1.96*L377/100))</f>
        <v>0.352957882825907</v>
      </c>
      <c r="N377" s="55" t="n">
        <f aca="false">IF(G377="","",MIN(1,G377+1.96*L377/100))</f>
        <v>0.469761566399567</v>
      </c>
      <c r="O377" s="54" t="n">
        <f aca="false">ROUND(S377*W377,0)</f>
        <v>51</v>
      </c>
      <c r="P377" s="54" t="n">
        <f aca="false">IF(F377="","",ROUND(SQRT((F377*L377/100)^2+(G377*O377)^2),0))</f>
        <v>27</v>
      </c>
      <c r="R377" s="56" t="n">
        <v>-9.60391562183175</v>
      </c>
      <c r="S377" s="57" t="n">
        <f aca="false">U377*V377*$F$5</f>
        <v>580.714285714285</v>
      </c>
      <c r="T377" s="58" t="n">
        <f aca="false">MAX(0,MIN(1,R377/100+$D$5))</f>
        <v>0.411516950890097</v>
      </c>
      <c r="U377" s="58" t="n">
        <v>0.714285714285714</v>
      </c>
      <c r="V377" s="57" t="n">
        <v>813</v>
      </c>
      <c r="W377" s="58" t="n">
        <v>0.0882361663506877</v>
      </c>
      <c r="X377" s="59" t="s">
        <v>136</v>
      </c>
      <c r="Y377" s="59" t="s">
        <v>131</v>
      </c>
    </row>
    <row r="378" customFormat="false" ht="15" hidden="false" customHeight="false" outlineLevel="0" collapsed="false">
      <c r="A378" s="32" t="s">
        <v>386</v>
      </c>
      <c r="B378" s="32" t="s">
        <v>567</v>
      </c>
      <c r="C378" s="32" t="s">
        <v>568</v>
      </c>
      <c r="D378" s="54" t="n">
        <f aca="false">ROUND(S378*T378,0)</f>
        <v>458</v>
      </c>
      <c r="E378" s="54" t="n">
        <f aca="false">ROUND(S378,0)-D378</f>
        <v>307</v>
      </c>
      <c r="F378" s="54" t="n">
        <f aca="false">IF(COUNTA(D378:E378)=0,"",SUM(D378:E378))</f>
        <v>765</v>
      </c>
      <c r="G378" s="55" t="n">
        <f aca="false">IF(OR(F378="",F378=0),"",D378/F378)</f>
        <v>0.598692810457516</v>
      </c>
      <c r="H378" s="55" t="n">
        <f aca="false">IF(OR(F378="",F378=0),"",E378/F378)</f>
        <v>0.401307189542484</v>
      </c>
      <c r="I378" s="32" t="s">
        <v>129</v>
      </c>
      <c r="J378" s="36" t="n">
        <v>2.37310914384046</v>
      </c>
      <c r="K378" s="36" t="n">
        <f aca="false">$K$8</f>
        <v>1.80191023378638</v>
      </c>
      <c r="L378" s="36" t="n">
        <f aca="false">SQRT(J378^2+K378^2)</f>
        <v>2.97968580545052</v>
      </c>
      <c r="M378" s="55" t="n">
        <f aca="false">IF(G378="","",MAX(0,G378-1.96*L378/100))</f>
        <v>0.540290968670686</v>
      </c>
      <c r="N378" s="55" t="n">
        <f aca="false">IF(G378="","",MIN(1,G378+1.96*L378/100))</f>
        <v>0.657094652244346</v>
      </c>
      <c r="O378" s="54" t="n">
        <f aca="false">ROUND(S378*W378,0)</f>
        <v>67</v>
      </c>
      <c r="P378" s="54" t="n">
        <f aca="false">IF(F378="","",ROUND(SQRT((F378*L378/100)^2+(G378*O378)^2),0))</f>
        <v>46</v>
      </c>
      <c r="R378" s="56" t="n">
        <v>9.11884206731785</v>
      </c>
      <c r="S378" s="57" t="n">
        <f aca="false">U378*V378*$F$5</f>
        <v>764.667071688942</v>
      </c>
      <c r="T378" s="58" t="n">
        <f aca="false">MAX(0,MIN(1,R378/100+$D$5))</f>
        <v>0.598744527781593</v>
      </c>
      <c r="U378" s="58" t="n">
        <v>0.451397326852977</v>
      </c>
      <c r="V378" s="57" t="n">
        <v>1694</v>
      </c>
      <c r="W378" s="58" t="n">
        <v>0.0882361663506877</v>
      </c>
      <c r="X378" s="59" t="s">
        <v>136</v>
      </c>
      <c r="Y378" s="59" t="s">
        <v>131</v>
      </c>
    </row>
    <row r="379" customFormat="false" ht="15" hidden="false" customHeight="false" outlineLevel="0" collapsed="false">
      <c r="A379" s="32" t="s">
        <v>386</v>
      </c>
      <c r="B379" s="32" t="s">
        <v>567</v>
      </c>
      <c r="C379" s="32" t="s">
        <v>569</v>
      </c>
      <c r="D379" s="54" t="n">
        <f aca="false">ROUND(S379*T379,0)</f>
        <v>353</v>
      </c>
      <c r="E379" s="54" t="n">
        <f aca="false">ROUND(S379,0)-D379</f>
        <v>266</v>
      </c>
      <c r="F379" s="54" t="n">
        <f aca="false">IF(COUNTA(D379:E379)=0,"",SUM(D379:E379))</f>
        <v>619</v>
      </c>
      <c r="G379" s="55" t="n">
        <f aca="false">IF(OR(F379="",F379=0),"",D379/F379)</f>
        <v>0.570274636510501</v>
      </c>
      <c r="H379" s="55" t="n">
        <f aca="false">IF(OR(F379="",F379=0),"",E379/F379)</f>
        <v>0.429725363489499</v>
      </c>
      <c r="I379" s="32" t="s">
        <v>129</v>
      </c>
      <c r="J379" s="36" t="n">
        <v>2.37310914384046</v>
      </c>
      <c r="K379" s="36" t="n">
        <f aca="false">$K$8</f>
        <v>1.80191023378638</v>
      </c>
      <c r="L379" s="36" t="n">
        <f aca="false">SQRT(J379^2+K379^2)</f>
        <v>2.97968580545052</v>
      </c>
      <c r="M379" s="55" t="n">
        <f aca="false">IF(G379="","",MAX(0,G379-1.96*L379/100))</f>
        <v>0.511872794723671</v>
      </c>
      <c r="N379" s="55" t="n">
        <f aca="false">IF(G379="","",MIN(1,G379+1.96*L379/100))</f>
        <v>0.628676478297331</v>
      </c>
      <c r="O379" s="54" t="n">
        <f aca="false">ROUND(S379*W379,0)</f>
        <v>55</v>
      </c>
      <c r="P379" s="54" t="n">
        <f aca="false">IF(F379="","",ROUND(SQRT((F379*L379/100)^2+(G379*O379)^2),0))</f>
        <v>36</v>
      </c>
      <c r="R379" s="56" t="n">
        <v>6.20826090840043</v>
      </c>
      <c r="S379" s="57" t="n">
        <f aca="false">U379*V379*$F$5</f>
        <v>619.017871017871</v>
      </c>
      <c r="T379" s="58" t="n">
        <f aca="false">MAX(0,MIN(1,R379/100+$D$5))</f>
        <v>0.569638716192419</v>
      </c>
      <c r="U379" s="58" t="n">
        <v>0.469308469308469</v>
      </c>
      <c r="V379" s="57" t="n">
        <v>1319</v>
      </c>
      <c r="W379" s="58" t="n">
        <v>0.0882361663506877</v>
      </c>
      <c r="X379" s="59" t="s">
        <v>136</v>
      </c>
      <c r="Y379" s="59" t="s">
        <v>131</v>
      </c>
    </row>
    <row r="380" customFormat="false" ht="15" hidden="false" customHeight="false" outlineLevel="0" collapsed="false">
      <c r="A380" s="32" t="s">
        <v>386</v>
      </c>
      <c r="B380" s="32" t="s">
        <v>567</v>
      </c>
      <c r="C380" s="32" t="s">
        <v>570</v>
      </c>
      <c r="D380" s="54" t="n">
        <f aca="false">ROUND(S380*T380,0)</f>
        <v>533</v>
      </c>
      <c r="E380" s="54" t="n">
        <f aca="false">ROUND(S380,0)-D380</f>
        <v>433</v>
      </c>
      <c r="F380" s="54" t="n">
        <f aca="false">IF(COUNTA(D380:E380)=0,"",SUM(D380:E380))</f>
        <v>966</v>
      </c>
      <c r="G380" s="55" t="n">
        <f aca="false">IF(OR(F380="",F380=0),"",D380/F380)</f>
        <v>0.55175983436853</v>
      </c>
      <c r="H380" s="55" t="n">
        <f aca="false">IF(OR(F380="",F380=0),"",E380/F380)</f>
        <v>0.44824016563147</v>
      </c>
      <c r="I380" s="32" t="s">
        <v>129</v>
      </c>
      <c r="J380" s="36" t="n">
        <v>1.88612725432908</v>
      </c>
      <c r="K380" s="36" t="n">
        <f aca="false">$K$8</f>
        <v>1.80191023378638</v>
      </c>
      <c r="L380" s="36" t="n">
        <f aca="false">SQRT(J380^2+K380^2)</f>
        <v>2.60851615102284</v>
      </c>
      <c r="M380" s="55" t="n">
        <f aca="false">IF(G380="","",MAX(0,G380-1.96*L380/100))</f>
        <v>0.500632917808482</v>
      </c>
      <c r="N380" s="55" t="n">
        <f aca="false">IF(G380="","",MIN(1,G380+1.96*L380/100))</f>
        <v>0.602886750928578</v>
      </c>
      <c r="O380" s="54" t="n">
        <f aca="false">ROUND(S380*W380,0)</f>
        <v>66</v>
      </c>
      <c r="P380" s="54" t="n">
        <f aca="false">IF(F380="","",ROUND(SQRT((F380*L380/100)^2+(G380*O380)^2),0))</f>
        <v>44</v>
      </c>
      <c r="R380" s="56" t="n">
        <v>4.3441957646829</v>
      </c>
      <c r="S380" s="57" t="n">
        <f aca="false">U380*V380*$F$5</f>
        <v>966.474176094441</v>
      </c>
      <c r="T380" s="58" t="n">
        <f aca="false">MAX(0,MIN(1,R380/100+$D$5))</f>
        <v>0.550998064755244</v>
      </c>
      <c r="U380" s="58" t="n">
        <v>0.465322183964584</v>
      </c>
      <c r="V380" s="57" t="n">
        <v>2077</v>
      </c>
      <c r="W380" s="58" t="n">
        <v>0.0678151016999644</v>
      </c>
      <c r="X380" s="59" t="s">
        <v>169</v>
      </c>
      <c r="Y380" s="59" t="s">
        <v>131</v>
      </c>
    </row>
    <row r="381" customFormat="false" ht="15" hidden="false" customHeight="false" outlineLevel="0" collapsed="false">
      <c r="A381" s="32" t="s">
        <v>386</v>
      </c>
      <c r="B381" s="32" t="s">
        <v>571</v>
      </c>
      <c r="C381" s="32" t="s">
        <v>571</v>
      </c>
      <c r="D381" s="54" t="n">
        <f aca="false">ROUND(S381*T381,0)</f>
        <v>486</v>
      </c>
      <c r="E381" s="54" t="n">
        <f aca="false">ROUND(S381,0)-D381</f>
        <v>659</v>
      </c>
      <c r="F381" s="54" t="n">
        <f aca="false">IF(COUNTA(D381:E381)=0,"",SUM(D381:E381))</f>
        <v>1145</v>
      </c>
      <c r="G381" s="55" t="n">
        <f aca="false">IF(OR(F381="",F381=0),"",D381/F381)</f>
        <v>0.424454148471616</v>
      </c>
      <c r="H381" s="55" t="n">
        <f aca="false">IF(OR(F381="",F381=0),"",E381/F381)</f>
        <v>0.575545851528384</v>
      </c>
      <c r="I381" s="32" t="s">
        <v>129</v>
      </c>
      <c r="J381" s="36" t="n">
        <v>1.88612725432908</v>
      </c>
      <c r="K381" s="36" t="n">
        <f aca="false">$K$8</f>
        <v>1.80191023378638</v>
      </c>
      <c r="L381" s="36" t="n">
        <f aca="false">SQRT(J381^2+K381^2)</f>
        <v>2.60851615102284</v>
      </c>
      <c r="M381" s="55" t="n">
        <f aca="false">IF(G381="","",MAX(0,G381-1.96*L381/100))</f>
        <v>0.373327231911568</v>
      </c>
      <c r="N381" s="55" t="n">
        <f aca="false">IF(G381="","",MIN(1,G381+1.96*L381/100))</f>
        <v>0.475581065031664</v>
      </c>
      <c r="O381" s="54" t="n">
        <f aca="false">ROUND(S381*W381,0)</f>
        <v>78</v>
      </c>
      <c r="P381" s="54" t="n">
        <f aca="false">IF(F381="","",ROUND(SQRT((F381*L381/100)^2+(G381*O381)^2),0))</f>
        <v>45</v>
      </c>
      <c r="R381" s="56" t="n">
        <v>-8.31790974492961</v>
      </c>
      <c r="S381" s="57" t="n">
        <f aca="false">U381*V381*$F$5</f>
        <v>1145.48062775871</v>
      </c>
      <c r="T381" s="58" t="n">
        <f aca="false">MAX(0,MIN(1,R381/100+$D$5))</f>
        <v>0.424377009659119</v>
      </c>
      <c r="U381" s="58" t="n">
        <v>0.537027954879843</v>
      </c>
      <c r="V381" s="57" t="n">
        <v>2133</v>
      </c>
      <c r="W381" s="58" t="n">
        <v>0.0678151016999644</v>
      </c>
      <c r="X381" s="59" t="s">
        <v>169</v>
      </c>
      <c r="Y381" s="59" t="s">
        <v>131</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576</v>
      </c>
    </row>
    <row r="3" customFormat="false" ht="15" hidden="false" customHeight="false" outlineLevel="0" collapsed="false">
      <c r="A3" s="5" t="s">
        <v>577</v>
      </c>
    </row>
    <row r="4" customFormat="false" ht="33.75" hidden="false" customHeight="true" outlineLevel="0" collapsed="false">
      <c r="A4" s="39" t="s">
        <v>578</v>
      </c>
      <c r="B4" s="39"/>
      <c r="C4" s="39"/>
      <c r="D4" s="39"/>
      <c r="E4" s="39"/>
      <c r="F4" s="39"/>
      <c r="G4" s="39"/>
      <c r="H4" s="39"/>
    </row>
    <row r="5" customFormat="false" ht="15" hidden="false" customHeight="false" outlineLevel="0" collapsed="false">
      <c r="A5" s="5" t="s">
        <v>579</v>
      </c>
    </row>
    <row r="6" customFormat="false" ht="33.75" hidden="false" customHeight="true" outlineLevel="0" collapsed="false">
      <c r="A6" s="39" t="s">
        <v>580</v>
      </c>
      <c r="B6" s="39"/>
      <c r="C6" s="39"/>
      <c r="D6" s="39"/>
      <c r="E6" s="39"/>
      <c r="F6" s="39"/>
      <c r="G6" s="39"/>
      <c r="H6" s="39"/>
    </row>
    <row r="7" customFormat="false" ht="15" hidden="false" customHeight="false" outlineLevel="0" collapsed="false">
      <c r="A7" s="5" t="s">
        <v>581</v>
      </c>
    </row>
    <row r="8" customFormat="false" ht="33.75" hidden="false" customHeight="true" outlineLevel="0" collapsed="false">
      <c r="A8" s="39" t="s">
        <v>582</v>
      </c>
      <c r="B8" s="39"/>
      <c r="C8" s="39"/>
      <c r="D8" s="39"/>
      <c r="E8" s="39"/>
      <c r="F8" s="39"/>
      <c r="G8" s="39"/>
      <c r="H8" s="39"/>
    </row>
    <row r="9" customFormat="false" ht="15" hidden="false" customHeight="false" outlineLevel="0" collapsed="false">
      <c r="A9" s="5" t="s">
        <v>583</v>
      </c>
    </row>
    <row r="10" customFormat="false" ht="33.75" hidden="false" customHeight="true" outlineLevel="0" collapsed="false">
      <c r="A10" s="39" t="s">
        <v>584</v>
      </c>
      <c r="B10" s="39"/>
      <c r="C10" s="39"/>
      <c r="D10" s="39"/>
      <c r="E10" s="39"/>
      <c r="F10" s="39"/>
      <c r="G10" s="39"/>
      <c r="H10" s="39"/>
    </row>
    <row r="11" customFormat="false" ht="15" hidden="false" customHeight="false" outlineLevel="0" collapsed="false">
      <c r="A11" s="5" t="s">
        <v>585</v>
      </c>
    </row>
    <row r="12" customFormat="false" ht="33.75" hidden="false" customHeight="true" outlineLevel="0" collapsed="false">
      <c r="A12" s="39" t="s">
        <v>586</v>
      </c>
      <c r="B12" s="39"/>
      <c r="C12" s="39"/>
      <c r="D12" s="39"/>
      <c r="E12" s="39"/>
      <c r="F12" s="39"/>
      <c r="G12" s="39"/>
      <c r="H12" s="39"/>
    </row>
    <row r="14" customFormat="false" ht="15" hidden="false" customHeight="false" outlineLevel="0" collapsed="false">
      <c r="A14" s="4" t="s">
        <v>587</v>
      </c>
      <c r="B14" s="4"/>
      <c r="C14" s="4"/>
      <c r="D14" s="4"/>
      <c r="E14" s="4"/>
      <c r="F14" s="4"/>
      <c r="G14" s="4"/>
      <c r="H14" s="4"/>
    </row>
    <row r="15" customFormat="false" ht="31.5" hidden="false" customHeight="true" outlineLevel="0" collapsed="false">
      <c r="A15" s="8" t="s">
        <v>588</v>
      </c>
      <c r="B15" s="8" t="s">
        <v>43</v>
      </c>
      <c r="C15" s="8" t="s">
        <v>45</v>
      </c>
      <c r="D15" s="8" t="s">
        <v>47</v>
      </c>
      <c r="E15" s="8" t="s">
        <v>589</v>
      </c>
    </row>
    <row r="16" customFormat="false" ht="15" hidden="false" customHeight="false" outlineLevel="0" collapsed="false">
      <c r="A16" s="60" t="s">
        <v>590</v>
      </c>
      <c r="B16" s="10" t="n">
        <v>0.00129536019021464</v>
      </c>
      <c r="C16" s="10" t="n">
        <v>0</v>
      </c>
      <c r="D16" s="10" t="n">
        <v>0.001238973716722</v>
      </c>
      <c r="E16" s="41" t="n">
        <v>1</v>
      </c>
    </row>
    <row r="17" customFormat="false" ht="15" hidden="false" customHeight="false" outlineLevel="0" collapsed="false">
      <c r="A17" s="60" t="s">
        <v>591</v>
      </c>
      <c r="B17" s="10" t="n">
        <v>0.0307770135255711</v>
      </c>
      <c r="C17" s="10" t="n">
        <v>0</v>
      </c>
      <c r="D17" s="10" t="n">
        <v>0.0294373033272402</v>
      </c>
      <c r="E17" s="41" t="n">
        <v>1</v>
      </c>
    </row>
    <row r="18" customFormat="false" ht="15" hidden="false" customHeight="false" outlineLevel="0" collapsed="false">
      <c r="A18" s="60" t="s">
        <v>592</v>
      </c>
      <c r="B18" s="10" t="n">
        <v>0.730438951200562</v>
      </c>
      <c r="C18" s="10" t="n">
        <v>0.702048836733141</v>
      </c>
      <c r="D18" s="10" t="n">
        <v>0.817149389806479</v>
      </c>
      <c r="E18" s="41" t="n">
        <v>1.16962324002175</v>
      </c>
    </row>
    <row r="19" customFormat="false" ht="15" hidden="false" customHeight="false" outlineLevel="0" collapsed="false">
      <c r="A19" s="60" t="s">
        <v>593</v>
      </c>
      <c r="B19" s="10" t="n">
        <v>0.237488675083652</v>
      </c>
      <c r="C19" s="10" t="n">
        <v>0.297951163266859</v>
      </c>
      <c r="D19" s="10" t="n">
        <v>0.152174333149559</v>
      </c>
      <c r="E19" s="41" t="n">
        <v>0.669926188073436</v>
      </c>
    </row>
    <row r="20" customFormat="false" ht="15" hidden="false" customHeight="false" outlineLevel="0" collapsed="false">
      <c r="A20" s="3" t="s">
        <v>594</v>
      </c>
    </row>
    <row r="22" customFormat="false" ht="15" hidden="false" customHeight="false" outlineLevel="0" collapsed="false">
      <c r="A22" s="4" t="s">
        <v>595</v>
      </c>
      <c r="B22" s="4"/>
      <c r="C22" s="4"/>
      <c r="D22" s="4"/>
      <c r="E22" s="4"/>
      <c r="F22" s="4"/>
      <c r="G22" s="4"/>
      <c r="H22" s="4"/>
    </row>
    <row r="23" customFormat="false" ht="31.5" hidden="false" customHeight="true" outlineLevel="0" collapsed="false">
      <c r="A23" s="8" t="s">
        <v>596</v>
      </c>
      <c r="B23" s="8" t="s">
        <v>43</v>
      </c>
      <c r="C23" s="8" t="s">
        <v>597</v>
      </c>
      <c r="D23" s="8" t="s">
        <v>45</v>
      </c>
      <c r="E23" s="8" t="s">
        <v>597</v>
      </c>
      <c r="F23" s="8" t="s">
        <v>47</v>
      </c>
      <c r="G23" s="8" t="s">
        <v>597</v>
      </c>
    </row>
    <row r="24" customFormat="false" ht="15" hidden="false" customHeight="false" outlineLevel="0" collapsed="false">
      <c r="A24" s="9" t="n">
        <v>1</v>
      </c>
      <c r="B24" s="9" t="s">
        <v>598</v>
      </c>
      <c r="C24" s="10" t="n">
        <v>0.323395127379431</v>
      </c>
      <c r="D24" s="9" t="s">
        <v>598</v>
      </c>
      <c r="E24" s="10" t="n">
        <v>0.211054135343332</v>
      </c>
      <c r="F24" s="9" t="s">
        <v>598</v>
      </c>
      <c r="G24" s="10" t="n">
        <v>0.361785376546726</v>
      </c>
    </row>
    <row r="25" customFormat="false" ht="15" hidden="false" customHeight="false" outlineLevel="0" collapsed="false">
      <c r="A25" s="9" t="n">
        <v>2</v>
      </c>
      <c r="B25" s="9" t="s">
        <v>599</v>
      </c>
      <c r="C25" s="10" t="n">
        <v>0.193959672003171</v>
      </c>
      <c r="D25" s="9" t="s">
        <v>600</v>
      </c>
      <c r="E25" s="10" t="n">
        <v>0.18802891332355</v>
      </c>
      <c r="F25" s="9" t="s">
        <v>599</v>
      </c>
      <c r="G25" s="10" t="n">
        <v>0.216984632821062</v>
      </c>
    </row>
    <row r="26" customFormat="false" ht="15" hidden="false" customHeight="false" outlineLevel="0" collapsed="false">
      <c r="A26" s="9" t="n">
        <v>3</v>
      </c>
      <c r="B26" s="9" t="s">
        <v>600</v>
      </c>
      <c r="C26" s="10" t="n">
        <v>0.15495315726552</v>
      </c>
      <c r="D26" s="9" t="s">
        <v>599</v>
      </c>
      <c r="E26" s="10" t="n">
        <v>0.168727640627378</v>
      </c>
      <c r="F26" s="9" t="s">
        <v>600</v>
      </c>
      <c r="G26" s="10" t="n">
        <v>0.173347653079005</v>
      </c>
    </row>
    <row r="27" customFormat="false" ht="15" hidden="false" customHeight="false" outlineLevel="0" collapsed="false">
      <c r="A27" s="9" t="n">
        <v>4</v>
      </c>
      <c r="B27" s="9" t="s">
        <v>601</v>
      </c>
      <c r="C27" s="10" t="n">
        <v>0.107100370057474</v>
      </c>
      <c r="D27" s="9" t="s">
        <v>601</v>
      </c>
      <c r="E27" s="10" t="n">
        <v>0.157953578800258</v>
      </c>
      <c r="F27" s="9" t="s">
        <v>601</v>
      </c>
      <c r="G27" s="10" t="n">
        <v>0.0686261245418393</v>
      </c>
    </row>
    <row r="28" customFormat="false" ht="15" hidden="false" customHeight="false" outlineLevel="0" collapsed="false">
      <c r="A28" s="9" t="n">
        <v>5</v>
      </c>
      <c r="B28" s="9" t="s">
        <v>602</v>
      </c>
      <c r="C28" s="10" t="n">
        <v>0.0696961162517108</v>
      </c>
      <c r="D28" s="9" t="s">
        <v>602</v>
      </c>
      <c r="E28" s="10" t="n">
        <v>0.139997584466601</v>
      </c>
      <c r="F28" s="9" t="s">
        <v>603</v>
      </c>
      <c r="G28" s="10" t="n">
        <v>0.0513344041187378</v>
      </c>
    </row>
    <row r="29" customFormat="false" ht="15" hidden="false" customHeight="false" outlineLevel="0" collapsed="false">
      <c r="A29" s="9" t="n">
        <v>6</v>
      </c>
      <c r="B29" s="9" t="s">
        <v>603</v>
      </c>
      <c r="C29" s="10" t="n">
        <v>0.0458871398213695</v>
      </c>
      <c r="D29" s="9" t="s">
        <v>603</v>
      </c>
      <c r="E29" s="10" t="n">
        <v>0.134238147438881</v>
      </c>
      <c r="F29" s="9" t="s">
        <v>602</v>
      </c>
      <c r="G29" s="10" t="n">
        <v>0.0446588032460176</v>
      </c>
    </row>
    <row r="30" customFormat="false" ht="15" hidden="false" customHeight="false" outlineLevel="0" collapsed="false">
      <c r="A30" s="9" t="n">
        <v>7</v>
      </c>
      <c r="B30" s="9" t="s">
        <v>604</v>
      </c>
      <c r="C30" s="10" t="n">
        <v>0.0230304234432547</v>
      </c>
      <c r="D30" s="9"/>
      <c r="E30" s="9"/>
      <c r="F30" s="9" t="s">
        <v>604</v>
      </c>
      <c r="G30" s="10" t="n">
        <v>0.0147570797992569</v>
      </c>
    </row>
    <row r="31" customFormat="false" ht="15" hidden="false" customHeight="false" outlineLevel="0" collapsed="false">
      <c r="A31" s="9" t="n">
        <v>8</v>
      </c>
      <c r="B31" s="9" t="s">
        <v>605</v>
      </c>
      <c r="C31" s="10" t="n">
        <v>0.0139752939115389</v>
      </c>
      <c r="D31" s="9"/>
      <c r="E31" s="9"/>
      <c r="F31" s="9" t="s">
        <v>605</v>
      </c>
      <c r="G31" s="10" t="n">
        <v>0.0133669553616531</v>
      </c>
    </row>
    <row r="32" customFormat="false" ht="15" hidden="false" customHeight="false" outlineLevel="0" collapsed="false">
      <c r="A32" s="9" t="n">
        <v>9</v>
      </c>
      <c r="B32" s="9" t="s">
        <v>606</v>
      </c>
      <c r="C32" s="10" t="n">
        <v>0.0123675951656721</v>
      </c>
      <c r="D32" s="9"/>
      <c r="E32" s="9"/>
      <c r="F32" s="9" t="s">
        <v>606</v>
      </c>
      <c r="G32" s="10" t="n">
        <v>0.0118292390526428</v>
      </c>
    </row>
    <row r="33" customFormat="false" ht="15" hidden="false" customHeight="false" outlineLevel="0" collapsed="false">
      <c r="A33" s="9" t="n">
        <v>10</v>
      </c>
      <c r="B33" s="9" t="s">
        <v>607</v>
      </c>
      <c r="C33" s="10" t="n">
        <v>0.0117332798054156</v>
      </c>
      <c r="D33" s="9"/>
      <c r="E33" s="9"/>
      <c r="F33" s="9" t="s">
        <v>607</v>
      </c>
      <c r="G33" s="10" t="n">
        <v>0.00751827020558935</v>
      </c>
    </row>
    <row r="35" customFormat="false" ht="15" hidden="false" customHeight="false" outlineLevel="0" collapsed="false">
      <c r="A35" s="4" t="s">
        <v>608</v>
      </c>
      <c r="B35" s="4"/>
      <c r="C35" s="4"/>
      <c r="D35" s="4"/>
      <c r="E35" s="4"/>
      <c r="F35" s="4"/>
      <c r="G35" s="4"/>
      <c r="H35" s="4"/>
    </row>
    <row r="36" customFormat="false" ht="31.5" hidden="false" customHeight="true" outlineLevel="0" collapsed="false">
      <c r="A36" s="8" t="s">
        <v>609</v>
      </c>
      <c r="B36" s="8" t="s">
        <v>610</v>
      </c>
      <c r="C36" s="8" t="s">
        <v>611</v>
      </c>
      <c r="D36" s="8" t="s">
        <v>612</v>
      </c>
    </row>
    <row r="37" customFormat="false" ht="15" hidden="false" customHeight="false" outlineLevel="0" collapsed="false">
      <c r="A37" s="32" t="s">
        <v>598</v>
      </c>
      <c r="B37" s="32" t="n">
        <v>20</v>
      </c>
      <c r="C37" s="55" t="n">
        <v>0.332569941830582</v>
      </c>
      <c r="D37" s="32" t="s">
        <v>613</v>
      </c>
    </row>
    <row r="38" customFormat="false" ht="15" hidden="false" customHeight="false" outlineLevel="0" collapsed="false">
      <c r="A38" s="32" t="s">
        <v>599</v>
      </c>
      <c r="B38" s="32" t="n">
        <v>20</v>
      </c>
      <c r="C38" s="55" t="n">
        <v>0.195815684108449</v>
      </c>
      <c r="D38" s="32" t="s">
        <v>613</v>
      </c>
    </row>
    <row r="39" customFormat="false" ht="15" hidden="false" customHeight="false" outlineLevel="0" collapsed="false">
      <c r="A39" s="32" t="s">
        <v>600</v>
      </c>
      <c r="B39" s="32" t="n">
        <v>20</v>
      </c>
      <c r="C39" s="55" t="n">
        <v>0.153793934741661</v>
      </c>
      <c r="D39" s="32" t="s">
        <v>613</v>
      </c>
    </row>
    <row r="40" customFormat="false" ht="15" hidden="false" customHeight="false" outlineLevel="0" collapsed="false">
      <c r="A40" s="32" t="s">
        <v>601</v>
      </c>
      <c r="B40" s="32" t="n">
        <v>20</v>
      </c>
      <c r="C40" s="55" t="n">
        <v>0.106182555278531</v>
      </c>
      <c r="D40" s="32" t="s">
        <v>613</v>
      </c>
    </row>
    <row r="41" customFormat="false" ht="15" hidden="false" customHeight="false" outlineLevel="0" collapsed="false">
      <c r="A41" s="32" t="s">
        <v>602</v>
      </c>
      <c r="B41" s="32" t="n">
        <v>20</v>
      </c>
      <c r="C41" s="55" t="n">
        <v>0.0663517539149117</v>
      </c>
      <c r="D41" s="32" t="s">
        <v>613</v>
      </c>
    </row>
    <row r="42" customFormat="false" ht="15" hidden="false" customHeight="false" outlineLevel="0" collapsed="false">
      <c r="A42" s="32" t="s">
        <v>603</v>
      </c>
      <c r="B42" s="32" t="n">
        <v>20</v>
      </c>
      <c r="C42" s="55" t="n">
        <v>0.0450282110961825</v>
      </c>
      <c r="D42" s="32" t="s">
        <v>613</v>
      </c>
    </row>
    <row r="43" customFormat="false" ht="15" hidden="false" customHeight="false" outlineLevel="0" collapsed="false">
      <c r="A43" s="32" t="s">
        <v>604</v>
      </c>
      <c r="B43" s="32" t="n">
        <v>20</v>
      </c>
      <c r="C43" s="55" t="n">
        <v>0.0197728567857164</v>
      </c>
      <c r="D43" s="32" t="s">
        <v>614</v>
      </c>
    </row>
    <row r="44" customFormat="false" ht="15" hidden="false" customHeight="false" outlineLevel="0" collapsed="false">
      <c r="A44" s="32" t="s">
        <v>605</v>
      </c>
      <c r="B44" s="32" t="n">
        <v>20</v>
      </c>
      <c r="C44" s="55" t="n">
        <v>0.0136902269911516</v>
      </c>
      <c r="D44" s="32" t="s">
        <v>614</v>
      </c>
    </row>
    <row r="45" customFormat="false" ht="15" hidden="false" customHeight="false" outlineLevel="0" collapsed="false">
      <c r="A45" s="32" t="s">
        <v>606</v>
      </c>
      <c r="B45" s="32" t="n">
        <v>20</v>
      </c>
      <c r="C45" s="55" t="n">
        <v>0.012237239881594</v>
      </c>
      <c r="D45" s="32" t="s">
        <v>614</v>
      </c>
    </row>
    <row r="46" customFormat="false" ht="15" hidden="false" customHeight="false" outlineLevel="0" collapsed="false">
      <c r="A46" s="32" t="s">
        <v>607</v>
      </c>
      <c r="B46" s="32" t="n">
        <v>20</v>
      </c>
      <c r="C46" s="55" t="n">
        <v>0.0105249896657752</v>
      </c>
      <c r="D46" s="32" t="s">
        <v>614</v>
      </c>
    </row>
    <row r="47" customFormat="false" ht="15" hidden="false" customHeight="false" outlineLevel="0" collapsed="false">
      <c r="A47" s="32" t="s">
        <v>615</v>
      </c>
      <c r="B47" s="32" t="n">
        <v>20</v>
      </c>
      <c r="C47" s="55" t="n">
        <v>0.00670862852255371</v>
      </c>
      <c r="D47" s="32" t="s">
        <v>614</v>
      </c>
    </row>
    <row r="48" customFormat="false" ht="15" hidden="false" customHeight="false" outlineLevel="0" collapsed="false">
      <c r="A48" s="32" t="s">
        <v>616</v>
      </c>
      <c r="B48" s="32" t="n">
        <v>20</v>
      </c>
      <c r="C48" s="55" t="n">
        <v>0.00610867525948565</v>
      </c>
      <c r="D48" s="32" t="s">
        <v>614</v>
      </c>
    </row>
    <row r="49" customFormat="false" ht="15" hidden="false" customHeight="false" outlineLevel="0" collapsed="false">
      <c r="A49" s="32" t="s">
        <v>617</v>
      </c>
      <c r="B49" s="32" t="n">
        <v>20</v>
      </c>
      <c r="C49" s="55" t="n">
        <v>0.00567455526944487</v>
      </c>
      <c r="D49" s="32" t="s">
        <v>614</v>
      </c>
    </row>
    <row r="50" customFormat="false" ht="15" hidden="false" customHeight="false" outlineLevel="0" collapsed="false">
      <c r="A50" s="32" t="s">
        <v>618</v>
      </c>
      <c r="B50" s="32" t="n">
        <v>20</v>
      </c>
      <c r="C50" s="55" t="n">
        <v>0.00389347089512028</v>
      </c>
      <c r="D50" s="32" t="s">
        <v>614</v>
      </c>
    </row>
    <row r="51" customFormat="false" ht="15" hidden="false" customHeight="false" outlineLevel="0" collapsed="false">
      <c r="A51" s="32" t="s">
        <v>619</v>
      </c>
      <c r="B51" s="32" t="n">
        <v>18</v>
      </c>
      <c r="C51" s="55" t="n">
        <v>0.00372659407857566</v>
      </c>
      <c r="D51" s="32" t="s">
        <v>614</v>
      </c>
    </row>
    <row r="52" customFormat="false" ht="15" hidden="false" customHeight="false" outlineLevel="0" collapsed="false">
      <c r="A52" s="32" t="s">
        <v>620</v>
      </c>
      <c r="B52" s="32" t="n">
        <v>15</v>
      </c>
      <c r="C52" s="55" t="n">
        <v>0.00358224207414819</v>
      </c>
      <c r="D52" s="32" t="s">
        <v>614</v>
      </c>
    </row>
    <row r="53" customFormat="false" ht="15" hidden="false" customHeight="false" outlineLevel="0" collapsed="false">
      <c r="A53" s="32" t="s">
        <v>621</v>
      </c>
      <c r="B53" s="32" t="n">
        <v>11</v>
      </c>
      <c r="C53" s="55" t="n">
        <v>0.00266541689573877</v>
      </c>
      <c r="D53" s="32" t="s">
        <v>614</v>
      </c>
    </row>
    <row r="54" customFormat="false" ht="15" hidden="false" customHeight="false" outlineLevel="0" collapsed="false">
      <c r="A54" s="32" t="s">
        <v>622</v>
      </c>
      <c r="B54" s="32" t="n">
        <v>5</v>
      </c>
      <c r="C54" s="55" t="n">
        <v>0.0025810413846289</v>
      </c>
      <c r="D54" s="32" t="s">
        <v>614</v>
      </c>
    </row>
    <row r="55" customFormat="false" ht="15" hidden="false" customHeight="false" outlineLevel="0" collapsed="false">
      <c r="A55" s="32" t="s">
        <v>623</v>
      </c>
      <c r="B55" s="32" t="n">
        <v>3</v>
      </c>
      <c r="C55" s="55" t="n">
        <v>0.00236874237317059</v>
      </c>
      <c r="D55" s="32" t="s">
        <v>614</v>
      </c>
    </row>
    <row r="56" customFormat="false" ht="15" hidden="false" customHeight="false" outlineLevel="0" collapsed="false">
      <c r="A56" s="32" t="s">
        <v>624</v>
      </c>
      <c r="B56" s="32" t="n">
        <v>6</v>
      </c>
      <c r="C56" s="55" t="n">
        <v>0.00199903620694603</v>
      </c>
      <c r="D56" s="32" t="s">
        <v>614</v>
      </c>
    </row>
    <row r="57" customFormat="false" ht="15" hidden="false" customHeight="false" outlineLevel="0" collapsed="false">
      <c r="A57" s="32" t="s">
        <v>625</v>
      </c>
      <c r="B57" s="32" t="n">
        <v>0</v>
      </c>
      <c r="C57" s="55" t="n">
        <v>0.00190393399672506</v>
      </c>
      <c r="D57" s="32" t="s">
        <v>614</v>
      </c>
    </row>
    <row r="58" customFormat="false" ht="15" hidden="false" customHeight="false" outlineLevel="0" collapsed="false">
      <c r="A58" s="32" t="s">
        <v>626</v>
      </c>
      <c r="B58" s="32" t="n">
        <v>3</v>
      </c>
      <c r="C58" s="55" t="n">
        <v>0.0017062128402032</v>
      </c>
      <c r="D58" s="32" t="s">
        <v>614</v>
      </c>
    </row>
    <row r="59" customFormat="false" ht="15" hidden="false" customHeight="false" outlineLevel="0" collapsed="false">
      <c r="A59" s="32" t="s">
        <v>627</v>
      </c>
      <c r="B59" s="32" t="n">
        <v>0</v>
      </c>
      <c r="C59" s="55" t="n">
        <v>0.00111405590870486</v>
      </c>
      <c r="D59" s="32" t="s">
        <v>614</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{9CD8DCB1-E547-46E5-AD46-5722B387643E}</x14:id>
        </ext>
      </extLst>
    </cfRule>
  </conditionalFormatting>
  <conditionalFormatting sqref="D37:D59">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CD8DCB1-E547-46E5-AD46-5722B387643E}">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628</v>
      </c>
      <c r="B1" s="8" t="s">
        <v>629</v>
      </c>
      <c r="C1" s="8" t="s">
        <v>588</v>
      </c>
      <c r="D1" s="8" t="s">
        <v>630</v>
      </c>
      <c r="E1" s="8" t="s">
        <v>631</v>
      </c>
      <c r="F1" s="8" t="s">
        <v>632</v>
      </c>
      <c r="G1" s="8" t="s">
        <v>633</v>
      </c>
      <c r="H1" s="8" t="s">
        <v>634</v>
      </c>
      <c r="I1" s="8" t="s">
        <v>635</v>
      </c>
      <c r="J1" s="8" t="s">
        <v>636</v>
      </c>
    </row>
    <row r="2" customFormat="false" ht="28.35" hidden="false" customHeight="false" outlineLevel="0" collapsed="false">
      <c r="A2" s="32" t="n">
        <v>1</v>
      </c>
      <c r="B2" s="61" t="s">
        <v>637</v>
      </c>
      <c r="C2" s="32" t="s">
        <v>592</v>
      </c>
      <c r="D2" s="55" t="n">
        <v>0.323395127379431</v>
      </c>
      <c r="E2" s="55" t="n">
        <v>0.442740802428312</v>
      </c>
      <c r="F2" s="54" t="n">
        <v>58.9695946171825</v>
      </c>
      <c r="G2" s="32" t="s">
        <v>638</v>
      </c>
      <c r="H2" s="61" t="s">
        <v>639</v>
      </c>
      <c r="I2" s="32" t="s">
        <v>598</v>
      </c>
      <c r="J2" s="32" t="s">
        <v>640</v>
      </c>
    </row>
    <row r="3" customFormat="false" ht="15" hidden="false" customHeight="false" outlineLevel="0" collapsed="false">
      <c r="A3" s="32" t="n">
        <v>2</v>
      </c>
      <c r="B3" s="61" t="s">
        <v>641</v>
      </c>
      <c r="C3" s="32" t="s">
        <v>592</v>
      </c>
      <c r="D3" s="55" t="n">
        <v>0.193959672003171</v>
      </c>
      <c r="E3" s="55" t="n">
        <v>0.265538511718708</v>
      </c>
      <c r="F3" s="54" t="n">
        <v>35.3676424341703</v>
      </c>
      <c r="G3" s="32" t="s">
        <v>638</v>
      </c>
      <c r="H3" s="61" t="s">
        <v>639</v>
      </c>
      <c r="I3" s="32" t="s">
        <v>599</v>
      </c>
      <c r="J3" s="32" t="s">
        <v>640</v>
      </c>
    </row>
    <row r="4" customFormat="false" ht="28.35" hidden="false" customHeight="false" outlineLevel="0" collapsed="false">
      <c r="A4" s="32" t="n">
        <v>3</v>
      </c>
      <c r="B4" s="61" t="s">
        <v>642</v>
      </c>
      <c r="C4" s="32" t="s">
        <v>592</v>
      </c>
      <c r="D4" s="55" t="n">
        <v>0.15495315726552</v>
      </c>
      <c r="E4" s="55" t="n">
        <v>0.212137040352019</v>
      </c>
      <c r="F4" s="54" t="n">
        <v>28.2549862227189</v>
      </c>
      <c r="G4" s="32" t="s">
        <v>638</v>
      </c>
      <c r="H4" s="61" t="s">
        <v>639</v>
      </c>
      <c r="I4" s="32" t="s">
        <v>600</v>
      </c>
      <c r="J4" s="32" t="s">
        <v>640</v>
      </c>
    </row>
    <row r="5" customFormat="false" ht="15" hidden="false" customHeight="false" outlineLevel="0" collapsed="false">
      <c r="A5" s="32" t="n">
        <v>4</v>
      </c>
      <c r="B5" s="61" t="s">
        <v>643</v>
      </c>
      <c r="C5" s="32" t="s">
        <v>593</v>
      </c>
      <c r="D5" s="55" t="n">
        <v>0.107100370057474</v>
      </c>
      <c r="E5" s="55" t="n">
        <v>0.450970430567897</v>
      </c>
      <c r="F5" s="54" t="n">
        <v>19.5292534455211</v>
      </c>
      <c r="G5" s="32" t="s">
        <v>638</v>
      </c>
      <c r="H5" s="61" t="s">
        <v>639</v>
      </c>
      <c r="I5" s="32" t="s">
        <v>601</v>
      </c>
      <c r="J5" s="32" t="s">
        <v>640</v>
      </c>
    </row>
    <row r="6" customFormat="false" ht="15" hidden="false" customHeight="false" outlineLevel="0" collapsed="false">
      <c r="A6" s="32" t="n">
        <v>5</v>
      </c>
      <c r="B6" s="61" t="s">
        <v>644</v>
      </c>
      <c r="C6" s="32" t="s">
        <v>593</v>
      </c>
      <c r="D6" s="55" t="n">
        <v>0.0696961162517108</v>
      </c>
      <c r="E6" s="55" t="n">
        <v>0.29347132543125</v>
      </c>
      <c r="F6" s="54" t="n">
        <v>12.7087620492603</v>
      </c>
      <c r="G6" s="32" t="s">
        <v>638</v>
      </c>
      <c r="H6" s="61" t="s">
        <v>639</v>
      </c>
      <c r="I6" s="32" t="s">
        <v>602</v>
      </c>
      <c r="J6" s="32" t="s">
        <v>640</v>
      </c>
    </row>
    <row r="7" customFormat="false" ht="28.35" hidden="false" customHeight="false" outlineLevel="0" collapsed="false">
      <c r="A7" s="32" t="n">
        <v>6</v>
      </c>
      <c r="B7" s="61" t="s">
        <v>645</v>
      </c>
      <c r="C7" s="32" t="s">
        <v>592</v>
      </c>
      <c r="D7" s="55" t="n">
        <v>0.0458871398213695</v>
      </c>
      <c r="E7" s="55" t="n">
        <v>0.0628213209960238</v>
      </c>
      <c r="F7" s="54" t="n">
        <v>8.36730613517659</v>
      </c>
      <c r="G7" s="32" t="s">
        <v>638</v>
      </c>
      <c r="H7" s="61" t="s">
        <v>639</v>
      </c>
      <c r="I7" s="32" t="s">
        <v>603</v>
      </c>
      <c r="J7" s="32" t="s">
        <v>640</v>
      </c>
    </row>
    <row r="8" customFormat="false" ht="28.35" hidden="false" customHeight="false" outlineLevel="0" collapsed="false">
      <c r="A8" s="32" t="n">
        <v>7</v>
      </c>
      <c r="B8" s="61" t="s">
        <v>646</v>
      </c>
      <c r="C8" s="32" t="s">
        <v>593</v>
      </c>
      <c r="D8" s="55" t="n">
        <v>0.0230304234432547</v>
      </c>
      <c r="E8" s="55" t="n">
        <v>0.0969748281055615</v>
      </c>
      <c r="F8" s="54" t="n">
        <v>4.19949040455817</v>
      </c>
      <c r="G8" s="32" t="s">
        <v>638</v>
      </c>
      <c r="H8" s="61" t="s">
        <v>639</v>
      </c>
      <c r="I8" s="32" t="s">
        <v>604</v>
      </c>
      <c r="J8" s="32" t="s">
        <v>647</v>
      </c>
    </row>
    <row r="9" customFormat="false" ht="15" hidden="false" customHeight="false" outlineLevel="0" collapsed="false">
      <c r="A9" s="32" t="n">
        <v>8</v>
      </c>
      <c r="B9" s="61" t="s">
        <v>648</v>
      </c>
      <c r="C9" s="32" t="s">
        <v>591</v>
      </c>
      <c r="D9" s="55" t="n">
        <v>0.0139752939115389</v>
      </c>
      <c r="E9" s="55" t="n">
        <v>0.454082196764396</v>
      </c>
      <c r="F9" s="54" t="n">
        <v>2.54832972684993</v>
      </c>
      <c r="G9" s="32" t="s">
        <v>638</v>
      </c>
      <c r="H9" s="61" t="s">
        <v>639</v>
      </c>
      <c r="I9" s="32" t="s">
        <v>605</v>
      </c>
      <c r="J9" s="32" t="s">
        <v>647</v>
      </c>
    </row>
    <row r="10" customFormat="false" ht="15" hidden="false" customHeight="false" outlineLevel="0" collapsed="false">
      <c r="A10" s="32" t="n">
        <v>9</v>
      </c>
      <c r="B10" s="61" t="s">
        <v>649</v>
      </c>
      <c r="C10" s="32" t="s">
        <v>591</v>
      </c>
      <c r="D10" s="55" t="n">
        <v>0.0123675951656721</v>
      </c>
      <c r="E10" s="55" t="n">
        <v>0.401845200327722</v>
      </c>
      <c r="F10" s="54" t="n">
        <v>2.25517335161772</v>
      </c>
      <c r="G10" s="32" t="s">
        <v>638</v>
      </c>
      <c r="H10" s="61" t="s">
        <v>639</v>
      </c>
      <c r="I10" s="32" t="s">
        <v>606</v>
      </c>
      <c r="J10" s="32" t="s">
        <v>647</v>
      </c>
    </row>
    <row r="11" customFormat="false" ht="28.35" hidden="false" customHeight="false" outlineLevel="0" collapsed="false">
      <c r="A11" s="32" t="n">
        <v>10</v>
      </c>
      <c r="B11" s="61" t="s">
        <v>650</v>
      </c>
      <c r="C11" s="32" t="s">
        <v>593</v>
      </c>
      <c r="D11" s="55" t="n">
        <v>0.0117332798054156</v>
      </c>
      <c r="E11" s="55" t="n">
        <v>0.0494056392427249</v>
      </c>
      <c r="F11" s="54" t="n">
        <v>2.13950890126906</v>
      </c>
      <c r="G11" s="32" t="s">
        <v>638</v>
      </c>
      <c r="H11" s="61" t="s">
        <v>639</v>
      </c>
      <c r="I11" s="32" t="s">
        <v>607</v>
      </c>
      <c r="J11" s="32" t="s">
        <v>647</v>
      </c>
    </row>
    <row r="12" customFormat="false" ht="15" hidden="false" customHeight="false" outlineLevel="0" collapsed="false">
      <c r="A12" s="32" t="n">
        <v>11</v>
      </c>
      <c r="B12" s="61" t="s">
        <v>651</v>
      </c>
      <c r="C12" s="32" t="s">
        <v>593</v>
      </c>
      <c r="D12" s="55" t="n">
        <v>0.0069734462202206</v>
      </c>
      <c r="E12" s="55" t="n">
        <v>0.0293632789764156</v>
      </c>
      <c r="F12" s="54" t="n">
        <v>1.271575425466</v>
      </c>
      <c r="G12" s="32" t="s">
        <v>638</v>
      </c>
      <c r="H12" s="61" t="s">
        <v>639</v>
      </c>
      <c r="I12" s="32" t="s">
        <v>616</v>
      </c>
      <c r="J12" s="32" t="s">
        <v>647</v>
      </c>
    </row>
    <row r="13" customFormat="false" ht="15" hidden="false" customHeight="false" outlineLevel="0" collapsed="false">
      <c r="A13" s="32" t="n">
        <v>12</v>
      </c>
      <c r="B13" s="61" t="s">
        <v>652</v>
      </c>
      <c r="C13" s="32" t="s">
        <v>593</v>
      </c>
      <c r="D13" s="55" t="n">
        <v>0.0062749133243081</v>
      </c>
      <c r="E13" s="55" t="n">
        <v>0.0264219475817019</v>
      </c>
      <c r="F13" s="54" t="n">
        <v>1.14420120671225</v>
      </c>
      <c r="G13" s="32" t="s">
        <v>638</v>
      </c>
      <c r="H13" s="61" t="s">
        <v>639</v>
      </c>
      <c r="I13" s="32" t="s">
        <v>615</v>
      </c>
      <c r="J13" s="32" t="s">
        <v>647</v>
      </c>
    </row>
    <row r="14" customFormat="false" ht="15" hidden="false" customHeight="false" outlineLevel="0" collapsed="false">
      <c r="A14" s="32" t="n">
        <v>13</v>
      </c>
      <c r="B14" s="61" t="s">
        <v>653</v>
      </c>
      <c r="C14" s="32" t="s">
        <v>593</v>
      </c>
      <c r="D14" s="55" t="n">
        <v>0.00513262688725589</v>
      </c>
      <c r="E14" s="55" t="n">
        <v>0.0216120911258105</v>
      </c>
      <c r="F14" s="54" t="n">
        <v>0.93591059740247</v>
      </c>
      <c r="G14" s="32" t="s">
        <v>638</v>
      </c>
      <c r="H14" s="61" t="s">
        <v>639</v>
      </c>
      <c r="I14" s="32" t="s">
        <v>617</v>
      </c>
      <c r="J14" s="32" t="s">
        <v>647</v>
      </c>
    </row>
    <row r="15" customFormat="false" ht="28.35" hidden="false" customHeight="false" outlineLevel="0" collapsed="false">
      <c r="A15" s="32" t="n">
        <v>14</v>
      </c>
      <c r="B15" s="61" t="s">
        <v>654</v>
      </c>
      <c r="C15" s="32" t="s">
        <v>593</v>
      </c>
      <c r="D15" s="55" t="n">
        <v>0.00386247695540723</v>
      </c>
      <c r="E15" s="55" t="n">
        <v>0.0162638363873424</v>
      </c>
      <c r="F15" s="54" t="n">
        <v>0.704304675596855</v>
      </c>
      <c r="G15" s="32" t="s">
        <v>638</v>
      </c>
      <c r="H15" s="61" t="s">
        <v>639</v>
      </c>
      <c r="I15" s="32" t="s">
        <v>618</v>
      </c>
      <c r="J15" s="32" t="s">
        <v>647</v>
      </c>
    </row>
    <row r="16" customFormat="false" ht="15" hidden="false" customHeight="false" outlineLevel="0" collapsed="false">
      <c r="A16" s="32" t="n">
        <v>15</v>
      </c>
      <c r="B16" s="61" t="s">
        <v>655</v>
      </c>
      <c r="C16" s="32" t="s">
        <v>593</v>
      </c>
      <c r="D16" s="55" t="n">
        <v>0.00368502213860526</v>
      </c>
      <c r="E16" s="55" t="n">
        <v>0.0155166225812968</v>
      </c>
      <c r="F16" s="54" t="n">
        <v>0.671946616604206</v>
      </c>
      <c r="G16" s="32" t="s">
        <v>638</v>
      </c>
      <c r="H16" s="61" t="s">
        <v>656</v>
      </c>
      <c r="I16" s="32" t="s">
        <v>620</v>
      </c>
      <c r="J16" s="32" t="s">
        <v>647</v>
      </c>
    </row>
    <row r="17" customFormat="false" ht="15" hidden="false" customHeight="false" outlineLevel="0" collapsed="false">
      <c r="A17" s="32" t="n">
        <v>16</v>
      </c>
      <c r="B17" s="61" t="s">
        <v>657</v>
      </c>
      <c r="C17" s="32" t="s">
        <v>592</v>
      </c>
      <c r="D17" s="55" t="n">
        <v>0.00321623011244377</v>
      </c>
      <c r="E17" s="55" t="n">
        <v>0.0044031470489868</v>
      </c>
      <c r="F17" s="54" t="n">
        <v>0.586464574971352</v>
      </c>
      <c r="G17" s="32" t="s">
        <v>638</v>
      </c>
      <c r="H17" s="61" t="s">
        <v>658</v>
      </c>
      <c r="I17" s="32" t="s">
        <v>619</v>
      </c>
      <c r="J17" s="32" t="s">
        <v>647</v>
      </c>
    </row>
    <row r="18" customFormat="false" ht="15" hidden="false" customHeight="false" outlineLevel="0" collapsed="false">
      <c r="A18" s="32" t="n">
        <v>17</v>
      </c>
      <c r="B18" s="61" t="s">
        <v>659</v>
      </c>
      <c r="C18" s="32" t="s">
        <v>592</v>
      </c>
      <c r="D18" s="55" t="n">
        <v>0.00279027636568148</v>
      </c>
      <c r="E18" s="55" t="n">
        <v>0.00381999941418148</v>
      </c>
      <c r="F18" s="54" t="n">
        <v>0.508793893981866</v>
      </c>
      <c r="G18" s="32" t="s">
        <v>638</v>
      </c>
      <c r="H18" s="61" t="s">
        <v>660</v>
      </c>
      <c r="I18" s="32" t="s">
        <v>621</v>
      </c>
      <c r="J18" s="32" t="s">
        <v>647</v>
      </c>
    </row>
    <row r="19" customFormat="false" ht="15" hidden="false" customHeight="false" outlineLevel="0" collapsed="false">
      <c r="A19" s="32" t="n">
        <v>18</v>
      </c>
      <c r="B19" s="61" t="s">
        <v>661</v>
      </c>
      <c r="C19" s="32" t="s">
        <v>591</v>
      </c>
      <c r="D19" s="55" t="n">
        <v>0.00239017480699257</v>
      </c>
      <c r="E19" s="55" t="n">
        <v>0.0776610376769238</v>
      </c>
      <c r="F19" s="54" t="n">
        <v>0.43583723902922</v>
      </c>
      <c r="G19" s="32" t="s">
        <v>638</v>
      </c>
      <c r="H19" s="61" t="s">
        <v>662</v>
      </c>
      <c r="I19" s="32" t="s">
        <v>623</v>
      </c>
      <c r="J19" s="32" t="s">
        <v>647</v>
      </c>
    </row>
    <row r="20" customFormat="false" ht="15" hidden="false" customHeight="false" outlineLevel="0" collapsed="false">
      <c r="A20" s="32" t="n">
        <v>19</v>
      </c>
      <c r="B20" s="61" t="s">
        <v>663</v>
      </c>
      <c r="C20" s="32" t="s">
        <v>592</v>
      </c>
      <c r="D20" s="55" t="n">
        <v>0.0023236628347289</v>
      </c>
      <c r="E20" s="55" t="n">
        <v>0.00318118691631887</v>
      </c>
      <c r="F20" s="54" t="n">
        <v>0.423709090799653</v>
      </c>
      <c r="G20" s="32" t="s">
        <v>638</v>
      </c>
      <c r="H20" s="61" t="s">
        <v>664</v>
      </c>
      <c r="I20" s="32" t="s">
        <v>622</v>
      </c>
      <c r="J20" s="32" t="s">
        <v>647</v>
      </c>
    </row>
    <row r="21" customFormat="false" ht="15" hidden="false" customHeight="false" outlineLevel="0" collapsed="false">
      <c r="A21" s="32" t="n">
        <v>20</v>
      </c>
      <c r="B21" s="61" t="s">
        <v>665</v>
      </c>
      <c r="C21" s="32" t="s">
        <v>592</v>
      </c>
      <c r="D21" s="55" t="n">
        <v>0.00210746698446108</v>
      </c>
      <c r="E21" s="55" t="n">
        <v>0.00288520619142395</v>
      </c>
      <c r="F21" s="54" t="n">
        <v>0.384286784868454</v>
      </c>
      <c r="G21" s="32" t="s">
        <v>638</v>
      </c>
      <c r="H21" s="61" t="s">
        <v>666</v>
      </c>
      <c r="I21" s="32" t="s">
        <v>625</v>
      </c>
      <c r="J21" s="32" t="s">
        <v>647</v>
      </c>
    </row>
    <row r="22" customFormat="false" ht="15" hidden="false" customHeight="false" outlineLevel="0" collapsed="false">
      <c r="A22" s="32" t="n">
        <v>21</v>
      </c>
      <c r="B22" s="61" t="s">
        <v>667</v>
      </c>
      <c r="C22" s="32" t="s">
        <v>591</v>
      </c>
      <c r="D22" s="55" t="n">
        <v>0.00204394964136753</v>
      </c>
      <c r="E22" s="55" t="n">
        <v>0.0664115652309577</v>
      </c>
      <c r="F22" s="54" t="n">
        <v>0.372704693314575</v>
      </c>
      <c r="G22" s="32" t="s">
        <v>638</v>
      </c>
      <c r="H22" s="61" t="s">
        <v>662</v>
      </c>
      <c r="I22" s="32" t="s">
        <v>626</v>
      </c>
      <c r="J22" s="32" t="s">
        <v>647</v>
      </c>
    </row>
    <row r="23" customFormat="false" ht="15" hidden="false" customHeight="false" outlineLevel="0" collapsed="false">
      <c r="A23" s="32" t="n">
        <v>22</v>
      </c>
      <c r="B23" s="61" t="s">
        <v>668</v>
      </c>
      <c r="C23" s="32" t="s">
        <v>592</v>
      </c>
      <c r="D23" s="55" t="n">
        <v>0.00180621843375509</v>
      </c>
      <c r="E23" s="55" t="n">
        <v>0.00247278493402681</v>
      </c>
      <c r="F23" s="54" t="n">
        <v>0.329355515315641</v>
      </c>
      <c r="G23" s="32" t="s">
        <v>638</v>
      </c>
      <c r="H23" s="61" t="s">
        <v>669</v>
      </c>
      <c r="I23" s="32" t="s">
        <v>624</v>
      </c>
      <c r="J23" s="32" t="s">
        <v>647</v>
      </c>
    </row>
    <row r="24" customFormat="false" ht="15" hidden="false" customHeight="false" outlineLevel="0" collapsed="false">
      <c r="A24" s="32" t="n">
        <v>23</v>
      </c>
      <c r="B24" s="61" t="s">
        <v>670</v>
      </c>
      <c r="C24" s="32" t="s">
        <v>590</v>
      </c>
      <c r="D24" s="55" t="n">
        <v>0.00129536019021464</v>
      </c>
      <c r="E24" s="55" t="n">
        <v>1</v>
      </c>
      <c r="F24" s="54" t="n">
        <v>0.236202894951385</v>
      </c>
      <c r="G24" s="32" t="s">
        <v>638</v>
      </c>
      <c r="H24" s="61" t="s">
        <v>666</v>
      </c>
      <c r="I24" s="32" t="s">
        <v>627</v>
      </c>
      <c r="J24" s="32" t="s">
        <v>647</v>
      </c>
    </row>
    <row r="26" customFormat="false" ht="15" hidden="false" customHeight="false" outlineLevel="0" collapsed="false">
      <c r="B26" s="5" t="s">
        <v>671</v>
      </c>
      <c r="C26" s="44" t="s">
        <v>592</v>
      </c>
      <c r="D26" s="62" t="n">
        <f aca="false">SUMIF(C2:C24,"Historical voter data",D2:D24)</f>
        <v>0.730438951200562</v>
      </c>
      <c r="F26" s="63" t="n">
        <f aca="false">SUMIF(C2:C24,"Historical voter data",F2:F24)</f>
        <v>133.192139269185</v>
      </c>
    </row>
    <row r="27" customFormat="false" ht="15" hidden="false" customHeight="false" outlineLevel="0" collapsed="false">
      <c r="B27" s="5" t="s">
        <v>672</v>
      </c>
      <c r="C27" s="44" t="s">
        <v>593</v>
      </c>
      <c r="D27" s="62" t="n">
        <f aca="false">SUMIF(C2:C24,"Voter registration data",D2:D24)</f>
        <v>0.237488675083652</v>
      </c>
      <c r="F27" s="63" t="n">
        <f aca="false">SUMIF(C2:C24,"Voter registration data",F2:F24)</f>
        <v>43.3049533223904</v>
      </c>
    </row>
    <row r="28" customFormat="false" ht="15" hidden="false" customHeight="false" outlineLevel="0" collapsed="false">
      <c r="B28" s="5" t="s">
        <v>673</v>
      </c>
      <c r="C28" s="44" t="s">
        <v>591</v>
      </c>
      <c r="D28" s="62" t="n">
        <f aca="false">SUMIF(C2:C24,"Geography &amp; municipal context",D2:D24)</f>
        <v>0.0307770135255711</v>
      </c>
      <c r="F28" s="63" t="n">
        <f aca="false">SUMIF(C2:C24,"Geography &amp; municipal context",F2:F24)</f>
        <v>5.61204501081145</v>
      </c>
    </row>
    <row r="29" customFormat="false" ht="15" hidden="false" customHeight="false" outlineLevel="0" collapsed="false">
      <c r="B29" s="5" t="s">
        <v>674</v>
      </c>
      <c r="C29" s="44" t="s">
        <v>590</v>
      </c>
      <c r="D29" s="62" t="n">
        <f aca="false">SUMIF(C2:C24,"Election type",D2:D24)</f>
        <v>0.00129536019021464</v>
      </c>
      <c r="F29" s="63" t="n">
        <f aca="false">SUMIF(C2:C24,"Election type",F2:F24)</f>
        <v>0.236202894951385</v>
      </c>
    </row>
    <row r="30" customFormat="false" ht="15" hidden="false" customHeight="false" outlineLevel="0" collapsed="false">
      <c r="B30" s="5" t="s">
        <v>675</v>
      </c>
      <c r="D30" s="62" t="n">
        <f aca="false">SUM(D2:D24)</f>
        <v>1</v>
      </c>
      <c r="F30" s="63" t="n">
        <f aca="false">SUM(F2:F24)</f>
        <v>182.345340497338</v>
      </c>
    </row>
    <row r="32" customFormat="false" ht="15" hidden="false" customHeight="false" outlineLevel="0" collapsed="false">
      <c r="B32" s="5" t="s">
        <v>104</v>
      </c>
    </row>
    <row r="33" customFormat="false" ht="30" hidden="false" customHeight="true" outlineLevel="0" collapsed="false">
      <c r="B33" s="64" t="s">
        <v>676</v>
      </c>
    </row>
    <row r="34" customFormat="false" ht="45" hidden="false" customHeight="true" outlineLevel="0" collapsed="false">
      <c r="B34" s="64" t="s">
        <v>677</v>
      </c>
    </row>
    <row r="35" customFormat="false" ht="45" hidden="false" customHeight="true" outlineLevel="0" collapsed="false">
      <c r="B35" s="64" t="s">
        <v>678</v>
      </c>
    </row>
    <row r="36" customFormat="false" ht="30" hidden="false" customHeight="true" outlineLevel="0" collapsed="false">
      <c r="B36" s="64" t="s">
        <v>679</v>
      </c>
    </row>
    <row r="37" customFormat="false" ht="75" hidden="false" customHeight="true" outlineLevel="0" collapsed="false">
      <c r="B37" s="64" t="s">
        <v>680</v>
      </c>
    </row>
    <row r="38" customFormat="false" ht="30" hidden="false" customHeight="true" outlineLevel="0" collapsed="false">
      <c r="B38" s="64" t="s">
        <v>681</v>
      </c>
    </row>
    <row r="39" customFormat="false" ht="45" hidden="false" customHeight="true" outlineLevel="0" collapsed="false">
      <c r="B39" s="64" t="s">
        <v>682</v>
      </c>
    </row>
    <row r="40" customFormat="false" ht="30" hidden="false" customHeight="true" outlineLevel="0" collapsed="false">
      <c r="B40" s="64" t="s">
        <v>683</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{4B89F1D0-C899-4723-9ACE-1D4DA986C3D5}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B89F1D0-C899-4723-9ACE-1D4DA986C3D5}">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628</v>
      </c>
      <c r="B1" s="8" t="s">
        <v>629</v>
      </c>
      <c r="C1" s="8" t="s">
        <v>588</v>
      </c>
      <c r="D1" s="8" t="s">
        <v>630</v>
      </c>
      <c r="E1" s="8" t="s">
        <v>631</v>
      </c>
      <c r="F1" s="8" t="s">
        <v>632</v>
      </c>
      <c r="G1" s="8" t="s">
        <v>633</v>
      </c>
      <c r="H1" s="8" t="s">
        <v>634</v>
      </c>
      <c r="I1" s="8" t="s">
        <v>635</v>
      </c>
      <c r="J1" s="8" t="s">
        <v>636</v>
      </c>
    </row>
    <row r="2" customFormat="false" ht="28.35" hidden="false" customHeight="false" outlineLevel="0" collapsed="false">
      <c r="A2" s="32" t="n">
        <v>1</v>
      </c>
      <c r="B2" s="61" t="s">
        <v>637</v>
      </c>
      <c r="C2" s="32" t="s">
        <v>592</v>
      </c>
      <c r="D2" s="55" t="n">
        <v>0.211054135343332</v>
      </c>
      <c r="E2" s="55" t="n">
        <v>0.300626002494976</v>
      </c>
      <c r="F2" s="54" t="n">
        <v>34.2409098714898</v>
      </c>
      <c r="G2" s="32" t="s">
        <v>638</v>
      </c>
      <c r="H2" s="61" t="s">
        <v>639</v>
      </c>
      <c r="I2" s="32" t="s">
        <v>598</v>
      </c>
      <c r="J2" s="32" t="s">
        <v>640</v>
      </c>
    </row>
    <row r="3" customFormat="false" ht="28.35" hidden="false" customHeight="false" outlineLevel="0" collapsed="false">
      <c r="A3" s="32" t="n">
        <v>2</v>
      </c>
      <c r="B3" s="61" t="s">
        <v>642</v>
      </c>
      <c r="C3" s="32" t="s">
        <v>592</v>
      </c>
      <c r="D3" s="55" t="n">
        <v>0.18802891332355</v>
      </c>
      <c r="E3" s="55" t="n">
        <v>0.267828822562415</v>
      </c>
      <c r="F3" s="54" t="n">
        <v>30.5053538224796</v>
      </c>
      <c r="G3" s="32" t="s">
        <v>638</v>
      </c>
      <c r="H3" s="61" t="s">
        <v>639</v>
      </c>
      <c r="I3" s="32" t="s">
        <v>600</v>
      </c>
      <c r="J3" s="32" t="s">
        <v>640</v>
      </c>
    </row>
    <row r="4" customFormat="false" ht="15" hidden="false" customHeight="false" outlineLevel="0" collapsed="false">
      <c r="A4" s="32" t="n">
        <v>3</v>
      </c>
      <c r="B4" s="61" t="s">
        <v>641</v>
      </c>
      <c r="C4" s="32" t="s">
        <v>592</v>
      </c>
      <c r="D4" s="55" t="n">
        <v>0.168727640627378</v>
      </c>
      <c r="E4" s="55" t="n">
        <v>0.240336044729483</v>
      </c>
      <c r="F4" s="54" t="n">
        <v>27.3739622592697</v>
      </c>
      <c r="G4" s="32" t="s">
        <v>638</v>
      </c>
      <c r="H4" s="61" t="s">
        <v>639</v>
      </c>
      <c r="I4" s="32" t="s">
        <v>599</v>
      </c>
      <c r="J4" s="32" t="s">
        <v>640</v>
      </c>
    </row>
    <row r="5" customFormat="false" ht="15" hidden="false" customHeight="false" outlineLevel="0" collapsed="false">
      <c r="A5" s="32" t="n">
        <v>4</v>
      </c>
      <c r="B5" s="61" t="s">
        <v>643</v>
      </c>
      <c r="C5" s="32" t="s">
        <v>593</v>
      </c>
      <c r="D5" s="55" t="n">
        <v>0.157953578800258</v>
      </c>
      <c r="E5" s="55" t="n">
        <v>0.530132445426258</v>
      </c>
      <c r="F5" s="54" t="n">
        <v>25.6260046588553</v>
      </c>
      <c r="G5" s="32" t="s">
        <v>638</v>
      </c>
      <c r="H5" s="61" t="s">
        <v>639</v>
      </c>
      <c r="I5" s="32" t="s">
        <v>601</v>
      </c>
      <c r="J5" s="32" t="s">
        <v>640</v>
      </c>
    </row>
    <row r="6" customFormat="false" ht="15" hidden="false" customHeight="false" outlineLevel="0" collapsed="false">
      <c r="A6" s="32" t="n">
        <v>5</v>
      </c>
      <c r="B6" s="61" t="s">
        <v>644</v>
      </c>
      <c r="C6" s="32" t="s">
        <v>593</v>
      </c>
      <c r="D6" s="55" t="n">
        <v>0.139997584466601</v>
      </c>
      <c r="E6" s="55" t="n">
        <v>0.469867554573742</v>
      </c>
      <c r="F6" s="54" t="n">
        <v>22.7128677869737</v>
      </c>
      <c r="G6" s="32" t="s">
        <v>638</v>
      </c>
      <c r="H6" s="61" t="s">
        <v>639</v>
      </c>
      <c r="I6" s="32" t="s">
        <v>602</v>
      </c>
      <c r="J6" s="32" t="s">
        <v>640</v>
      </c>
    </row>
    <row r="7" customFormat="false" ht="28.35" hidden="false" customHeight="false" outlineLevel="0" collapsed="false">
      <c r="A7" s="32" t="n">
        <v>6</v>
      </c>
      <c r="B7" s="61" t="s">
        <v>645</v>
      </c>
      <c r="C7" s="32" t="s">
        <v>592</v>
      </c>
      <c r="D7" s="55" t="n">
        <v>0.134238147438881</v>
      </c>
      <c r="E7" s="55" t="n">
        <v>0.191209130213126</v>
      </c>
      <c r="F7" s="54" t="n">
        <v>21.7784707240786</v>
      </c>
      <c r="G7" s="32" t="s">
        <v>638</v>
      </c>
      <c r="H7" s="61" t="s">
        <v>639</v>
      </c>
      <c r="I7" s="32" t="s">
        <v>603</v>
      </c>
      <c r="J7" s="32" t="s">
        <v>640</v>
      </c>
    </row>
    <row r="9" customFormat="false" ht="15" hidden="false" customHeight="false" outlineLevel="0" collapsed="false">
      <c r="B9" s="5" t="s">
        <v>671</v>
      </c>
      <c r="C9" s="44" t="s">
        <v>592</v>
      </c>
      <c r="D9" s="62" t="n">
        <f aca="false">SUMIF(C2:C7,"Historical voter data",D2:D7)</f>
        <v>0.702048836733141</v>
      </c>
      <c r="F9" s="63" t="n">
        <f aca="false">SUMIF(C2:C7,"Historical voter data",F2:F7)</f>
        <v>113.898696677318</v>
      </c>
    </row>
    <row r="10" customFormat="false" ht="15" hidden="false" customHeight="false" outlineLevel="0" collapsed="false">
      <c r="B10" s="5" t="s">
        <v>672</v>
      </c>
      <c r="C10" s="44" t="s">
        <v>593</v>
      </c>
      <c r="D10" s="62" t="n">
        <f aca="false">SUMIF(C2:C7,"Voter registration data",D2:D7)</f>
        <v>0.297951163266859</v>
      </c>
      <c r="F10" s="63" t="n">
        <f aca="false">SUMIF(C2:C7,"Voter registration data",F2:F7)</f>
        <v>48.3388724458289</v>
      </c>
    </row>
    <row r="11" customFormat="false" ht="15" hidden="false" customHeight="false" outlineLevel="0" collapsed="false">
      <c r="B11" s="5" t="s">
        <v>675</v>
      </c>
      <c r="D11" s="62" t="n">
        <f aca="false">SUM(D2:D7)</f>
        <v>1</v>
      </c>
      <c r="F11" s="63" t="n">
        <f aca="false">SUM(F2:F7)</f>
        <v>162.237569123147</v>
      </c>
    </row>
    <row r="13" customFormat="false" ht="15" hidden="false" customHeight="false" outlineLevel="0" collapsed="false">
      <c r="B13" s="5" t="s">
        <v>104</v>
      </c>
    </row>
    <row r="14" customFormat="false" ht="30" hidden="false" customHeight="true" outlineLevel="0" collapsed="false">
      <c r="B14" s="64" t="s">
        <v>676</v>
      </c>
    </row>
    <row r="15" customFormat="false" ht="45" hidden="false" customHeight="true" outlineLevel="0" collapsed="false">
      <c r="B15" s="64" t="s">
        <v>677</v>
      </c>
    </row>
    <row r="16" customFormat="false" ht="45" hidden="false" customHeight="true" outlineLevel="0" collapsed="false">
      <c r="B16" s="64" t="s">
        <v>678</v>
      </c>
    </row>
    <row r="17" customFormat="false" ht="30" hidden="false" customHeight="true" outlineLevel="0" collapsed="false">
      <c r="B17" s="64" t="s">
        <v>679</v>
      </c>
    </row>
    <row r="18" customFormat="false" ht="75" hidden="false" customHeight="true" outlineLevel="0" collapsed="false">
      <c r="B18" s="64" t="s">
        <v>680</v>
      </c>
    </row>
    <row r="19" customFormat="false" ht="45" hidden="false" customHeight="true" outlineLevel="0" collapsed="false">
      <c r="B19" s="64" t="s">
        <v>684</v>
      </c>
    </row>
    <row r="20" customFormat="false" ht="45" hidden="false" customHeight="true" outlineLevel="0" collapsed="false">
      <c r="B20" s="64" t="s">
        <v>682</v>
      </c>
    </row>
    <row r="21" customFormat="false" ht="30" hidden="false" customHeight="true" outlineLevel="0" collapsed="false">
      <c r="B21" s="64" t="s">
        <v>683</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{EBE152A2-EEB8-4943-82E0-6D589D703D90}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BE152A2-EEB8-4943-82E0-6D589D703D90}">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628</v>
      </c>
      <c r="B1" s="8" t="s">
        <v>629</v>
      </c>
      <c r="C1" s="8" t="s">
        <v>588</v>
      </c>
      <c r="D1" s="8" t="s">
        <v>630</v>
      </c>
      <c r="E1" s="8" t="s">
        <v>631</v>
      </c>
      <c r="F1" s="8" t="s">
        <v>632</v>
      </c>
      <c r="G1" s="8" t="s">
        <v>633</v>
      </c>
      <c r="H1" s="8" t="s">
        <v>634</v>
      </c>
      <c r="I1" s="8" t="s">
        <v>635</v>
      </c>
      <c r="J1" s="8" t="s">
        <v>636</v>
      </c>
    </row>
    <row r="2" customFormat="false" ht="28.35" hidden="false" customHeight="false" outlineLevel="0" collapsed="false">
      <c r="A2" s="32" t="n">
        <v>1</v>
      </c>
      <c r="B2" s="61" t="s">
        <v>637</v>
      </c>
      <c r="C2" s="32" t="s">
        <v>592</v>
      </c>
      <c r="D2" s="55" t="n">
        <v>0.361785376546726</v>
      </c>
      <c r="E2" s="55" t="n">
        <v>0.442740802428312</v>
      </c>
      <c r="F2" s="54" t="n">
        <v>68.972208318918</v>
      </c>
      <c r="G2" s="32" t="s">
        <v>638</v>
      </c>
      <c r="H2" s="61" t="s">
        <v>639</v>
      </c>
      <c r="I2" s="32" t="s">
        <v>598</v>
      </c>
      <c r="J2" s="32" t="s">
        <v>640</v>
      </c>
    </row>
    <row r="3" customFormat="false" ht="15" hidden="false" customHeight="false" outlineLevel="0" collapsed="false">
      <c r="A3" s="32" t="n">
        <v>2</v>
      </c>
      <c r="B3" s="61" t="s">
        <v>641</v>
      </c>
      <c r="C3" s="32" t="s">
        <v>592</v>
      </c>
      <c r="D3" s="55" t="n">
        <v>0.216984632821062</v>
      </c>
      <c r="E3" s="55" t="n">
        <v>0.265538511718708</v>
      </c>
      <c r="F3" s="54" t="n">
        <v>41.3668165357849</v>
      </c>
      <c r="G3" s="32" t="s">
        <v>638</v>
      </c>
      <c r="H3" s="61" t="s">
        <v>639</v>
      </c>
      <c r="I3" s="32" t="s">
        <v>599</v>
      </c>
      <c r="J3" s="32" t="s">
        <v>640</v>
      </c>
    </row>
    <row r="4" customFormat="false" ht="28.35" hidden="false" customHeight="false" outlineLevel="0" collapsed="false">
      <c r="A4" s="32" t="n">
        <v>3</v>
      </c>
      <c r="B4" s="61" t="s">
        <v>642</v>
      </c>
      <c r="C4" s="32" t="s">
        <v>592</v>
      </c>
      <c r="D4" s="55" t="n">
        <v>0.173347653079005</v>
      </c>
      <c r="E4" s="55" t="n">
        <v>0.212137040352019</v>
      </c>
      <c r="F4" s="54" t="n">
        <v>33.0476885325863</v>
      </c>
      <c r="G4" s="32" t="s">
        <v>638</v>
      </c>
      <c r="H4" s="61" t="s">
        <v>639</v>
      </c>
      <c r="I4" s="32" t="s">
        <v>600</v>
      </c>
      <c r="J4" s="32" t="s">
        <v>640</v>
      </c>
    </row>
    <row r="5" customFormat="false" ht="15" hidden="false" customHeight="false" outlineLevel="0" collapsed="false">
      <c r="A5" s="32" t="n">
        <v>4</v>
      </c>
      <c r="B5" s="61" t="s">
        <v>643</v>
      </c>
      <c r="C5" s="32" t="s">
        <v>593</v>
      </c>
      <c r="D5" s="55" t="n">
        <v>0.0686261245418393</v>
      </c>
      <c r="E5" s="55" t="n">
        <v>0.450970430567897</v>
      </c>
      <c r="F5" s="54" t="n">
        <v>13.0831583166779</v>
      </c>
      <c r="G5" s="32" t="s">
        <v>638</v>
      </c>
      <c r="H5" s="61" t="s">
        <v>639</v>
      </c>
      <c r="I5" s="32" t="s">
        <v>601</v>
      </c>
      <c r="J5" s="32" t="s">
        <v>640</v>
      </c>
    </row>
    <row r="6" customFormat="false" ht="28.35" hidden="false" customHeight="false" outlineLevel="0" collapsed="false">
      <c r="A6" s="32" t="n">
        <v>5</v>
      </c>
      <c r="B6" s="61" t="s">
        <v>645</v>
      </c>
      <c r="C6" s="32" t="s">
        <v>592</v>
      </c>
      <c r="D6" s="55" t="n">
        <v>0.0513344041187378</v>
      </c>
      <c r="E6" s="55" t="n">
        <v>0.0628213209960238</v>
      </c>
      <c r="F6" s="54" t="n">
        <v>9.78659571207909</v>
      </c>
      <c r="G6" s="32" t="s">
        <v>638</v>
      </c>
      <c r="H6" s="61" t="s">
        <v>639</v>
      </c>
      <c r="I6" s="32" t="s">
        <v>603</v>
      </c>
      <c r="J6" s="32" t="s">
        <v>640</v>
      </c>
    </row>
    <row r="7" customFormat="false" ht="15" hidden="false" customHeight="false" outlineLevel="0" collapsed="false">
      <c r="A7" s="32" t="n">
        <v>6</v>
      </c>
      <c r="B7" s="61" t="s">
        <v>644</v>
      </c>
      <c r="C7" s="32" t="s">
        <v>593</v>
      </c>
      <c r="D7" s="55" t="n">
        <v>0.0446588032460176</v>
      </c>
      <c r="E7" s="55" t="n">
        <v>0.293471325431249</v>
      </c>
      <c r="F7" s="54" t="n">
        <v>8.51393251479328</v>
      </c>
      <c r="G7" s="32" t="s">
        <v>638</v>
      </c>
      <c r="H7" s="61" t="s">
        <v>639</v>
      </c>
      <c r="I7" s="32" t="s">
        <v>602</v>
      </c>
      <c r="J7" s="32" t="s">
        <v>640</v>
      </c>
    </row>
    <row r="8" customFormat="false" ht="28.35" hidden="false" customHeight="false" outlineLevel="0" collapsed="false">
      <c r="A8" s="32" t="n">
        <v>7</v>
      </c>
      <c r="B8" s="61" t="s">
        <v>646</v>
      </c>
      <c r="C8" s="32" t="s">
        <v>593</v>
      </c>
      <c r="D8" s="55" t="n">
        <v>0.0147570797992569</v>
      </c>
      <c r="E8" s="55" t="n">
        <v>0.0969748281055615</v>
      </c>
      <c r="F8" s="54" t="n">
        <v>2.81334859857662</v>
      </c>
      <c r="G8" s="32" t="s">
        <v>638</v>
      </c>
      <c r="H8" s="61" t="s">
        <v>639</v>
      </c>
      <c r="I8" s="32" t="s">
        <v>604</v>
      </c>
      <c r="J8" s="32" t="s">
        <v>647</v>
      </c>
    </row>
    <row r="9" customFormat="false" ht="15" hidden="false" customHeight="false" outlineLevel="0" collapsed="false">
      <c r="A9" s="32" t="n">
        <v>8</v>
      </c>
      <c r="B9" s="61" t="s">
        <v>648</v>
      </c>
      <c r="C9" s="32" t="s">
        <v>591</v>
      </c>
      <c r="D9" s="55" t="n">
        <v>0.0133669553616531</v>
      </c>
      <c r="E9" s="55" t="n">
        <v>0.454082196764396</v>
      </c>
      <c r="F9" s="54" t="n">
        <v>2.54832972684993</v>
      </c>
      <c r="G9" s="32" t="s">
        <v>638</v>
      </c>
      <c r="H9" s="61" t="s">
        <v>639</v>
      </c>
      <c r="I9" s="32" t="s">
        <v>605</v>
      </c>
      <c r="J9" s="32" t="s">
        <v>647</v>
      </c>
    </row>
    <row r="10" customFormat="false" ht="15" hidden="false" customHeight="false" outlineLevel="0" collapsed="false">
      <c r="A10" s="32" t="n">
        <v>9</v>
      </c>
      <c r="B10" s="61" t="s">
        <v>649</v>
      </c>
      <c r="C10" s="32" t="s">
        <v>591</v>
      </c>
      <c r="D10" s="55" t="n">
        <v>0.0118292390526428</v>
      </c>
      <c r="E10" s="55" t="n">
        <v>0.401845200327722</v>
      </c>
      <c r="F10" s="54" t="n">
        <v>2.25517335161772</v>
      </c>
      <c r="G10" s="32" t="s">
        <v>638</v>
      </c>
      <c r="H10" s="61" t="s">
        <v>639</v>
      </c>
      <c r="I10" s="32" t="s">
        <v>606</v>
      </c>
      <c r="J10" s="32" t="s">
        <v>647</v>
      </c>
    </row>
    <row r="11" customFormat="false" ht="28.35" hidden="false" customHeight="false" outlineLevel="0" collapsed="false">
      <c r="A11" s="32" t="n">
        <v>10</v>
      </c>
      <c r="B11" s="61" t="s">
        <v>650</v>
      </c>
      <c r="C11" s="32" t="s">
        <v>593</v>
      </c>
      <c r="D11" s="55" t="n">
        <v>0.00751827020558935</v>
      </c>
      <c r="E11" s="55" t="n">
        <v>0.0494056392427249</v>
      </c>
      <c r="F11" s="54" t="n">
        <v>1.43331304257637</v>
      </c>
      <c r="G11" s="32" t="s">
        <v>638</v>
      </c>
      <c r="H11" s="61" t="s">
        <v>639</v>
      </c>
      <c r="I11" s="32" t="s">
        <v>607</v>
      </c>
      <c r="J11" s="32" t="s">
        <v>647</v>
      </c>
    </row>
    <row r="12" customFormat="false" ht="15" hidden="false" customHeight="false" outlineLevel="0" collapsed="false">
      <c r="A12" s="32" t="n">
        <v>11</v>
      </c>
      <c r="B12" s="61" t="s">
        <v>651</v>
      </c>
      <c r="C12" s="32" t="s">
        <v>593</v>
      </c>
      <c r="D12" s="55" t="n">
        <v>0.00446833739732052</v>
      </c>
      <c r="E12" s="55" t="n">
        <v>0.0293632789764156</v>
      </c>
      <c r="F12" s="54" t="n">
        <v>0.851861677630298</v>
      </c>
      <c r="G12" s="32" t="s">
        <v>638</v>
      </c>
      <c r="H12" s="61" t="s">
        <v>639</v>
      </c>
      <c r="I12" s="32" t="s">
        <v>616</v>
      </c>
      <c r="J12" s="32" t="s">
        <v>647</v>
      </c>
    </row>
    <row r="13" customFormat="false" ht="15" hidden="false" customHeight="false" outlineLevel="0" collapsed="false">
      <c r="A13" s="32" t="n">
        <v>12</v>
      </c>
      <c r="B13" s="61" t="s">
        <v>652</v>
      </c>
      <c r="C13" s="32" t="s">
        <v>593</v>
      </c>
      <c r="D13" s="55" t="n">
        <v>0.0040207422537581</v>
      </c>
      <c r="E13" s="55" t="n">
        <v>0.026421947581702</v>
      </c>
      <c r="F13" s="54" t="n">
        <v>0.766530352801761</v>
      </c>
      <c r="G13" s="32" t="s">
        <v>638</v>
      </c>
      <c r="H13" s="61" t="s">
        <v>639</v>
      </c>
      <c r="I13" s="32" t="s">
        <v>615</v>
      </c>
      <c r="J13" s="32" t="s">
        <v>647</v>
      </c>
    </row>
    <row r="14" customFormat="false" ht="15" hidden="false" customHeight="false" outlineLevel="0" collapsed="false">
      <c r="A14" s="32" t="n">
        <v>13</v>
      </c>
      <c r="B14" s="61" t="s">
        <v>657</v>
      </c>
      <c r="C14" s="32" t="s">
        <v>592</v>
      </c>
      <c r="D14" s="55" t="n">
        <v>0.00359802892430776</v>
      </c>
      <c r="E14" s="55" t="n">
        <v>0.0044031470489868</v>
      </c>
      <c r="F14" s="54" t="n">
        <v>0.685942596335969</v>
      </c>
      <c r="G14" s="32" t="s">
        <v>638</v>
      </c>
      <c r="H14" s="61" t="s">
        <v>658</v>
      </c>
      <c r="I14" s="32" t="s">
        <v>619</v>
      </c>
      <c r="J14" s="32" t="s">
        <v>647</v>
      </c>
    </row>
    <row r="15" customFormat="false" ht="15" hidden="false" customHeight="false" outlineLevel="0" collapsed="false">
      <c r="A15" s="32" t="n">
        <v>14</v>
      </c>
      <c r="B15" s="61" t="s">
        <v>653</v>
      </c>
      <c r="C15" s="32" t="s">
        <v>593</v>
      </c>
      <c r="D15" s="55" t="n">
        <v>0.00328880555503772</v>
      </c>
      <c r="E15" s="55" t="n">
        <v>0.0216120911258105</v>
      </c>
      <c r="F15" s="54" t="n">
        <v>0.626991018895369</v>
      </c>
      <c r="G15" s="32" t="s">
        <v>638</v>
      </c>
      <c r="H15" s="61" t="s">
        <v>639</v>
      </c>
      <c r="I15" s="32" t="s">
        <v>617</v>
      </c>
      <c r="J15" s="32" t="s">
        <v>647</v>
      </c>
    </row>
    <row r="16" customFormat="false" ht="15" hidden="false" customHeight="false" outlineLevel="0" collapsed="false">
      <c r="A16" s="32" t="n">
        <v>15</v>
      </c>
      <c r="B16" s="61" t="s">
        <v>659</v>
      </c>
      <c r="C16" s="32" t="s">
        <v>592</v>
      </c>
      <c r="D16" s="55" t="n">
        <v>0.0031215101903595</v>
      </c>
      <c r="E16" s="55" t="n">
        <v>0.00381999941418148</v>
      </c>
      <c r="F16" s="54" t="n">
        <v>0.595097162782351</v>
      </c>
      <c r="G16" s="32" t="s">
        <v>638</v>
      </c>
      <c r="H16" s="61" t="s">
        <v>660</v>
      </c>
      <c r="I16" s="32" t="s">
        <v>621</v>
      </c>
      <c r="J16" s="32" t="s">
        <v>647</v>
      </c>
    </row>
    <row r="17" customFormat="false" ht="15" hidden="false" customHeight="false" outlineLevel="0" collapsed="false">
      <c r="A17" s="32" t="n">
        <v>16</v>
      </c>
      <c r="B17" s="61" t="s">
        <v>663</v>
      </c>
      <c r="C17" s="32" t="s">
        <v>592</v>
      </c>
      <c r="D17" s="55" t="n">
        <v>0.00259950494753032</v>
      </c>
      <c r="E17" s="55" t="n">
        <v>0.00318118691631887</v>
      </c>
      <c r="F17" s="54" t="n">
        <v>0.495579999607759</v>
      </c>
      <c r="G17" s="32" t="s">
        <v>638</v>
      </c>
      <c r="H17" s="61" t="s">
        <v>664</v>
      </c>
      <c r="I17" s="32" t="s">
        <v>622</v>
      </c>
      <c r="J17" s="32" t="s">
        <v>647</v>
      </c>
    </row>
    <row r="18" customFormat="false" ht="28.35" hidden="false" customHeight="false" outlineLevel="0" collapsed="false">
      <c r="A18" s="32" t="n">
        <v>17</v>
      </c>
      <c r="B18" s="61" t="s">
        <v>654</v>
      </c>
      <c r="C18" s="32" t="s">
        <v>593</v>
      </c>
      <c r="D18" s="55" t="n">
        <v>0.00247493845669736</v>
      </c>
      <c r="E18" s="55" t="n">
        <v>0.0162638363873424</v>
      </c>
      <c r="F18" s="54" t="n">
        <v>0.471832146564899</v>
      </c>
      <c r="G18" s="32" t="s">
        <v>638</v>
      </c>
      <c r="H18" s="61" t="s">
        <v>639</v>
      </c>
      <c r="I18" s="32" t="s">
        <v>618</v>
      </c>
      <c r="J18" s="32" t="s">
        <v>647</v>
      </c>
    </row>
    <row r="19" customFormat="false" ht="15" hidden="false" customHeight="false" outlineLevel="0" collapsed="false">
      <c r="A19" s="32" t="n">
        <v>18</v>
      </c>
      <c r="B19" s="61" t="s">
        <v>655</v>
      </c>
      <c r="C19" s="32" t="s">
        <v>593</v>
      </c>
      <c r="D19" s="55" t="n">
        <v>0.00236123169404223</v>
      </c>
      <c r="E19" s="55" t="n">
        <v>0.0155166225812968</v>
      </c>
      <c r="F19" s="54" t="n">
        <v>0.450154635450498</v>
      </c>
      <c r="G19" s="32" t="s">
        <v>638</v>
      </c>
      <c r="H19" s="61" t="s">
        <v>656</v>
      </c>
      <c r="I19" s="32" t="s">
        <v>620</v>
      </c>
      <c r="J19" s="32" t="s">
        <v>647</v>
      </c>
    </row>
    <row r="20" customFormat="false" ht="15" hidden="false" customHeight="false" outlineLevel="0" collapsed="false">
      <c r="A20" s="32" t="n">
        <v>19</v>
      </c>
      <c r="B20" s="61" t="s">
        <v>665</v>
      </c>
      <c r="C20" s="32" t="s">
        <v>592</v>
      </c>
      <c r="D20" s="55" t="n">
        <v>0.00235764447878795</v>
      </c>
      <c r="E20" s="55" t="n">
        <v>0.00288520619142395</v>
      </c>
      <c r="F20" s="54" t="n">
        <v>0.449470754415381</v>
      </c>
      <c r="G20" s="32" t="s">
        <v>638</v>
      </c>
      <c r="H20" s="61" t="s">
        <v>666</v>
      </c>
      <c r="I20" s="32" t="s">
        <v>625</v>
      </c>
      <c r="J20" s="32" t="s">
        <v>647</v>
      </c>
    </row>
    <row r="21" customFormat="false" ht="15" hidden="false" customHeight="false" outlineLevel="0" collapsed="false">
      <c r="A21" s="32" t="n">
        <v>20</v>
      </c>
      <c r="B21" s="61" t="s">
        <v>661</v>
      </c>
      <c r="C21" s="32" t="s">
        <v>591</v>
      </c>
      <c r="D21" s="55" t="n">
        <v>0.00228613152280384</v>
      </c>
      <c r="E21" s="55" t="n">
        <v>0.0776610376769238</v>
      </c>
      <c r="F21" s="54" t="n">
        <v>0.43583723902922</v>
      </c>
      <c r="G21" s="32" t="s">
        <v>638</v>
      </c>
      <c r="H21" s="61" t="s">
        <v>662</v>
      </c>
      <c r="I21" s="32" t="s">
        <v>623</v>
      </c>
      <c r="J21" s="32" t="s">
        <v>647</v>
      </c>
    </row>
    <row r="22" customFormat="false" ht="15" hidden="false" customHeight="false" outlineLevel="0" collapsed="false">
      <c r="A22" s="32" t="n">
        <v>21</v>
      </c>
      <c r="B22" s="61" t="s">
        <v>668</v>
      </c>
      <c r="C22" s="32" t="s">
        <v>592</v>
      </c>
      <c r="D22" s="55" t="n">
        <v>0.00202063469996266</v>
      </c>
      <c r="E22" s="55" t="n">
        <v>0.00247278493402681</v>
      </c>
      <c r="F22" s="54" t="n">
        <v>0.385221864942513</v>
      </c>
      <c r="G22" s="32" t="s">
        <v>638</v>
      </c>
      <c r="H22" s="61" t="s">
        <v>669</v>
      </c>
      <c r="I22" s="32" t="s">
        <v>624</v>
      </c>
      <c r="J22" s="32" t="s">
        <v>647</v>
      </c>
    </row>
    <row r="23" customFormat="false" ht="15" hidden="false" customHeight="false" outlineLevel="0" collapsed="false">
      <c r="A23" s="32" t="n">
        <v>22</v>
      </c>
      <c r="B23" s="61" t="s">
        <v>667</v>
      </c>
      <c r="C23" s="32" t="s">
        <v>591</v>
      </c>
      <c r="D23" s="55" t="n">
        <v>0.0019549773901405</v>
      </c>
      <c r="E23" s="55" t="n">
        <v>0.0664115652309577</v>
      </c>
      <c r="F23" s="54" t="n">
        <v>0.372704693314575</v>
      </c>
      <c r="G23" s="32" t="s">
        <v>638</v>
      </c>
      <c r="H23" s="61" t="s">
        <v>662</v>
      </c>
      <c r="I23" s="32" t="s">
        <v>626</v>
      </c>
      <c r="J23" s="32" t="s">
        <v>647</v>
      </c>
    </row>
    <row r="24" customFormat="false" ht="15" hidden="false" customHeight="false" outlineLevel="0" collapsed="false">
      <c r="A24" s="32" t="n">
        <v>23</v>
      </c>
      <c r="B24" s="61" t="s">
        <v>670</v>
      </c>
      <c r="C24" s="32" t="s">
        <v>590</v>
      </c>
      <c r="D24" s="55" t="n">
        <v>0.001238973716722</v>
      </c>
      <c r="E24" s="55" t="n">
        <v>1</v>
      </c>
      <c r="F24" s="54" t="n">
        <v>0.236202894951385</v>
      </c>
      <c r="G24" s="32" t="s">
        <v>638</v>
      </c>
      <c r="H24" s="61" t="s">
        <v>666</v>
      </c>
      <c r="I24" s="32" t="s">
        <v>627</v>
      </c>
      <c r="J24" s="32" t="s">
        <v>647</v>
      </c>
    </row>
    <row r="26" customFormat="false" ht="15" hidden="false" customHeight="false" outlineLevel="0" collapsed="false">
      <c r="B26" s="5" t="s">
        <v>671</v>
      </c>
      <c r="C26" s="44" t="s">
        <v>592</v>
      </c>
      <c r="D26" s="62" t="n">
        <f aca="false">SUMIF(C2:C24,"Historical voter data",D2:D24)</f>
        <v>0.817149389806479</v>
      </c>
      <c r="F26" s="63" t="n">
        <f aca="false">SUMIF(C2:C24,"Historical voter data",F2:F24)</f>
        <v>155.784621477452</v>
      </c>
    </row>
    <row r="27" customFormat="false" ht="15" hidden="false" customHeight="false" outlineLevel="0" collapsed="false">
      <c r="B27" s="5" t="s">
        <v>672</v>
      </c>
      <c r="C27" s="44" t="s">
        <v>593</v>
      </c>
      <c r="D27" s="62" t="n">
        <f aca="false">SUMIF(C2:C24,"Voter registration data",D2:D24)</f>
        <v>0.152174333149559</v>
      </c>
      <c r="F27" s="63" t="n">
        <f aca="false">SUMIF(C2:C24,"Voter registration data",F2:F24)</f>
        <v>29.011122303967</v>
      </c>
    </row>
    <row r="28" customFormat="false" ht="15" hidden="false" customHeight="false" outlineLevel="0" collapsed="false">
      <c r="B28" s="5" t="s">
        <v>673</v>
      </c>
      <c r="C28" s="44" t="s">
        <v>591</v>
      </c>
      <c r="D28" s="62" t="n">
        <f aca="false">SUMIF(C2:C24,"Geography &amp; municipal context",D2:D24)</f>
        <v>0.0294373033272402</v>
      </c>
      <c r="F28" s="63" t="n">
        <f aca="false">SUMIF(C2:C24,"Geography &amp; municipal context",F2:F24)</f>
        <v>5.61204501081145</v>
      </c>
    </row>
    <row r="29" customFormat="false" ht="15" hidden="false" customHeight="false" outlineLevel="0" collapsed="false">
      <c r="B29" s="5" t="s">
        <v>674</v>
      </c>
      <c r="C29" s="44" t="s">
        <v>590</v>
      </c>
      <c r="D29" s="62" t="n">
        <f aca="false">SUMIF(C2:C24,"Election type",D2:D24)</f>
        <v>0.001238973716722</v>
      </c>
      <c r="F29" s="63" t="n">
        <f aca="false">SUMIF(C2:C24,"Election type",F2:F24)</f>
        <v>0.236202894951385</v>
      </c>
    </row>
    <row r="30" customFormat="false" ht="15" hidden="false" customHeight="false" outlineLevel="0" collapsed="false">
      <c r="B30" s="5" t="s">
        <v>675</v>
      </c>
      <c r="D30" s="62" t="n">
        <f aca="false">SUM(D2:D24)</f>
        <v>1</v>
      </c>
      <c r="F30" s="63" t="n">
        <f aca="false">SUM(F2:F24)</f>
        <v>190.643991687182</v>
      </c>
    </row>
    <row r="32" customFormat="false" ht="15" hidden="false" customHeight="false" outlineLevel="0" collapsed="false">
      <c r="B32" s="5" t="s">
        <v>104</v>
      </c>
    </row>
    <row r="33" customFormat="false" ht="30" hidden="false" customHeight="true" outlineLevel="0" collapsed="false">
      <c r="B33" s="64" t="s">
        <v>676</v>
      </c>
    </row>
    <row r="34" customFormat="false" ht="45" hidden="false" customHeight="true" outlineLevel="0" collapsed="false">
      <c r="B34" s="64" t="s">
        <v>677</v>
      </c>
    </row>
    <row r="35" customFormat="false" ht="45" hidden="false" customHeight="true" outlineLevel="0" collapsed="false">
      <c r="B35" s="64" t="s">
        <v>678</v>
      </c>
    </row>
    <row r="36" customFormat="false" ht="30" hidden="false" customHeight="true" outlineLevel="0" collapsed="false">
      <c r="B36" s="64" t="s">
        <v>679</v>
      </c>
    </row>
    <row r="37" customFormat="false" ht="75" hidden="false" customHeight="true" outlineLevel="0" collapsed="false">
      <c r="B37" s="64" t="s">
        <v>680</v>
      </c>
    </row>
    <row r="38" customFormat="false" ht="75" hidden="false" customHeight="true" outlineLevel="0" collapsed="false">
      <c r="B38" s="64" t="s">
        <v>685</v>
      </c>
    </row>
    <row r="39" customFormat="false" ht="45" hidden="false" customHeight="true" outlineLevel="0" collapsed="false">
      <c r="B39" s="64" t="s">
        <v>682</v>
      </c>
    </row>
    <row r="40" customFormat="false" ht="30" hidden="false" customHeight="true" outlineLevel="0" collapsed="false">
      <c r="B40" s="64" t="s">
        <v>683</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{F9E256A3-12D7-44FB-AC29-B0283BEFA1E0}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9E256A3-12D7-44FB-AC29-B0283BEFA1E0}">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689</v>
      </c>
      <c r="H1" s="8" t="s">
        <v>690</v>
      </c>
      <c r="I1" s="8" t="s">
        <v>691</v>
      </c>
      <c r="J1" s="8" t="s">
        <v>692</v>
      </c>
      <c r="K1" s="8" t="s">
        <v>693</v>
      </c>
      <c r="L1" s="8" t="s">
        <v>694</v>
      </c>
      <c r="M1" s="8" t="s">
        <v>695</v>
      </c>
      <c r="N1" s="8" t="s">
        <v>696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153</v>
      </c>
      <c r="E2" s="54" t="n">
        <v>181</v>
      </c>
      <c r="F2" s="65" t="n">
        <f aca="false">IF(E2="","",D2-E2)</f>
        <v>-28</v>
      </c>
      <c r="G2" s="54" t="n">
        <v>285</v>
      </c>
      <c r="H2" s="54" t="n">
        <v>284</v>
      </c>
      <c r="I2" s="65" t="n">
        <f aca="false">IF(H2="","",G2-H2)</f>
        <v>1</v>
      </c>
      <c r="J2" s="55" t="n">
        <f aca="false">IF(OR(D2="",D2+G2=0),"",D2/(D2+G2))</f>
        <v>0.349315068493151</v>
      </c>
      <c r="K2" s="55" t="n">
        <f aca="false">IF(E2="","",E2/(E2+H2))</f>
        <v>0.389247311827957</v>
      </c>
      <c r="L2" s="66" t="n">
        <f aca="false">IF(OR(K2="",J2=""),"",(J2-K2)*100)</f>
        <v>-3.99322433348063</v>
      </c>
      <c r="M2" s="36" t="n">
        <v>4.08777417922727</v>
      </c>
      <c r="N2" s="36" t="n">
        <v>2.07923323551944</v>
      </c>
      <c r="O2" s="36" t="n">
        <f aca="false">SQRT(M2^2+N2^2)</f>
        <v>4.58618671534924</v>
      </c>
      <c r="P2" s="55" t="n">
        <f aca="false">IF(J2="","",MAX(0,J2-1.96*O2/100))</f>
        <v>0.259425808872306</v>
      </c>
      <c r="Q2" s="55" t="n">
        <f aca="false">IF(J2="","",MIN(1,J2+1.96*O2/100))</f>
        <v>0.439204328113996</v>
      </c>
      <c r="R2" s="32" t="str">
        <f aca="false">IF(L2="","",IF(ABS(L2)&lt;=O2,"Yes","No"))</f>
        <v>Yes</v>
      </c>
      <c r="S2" s="32" t="str">
        <f aca="false">IF(L2="","",IF(ABS(L2)&lt;=1.96*O2,"Yes","No"))</f>
        <v>Yes</v>
      </c>
      <c r="T2" s="54" t="n">
        <f aca="false">IF(D2="","",ROUND(SQRT(((D2+G2)*O2/100)^2+(J2*(D2+G2)*0.15542)^2),0))</f>
        <v>31</v>
      </c>
      <c r="U2" s="32"/>
    </row>
    <row r="3" customFormat="false" ht="15" hidden="false" customHeight="false" outlineLevel="0" collapsed="false">
      <c r="A3" s="32" t="s">
        <v>127</v>
      </c>
      <c r="B3" s="32" t="s">
        <v>132</v>
      </c>
      <c r="C3" s="32" t="s">
        <v>132</v>
      </c>
      <c r="D3" s="54" t="n">
        <v>106</v>
      </c>
      <c r="E3" s="54" t="n">
        <v>118</v>
      </c>
      <c r="F3" s="65" t="n">
        <f aca="false">IF(E3="","",D3-E3)</f>
        <v>-12</v>
      </c>
      <c r="G3" s="54" t="n">
        <v>298</v>
      </c>
      <c r="H3" s="54" t="n">
        <v>298</v>
      </c>
      <c r="I3" s="65" t="n">
        <f aca="false">IF(H3="","",G3-H3)</f>
        <v>0</v>
      </c>
      <c r="J3" s="55" t="n">
        <f aca="false">IF(OR(D3="",D3+G3=0),"",D3/(D3+G3))</f>
        <v>0.262376237623762</v>
      </c>
      <c r="K3" s="55" t="n">
        <f aca="false">IF(E3="","",E3/(E3+H3))</f>
        <v>0.283653846153846</v>
      </c>
      <c r="L3" s="66" t="n">
        <f aca="false">IF(OR(K3="",J3=""),"",(J3-K3)*100)</f>
        <v>-2.12776085300838</v>
      </c>
      <c r="M3" s="36" t="n">
        <v>4.08777417922727</v>
      </c>
      <c r="N3" s="36" t="n">
        <v>2.07923323551944</v>
      </c>
      <c r="O3" s="36" t="n">
        <f aca="false">SQRT(M3^2+N3^2)</f>
        <v>4.58618671534924</v>
      </c>
      <c r="P3" s="55" t="n">
        <f aca="false">IF(J3="","",MAX(0,J3-1.96*O3/100))</f>
        <v>0.172486978002917</v>
      </c>
      <c r="Q3" s="55" t="n">
        <f aca="false">IF(J3="","",MIN(1,J3+1.96*O3/100))</f>
        <v>0.352265497244607</v>
      </c>
      <c r="R3" s="32" t="str">
        <f aca="false">IF(L3="","",IF(ABS(L3)&lt;=O3,"Yes","No"))</f>
        <v>Yes</v>
      </c>
      <c r="S3" s="32" t="str">
        <f aca="false">IF(L3="","",IF(ABS(L3)&lt;=1.96*O3,"Yes","No"))</f>
        <v>Yes</v>
      </c>
      <c r="T3" s="54" t="n">
        <f aca="false">IF(D3="","",ROUND(SQRT(((D3+G3)*O3/100)^2+(J3*(D3+G3)*0.15542)^2),0))</f>
        <v>25</v>
      </c>
      <c r="U3" s="32"/>
    </row>
    <row r="4" customFormat="false" ht="15" hidden="false" customHeight="false" outlineLevel="0" collapsed="false">
      <c r="A4" s="32" t="s">
        <v>127</v>
      </c>
      <c r="B4" s="32" t="s">
        <v>133</v>
      </c>
      <c r="C4" s="32" t="s">
        <v>133</v>
      </c>
      <c r="D4" s="54" t="n">
        <v>128</v>
      </c>
      <c r="E4" s="54" t="n">
        <v>143</v>
      </c>
      <c r="F4" s="65" t="n">
        <f aca="false">IF(E4="","",D4-E4)</f>
        <v>-15</v>
      </c>
      <c r="G4" s="54" t="n">
        <v>275</v>
      </c>
      <c r="H4" s="54" t="n">
        <v>309</v>
      </c>
      <c r="I4" s="65" t="n">
        <f aca="false">IF(H4="","",G4-H4)</f>
        <v>-34</v>
      </c>
      <c r="J4" s="55" t="n">
        <f aca="false">IF(OR(D4="",D4+G4=0),"",D4/(D4+G4))</f>
        <v>0.317617866004963</v>
      </c>
      <c r="K4" s="55" t="n">
        <f aca="false">IF(E4="","",E4/(E4+H4))</f>
        <v>0.316371681415929</v>
      </c>
      <c r="L4" s="66" t="n">
        <f aca="false">IF(OR(K4="",J4=""),"",(J4-K4)*100)</f>
        <v>0.124618458903358</v>
      </c>
      <c r="M4" s="36" t="n">
        <v>4.08777417922727</v>
      </c>
      <c r="N4" s="36" t="n">
        <v>2.07923323551944</v>
      </c>
      <c r="O4" s="36" t="n">
        <f aca="false">SQRT(M4^2+N4^2)</f>
        <v>4.58618671534924</v>
      </c>
      <c r="P4" s="55" t="n">
        <f aca="false">IF(J4="","",MAX(0,J4-1.96*O4/100))</f>
        <v>0.227728606384118</v>
      </c>
      <c r="Q4" s="55" t="n">
        <f aca="false">IF(J4="","",MIN(1,J4+1.96*O4/100))</f>
        <v>0.407507125625808</v>
      </c>
      <c r="R4" s="32" t="str">
        <f aca="false">IF(L4="","",IF(ABS(L4)&lt;=O4,"Yes","No"))</f>
        <v>Yes</v>
      </c>
      <c r="S4" s="32" t="str">
        <f aca="false">IF(L4="","",IF(ABS(L4)&lt;=1.96*O4,"Yes","No"))</f>
        <v>Yes</v>
      </c>
      <c r="T4" s="54" t="n">
        <f aca="false">IF(D4="","",ROUND(SQRT(((D4+G4)*O4/100)^2+(J4*(D4+G4)*0.15542)^2),0))</f>
        <v>27</v>
      </c>
      <c r="U4" s="32"/>
    </row>
    <row r="5" customFormat="false" ht="15" hidden="false" customHeight="false" outlineLevel="0" collapsed="false">
      <c r="A5" s="32" t="s">
        <v>127</v>
      </c>
      <c r="B5" s="32" t="s">
        <v>134</v>
      </c>
      <c r="C5" s="32" t="s">
        <v>135</v>
      </c>
      <c r="D5" s="54" t="n">
        <v>203</v>
      </c>
      <c r="E5" s="54" t="n">
        <v>202</v>
      </c>
      <c r="F5" s="65" t="n">
        <f aca="false">IF(E5="","",D5-E5)</f>
        <v>1</v>
      </c>
      <c r="G5" s="54" t="n">
        <v>589</v>
      </c>
      <c r="H5" s="54" t="n">
        <v>640</v>
      </c>
      <c r="I5" s="65" t="n">
        <f aca="false">IF(H5="","",G5-H5)</f>
        <v>-51</v>
      </c>
      <c r="J5" s="55" t="n">
        <f aca="false">IF(OR(D5="",D5+G5=0),"",D5/(D5+G5))</f>
        <v>0.256313131313131</v>
      </c>
      <c r="K5" s="55" t="n">
        <f aca="false">IF(E5="","",E5/(E5+H5))</f>
        <v>0.239904988123515</v>
      </c>
      <c r="L5" s="66" t="n">
        <f aca="false">IF(OR(K5="",J5=""),"",(J5-K5)*100)</f>
        <v>1.64081431896159</v>
      </c>
      <c r="M5" s="36" t="n">
        <v>2.81289925030312</v>
      </c>
      <c r="N5" s="36" t="n">
        <v>2.07923323551944</v>
      </c>
      <c r="O5" s="36" t="n">
        <f aca="false">SQRT(M5^2+N5^2)</f>
        <v>3.49794411619804</v>
      </c>
      <c r="P5" s="55" t="n">
        <f aca="false">IF(J5="","",MAX(0,J5-1.96*O5/100))</f>
        <v>0.18775342663565</v>
      </c>
      <c r="Q5" s="55" t="n">
        <f aca="false">IF(J5="","",MIN(1,J5+1.96*O5/100))</f>
        <v>0.324872835990613</v>
      </c>
      <c r="R5" s="32" t="str">
        <f aca="false">IF(L5="","",IF(ABS(L5)&lt;=O5,"Yes","No"))</f>
        <v>Yes</v>
      </c>
      <c r="S5" s="32" t="str">
        <f aca="false">IF(L5="","",IF(ABS(L5)&lt;=1.96*O5,"Yes","No"))</f>
        <v>Yes</v>
      </c>
      <c r="T5" s="54" t="n">
        <f aca="false">IF(D5="","",ROUND(SQRT(((D5+G5)*O5/100)^2+(J5*(D5+G5)*0.09439)^2),0))</f>
        <v>34</v>
      </c>
      <c r="U5" s="32"/>
    </row>
    <row r="6" customFormat="false" ht="15" hidden="false" customHeight="false" outlineLevel="0" collapsed="false">
      <c r="A6" s="32" t="s">
        <v>127</v>
      </c>
      <c r="B6" s="32" t="s">
        <v>134</v>
      </c>
      <c r="C6" s="32" t="s">
        <v>137</v>
      </c>
      <c r="D6" s="54" t="n">
        <v>207</v>
      </c>
      <c r="E6" s="54" t="n">
        <v>232</v>
      </c>
      <c r="F6" s="65" t="n">
        <f aca="false">IF(E6="","",D6-E6)</f>
        <v>-25</v>
      </c>
      <c r="G6" s="54" t="n">
        <v>576</v>
      </c>
      <c r="H6" s="54" t="n">
        <v>603</v>
      </c>
      <c r="I6" s="65" t="n">
        <f aca="false">IF(H6="","",G6-H6)</f>
        <v>-27</v>
      </c>
      <c r="J6" s="55" t="n">
        <f aca="false">IF(OR(D6="",D6+G6=0),"",D6/(D6+G6))</f>
        <v>0.264367816091954</v>
      </c>
      <c r="K6" s="55" t="n">
        <f aca="false">IF(E6="","",E6/(E6+H6))</f>
        <v>0.277844311377246</v>
      </c>
      <c r="L6" s="66" t="n">
        <f aca="false">IF(OR(K6="",J6=""),"",(J6-K6)*100)</f>
        <v>-1.34764952852915</v>
      </c>
      <c r="M6" s="36" t="n">
        <v>2.81289925030312</v>
      </c>
      <c r="N6" s="36" t="n">
        <v>2.07923323551944</v>
      </c>
      <c r="O6" s="36" t="n">
        <f aca="false">SQRT(M6^2+N6^2)</f>
        <v>3.49794411619804</v>
      </c>
      <c r="P6" s="55" t="n">
        <f aca="false">IF(J6="","",MAX(0,J6-1.96*O6/100))</f>
        <v>0.195808111414472</v>
      </c>
      <c r="Q6" s="55" t="n">
        <f aca="false">IF(J6="","",MIN(1,J6+1.96*O6/100))</f>
        <v>0.332927520769436</v>
      </c>
      <c r="R6" s="32" t="str">
        <f aca="false">IF(L6="","",IF(ABS(L6)&lt;=O6,"Yes","No"))</f>
        <v>Yes</v>
      </c>
      <c r="S6" s="32" t="str">
        <f aca="false">IF(L6="","",IF(ABS(L6)&lt;=1.96*O6,"Yes","No"))</f>
        <v>Yes</v>
      </c>
      <c r="T6" s="54" t="n">
        <f aca="false">IF(D6="","",ROUND(SQRT(((D6+G6)*O6/100)^2+(J6*(D6+G6)*0.09439)^2),0))</f>
        <v>34</v>
      </c>
      <c r="U6" s="32"/>
    </row>
    <row r="7" customFormat="false" ht="15" hidden="false" customHeight="false" outlineLevel="0" collapsed="false">
      <c r="A7" s="32" t="s">
        <v>127</v>
      </c>
      <c r="B7" s="32" t="s">
        <v>138</v>
      </c>
      <c r="C7" s="32" t="s">
        <v>138</v>
      </c>
      <c r="D7" s="54" t="n">
        <v>38</v>
      </c>
      <c r="E7" s="54" t="n">
        <v>38</v>
      </c>
      <c r="F7" s="65" t="n">
        <f aca="false">IF(E7="","",D7-E7)</f>
        <v>0</v>
      </c>
      <c r="G7" s="54" t="n">
        <v>74</v>
      </c>
      <c r="H7" s="54" t="n">
        <v>78</v>
      </c>
      <c r="I7" s="65" t="n">
        <f aca="false">IF(H7="","",G7-H7)</f>
        <v>-4</v>
      </c>
      <c r="J7" s="55" t="n">
        <f aca="false">IF(OR(D7="",D7+G7=0),"",D7/(D7+G7))</f>
        <v>0.339285714285714</v>
      </c>
      <c r="K7" s="55" t="n">
        <f aca="false">IF(E7="","",E7/(E7+H7))</f>
        <v>0.327586206896552</v>
      </c>
      <c r="L7" s="66" t="n">
        <f aca="false">IF(OR(K7="",J7=""),"",(J7-K7)*100)</f>
        <v>1.16995073891626</v>
      </c>
      <c r="M7" s="36" t="n">
        <v>4.08777417922727</v>
      </c>
      <c r="N7" s="36" t="n">
        <v>2.07923323551944</v>
      </c>
      <c r="O7" s="36" t="n">
        <f aca="false">SQRT(M7^2+N7^2)</f>
        <v>4.58618671534924</v>
      </c>
      <c r="P7" s="55" t="n">
        <f aca="false">IF(J7="","",MAX(0,J7-1.96*O7/100))</f>
        <v>0.249396454664869</v>
      </c>
      <c r="Q7" s="55" t="n">
        <f aca="false">IF(J7="","",MIN(1,J7+1.96*O7/100))</f>
        <v>0.429174973906559</v>
      </c>
      <c r="R7" s="32" t="str">
        <f aca="false">IF(L7="","",IF(ABS(L7)&lt;=O7,"Yes","No"))</f>
        <v>Yes</v>
      </c>
      <c r="S7" s="32" t="str">
        <f aca="false">IF(L7="","",IF(ABS(L7)&lt;=1.96*O7,"Yes","No"))</f>
        <v>Yes</v>
      </c>
      <c r="T7" s="54" t="n">
        <f aca="false">IF(D7="","",ROUND(SQRT(((D7+G7)*O7/100)^2+(J7*(D7+G7)*0.15542)^2),0))</f>
        <v>8</v>
      </c>
      <c r="U7" s="32"/>
    </row>
    <row r="8" customFormat="false" ht="15" hidden="false" customHeight="false" outlineLevel="0" collapsed="false">
      <c r="A8" s="32" t="s">
        <v>127</v>
      </c>
      <c r="B8" s="32" t="s">
        <v>139</v>
      </c>
      <c r="C8" s="32" t="s">
        <v>140</v>
      </c>
      <c r="D8" s="54" t="n">
        <v>271</v>
      </c>
      <c r="E8" s="54" t="n">
        <v>301</v>
      </c>
      <c r="F8" s="65" t="n">
        <f aca="false">IF(E8="","",D8-E8)</f>
        <v>-30</v>
      </c>
      <c r="G8" s="54" t="n">
        <v>738</v>
      </c>
      <c r="H8" s="54" t="n">
        <v>760</v>
      </c>
      <c r="I8" s="65" t="n">
        <f aca="false">IF(H8="","",G8-H8)</f>
        <v>-22</v>
      </c>
      <c r="J8" s="55" t="n">
        <f aca="false">IF(OR(D8="",D8+G8=0),"",D8/(D8+G8))</f>
        <v>0.268582755203171</v>
      </c>
      <c r="K8" s="55" t="n">
        <f aca="false">IF(E8="","",E8/(E8+H8))</f>
        <v>0.283694627709708</v>
      </c>
      <c r="L8" s="66" t="n">
        <f aca="false">IF(OR(K8="",J8=""),"",(J8-K8)*100)</f>
        <v>-1.51118725065364</v>
      </c>
      <c r="M8" s="36" t="n">
        <v>2.81289925030312</v>
      </c>
      <c r="N8" s="36" t="n">
        <v>2.07923323551944</v>
      </c>
      <c r="O8" s="36" t="n">
        <f aca="false">SQRT(M8^2+N8^2)</f>
        <v>3.49794411619804</v>
      </c>
      <c r="P8" s="55" t="n">
        <f aca="false">IF(J8="","",MAX(0,J8-1.96*O8/100))</f>
        <v>0.20002305052569</v>
      </c>
      <c r="Q8" s="55" t="n">
        <f aca="false">IF(J8="","",MIN(1,J8+1.96*O8/100))</f>
        <v>0.337142459880653</v>
      </c>
      <c r="R8" s="32" t="str">
        <f aca="false">IF(L8="","",IF(ABS(L8)&lt;=O8,"Yes","No"))</f>
        <v>Yes</v>
      </c>
      <c r="S8" s="32" t="str">
        <f aca="false">IF(L8="","",IF(ABS(L8)&lt;=1.96*O8,"Yes","No"))</f>
        <v>Yes</v>
      </c>
      <c r="T8" s="54" t="n">
        <f aca="false">IF(D8="","",ROUND(SQRT(((D8+G8)*O8/100)^2+(J8*(D8+G8)*0.09439)^2),0))</f>
        <v>44</v>
      </c>
      <c r="U8" s="32"/>
    </row>
    <row r="9" customFormat="false" ht="15" hidden="false" customHeight="false" outlineLevel="0" collapsed="false">
      <c r="A9" s="32" t="s">
        <v>127</v>
      </c>
      <c r="B9" s="32" t="s">
        <v>139</v>
      </c>
      <c r="C9" s="32" t="s">
        <v>141</v>
      </c>
      <c r="D9" s="54" t="n">
        <v>157</v>
      </c>
      <c r="E9" s="54" t="n">
        <v>164</v>
      </c>
      <c r="F9" s="65" t="n">
        <f aca="false">IF(E9="","",D9-E9)</f>
        <v>-7</v>
      </c>
      <c r="G9" s="54" t="n">
        <v>431</v>
      </c>
      <c r="H9" s="54" t="n">
        <v>450</v>
      </c>
      <c r="I9" s="65" t="n">
        <f aca="false">IF(H9="","",G9-H9)</f>
        <v>-19</v>
      </c>
      <c r="J9" s="55" t="n">
        <f aca="false">IF(OR(D9="",D9+G9=0),"",D9/(D9+G9))</f>
        <v>0.267006802721088</v>
      </c>
      <c r="K9" s="55" t="n">
        <f aca="false">IF(E9="","",E9/(E9+H9))</f>
        <v>0.267100977198697</v>
      </c>
      <c r="L9" s="66" t="n">
        <f aca="false">IF(OR(K9="",J9=""),"",(J9-K9)*100)</f>
        <v>-0.00941744776086217</v>
      </c>
      <c r="M9" s="36" t="n">
        <v>4.08777417922727</v>
      </c>
      <c r="N9" s="36" t="n">
        <v>2.07923323551944</v>
      </c>
      <c r="O9" s="36" t="n">
        <f aca="false">SQRT(M9^2+N9^2)</f>
        <v>4.58618671534924</v>
      </c>
      <c r="P9" s="55" t="n">
        <f aca="false">IF(J9="","",MAX(0,J9-1.96*O9/100))</f>
        <v>0.177117543100243</v>
      </c>
      <c r="Q9" s="55" t="n">
        <f aca="false">IF(J9="","",MIN(1,J9+1.96*O9/100))</f>
        <v>0.356896062341934</v>
      </c>
      <c r="R9" s="32" t="str">
        <f aca="false">IF(L9="","",IF(ABS(L9)&lt;=O9,"Yes","No"))</f>
        <v>Yes</v>
      </c>
      <c r="S9" s="32" t="str">
        <f aca="false">IF(L9="","",IF(ABS(L9)&lt;=1.96*O9,"Yes","No"))</f>
        <v>Yes</v>
      </c>
      <c r="T9" s="54" t="n">
        <f aca="false">IF(D9="","",ROUND(SQRT(((D9+G9)*O9/100)^2+(J9*(D9+G9)*0.15542)^2),0))</f>
        <v>36</v>
      </c>
      <c r="U9" s="32"/>
    </row>
    <row r="10" customFormat="false" ht="15" hidden="false" customHeight="false" outlineLevel="0" collapsed="false">
      <c r="A10" s="32" t="s">
        <v>127</v>
      </c>
      <c r="B10" s="32" t="s">
        <v>139</v>
      </c>
      <c r="C10" s="32" t="s">
        <v>142</v>
      </c>
      <c r="D10" s="54" t="n">
        <v>215</v>
      </c>
      <c r="E10" s="54" t="n">
        <v>235</v>
      </c>
      <c r="F10" s="65" t="n">
        <f aca="false">IF(E10="","",D10-E10)</f>
        <v>-20</v>
      </c>
      <c r="G10" s="54" t="n">
        <v>623</v>
      </c>
      <c r="H10" s="54" t="n">
        <v>626</v>
      </c>
      <c r="I10" s="65" t="n">
        <f aca="false">IF(H10="","",G10-H10)</f>
        <v>-3</v>
      </c>
      <c r="J10" s="55" t="n">
        <f aca="false">IF(OR(D10="",D10+G10=0),"",D10/(D10+G10))</f>
        <v>0.256563245823389</v>
      </c>
      <c r="K10" s="55" t="n">
        <f aca="false">IF(E10="","",E10/(E10+H10))</f>
        <v>0.272938443670151</v>
      </c>
      <c r="L10" s="66" t="n">
        <f aca="false">IF(OR(K10="",J10=""),"",(J10-K10)*100)</f>
        <v>-1.63751978467619</v>
      </c>
      <c r="M10" s="36" t="n">
        <v>2.81289925030312</v>
      </c>
      <c r="N10" s="36" t="n">
        <v>2.07923323551944</v>
      </c>
      <c r="O10" s="36" t="n">
        <f aca="false">SQRT(M10^2+N10^2)</f>
        <v>3.49794411619804</v>
      </c>
      <c r="P10" s="55" t="n">
        <f aca="false">IF(J10="","",MAX(0,J10-1.96*O10/100))</f>
        <v>0.188003541145907</v>
      </c>
      <c r="Q10" s="55" t="n">
        <f aca="false">IF(J10="","",MIN(1,J10+1.96*O10/100))</f>
        <v>0.325122950500871</v>
      </c>
      <c r="R10" s="32" t="str">
        <f aca="false">IF(L10="","",IF(ABS(L10)&lt;=O10,"Yes","No"))</f>
        <v>Yes</v>
      </c>
      <c r="S10" s="32" t="str">
        <f aca="false">IF(L10="","",IF(ABS(L10)&lt;=1.96*O10,"Yes","No"))</f>
        <v>Yes</v>
      </c>
      <c r="T10" s="54" t="n">
        <f aca="false">IF(D10="","",ROUND(SQRT(((D10+G10)*O10/100)^2+(J10*(D10+G10)*0.09439)^2),0))</f>
        <v>36</v>
      </c>
      <c r="U10" s="32"/>
    </row>
    <row r="11" customFormat="false" ht="15" hidden="false" customHeight="false" outlineLevel="0" collapsed="false">
      <c r="A11" s="32" t="s">
        <v>127</v>
      </c>
      <c r="B11" s="32" t="s">
        <v>143</v>
      </c>
      <c r="C11" s="32" t="s">
        <v>144</v>
      </c>
      <c r="D11" s="54" t="n">
        <v>218</v>
      </c>
      <c r="E11" s="54" t="n">
        <v>229</v>
      </c>
      <c r="F11" s="65" t="n">
        <f aca="false">IF(E11="","",D11-E11)</f>
        <v>-11</v>
      </c>
      <c r="G11" s="54" t="n">
        <v>277</v>
      </c>
      <c r="H11" s="54" t="n">
        <v>297</v>
      </c>
      <c r="I11" s="65" t="n">
        <f aca="false">IF(H11="","",G11-H11)</f>
        <v>-20</v>
      </c>
      <c r="J11" s="55" t="n">
        <f aca="false">IF(OR(D11="",D11+G11=0),"",D11/(D11+G11))</f>
        <v>0.44040404040404</v>
      </c>
      <c r="K11" s="55" t="n">
        <f aca="false">IF(E11="","",E11/(E11+H11))</f>
        <v>0.435361216730038</v>
      </c>
      <c r="L11" s="66" t="n">
        <f aca="false">IF(OR(K11="",J11=""),"",(J11-K11)*100)</f>
        <v>0.504282367400238</v>
      </c>
      <c r="M11" s="36" t="n">
        <v>4.08777417922727</v>
      </c>
      <c r="N11" s="36" t="n">
        <v>2.07923323551944</v>
      </c>
      <c r="O11" s="36" t="n">
        <f aca="false">SQRT(M11^2+N11^2)</f>
        <v>4.58618671534924</v>
      </c>
      <c r="P11" s="55" t="n">
        <f aca="false">IF(J11="","",MAX(0,J11-1.96*O11/100))</f>
        <v>0.350514780783195</v>
      </c>
      <c r="Q11" s="55" t="n">
        <f aca="false">IF(J11="","",MIN(1,J11+1.96*O11/100))</f>
        <v>0.530293300024886</v>
      </c>
      <c r="R11" s="32" t="str">
        <f aca="false">IF(L11="","",IF(ABS(L11)&lt;=O11,"Yes","No"))</f>
        <v>Yes</v>
      </c>
      <c r="S11" s="32" t="str">
        <f aca="false">IF(L11="","",IF(ABS(L11)&lt;=1.96*O11,"Yes","No"))</f>
        <v>Yes</v>
      </c>
      <c r="T11" s="54" t="n">
        <f aca="false">IF(D11="","",ROUND(SQRT(((D11+G11)*O11/100)^2+(J11*(D11+G11)*0.15542)^2),0))</f>
        <v>41</v>
      </c>
      <c r="U11" s="32"/>
    </row>
    <row r="12" customFormat="false" ht="15" hidden="false" customHeight="false" outlineLevel="0" collapsed="false">
      <c r="A12" s="32" t="s">
        <v>127</v>
      </c>
      <c r="B12" s="32" t="s">
        <v>143</v>
      </c>
      <c r="C12" s="32" t="s">
        <v>145</v>
      </c>
      <c r="D12" s="54" t="n">
        <v>158</v>
      </c>
      <c r="E12" s="54" t="n">
        <v>163</v>
      </c>
      <c r="F12" s="65" t="n">
        <f aca="false">IF(E12="","",D12-E12)</f>
        <v>-5</v>
      </c>
      <c r="G12" s="54" t="n">
        <v>212</v>
      </c>
      <c r="H12" s="54" t="n">
        <v>226</v>
      </c>
      <c r="I12" s="65" t="n">
        <f aca="false">IF(H12="","",G12-H12)</f>
        <v>-14</v>
      </c>
      <c r="J12" s="55" t="n">
        <f aca="false">IF(OR(D12="",D12+G12=0),"",D12/(D12+G12))</f>
        <v>0.427027027027027</v>
      </c>
      <c r="K12" s="55" t="n">
        <f aca="false">IF(E12="","",E12/(E12+H12))</f>
        <v>0.419023136246787</v>
      </c>
      <c r="L12" s="66" t="n">
        <f aca="false">IF(OR(K12="",J12=""),"",(J12-K12)*100)</f>
        <v>0.800389078024044</v>
      </c>
      <c r="M12" s="36" t="n">
        <v>4.08777417922727</v>
      </c>
      <c r="N12" s="36" t="n">
        <v>2.07923323551944</v>
      </c>
      <c r="O12" s="36" t="n">
        <f aca="false">SQRT(M12^2+N12^2)</f>
        <v>4.58618671534924</v>
      </c>
      <c r="P12" s="55" t="n">
        <f aca="false">IF(J12="","",MAX(0,J12-1.96*O12/100))</f>
        <v>0.337137767406182</v>
      </c>
      <c r="Q12" s="55" t="n">
        <f aca="false">IF(J12="","",MIN(1,J12+1.96*O12/100))</f>
        <v>0.516916286647872</v>
      </c>
      <c r="R12" s="32" t="str">
        <f aca="false">IF(L12="","",IF(ABS(L12)&lt;=O12,"Yes","No"))</f>
        <v>Yes</v>
      </c>
      <c r="S12" s="32" t="str">
        <f aca="false">IF(L12="","",IF(ABS(L12)&lt;=1.96*O12,"Yes","No"))</f>
        <v>Yes</v>
      </c>
      <c r="T12" s="54" t="n">
        <f aca="false">IF(D12="","",ROUND(SQRT(((D12+G12)*O12/100)^2+(J12*(D12+G12)*0.15542)^2),0))</f>
        <v>30</v>
      </c>
      <c r="U12" s="32"/>
    </row>
    <row r="13" customFormat="false" ht="15" hidden="false" customHeight="false" outlineLevel="0" collapsed="false">
      <c r="A13" s="32" t="s">
        <v>127</v>
      </c>
      <c r="B13" s="32" t="s">
        <v>143</v>
      </c>
      <c r="C13" s="32" t="s">
        <v>146</v>
      </c>
      <c r="D13" s="54" t="n">
        <v>274</v>
      </c>
      <c r="E13" s="54" t="n">
        <v>286</v>
      </c>
      <c r="F13" s="65" t="n">
        <f aca="false">IF(E13="","",D13-E13)</f>
        <v>-12</v>
      </c>
      <c r="G13" s="54" t="n">
        <v>451</v>
      </c>
      <c r="H13" s="54" t="n">
        <v>464</v>
      </c>
      <c r="I13" s="65" t="n">
        <f aca="false">IF(H13="","",G13-H13)</f>
        <v>-13</v>
      </c>
      <c r="J13" s="55" t="n">
        <f aca="false">IF(OR(D13="",D13+G13=0),"",D13/(D13+G13))</f>
        <v>0.377931034482759</v>
      </c>
      <c r="K13" s="55" t="n">
        <f aca="false">IF(E13="","",E13/(E13+H13))</f>
        <v>0.381333333333333</v>
      </c>
      <c r="L13" s="66" t="n">
        <f aca="false">IF(OR(K13="",J13=""),"",(J13-K13)*100)</f>
        <v>-0.340229885057475</v>
      </c>
      <c r="M13" s="36" t="n">
        <v>4.08777417922727</v>
      </c>
      <c r="N13" s="36" t="n">
        <v>2.07923323551944</v>
      </c>
      <c r="O13" s="36" t="n">
        <f aca="false">SQRT(M13^2+N13^2)</f>
        <v>4.58618671534924</v>
      </c>
      <c r="P13" s="55" t="n">
        <f aca="false">IF(J13="","",MAX(0,J13-1.96*O13/100))</f>
        <v>0.288041774861914</v>
      </c>
      <c r="Q13" s="55" t="n">
        <f aca="false">IF(J13="","",MIN(1,J13+1.96*O13/100))</f>
        <v>0.467820294103604</v>
      </c>
      <c r="R13" s="32" t="str">
        <f aca="false">IF(L13="","",IF(ABS(L13)&lt;=O13,"Yes","No"))</f>
        <v>Yes</v>
      </c>
      <c r="S13" s="32" t="str">
        <f aca="false">IF(L13="","",IF(ABS(L13)&lt;=1.96*O13,"Yes","No"))</f>
        <v>Yes</v>
      </c>
      <c r="T13" s="54" t="n">
        <f aca="false">IF(D13="","",ROUND(SQRT(((D13+G13)*O13/100)^2+(J13*(D13+G13)*0.15542)^2),0))</f>
        <v>54</v>
      </c>
      <c r="U13" s="32"/>
    </row>
    <row r="14" customFormat="false" ht="15" hidden="false" customHeight="false" outlineLevel="0" collapsed="false">
      <c r="A14" s="32" t="s">
        <v>127</v>
      </c>
      <c r="B14" s="32" t="s">
        <v>143</v>
      </c>
      <c r="C14" s="32" t="s">
        <v>147</v>
      </c>
      <c r="D14" s="54" t="n">
        <v>128</v>
      </c>
      <c r="E14" s="54" t="n">
        <v>138</v>
      </c>
      <c r="F14" s="65" t="n">
        <f aca="false">IF(E14="","",D14-E14)</f>
        <v>-10</v>
      </c>
      <c r="G14" s="54" t="n">
        <v>121</v>
      </c>
      <c r="H14" s="54" t="n">
        <v>134</v>
      </c>
      <c r="I14" s="65" t="n">
        <f aca="false">IF(H14="","",G14-H14)</f>
        <v>-13</v>
      </c>
      <c r="J14" s="55" t="n">
        <f aca="false">IF(OR(D14="",D14+G14=0),"",D14/(D14+G14))</f>
        <v>0.514056224899598</v>
      </c>
      <c r="K14" s="55" t="n">
        <f aca="false">IF(E14="","",E14/(E14+H14))</f>
        <v>0.507352941176471</v>
      </c>
      <c r="L14" s="66" t="n">
        <f aca="false">IF(OR(K14="",J14=""),"",(J14-K14)*100)</f>
        <v>0.670328372312778</v>
      </c>
      <c r="M14" s="36" t="n">
        <v>4.08777417922727</v>
      </c>
      <c r="N14" s="36" t="n">
        <v>2.07923323551944</v>
      </c>
      <c r="O14" s="36" t="n">
        <f aca="false">SQRT(M14^2+N14^2)</f>
        <v>4.58618671534924</v>
      </c>
      <c r="P14" s="55" t="n">
        <f aca="false">IF(J14="","",MAX(0,J14-1.96*O14/100))</f>
        <v>0.424166965278753</v>
      </c>
      <c r="Q14" s="55" t="n">
        <f aca="false">IF(J14="","",MIN(1,J14+1.96*O14/100))</f>
        <v>0.603945484520443</v>
      </c>
      <c r="R14" s="32" t="str">
        <f aca="false">IF(L14="","",IF(ABS(L14)&lt;=O14,"Yes","No"))</f>
        <v>Yes</v>
      </c>
      <c r="S14" s="32" t="str">
        <f aca="false">IF(L14="","",IF(ABS(L14)&lt;=1.96*O14,"Yes","No"))</f>
        <v>Yes</v>
      </c>
      <c r="T14" s="54" t="n">
        <f aca="false">IF(D14="","",ROUND(SQRT(((D14+G14)*O14/100)^2+(J14*(D14+G14)*0.15542)^2),0))</f>
        <v>23</v>
      </c>
      <c r="U14" s="32"/>
    </row>
    <row r="15" customFormat="false" ht="15" hidden="false" customHeight="false" outlineLevel="0" collapsed="false">
      <c r="A15" s="32" t="s">
        <v>127</v>
      </c>
      <c r="B15" s="32" t="s">
        <v>143</v>
      </c>
      <c r="C15" s="32" t="s">
        <v>148</v>
      </c>
      <c r="D15" s="54" t="n">
        <v>267</v>
      </c>
      <c r="E15" s="54" t="n">
        <v>275</v>
      </c>
      <c r="F15" s="65" t="n">
        <f aca="false">IF(E15="","",D15-E15)</f>
        <v>-8</v>
      </c>
      <c r="G15" s="54" t="n">
        <v>325</v>
      </c>
      <c r="H15" s="54" t="n">
        <v>352</v>
      </c>
      <c r="I15" s="65" t="n">
        <f aca="false">IF(H15="","",G15-H15)</f>
        <v>-27</v>
      </c>
      <c r="J15" s="55" t="n">
        <f aca="false">IF(OR(D15="",D15+G15=0),"",D15/(D15+G15))</f>
        <v>0.451013513513514</v>
      </c>
      <c r="K15" s="55" t="n">
        <f aca="false">IF(E15="","",E15/(E15+H15))</f>
        <v>0.43859649122807</v>
      </c>
      <c r="L15" s="66" t="n">
        <f aca="false">IF(OR(K15="",J15=""),"",(J15-K15)*100)</f>
        <v>1.24170222854433</v>
      </c>
      <c r="M15" s="36" t="n">
        <v>4.08777417922727</v>
      </c>
      <c r="N15" s="36" t="n">
        <v>2.07923323551944</v>
      </c>
      <c r="O15" s="36" t="n">
        <f aca="false">SQRT(M15^2+N15^2)</f>
        <v>4.58618671534924</v>
      </c>
      <c r="P15" s="55" t="n">
        <f aca="false">IF(J15="","",MAX(0,J15-1.96*O15/100))</f>
        <v>0.361124253892668</v>
      </c>
      <c r="Q15" s="55" t="n">
        <f aca="false">IF(J15="","",MIN(1,J15+1.96*O15/100))</f>
        <v>0.540902773134359</v>
      </c>
      <c r="R15" s="32" t="str">
        <f aca="false">IF(L15="","",IF(ABS(L15)&lt;=O15,"Yes","No"))</f>
        <v>Yes</v>
      </c>
      <c r="S15" s="32" t="str">
        <f aca="false">IF(L15="","",IF(ABS(L15)&lt;=1.96*O15,"Yes","No"))</f>
        <v>Yes</v>
      </c>
      <c r="T15" s="54" t="n">
        <f aca="false">IF(D15="","",ROUND(SQRT(((D15+G15)*O15/100)^2+(J15*(D15+G15)*0.15542)^2),0))</f>
        <v>50</v>
      </c>
      <c r="U15" s="32"/>
    </row>
    <row r="16" customFormat="false" ht="15" hidden="false" customHeight="false" outlineLevel="0" collapsed="false">
      <c r="A16" s="32" t="s">
        <v>127</v>
      </c>
      <c r="B16" s="32" t="s">
        <v>149</v>
      </c>
      <c r="C16" s="32" t="s">
        <v>150</v>
      </c>
      <c r="D16" s="54" t="n">
        <v>107</v>
      </c>
      <c r="E16" s="54" t="n">
        <v>120</v>
      </c>
      <c r="F16" s="65" t="n">
        <f aca="false">IF(E16="","",D16-E16)</f>
        <v>-13</v>
      </c>
      <c r="G16" s="54" t="n">
        <v>219</v>
      </c>
      <c r="H16" s="54" t="n">
        <v>202</v>
      </c>
      <c r="I16" s="65" t="n">
        <f aca="false">IF(H16="","",G16-H16)</f>
        <v>17</v>
      </c>
      <c r="J16" s="55" t="n">
        <f aca="false">IF(OR(D16="",D16+G16=0),"",D16/(D16+G16))</f>
        <v>0.328220858895706</v>
      </c>
      <c r="K16" s="55" t="n">
        <f aca="false">IF(E16="","",E16/(E16+H16))</f>
        <v>0.372670807453416</v>
      </c>
      <c r="L16" s="66" t="n">
        <f aca="false">IF(OR(K16="",J16=""),"",(J16-K16)*100)</f>
        <v>-4.44499485577106</v>
      </c>
      <c r="M16" s="36" t="n">
        <v>4.08777417922727</v>
      </c>
      <c r="N16" s="36" t="n">
        <v>2.07923323551944</v>
      </c>
      <c r="O16" s="36" t="n">
        <f aca="false">SQRT(M16^2+N16^2)</f>
        <v>4.58618671534924</v>
      </c>
      <c r="P16" s="55" t="n">
        <f aca="false">IF(J16="","",MAX(0,J16-1.96*O16/100))</f>
        <v>0.23833159927486</v>
      </c>
      <c r="Q16" s="55" t="n">
        <f aca="false">IF(J16="","",MIN(1,J16+1.96*O16/100))</f>
        <v>0.418110118516551</v>
      </c>
      <c r="R16" s="32" t="str">
        <f aca="false">IF(L16="","",IF(ABS(L16)&lt;=O16,"Yes","No"))</f>
        <v>Yes</v>
      </c>
      <c r="S16" s="32" t="str">
        <f aca="false">IF(L16="","",IF(ABS(L16)&lt;=1.96*O16,"Yes","No"))</f>
        <v>Yes</v>
      </c>
      <c r="T16" s="54" t="n">
        <f aca="false">IF(D16="","",ROUND(SQRT(((D16+G16)*O16/100)^2+(J16*(D16+G16)*0.15542)^2),0))</f>
        <v>22</v>
      </c>
      <c r="U16" s="32"/>
    </row>
    <row r="17" customFormat="false" ht="15" hidden="false" customHeight="false" outlineLevel="0" collapsed="false">
      <c r="A17" s="32" t="s">
        <v>127</v>
      </c>
      <c r="B17" s="32" t="s">
        <v>149</v>
      </c>
      <c r="C17" s="32" t="s">
        <v>151</v>
      </c>
      <c r="D17" s="54" t="n">
        <v>214</v>
      </c>
      <c r="E17" s="54" t="n">
        <v>227</v>
      </c>
      <c r="F17" s="65" t="n">
        <f aca="false">IF(E17="","",D17-E17)</f>
        <v>-13</v>
      </c>
      <c r="G17" s="54" t="n">
        <v>502</v>
      </c>
      <c r="H17" s="54" t="n">
        <v>484</v>
      </c>
      <c r="I17" s="65" t="n">
        <f aca="false">IF(H17="","",G17-H17)</f>
        <v>18</v>
      </c>
      <c r="J17" s="55" t="n">
        <f aca="false">IF(OR(D17="",D17+G17=0),"",D17/(D17+G17))</f>
        <v>0.298882681564246</v>
      </c>
      <c r="K17" s="55" t="n">
        <f aca="false">IF(E17="","",E17/(E17+H17))</f>
        <v>0.319268635724332</v>
      </c>
      <c r="L17" s="66" t="n">
        <f aca="false">IF(OR(K17="",J17=""),"",(J17-K17)*100)</f>
        <v>-2.03859541600862</v>
      </c>
      <c r="M17" s="36" t="n">
        <v>4.08777417922727</v>
      </c>
      <c r="N17" s="36" t="n">
        <v>2.07923323551944</v>
      </c>
      <c r="O17" s="36" t="n">
        <f aca="false">SQRT(M17^2+N17^2)</f>
        <v>4.58618671534924</v>
      </c>
      <c r="P17" s="55" t="n">
        <f aca="false">IF(J17="","",MAX(0,J17-1.96*O17/100))</f>
        <v>0.208993421943401</v>
      </c>
      <c r="Q17" s="55" t="n">
        <f aca="false">IF(J17="","",MIN(1,J17+1.96*O17/100))</f>
        <v>0.388771941185091</v>
      </c>
      <c r="R17" s="32" t="str">
        <f aca="false">IF(L17="","",IF(ABS(L17)&lt;=O17,"Yes","No"))</f>
        <v>Yes</v>
      </c>
      <c r="S17" s="32" t="str">
        <f aca="false">IF(L17="","",IF(ABS(L17)&lt;=1.96*O17,"Yes","No"))</f>
        <v>Yes</v>
      </c>
      <c r="T17" s="54" t="n">
        <f aca="false">IF(D17="","",ROUND(SQRT(((D17+G17)*O17/100)^2+(J17*(D17+G17)*0.15542)^2),0))</f>
        <v>47</v>
      </c>
      <c r="U17" s="32"/>
    </row>
    <row r="18" customFormat="false" ht="15" hidden="false" customHeight="false" outlineLevel="0" collapsed="false">
      <c r="A18" s="32" t="s">
        <v>127</v>
      </c>
      <c r="B18" s="32" t="s">
        <v>152</v>
      </c>
      <c r="C18" s="32" t="s">
        <v>153</v>
      </c>
      <c r="D18" s="54" t="n">
        <v>261</v>
      </c>
      <c r="E18" s="54" t="n">
        <v>249</v>
      </c>
      <c r="F18" s="65" t="n">
        <f aca="false">IF(E18="","",D18-E18)</f>
        <v>12</v>
      </c>
      <c r="G18" s="54" t="n">
        <v>392</v>
      </c>
      <c r="H18" s="54" t="n">
        <v>392</v>
      </c>
      <c r="I18" s="65" t="n">
        <f aca="false">IF(H18="","",G18-H18)</f>
        <v>0</v>
      </c>
      <c r="J18" s="55" t="n">
        <f aca="false">IF(OR(D18="",D18+G18=0),"",D18/(D18+G18))</f>
        <v>0.399693721286371</v>
      </c>
      <c r="K18" s="55" t="n">
        <f aca="false">IF(E18="","",E18/(E18+H18))</f>
        <v>0.388455538221529</v>
      </c>
      <c r="L18" s="66" t="n">
        <f aca="false">IF(OR(K18="",J18=""),"",(J18-K18)*100)</f>
        <v>1.12381830648418</v>
      </c>
      <c r="M18" s="36" t="n">
        <v>4.08777417922727</v>
      </c>
      <c r="N18" s="36" t="n">
        <v>2.07923323551944</v>
      </c>
      <c r="O18" s="36" t="n">
        <f aca="false">SQRT(M18^2+N18^2)</f>
        <v>4.58618671534924</v>
      </c>
      <c r="P18" s="55" t="n">
        <f aca="false">IF(J18="","",MAX(0,J18-1.96*O18/100))</f>
        <v>0.309804461665526</v>
      </c>
      <c r="Q18" s="55" t="n">
        <f aca="false">IF(J18="","",MIN(1,J18+1.96*O18/100))</f>
        <v>0.489582980907216</v>
      </c>
      <c r="R18" s="32" t="str">
        <f aca="false">IF(L18="","",IF(ABS(L18)&lt;=O18,"Yes","No"))</f>
        <v>Yes</v>
      </c>
      <c r="S18" s="32" t="str">
        <f aca="false">IF(L18="","",IF(ABS(L18)&lt;=1.96*O18,"Yes","No"))</f>
        <v>Yes</v>
      </c>
      <c r="T18" s="54" t="n">
        <f aca="false">IF(D18="","",ROUND(SQRT(((D18+G18)*O18/100)^2+(J18*(D18+G18)*0.15542)^2),0))</f>
        <v>50</v>
      </c>
      <c r="U18" s="32"/>
    </row>
    <row r="19" customFormat="false" ht="15" hidden="false" customHeight="false" outlineLevel="0" collapsed="false">
      <c r="A19" s="32" t="s">
        <v>127</v>
      </c>
      <c r="B19" s="32" t="s">
        <v>152</v>
      </c>
      <c r="C19" s="32" t="s">
        <v>154</v>
      </c>
      <c r="D19" s="54" t="n">
        <v>166</v>
      </c>
      <c r="E19" s="54" t="n">
        <v>152</v>
      </c>
      <c r="F19" s="65" t="n">
        <f aca="false">IF(E19="","",D19-E19)</f>
        <v>14</v>
      </c>
      <c r="G19" s="54" t="n">
        <v>243</v>
      </c>
      <c r="H19" s="54" t="n">
        <v>246</v>
      </c>
      <c r="I19" s="65" t="n">
        <f aca="false">IF(H19="","",G19-H19)</f>
        <v>-3</v>
      </c>
      <c r="J19" s="55" t="n">
        <f aca="false">IF(OR(D19="",D19+G19=0),"",D19/(D19+G19))</f>
        <v>0.405867970660147</v>
      </c>
      <c r="K19" s="55" t="n">
        <f aca="false">IF(E19="","",E19/(E19+H19))</f>
        <v>0.381909547738693</v>
      </c>
      <c r="L19" s="66" t="n">
        <f aca="false">IF(OR(K19="",J19=""),"",(J19-K19)*100)</f>
        <v>2.39584229214532</v>
      </c>
      <c r="M19" s="36" t="n">
        <v>4.08777417922727</v>
      </c>
      <c r="N19" s="36" t="n">
        <v>2.07923323551944</v>
      </c>
      <c r="O19" s="36" t="n">
        <f aca="false">SQRT(M19^2+N19^2)</f>
        <v>4.58618671534924</v>
      </c>
      <c r="P19" s="55" t="n">
        <f aca="false">IF(J19="","",MAX(0,J19-1.96*O19/100))</f>
        <v>0.315978711039302</v>
      </c>
      <c r="Q19" s="55" t="n">
        <f aca="false">IF(J19="","",MIN(1,J19+1.96*O19/100))</f>
        <v>0.495757230280992</v>
      </c>
      <c r="R19" s="32" t="str">
        <f aca="false">IF(L19="","",IF(ABS(L19)&lt;=O19,"Yes","No"))</f>
        <v>Yes</v>
      </c>
      <c r="S19" s="32" t="str">
        <f aca="false">IF(L19="","",IF(ABS(L19)&lt;=1.96*O19,"Yes","No"))</f>
        <v>Yes</v>
      </c>
      <c r="T19" s="54" t="n">
        <f aca="false">IF(D19="","",ROUND(SQRT(((D19+G19)*O19/100)^2+(J19*(D19+G19)*0.15542)^2),0))</f>
        <v>32</v>
      </c>
      <c r="U19" s="32"/>
    </row>
    <row r="20" customFormat="false" ht="15" hidden="false" customHeight="false" outlineLevel="0" collapsed="false">
      <c r="A20" s="32" t="s">
        <v>127</v>
      </c>
      <c r="B20" s="32" t="s">
        <v>152</v>
      </c>
      <c r="C20" s="32" t="s">
        <v>155</v>
      </c>
      <c r="D20" s="54" t="n">
        <v>147</v>
      </c>
      <c r="E20" s="54" t="n">
        <v>165</v>
      </c>
      <c r="F20" s="65" t="n">
        <f aca="false">IF(E20="","",D20-E20)</f>
        <v>-18</v>
      </c>
      <c r="G20" s="54" t="n">
        <v>200</v>
      </c>
      <c r="H20" s="54" t="n">
        <v>237</v>
      </c>
      <c r="I20" s="65" t="n">
        <f aca="false">IF(H20="","",G20-H20)</f>
        <v>-37</v>
      </c>
      <c r="J20" s="55" t="n">
        <f aca="false">IF(OR(D20="",D20+G20=0),"",D20/(D20+G20))</f>
        <v>0.423631123919308</v>
      </c>
      <c r="K20" s="55" t="n">
        <f aca="false">IF(E20="","",E20/(E20+H20))</f>
        <v>0.41044776119403</v>
      </c>
      <c r="L20" s="66" t="n">
        <f aca="false">IF(OR(K20="",J20=""),"",(J20-K20)*100)</f>
        <v>1.31833627252785</v>
      </c>
      <c r="M20" s="36" t="n">
        <v>4.08777417922727</v>
      </c>
      <c r="N20" s="36" t="n">
        <v>2.07923323551944</v>
      </c>
      <c r="O20" s="36" t="n">
        <f aca="false">SQRT(M20^2+N20^2)</f>
        <v>4.58618671534924</v>
      </c>
      <c r="P20" s="55" t="n">
        <f aca="false">IF(J20="","",MAX(0,J20-1.96*O20/100))</f>
        <v>0.333741864298463</v>
      </c>
      <c r="Q20" s="55" t="n">
        <f aca="false">IF(J20="","",MIN(1,J20+1.96*O20/100))</f>
        <v>0.513520383540153</v>
      </c>
      <c r="R20" s="32" t="str">
        <f aca="false">IF(L20="","",IF(ABS(L20)&lt;=O20,"Yes","No"))</f>
        <v>Yes</v>
      </c>
      <c r="S20" s="32" t="str">
        <f aca="false">IF(L20="","",IF(ABS(L20)&lt;=1.96*O20,"Yes","No"))</f>
        <v>Yes</v>
      </c>
      <c r="T20" s="54" t="n">
        <f aca="false">IF(D20="","",ROUND(SQRT(((D20+G20)*O20/100)^2+(J20*(D20+G20)*0.15542)^2),0))</f>
        <v>28</v>
      </c>
      <c r="U20" s="32"/>
    </row>
    <row r="21" customFormat="false" ht="15" hidden="false" customHeight="false" outlineLevel="0" collapsed="false">
      <c r="A21" s="32" t="s">
        <v>127</v>
      </c>
      <c r="B21" s="32" t="s">
        <v>156</v>
      </c>
      <c r="C21" s="32" t="s">
        <v>156</v>
      </c>
      <c r="D21" s="54" t="n">
        <v>39</v>
      </c>
      <c r="E21" s="54" t="n">
        <v>38</v>
      </c>
      <c r="F21" s="65" t="n">
        <f aca="false">IF(E21="","",D21-E21)</f>
        <v>1</v>
      </c>
      <c r="G21" s="54" t="n">
        <v>100</v>
      </c>
      <c r="H21" s="54" t="n">
        <v>106</v>
      </c>
      <c r="I21" s="65" t="n">
        <f aca="false">IF(H21="","",G21-H21)</f>
        <v>-6</v>
      </c>
      <c r="J21" s="55" t="n">
        <f aca="false">IF(OR(D21="",D21+G21=0),"",D21/(D21+G21))</f>
        <v>0.280575539568345</v>
      </c>
      <c r="K21" s="55" t="n">
        <f aca="false">IF(E21="","",E21/(E21+H21))</f>
        <v>0.263888888888889</v>
      </c>
      <c r="L21" s="66" t="n">
        <f aca="false">IF(OR(K21="",J21=""),"",(J21-K21)*100)</f>
        <v>1.66866506794564</v>
      </c>
      <c r="M21" s="36" t="n">
        <v>4.08777417922727</v>
      </c>
      <c r="N21" s="36" t="n">
        <v>2.07923323551944</v>
      </c>
      <c r="O21" s="36" t="n">
        <f aca="false">SQRT(M21^2+N21^2)</f>
        <v>4.58618671534924</v>
      </c>
      <c r="P21" s="55" t="n">
        <f aca="false">IF(J21="","",MAX(0,J21-1.96*O21/100))</f>
        <v>0.1906862799475</v>
      </c>
      <c r="Q21" s="55" t="n">
        <f aca="false">IF(J21="","",MIN(1,J21+1.96*O21/100))</f>
        <v>0.37046479918919</v>
      </c>
      <c r="R21" s="32" t="str">
        <f aca="false">IF(L21="","",IF(ABS(L21)&lt;=O21,"Yes","No"))</f>
        <v>Yes</v>
      </c>
      <c r="S21" s="32" t="str">
        <f aca="false">IF(L21="","",IF(ABS(L21)&lt;=1.96*O21,"Yes","No"))</f>
        <v>Yes</v>
      </c>
      <c r="T21" s="54" t="n">
        <f aca="false">IF(D21="","",ROUND(SQRT(((D21+G21)*O21/100)^2+(J21*(D21+G21)*0.15542)^2),0))</f>
        <v>9</v>
      </c>
      <c r="U21" s="32"/>
    </row>
    <row r="22" customFormat="false" ht="15" hidden="false" customHeight="false" outlineLevel="0" collapsed="false">
      <c r="A22" s="32" t="s">
        <v>127</v>
      </c>
      <c r="B22" s="32" t="s">
        <v>157</v>
      </c>
      <c r="C22" s="32" t="s">
        <v>157</v>
      </c>
      <c r="D22" s="54" t="n">
        <v>49</v>
      </c>
      <c r="E22" s="54" t="n">
        <v>58</v>
      </c>
      <c r="F22" s="65" t="n">
        <f aca="false">IF(E22="","",D22-E22)</f>
        <v>-9</v>
      </c>
      <c r="G22" s="54" t="n">
        <v>215</v>
      </c>
      <c r="H22" s="54" t="n">
        <v>214</v>
      </c>
      <c r="I22" s="65" t="n">
        <f aca="false">IF(H22="","",G22-H22)</f>
        <v>1</v>
      </c>
      <c r="J22" s="55" t="n">
        <f aca="false">IF(OR(D22="",D22+G22=0),"",D22/(D22+G22))</f>
        <v>0.185606060606061</v>
      </c>
      <c r="K22" s="55" t="n">
        <f aca="false">IF(E22="","",E22/(E22+H22))</f>
        <v>0.213235294117647</v>
      </c>
      <c r="L22" s="66" t="n">
        <f aca="false">IF(OR(K22="",J22=""),"",(J22-K22)*100)</f>
        <v>-2.76292335115864</v>
      </c>
      <c r="M22" s="36" t="n">
        <v>4.08777417922727</v>
      </c>
      <c r="N22" s="36" t="n">
        <v>2.07923323551944</v>
      </c>
      <c r="O22" s="36" t="n">
        <f aca="false">SQRT(M22^2+N22^2)</f>
        <v>4.58618671534924</v>
      </c>
      <c r="P22" s="55" t="n">
        <f aca="false">IF(J22="","",MAX(0,J22-1.96*O22/100))</f>
        <v>0.0957168009852156</v>
      </c>
      <c r="Q22" s="55" t="n">
        <f aca="false">IF(J22="","",MIN(1,J22+1.96*O22/100))</f>
        <v>0.275495320226906</v>
      </c>
      <c r="R22" s="32" t="str">
        <f aca="false">IF(L22="","",IF(ABS(L22)&lt;=O22,"Yes","No"))</f>
        <v>Yes</v>
      </c>
      <c r="S22" s="32" t="str">
        <f aca="false">IF(L22="","",IF(ABS(L22)&lt;=1.96*O22,"Yes","No"))</f>
        <v>Yes</v>
      </c>
      <c r="T22" s="54" t="n">
        <f aca="false">IF(D22="","",ROUND(SQRT(((D22+G22)*O22/100)^2+(J22*(D22+G22)*0.15542)^2),0))</f>
        <v>14</v>
      </c>
      <c r="U22" s="32"/>
    </row>
    <row r="23" customFormat="false" ht="15" hidden="false" customHeight="false" outlineLevel="0" collapsed="false">
      <c r="A23" s="32" t="s">
        <v>127</v>
      </c>
      <c r="B23" s="32" t="s">
        <v>158</v>
      </c>
      <c r="C23" s="32" t="s">
        <v>159</v>
      </c>
      <c r="D23" s="54" t="n">
        <v>306</v>
      </c>
      <c r="E23" s="54" t="n">
        <v>321</v>
      </c>
      <c r="F23" s="65" t="n">
        <f aca="false">IF(E23="","",D23-E23)</f>
        <v>-15</v>
      </c>
      <c r="G23" s="54" t="n">
        <v>479</v>
      </c>
      <c r="H23" s="54" t="n">
        <v>498</v>
      </c>
      <c r="I23" s="65" t="n">
        <f aca="false">IF(H23="","",G23-H23)</f>
        <v>-19</v>
      </c>
      <c r="J23" s="55" t="n">
        <f aca="false">IF(OR(D23="",D23+G23=0),"",D23/(D23+G23))</f>
        <v>0.389808917197452</v>
      </c>
      <c r="K23" s="55" t="n">
        <f aca="false">IF(E23="","",E23/(E23+H23))</f>
        <v>0.391941391941392</v>
      </c>
      <c r="L23" s="66" t="n">
        <f aca="false">IF(OR(K23="",J23=""),"",(J23-K23)*100)</f>
        <v>-0.213247474393968</v>
      </c>
      <c r="M23" s="36" t="n">
        <v>2.81289925030312</v>
      </c>
      <c r="N23" s="36" t="n">
        <v>2.07923323551944</v>
      </c>
      <c r="O23" s="36" t="n">
        <f aca="false">SQRT(M23^2+N23^2)</f>
        <v>3.49794411619804</v>
      </c>
      <c r="P23" s="55" t="n">
        <f aca="false">IF(J23="","",MAX(0,J23-1.96*O23/100))</f>
        <v>0.321249212519971</v>
      </c>
      <c r="Q23" s="55" t="n">
        <f aca="false">IF(J23="","",MIN(1,J23+1.96*O23/100))</f>
        <v>0.458368621874934</v>
      </c>
      <c r="R23" s="32" t="str">
        <f aca="false">IF(L23="","",IF(ABS(L23)&lt;=O23,"Yes","No"))</f>
        <v>Yes</v>
      </c>
      <c r="S23" s="32" t="str">
        <f aca="false">IF(L23="","",IF(ABS(L23)&lt;=1.96*O23,"Yes","No"))</f>
        <v>Yes</v>
      </c>
      <c r="T23" s="54" t="n">
        <f aca="false">IF(D23="","",ROUND(SQRT(((D23+G23)*O23/100)^2+(J23*(D23+G23)*0.09439)^2),0))</f>
        <v>40</v>
      </c>
      <c r="U23" s="32"/>
    </row>
    <row r="24" customFormat="false" ht="15" hidden="false" customHeight="false" outlineLevel="0" collapsed="false">
      <c r="A24" s="32" t="s">
        <v>127</v>
      </c>
      <c r="B24" s="32" t="s">
        <v>158</v>
      </c>
      <c r="C24" s="32" t="s">
        <v>160</v>
      </c>
      <c r="D24" s="54" t="n">
        <v>287</v>
      </c>
      <c r="E24" s="54" t="n">
        <v>288</v>
      </c>
      <c r="F24" s="65" t="n">
        <f aca="false">IF(E24="","",D24-E24)</f>
        <v>-1</v>
      </c>
      <c r="G24" s="54" t="n">
        <v>417</v>
      </c>
      <c r="H24" s="54" t="n">
        <v>448</v>
      </c>
      <c r="I24" s="65" t="n">
        <f aca="false">IF(H24="","",G24-H24)</f>
        <v>-31</v>
      </c>
      <c r="J24" s="55" t="n">
        <f aca="false">IF(OR(D24="",D24+G24=0),"",D24/(D24+G24))</f>
        <v>0.407670454545455</v>
      </c>
      <c r="K24" s="55" t="n">
        <f aca="false">IF(E24="","",E24/(E24+H24))</f>
        <v>0.391304347826087</v>
      </c>
      <c r="L24" s="66" t="n">
        <f aca="false">IF(OR(K24="",J24=""),"",(J24-K24)*100)</f>
        <v>1.63661067193676</v>
      </c>
      <c r="M24" s="36" t="n">
        <v>4.08777417922727</v>
      </c>
      <c r="N24" s="36" t="n">
        <v>2.07923323551944</v>
      </c>
      <c r="O24" s="36" t="n">
        <f aca="false">SQRT(M24^2+N24^2)</f>
        <v>4.58618671534924</v>
      </c>
      <c r="P24" s="55" t="n">
        <f aca="false">IF(J24="","",MAX(0,J24-1.96*O24/100))</f>
        <v>0.31778119492461</v>
      </c>
      <c r="Q24" s="55" t="n">
        <f aca="false">IF(J24="","",MIN(1,J24+1.96*O24/100))</f>
        <v>0.4975597141663</v>
      </c>
      <c r="R24" s="32" t="str">
        <f aca="false">IF(L24="","",IF(ABS(L24)&lt;=O24,"Yes","No"))</f>
        <v>Yes</v>
      </c>
      <c r="S24" s="32" t="str">
        <f aca="false">IF(L24="","",IF(ABS(L24)&lt;=1.96*O24,"Yes","No"))</f>
        <v>Yes</v>
      </c>
      <c r="T24" s="54" t="n">
        <f aca="false">IF(D24="","",ROUND(SQRT(((D24+G24)*O24/100)^2+(J24*(D24+G24)*0.15542)^2),0))</f>
        <v>55</v>
      </c>
      <c r="U24" s="32"/>
    </row>
    <row r="25" customFormat="false" ht="15" hidden="false" customHeight="false" outlineLevel="0" collapsed="false">
      <c r="A25" s="32" t="s">
        <v>127</v>
      </c>
      <c r="B25" s="32" t="s">
        <v>158</v>
      </c>
      <c r="C25" s="32" t="s">
        <v>161</v>
      </c>
      <c r="D25" s="54" t="n">
        <v>300</v>
      </c>
      <c r="E25" s="54" t="n">
        <v>317</v>
      </c>
      <c r="F25" s="65" t="n">
        <f aca="false">IF(E25="","",D25-E25)</f>
        <v>-17</v>
      </c>
      <c r="G25" s="54" t="n">
        <v>475</v>
      </c>
      <c r="H25" s="54" t="n">
        <v>527</v>
      </c>
      <c r="I25" s="65" t="n">
        <f aca="false">IF(H25="","",G25-H25)</f>
        <v>-52</v>
      </c>
      <c r="J25" s="55" t="n">
        <f aca="false">IF(OR(D25="",D25+G25=0),"",D25/(D25+G25))</f>
        <v>0.387096774193548</v>
      </c>
      <c r="K25" s="55" t="n">
        <f aca="false">IF(E25="","",E25/(E25+H25))</f>
        <v>0.375592417061611</v>
      </c>
      <c r="L25" s="66" t="n">
        <f aca="false">IF(OR(K25="",J25=""),"",(J25-K25)*100)</f>
        <v>1.1504357131937</v>
      </c>
      <c r="M25" s="36" t="n">
        <v>2.81289925030312</v>
      </c>
      <c r="N25" s="36" t="n">
        <v>2.07923323551944</v>
      </c>
      <c r="O25" s="36" t="n">
        <f aca="false">SQRT(M25^2+N25^2)</f>
        <v>3.49794411619804</v>
      </c>
      <c r="P25" s="55" t="n">
        <f aca="false">IF(J25="","",MAX(0,J25-1.96*O25/100))</f>
        <v>0.318537069516067</v>
      </c>
      <c r="Q25" s="55" t="n">
        <f aca="false">IF(J25="","",MIN(1,J25+1.96*O25/100))</f>
        <v>0.45565647887103</v>
      </c>
      <c r="R25" s="32" t="str">
        <f aca="false">IF(L25="","",IF(ABS(L25)&lt;=O25,"Yes","No"))</f>
        <v>Yes</v>
      </c>
      <c r="S25" s="32" t="str">
        <f aca="false">IF(L25="","",IF(ABS(L25)&lt;=1.96*O25,"Yes","No"))</f>
        <v>Yes</v>
      </c>
      <c r="T25" s="54" t="n">
        <f aca="false">IF(D25="","",ROUND(SQRT(((D25+G25)*O25/100)^2+(J25*(D25+G25)*0.09439)^2),0))</f>
        <v>39</v>
      </c>
      <c r="U25" s="32"/>
    </row>
    <row r="26" customFormat="false" ht="15" hidden="false" customHeight="false" outlineLevel="0" collapsed="false">
      <c r="A26" s="32" t="s">
        <v>127</v>
      </c>
      <c r="B26" s="32" t="s">
        <v>162</v>
      </c>
      <c r="C26" s="32" t="s">
        <v>163</v>
      </c>
      <c r="D26" s="54" t="n">
        <v>287</v>
      </c>
      <c r="E26" s="54" t="n">
        <v>285</v>
      </c>
      <c r="F26" s="65" t="n">
        <f aca="false">IF(E26="","",D26-E26)</f>
        <v>2</v>
      </c>
      <c r="G26" s="54" t="n">
        <v>718</v>
      </c>
      <c r="H26" s="54" t="n">
        <v>760</v>
      </c>
      <c r="I26" s="65" t="n">
        <f aca="false">IF(H26="","",G26-H26)</f>
        <v>-42</v>
      </c>
      <c r="J26" s="55" t="n">
        <f aca="false">IF(OR(D26="",D26+G26=0),"",D26/(D26+G26))</f>
        <v>0.285572139303483</v>
      </c>
      <c r="K26" s="55" t="n">
        <f aca="false">IF(E26="","",E26/(E26+H26))</f>
        <v>0.272727272727273</v>
      </c>
      <c r="L26" s="66" t="n">
        <f aca="false">IF(OR(K26="",J26=""),"",(J26-K26)*100)</f>
        <v>1.28448665762099</v>
      </c>
      <c r="M26" s="36" t="n">
        <v>2.81289925030312</v>
      </c>
      <c r="N26" s="36" t="n">
        <v>2.07923323551944</v>
      </c>
      <c r="O26" s="36" t="n">
        <f aca="false">SQRT(M26^2+N26^2)</f>
        <v>3.49794411619804</v>
      </c>
      <c r="P26" s="55" t="n">
        <f aca="false">IF(J26="","",MAX(0,J26-1.96*O26/100))</f>
        <v>0.217012434626001</v>
      </c>
      <c r="Q26" s="55" t="n">
        <f aca="false">IF(J26="","",MIN(1,J26+1.96*O26/100))</f>
        <v>0.354131843980964</v>
      </c>
      <c r="R26" s="32" t="str">
        <f aca="false">IF(L26="","",IF(ABS(L26)&lt;=O26,"Yes","No"))</f>
        <v>Yes</v>
      </c>
      <c r="S26" s="32" t="str">
        <f aca="false">IF(L26="","",IF(ABS(L26)&lt;=1.96*O26,"Yes","No"))</f>
        <v>Yes</v>
      </c>
      <c r="T26" s="54" t="n">
        <f aca="false">IF(D26="","",ROUND(SQRT(((D26+G26)*O26/100)^2+(J26*(D26+G26)*0.09439)^2),0))</f>
        <v>44</v>
      </c>
      <c r="U26" s="32"/>
    </row>
    <row r="27" customFormat="false" ht="15" hidden="false" customHeight="false" outlineLevel="0" collapsed="false">
      <c r="A27" s="32" t="s">
        <v>127</v>
      </c>
      <c r="B27" s="32" t="s">
        <v>162</v>
      </c>
      <c r="C27" s="32" t="s">
        <v>164</v>
      </c>
      <c r="D27" s="54" t="n">
        <v>203</v>
      </c>
      <c r="E27" s="54" t="n">
        <v>228</v>
      </c>
      <c r="F27" s="65" t="n">
        <f aca="false">IF(E27="","",D27-E27)</f>
        <v>-25</v>
      </c>
      <c r="G27" s="54" t="n">
        <v>472</v>
      </c>
      <c r="H27" s="54" t="n">
        <v>522</v>
      </c>
      <c r="I27" s="65" t="n">
        <f aca="false">IF(H27="","",G27-H27)</f>
        <v>-50</v>
      </c>
      <c r="J27" s="55" t="n">
        <f aca="false">IF(OR(D27="",D27+G27=0),"",D27/(D27+G27))</f>
        <v>0.300740740740741</v>
      </c>
      <c r="K27" s="55" t="n">
        <f aca="false">IF(E27="","",E27/(E27+H27))</f>
        <v>0.304</v>
      </c>
      <c r="L27" s="66" t="n">
        <f aca="false">IF(OR(K27="",J27=""),"",(J27-K27)*100)</f>
        <v>-0.325925925925924</v>
      </c>
      <c r="M27" s="36" t="n">
        <v>4.08777417922727</v>
      </c>
      <c r="N27" s="36" t="n">
        <v>2.07923323551944</v>
      </c>
      <c r="O27" s="36" t="n">
        <f aca="false">SQRT(M27^2+N27^2)</f>
        <v>4.58618671534924</v>
      </c>
      <c r="P27" s="55" t="n">
        <f aca="false">IF(J27="","",MAX(0,J27-1.96*O27/100))</f>
        <v>0.210851481119896</v>
      </c>
      <c r="Q27" s="55" t="n">
        <f aca="false">IF(J27="","",MIN(1,J27+1.96*O27/100))</f>
        <v>0.390630000361586</v>
      </c>
      <c r="R27" s="32" t="str">
        <f aca="false">IF(L27="","",IF(ABS(L27)&lt;=O27,"Yes","No"))</f>
        <v>Yes</v>
      </c>
      <c r="S27" s="32" t="str">
        <f aca="false">IF(L27="","",IF(ABS(L27)&lt;=1.96*O27,"Yes","No"))</f>
        <v>Yes</v>
      </c>
      <c r="T27" s="54" t="n">
        <f aca="false">IF(D27="","",ROUND(SQRT(((D27+G27)*O27/100)^2+(J27*(D27+G27)*0.15542)^2),0))</f>
        <v>44</v>
      </c>
      <c r="U27" s="32"/>
    </row>
    <row r="28" customFormat="false" ht="15" hidden="false" customHeight="false" outlineLevel="0" collapsed="false">
      <c r="A28" s="32" t="s">
        <v>127</v>
      </c>
      <c r="B28" s="32" t="s">
        <v>165</v>
      </c>
      <c r="C28" s="32" t="s">
        <v>166</v>
      </c>
      <c r="D28" s="54" t="n">
        <v>131</v>
      </c>
      <c r="E28" s="54" t="n">
        <v>135</v>
      </c>
      <c r="F28" s="65" t="n">
        <f aca="false">IF(E28="","",D28-E28)</f>
        <v>-4</v>
      </c>
      <c r="G28" s="54" t="n">
        <v>386</v>
      </c>
      <c r="H28" s="54" t="n">
        <v>395</v>
      </c>
      <c r="I28" s="65" t="n">
        <f aca="false">IF(H28="","",G28-H28)</f>
        <v>-9</v>
      </c>
      <c r="J28" s="55" t="n">
        <f aca="false">IF(OR(D28="",D28+G28=0),"",D28/(D28+G28))</f>
        <v>0.253384912959381</v>
      </c>
      <c r="K28" s="55" t="n">
        <f aca="false">IF(E28="","",E28/(E28+H28))</f>
        <v>0.254716981132075</v>
      </c>
      <c r="L28" s="66" t="n">
        <f aca="false">IF(OR(K28="",J28=""),"",(J28-K28)*100)</f>
        <v>-0.133206817269443</v>
      </c>
      <c r="M28" s="36" t="n">
        <v>4.08777417922727</v>
      </c>
      <c r="N28" s="36" t="n">
        <v>2.07923323551944</v>
      </c>
      <c r="O28" s="36" t="n">
        <f aca="false">SQRT(M28^2+N28^2)</f>
        <v>4.58618671534924</v>
      </c>
      <c r="P28" s="55" t="n">
        <f aca="false">IF(J28="","",MAX(0,J28-1.96*O28/100))</f>
        <v>0.163495653338536</v>
      </c>
      <c r="Q28" s="55" t="n">
        <f aca="false">IF(J28="","",MIN(1,J28+1.96*O28/100))</f>
        <v>0.343274172580226</v>
      </c>
      <c r="R28" s="32" t="str">
        <f aca="false">IF(L28="","",IF(ABS(L28)&lt;=O28,"Yes","No"))</f>
        <v>Yes</v>
      </c>
      <c r="S28" s="32" t="str">
        <f aca="false">IF(L28="","",IF(ABS(L28)&lt;=1.96*O28,"Yes","No"))</f>
        <v>Yes</v>
      </c>
      <c r="T28" s="54" t="n">
        <f aca="false">IF(D28="","",ROUND(SQRT(((D28+G28)*O28/100)^2+(J28*(D28+G28)*0.15542)^2),0))</f>
        <v>31</v>
      </c>
      <c r="U28" s="32"/>
    </row>
    <row r="29" customFormat="false" ht="15" hidden="false" customHeight="false" outlineLevel="0" collapsed="false">
      <c r="A29" s="32" t="s">
        <v>127</v>
      </c>
      <c r="B29" s="32" t="s">
        <v>165</v>
      </c>
      <c r="C29" s="32" t="s">
        <v>167</v>
      </c>
      <c r="D29" s="54" t="n">
        <v>111</v>
      </c>
      <c r="E29" s="54" t="n">
        <v>124</v>
      </c>
      <c r="F29" s="65" t="n">
        <f aca="false">IF(E29="","",D29-E29)</f>
        <v>-13</v>
      </c>
      <c r="G29" s="54" t="n">
        <v>284</v>
      </c>
      <c r="H29" s="54" t="n">
        <v>298</v>
      </c>
      <c r="I29" s="65" t="n">
        <f aca="false">IF(H29="","",G29-H29)</f>
        <v>-14</v>
      </c>
      <c r="J29" s="55" t="n">
        <f aca="false">IF(OR(D29="",D29+G29=0),"",D29/(D29+G29))</f>
        <v>0.281012658227848</v>
      </c>
      <c r="K29" s="55" t="n">
        <f aca="false">IF(E29="","",E29/(E29+H29))</f>
        <v>0.293838862559242</v>
      </c>
      <c r="L29" s="66" t="n">
        <f aca="false">IF(OR(K29="",J29=""),"",(J29-K29)*100)</f>
        <v>-1.28262043313936</v>
      </c>
      <c r="M29" s="36" t="n">
        <v>4.08777417922727</v>
      </c>
      <c r="N29" s="36" t="n">
        <v>2.07923323551944</v>
      </c>
      <c r="O29" s="36" t="n">
        <f aca="false">SQRT(M29^2+N29^2)</f>
        <v>4.58618671534924</v>
      </c>
      <c r="P29" s="55" t="n">
        <f aca="false">IF(J29="","",MAX(0,J29-1.96*O29/100))</f>
        <v>0.191123398607003</v>
      </c>
      <c r="Q29" s="55" t="n">
        <f aca="false">IF(J29="","",MIN(1,J29+1.96*O29/100))</f>
        <v>0.370901917848693</v>
      </c>
      <c r="R29" s="32" t="str">
        <f aca="false">IF(L29="","",IF(ABS(L29)&lt;=O29,"Yes","No"))</f>
        <v>Yes</v>
      </c>
      <c r="S29" s="32" t="str">
        <f aca="false">IF(L29="","",IF(ABS(L29)&lt;=1.96*O29,"Yes","No"))</f>
        <v>Yes</v>
      </c>
      <c r="T29" s="54" t="n">
        <f aca="false">IF(D29="","",ROUND(SQRT(((D29+G29)*O29/100)^2+(J29*(D29+G29)*0.15542)^2),0))</f>
        <v>25</v>
      </c>
      <c r="U29" s="32"/>
    </row>
    <row r="30" customFormat="false" ht="15" hidden="false" customHeight="false" outlineLevel="0" collapsed="false">
      <c r="A30" s="32" t="s">
        <v>127</v>
      </c>
      <c r="B30" s="32" t="s">
        <v>165</v>
      </c>
      <c r="C30" s="32" t="s">
        <v>168</v>
      </c>
      <c r="D30" s="54" t="n">
        <v>352</v>
      </c>
      <c r="E30" s="54" t="n">
        <v>424</v>
      </c>
      <c r="F30" s="65" t="n">
        <f aca="false">IF(E30="","",D30-E30)</f>
        <v>-72</v>
      </c>
      <c r="G30" s="54" t="n">
        <v>925</v>
      </c>
      <c r="H30" s="54" t="n">
        <v>988</v>
      </c>
      <c r="I30" s="65" t="n">
        <f aca="false">IF(H30="","",G30-H30)</f>
        <v>-63</v>
      </c>
      <c r="J30" s="55" t="n">
        <f aca="false">IF(OR(D30="",D30+G30=0),"",D30/(D30+G30))</f>
        <v>0.275646045418951</v>
      </c>
      <c r="K30" s="55" t="n">
        <f aca="false">IF(E30="","",E30/(E30+H30))</f>
        <v>0.30028328611898</v>
      </c>
      <c r="L30" s="66" t="n">
        <f aca="false">IF(OR(K30="",J30=""),"",(J30-K30)*100)</f>
        <v>-2.46372407000295</v>
      </c>
      <c r="M30" s="36" t="n">
        <v>2.56149220728919</v>
      </c>
      <c r="N30" s="36" t="n">
        <v>2.07923323551944</v>
      </c>
      <c r="O30" s="36" t="n">
        <f aca="false">SQRT(M30^2+N30^2)</f>
        <v>3.29915946502922</v>
      </c>
      <c r="P30" s="55" t="n">
        <f aca="false">IF(J30="","",MAX(0,J30-1.96*O30/100))</f>
        <v>0.210982519904378</v>
      </c>
      <c r="Q30" s="55" t="n">
        <f aca="false">IF(J30="","",MIN(1,J30+1.96*O30/100))</f>
        <v>0.340309570933523</v>
      </c>
      <c r="R30" s="32" t="str">
        <f aca="false">IF(L30="","",IF(ABS(L30)&lt;=O30,"Yes","No"))</f>
        <v>Yes</v>
      </c>
      <c r="S30" s="32" t="str">
        <f aca="false">IF(L30="","",IF(ABS(L30)&lt;=1.96*O30,"Yes","No"))</f>
        <v>Yes</v>
      </c>
      <c r="T30" s="54" t="n">
        <f aca="false">IF(D30="","",ROUND(SQRT(((D30+G30)*O30/100)^2+(J30*(D30+G30)*0.09179)^2),0))</f>
        <v>53</v>
      </c>
      <c r="U30" s="32"/>
    </row>
    <row r="31" customFormat="false" ht="15" hidden="false" customHeight="false" outlineLevel="0" collapsed="false">
      <c r="A31" s="32" t="s">
        <v>127</v>
      </c>
      <c r="B31" s="32" t="s">
        <v>170</v>
      </c>
      <c r="C31" s="32" t="s">
        <v>171</v>
      </c>
      <c r="D31" s="54" t="n">
        <v>287</v>
      </c>
      <c r="E31" s="54" t="n">
        <v>279</v>
      </c>
      <c r="F31" s="65" t="n">
        <f aca="false">IF(E31="","",D31-E31)</f>
        <v>8</v>
      </c>
      <c r="G31" s="54" t="n">
        <v>417</v>
      </c>
      <c r="H31" s="54" t="n">
        <v>445</v>
      </c>
      <c r="I31" s="65" t="n">
        <f aca="false">IF(H31="","",G31-H31)</f>
        <v>-28</v>
      </c>
      <c r="J31" s="55" t="n">
        <f aca="false">IF(OR(D31="",D31+G31=0),"",D31/(D31+G31))</f>
        <v>0.407670454545455</v>
      </c>
      <c r="K31" s="55" t="n">
        <f aca="false">IF(E31="","",E31/(E31+H31))</f>
        <v>0.385359116022099</v>
      </c>
      <c r="L31" s="66" t="n">
        <f aca="false">IF(OR(K31="",J31=""),"",(J31-K31)*100)</f>
        <v>2.23113385233551</v>
      </c>
      <c r="M31" s="36" t="n">
        <v>4.08777417922727</v>
      </c>
      <c r="N31" s="36" t="n">
        <v>2.07923323551944</v>
      </c>
      <c r="O31" s="36" t="n">
        <f aca="false">SQRT(M31^2+N31^2)</f>
        <v>4.58618671534924</v>
      </c>
      <c r="P31" s="55" t="n">
        <f aca="false">IF(J31="","",MAX(0,J31-1.96*O31/100))</f>
        <v>0.31778119492461</v>
      </c>
      <c r="Q31" s="55" t="n">
        <f aca="false">IF(J31="","",MIN(1,J31+1.96*O31/100))</f>
        <v>0.4975597141663</v>
      </c>
      <c r="R31" s="32" t="str">
        <f aca="false">IF(L31="","",IF(ABS(L31)&lt;=O31,"Yes","No"))</f>
        <v>Yes</v>
      </c>
      <c r="S31" s="32" t="str">
        <f aca="false">IF(L31="","",IF(ABS(L31)&lt;=1.96*O31,"Yes","No"))</f>
        <v>Yes</v>
      </c>
      <c r="T31" s="54" t="n">
        <f aca="false">IF(D31="","",ROUND(SQRT(((D31+G31)*O31/100)^2+(J31*(D31+G31)*0.15542)^2),0))</f>
        <v>55</v>
      </c>
      <c r="U31" s="32"/>
    </row>
    <row r="32" customFormat="false" ht="15" hidden="false" customHeight="false" outlineLevel="0" collapsed="false">
      <c r="A32" s="32" t="s">
        <v>127</v>
      </c>
      <c r="B32" s="32" t="s">
        <v>170</v>
      </c>
      <c r="C32" s="32" t="s">
        <v>172</v>
      </c>
      <c r="D32" s="54" t="n">
        <v>288</v>
      </c>
      <c r="E32" s="54" t="n">
        <v>309</v>
      </c>
      <c r="F32" s="65" t="n">
        <f aca="false">IF(E32="","",D32-E32)</f>
        <v>-21</v>
      </c>
      <c r="G32" s="54" t="n">
        <v>465</v>
      </c>
      <c r="H32" s="54" t="n">
        <v>488</v>
      </c>
      <c r="I32" s="65" t="n">
        <f aca="false">IF(H32="","",G32-H32)</f>
        <v>-23</v>
      </c>
      <c r="J32" s="55" t="n">
        <f aca="false">IF(OR(D32="",D32+G32=0),"",D32/(D32+G32))</f>
        <v>0.382470119521912</v>
      </c>
      <c r="K32" s="55" t="n">
        <f aca="false">IF(E32="","",E32/(E32+H32))</f>
        <v>0.387703889585947</v>
      </c>
      <c r="L32" s="66" t="n">
        <f aca="false">IF(OR(K32="",J32=""),"",(J32-K32)*100)</f>
        <v>-0.523377006403497</v>
      </c>
      <c r="M32" s="36" t="n">
        <v>4.08777417922727</v>
      </c>
      <c r="N32" s="36" t="n">
        <v>2.07923323551944</v>
      </c>
      <c r="O32" s="36" t="n">
        <f aca="false">SQRT(M32^2+N32^2)</f>
        <v>4.58618671534924</v>
      </c>
      <c r="P32" s="55" t="n">
        <f aca="false">IF(J32="","",MAX(0,J32-1.96*O32/100))</f>
        <v>0.292580859901067</v>
      </c>
      <c r="Q32" s="55" t="n">
        <f aca="false">IF(J32="","",MIN(1,J32+1.96*O32/100))</f>
        <v>0.472359379142757</v>
      </c>
      <c r="R32" s="32" t="str">
        <f aca="false">IF(L32="","",IF(ABS(L32)&lt;=O32,"Yes","No"))</f>
        <v>Yes</v>
      </c>
      <c r="S32" s="32" t="str">
        <f aca="false">IF(L32="","",IF(ABS(L32)&lt;=1.96*O32,"Yes","No"))</f>
        <v>Yes</v>
      </c>
      <c r="T32" s="54" t="n">
        <f aca="false">IF(D32="","",ROUND(SQRT(((D32+G32)*O32/100)^2+(J32*(D32+G32)*0.15542)^2),0))</f>
        <v>57</v>
      </c>
      <c r="U32" s="32"/>
    </row>
    <row r="33" customFormat="false" ht="15" hidden="false" customHeight="false" outlineLevel="0" collapsed="false">
      <c r="A33" s="32" t="s">
        <v>127</v>
      </c>
      <c r="B33" s="32" t="s">
        <v>173</v>
      </c>
      <c r="C33" s="32" t="s">
        <v>173</v>
      </c>
      <c r="D33" s="54" t="n">
        <v>112</v>
      </c>
      <c r="E33" s="54" t="n">
        <v>134</v>
      </c>
      <c r="F33" s="65" t="n">
        <f aca="false">IF(E33="","",D33-E33)</f>
        <v>-22</v>
      </c>
      <c r="G33" s="54" t="n">
        <v>483</v>
      </c>
      <c r="H33" s="54" t="n">
        <v>503</v>
      </c>
      <c r="I33" s="65" t="n">
        <f aca="false">IF(H33="","",G33-H33)</f>
        <v>-20</v>
      </c>
      <c r="J33" s="55" t="n">
        <f aca="false">IF(OR(D33="",D33+G33=0),"",D33/(D33+G33))</f>
        <v>0.188235294117647</v>
      </c>
      <c r="K33" s="55" t="n">
        <f aca="false">IF(E33="","",E33/(E33+H33))</f>
        <v>0.210361067503925</v>
      </c>
      <c r="L33" s="66" t="n">
        <f aca="false">IF(OR(K33="",J33=""),"",(J33-K33)*100)</f>
        <v>-2.21257733862776</v>
      </c>
      <c r="M33" s="36" t="n">
        <v>4.08777417922727</v>
      </c>
      <c r="N33" s="36" t="n">
        <v>2.07923323551944</v>
      </c>
      <c r="O33" s="36" t="n">
        <f aca="false">SQRT(M33^2+N33^2)</f>
        <v>4.58618671534924</v>
      </c>
      <c r="P33" s="55" t="n">
        <f aca="false">IF(J33="","",MAX(0,J33-1.96*O33/100))</f>
        <v>0.098346034496802</v>
      </c>
      <c r="Q33" s="55" t="n">
        <f aca="false">IF(J33="","",MIN(1,J33+1.96*O33/100))</f>
        <v>0.278124553738492</v>
      </c>
      <c r="R33" s="32" t="str">
        <f aca="false">IF(L33="","",IF(ABS(L33)&lt;=O33,"Yes","No"))</f>
        <v>Yes</v>
      </c>
      <c r="S33" s="32" t="str">
        <f aca="false">IF(L33="","",IF(ABS(L33)&lt;=1.96*O33,"Yes","No"))</f>
        <v>Yes</v>
      </c>
      <c r="T33" s="54" t="n">
        <f aca="false">IF(D33="","",ROUND(SQRT(((D33+G33)*O33/100)^2+(J33*(D33+G33)*0.15542)^2),0))</f>
        <v>32</v>
      </c>
      <c r="U33" s="32"/>
    </row>
    <row r="34" customFormat="false" ht="15" hidden="false" customHeight="false" outlineLevel="0" collapsed="false">
      <c r="A34" s="32" t="s">
        <v>127</v>
      </c>
      <c r="B34" s="32" t="s">
        <v>174</v>
      </c>
      <c r="C34" s="32" t="s">
        <v>175</v>
      </c>
      <c r="D34" s="54" t="n">
        <v>285</v>
      </c>
      <c r="E34" s="54" t="n">
        <v>281</v>
      </c>
      <c r="F34" s="65" t="n">
        <f aca="false">IF(E34="","",D34-E34)</f>
        <v>4</v>
      </c>
      <c r="G34" s="54" t="n">
        <v>584</v>
      </c>
      <c r="H34" s="54" t="n">
        <v>592</v>
      </c>
      <c r="I34" s="65" t="n">
        <f aca="false">IF(H34="","",G34-H34)</f>
        <v>-8</v>
      </c>
      <c r="J34" s="55" t="n">
        <f aca="false">IF(OR(D34="",D34+G34=0),"",D34/(D34+G34))</f>
        <v>0.327963176064442</v>
      </c>
      <c r="K34" s="55" t="n">
        <f aca="false">IF(E34="","",E34/(E34+H34))</f>
        <v>0.321878579610538</v>
      </c>
      <c r="L34" s="66" t="n">
        <f aca="false">IF(OR(K34="",J34=""),"",(J34-K34)*100)</f>
        <v>0.608459645390347</v>
      </c>
      <c r="M34" s="36" t="n">
        <v>2.81289925030312</v>
      </c>
      <c r="N34" s="36" t="n">
        <v>2.07923323551944</v>
      </c>
      <c r="O34" s="36" t="n">
        <f aca="false">SQRT(M34^2+N34^2)</f>
        <v>3.49794411619804</v>
      </c>
      <c r="P34" s="55" t="n">
        <f aca="false">IF(J34="","",MAX(0,J34-1.96*O34/100))</f>
        <v>0.25940347138696</v>
      </c>
      <c r="Q34" s="55" t="n">
        <f aca="false">IF(J34="","",MIN(1,J34+1.96*O34/100))</f>
        <v>0.396522880741924</v>
      </c>
      <c r="R34" s="32" t="str">
        <f aca="false">IF(L34="","",IF(ABS(L34)&lt;=O34,"Yes","No"))</f>
        <v>Yes</v>
      </c>
      <c r="S34" s="32" t="str">
        <f aca="false">IF(L34="","",IF(ABS(L34)&lt;=1.96*O34,"Yes","No"))</f>
        <v>Yes</v>
      </c>
      <c r="T34" s="54" t="n">
        <f aca="false">IF(D34="","",ROUND(SQRT(((D34+G34)*O34/100)^2+(J34*(D34+G34)*0.09439)^2),0))</f>
        <v>41</v>
      </c>
      <c r="U34" s="32"/>
    </row>
    <row r="35" customFormat="false" ht="15" hidden="false" customHeight="false" outlineLevel="0" collapsed="false">
      <c r="A35" s="32" t="s">
        <v>127</v>
      </c>
      <c r="B35" s="32" t="s">
        <v>174</v>
      </c>
      <c r="C35" s="32" t="s">
        <v>176</v>
      </c>
      <c r="D35" s="54" t="n">
        <v>495</v>
      </c>
      <c r="E35" s="54" t="n">
        <v>467</v>
      </c>
      <c r="F35" s="65" t="n">
        <f aca="false">IF(E35="","",D35-E35)</f>
        <v>28</v>
      </c>
      <c r="G35" s="54" t="n">
        <v>781</v>
      </c>
      <c r="H35" s="54" t="n">
        <v>782</v>
      </c>
      <c r="I35" s="65" t="n">
        <f aca="false">IF(H35="","",G35-H35)</f>
        <v>-1</v>
      </c>
      <c r="J35" s="55" t="n">
        <f aca="false">IF(OR(D35="",D35+G35=0),"",D35/(D35+G35))</f>
        <v>0.387931034482759</v>
      </c>
      <c r="K35" s="55" t="n">
        <f aca="false">IF(E35="","",E35/(E35+H35))</f>
        <v>0.373899119295436</v>
      </c>
      <c r="L35" s="66" t="n">
        <f aca="false">IF(OR(K35="",J35=""),"",(J35-K35)*100)</f>
        <v>1.40319151873223</v>
      </c>
      <c r="M35" s="36" t="n">
        <v>2.56149220728919</v>
      </c>
      <c r="N35" s="36" t="n">
        <v>2.07923323551944</v>
      </c>
      <c r="O35" s="36" t="n">
        <f aca="false">SQRT(M35^2+N35^2)</f>
        <v>3.29915946502922</v>
      </c>
      <c r="P35" s="55" t="n">
        <f aca="false">IF(J35="","",MAX(0,J35-1.96*O35/100))</f>
        <v>0.323267508968186</v>
      </c>
      <c r="Q35" s="55" t="n">
        <f aca="false">IF(J35="","",MIN(1,J35+1.96*O35/100))</f>
        <v>0.452594559997331</v>
      </c>
      <c r="R35" s="32" t="str">
        <f aca="false">IF(L35="","",IF(ABS(L35)&lt;=O35,"Yes","No"))</f>
        <v>Yes</v>
      </c>
      <c r="S35" s="32" t="str">
        <f aca="false">IF(L35="","",IF(ABS(L35)&lt;=1.96*O35,"Yes","No"))</f>
        <v>Yes</v>
      </c>
      <c r="T35" s="54" t="n">
        <f aca="false">IF(D35="","",ROUND(SQRT(((D35+G35)*O35/100)^2+(J35*(D35+G35)*0.09179)^2),0))</f>
        <v>62</v>
      </c>
      <c r="U35" s="32"/>
    </row>
    <row r="36" customFormat="false" ht="15" hidden="false" customHeight="false" outlineLevel="0" collapsed="false">
      <c r="A36" s="32" t="s">
        <v>127</v>
      </c>
      <c r="B36" s="32" t="s">
        <v>174</v>
      </c>
      <c r="C36" s="32" t="s">
        <v>177</v>
      </c>
      <c r="D36" s="54" t="n">
        <v>146</v>
      </c>
      <c r="E36" s="54" t="n">
        <v>136</v>
      </c>
      <c r="F36" s="65" t="n">
        <f aca="false">IF(E36="","",D36-E36)</f>
        <v>10</v>
      </c>
      <c r="G36" s="54" t="n">
        <v>269</v>
      </c>
      <c r="H36" s="54" t="n">
        <v>278</v>
      </c>
      <c r="I36" s="65" t="n">
        <f aca="false">IF(H36="","",G36-H36)</f>
        <v>-9</v>
      </c>
      <c r="J36" s="55" t="n">
        <f aca="false">IF(OR(D36="",D36+G36=0),"",D36/(D36+G36))</f>
        <v>0.351807228915663</v>
      </c>
      <c r="K36" s="55" t="n">
        <f aca="false">IF(E36="","",E36/(E36+H36))</f>
        <v>0.328502415458937</v>
      </c>
      <c r="L36" s="66" t="n">
        <f aca="false">IF(OR(K36="",J36=""),"",(J36-K36)*100)</f>
        <v>2.33048134567254</v>
      </c>
      <c r="M36" s="36" t="n">
        <v>4.08777417922727</v>
      </c>
      <c r="N36" s="36" t="n">
        <v>2.07923323551944</v>
      </c>
      <c r="O36" s="36" t="n">
        <f aca="false">SQRT(M36^2+N36^2)</f>
        <v>4.58618671534924</v>
      </c>
      <c r="P36" s="55" t="n">
        <f aca="false">IF(J36="","",MAX(0,J36-1.96*O36/100))</f>
        <v>0.261917969294818</v>
      </c>
      <c r="Q36" s="55" t="n">
        <f aca="false">IF(J36="","",MIN(1,J36+1.96*O36/100))</f>
        <v>0.441696488536508</v>
      </c>
      <c r="R36" s="32" t="str">
        <f aca="false">IF(L36="","",IF(ABS(L36)&lt;=O36,"Yes","No"))</f>
        <v>Yes</v>
      </c>
      <c r="S36" s="32" t="str">
        <f aca="false">IF(L36="","",IF(ABS(L36)&lt;=1.96*O36,"Yes","No"))</f>
        <v>Yes</v>
      </c>
      <c r="T36" s="54" t="n">
        <f aca="false">IF(D36="","",ROUND(SQRT(((D36+G36)*O36/100)^2+(J36*(D36+G36)*0.15542)^2),0))</f>
        <v>30</v>
      </c>
      <c r="U36" s="32"/>
    </row>
    <row r="37" customFormat="false" ht="15" hidden="false" customHeight="false" outlineLevel="0" collapsed="false">
      <c r="A37" s="32" t="s">
        <v>127</v>
      </c>
      <c r="B37" s="32" t="s">
        <v>178</v>
      </c>
      <c r="C37" s="32" t="s">
        <v>178</v>
      </c>
      <c r="D37" s="54" t="n">
        <v>57</v>
      </c>
      <c r="E37" s="54" t="n">
        <v>68</v>
      </c>
      <c r="F37" s="65" t="n">
        <f aca="false">IF(E37="","",D37-E37)</f>
        <v>-11</v>
      </c>
      <c r="G37" s="54" t="n">
        <v>158</v>
      </c>
      <c r="H37" s="54" t="n">
        <v>153</v>
      </c>
      <c r="I37" s="65" t="n">
        <f aca="false">IF(H37="","",G37-H37)</f>
        <v>5</v>
      </c>
      <c r="J37" s="55" t="n">
        <f aca="false">IF(OR(D37="",D37+G37=0),"",D37/(D37+G37))</f>
        <v>0.265116279069767</v>
      </c>
      <c r="K37" s="55" t="n">
        <f aca="false">IF(E37="","",E37/(E37+H37))</f>
        <v>0.307692307692308</v>
      </c>
      <c r="L37" s="66" t="n">
        <f aca="false">IF(OR(K37="",J37=""),"",(J37-K37)*100)</f>
        <v>-4.25760286225403</v>
      </c>
      <c r="M37" s="36" t="n">
        <v>4.08777417922727</v>
      </c>
      <c r="N37" s="36" t="n">
        <v>2.07923323551944</v>
      </c>
      <c r="O37" s="36" t="n">
        <f aca="false">SQRT(M37^2+N37^2)</f>
        <v>4.58618671534924</v>
      </c>
      <c r="P37" s="55" t="n">
        <f aca="false">IF(J37="","",MAX(0,J37-1.96*O37/100))</f>
        <v>0.175227019448922</v>
      </c>
      <c r="Q37" s="55" t="n">
        <f aca="false">IF(J37="","",MIN(1,J37+1.96*O37/100))</f>
        <v>0.355005538690612</v>
      </c>
      <c r="R37" s="32" t="str">
        <f aca="false">IF(L37="","",IF(ABS(L37)&lt;=O37,"Yes","No"))</f>
        <v>Yes</v>
      </c>
      <c r="S37" s="32" t="str">
        <f aca="false">IF(L37="","",IF(ABS(L37)&lt;=1.96*O37,"Yes","No"))</f>
        <v>Yes</v>
      </c>
      <c r="T37" s="54" t="n">
        <f aca="false">IF(D37="","",ROUND(SQRT(((D37+G37)*O37/100)^2+(J37*(D37+G37)*0.15542)^2),0))</f>
        <v>13</v>
      </c>
      <c r="U37" s="32"/>
    </row>
    <row r="38" customFormat="false" ht="15" hidden="false" customHeight="false" outlineLevel="0" collapsed="false">
      <c r="A38" s="32" t="s">
        <v>127</v>
      </c>
      <c r="B38" s="32" t="s">
        <v>179</v>
      </c>
      <c r="C38" s="32" t="s">
        <v>180</v>
      </c>
      <c r="D38" s="54" t="n">
        <v>381</v>
      </c>
      <c r="E38" s="54" t="n">
        <v>432</v>
      </c>
      <c r="F38" s="65" t="n">
        <f aca="false">IF(E38="","",D38-E38)</f>
        <v>-51</v>
      </c>
      <c r="G38" s="54" t="n">
        <v>655</v>
      </c>
      <c r="H38" s="54" t="n">
        <v>705</v>
      </c>
      <c r="I38" s="65" t="n">
        <f aca="false">IF(H38="","",G38-H38)</f>
        <v>-50</v>
      </c>
      <c r="J38" s="55" t="n">
        <f aca="false">IF(OR(D38="",D38+G38=0),"",D38/(D38+G38))</f>
        <v>0.367760617760618</v>
      </c>
      <c r="K38" s="55" t="n">
        <f aca="false">IF(E38="","",E38/(E38+H38))</f>
        <v>0.379947229551451</v>
      </c>
      <c r="L38" s="66" t="n">
        <f aca="false">IF(OR(K38="",J38=""),"",(J38-K38)*100)</f>
        <v>-1.21866117908334</v>
      </c>
      <c r="M38" s="36" t="n">
        <v>2.81289925030312</v>
      </c>
      <c r="N38" s="36" t="n">
        <v>2.07923323551944</v>
      </c>
      <c r="O38" s="36" t="n">
        <f aca="false">SQRT(M38^2+N38^2)</f>
        <v>3.49794411619804</v>
      </c>
      <c r="P38" s="55" t="n">
        <f aca="false">IF(J38="","",MAX(0,J38-1.96*O38/100))</f>
        <v>0.299200913083136</v>
      </c>
      <c r="Q38" s="55" t="n">
        <f aca="false">IF(J38="","",MIN(1,J38+1.96*O38/100))</f>
        <v>0.436320322438099</v>
      </c>
      <c r="R38" s="32" t="str">
        <f aca="false">IF(L38="","",IF(ABS(L38)&lt;=O38,"Yes","No"))</f>
        <v>Yes</v>
      </c>
      <c r="S38" s="32" t="str">
        <f aca="false">IF(L38="","",IF(ABS(L38)&lt;=1.96*O38,"Yes","No"))</f>
        <v>Yes</v>
      </c>
      <c r="T38" s="54" t="n">
        <f aca="false">IF(D38="","",ROUND(SQRT(((D38+G38)*O38/100)^2+(J38*(D38+G38)*0.09439)^2),0))</f>
        <v>51</v>
      </c>
      <c r="U38" s="32"/>
    </row>
    <row r="39" customFormat="false" ht="15" hidden="false" customHeight="false" outlineLevel="0" collapsed="false">
      <c r="A39" s="32" t="s">
        <v>127</v>
      </c>
      <c r="B39" s="32" t="s">
        <v>179</v>
      </c>
      <c r="C39" s="32" t="s">
        <v>181</v>
      </c>
      <c r="D39" s="54" t="n">
        <v>284</v>
      </c>
      <c r="E39" s="54" t="n">
        <v>296</v>
      </c>
      <c r="F39" s="65" t="n">
        <f aca="false">IF(E39="","",D39-E39)</f>
        <v>-12</v>
      </c>
      <c r="G39" s="54" t="n">
        <v>521</v>
      </c>
      <c r="H39" s="54" t="n">
        <v>529</v>
      </c>
      <c r="I39" s="65" t="n">
        <f aca="false">IF(H39="","",G39-H39)</f>
        <v>-8</v>
      </c>
      <c r="J39" s="55" t="n">
        <f aca="false">IF(OR(D39="",D39+G39=0),"",D39/(D39+G39))</f>
        <v>0.352795031055901</v>
      </c>
      <c r="K39" s="55" t="n">
        <f aca="false">IF(E39="","",E39/(E39+H39))</f>
        <v>0.358787878787879</v>
      </c>
      <c r="L39" s="66" t="n">
        <f aca="false">IF(OR(K39="",J39=""),"",(J39-K39)*100)</f>
        <v>-0.599284773197817</v>
      </c>
      <c r="M39" s="36" t="n">
        <v>2.81289925030312</v>
      </c>
      <c r="N39" s="36" t="n">
        <v>2.07923323551944</v>
      </c>
      <c r="O39" s="36" t="n">
        <f aca="false">SQRT(M39^2+N39^2)</f>
        <v>3.49794411619804</v>
      </c>
      <c r="P39" s="55" t="n">
        <f aca="false">IF(J39="","",MAX(0,J39-1.96*O39/100))</f>
        <v>0.284235326378419</v>
      </c>
      <c r="Q39" s="55" t="n">
        <f aca="false">IF(J39="","",MIN(1,J39+1.96*O39/100))</f>
        <v>0.421354735733382</v>
      </c>
      <c r="R39" s="32" t="str">
        <f aca="false">IF(L39="","",IF(ABS(L39)&lt;=O39,"Yes","No"))</f>
        <v>Yes</v>
      </c>
      <c r="S39" s="32" t="str">
        <f aca="false">IF(L39="","",IF(ABS(L39)&lt;=1.96*O39,"Yes","No"))</f>
        <v>Yes</v>
      </c>
      <c r="T39" s="54" t="n">
        <f aca="false">IF(D39="","",ROUND(SQRT(((D39+G39)*O39/100)^2+(J39*(D39+G39)*0.09439)^2),0))</f>
        <v>39</v>
      </c>
      <c r="U39" s="32"/>
    </row>
    <row r="40" customFormat="false" ht="15" hidden="false" customHeight="false" outlineLevel="0" collapsed="false">
      <c r="A40" s="32" t="s">
        <v>127</v>
      </c>
      <c r="B40" s="32" t="s">
        <v>179</v>
      </c>
      <c r="C40" s="32" t="s">
        <v>182</v>
      </c>
      <c r="D40" s="54" t="n">
        <v>420</v>
      </c>
      <c r="E40" s="54" t="n">
        <v>460</v>
      </c>
      <c r="F40" s="65" t="n">
        <f aca="false">IF(E40="","",D40-E40)</f>
        <v>-40</v>
      </c>
      <c r="G40" s="54" t="n">
        <v>740</v>
      </c>
      <c r="H40" s="54" t="n">
        <v>791</v>
      </c>
      <c r="I40" s="65" t="n">
        <f aca="false">IF(H40="","",G40-H40)</f>
        <v>-51</v>
      </c>
      <c r="J40" s="55" t="n">
        <f aca="false">IF(OR(D40="",D40+G40=0),"",D40/(D40+G40))</f>
        <v>0.362068965517241</v>
      </c>
      <c r="K40" s="55" t="n">
        <f aca="false">IF(E40="","",E40/(E40+H40))</f>
        <v>0.367705835331735</v>
      </c>
      <c r="L40" s="66" t="n">
        <f aca="false">IF(OR(K40="",J40=""),"",(J40-K40)*100)</f>
        <v>-0.563686981449324</v>
      </c>
      <c r="M40" s="36" t="n">
        <v>2.81289925030312</v>
      </c>
      <c r="N40" s="36" t="n">
        <v>2.07923323551944</v>
      </c>
      <c r="O40" s="36" t="n">
        <f aca="false">SQRT(M40^2+N40^2)</f>
        <v>3.49794411619804</v>
      </c>
      <c r="P40" s="55" t="n">
        <f aca="false">IF(J40="","",MAX(0,J40-1.96*O40/100))</f>
        <v>0.29350926083976</v>
      </c>
      <c r="Q40" s="55" t="n">
        <f aca="false">IF(J40="","",MIN(1,J40+1.96*O40/100))</f>
        <v>0.430628670194723</v>
      </c>
      <c r="R40" s="32" t="str">
        <f aca="false">IF(L40="","",IF(ABS(L40)&lt;=O40,"Yes","No"))</f>
        <v>Yes</v>
      </c>
      <c r="S40" s="32" t="str">
        <f aca="false">IF(L40="","",IF(ABS(L40)&lt;=1.96*O40,"Yes","No"))</f>
        <v>Yes</v>
      </c>
      <c r="T40" s="54" t="n">
        <f aca="false">IF(D40="","",ROUND(SQRT(((D40+G40)*O40/100)^2+(J40*(D40+G40)*0.09439)^2),0))</f>
        <v>57</v>
      </c>
      <c r="U40" s="32"/>
    </row>
    <row r="41" customFormat="false" ht="15" hidden="false" customHeight="false" outlineLevel="0" collapsed="false">
      <c r="A41" s="32" t="s">
        <v>127</v>
      </c>
      <c r="B41" s="32" t="s">
        <v>179</v>
      </c>
      <c r="C41" s="32" t="s">
        <v>183</v>
      </c>
      <c r="D41" s="54" t="n">
        <v>359</v>
      </c>
      <c r="E41" s="54" t="n">
        <v>425</v>
      </c>
      <c r="F41" s="65" t="n">
        <f aca="false">IF(E41="","",D41-E41)</f>
        <v>-66</v>
      </c>
      <c r="G41" s="54" t="n">
        <v>836</v>
      </c>
      <c r="H41" s="54" t="n">
        <v>920</v>
      </c>
      <c r="I41" s="65" t="n">
        <f aca="false">IF(H41="","",G41-H41)</f>
        <v>-84</v>
      </c>
      <c r="J41" s="55" t="n">
        <f aca="false">IF(OR(D41="",D41+G41=0),"",D41/(D41+G41))</f>
        <v>0.300418410041841</v>
      </c>
      <c r="K41" s="55" t="n">
        <f aca="false">IF(E41="","",E41/(E41+H41))</f>
        <v>0.315985130111524</v>
      </c>
      <c r="L41" s="66" t="n">
        <f aca="false">IF(OR(K41="",J41=""),"",(J41-K41)*100)</f>
        <v>-1.55667200696832</v>
      </c>
      <c r="M41" s="36" t="n">
        <v>2.56149220728919</v>
      </c>
      <c r="N41" s="36" t="n">
        <v>2.07923323551944</v>
      </c>
      <c r="O41" s="36" t="n">
        <f aca="false">SQRT(M41^2+N41^2)</f>
        <v>3.29915946502922</v>
      </c>
      <c r="P41" s="55" t="n">
        <f aca="false">IF(J41="","",MAX(0,J41-1.96*O41/100))</f>
        <v>0.235754884527268</v>
      </c>
      <c r="Q41" s="55" t="n">
        <f aca="false">IF(J41="","",MIN(1,J41+1.96*O41/100))</f>
        <v>0.365081935556414</v>
      </c>
      <c r="R41" s="32" t="str">
        <f aca="false">IF(L41="","",IF(ABS(L41)&lt;=O41,"Yes","No"))</f>
        <v>Yes</v>
      </c>
      <c r="S41" s="32" t="str">
        <f aca="false">IF(L41="","",IF(ABS(L41)&lt;=1.96*O41,"Yes","No"))</f>
        <v>Yes</v>
      </c>
      <c r="T41" s="54" t="n">
        <f aca="false">IF(D41="","",ROUND(SQRT(((D41+G41)*O41/100)^2+(J41*(D41+G41)*0.09179)^2),0))</f>
        <v>51</v>
      </c>
      <c r="U41" s="32"/>
    </row>
    <row r="42" customFormat="false" ht="15" hidden="false" customHeight="false" outlineLevel="0" collapsed="false">
      <c r="A42" s="32" t="s">
        <v>127</v>
      </c>
      <c r="B42" s="32" t="s">
        <v>179</v>
      </c>
      <c r="C42" s="32" t="s">
        <v>184</v>
      </c>
      <c r="D42" s="54" t="n">
        <v>347</v>
      </c>
      <c r="E42" s="54" t="n">
        <v>397</v>
      </c>
      <c r="F42" s="65" t="n">
        <f aca="false">IF(E42="","",D42-E42)</f>
        <v>-50</v>
      </c>
      <c r="G42" s="54" t="n">
        <v>702</v>
      </c>
      <c r="H42" s="54" t="n">
        <v>692</v>
      </c>
      <c r="I42" s="65" t="n">
        <f aca="false">IF(H42="","",G42-H42)</f>
        <v>10</v>
      </c>
      <c r="J42" s="55" t="n">
        <f aca="false">IF(OR(D42="",D42+G42=0),"",D42/(D42+G42))</f>
        <v>0.330791229742612</v>
      </c>
      <c r="K42" s="55" t="n">
        <f aca="false">IF(E42="","",E42/(E42+H42))</f>
        <v>0.36455463728191</v>
      </c>
      <c r="L42" s="66" t="n">
        <f aca="false">IF(OR(K42="",J42=""),"",(J42-K42)*100)</f>
        <v>-3.3763407539298</v>
      </c>
      <c r="M42" s="36" t="n">
        <v>2.81289925030312</v>
      </c>
      <c r="N42" s="36" t="n">
        <v>2.07923323551944</v>
      </c>
      <c r="O42" s="36" t="n">
        <f aca="false">SQRT(M42^2+N42^2)</f>
        <v>3.49794411619804</v>
      </c>
      <c r="P42" s="55" t="n">
        <f aca="false">IF(J42="","",MAX(0,J42-1.96*O42/100))</f>
        <v>0.26223152506513</v>
      </c>
      <c r="Q42" s="55" t="n">
        <f aca="false">IF(J42="","",MIN(1,J42+1.96*O42/100))</f>
        <v>0.399350934420094</v>
      </c>
      <c r="R42" s="32" t="str">
        <f aca="false">IF(L42="","",IF(ABS(L42)&lt;=O42,"Yes","No"))</f>
        <v>Yes</v>
      </c>
      <c r="S42" s="32" t="str">
        <f aca="false">IF(L42="","",IF(ABS(L42)&lt;=1.96*O42,"Yes","No"))</f>
        <v>Yes</v>
      </c>
      <c r="T42" s="54" t="n">
        <f aca="false">IF(D42="","",ROUND(SQRT(((D42+G42)*O42/100)^2+(J42*(D42+G42)*0.09439)^2),0))</f>
        <v>49</v>
      </c>
      <c r="U42" s="32"/>
    </row>
    <row r="43" customFormat="false" ht="15" hidden="false" customHeight="false" outlineLevel="0" collapsed="false">
      <c r="A43" s="32" t="s">
        <v>127</v>
      </c>
      <c r="B43" s="32" t="s">
        <v>185</v>
      </c>
      <c r="C43" s="32" t="s">
        <v>186</v>
      </c>
      <c r="D43" s="54" t="n">
        <v>177</v>
      </c>
      <c r="E43" s="54" t="n">
        <v>175</v>
      </c>
      <c r="F43" s="65" t="n">
        <f aca="false">IF(E43="","",D43-E43)</f>
        <v>2</v>
      </c>
      <c r="G43" s="54" t="n">
        <v>203</v>
      </c>
      <c r="H43" s="54" t="n">
        <v>212</v>
      </c>
      <c r="I43" s="65" t="n">
        <f aca="false">IF(H43="","",G43-H43)</f>
        <v>-9</v>
      </c>
      <c r="J43" s="55" t="n">
        <f aca="false">IF(OR(D43="",D43+G43=0),"",D43/(D43+G43))</f>
        <v>0.465789473684211</v>
      </c>
      <c r="K43" s="55" t="n">
        <f aca="false">IF(E43="","",E43/(E43+H43))</f>
        <v>0.452196382428941</v>
      </c>
      <c r="L43" s="66" t="n">
        <f aca="false">IF(OR(K43="",J43=""),"",(J43-K43)*100)</f>
        <v>1.359309125527</v>
      </c>
      <c r="M43" s="36" t="n">
        <v>4.08777417922727</v>
      </c>
      <c r="N43" s="36" t="n">
        <v>2.07923323551944</v>
      </c>
      <c r="O43" s="36" t="n">
        <f aca="false">SQRT(M43^2+N43^2)</f>
        <v>4.58618671534924</v>
      </c>
      <c r="P43" s="55" t="n">
        <f aca="false">IF(J43="","",MAX(0,J43-1.96*O43/100))</f>
        <v>0.375900214063366</v>
      </c>
      <c r="Q43" s="55" t="n">
        <f aca="false">IF(J43="","",MIN(1,J43+1.96*O43/100))</f>
        <v>0.555678733305056</v>
      </c>
      <c r="R43" s="32" t="str">
        <f aca="false">IF(L43="","",IF(ABS(L43)&lt;=O43,"Yes","No"))</f>
        <v>Yes</v>
      </c>
      <c r="S43" s="32" t="str">
        <f aca="false">IF(L43="","",IF(ABS(L43)&lt;=1.96*O43,"Yes","No"))</f>
        <v>Yes</v>
      </c>
      <c r="T43" s="54" t="n">
        <f aca="false">IF(D43="","",ROUND(SQRT(((D43+G43)*O43/100)^2+(J43*(D43+G43)*0.15542)^2),0))</f>
        <v>33</v>
      </c>
      <c r="U43" s="32"/>
    </row>
    <row r="44" customFormat="false" ht="15" hidden="false" customHeight="false" outlineLevel="0" collapsed="false">
      <c r="A44" s="32" t="s">
        <v>127</v>
      </c>
      <c r="B44" s="32" t="s">
        <v>185</v>
      </c>
      <c r="C44" s="32" t="s">
        <v>187</v>
      </c>
      <c r="D44" s="54" t="n">
        <v>181</v>
      </c>
      <c r="E44" s="54" t="n">
        <v>184</v>
      </c>
      <c r="F44" s="65" t="n">
        <f aca="false">IF(E44="","",D44-E44)</f>
        <v>-3</v>
      </c>
      <c r="G44" s="54" t="n">
        <v>210</v>
      </c>
      <c r="H44" s="54" t="n">
        <v>208</v>
      </c>
      <c r="I44" s="65" t="n">
        <f aca="false">IF(H44="","",G44-H44)</f>
        <v>2</v>
      </c>
      <c r="J44" s="55" t="n">
        <f aca="false">IF(OR(D44="",D44+G44=0),"",D44/(D44+G44))</f>
        <v>0.462915601023018</v>
      </c>
      <c r="K44" s="55" t="n">
        <f aca="false">IF(E44="","",E44/(E44+H44))</f>
        <v>0.469387755102041</v>
      </c>
      <c r="L44" s="66" t="n">
        <f aca="false">IF(OR(K44="",J44=""),"",(J44-K44)*100)</f>
        <v>-0.647215407902296</v>
      </c>
      <c r="M44" s="36" t="n">
        <v>4.08777417922727</v>
      </c>
      <c r="N44" s="36" t="n">
        <v>2.07923323551944</v>
      </c>
      <c r="O44" s="36" t="n">
        <f aca="false">SQRT(M44^2+N44^2)</f>
        <v>4.58618671534924</v>
      </c>
      <c r="P44" s="55" t="n">
        <f aca="false">IF(J44="","",MAX(0,J44-1.96*O44/100))</f>
        <v>0.373026341402173</v>
      </c>
      <c r="Q44" s="55" t="n">
        <f aca="false">IF(J44="","",MIN(1,J44+1.96*O44/100))</f>
        <v>0.552804860643863</v>
      </c>
      <c r="R44" s="32" t="str">
        <f aca="false">IF(L44="","",IF(ABS(L44)&lt;=O44,"Yes","No"))</f>
        <v>Yes</v>
      </c>
      <c r="S44" s="32" t="str">
        <f aca="false">IF(L44="","",IF(ABS(L44)&lt;=1.96*O44,"Yes","No"))</f>
        <v>Yes</v>
      </c>
      <c r="T44" s="54" t="n">
        <f aca="false">IF(D44="","",ROUND(SQRT(((D44+G44)*O44/100)^2+(J44*(D44+G44)*0.15542)^2),0))</f>
        <v>33</v>
      </c>
      <c r="U44" s="32"/>
    </row>
    <row r="45" customFormat="false" ht="15" hidden="false" customHeight="false" outlineLevel="0" collapsed="false">
      <c r="A45" s="32" t="s">
        <v>127</v>
      </c>
      <c r="B45" s="32" t="s">
        <v>185</v>
      </c>
      <c r="C45" s="32" t="s">
        <v>188</v>
      </c>
      <c r="D45" s="54" t="n">
        <v>118</v>
      </c>
      <c r="E45" s="54" t="n">
        <v>102</v>
      </c>
      <c r="F45" s="65" t="n">
        <f aca="false">IF(E45="","",D45-E45)</f>
        <v>16</v>
      </c>
      <c r="G45" s="54" t="n">
        <v>187</v>
      </c>
      <c r="H45" s="54" t="n">
        <v>192</v>
      </c>
      <c r="I45" s="65" t="n">
        <f aca="false">IF(H45="","",G45-H45)</f>
        <v>-5</v>
      </c>
      <c r="J45" s="55" t="n">
        <f aca="false">IF(OR(D45="",D45+G45=0),"",D45/(D45+G45))</f>
        <v>0.386885245901639</v>
      </c>
      <c r="K45" s="55" t="n">
        <f aca="false">IF(E45="","",E45/(E45+H45))</f>
        <v>0.346938775510204</v>
      </c>
      <c r="L45" s="66" t="n">
        <f aca="false">IF(OR(K45="",J45=""),"",(J45-K45)*100)</f>
        <v>3.99464703914353</v>
      </c>
      <c r="M45" s="36" t="n">
        <v>4.08777417922727</v>
      </c>
      <c r="N45" s="36" t="n">
        <v>2.07923323551944</v>
      </c>
      <c r="O45" s="36" t="n">
        <f aca="false">SQRT(M45^2+N45^2)</f>
        <v>4.58618671534924</v>
      </c>
      <c r="P45" s="55" t="n">
        <f aca="false">IF(J45="","",MAX(0,J45-1.96*O45/100))</f>
        <v>0.296995986280794</v>
      </c>
      <c r="Q45" s="55" t="n">
        <f aca="false">IF(J45="","",MIN(1,J45+1.96*O45/100))</f>
        <v>0.476774505522484</v>
      </c>
      <c r="R45" s="32" t="str">
        <f aca="false">IF(L45="","",IF(ABS(L45)&lt;=O45,"Yes","No"))</f>
        <v>Yes</v>
      </c>
      <c r="S45" s="32" t="str">
        <f aca="false">IF(L45="","",IF(ABS(L45)&lt;=1.96*O45,"Yes","No"))</f>
        <v>Yes</v>
      </c>
      <c r="T45" s="54" t="n">
        <f aca="false">IF(D45="","",ROUND(SQRT(((D45+G45)*O45/100)^2+(J45*(D45+G45)*0.15542)^2),0))</f>
        <v>23</v>
      </c>
      <c r="U45" s="32"/>
    </row>
    <row r="46" customFormat="false" ht="15" hidden="false" customHeight="false" outlineLevel="0" collapsed="false">
      <c r="A46" s="32" t="s">
        <v>127</v>
      </c>
      <c r="B46" s="32" t="s">
        <v>185</v>
      </c>
      <c r="C46" s="32" t="s">
        <v>189</v>
      </c>
      <c r="D46" s="54" t="n">
        <v>187</v>
      </c>
      <c r="E46" s="54" t="n">
        <v>194</v>
      </c>
      <c r="F46" s="65" t="n">
        <f aca="false">IF(E46="","",D46-E46)</f>
        <v>-7</v>
      </c>
      <c r="G46" s="54" t="n">
        <v>276</v>
      </c>
      <c r="H46" s="54" t="n">
        <v>296</v>
      </c>
      <c r="I46" s="65" t="n">
        <f aca="false">IF(H46="","",G46-H46)</f>
        <v>-20</v>
      </c>
      <c r="J46" s="55" t="n">
        <f aca="false">IF(OR(D46="",D46+G46=0),"",D46/(D46+G46))</f>
        <v>0.403887688984881</v>
      </c>
      <c r="K46" s="55" t="n">
        <f aca="false">IF(E46="","",E46/(E46+H46))</f>
        <v>0.395918367346939</v>
      </c>
      <c r="L46" s="66" t="n">
        <f aca="false">IF(OR(K46="",J46=""),"",(J46-K46)*100)</f>
        <v>0.796932163794245</v>
      </c>
      <c r="M46" s="36" t="n">
        <v>4.08777417922727</v>
      </c>
      <c r="N46" s="36" t="n">
        <v>2.07923323551944</v>
      </c>
      <c r="O46" s="36" t="n">
        <f aca="false">SQRT(M46^2+N46^2)</f>
        <v>4.58618671534924</v>
      </c>
      <c r="P46" s="55" t="n">
        <f aca="false">IF(J46="","",MAX(0,J46-1.96*O46/100))</f>
        <v>0.313998429364036</v>
      </c>
      <c r="Q46" s="55" t="n">
        <f aca="false">IF(J46="","",MIN(1,J46+1.96*O46/100))</f>
        <v>0.493776948605726</v>
      </c>
      <c r="R46" s="32" t="str">
        <f aca="false">IF(L46="","",IF(ABS(L46)&lt;=O46,"Yes","No"))</f>
        <v>Yes</v>
      </c>
      <c r="S46" s="32" t="str">
        <f aca="false">IF(L46="","",IF(ABS(L46)&lt;=1.96*O46,"Yes","No"))</f>
        <v>Yes</v>
      </c>
      <c r="T46" s="54" t="n">
        <f aca="false">IF(D46="","",ROUND(SQRT(((D46+G46)*O46/100)^2+(J46*(D46+G46)*0.15542)^2),0))</f>
        <v>36</v>
      </c>
      <c r="U46" s="32"/>
    </row>
    <row r="47" customFormat="false" ht="15" hidden="false" customHeight="false" outlineLevel="0" collapsed="false">
      <c r="A47" s="32" t="s">
        <v>127</v>
      </c>
      <c r="B47" s="32" t="s">
        <v>190</v>
      </c>
      <c r="C47" s="32" t="s">
        <v>191</v>
      </c>
      <c r="D47" s="54" t="n">
        <v>256</v>
      </c>
      <c r="E47" s="54" t="n">
        <v>298</v>
      </c>
      <c r="F47" s="65" t="n">
        <f aca="false">IF(E47="","",D47-E47)</f>
        <v>-42</v>
      </c>
      <c r="G47" s="54" t="n">
        <v>668</v>
      </c>
      <c r="H47" s="54" t="n">
        <v>649</v>
      </c>
      <c r="I47" s="65" t="n">
        <f aca="false">IF(H47="","",G47-H47)</f>
        <v>19</v>
      </c>
      <c r="J47" s="55" t="n">
        <f aca="false">IF(OR(D47="",D47+G47=0),"",D47/(D47+G47))</f>
        <v>0.277056277056277</v>
      </c>
      <c r="K47" s="55" t="n">
        <f aca="false">IF(E47="","",E47/(E47+H47))</f>
        <v>0.31467793030623</v>
      </c>
      <c r="L47" s="66" t="n">
        <f aca="false">IF(OR(K47="",J47=""),"",(J47-K47)*100)</f>
        <v>-3.76216532499531</v>
      </c>
      <c r="M47" s="36" t="n">
        <v>2.81289925030312</v>
      </c>
      <c r="N47" s="36" t="n">
        <v>2.07923323551944</v>
      </c>
      <c r="O47" s="36" t="n">
        <f aca="false">SQRT(M47^2+N47^2)</f>
        <v>3.49794411619804</v>
      </c>
      <c r="P47" s="55" t="n">
        <f aca="false">IF(J47="","",MAX(0,J47-1.96*O47/100))</f>
        <v>0.208496572378795</v>
      </c>
      <c r="Q47" s="55" t="n">
        <f aca="false">IF(J47="","",MIN(1,J47+1.96*O47/100))</f>
        <v>0.345615981733759</v>
      </c>
      <c r="R47" s="32" t="str">
        <f aca="false">IF(L47="","",IF(ABS(L47)&lt;=O47,"Yes","No"))</f>
        <v>No</v>
      </c>
      <c r="S47" s="32" t="str">
        <f aca="false">IF(L47="","",IF(ABS(L47)&lt;=1.96*O47,"Yes","No"))</f>
        <v>Yes</v>
      </c>
      <c r="T47" s="54" t="n">
        <f aca="false">IF(D47="","",ROUND(SQRT(((D47+G47)*O47/100)^2+(J47*(D47+G47)*0.09439)^2),0))</f>
        <v>40</v>
      </c>
      <c r="U47" s="32"/>
    </row>
    <row r="48" customFormat="false" ht="15" hidden="false" customHeight="false" outlineLevel="0" collapsed="false">
      <c r="A48" s="32" t="s">
        <v>127</v>
      </c>
      <c r="B48" s="32" t="s">
        <v>190</v>
      </c>
      <c r="C48" s="32" t="s">
        <v>192</v>
      </c>
      <c r="D48" s="54" t="n">
        <v>239</v>
      </c>
      <c r="E48" s="54" t="n">
        <v>253</v>
      </c>
      <c r="F48" s="65" t="n">
        <f aca="false">IF(E48="","",D48-E48)</f>
        <v>-14</v>
      </c>
      <c r="G48" s="54" t="n">
        <v>662</v>
      </c>
      <c r="H48" s="54" t="n">
        <v>710</v>
      </c>
      <c r="I48" s="65" t="n">
        <f aca="false">IF(H48="","",G48-H48)</f>
        <v>-48</v>
      </c>
      <c r="J48" s="55" t="n">
        <f aca="false">IF(OR(D48="",D48+G48=0),"",D48/(D48+G48))</f>
        <v>0.265260821309656</v>
      </c>
      <c r="K48" s="55" t="n">
        <f aca="false">IF(E48="","",E48/(E48+H48))</f>
        <v>0.262720664589823</v>
      </c>
      <c r="L48" s="66" t="n">
        <f aca="false">IF(OR(K48="",J48=""),"",(J48-K48)*100)</f>
        <v>0.254015671983249</v>
      </c>
      <c r="M48" s="36" t="n">
        <v>2.81289925030312</v>
      </c>
      <c r="N48" s="36" t="n">
        <v>2.07923323551944</v>
      </c>
      <c r="O48" s="36" t="n">
        <f aca="false">SQRT(M48^2+N48^2)</f>
        <v>3.49794411619804</v>
      </c>
      <c r="P48" s="55" t="n">
        <f aca="false">IF(J48="","",MAX(0,J48-1.96*O48/100))</f>
        <v>0.196701116632174</v>
      </c>
      <c r="Q48" s="55" t="n">
        <f aca="false">IF(J48="","",MIN(1,J48+1.96*O48/100))</f>
        <v>0.333820525987138</v>
      </c>
      <c r="R48" s="32" t="str">
        <f aca="false">IF(L48="","",IF(ABS(L48)&lt;=O48,"Yes","No"))</f>
        <v>Yes</v>
      </c>
      <c r="S48" s="32" t="str">
        <f aca="false">IF(L48="","",IF(ABS(L48)&lt;=1.96*O48,"Yes","No"))</f>
        <v>Yes</v>
      </c>
      <c r="T48" s="54" t="n">
        <f aca="false">IF(D48="","",ROUND(SQRT(((D48+G48)*O48/100)^2+(J48*(D48+G48)*0.09439)^2),0))</f>
        <v>39</v>
      </c>
      <c r="U48" s="32"/>
    </row>
    <row r="49" customFormat="false" ht="15" hidden="false" customHeight="false" outlineLevel="0" collapsed="false">
      <c r="A49" s="32" t="s">
        <v>127</v>
      </c>
      <c r="B49" s="32" t="s">
        <v>190</v>
      </c>
      <c r="C49" s="32" t="s">
        <v>193</v>
      </c>
      <c r="D49" s="54" t="n">
        <v>220</v>
      </c>
      <c r="E49" s="54" t="n">
        <v>238</v>
      </c>
      <c r="F49" s="65" t="n">
        <f aca="false">IF(E49="","",D49-E49)</f>
        <v>-18</v>
      </c>
      <c r="G49" s="54" t="n">
        <v>598</v>
      </c>
      <c r="H49" s="54" t="n">
        <v>586</v>
      </c>
      <c r="I49" s="65" t="n">
        <f aca="false">IF(H49="","",G49-H49)</f>
        <v>12</v>
      </c>
      <c r="J49" s="55" t="n">
        <f aca="false">IF(OR(D49="",D49+G49=0),"",D49/(D49+G49))</f>
        <v>0.268948655256724</v>
      </c>
      <c r="K49" s="55" t="n">
        <f aca="false">IF(E49="","",E49/(E49+H49))</f>
        <v>0.288834951456311</v>
      </c>
      <c r="L49" s="66" t="n">
        <f aca="false">IF(OR(K49="",J49=""),"",(J49-K49)*100)</f>
        <v>-1.98862961995869</v>
      </c>
      <c r="M49" s="36" t="n">
        <v>2.81289925030312</v>
      </c>
      <c r="N49" s="36" t="n">
        <v>2.07923323551944</v>
      </c>
      <c r="O49" s="36" t="n">
        <f aca="false">SQRT(M49^2+N49^2)</f>
        <v>3.49794411619804</v>
      </c>
      <c r="P49" s="55" t="n">
        <f aca="false">IF(J49="","",MAX(0,J49-1.96*O49/100))</f>
        <v>0.200388950579242</v>
      </c>
      <c r="Q49" s="55" t="n">
        <f aca="false">IF(J49="","",MIN(1,J49+1.96*O49/100))</f>
        <v>0.337508359934205</v>
      </c>
      <c r="R49" s="32" t="str">
        <f aca="false">IF(L49="","",IF(ABS(L49)&lt;=O49,"Yes","No"))</f>
        <v>Yes</v>
      </c>
      <c r="S49" s="32" t="str">
        <f aca="false">IF(L49="","",IF(ABS(L49)&lt;=1.96*O49,"Yes","No"))</f>
        <v>Yes</v>
      </c>
      <c r="T49" s="54" t="n">
        <f aca="false">IF(D49="","",ROUND(SQRT(((D49+G49)*O49/100)^2+(J49*(D49+G49)*0.09439)^2),0))</f>
        <v>35</v>
      </c>
      <c r="U49" s="32"/>
    </row>
    <row r="50" customFormat="false" ht="15" hidden="false" customHeight="false" outlineLevel="0" collapsed="false">
      <c r="A50" s="32" t="s">
        <v>127</v>
      </c>
      <c r="B50" s="32" t="s">
        <v>194</v>
      </c>
      <c r="C50" s="32" t="s">
        <v>195</v>
      </c>
      <c r="D50" s="54" t="n">
        <v>209</v>
      </c>
      <c r="E50" s="54" t="n">
        <v>238</v>
      </c>
      <c r="F50" s="65" t="n">
        <f aca="false">IF(E50="","",D50-E50)</f>
        <v>-29</v>
      </c>
      <c r="G50" s="54" t="n">
        <v>584</v>
      </c>
      <c r="H50" s="54" t="n">
        <v>541</v>
      </c>
      <c r="I50" s="65" t="n">
        <f aca="false">IF(H50="","",G50-H50)</f>
        <v>43</v>
      </c>
      <c r="J50" s="55" t="n">
        <f aca="false">IF(OR(D50="",D50+G50=0),"",D50/(D50+G50))</f>
        <v>0.263556116015132</v>
      </c>
      <c r="K50" s="55" t="n">
        <f aca="false">IF(E50="","",E50/(E50+H50))</f>
        <v>0.305519897304236</v>
      </c>
      <c r="L50" s="66" t="n">
        <f aca="false">IF(OR(K50="",J50=""),"",(J50-K50)*100)</f>
        <v>-4.19637812891038</v>
      </c>
      <c r="M50" s="36" t="n">
        <v>2.81289925030312</v>
      </c>
      <c r="N50" s="36" t="n">
        <v>2.07923323551944</v>
      </c>
      <c r="O50" s="36" t="n">
        <f aca="false">SQRT(M50^2+N50^2)</f>
        <v>3.49794411619804</v>
      </c>
      <c r="P50" s="55" t="n">
        <f aca="false">IF(J50="","",MAX(0,J50-1.96*O50/100))</f>
        <v>0.194996411337651</v>
      </c>
      <c r="Q50" s="55" t="n">
        <f aca="false">IF(J50="","",MIN(1,J50+1.96*O50/100))</f>
        <v>0.332115820692614</v>
      </c>
      <c r="R50" s="32" t="str">
        <f aca="false">IF(L50="","",IF(ABS(L50)&lt;=O50,"Yes","No"))</f>
        <v>No</v>
      </c>
      <c r="S50" s="32" t="str">
        <f aca="false">IF(L50="","",IF(ABS(L50)&lt;=1.96*O50,"Yes","No"))</f>
        <v>Yes</v>
      </c>
      <c r="T50" s="54" t="n">
        <f aca="false">IF(D50="","",ROUND(SQRT(((D50+G50)*O50/100)^2+(J50*(D50+G50)*0.09439)^2),0))</f>
        <v>34</v>
      </c>
      <c r="U50" s="32"/>
    </row>
    <row r="51" customFormat="false" ht="15" hidden="false" customHeight="false" outlineLevel="0" collapsed="false">
      <c r="A51" s="32" t="s">
        <v>127</v>
      </c>
      <c r="B51" s="32" t="s">
        <v>194</v>
      </c>
      <c r="C51" s="32" t="s">
        <v>196</v>
      </c>
      <c r="D51" s="54" t="n">
        <v>105</v>
      </c>
      <c r="E51" s="54" t="n">
        <v>103</v>
      </c>
      <c r="F51" s="65" t="n">
        <f aca="false">IF(E51="","",D51-E51)</f>
        <v>2</v>
      </c>
      <c r="G51" s="54" t="n">
        <v>291</v>
      </c>
      <c r="H51" s="54" t="n">
        <v>292</v>
      </c>
      <c r="I51" s="65" t="n">
        <f aca="false">IF(H51="","",G51-H51)</f>
        <v>-1</v>
      </c>
      <c r="J51" s="55" t="n">
        <f aca="false">IF(OR(D51="",D51+G51=0),"",D51/(D51+G51))</f>
        <v>0.265151515151515</v>
      </c>
      <c r="K51" s="55" t="n">
        <f aca="false">IF(E51="","",E51/(E51+H51))</f>
        <v>0.260759493670886</v>
      </c>
      <c r="L51" s="66" t="n">
        <f aca="false">IF(OR(K51="",J51=""),"",(J51-K51)*100)</f>
        <v>0.439202148062906</v>
      </c>
      <c r="M51" s="36" t="n">
        <v>4.08777417922727</v>
      </c>
      <c r="N51" s="36" t="n">
        <v>2.07923323551944</v>
      </c>
      <c r="O51" s="36" t="n">
        <f aca="false">SQRT(M51^2+N51^2)</f>
        <v>4.58618671534924</v>
      </c>
      <c r="P51" s="55" t="n">
        <f aca="false">IF(J51="","",MAX(0,J51-1.96*O51/100))</f>
        <v>0.17526225553067</v>
      </c>
      <c r="Q51" s="55" t="n">
        <f aca="false">IF(J51="","",MIN(1,J51+1.96*O51/100))</f>
        <v>0.35504077477236</v>
      </c>
      <c r="R51" s="32" t="str">
        <f aca="false">IF(L51="","",IF(ABS(L51)&lt;=O51,"Yes","No"))</f>
        <v>Yes</v>
      </c>
      <c r="S51" s="32" t="str">
        <f aca="false">IF(L51="","",IF(ABS(L51)&lt;=1.96*O51,"Yes","No"))</f>
        <v>Yes</v>
      </c>
      <c r="T51" s="54" t="n">
        <f aca="false">IF(D51="","",ROUND(SQRT(((D51+G51)*O51/100)^2+(J51*(D51+G51)*0.15542)^2),0))</f>
        <v>24</v>
      </c>
      <c r="U51" s="32"/>
    </row>
    <row r="52" customFormat="false" ht="15" hidden="false" customHeight="false" outlineLevel="0" collapsed="false">
      <c r="A52" s="32" t="s">
        <v>127</v>
      </c>
      <c r="B52" s="32" t="s">
        <v>197</v>
      </c>
      <c r="C52" s="32" t="s">
        <v>197</v>
      </c>
      <c r="D52" s="54" t="n">
        <v>57</v>
      </c>
      <c r="E52" s="54" t="n">
        <v>53</v>
      </c>
      <c r="F52" s="65" t="n">
        <f aca="false">IF(E52="","",D52-E52)</f>
        <v>4</v>
      </c>
      <c r="G52" s="54" t="n">
        <v>86</v>
      </c>
      <c r="H52" s="54" t="n">
        <v>99</v>
      </c>
      <c r="I52" s="65" t="n">
        <f aca="false">IF(H52="","",G52-H52)</f>
        <v>-13</v>
      </c>
      <c r="J52" s="55" t="n">
        <f aca="false">IF(OR(D52="",D52+G52=0),"",D52/(D52+G52))</f>
        <v>0.398601398601399</v>
      </c>
      <c r="K52" s="55" t="n">
        <f aca="false">IF(E52="","",E52/(E52+H52))</f>
        <v>0.348684210526316</v>
      </c>
      <c r="L52" s="66" t="n">
        <f aca="false">IF(OR(K52="",J52=""),"",(J52-K52)*100)</f>
        <v>4.99171880750828</v>
      </c>
      <c r="M52" s="36" t="n">
        <v>4.08777417922727</v>
      </c>
      <c r="N52" s="36" t="n">
        <v>2.07923323551944</v>
      </c>
      <c r="O52" s="36" t="n">
        <f aca="false">SQRT(M52^2+N52^2)</f>
        <v>4.58618671534924</v>
      </c>
      <c r="P52" s="55" t="n">
        <f aca="false">IF(J52="","",MAX(0,J52-1.96*O52/100))</f>
        <v>0.308712138980554</v>
      </c>
      <c r="Q52" s="55" t="n">
        <f aca="false">IF(J52="","",MIN(1,J52+1.96*O52/100))</f>
        <v>0.488490658222244</v>
      </c>
      <c r="R52" s="32" t="str">
        <f aca="false">IF(L52="","",IF(ABS(L52)&lt;=O52,"Yes","No"))</f>
        <v>No</v>
      </c>
      <c r="S52" s="32" t="str">
        <f aca="false">IF(L52="","",IF(ABS(L52)&lt;=1.96*O52,"Yes","No"))</f>
        <v>Yes</v>
      </c>
      <c r="T52" s="54" t="n">
        <f aca="false">IF(D52="","",ROUND(SQRT(((D52+G52)*O52/100)^2+(J52*(D52+G52)*0.15542)^2),0))</f>
        <v>11</v>
      </c>
      <c r="U52" s="32"/>
    </row>
    <row r="53" customFormat="false" ht="15" hidden="false" customHeight="false" outlineLevel="0" collapsed="false">
      <c r="A53" s="32" t="s">
        <v>198</v>
      </c>
      <c r="B53" s="32" t="s">
        <v>199</v>
      </c>
      <c r="C53" s="32" t="s">
        <v>199</v>
      </c>
      <c r="D53" s="54" t="n">
        <v>668</v>
      </c>
      <c r="E53" s="54" t="n">
        <v>601</v>
      </c>
      <c r="F53" s="65" t="n">
        <f aca="false">IF(E53="","",D53-E53)</f>
        <v>67</v>
      </c>
      <c r="G53" s="54" t="n">
        <v>751</v>
      </c>
      <c r="H53" s="54" t="n">
        <v>766</v>
      </c>
      <c r="I53" s="65" t="n">
        <f aca="false">IF(H53="","",G53-H53)</f>
        <v>-15</v>
      </c>
      <c r="J53" s="55" t="n">
        <f aca="false">IF(OR(D53="",D53+G53=0),"",D53/(D53+G53))</f>
        <v>0.470754052149401</v>
      </c>
      <c r="K53" s="55" t="n">
        <f aca="false">IF(E53="","",E53/(E53+H53))</f>
        <v>0.439648866130212</v>
      </c>
      <c r="L53" s="66" t="n">
        <f aca="false">IF(OR(K53="",J53=""),"",(J53-K53)*100)</f>
        <v>3.11051860191888</v>
      </c>
      <c r="M53" s="36" t="n">
        <v>2.56149220728919</v>
      </c>
      <c r="N53" s="36" t="n">
        <v>2.07923323551944</v>
      </c>
      <c r="O53" s="36" t="n">
        <f aca="false">SQRT(M53^2+N53^2)</f>
        <v>3.29915946502922</v>
      </c>
      <c r="P53" s="55" t="n">
        <f aca="false">IF(J53="","",MAX(0,J53-1.96*O53/100))</f>
        <v>0.406090526634828</v>
      </c>
      <c r="Q53" s="55" t="n">
        <f aca="false">IF(J53="","",MIN(1,J53+1.96*O53/100))</f>
        <v>0.535417577663974</v>
      </c>
      <c r="R53" s="32" t="str">
        <f aca="false">IF(L53="","",IF(ABS(L53)&lt;=O53,"Yes","No"))</f>
        <v>Yes</v>
      </c>
      <c r="S53" s="32" t="str">
        <f aca="false">IF(L53="","",IF(ABS(L53)&lt;=1.96*O53,"Yes","No"))</f>
        <v>Yes</v>
      </c>
      <c r="T53" s="54" t="n">
        <f aca="false">IF(D53="","",ROUND(SQRT(((D53+G53)*O53/100)^2+(J53*(D53+G53)*0.09179)^2),0))</f>
        <v>77</v>
      </c>
      <c r="U53" s="32"/>
    </row>
    <row r="54" customFormat="false" ht="15" hidden="false" customHeight="false" outlineLevel="0" collapsed="false">
      <c r="A54" s="32" t="s">
        <v>198</v>
      </c>
      <c r="B54" s="32" t="s">
        <v>200</v>
      </c>
      <c r="C54" s="32" t="s">
        <v>201</v>
      </c>
      <c r="D54" s="54" t="n">
        <v>545</v>
      </c>
      <c r="E54" s="54" t="n">
        <v>437</v>
      </c>
      <c r="F54" s="65" t="n">
        <f aca="false">IF(E54="","",D54-E54)</f>
        <v>108</v>
      </c>
      <c r="G54" s="54" t="n">
        <v>169</v>
      </c>
      <c r="H54" s="54" t="n">
        <v>173</v>
      </c>
      <c r="I54" s="65" t="n">
        <f aca="false">IF(H54="","",G54-H54)</f>
        <v>-4</v>
      </c>
      <c r="J54" s="55" t="n">
        <f aca="false">IF(OR(D54="",D54+G54=0),"",D54/(D54+G54))</f>
        <v>0.763305322128852</v>
      </c>
      <c r="K54" s="55" t="n">
        <f aca="false">IF(E54="","",E54/(E54+H54))</f>
        <v>0.716393442622951</v>
      </c>
      <c r="L54" s="66" t="n">
        <f aca="false">IF(OR(K54="",J54=""),"",(J54-K54)*100)</f>
        <v>4.69118795059007</v>
      </c>
      <c r="M54" s="36" t="n">
        <v>4.08777417922727</v>
      </c>
      <c r="N54" s="36" t="n">
        <v>2.07923323551944</v>
      </c>
      <c r="O54" s="36" t="n">
        <f aca="false">SQRT(M54^2+N54^2)</f>
        <v>4.58618671534924</v>
      </c>
      <c r="P54" s="55" t="n">
        <f aca="false">IF(J54="","",MAX(0,J54-1.96*O54/100))</f>
        <v>0.673416062508007</v>
      </c>
      <c r="Q54" s="55" t="n">
        <f aca="false">IF(J54="","",MIN(1,J54+1.96*O54/100))</f>
        <v>0.853194581749697</v>
      </c>
      <c r="R54" s="32" t="str">
        <f aca="false">IF(L54="","",IF(ABS(L54)&lt;=O54,"Yes","No"))</f>
        <v>No</v>
      </c>
      <c r="S54" s="32" t="str">
        <f aca="false">IF(L54="","",IF(ABS(L54)&lt;=1.96*O54,"Yes","No"))</f>
        <v>Yes</v>
      </c>
      <c r="T54" s="54" t="n">
        <f aca="false">IF(D54="","",ROUND(SQRT(((D54+G54)*O54/100)^2+(J54*(D54+G54)*0.15542)^2),0))</f>
        <v>91</v>
      </c>
      <c r="U54" s="32"/>
    </row>
    <row r="55" customFormat="false" ht="15" hidden="false" customHeight="false" outlineLevel="0" collapsed="false">
      <c r="A55" s="32" t="s">
        <v>198</v>
      </c>
      <c r="B55" s="32" t="s">
        <v>200</v>
      </c>
      <c r="C55" s="32" t="s">
        <v>202</v>
      </c>
      <c r="D55" s="54" t="n">
        <v>349</v>
      </c>
      <c r="E55" s="54" t="n">
        <v>328</v>
      </c>
      <c r="F55" s="65" t="n">
        <f aca="false">IF(E55="","",D55-E55)</f>
        <v>21</v>
      </c>
      <c r="G55" s="54" t="n">
        <v>127</v>
      </c>
      <c r="H55" s="54" t="n">
        <v>173</v>
      </c>
      <c r="I55" s="65" t="n">
        <f aca="false">IF(H55="","",G55-H55)</f>
        <v>-46</v>
      </c>
      <c r="J55" s="55" t="n">
        <f aca="false">IF(OR(D55="",D55+G55=0),"",D55/(D55+G55))</f>
        <v>0.733193277310924</v>
      </c>
      <c r="K55" s="55" t="n">
        <f aca="false">IF(E55="","",E55/(E55+H55))</f>
        <v>0.654690618762475</v>
      </c>
      <c r="L55" s="66" t="n">
        <f aca="false">IF(OR(K55="",J55=""),"",(J55-K55)*100)</f>
        <v>7.85026585484493</v>
      </c>
      <c r="M55" s="36" t="n">
        <v>4.08777417922727</v>
      </c>
      <c r="N55" s="36" t="n">
        <v>2.07923323551944</v>
      </c>
      <c r="O55" s="36" t="n">
        <f aca="false">SQRT(M55^2+N55^2)</f>
        <v>4.58618671534924</v>
      </c>
      <c r="P55" s="55" t="n">
        <f aca="false">IF(J55="","",MAX(0,J55-1.96*O55/100))</f>
        <v>0.643304017690079</v>
      </c>
      <c r="Q55" s="55" t="n">
        <f aca="false">IF(J55="","",MIN(1,J55+1.96*O55/100))</f>
        <v>0.823082536931769</v>
      </c>
      <c r="R55" s="32" t="str">
        <f aca="false">IF(L55="","",IF(ABS(L55)&lt;=O55,"Yes","No"))</f>
        <v>No</v>
      </c>
      <c r="S55" s="32" t="str">
        <f aca="false">IF(L55="","",IF(ABS(L55)&lt;=1.96*O55,"Yes","No"))</f>
        <v>Yes</v>
      </c>
      <c r="T55" s="54" t="n">
        <f aca="false">IF(D55="","",ROUND(SQRT(((D55+G55)*O55/100)^2+(J55*(D55+G55)*0.15542)^2),0))</f>
        <v>58</v>
      </c>
      <c r="U55" s="32"/>
    </row>
    <row r="56" customFormat="false" ht="15" hidden="false" customHeight="false" outlineLevel="0" collapsed="false">
      <c r="A56" s="32" t="s">
        <v>198</v>
      </c>
      <c r="B56" s="32" t="s">
        <v>200</v>
      </c>
      <c r="C56" s="32" t="s">
        <v>203</v>
      </c>
      <c r="D56" s="54" t="n">
        <v>391</v>
      </c>
      <c r="E56" s="54" t="n">
        <v>347</v>
      </c>
      <c r="F56" s="65" t="n">
        <f aca="false">IF(E56="","",D56-E56)</f>
        <v>44</v>
      </c>
      <c r="G56" s="54" t="n">
        <v>122</v>
      </c>
      <c r="H56" s="54" t="n">
        <v>147</v>
      </c>
      <c r="I56" s="65" t="n">
        <f aca="false">IF(H56="","",G56-H56)</f>
        <v>-25</v>
      </c>
      <c r="J56" s="55" t="n">
        <f aca="false">IF(OR(D56="",D56+G56=0),"",D56/(D56+G56))</f>
        <v>0.762183235867446</v>
      </c>
      <c r="K56" s="55" t="n">
        <f aca="false">IF(E56="","",E56/(E56+H56))</f>
        <v>0.702429149797571</v>
      </c>
      <c r="L56" s="66" t="n">
        <f aca="false">IF(OR(K56="",J56=""),"",(J56-K56)*100)</f>
        <v>5.97540860698755</v>
      </c>
      <c r="M56" s="36" t="n">
        <v>4.08777417922727</v>
      </c>
      <c r="N56" s="36" t="n">
        <v>2.07923323551944</v>
      </c>
      <c r="O56" s="36" t="n">
        <f aca="false">SQRT(M56^2+N56^2)</f>
        <v>4.58618671534924</v>
      </c>
      <c r="P56" s="55" t="n">
        <f aca="false">IF(J56="","",MAX(0,J56-1.96*O56/100))</f>
        <v>0.672293976246601</v>
      </c>
      <c r="Q56" s="55" t="n">
        <f aca="false">IF(J56="","",MIN(1,J56+1.96*O56/100))</f>
        <v>0.852072495488291</v>
      </c>
      <c r="R56" s="32" t="str">
        <f aca="false">IF(L56="","",IF(ABS(L56)&lt;=O56,"Yes","No"))</f>
        <v>No</v>
      </c>
      <c r="S56" s="32" t="str">
        <f aca="false">IF(L56="","",IF(ABS(L56)&lt;=1.96*O56,"Yes","No"))</f>
        <v>Yes</v>
      </c>
      <c r="T56" s="54" t="n">
        <f aca="false">IF(D56="","",ROUND(SQRT(((D56+G56)*O56/100)^2+(J56*(D56+G56)*0.15542)^2),0))</f>
        <v>65</v>
      </c>
      <c r="U56" s="32"/>
    </row>
    <row r="57" customFormat="false" ht="15" hidden="false" customHeight="false" outlineLevel="0" collapsed="false">
      <c r="A57" s="32" t="s">
        <v>198</v>
      </c>
      <c r="B57" s="32" t="s">
        <v>200</v>
      </c>
      <c r="C57" s="32" t="s">
        <v>204</v>
      </c>
      <c r="D57" s="54" t="n">
        <v>347</v>
      </c>
      <c r="E57" s="54" t="n">
        <v>314</v>
      </c>
      <c r="F57" s="65" t="n">
        <f aca="false">IF(E57="","",D57-E57)</f>
        <v>33</v>
      </c>
      <c r="G57" s="54" t="n">
        <v>127</v>
      </c>
      <c r="H57" s="54" t="n">
        <v>149</v>
      </c>
      <c r="I57" s="65" t="n">
        <f aca="false">IF(H57="","",G57-H57)</f>
        <v>-22</v>
      </c>
      <c r="J57" s="55" t="n">
        <f aca="false">IF(OR(D57="",D57+G57=0),"",D57/(D57+G57))</f>
        <v>0.732067510548523</v>
      </c>
      <c r="K57" s="55" t="n">
        <f aca="false">IF(E57="","",E57/(E57+H57))</f>
        <v>0.678185745140389</v>
      </c>
      <c r="L57" s="66" t="n">
        <f aca="false">IF(OR(K57="",J57=""),"",(J57-K57)*100)</f>
        <v>5.38817654081345</v>
      </c>
      <c r="M57" s="36" t="n">
        <v>4.08777417922727</v>
      </c>
      <c r="N57" s="36" t="n">
        <v>2.07923323551944</v>
      </c>
      <c r="O57" s="36" t="n">
        <f aca="false">SQRT(M57^2+N57^2)</f>
        <v>4.58618671534924</v>
      </c>
      <c r="P57" s="55" t="n">
        <f aca="false">IF(J57="","",MAX(0,J57-1.96*O57/100))</f>
        <v>0.642178250927678</v>
      </c>
      <c r="Q57" s="55" t="n">
        <f aca="false">IF(J57="","",MIN(1,J57+1.96*O57/100))</f>
        <v>0.821956770169368</v>
      </c>
      <c r="R57" s="32" t="str">
        <f aca="false">IF(L57="","",IF(ABS(L57)&lt;=O57,"Yes","No"))</f>
        <v>No</v>
      </c>
      <c r="S57" s="32" t="str">
        <f aca="false">IF(L57="","",IF(ABS(L57)&lt;=1.96*O57,"Yes","No"))</f>
        <v>Yes</v>
      </c>
      <c r="T57" s="54" t="n">
        <f aca="false">IF(D57="","",ROUND(SQRT(((D57+G57)*O57/100)^2+(J57*(D57+G57)*0.15542)^2),0))</f>
        <v>58</v>
      </c>
      <c r="U57" s="32"/>
    </row>
    <row r="58" customFormat="false" ht="15" hidden="false" customHeight="false" outlineLevel="0" collapsed="false">
      <c r="A58" s="32" t="s">
        <v>198</v>
      </c>
      <c r="B58" s="32" t="s">
        <v>200</v>
      </c>
      <c r="C58" s="32" t="s">
        <v>205</v>
      </c>
      <c r="D58" s="54" t="n">
        <v>394</v>
      </c>
      <c r="E58" s="54" t="n">
        <v>364</v>
      </c>
      <c r="F58" s="65" t="n">
        <f aca="false">IF(E58="","",D58-E58)</f>
        <v>30</v>
      </c>
      <c r="G58" s="54" t="n">
        <v>126</v>
      </c>
      <c r="H58" s="54" t="n">
        <v>137</v>
      </c>
      <c r="I58" s="65" t="n">
        <f aca="false">IF(H58="","",G58-H58)</f>
        <v>-11</v>
      </c>
      <c r="J58" s="55" t="n">
        <f aca="false">IF(OR(D58="",D58+G58=0),"",D58/(D58+G58))</f>
        <v>0.757692307692308</v>
      </c>
      <c r="K58" s="55" t="n">
        <f aca="false">IF(E58="","",E58/(E58+H58))</f>
        <v>0.726546906187625</v>
      </c>
      <c r="L58" s="66" t="n">
        <f aca="false">IF(OR(K58="",J58=""),"",(J58-K58)*100)</f>
        <v>3.11454015046829</v>
      </c>
      <c r="M58" s="36" t="n">
        <v>4.08777417922727</v>
      </c>
      <c r="N58" s="36" t="n">
        <v>2.07923323551944</v>
      </c>
      <c r="O58" s="36" t="n">
        <f aca="false">SQRT(M58^2+N58^2)</f>
        <v>4.58618671534924</v>
      </c>
      <c r="P58" s="55" t="n">
        <f aca="false">IF(J58="","",MAX(0,J58-1.96*O58/100))</f>
        <v>0.667803048071463</v>
      </c>
      <c r="Q58" s="55" t="n">
        <f aca="false">IF(J58="","",MIN(1,J58+1.96*O58/100))</f>
        <v>0.847581567313153</v>
      </c>
      <c r="R58" s="32" t="str">
        <f aca="false">IF(L58="","",IF(ABS(L58)&lt;=O58,"Yes","No"))</f>
        <v>Yes</v>
      </c>
      <c r="S58" s="32" t="str">
        <f aca="false">IF(L58="","",IF(ABS(L58)&lt;=1.96*O58,"Yes","No"))</f>
        <v>Yes</v>
      </c>
      <c r="T58" s="54" t="n">
        <f aca="false">IF(D58="","",ROUND(SQRT(((D58+G58)*O58/100)^2+(J58*(D58+G58)*0.15542)^2),0))</f>
        <v>66</v>
      </c>
      <c r="U58" s="32"/>
    </row>
    <row r="59" customFormat="false" ht="15" hidden="false" customHeight="false" outlineLevel="0" collapsed="false">
      <c r="A59" s="32" t="s">
        <v>198</v>
      </c>
      <c r="B59" s="32" t="s">
        <v>200</v>
      </c>
      <c r="C59" s="32" t="s">
        <v>206</v>
      </c>
      <c r="D59" s="54" t="n">
        <v>453</v>
      </c>
      <c r="E59" s="54" t="n">
        <v>399</v>
      </c>
      <c r="F59" s="65" t="n">
        <f aca="false">IF(E59="","",D59-E59)</f>
        <v>54</v>
      </c>
      <c r="G59" s="54" t="n">
        <v>184</v>
      </c>
      <c r="H59" s="54" t="n">
        <v>171</v>
      </c>
      <c r="I59" s="65" t="n">
        <f aca="false">IF(H59="","",G59-H59)</f>
        <v>13</v>
      </c>
      <c r="J59" s="55" t="n">
        <f aca="false">IF(OR(D59="",D59+G59=0),"",D59/(D59+G59))</f>
        <v>0.711145996860283</v>
      </c>
      <c r="K59" s="55" t="n">
        <f aca="false">IF(E59="","",E59/(E59+H59))</f>
        <v>0.7</v>
      </c>
      <c r="L59" s="66" t="n">
        <f aca="false">IF(OR(K59="",J59=""),"",(J59-K59)*100)</f>
        <v>1.11459968602826</v>
      </c>
      <c r="M59" s="36" t="n">
        <v>4.08777417922727</v>
      </c>
      <c r="N59" s="36" t="n">
        <v>2.07923323551944</v>
      </c>
      <c r="O59" s="36" t="n">
        <f aca="false">SQRT(M59^2+N59^2)</f>
        <v>4.58618671534924</v>
      </c>
      <c r="P59" s="55" t="n">
        <f aca="false">IF(J59="","",MAX(0,J59-1.96*O59/100))</f>
        <v>0.621256737239438</v>
      </c>
      <c r="Q59" s="55" t="n">
        <f aca="false">IF(J59="","",MIN(1,J59+1.96*O59/100))</f>
        <v>0.801035256481128</v>
      </c>
      <c r="R59" s="32" t="str">
        <f aca="false">IF(L59="","",IF(ABS(L59)&lt;=O59,"Yes","No"))</f>
        <v>Yes</v>
      </c>
      <c r="S59" s="32" t="str">
        <f aca="false">IF(L59="","",IF(ABS(L59)&lt;=1.96*O59,"Yes","No"))</f>
        <v>Yes</v>
      </c>
      <c r="T59" s="54" t="n">
        <f aca="false">IF(D59="","",ROUND(SQRT(((D59+G59)*O59/100)^2+(J59*(D59+G59)*0.15542)^2),0))</f>
        <v>76</v>
      </c>
      <c r="U59" s="32"/>
    </row>
    <row r="60" customFormat="false" ht="15" hidden="false" customHeight="false" outlineLevel="0" collapsed="false">
      <c r="A60" s="32" t="s">
        <v>198</v>
      </c>
      <c r="B60" s="32" t="s">
        <v>200</v>
      </c>
      <c r="C60" s="32" t="s">
        <v>207</v>
      </c>
      <c r="D60" s="54" t="n">
        <v>990</v>
      </c>
      <c r="E60" s="54" t="n">
        <v>1034</v>
      </c>
      <c r="F60" s="65" t="n">
        <f aca="false">IF(E60="","",D60-E60)</f>
        <v>-44</v>
      </c>
      <c r="G60" s="54" t="n">
        <v>283</v>
      </c>
      <c r="H60" s="54" t="n">
        <v>285</v>
      </c>
      <c r="I60" s="65" t="n">
        <f aca="false">IF(H60="","",G60-H60)</f>
        <v>-2</v>
      </c>
      <c r="J60" s="55" t="n">
        <f aca="false">IF(OR(D60="",D60+G60=0),"",D60/(D60+G60))</f>
        <v>0.777690494893951</v>
      </c>
      <c r="K60" s="55" t="n">
        <f aca="false">IF(E60="","",E60/(E60+H60))</f>
        <v>0.783927217589083</v>
      </c>
      <c r="L60" s="66" t="n">
        <f aca="false">IF(OR(K60="",J60=""),"",(J60-K60)*100)</f>
        <v>-0.623672269513143</v>
      </c>
      <c r="M60" s="36" t="n">
        <v>2.56149220728919</v>
      </c>
      <c r="N60" s="36" t="n">
        <v>2.07923323551944</v>
      </c>
      <c r="O60" s="36" t="n">
        <f aca="false">SQRT(M60^2+N60^2)</f>
        <v>3.29915946502922</v>
      </c>
      <c r="P60" s="55" t="n">
        <f aca="false">IF(J60="","",MAX(0,J60-1.96*O60/100))</f>
        <v>0.713026969379379</v>
      </c>
      <c r="Q60" s="55" t="n">
        <f aca="false">IF(J60="","",MIN(1,J60+1.96*O60/100))</f>
        <v>0.842354020408524</v>
      </c>
      <c r="R60" s="32" t="str">
        <f aca="false">IF(L60="","",IF(ABS(L60)&lt;=O60,"Yes","No"))</f>
        <v>Yes</v>
      </c>
      <c r="S60" s="32" t="str">
        <f aca="false">IF(L60="","",IF(ABS(L60)&lt;=1.96*O60,"Yes","No"))</f>
        <v>Yes</v>
      </c>
      <c r="T60" s="54" t="n">
        <f aca="false">IF(D60="","",ROUND(SQRT(((D60+G60)*O60/100)^2+(J60*(D60+G60)*0.09179)^2),0))</f>
        <v>100</v>
      </c>
      <c r="U60" s="32"/>
    </row>
    <row r="61" customFormat="false" ht="15" hidden="false" customHeight="false" outlineLevel="0" collapsed="false">
      <c r="A61" s="32" t="s">
        <v>198</v>
      </c>
      <c r="B61" s="32" t="s">
        <v>200</v>
      </c>
      <c r="C61" s="32" t="s">
        <v>208</v>
      </c>
      <c r="D61" s="54" t="n">
        <v>391</v>
      </c>
      <c r="E61" s="54" t="n">
        <v>377</v>
      </c>
      <c r="F61" s="65" t="n">
        <f aca="false">IF(E61="","",D61-E61)</f>
        <v>14</v>
      </c>
      <c r="G61" s="54" t="n">
        <v>214</v>
      </c>
      <c r="H61" s="54" t="n">
        <v>190</v>
      </c>
      <c r="I61" s="65" t="n">
        <f aca="false">IF(H61="","",G61-H61)</f>
        <v>24</v>
      </c>
      <c r="J61" s="55" t="n">
        <f aca="false">IF(OR(D61="",D61+G61=0),"",D61/(D61+G61))</f>
        <v>0.646280991735537</v>
      </c>
      <c r="K61" s="55" t="n">
        <f aca="false">IF(E61="","",E61/(E61+H61))</f>
        <v>0.664902998236332</v>
      </c>
      <c r="L61" s="66" t="n">
        <f aca="false">IF(OR(K61="",J61=""),"",(J61-K61)*100)</f>
        <v>-1.86220065007944</v>
      </c>
      <c r="M61" s="36" t="n">
        <v>4.08777417922727</v>
      </c>
      <c r="N61" s="36" t="n">
        <v>2.07923323551944</v>
      </c>
      <c r="O61" s="36" t="n">
        <f aca="false">SQRT(M61^2+N61^2)</f>
        <v>4.58618671534924</v>
      </c>
      <c r="P61" s="55" t="n">
        <f aca="false">IF(J61="","",MAX(0,J61-1.96*O61/100))</f>
        <v>0.556391732114692</v>
      </c>
      <c r="Q61" s="55" t="n">
        <f aca="false">IF(J61="","",MIN(1,J61+1.96*O61/100))</f>
        <v>0.736170251356382</v>
      </c>
      <c r="R61" s="32" t="str">
        <f aca="false">IF(L61="","",IF(ABS(L61)&lt;=O61,"Yes","No"))</f>
        <v>Yes</v>
      </c>
      <c r="S61" s="32" t="str">
        <f aca="false">IF(L61="","",IF(ABS(L61)&lt;=1.96*O61,"Yes","No"))</f>
        <v>Yes</v>
      </c>
      <c r="T61" s="54" t="n">
        <f aca="false">IF(D61="","",ROUND(SQRT(((D61+G61)*O61/100)^2+(J61*(D61+G61)*0.15542)^2),0))</f>
        <v>67</v>
      </c>
      <c r="U61" s="32"/>
    </row>
    <row r="62" customFormat="false" ht="15" hidden="false" customHeight="false" outlineLevel="0" collapsed="false">
      <c r="A62" s="32" t="s">
        <v>198</v>
      </c>
      <c r="B62" s="32" t="s">
        <v>200</v>
      </c>
      <c r="C62" s="32" t="s">
        <v>209</v>
      </c>
      <c r="D62" s="54" t="n">
        <v>596</v>
      </c>
      <c r="E62" s="54" t="n">
        <v>619</v>
      </c>
      <c r="F62" s="65" t="n">
        <f aca="false">IF(E62="","",D62-E62)</f>
        <v>-23</v>
      </c>
      <c r="G62" s="54" t="n">
        <v>402</v>
      </c>
      <c r="H62" s="54" t="n">
        <v>400</v>
      </c>
      <c r="I62" s="65" t="n">
        <f aca="false">IF(H62="","",G62-H62)</f>
        <v>2</v>
      </c>
      <c r="J62" s="55" t="n">
        <f aca="false">IF(OR(D62="",D62+G62=0),"",D62/(D62+G62))</f>
        <v>0.597194388777555</v>
      </c>
      <c r="K62" s="55" t="n">
        <f aca="false">IF(E62="","",E62/(E62+H62))</f>
        <v>0.607458292443572</v>
      </c>
      <c r="L62" s="66" t="n">
        <f aca="false">IF(OR(K62="",J62=""),"",(J62-K62)*100)</f>
        <v>-1.02639036660169</v>
      </c>
      <c r="M62" s="36" t="n">
        <v>2.81289925030312</v>
      </c>
      <c r="N62" s="36" t="n">
        <v>2.07923323551944</v>
      </c>
      <c r="O62" s="36" t="n">
        <f aca="false">SQRT(M62^2+N62^2)</f>
        <v>3.49794411619804</v>
      </c>
      <c r="P62" s="55" t="n">
        <f aca="false">IF(J62="","",MAX(0,J62-1.96*O62/100))</f>
        <v>0.528634684100074</v>
      </c>
      <c r="Q62" s="55" t="n">
        <f aca="false">IF(J62="","",MIN(1,J62+1.96*O62/100))</f>
        <v>0.665754093455037</v>
      </c>
      <c r="R62" s="32" t="str">
        <f aca="false">IF(L62="","",IF(ABS(L62)&lt;=O62,"Yes","No"))</f>
        <v>Yes</v>
      </c>
      <c r="S62" s="32" t="str">
        <f aca="false">IF(L62="","",IF(ABS(L62)&lt;=1.96*O62,"Yes","No"))</f>
        <v>Yes</v>
      </c>
      <c r="T62" s="54" t="n">
        <f aca="false">IF(D62="","",ROUND(SQRT(((D62+G62)*O62/100)^2+(J62*(D62+G62)*0.09439)^2),0))</f>
        <v>66</v>
      </c>
      <c r="U62" s="32"/>
    </row>
    <row r="63" customFormat="false" ht="15" hidden="false" customHeight="false" outlineLevel="0" collapsed="false">
      <c r="A63" s="32" t="s">
        <v>198</v>
      </c>
      <c r="B63" s="32" t="s">
        <v>200</v>
      </c>
      <c r="C63" s="32" t="s">
        <v>210</v>
      </c>
      <c r="D63" s="54" t="n">
        <v>430</v>
      </c>
      <c r="E63" s="54" t="n">
        <v>438</v>
      </c>
      <c r="F63" s="65" t="n">
        <f aca="false">IF(E63="","",D63-E63)</f>
        <v>-8</v>
      </c>
      <c r="G63" s="54" t="n">
        <v>286</v>
      </c>
      <c r="H63" s="54" t="n">
        <v>259</v>
      </c>
      <c r="I63" s="65" t="n">
        <f aca="false">IF(H63="","",G63-H63)</f>
        <v>27</v>
      </c>
      <c r="J63" s="55" t="n">
        <f aca="false">IF(OR(D63="",D63+G63=0),"",D63/(D63+G63))</f>
        <v>0.600558659217877</v>
      </c>
      <c r="K63" s="55" t="n">
        <f aca="false">IF(E63="","",E63/(E63+H63))</f>
        <v>0.628407460545194</v>
      </c>
      <c r="L63" s="66" t="n">
        <f aca="false">IF(OR(K63="",J63=""),"",(J63-K63)*100)</f>
        <v>-2.78488013273166</v>
      </c>
      <c r="M63" s="36" t="n">
        <v>4.08777417922727</v>
      </c>
      <c r="N63" s="36" t="n">
        <v>2.07923323551944</v>
      </c>
      <c r="O63" s="36" t="n">
        <f aca="false">SQRT(M63^2+N63^2)</f>
        <v>4.58618671534924</v>
      </c>
      <c r="P63" s="55" t="n">
        <f aca="false">IF(J63="","",MAX(0,J63-1.96*O63/100))</f>
        <v>0.510669399597032</v>
      </c>
      <c r="Q63" s="55" t="n">
        <f aca="false">IF(J63="","",MIN(1,J63+1.96*O63/100))</f>
        <v>0.690447918838722</v>
      </c>
      <c r="R63" s="32" t="str">
        <f aca="false">IF(L63="","",IF(ABS(L63)&lt;=O63,"Yes","No"))</f>
        <v>Yes</v>
      </c>
      <c r="S63" s="32" t="str">
        <f aca="false">IF(L63="","",IF(ABS(L63)&lt;=1.96*O63,"Yes","No"))</f>
        <v>Yes</v>
      </c>
      <c r="T63" s="54" t="n">
        <f aca="false">IF(D63="","",ROUND(SQRT(((D63+G63)*O63/100)^2+(J63*(D63+G63)*0.15542)^2),0))</f>
        <v>74</v>
      </c>
      <c r="U63" s="32"/>
    </row>
    <row r="64" customFormat="false" ht="15" hidden="false" customHeight="false" outlineLevel="0" collapsed="false">
      <c r="A64" s="32" t="s">
        <v>198</v>
      </c>
      <c r="B64" s="32" t="s">
        <v>200</v>
      </c>
      <c r="C64" s="32" t="s">
        <v>211</v>
      </c>
      <c r="D64" s="54" t="n">
        <v>472</v>
      </c>
      <c r="E64" s="54" t="n">
        <v>428</v>
      </c>
      <c r="F64" s="65" t="n">
        <f aca="false">IF(E64="","",D64-E64)</f>
        <v>44</v>
      </c>
      <c r="G64" s="54" t="n">
        <v>188</v>
      </c>
      <c r="H64" s="54" t="n">
        <v>195</v>
      </c>
      <c r="I64" s="65" t="n">
        <f aca="false">IF(H64="","",G64-H64)</f>
        <v>-7</v>
      </c>
      <c r="J64" s="55" t="n">
        <f aca="false">IF(OR(D64="",D64+G64=0),"",D64/(D64+G64))</f>
        <v>0.715151515151515</v>
      </c>
      <c r="K64" s="55" t="n">
        <f aca="false">IF(E64="","",E64/(E64+H64))</f>
        <v>0.686998394863563</v>
      </c>
      <c r="L64" s="66" t="n">
        <f aca="false">IF(OR(K64="",J64=""),"",(J64-K64)*100)</f>
        <v>2.81531202879518</v>
      </c>
      <c r="M64" s="36" t="n">
        <v>4.08777417922727</v>
      </c>
      <c r="N64" s="36" t="n">
        <v>2.07923323551944</v>
      </c>
      <c r="O64" s="36" t="n">
        <f aca="false">SQRT(M64^2+N64^2)</f>
        <v>4.58618671534924</v>
      </c>
      <c r="P64" s="55" t="n">
        <f aca="false">IF(J64="","",MAX(0,J64-1.96*O64/100))</f>
        <v>0.62526225553067</v>
      </c>
      <c r="Q64" s="55" t="n">
        <f aca="false">IF(J64="","",MIN(1,J64+1.96*O64/100))</f>
        <v>0.80504077477236</v>
      </c>
      <c r="R64" s="32" t="str">
        <f aca="false">IF(L64="","",IF(ABS(L64)&lt;=O64,"Yes","No"))</f>
        <v>Yes</v>
      </c>
      <c r="S64" s="32" t="str">
        <f aca="false">IF(L64="","",IF(ABS(L64)&lt;=1.96*O64,"Yes","No"))</f>
        <v>Yes</v>
      </c>
      <c r="T64" s="54" t="n">
        <f aca="false">IF(D64="","",ROUND(SQRT(((D64+G64)*O64/100)^2+(J64*(D64+G64)*0.15542)^2),0))</f>
        <v>79</v>
      </c>
      <c r="U64" s="32"/>
    </row>
    <row r="65" customFormat="false" ht="15" hidden="false" customHeight="false" outlineLevel="0" collapsed="false">
      <c r="A65" s="32" t="s">
        <v>198</v>
      </c>
      <c r="B65" s="32" t="s">
        <v>200</v>
      </c>
      <c r="C65" s="32" t="s">
        <v>212</v>
      </c>
      <c r="D65" s="54" t="n">
        <v>539</v>
      </c>
      <c r="E65" s="54" t="n">
        <v>563</v>
      </c>
      <c r="F65" s="65" t="n">
        <f aca="false">IF(E65="","",D65-E65)</f>
        <v>-24</v>
      </c>
      <c r="G65" s="54" t="n">
        <v>308</v>
      </c>
      <c r="H65" s="54" t="n">
        <v>322</v>
      </c>
      <c r="I65" s="65" t="n">
        <f aca="false">IF(H65="","",G65-H65)</f>
        <v>-14</v>
      </c>
      <c r="J65" s="55" t="n">
        <f aca="false">IF(OR(D65="",D65+G65=0),"",D65/(D65+G65))</f>
        <v>0.636363636363636</v>
      </c>
      <c r="K65" s="55" t="n">
        <f aca="false">IF(E65="","",E65/(E65+H65))</f>
        <v>0.636158192090396</v>
      </c>
      <c r="L65" s="66" t="n">
        <f aca="false">IF(OR(K65="",J65=""),"",(J65-K65)*100)</f>
        <v>0.0205444273240873</v>
      </c>
      <c r="M65" s="36" t="n">
        <v>2.81289925030312</v>
      </c>
      <c r="N65" s="36" t="n">
        <v>2.07923323551944</v>
      </c>
      <c r="O65" s="36" t="n">
        <f aca="false">SQRT(M65^2+N65^2)</f>
        <v>3.49794411619804</v>
      </c>
      <c r="P65" s="55" t="n">
        <f aca="false">IF(J65="","",MAX(0,J65-1.96*O65/100))</f>
        <v>0.567803931686155</v>
      </c>
      <c r="Q65" s="55" t="n">
        <f aca="false">IF(J65="","",MIN(1,J65+1.96*O65/100))</f>
        <v>0.704923341041118</v>
      </c>
      <c r="R65" s="32" t="str">
        <f aca="false">IF(L65="","",IF(ABS(L65)&lt;=O65,"Yes","No"))</f>
        <v>Yes</v>
      </c>
      <c r="S65" s="32" t="str">
        <f aca="false">IF(L65="","",IF(ABS(L65)&lt;=1.96*O65,"Yes","No"))</f>
        <v>Yes</v>
      </c>
      <c r="T65" s="54" t="n">
        <f aca="false">IF(D65="","",ROUND(SQRT(((D65+G65)*O65/100)^2+(J65*(D65+G65)*0.09439)^2),0))</f>
        <v>59</v>
      </c>
      <c r="U65" s="32"/>
    </row>
    <row r="66" customFormat="false" ht="15" hidden="false" customHeight="false" outlineLevel="0" collapsed="false">
      <c r="A66" s="32" t="s">
        <v>198</v>
      </c>
      <c r="B66" s="32" t="s">
        <v>200</v>
      </c>
      <c r="C66" s="32" t="s">
        <v>213</v>
      </c>
      <c r="D66" s="54" t="n">
        <v>464</v>
      </c>
      <c r="E66" s="54" t="n">
        <v>472</v>
      </c>
      <c r="F66" s="65" t="n">
        <f aca="false">IF(E66="","",D66-E66)</f>
        <v>-8</v>
      </c>
      <c r="G66" s="54" t="n">
        <v>304</v>
      </c>
      <c r="H66" s="54" t="n">
        <v>273</v>
      </c>
      <c r="I66" s="65" t="n">
        <f aca="false">IF(H66="","",G66-H66)</f>
        <v>31</v>
      </c>
      <c r="J66" s="55" t="n">
        <f aca="false">IF(OR(D66="",D66+G66=0),"",D66/(D66+G66))</f>
        <v>0.604166666666667</v>
      </c>
      <c r="K66" s="55" t="n">
        <f aca="false">IF(E66="","",E66/(E66+H66))</f>
        <v>0.633557046979866</v>
      </c>
      <c r="L66" s="66" t="n">
        <f aca="false">IF(OR(K66="",J66=""),"",(J66-K66)*100)</f>
        <v>-2.93903803131992</v>
      </c>
      <c r="M66" s="36" t="n">
        <v>2.81289925030312</v>
      </c>
      <c r="N66" s="36" t="n">
        <v>2.07923323551944</v>
      </c>
      <c r="O66" s="36" t="n">
        <f aca="false">SQRT(M66^2+N66^2)</f>
        <v>3.49794411619804</v>
      </c>
      <c r="P66" s="55" t="n">
        <f aca="false">IF(J66="","",MAX(0,J66-1.96*O66/100))</f>
        <v>0.535606961989185</v>
      </c>
      <c r="Q66" s="55" t="n">
        <f aca="false">IF(J66="","",MIN(1,J66+1.96*O66/100))</f>
        <v>0.672726371344148</v>
      </c>
      <c r="R66" s="32" t="str">
        <f aca="false">IF(L66="","",IF(ABS(L66)&lt;=O66,"Yes","No"))</f>
        <v>Yes</v>
      </c>
      <c r="S66" s="32" t="str">
        <f aca="false">IF(L66="","",IF(ABS(L66)&lt;=1.96*O66,"Yes","No"))</f>
        <v>Yes</v>
      </c>
      <c r="T66" s="54" t="n">
        <f aca="false">IF(D66="","",ROUND(SQRT(((D66+G66)*O66/100)^2+(J66*(D66+G66)*0.09439)^2),0))</f>
        <v>51</v>
      </c>
      <c r="U66" s="32"/>
    </row>
    <row r="67" customFormat="false" ht="15" hidden="false" customHeight="false" outlineLevel="0" collapsed="false">
      <c r="A67" s="32" t="s">
        <v>198</v>
      </c>
      <c r="B67" s="32" t="s">
        <v>200</v>
      </c>
      <c r="C67" s="32" t="s">
        <v>214</v>
      </c>
      <c r="D67" s="54" t="n">
        <v>425</v>
      </c>
      <c r="E67" s="54" t="n">
        <v>426</v>
      </c>
      <c r="F67" s="65" t="n">
        <f aca="false">IF(E67="","",D67-E67)</f>
        <v>-1</v>
      </c>
      <c r="G67" s="54" t="n">
        <v>333</v>
      </c>
      <c r="H67" s="54" t="n">
        <v>331</v>
      </c>
      <c r="I67" s="65" t="n">
        <f aca="false">IF(H67="","",G67-H67)</f>
        <v>2</v>
      </c>
      <c r="J67" s="55" t="n">
        <f aca="false">IF(OR(D67="",D67+G67=0),"",D67/(D67+G67))</f>
        <v>0.560686015831135</v>
      </c>
      <c r="K67" s="55" t="n">
        <f aca="false">IF(E67="","",E67/(E67+H67))</f>
        <v>0.562747688243065</v>
      </c>
      <c r="L67" s="66" t="n">
        <f aca="false">IF(OR(K67="",J67=""),"",(J67-K67)*100)</f>
        <v>-0.206167241193023</v>
      </c>
      <c r="M67" s="36" t="n">
        <v>2.81289925030312</v>
      </c>
      <c r="N67" s="36" t="n">
        <v>2.07923323551944</v>
      </c>
      <c r="O67" s="36" t="n">
        <f aca="false">SQRT(M67^2+N67^2)</f>
        <v>3.49794411619804</v>
      </c>
      <c r="P67" s="55" t="n">
        <f aca="false">IF(J67="","",MAX(0,J67-1.96*O67/100))</f>
        <v>0.492126311153653</v>
      </c>
      <c r="Q67" s="55" t="n">
        <f aca="false">IF(J67="","",MIN(1,J67+1.96*O67/100))</f>
        <v>0.629245720508616</v>
      </c>
      <c r="R67" s="32" t="str">
        <f aca="false">IF(L67="","",IF(ABS(L67)&lt;=O67,"Yes","No"))</f>
        <v>Yes</v>
      </c>
      <c r="S67" s="32" t="str">
        <f aca="false">IF(L67="","",IF(ABS(L67)&lt;=1.96*O67,"Yes","No"))</f>
        <v>Yes</v>
      </c>
      <c r="T67" s="54" t="n">
        <f aca="false">IF(D67="","",ROUND(SQRT(((D67+G67)*O67/100)^2+(J67*(D67+G67)*0.09439)^2),0))</f>
        <v>48</v>
      </c>
      <c r="U67" s="32"/>
    </row>
    <row r="68" customFormat="false" ht="15" hidden="false" customHeight="false" outlineLevel="0" collapsed="false">
      <c r="A68" s="32" t="s">
        <v>198</v>
      </c>
      <c r="B68" s="32" t="s">
        <v>200</v>
      </c>
      <c r="C68" s="32" t="s">
        <v>215</v>
      </c>
      <c r="D68" s="54" t="n">
        <v>444</v>
      </c>
      <c r="E68" s="54" t="n">
        <v>418</v>
      </c>
      <c r="F68" s="65" t="n">
        <f aca="false">IF(E68="","",D68-E68)</f>
        <v>26</v>
      </c>
      <c r="G68" s="54" t="n">
        <v>273</v>
      </c>
      <c r="H68" s="54" t="n">
        <v>278</v>
      </c>
      <c r="I68" s="65" t="n">
        <f aca="false">IF(H68="","",G68-H68)</f>
        <v>-5</v>
      </c>
      <c r="J68" s="55" t="n">
        <f aca="false">IF(OR(D68="",D68+G68=0),"",D68/(D68+G68))</f>
        <v>0.619246861924686</v>
      </c>
      <c r="K68" s="55" t="n">
        <f aca="false">IF(E68="","",E68/(E68+H68))</f>
        <v>0.600574712643678</v>
      </c>
      <c r="L68" s="66" t="n">
        <f aca="false">IF(OR(K68="",J68=""),"",(J68-K68)*100)</f>
        <v>1.8672149281008</v>
      </c>
      <c r="M68" s="36" t="n">
        <v>4.08777417922727</v>
      </c>
      <c r="N68" s="36" t="n">
        <v>2.07923323551944</v>
      </c>
      <c r="O68" s="36" t="n">
        <f aca="false">SQRT(M68^2+N68^2)</f>
        <v>4.58618671534924</v>
      </c>
      <c r="P68" s="55" t="n">
        <f aca="false">IF(J68="","",MAX(0,J68-1.96*O68/100))</f>
        <v>0.529357602303841</v>
      </c>
      <c r="Q68" s="55" t="n">
        <f aca="false">IF(J68="","",MIN(1,J68+1.96*O68/100))</f>
        <v>0.709136121545531</v>
      </c>
      <c r="R68" s="32" t="str">
        <f aca="false">IF(L68="","",IF(ABS(L68)&lt;=O68,"Yes","No"))</f>
        <v>Yes</v>
      </c>
      <c r="S68" s="32" t="str">
        <f aca="false">IF(L68="","",IF(ABS(L68)&lt;=1.96*O68,"Yes","No"))</f>
        <v>Yes</v>
      </c>
      <c r="T68" s="54" t="n">
        <f aca="false">IF(D68="","",ROUND(SQRT(((D68+G68)*O68/100)^2+(J68*(D68+G68)*0.15542)^2),0))</f>
        <v>76</v>
      </c>
      <c r="U68" s="32"/>
    </row>
    <row r="69" customFormat="false" ht="15" hidden="false" customHeight="false" outlineLevel="0" collapsed="false">
      <c r="A69" s="32" t="s">
        <v>198</v>
      </c>
      <c r="B69" s="32" t="s">
        <v>200</v>
      </c>
      <c r="C69" s="32" t="s">
        <v>216</v>
      </c>
      <c r="D69" s="54" t="n">
        <v>467</v>
      </c>
      <c r="E69" s="54" t="n">
        <v>424</v>
      </c>
      <c r="F69" s="65" t="n">
        <f aca="false">IF(E69="","",D69-E69)</f>
        <v>43</v>
      </c>
      <c r="G69" s="54" t="n">
        <v>161</v>
      </c>
      <c r="H69" s="54" t="n">
        <v>188</v>
      </c>
      <c r="I69" s="65" t="n">
        <f aca="false">IF(H69="","",G69-H69)</f>
        <v>-27</v>
      </c>
      <c r="J69" s="55" t="n">
        <f aca="false">IF(OR(D69="",D69+G69=0),"",D69/(D69+G69))</f>
        <v>0.743630573248408</v>
      </c>
      <c r="K69" s="55" t="n">
        <f aca="false">IF(E69="","",E69/(E69+H69))</f>
        <v>0.69281045751634</v>
      </c>
      <c r="L69" s="66" t="n">
        <f aca="false">IF(OR(K69="",J69=""),"",(J69-K69)*100)</f>
        <v>5.08201157320678</v>
      </c>
      <c r="M69" s="36" t="n">
        <v>4.08777417922727</v>
      </c>
      <c r="N69" s="36" t="n">
        <v>2.07923323551944</v>
      </c>
      <c r="O69" s="36" t="n">
        <f aca="false">SQRT(M69^2+N69^2)</f>
        <v>4.58618671534924</v>
      </c>
      <c r="P69" s="55" t="n">
        <f aca="false">IF(J69="","",MAX(0,J69-1.96*O69/100))</f>
        <v>0.653741313627563</v>
      </c>
      <c r="Q69" s="55" t="n">
        <f aca="false">IF(J69="","",MIN(1,J69+1.96*O69/100))</f>
        <v>0.833519832869253</v>
      </c>
      <c r="R69" s="32" t="str">
        <f aca="false">IF(L69="","",IF(ABS(L69)&lt;=O69,"Yes","No"))</f>
        <v>No</v>
      </c>
      <c r="S69" s="32" t="str">
        <f aca="false">IF(L69="","",IF(ABS(L69)&lt;=1.96*O69,"Yes","No"))</f>
        <v>Yes</v>
      </c>
      <c r="T69" s="54" t="n">
        <f aca="false">IF(D69="","",ROUND(SQRT(((D69+G69)*O69/100)^2+(J69*(D69+G69)*0.15542)^2),0))</f>
        <v>78</v>
      </c>
      <c r="U69" s="32"/>
    </row>
    <row r="70" customFormat="false" ht="15" hidden="false" customHeight="false" outlineLevel="0" collapsed="false">
      <c r="A70" s="32" t="s">
        <v>198</v>
      </c>
      <c r="B70" s="32" t="s">
        <v>200</v>
      </c>
      <c r="C70" s="32" t="s">
        <v>217</v>
      </c>
      <c r="D70" s="54" t="n">
        <v>380</v>
      </c>
      <c r="E70" s="54" t="n">
        <v>330</v>
      </c>
      <c r="F70" s="65" t="n">
        <f aca="false">IF(E70="","",D70-E70)</f>
        <v>50</v>
      </c>
      <c r="G70" s="54" t="n">
        <v>163</v>
      </c>
      <c r="H70" s="54" t="n">
        <v>195</v>
      </c>
      <c r="I70" s="65" t="n">
        <f aca="false">IF(H70="","",G70-H70)</f>
        <v>-32</v>
      </c>
      <c r="J70" s="55" t="n">
        <f aca="false">IF(OR(D70="",D70+G70=0),"",D70/(D70+G70))</f>
        <v>0.699815837937385</v>
      </c>
      <c r="K70" s="55" t="n">
        <f aca="false">IF(E70="","",E70/(E70+H70))</f>
        <v>0.628571428571429</v>
      </c>
      <c r="L70" s="66" t="n">
        <f aca="false">IF(OR(K70="",J70=""),"",(J70-K70)*100)</f>
        <v>7.12444093659563</v>
      </c>
      <c r="M70" s="36" t="n">
        <v>4.08777417922727</v>
      </c>
      <c r="N70" s="36" t="n">
        <v>2.07923323551944</v>
      </c>
      <c r="O70" s="36" t="n">
        <f aca="false">SQRT(M70^2+N70^2)</f>
        <v>4.58618671534924</v>
      </c>
      <c r="P70" s="55" t="n">
        <f aca="false">IF(J70="","",MAX(0,J70-1.96*O70/100))</f>
        <v>0.60992657831654</v>
      </c>
      <c r="Q70" s="55" t="n">
        <f aca="false">IF(J70="","",MIN(1,J70+1.96*O70/100))</f>
        <v>0.78970509755823</v>
      </c>
      <c r="R70" s="32" t="str">
        <f aca="false">IF(L70="","",IF(ABS(L70)&lt;=O70,"Yes","No"))</f>
        <v>No</v>
      </c>
      <c r="S70" s="32" t="str">
        <f aca="false">IF(L70="","",IF(ABS(L70)&lt;=1.96*O70,"Yes","No"))</f>
        <v>Yes</v>
      </c>
      <c r="T70" s="54" t="n">
        <f aca="false">IF(D70="","",ROUND(SQRT(((D70+G70)*O70/100)^2+(J70*(D70+G70)*0.15542)^2),0))</f>
        <v>64</v>
      </c>
      <c r="U70" s="32"/>
    </row>
    <row r="71" customFormat="false" ht="15" hidden="false" customHeight="false" outlineLevel="0" collapsed="false">
      <c r="A71" s="32" t="s">
        <v>198</v>
      </c>
      <c r="B71" s="32" t="s">
        <v>200</v>
      </c>
      <c r="C71" s="32" t="s">
        <v>218</v>
      </c>
      <c r="D71" s="54" t="n">
        <v>446</v>
      </c>
      <c r="E71" s="54" t="n">
        <v>441</v>
      </c>
      <c r="F71" s="65" t="n">
        <f aca="false">IF(E71="","",D71-E71)</f>
        <v>5</v>
      </c>
      <c r="G71" s="54" t="n">
        <v>244</v>
      </c>
      <c r="H71" s="54" t="n">
        <v>232</v>
      </c>
      <c r="I71" s="65" t="n">
        <f aca="false">IF(H71="","",G71-H71)</f>
        <v>12</v>
      </c>
      <c r="J71" s="55" t="n">
        <f aca="false">IF(OR(D71="",D71+G71=0),"",D71/(D71+G71))</f>
        <v>0.646376811594203</v>
      </c>
      <c r="K71" s="55" t="n">
        <f aca="false">IF(E71="","",E71/(E71+H71))</f>
        <v>0.655274888558692</v>
      </c>
      <c r="L71" s="66" t="n">
        <f aca="false">IF(OR(K71="",J71=""),"",(J71-K71)*100)</f>
        <v>-0.889807696448952</v>
      </c>
      <c r="M71" s="36" t="n">
        <v>4.08777417922727</v>
      </c>
      <c r="N71" s="36" t="n">
        <v>2.07923323551944</v>
      </c>
      <c r="O71" s="36" t="n">
        <f aca="false">SQRT(M71^2+N71^2)</f>
        <v>4.58618671534924</v>
      </c>
      <c r="P71" s="55" t="n">
        <f aca="false">IF(J71="","",MAX(0,J71-1.96*O71/100))</f>
        <v>0.556487551973358</v>
      </c>
      <c r="Q71" s="55" t="n">
        <f aca="false">IF(J71="","",MIN(1,J71+1.96*O71/100))</f>
        <v>0.736266071215048</v>
      </c>
      <c r="R71" s="32" t="str">
        <f aca="false">IF(L71="","",IF(ABS(L71)&lt;=O71,"Yes","No"))</f>
        <v>Yes</v>
      </c>
      <c r="S71" s="32" t="str">
        <f aca="false">IF(L71="","",IF(ABS(L71)&lt;=1.96*O71,"Yes","No"))</f>
        <v>Yes</v>
      </c>
      <c r="T71" s="54" t="n">
        <f aca="false">IF(D71="","",ROUND(SQRT(((D71+G71)*O71/100)^2+(J71*(D71+G71)*0.15542)^2),0))</f>
        <v>76</v>
      </c>
      <c r="U71" s="32"/>
    </row>
    <row r="72" customFormat="false" ht="15" hidden="false" customHeight="false" outlineLevel="0" collapsed="false">
      <c r="A72" s="32" t="s">
        <v>198</v>
      </c>
      <c r="B72" s="32" t="s">
        <v>200</v>
      </c>
      <c r="C72" s="32" t="s">
        <v>219</v>
      </c>
      <c r="D72" s="54" t="n">
        <v>319</v>
      </c>
      <c r="E72" s="54" t="n">
        <v>313</v>
      </c>
      <c r="F72" s="65" t="n">
        <f aca="false">IF(E72="","",D72-E72)</f>
        <v>6</v>
      </c>
      <c r="G72" s="54" t="n">
        <v>139</v>
      </c>
      <c r="H72" s="54" t="n">
        <v>155</v>
      </c>
      <c r="I72" s="65" t="n">
        <f aca="false">IF(H72="","",G72-H72)</f>
        <v>-16</v>
      </c>
      <c r="J72" s="55" t="n">
        <f aca="false">IF(OR(D72="",D72+G72=0),"",D72/(D72+G72))</f>
        <v>0.696506550218341</v>
      </c>
      <c r="K72" s="55" t="n">
        <f aca="false">IF(E72="","",E72/(E72+H72))</f>
        <v>0.668803418803419</v>
      </c>
      <c r="L72" s="66" t="n">
        <f aca="false">IF(OR(K72="",J72=""),"",(J72-K72)*100)</f>
        <v>2.77031314149219</v>
      </c>
      <c r="M72" s="36" t="n">
        <v>4.08777417922727</v>
      </c>
      <c r="N72" s="36" t="n">
        <v>2.07923323551944</v>
      </c>
      <c r="O72" s="36" t="n">
        <f aca="false">SQRT(M72^2+N72^2)</f>
        <v>4.58618671534924</v>
      </c>
      <c r="P72" s="55" t="n">
        <f aca="false">IF(J72="","",MAX(0,J72-1.96*O72/100))</f>
        <v>0.606617290597496</v>
      </c>
      <c r="Q72" s="55" t="n">
        <f aca="false">IF(J72="","",MIN(1,J72+1.96*O72/100))</f>
        <v>0.786395809839186</v>
      </c>
      <c r="R72" s="32" t="str">
        <f aca="false">IF(L72="","",IF(ABS(L72)&lt;=O72,"Yes","No"))</f>
        <v>Yes</v>
      </c>
      <c r="S72" s="32" t="str">
        <f aca="false">IF(L72="","",IF(ABS(L72)&lt;=1.96*O72,"Yes","No"))</f>
        <v>Yes</v>
      </c>
      <c r="T72" s="54" t="n">
        <f aca="false">IF(D72="","",ROUND(SQRT(((D72+G72)*O72/100)^2+(J72*(D72+G72)*0.15542)^2),0))</f>
        <v>54</v>
      </c>
      <c r="U72" s="32"/>
    </row>
    <row r="73" customFormat="false" ht="15" hidden="false" customHeight="false" outlineLevel="0" collapsed="false">
      <c r="A73" s="32" t="s">
        <v>198</v>
      </c>
      <c r="B73" s="32" t="s">
        <v>200</v>
      </c>
      <c r="C73" s="32" t="s">
        <v>220</v>
      </c>
      <c r="D73" s="54" t="n">
        <v>681</v>
      </c>
      <c r="E73" s="54" t="n">
        <v>658</v>
      </c>
      <c r="F73" s="65" t="n">
        <f aca="false">IF(E73="","",D73-E73)</f>
        <v>23</v>
      </c>
      <c r="G73" s="54" t="n">
        <v>389</v>
      </c>
      <c r="H73" s="54" t="n">
        <v>375</v>
      </c>
      <c r="I73" s="65" t="n">
        <f aca="false">IF(H73="","",G73-H73)</f>
        <v>14</v>
      </c>
      <c r="J73" s="55" t="n">
        <f aca="false">IF(OR(D73="",D73+G73=0),"",D73/(D73+G73))</f>
        <v>0.636448598130841</v>
      </c>
      <c r="K73" s="55" t="n">
        <f aca="false">IF(E73="","",E73/(E73+H73))</f>
        <v>0.636979670861568</v>
      </c>
      <c r="L73" s="66" t="n">
        <f aca="false">IF(OR(K73="",J73=""),"",(J73-K73)*100)</f>
        <v>-0.0531072730727167</v>
      </c>
      <c r="M73" s="36" t="n">
        <v>2.81289925030312</v>
      </c>
      <c r="N73" s="36" t="n">
        <v>2.07923323551944</v>
      </c>
      <c r="O73" s="36" t="n">
        <f aca="false">SQRT(M73^2+N73^2)</f>
        <v>3.49794411619804</v>
      </c>
      <c r="P73" s="55" t="n">
        <f aca="false">IF(J73="","",MAX(0,J73-1.96*O73/100))</f>
        <v>0.56788889345336</v>
      </c>
      <c r="Q73" s="55" t="n">
        <f aca="false">IF(J73="","",MIN(1,J73+1.96*O73/100))</f>
        <v>0.705008302808323</v>
      </c>
      <c r="R73" s="32" t="str">
        <f aca="false">IF(L73="","",IF(ABS(L73)&lt;=O73,"Yes","No"))</f>
        <v>Yes</v>
      </c>
      <c r="S73" s="32" t="str">
        <f aca="false">IF(L73="","",IF(ABS(L73)&lt;=1.96*O73,"Yes","No"))</f>
        <v>Yes</v>
      </c>
      <c r="T73" s="54" t="n">
        <f aca="false">IF(D73="","",ROUND(SQRT(((D73+G73)*O73/100)^2+(J73*(D73+G73)*0.09439)^2),0))</f>
        <v>74</v>
      </c>
      <c r="U73" s="32"/>
    </row>
    <row r="74" customFormat="false" ht="15" hidden="false" customHeight="false" outlineLevel="0" collapsed="false">
      <c r="A74" s="32" t="s">
        <v>198</v>
      </c>
      <c r="B74" s="32" t="s">
        <v>200</v>
      </c>
      <c r="C74" s="32" t="s">
        <v>221</v>
      </c>
      <c r="D74" s="54" t="n">
        <v>763</v>
      </c>
      <c r="E74" s="54" t="n">
        <v>693</v>
      </c>
      <c r="F74" s="65" t="n">
        <f aca="false">IF(E74="","",D74-E74)</f>
        <v>70</v>
      </c>
      <c r="G74" s="54" t="n">
        <v>387</v>
      </c>
      <c r="H74" s="54" t="n">
        <v>389</v>
      </c>
      <c r="I74" s="65" t="n">
        <f aca="false">IF(H74="","",G74-H74)</f>
        <v>-2</v>
      </c>
      <c r="J74" s="55" t="n">
        <f aca="false">IF(OR(D74="",D74+G74=0),"",D74/(D74+G74))</f>
        <v>0.663478260869565</v>
      </c>
      <c r="K74" s="55" t="n">
        <f aca="false">IF(E74="","",E74/(E74+H74))</f>
        <v>0.640480591497227</v>
      </c>
      <c r="L74" s="66" t="n">
        <f aca="false">IF(OR(K74="",J74=""),"",(J74-K74)*100)</f>
        <v>2.29976693723378</v>
      </c>
      <c r="M74" s="36" t="n">
        <v>2.81289925030312</v>
      </c>
      <c r="N74" s="36" t="n">
        <v>2.07923323551944</v>
      </c>
      <c r="O74" s="36" t="n">
        <f aca="false">SQRT(M74^2+N74^2)</f>
        <v>3.49794411619804</v>
      </c>
      <c r="P74" s="55" t="n">
        <f aca="false">IF(J74="","",MAX(0,J74-1.96*O74/100))</f>
        <v>0.594918556192084</v>
      </c>
      <c r="Q74" s="55" t="n">
        <f aca="false">IF(J74="","",MIN(1,J74+1.96*O74/100))</f>
        <v>0.732037965547047</v>
      </c>
      <c r="R74" s="32" t="str">
        <f aca="false">IF(L74="","",IF(ABS(L74)&lt;=O74,"Yes","No"))</f>
        <v>Yes</v>
      </c>
      <c r="S74" s="32" t="str">
        <f aca="false">IF(L74="","",IF(ABS(L74)&lt;=1.96*O74,"Yes","No"))</f>
        <v>Yes</v>
      </c>
      <c r="T74" s="54" t="n">
        <f aca="false">IF(D74="","",ROUND(SQRT(((D74+G74)*O74/100)^2+(J74*(D74+G74)*0.09439)^2),0))</f>
        <v>82</v>
      </c>
      <c r="U74" s="32"/>
    </row>
    <row r="75" customFormat="false" ht="15" hidden="false" customHeight="false" outlineLevel="0" collapsed="false">
      <c r="A75" s="32" t="s">
        <v>198</v>
      </c>
      <c r="B75" s="32" t="s">
        <v>200</v>
      </c>
      <c r="C75" s="32" t="s">
        <v>222</v>
      </c>
      <c r="D75" s="54" t="n">
        <v>491</v>
      </c>
      <c r="E75" s="54" t="n">
        <v>446</v>
      </c>
      <c r="F75" s="65" t="n">
        <f aca="false">IF(E75="","",D75-E75)</f>
        <v>45</v>
      </c>
      <c r="G75" s="54" t="n">
        <v>342</v>
      </c>
      <c r="H75" s="54" t="n">
        <v>382</v>
      </c>
      <c r="I75" s="65" t="n">
        <f aca="false">IF(H75="","",G75-H75)</f>
        <v>-40</v>
      </c>
      <c r="J75" s="55" t="n">
        <f aca="false">IF(OR(D75="",D75+G75=0),"",D75/(D75+G75))</f>
        <v>0.589435774309724</v>
      </c>
      <c r="K75" s="55" t="n">
        <f aca="false">IF(E75="","",E75/(E75+H75))</f>
        <v>0.538647342995169</v>
      </c>
      <c r="L75" s="66" t="n">
        <f aca="false">IF(OR(K75="",J75=""),"",(J75-K75)*100)</f>
        <v>5.07884313145549</v>
      </c>
      <c r="M75" s="36" t="n">
        <v>2.81289925030312</v>
      </c>
      <c r="N75" s="36" t="n">
        <v>2.07923323551944</v>
      </c>
      <c r="O75" s="36" t="n">
        <f aca="false">SQRT(M75^2+N75^2)</f>
        <v>3.49794411619804</v>
      </c>
      <c r="P75" s="55" t="n">
        <f aca="false">IF(J75="","",MAX(0,J75-1.96*O75/100))</f>
        <v>0.520876069632242</v>
      </c>
      <c r="Q75" s="55" t="n">
        <f aca="false">IF(J75="","",MIN(1,J75+1.96*O75/100))</f>
        <v>0.657995478987206</v>
      </c>
      <c r="R75" s="32" t="str">
        <f aca="false">IF(L75="","",IF(ABS(L75)&lt;=O75,"Yes","No"))</f>
        <v>No</v>
      </c>
      <c r="S75" s="32" t="str">
        <f aca="false">IF(L75="","",IF(ABS(L75)&lt;=1.96*O75,"Yes","No"))</f>
        <v>Yes</v>
      </c>
      <c r="T75" s="54" t="n">
        <f aca="false">IF(D75="","",ROUND(SQRT(((D75+G75)*O75/100)^2+(J75*(D75+G75)*0.09439)^2),0))</f>
        <v>55</v>
      </c>
      <c r="U75" s="32"/>
    </row>
    <row r="76" customFormat="false" ht="15" hidden="false" customHeight="false" outlineLevel="0" collapsed="false">
      <c r="A76" s="32" t="s">
        <v>198</v>
      </c>
      <c r="B76" s="32" t="s">
        <v>200</v>
      </c>
      <c r="C76" s="32" t="s">
        <v>223</v>
      </c>
      <c r="D76" s="54" t="n">
        <v>619</v>
      </c>
      <c r="E76" s="54" t="n">
        <v>627</v>
      </c>
      <c r="F76" s="65" t="n">
        <f aca="false">IF(E76="","",D76-E76)</f>
        <v>-8</v>
      </c>
      <c r="G76" s="54" t="n">
        <v>391</v>
      </c>
      <c r="H76" s="54" t="n">
        <v>389</v>
      </c>
      <c r="I76" s="65" t="n">
        <f aca="false">IF(H76="","",G76-H76)</f>
        <v>2</v>
      </c>
      <c r="J76" s="55" t="n">
        <f aca="false">IF(OR(D76="",D76+G76=0),"",D76/(D76+G76))</f>
        <v>0.612871287128713</v>
      </c>
      <c r="K76" s="55" t="n">
        <f aca="false">IF(E76="","",E76/(E76+H76))</f>
        <v>0.617125984251969</v>
      </c>
      <c r="L76" s="66" t="n">
        <f aca="false">IF(OR(K76="",J76=""),"",(J76-K76)*100)</f>
        <v>-0.425469712325566</v>
      </c>
      <c r="M76" s="36" t="n">
        <v>2.81289925030312</v>
      </c>
      <c r="N76" s="36" t="n">
        <v>2.07923323551944</v>
      </c>
      <c r="O76" s="36" t="n">
        <f aca="false">SQRT(M76^2+N76^2)</f>
        <v>3.49794411619804</v>
      </c>
      <c r="P76" s="55" t="n">
        <f aca="false">IF(J76="","",MAX(0,J76-1.96*O76/100))</f>
        <v>0.544311582451231</v>
      </c>
      <c r="Q76" s="55" t="n">
        <f aca="false">IF(J76="","",MIN(1,J76+1.96*O76/100))</f>
        <v>0.681430991806195</v>
      </c>
      <c r="R76" s="32" t="str">
        <f aca="false">IF(L76="","",IF(ABS(L76)&lt;=O76,"Yes","No"))</f>
        <v>Yes</v>
      </c>
      <c r="S76" s="32" t="str">
        <f aca="false">IF(L76="","",IF(ABS(L76)&lt;=1.96*O76,"Yes","No"))</f>
        <v>Yes</v>
      </c>
      <c r="T76" s="54" t="n">
        <f aca="false">IF(D76="","",ROUND(SQRT(((D76+G76)*O76/100)^2+(J76*(D76+G76)*0.09439)^2),0))</f>
        <v>68</v>
      </c>
      <c r="U76" s="32"/>
    </row>
    <row r="77" customFormat="false" ht="15" hidden="false" customHeight="false" outlineLevel="0" collapsed="false">
      <c r="A77" s="32" t="s">
        <v>198</v>
      </c>
      <c r="B77" s="32" t="s">
        <v>200</v>
      </c>
      <c r="C77" s="32" t="s">
        <v>224</v>
      </c>
      <c r="D77" s="54" t="n">
        <v>638</v>
      </c>
      <c r="E77" s="54" t="n">
        <v>645</v>
      </c>
      <c r="F77" s="65" t="n">
        <f aca="false">IF(E77="","",D77-E77)</f>
        <v>-7</v>
      </c>
      <c r="G77" s="54" t="n">
        <v>393</v>
      </c>
      <c r="H77" s="54" t="n">
        <v>418</v>
      </c>
      <c r="I77" s="65" t="n">
        <f aca="false">IF(H77="","",G77-H77)</f>
        <v>-25</v>
      </c>
      <c r="J77" s="55" t="n">
        <f aca="false">IF(OR(D77="",D77+G77=0),"",D77/(D77+G77))</f>
        <v>0.618816682832202</v>
      </c>
      <c r="K77" s="55" t="n">
        <f aca="false">IF(E77="","",E77/(E77+H77))</f>
        <v>0.606773283160865</v>
      </c>
      <c r="L77" s="66" t="n">
        <f aca="false">IF(OR(K77="",J77=""),"",(J77-K77)*100)</f>
        <v>1.20433996713363</v>
      </c>
      <c r="M77" s="36" t="n">
        <v>2.81289925030312</v>
      </c>
      <c r="N77" s="36" t="n">
        <v>2.07923323551944</v>
      </c>
      <c r="O77" s="36" t="n">
        <f aca="false">SQRT(M77^2+N77^2)</f>
        <v>3.49794411619804</v>
      </c>
      <c r="P77" s="55" t="n">
        <f aca="false">IF(J77="","",MAX(0,J77-1.96*O77/100))</f>
        <v>0.55025697815472</v>
      </c>
      <c r="Q77" s="55" t="n">
        <f aca="false">IF(J77="","",MIN(1,J77+1.96*O77/100))</f>
        <v>0.687376387509683</v>
      </c>
      <c r="R77" s="32" t="str">
        <f aca="false">IF(L77="","",IF(ABS(L77)&lt;=O77,"Yes","No"))</f>
        <v>Yes</v>
      </c>
      <c r="S77" s="32" t="str">
        <f aca="false">IF(L77="","",IF(ABS(L77)&lt;=1.96*O77,"Yes","No"))</f>
        <v>Yes</v>
      </c>
      <c r="T77" s="54" t="n">
        <f aca="false">IF(D77="","",ROUND(SQRT(((D77+G77)*O77/100)^2+(J77*(D77+G77)*0.09439)^2),0))</f>
        <v>70</v>
      </c>
      <c r="U77" s="32"/>
    </row>
    <row r="78" customFormat="false" ht="15" hidden="false" customHeight="false" outlineLevel="0" collapsed="false">
      <c r="A78" s="32" t="s">
        <v>198</v>
      </c>
      <c r="B78" s="32" t="s">
        <v>200</v>
      </c>
      <c r="C78" s="32" t="s">
        <v>225</v>
      </c>
      <c r="D78" s="54" t="n">
        <v>496</v>
      </c>
      <c r="E78" s="54" t="n">
        <v>452</v>
      </c>
      <c r="F78" s="65" t="n">
        <f aca="false">IF(E78="","",D78-E78)</f>
        <v>44</v>
      </c>
      <c r="G78" s="54" t="n">
        <v>314</v>
      </c>
      <c r="H78" s="54" t="n">
        <v>341</v>
      </c>
      <c r="I78" s="65" t="n">
        <f aca="false">IF(H78="","",G78-H78)</f>
        <v>-27</v>
      </c>
      <c r="J78" s="55" t="n">
        <f aca="false">IF(OR(D78="",D78+G78=0),"",D78/(D78+G78))</f>
        <v>0.612345679012346</v>
      </c>
      <c r="K78" s="55" t="n">
        <f aca="false">IF(E78="","",E78/(E78+H78))</f>
        <v>0.569987389659521</v>
      </c>
      <c r="L78" s="66" t="n">
        <f aca="false">IF(OR(K78="",J78=""),"",(J78-K78)*100)</f>
        <v>4.23582893528249</v>
      </c>
      <c r="M78" s="36" t="n">
        <v>2.81289925030312</v>
      </c>
      <c r="N78" s="36" t="n">
        <v>2.07923323551944</v>
      </c>
      <c r="O78" s="36" t="n">
        <f aca="false">SQRT(M78^2+N78^2)</f>
        <v>3.49794411619804</v>
      </c>
      <c r="P78" s="55" t="n">
        <f aca="false">IF(J78="","",MAX(0,J78-1.96*O78/100))</f>
        <v>0.543785974334864</v>
      </c>
      <c r="Q78" s="55" t="n">
        <f aca="false">IF(J78="","",MIN(1,J78+1.96*O78/100))</f>
        <v>0.680905383689827</v>
      </c>
      <c r="R78" s="32" t="str">
        <f aca="false">IF(L78="","",IF(ABS(L78)&lt;=O78,"Yes","No"))</f>
        <v>No</v>
      </c>
      <c r="S78" s="32" t="str">
        <f aca="false">IF(L78="","",IF(ABS(L78)&lt;=1.96*O78,"Yes","No"))</f>
        <v>Yes</v>
      </c>
      <c r="T78" s="54" t="n">
        <f aca="false">IF(D78="","",ROUND(SQRT(((D78+G78)*O78/100)^2+(J78*(D78+G78)*0.09439)^2),0))</f>
        <v>55</v>
      </c>
      <c r="U78" s="32"/>
    </row>
    <row r="79" customFormat="false" ht="15" hidden="false" customHeight="false" outlineLevel="0" collapsed="false">
      <c r="A79" s="32" t="s">
        <v>198</v>
      </c>
      <c r="B79" s="32" t="s">
        <v>200</v>
      </c>
      <c r="C79" s="32" t="s">
        <v>226</v>
      </c>
      <c r="D79" s="54" t="n">
        <v>562</v>
      </c>
      <c r="E79" s="54" t="n">
        <v>541</v>
      </c>
      <c r="F79" s="65" t="n">
        <f aca="false">IF(E79="","",D79-E79)</f>
        <v>21</v>
      </c>
      <c r="G79" s="54" t="n">
        <v>347</v>
      </c>
      <c r="H79" s="54" t="n">
        <v>325</v>
      </c>
      <c r="I79" s="65" t="n">
        <f aca="false">IF(H79="","",G79-H79)</f>
        <v>22</v>
      </c>
      <c r="J79" s="55" t="n">
        <f aca="false">IF(OR(D79="",D79+G79=0),"",D79/(D79+G79))</f>
        <v>0.618261826182618</v>
      </c>
      <c r="K79" s="55" t="n">
        <f aca="false">IF(E79="","",E79/(E79+H79))</f>
        <v>0.624711316397229</v>
      </c>
      <c r="L79" s="66" t="n">
        <f aca="false">IF(OR(K79="",J79=""),"",(J79-K79)*100)</f>
        <v>-0.644949021461039</v>
      </c>
      <c r="M79" s="36" t="n">
        <v>2.81289925030312</v>
      </c>
      <c r="N79" s="36" t="n">
        <v>2.07923323551944</v>
      </c>
      <c r="O79" s="36" t="n">
        <f aca="false">SQRT(M79^2+N79^2)</f>
        <v>3.49794411619804</v>
      </c>
      <c r="P79" s="55" t="n">
        <f aca="false">IF(J79="","",MAX(0,J79-1.96*O79/100))</f>
        <v>0.549702121505137</v>
      </c>
      <c r="Q79" s="55" t="n">
        <f aca="false">IF(J79="","",MIN(1,J79+1.96*O79/100))</f>
        <v>0.6868215308601</v>
      </c>
      <c r="R79" s="32" t="str">
        <f aca="false">IF(L79="","",IF(ABS(L79)&lt;=O79,"Yes","No"))</f>
        <v>Yes</v>
      </c>
      <c r="S79" s="32" t="str">
        <f aca="false">IF(L79="","",IF(ABS(L79)&lt;=1.96*O79,"Yes","No"))</f>
        <v>Yes</v>
      </c>
      <c r="T79" s="54" t="n">
        <f aca="false">IF(D79="","",ROUND(SQRT(((D79+G79)*O79/100)^2+(J79*(D79+G79)*0.09439)^2),0))</f>
        <v>62</v>
      </c>
      <c r="U79" s="32"/>
    </row>
    <row r="80" customFormat="false" ht="15" hidden="false" customHeight="false" outlineLevel="0" collapsed="false">
      <c r="A80" s="32" t="s">
        <v>198</v>
      </c>
      <c r="B80" s="32" t="s">
        <v>200</v>
      </c>
      <c r="C80" s="32" t="s">
        <v>227</v>
      </c>
      <c r="D80" s="54" t="n">
        <v>801</v>
      </c>
      <c r="E80" s="54" t="n">
        <v>783</v>
      </c>
      <c r="F80" s="65" t="n">
        <f aca="false">IF(E80="","",D80-E80)</f>
        <v>18</v>
      </c>
      <c r="G80" s="54" t="n">
        <v>532</v>
      </c>
      <c r="H80" s="54" t="n">
        <v>562</v>
      </c>
      <c r="I80" s="65" t="n">
        <f aca="false">IF(H80="","",G80-H80)</f>
        <v>-30</v>
      </c>
      <c r="J80" s="55" t="n">
        <f aca="false">IF(OR(D80="",D80+G80=0),"",D80/(D80+G80))</f>
        <v>0.600900225056264</v>
      </c>
      <c r="K80" s="55" t="n">
        <f aca="false">IF(E80="","",E80/(E80+H80))</f>
        <v>0.582156133828996</v>
      </c>
      <c r="L80" s="66" t="n">
        <f aca="false">IF(OR(K80="",J80=""),"",(J80-K80)*100)</f>
        <v>1.87440912272677</v>
      </c>
      <c r="M80" s="36" t="n">
        <v>2.56149220728919</v>
      </c>
      <c r="N80" s="36" t="n">
        <v>2.07923323551944</v>
      </c>
      <c r="O80" s="36" t="n">
        <f aca="false">SQRT(M80^2+N80^2)</f>
        <v>3.29915946502922</v>
      </c>
      <c r="P80" s="55" t="n">
        <f aca="false">IF(J80="","",MAX(0,J80-1.96*O80/100))</f>
        <v>0.536236699541691</v>
      </c>
      <c r="Q80" s="55" t="n">
        <f aca="false">IF(J80="","",MIN(1,J80+1.96*O80/100))</f>
        <v>0.665563750570837</v>
      </c>
      <c r="R80" s="32" t="str">
        <f aca="false">IF(L80="","",IF(ABS(L80)&lt;=O80,"Yes","No"))</f>
        <v>Yes</v>
      </c>
      <c r="S80" s="32" t="str">
        <f aca="false">IF(L80="","",IF(ABS(L80)&lt;=1.96*O80,"Yes","No"))</f>
        <v>Yes</v>
      </c>
      <c r="T80" s="54" t="n">
        <f aca="false">IF(D80="","",ROUND(SQRT(((D80+G80)*O80/100)^2+(J80*(D80+G80)*0.09179)^2),0))</f>
        <v>86</v>
      </c>
      <c r="U80" s="32"/>
    </row>
    <row r="81" customFormat="false" ht="15" hidden="false" customHeight="false" outlineLevel="0" collapsed="false">
      <c r="A81" s="32" t="s">
        <v>198</v>
      </c>
      <c r="B81" s="32" t="s">
        <v>200</v>
      </c>
      <c r="C81" s="32" t="s">
        <v>228</v>
      </c>
      <c r="D81" s="54" t="n">
        <v>464</v>
      </c>
      <c r="E81" s="54" t="n">
        <v>454</v>
      </c>
      <c r="F81" s="65" t="n">
        <f aca="false">IF(E81="","",D81-E81)</f>
        <v>10</v>
      </c>
      <c r="G81" s="54" t="n">
        <v>235</v>
      </c>
      <c r="H81" s="54" t="n">
        <v>218</v>
      </c>
      <c r="I81" s="65" t="n">
        <f aca="false">IF(H81="","",G81-H81)</f>
        <v>17</v>
      </c>
      <c r="J81" s="55" t="n">
        <f aca="false">IF(OR(D81="",D81+G81=0),"",D81/(D81+G81))</f>
        <v>0.663805436337625</v>
      </c>
      <c r="K81" s="55" t="n">
        <f aca="false">IF(E81="","",E81/(E81+H81))</f>
        <v>0.675595238095238</v>
      </c>
      <c r="L81" s="66" t="n">
        <f aca="false">IF(OR(K81="",J81=""),"",(J81-K81)*100)</f>
        <v>-1.17898017576129</v>
      </c>
      <c r="M81" s="36" t="n">
        <v>4.08777417922727</v>
      </c>
      <c r="N81" s="36" t="n">
        <v>2.07923323551944</v>
      </c>
      <c r="O81" s="36" t="n">
        <f aca="false">SQRT(M81^2+N81^2)</f>
        <v>4.58618671534924</v>
      </c>
      <c r="P81" s="55" t="n">
        <f aca="false">IF(J81="","",MAX(0,J81-1.96*O81/100))</f>
        <v>0.57391617671678</v>
      </c>
      <c r="Q81" s="55" t="n">
        <f aca="false">IF(J81="","",MIN(1,J81+1.96*O81/100))</f>
        <v>0.75369469595847</v>
      </c>
      <c r="R81" s="32" t="str">
        <f aca="false">IF(L81="","",IF(ABS(L81)&lt;=O81,"Yes","No"))</f>
        <v>Yes</v>
      </c>
      <c r="S81" s="32" t="str">
        <f aca="false">IF(L81="","",IF(ABS(L81)&lt;=1.96*O81,"Yes","No"))</f>
        <v>Yes</v>
      </c>
      <c r="T81" s="54" t="n">
        <f aca="false">IF(D81="","",ROUND(SQRT(((D81+G81)*O81/100)^2+(J81*(D81+G81)*0.15542)^2),0))</f>
        <v>79</v>
      </c>
      <c r="U81" s="32"/>
    </row>
    <row r="82" customFormat="false" ht="15" hidden="false" customHeight="false" outlineLevel="0" collapsed="false">
      <c r="A82" s="32" t="s">
        <v>198</v>
      </c>
      <c r="B82" s="32" t="s">
        <v>200</v>
      </c>
      <c r="C82" s="32" t="s">
        <v>229</v>
      </c>
      <c r="D82" s="54" t="n">
        <v>477</v>
      </c>
      <c r="E82" s="54" t="n">
        <v>502</v>
      </c>
      <c r="F82" s="65" t="n">
        <f aca="false">IF(E82="","",D82-E82)</f>
        <v>-25</v>
      </c>
      <c r="G82" s="54" t="n">
        <v>294</v>
      </c>
      <c r="H82" s="54" t="n">
        <v>274</v>
      </c>
      <c r="I82" s="65" t="n">
        <f aca="false">IF(H82="","",G82-H82)</f>
        <v>20</v>
      </c>
      <c r="J82" s="55" t="n">
        <f aca="false">IF(OR(D82="",D82+G82=0),"",D82/(D82+G82))</f>
        <v>0.618677042801556</v>
      </c>
      <c r="K82" s="55" t="n">
        <f aca="false">IF(E82="","",E82/(E82+H82))</f>
        <v>0.646907216494845</v>
      </c>
      <c r="L82" s="66" t="n">
        <f aca="false">IF(OR(K82="",J82=""),"",(J82-K82)*100)</f>
        <v>-2.8230173693289</v>
      </c>
      <c r="M82" s="36" t="n">
        <v>2.81289925030312</v>
      </c>
      <c r="N82" s="36" t="n">
        <v>2.07923323551944</v>
      </c>
      <c r="O82" s="36" t="n">
        <f aca="false">SQRT(M82^2+N82^2)</f>
        <v>3.49794411619804</v>
      </c>
      <c r="P82" s="55" t="n">
        <f aca="false">IF(J82="","",MAX(0,J82-1.96*O82/100))</f>
        <v>0.550117338124075</v>
      </c>
      <c r="Q82" s="55" t="n">
        <f aca="false">IF(J82="","",MIN(1,J82+1.96*O82/100))</f>
        <v>0.687236747479038</v>
      </c>
      <c r="R82" s="32" t="str">
        <f aca="false">IF(L82="","",IF(ABS(L82)&lt;=O82,"Yes","No"))</f>
        <v>Yes</v>
      </c>
      <c r="S82" s="32" t="str">
        <f aca="false">IF(L82="","",IF(ABS(L82)&lt;=1.96*O82,"Yes","No"))</f>
        <v>Yes</v>
      </c>
      <c r="T82" s="54" t="n">
        <f aca="false">IF(D82="","",ROUND(SQRT(((D82+G82)*O82/100)^2+(J82*(D82+G82)*0.09439)^2),0))</f>
        <v>52</v>
      </c>
      <c r="U82" s="32"/>
    </row>
    <row r="83" customFormat="false" ht="15" hidden="false" customHeight="false" outlineLevel="0" collapsed="false">
      <c r="A83" s="32" t="s">
        <v>198</v>
      </c>
      <c r="B83" s="32" t="s">
        <v>200</v>
      </c>
      <c r="C83" s="32" t="s">
        <v>230</v>
      </c>
      <c r="D83" s="54" t="n">
        <v>486</v>
      </c>
      <c r="E83" s="54" t="n">
        <v>502</v>
      </c>
      <c r="F83" s="65" t="n">
        <f aca="false">IF(E83="","",D83-E83)</f>
        <v>-16</v>
      </c>
      <c r="G83" s="54" t="n">
        <v>317</v>
      </c>
      <c r="H83" s="54" t="n">
        <v>283</v>
      </c>
      <c r="I83" s="65" t="n">
        <f aca="false">IF(H83="","",G83-H83)</f>
        <v>34</v>
      </c>
      <c r="J83" s="55" t="n">
        <f aca="false">IF(OR(D83="",D83+G83=0),"",D83/(D83+G83))</f>
        <v>0.605230386052304</v>
      </c>
      <c r="K83" s="55" t="n">
        <f aca="false">IF(E83="","",E83/(E83+H83))</f>
        <v>0.639490445859873</v>
      </c>
      <c r="L83" s="66" t="n">
        <f aca="false">IF(OR(K83="",J83=""),"",(J83-K83)*100)</f>
        <v>-3.42600598075687</v>
      </c>
      <c r="M83" s="36" t="n">
        <v>2.81289925030312</v>
      </c>
      <c r="N83" s="36" t="n">
        <v>2.07923323551944</v>
      </c>
      <c r="O83" s="36" t="n">
        <f aca="false">SQRT(M83^2+N83^2)</f>
        <v>3.49794411619804</v>
      </c>
      <c r="P83" s="55" t="n">
        <f aca="false">IF(J83="","",MAX(0,J83-1.96*O83/100))</f>
        <v>0.536670681374822</v>
      </c>
      <c r="Q83" s="55" t="n">
        <f aca="false">IF(J83="","",MIN(1,J83+1.96*O83/100))</f>
        <v>0.673790090729786</v>
      </c>
      <c r="R83" s="32" t="str">
        <f aca="false">IF(L83="","",IF(ABS(L83)&lt;=O83,"Yes","No"))</f>
        <v>Yes</v>
      </c>
      <c r="S83" s="32" t="str">
        <f aca="false">IF(L83="","",IF(ABS(L83)&lt;=1.96*O83,"Yes","No"))</f>
        <v>Yes</v>
      </c>
      <c r="T83" s="54" t="n">
        <f aca="false">IF(D83="","",ROUND(SQRT(((D83+G83)*O83/100)^2+(J83*(D83+G83)*0.09439)^2),0))</f>
        <v>54</v>
      </c>
      <c r="U83" s="32"/>
    </row>
    <row r="84" customFormat="false" ht="15" hidden="false" customHeight="false" outlineLevel="0" collapsed="false">
      <c r="A84" s="32" t="s">
        <v>198</v>
      </c>
      <c r="B84" s="32" t="s">
        <v>200</v>
      </c>
      <c r="C84" s="32" t="s">
        <v>231</v>
      </c>
      <c r="D84" s="54" t="n">
        <v>371</v>
      </c>
      <c r="E84" s="54"/>
      <c r="F84" s="65" t="str">
        <f aca="false">IF(E84="","",D84-E84)</f>
        <v/>
      </c>
      <c r="G84" s="54" t="n">
        <v>232</v>
      </c>
      <c r="H84" s="54"/>
      <c r="I84" s="65" t="str">
        <f aca="false">IF(H84="","",G84-H84)</f>
        <v/>
      </c>
      <c r="J84" s="55" t="n">
        <f aca="false">IF(OR(D84="",D84+G84=0),"",D84/(D84+G84))</f>
        <v>0.615257048092869</v>
      </c>
      <c r="K84" s="55" t="str">
        <f aca="false">IF(E84="","",E84/(E84+H84))</f>
        <v/>
      </c>
      <c r="L84" s="66" t="str">
        <f aca="false">IF(OR(K84="",J84=""),"",(J84-K84)*100)</f>
        <v/>
      </c>
      <c r="M84" s="36" t="n">
        <v>4.08777417922727</v>
      </c>
      <c r="N84" s="36" t="n">
        <v>2.07923323551944</v>
      </c>
      <c r="O84" s="36" t="n">
        <f aca="false">SQRT(M84^2+N84^2)</f>
        <v>4.58618671534924</v>
      </c>
      <c r="P84" s="55" t="n">
        <f aca="false">IF(J84="","",MAX(0,J84-1.96*O84/100))</f>
        <v>0.525367788472024</v>
      </c>
      <c r="Q84" s="55" t="n">
        <f aca="false">IF(J84="","",MIN(1,J84+1.96*O84/100))</f>
        <v>0.705146307713714</v>
      </c>
      <c r="R84" s="32" t="str">
        <f aca="false">IF(L84="","",IF(ABS(L84)&lt;=O84,"Yes","No"))</f>
        <v/>
      </c>
      <c r="S84" s="32" t="str">
        <f aca="false">IF(L84="","",IF(ABS(L84)&lt;=1.96*O84,"Yes","No"))</f>
        <v/>
      </c>
      <c r="T84" s="54" t="n">
        <f aca="false">IF(D84="","",ROUND(SQRT(((D84+G84)*O84/100)^2+(J84*(D84+G84)*0.15542)^2),0))</f>
        <v>64</v>
      </c>
      <c r="U84" s="32" t="s">
        <v>703</v>
      </c>
    </row>
    <row r="85" customFormat="false" ht="15" hidden="false" customHeight="false" outlineLevel="0" collapsed="false">
      <c r="A85" s="32" t="s">
        <v>198</v>
      </c>
      <c r="B85" s="32" t="s">
        <v>200</v>
      </c>
      <c r="C85" s="32" t="s">
        <v>233</v>
      </c>
      <c r="D85" s="54" t="n">
        <v>934</v>
      </c>
      <c r="E85" s="54"/>
      <c r="F85" s="65" t="str">
        <f aca="false">IF(E85="","",D85-E85)</f>
        <v/>
      </c>
      <c r="G85" s="54" t="n">
        <v>603</v>
      </c>
      <c r="H85" s="54"/>
      <c r="I85" s="65" t="str">
        <f aca="false">IF(H85="","",G85-H85)</f>
        <v/>
      </c>
      <c r="J85" s="55" t="n">
        <f aca="false">IF(OR(D85="",D85+G85=0),"",D85/(D85+G85))</f>
        <v>0.607677293428757</v>
      </c>
      <c r="K85" s="55" t="str">
        <f aca="false">IF(E85="","",E85/(E85+H85))</f>
        <v/>
      </c>
      <c r="L85" s="66" t="str">
        <f aca="false">IF(OR(K85="",J85=""),"",(J85-K85)*100)</f>
        <v/>
      </c>
      <c r="M85" s="36" t="n">
        <v>2.56149220728919</v>
      </c>
      <c r="N85" s="36" t="n">
        <v>2.07923323551944</v>
      </c>
      <c r="O85" s="36" t="n">
        <f aca="false">SQRT(M85^2+N85^2)</f>
        <v>3.29915946502922</v>
      </c>
      <c r="P85" s="55" t="n">
        <f aca="false">IF(J85="","",MAX(0,J85-1.96*O85/100))</f>
        <v>0.543013767914185</v>
      </c>
      <c r="Q85" s="55" t="n">
        <f aca="false">IF(J85="","",MIN(1,J85+1.96*O85/100))</f>
        <v>0.67234081894333</v>
      </c>
      <c r="R85" s="32" t="str">
        <f aca="false">IF(L85="","",IF(ABS(L85)&lt;=O85,"Yes","No"))</f>
        <v/>
      </c>
      <c r="S85" s="32" t="str">
        <f aca="false">IF(L85="","",IF(ABS(L85)&lt;=1.96*O85,"Yes","No"))</f>
        <v/>
      </c>
      <c r="T85" s="54" t="n">
        <f aca="false">IF(D85="","",ROUND(SQRT(((D85+G85)*O85/100)^2+(J85*(D85+G85)*0.09179)^2),0))</f>
        <v>100</v>
      </c>
      <c r="U85" s="32" t="s">
        <v>703</v>
      </c>
    </row>
    <row r="86" customFormat="false" ht="15" hidden="false" customHeight="false" outlineLevel="0" collapsed="false">
      <c r="A86" s="32" t="s">
        <v>198</v>
      </c>
      <c r="B86" s="32" t="s">
        <v>200</v>
      </c>
      <c r="C86" s="32" t="s">
        <v>235</v>
      </c>
      <c r="D86" s="54" t="n">
        <v>495</v>
      </c>
      <c r="E86" s="54" t="n">
        <v>488</v>
      </c>
      <c r="F86" s="65" t="n">
        <f aca="false">IF(E86="","",D86-E86)</f>
        <v>7</v>
      </c>
      <c r="G86" s="54" t="n">
        <v>255</v>
      </c>
      <c r="H86" s="54" t="n">
        <v>252</v>
      </c>
      <c r="I86" s="65" t="n">
        <f aca="false">IF(H86="","",G86-H86)</f>
        <v>3</v>
      </c>
      <c r="J86" s="55" t="n">
        <f aca="false">IF(OR(D86="",D86+G86=0),"",D86/(D86+G86))</f>
        <v>0.66</v>
      </c>
      <c r="K86" s="55" t="n">
        <f aca="false">IF(E86="","",E86/(E86+H86))</f>
        <v>0.65945945945946</v>
      </c>
      <c r="L86" s="66" t="n">
        <f aca="false">IF(OR(K86="",J86=""),"",(J86-K86)*100)</f>
        <v>0.0540540540540535</v>
      </c>
      <c r="M86" s="36" t="n">
        <v>4.08777417922727</v>
      </c>
      <c r="N86" s="36" t="n">
        <v>2.07923323551944</v>
      </c>
      <c r="O86" s="36" t="n">
        <f aca="false">SQRT(M86^2+N86^2)</f>
        <v>4.58618671534924</v>
      </c>
      <c r="P86" s="55" t="n">
        <f aca="false">IF(J86="","",MAX(0,J86-1.96*O86/100))</f>
        <v>0.570110740379155</v>
      </c>
      <c r="Q86" s="55" t="n">
        <f aca="false">IF(J86="","",MIN(1,J86+1.96*O86/100))</f>
        <v>0.749889259620845</v>
      </c>
      <c r="R86" s="32" t="str">
        <f aca="false">IF(L86="","",IF(ABS(L86)&lt;=O86,"Yes","No"))</f>
        <v>Yes</v>
      </c>
      <c r="S86" s="32" t="str">
        <f aca="false">IF(L86="","",IF(ABS(L86)&lt;=1.96*O86,"Yes","No"))</f>
        <v>Yes</v>
      </c>
      <c r="T86" s="54" t="n">
        <f aca="false">IF(D86="","",ROUND(SQRT(((D86+G86)*O86/100)^2+(J86*(D86+G86)*0.15542)^2),0))</f>
        <v>84</v>
      </c>
      <c r="U86" s="32"/>
    </row>
    <row r="87" customFormat="false" ht="15" hidden="false" customHeight="false" outlineLevel="0" collapsed="false">
      <c r="A87" s="32" t="s">
        <v>198</v>
      </c>
      <c r="B87" s="32" t="s">
        <v>200</v>
      </c>
      <c r="C87" s="32" t="s">
        <v>236</v>
      </c>
      <c r="D87" s="54" t="n">
        <v>622</v>
      </c>
      <c r="E87" s="54" t="n">
        <v>601</v>
      </c>
      <c r="F87" s="65" t="n">
        <f aca="false">IF(E87="","",D87-E87)</f>
        <v>21</v>
      </c>
      <c r="G87" s="54" t="n">
        <v>408</v>
      </c>
      <c r="H87" s="54" t="n">
        <v>394</v>
      </c>
      <c r="I87" s="65" t="n">
        <f aca="false">IF(H87="","",G87-H87)</f>
        <v>14</v>
      </c>
      <c r="J87" s="55" t="n">
        <f aca="false">IF(OR(D87="",D87+G87=0),"",D87/(D87+G87))</f>
        <v>0.603883495145631</v>
      </c>
      <c r="K87" s="55" t="n">
        <f aca="false">IF(E87="","",E87/(E87+H87))</f>
        <v>0.604020100502513</v>
      </c>
      <c r="L87" s="66" t="n">
        <f aca="false">IF(OR(K87="",J87=""),"",(J87-K87)*100)</f>
        <v>-0.0136605356881425</v>
      </c>
      <c r="M87" s="36" t="n">
        <v>2.81289925030312</v>
      </c>
      <c r="N87" s="36" t="n">
        <v>2.07923323551944</v>
      </c>
      <c r="O87" s="36" t="n">
        <f aca="false">SQRT(M87^2+N87^2)</f>
        <v>3.49794411619804</v>
      </c>
      <c r="P87" s="55" t="n">
        <f aca="false">IF(J87="","",MAX(0,J87-1.96*O87/100))</f>
        <v>0.53532379046815</v>
      </c>
      <c r="Q87" s="55" t="n">
        <f aca="false">IF(J87="","",MIN(1,J87+1.96*O87/100))</f>
        <v>0.672443199823113</v>
      </c>
      <c r="R87" s="32" t="str">
        <f aca="false">IF(L87="","",IF(ABS(L87)&lt;=O87,"Yes","No"))</f>
        <v>Yes</v>
      </c>
      <c r="S87" s="32" t="str">
        <f aca="false">IF(L87="","",IF(ABS(L87)&lt;=1.96*O87,"Yes","No"))</f>
        <v>Yes</v>
      </c>
      <c r="T87" s="54" t="n">
        <f aca="false">IF(D87="","",ROUND(SQRT(((D87+G87)*O87/100)^2+(J87*(D87+G87)*0.09439)^2),0))</f>
        <v>69</v>
      </c>
      <c r="U87" s="32"/>
    </row>
    <row r="88" customFormat="false" ht="15" hidden="false" customHeight="false" outlineLevel="0" collapsed="false">
      <c r="A88" s="32" t="s">
        <v>198</v>
      </c>
      <c r="B88" s="32" t="s">
        <v>200</v>
      </c>
      <c r="C88" s="32" t="s">
        <v>237</v>
      </c>
      <c r="D88" s="54" t="n">
        <v>17</v>
      </c>
      <c r="E88" s="54"/>
      <c r="F88" s="65" t="str">
        <f aca="false">IF(E88="","",D88-E88)</f>
        <v/>
      </c>
      <c r="G88" s="54" t="n">
        <v>12</v>
      </c>
      <c r="H88" s="54"/>
      <c r="I88" s="65" t="str">
        <f aca="false">IF(H88="","",G88-H88)</f>
        <v/>
      </c>
      <c r="J88" s="55" t="n">
        <f aca="false">IF(OR(D88="",D88+G88=0),"",D88/(D88+G88))</f>
        <v>0.586206896551724</v>
      </c>
      <c r="K88" s="55" t="str">
        <f aca="false">IF(E88="","",E88/(E88+H88))</f>
        <v/>
      </c>
      <c r="L88" s="66" t="str">
        <f aca="false">IF(OR(K88="",J88=""),"",(J88-K88)*100)</f>
        <v/>
      </c>
      <c r="M88" s="36" t="n">
        <v>4.08777417922727</v>
      </c>
      <c r="N88" s="36" t="n">
        <v>2.07923323551944</v>
      </c>
      <c r="O88" s="36" t="n">
        <f aca="false">SQRT(M88^2+N88^2)</f>
        <v>4.58618671534924</v>
      </c>
      <c r="P88" s="55" t="n">
        <f aca="false">IF(J88="","",MAX(0,J88-1.96*O88/100))</f>
        <v>0.496317636930879</v>
      </c>
      <c r="Q88" s="55" t="n">
        <f aca="false">IF(J88="","",MIN(1,J88+1.96*O88/100))</f>
        <v>0.676096156172569</v>
      </c>
      <c r="R88" s="32" t="str">
        <f aca="false">IF(L88="","",IF(ABS(L88)&lt;=O88,"Yes","No"))</f>
        <v/>
      </c>
      <c r="S88" s="32" t="str">
        <f aca="false">IF(L88="","",IF(ABS(L88)&lt;=1.96*O88,"Yes","No"))</f>
        <v/>
      </c>
      <c r="T88" s="54" t="n">
        <f aca="false">IF(D88="","",ROUND(SQRT(((D88+G88)*O88/100)^2+(J88*(D88+G88)*0.15542)^2),0))</f>
        <v>3</v>
      </c>
      <c r="U88" s="32" t="s">
        <v>703</v>
      </c>
    </row>
    <row r="89" customFormat="false" ht="15" hidden="false" customHeight="false" outlineLevel="0" collapsed="false">
      <c r="A89" s="32" t="s">
        <v>198</v>
      </c>
      <c r="B89" s="32" t="s">
        <v>200</v>
      </c>
      <c r="C89" s="32" t="s">
        <v>238</v>
      </c>
      <c r="D89" s="54" t="n">
        <v>346</v>
      </c>
      <c r="E89" s="54" t="n">
        <v>330</v>
      </c>
      <c r="F89" s="65" t="n">
        <f aca="false">IF(E89="","",D89-E89)</f>
        <v>16</v>
      </c>
      <c r="G89" s="54" t="n">
        <v>257</v>
      </c>
      <c r="H89" s="54" t="n">
        <v>270</v>
      </c>
      <c r="I89" s="65" t="n">
        <f aca="false">IF(H89="","",G89-H89)</f>
        <v>-13</v>
      </c>
      <c r="J89" s="55" t="n">
        <f aca="false">IF(OR(D89="",D89+G89=0),"",D89/(D89+G89))</f>
        <v>0.57379767827529</v>
      </c>
      <c r="K89" s="55" t="n">
        <f aca="false">IF(E89="","",E89/(E89+H89))</f>
        <v>0.55</v>
      </c>
      <c r="L89" s="66" t="n">
        <f aca="false">IF(OR(K89="",J89=""),"",(J89-K89)*100)</f>
        <v>2.37976782752902</v>
      </c>
      <c r="M89" s="36" t="n">
        <v>4.08777417922727</v>
      </c>
      <c r="N89" s="36" t="n">
        <v>2.07923323551944</v>
      </c>
      <c r="O89" s="36" t="n">
        <f aca="false">SQRT(M89^2+N89^2)</f>
        <v>4.58618671534924</v>
      </c>
      <c r="P89" s="55" t="n">
        <f aca="false">IF(J89="","",MAX(0,J89-1.96*O89/100))</f>
        <v>0.483908418654445</v>
      </c>
      <c r="Q89" s="55" t="n">
        <f aca="false">IF(J89="","",MIN(1,J89+1.96*O89/100))</f>
        <v>0.663686937896135</v>
      </c>
      <c r="R89" s="32" t="str">
        <f aca="false">IF(L89="","",IF(ABS(L89)&lt;=O89,"Yes","No"))</f>
        <v>Yes</v>
      </c>
      <c r="S89" s="32" t="str">
        <f aca="false">IF(L89="","",IF(ABS(L89)&lt;=1.96*O89,"Yes","No"))</f>
        <v>Yes</v>
      </c>
      <c r="T89" s="54" t="n">
        <f aca="false">IF(D89="","",ROUND(SQRT(((D89+G89)*O89/100)^2+(J89*(D89+G89)*0.15542)^2),0))</f>
        <v>60</v>
      </c>
      <c r="U89" s="32"/>
    </row>
    <row r="90" customFormat="false" ht="15" hidden="false" customHeight="false" outlineLevel="0" collapsed="false">
      <c r="A90" s="32" t="s">
        <v>198</v>
      </c>
      <c r="B90" s="32" t="s">
        <v>200</v>
      </c>
      <c r="C90" s="32" t="s">
        <v>239</v>
      </c>
      <c r="D90" s="54" t="n">
        <v>620</v>
      </c>
      <c r="E90" s="54" t="n">
        <v>591</v>
      </c>
      <c r="F90" s="65" t="n">
        <f aca="false">IF(E90="","",D90-E90)</f>
        <v>29</v>
      </c>
      <c r="G90" s="54" t="n">
        <v>311</v>
      </c>
      <c r="H90" s="54" t="n">
        <v>333</v>
      </c>
      <c r="I90" s="65" t="n">
        <f aca="false">IF(H90="","",G90-H90)</f>
        <v>-22</v>
      </c>
      <c r="J90" s="55" t="n">
        <f aca="false">IF(OR(D90="",D90+G90=0),"",D90/(D90+G90))</f>
        <v>0.665950590762621</v>
      </c>
      <c r="K90" s="55" t="n">
        <f aca="false">IF(E90="","",E90/(E90+H90))</f>
        <v>0.63961038961039</v>
      </c>
      <c r="L90" s="66" t="n">
        <f aca="false">IF(OR(K90="",J90=""),"",(J90-K90)*100)</f>
        <v>2.63402011522312</v>
      </c>
      <c r="M90" s="36" t="n">
        <v>2.81289925030312</v>
      </c>
      <c r="N90" s="36" t="n">
        <v>2.07923323551944</v>
      </c>
      <c r="O90" s="36" t="n">
        <f aca="false">SQRT(M90^2+N90^2)</f>
        <v>3.49794411619804</v>
      </c>
      <c r="P90" s="55" t="n">
        <f aca="false">IF(J90="","",MAX(0,J90-1.96*O90/100))</f>
        <v>0.597390886085139</v>
      </c>
      <c r="Q90" s="55" t="n">
        <f aca="false">IF(J90="","",MIN(1,J90+1.96*O90/100))</f>
        <v>0.734510295440103</v>
      </c>
      <c r="R90" s="32" t="str">
        <f aca="false">IF(L90="","",IF(ABS(L90)&lt;=O90,"Yes","No"))</f>
        <v>Yes</v>
      </c>
      <c r="S90" s="32" t="str">
        <f aca="false">IF(L90="","",IF(ABS(L90)&lt;=1.96*O90,"Yes","No"))</f>
        <v>Yes</v>
      </c>
      <c r="T90" s="54" t="n">
        <f aca="false">IF(D90="","",ROUND(SQRT(((D90+G90)*O90/100)^2+(J90*(D90+G90)*0.09439)^2),0))</f>
        <v>67</v>
      </c>
      <c r="U90" s="32"/>
    </row>
    <row r="91" customFormat="false" ht="15" hidden="false" customHeight="false" outlineLevel="0" collapsed="false">
      <c r="A91" s="32" t="s">
        <v>198</v>
      </c>
      <c r="B91" s="32" t="s">
        <v>200</v>
      </c>
      <c r="C91" s="32" t="s">
        <v>240</v>
      </c>
      <c r="D91" s="54" t="n">
        <v>341</v>
      </c>
      <c r="E91" s="54" t="n">
        <v>347</v>
      </c>
      <c r="F91" s="65" t="n">
        <f aca="false">IF(E91="","",D91-E91)</f>
        <v>-6</v>
      </c>
      <c r="G91" s="54" t="n">
        <v>251</v>
      </c>
      <c r="H91" s="54" t="n">
        <v>243</v>
      </c>
      <c r="I91" s="65" t="n">
        <f aca="false">IF(H91="","",G91-H91)</f>
        <v>8</v>
      </c>
      <c r="J91" s="55" t="n">
        <f aca="false">IF(OR(D91="",D91+G91=0),"",D91/(D91+G91))</f>
        <v>0.576013513513514</v>
      </c>
      <c r="K91" s="55" t="n">
        <f aca="false">IF(E91="","",E91/(E91+H91))</f>
        <v>0.588135593220339</v>
      </c>
      <c r="L91" s="66" t="n">
        <f aca="false">IF(OR(K91="",J91=""),"",(J91-K91)*100)</f>
        <v>-1.21220797068256</v>
      </c>
      <c r="M91" s="36" t="n">
        <v>4.08777417922727</v>
      </c>
      <c r="N91" s="36" t="n">
        <v>2.07923323551944</v>
      </c>
      <c r="O91" s="36" t="n">
        <f aca="false">SQRT(M91^2+N91^2)</f>
        <v>4.58618671534924</v>
      </c>
      <c r="P91" s="55" t="n">
        <f aca="false">IF(J91="","",MAX(0,J91-1.96*O91/100))</f>
        <v>0.486124253892668</v>
      </c>
      <c r="Q91" s="55" t="n">
        <f aca="false">IF(J91="","",MIN(1,J91+1.96*O91/100))</f>
        <v>0.665902773134359</v>
      </c>
      <c r="R91" s="32" t="str">
        <f aca="false">IF(L91="","",IF(ABS(L91)&lt;=O91,"Yes","No"))</f>
        <v>Yes</v>
      </c>
      <c r="S91" s="32" t="str">
        <f aca="false">IF(L91="","",IF(ABS(L91)&lt;=1.96*O91,"Yes","No"))</f>
        <v>Yes</v>
      </c>
      <c r="T91" s="54" t="n">
        <f aca="false">IF(D91="","",ROUND(SQRT(((D91+G91)*O91/100)^2+(J91*(D91+G91)*0.15542)^2),0))</f>
        <v>60</v>
      </c>
      <c r="U91" s="32"/>
    </row>
    <row r="92" customFormat="false" ht="15" hidden="false" customHeight="false" outlineLevel="0" collapsed="false">
      <c r="A92" s="32" t="s">
        <v>198</v>
      </c>
      <c r="B92" s="32" t="s">
        <v>200</v>
      </c>
      <c r="C92" s="32" t="s">
        <v>241</v>
      </c>
      <c r="D92" s="54" t="n">
        <v>466</v>
      </c>
      <c r="E92" s="54" t="n">
        <v>440</v>
      </c>
      <c r="F92" s="65" t="n">
        <f aca="false">IF(E92="","",D92-E92)</f>
        <v>26</v>
      </c>
      <c r="G92" s="54" t="n">
        <v>250</v>
      </c>
      <c r="H92" s="54" t="n">
        <v>259</v>
      </c>
      <c r="I92" s="65" t="n">
        <f aca="false">IF(H92="","",G92-H92)</f>
        <v>-9</v>
      </c>
      <c r="J92" s="55" t="n">
        <f aca="false">IF(OR(D92="",D92+G92=0),"",D92/(D92+G92))</f>
        <v>0.650837988826816</v>
      </c>
      <c r="K92" s="55" t="n">
        <f aca="false">IF(E92="","",E92/(E92+H92))</f>
        <v>0.629470672389127</v>
      </c>
      <c r="L92" s="66" t="n">
        <f aca="false">IF(OR(K92="",J92=""),"",(J92-K92)*100)</f>
        <v>2.13673164376883</v>
      </c>
      <c r="M92" s="36" t="n">
        <v>4.08777417922727</v>
      </c>
      <c r="N92" s="36" t="n">
        <v>2.07923323551944</v>
      </c>
      <c r="O92" s="36" t="n">
        <f aca="false">SQRT(M92^2+N92^2)</f>
        <v>4.58618671534924</v>
      </c>
      <c r="P92" s="55" t="n">
        <f aca="false">IF(J92="","",MAX(0,J92-1.96*O92/100))</f>
        <v>0.560948729205971</v>
      </c>
      <c r="Q92" s="55" t="n">
        <f aca="false">IF(J92="","",MIN(1,J92+1.96*O92/100))</f>
        <v>0.740727248447661</v>
      </c>
      <c r="R92" s="32" t="str">
        <f aca="false">IF(L92="","",IF(ABS(L92)&lt;=O92,"Yes","No"))</f>
        <v>Yes</v>
      </c>
      <c r="S92" s="32" t="str">
        <f aca="false">IF(L92="","",IF(ABS(L92)&lt;=1.96*O92,"Yes","No"))</f>
        <v>Yes</v>
      </c>
      <c r="T92" s="54" t="n">
        <f aca="false">IF(D92="","",ROUND(SQRT(((D92+G92)*O92/100)^2+(J92*(D92+G92)*0.15542)^2),0))</f>
        <v>80</v>
      </c>
      <c r="U92" s="32"/>
    </row>
    <row r="93" customFormat="false" ht="15" hidden="false" customHeight="false" outlineLevel="0" collapsed="false">
      <c r="A93" s="32" t="s">
        <v>198</v>
      </c>
      <c r="B93" s="32" t="s">
        <v>200</v>
      </c>
      <c r="C93" s="32" t="s">
        <v>242</v>
      </c>
      <c r="D93" s="54" t="n">
        <v>564</v>
      </c>
      <c r="E93" s="54" t="n">
        <v>553</v>
      </c>
      <c r="F93" s="65" t="n">
        <f aca="false">IF(E93="","",D93-E93)</f>
        <v>11</v>
      </c>
      <c r="G93" s="54" t="n">
        <v>409</v>
      </c>
      <c r="H93" s="54" t="n">
        <v>367</v>
      </c>
      <c r="I93" s="65" t="n">
        <f aca="false">IF(H93="","",G93-H93)</f>
        <v>42</v>
      </c>
      <c r="J93" s="55" t="n">
        <f aca="false">IF(OR(D93="",D93+G93=0),"",D93/(D93+G93))</f>
        <v>0.579650565262076</v>
      </c>
      <c r="K93" s="55" t="n">
        <f aca="false">IF(E93="","",E93/(E93+H93))</f>
        <v>0.601086956521739</v>
      </c>
      <c r="L93" s="66" t="n">
        <f aca="false">IF(OR(K93="",J93=""),"",(J93-K93)*100)</f>
        <v>-2.14363912596631</v>
      </c>
      <c r="M93" s="36" t="n">
        <v>2.81289925030312</v>
      </c>
      <c r="N93" s="36" t="n">
        <v>2.07923323551944</v>
      </c>
      <c r="O93" s="36" t="n">
        <f aca="false">SQRT(M93^2+N93^2)</f>
        <v>3.49794411619804</v>
      </c>
      <c r="P93" s="55" t="n">
        <f aca="false">IF(J93="","",MAX(0,J93-1.96*O93/100))</f>
        <v>0.511090860584594</v>
      </c>
      <c r="Q93" s="55" t="n">
        <f aca="false">IF(J93="","",MIN(1,J93+1.96*O93/100))</f>
        <v>0.648210269939558</v>
      </c>
      <c r="R93" s="32" t="str">
        <f aca="false">IF(L93="","",IF(ABS(L93)&lt;=O93,"Yes","No"))</f>
        <v>Yes</v>
      </c>
      <c r="S93" s="32" t="str">
        <f aca="false">IF(L93="","",IF(ABS(L93)&lt;=1.96*O93,"Yes","No"))</f>
        <v>Yes</v>
      </c>
      <c r="T93" s="54" t="n">
        <f aca="false">IF(D93="","",ROUND(SQRT(((D93+G93)*O93/100)^2+(J93*(D93+G93)*0.09439)^2),0))</f>
        <v>63</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4.08777417922727</v>
      </c>
      <c r="N94" s="36" t="n">
        <v>2.07923323551944</v>
      </c>
      <c r="O94" s="36" t="n">
        <f aca="false">SQRT(M94^2+N94^2)</f>
        <v>4.58618671534924</v>
      </c>
      <c r="P94" s="55" t="n">
        <f aca="false">IF(J94="","",MAX(0,J94-1.96*O94/100))</f>
        <v>0.410110740379155</v>
      </c>
      <c r="Q94" s="55" t="n">
        <f aca="false">IF(J94="","",MIN(1,J94+1.96*O94/100))</f>
        <v>0.589889259620845</v>
      </c>
      <c r="R94" s="32" t="str">
        <f aca="false">IF(L94="","",IF(ABS(L94)&lt;=O94,"Yes","No"))</f>
        <v/>
      </c>
      <c r="S94" s="32" t="str">
        <f aca="false">IF(L94="","",IF(ABS(L94)&lt;=1.96*O94,"Yes","No"))</f>
        <v/>
      </c>
      <c r="T94" s="54" t="n">
        <f aca="false">IF(D94="","",ROUND(SQRT(((D94+G94)*O94/100)^2+(J94*(D94+G94)*0.15542)^2),0))</f>
        <v>0</v>
      </c>
      <c r="U94" s="32" t="s">
        <v>703</v>
      </c>
    </row>
    <row r="95" customFormat="false" ht="15" hidden="false" customHeight="false" outlineLevel="0" collapsed="false">
      <c r="A95" s="32" t="s">
        <v>198</v>
      </c>
      <c r="B95" s="32" t="s">
        <v>200</v>
      </c>
      <c r="C95" s="32" t="s">
        <v>244</v>
      </c>
      <c r="D95" s="54" t="n">
        <v>854</v>
      </c>
      <c r="E95" s="54" t="n">
        <v>821</v>
      </c>
      <c r="F95" s="65" t="n">
        <f aca="false">IF(E95="","",D95-E95)</f>
        <v>33</v>
      </c>
      <c r="G95" s="54" t="n">
        <v>524</v>
      </c>
      <c r="H95" s="54" t="n">
        <v>504</v>
      </c>
      <c r="I95" s="65" t="n">
        <f aca="false">IF(H95="","",G95-H95)</f>
        <v>20</v>
      </c>
      <c r="J95" s="55" t="n">
        <f aca="false">IF(OR(D95="",D95+G95=0),"",D95/(D95+G95))</f>
        <v>0.619738751814224</v>
      </c>
      <c r="K95" s="55" t="n">
        <f aca="false">IF(E95="","",E95/(E95+H95))</f>
        <v>0.619622641509434</v>
      </c>
      <c r="L95" s="66" t="n">
        <f aca="false">IF(OR(K95="",J95=""),"",(J95-K95)*100)</f>
        <v>0.0116110304789641</v>
      </c>
      <c r="M95" s="36" t="n">
        <v>2.56149220728919</v>
      </c>
      <c r="N95" s="36" t="n">
        <v>2.07923323551944</v>
      </c>
      <c r="O95" s="36" t="n">
        <f aca="false">SQRT(M95^2+N95^2)</f>
        <v>3.29915946502922</v>
      </c>
      <c r="P95" s="55" t="n">
        <f aca="false">IF(J95="","",MAX(0,J95-1.96*O95/100))</f>
        <v>0.555075226299651</v>
      </c>
      <c r="Q95" s="55" t="n">
        <f aca="false">IF(J95="","",MIN(1,J95+1.96*O95/100))</f>
        <v>0.684402277328796</v>
      </c>
      <c r="R95" s="32" t="str">
        <f aca="false">IF(L95="","",IF(ABS(L95)&lt;=O95,"Yes","No"))</f>
        <v>Yes</v>
      </c>
      <c r="S95" s="32" t="str">
        <f aca="false">IF(L95="","",IF(ABS(L95)&lt;=1.96*O95,"Yes","No"))</f>
        <v>Yes</v>
      </c>
      <c r="T95" s="54" t="n">
        <f aca="false">IF(D95="","",ROUND(SQRT(((D95+G95)*O95/100)^2+(J95*(D95+G95)*0.09179)^2),0))</f>
        <v>91</v>
      </c>
      <c r="U95" s="32"/>
    </row>
    <row r="96" customFormat="false" ht="15" hidden="false" customHeight="false" outlineLevel="0" collapsed="false">
      <c r="A96" s="32" t="s">
        <v>198</v>
      </c>
      <c r="B96" s="32" t="s">
        <v>200</v>
      </c>
      <c r="C96" s="32" t="s">
        <v>245</v>
      </c>
      <c r="D96" s="54" t="n">
        <v>516</v>
      </c>
      <c r="E96" s="54" t="n">
        <v>487</v>
      </c>
      <c r="F96" s="65" t="n">
        <f aca="false">IF(E96="","",D96-E96)</f>
        <v>29</v>
      </c>
      <c r="G96" s="54" t="n">
        <v>154</v>
      </c>
      <c r="H96" s="54" t="n">
        <v>191</v>
      </c>
      <c r="I96" s="65" t="n">
        <f aca="false">IF(H96="","",G96-H96)</f>
        <v>-37</v>
      </c>
      <c r="J96" s="55" t="n">
        <f aca="false">IF(OR(D96="",D96+G96=0),"",D96/(D96+G96))</f>
        <v>0.770149253731343</v>
      </c>
      <c r="K96" s="55" t="n">
        <f aca="false">IF(E96="","",E96/(E96+H96))</f>
        <v>0.718289085545723</v>
      </c>
      <c r="L96" s="66" t="n">
        <f aca="false">IF(OR(K96="",J96=""),"",(J96-K96)*100)</f>
        <v>5.18601681856206</v>
      </c>
      <c r="M96" s="36" t="n">
        <v>4.08777417922727</v>
      </c>
      <c r="N96" s="36" t="n">
        <v>2.07923323551944</v>
      </c>
      <c r="O96" s="36" t="n">
        <f aca="false">SQRT(M96^2+N96^2)</f>
        <v>4.58618671534924</v>
      </c>
      <c r="P96" s="55" t="n">
        <f aca="false">IF(J96="","",MAX(0,J96-1.96*O96/100))</f>
        <v>0.680259994110498</v>
      </c>
      <c r="Q96" s="55" t="n">
        <f aca="false">IF(J96="","",MIN(1,J96+1.96*O96/100))</f>
        <v>0.860038513352188</v>
      </c>
      <c r="R96" s="32" t="str">
        <f aca="false">IF(L96="","",IF(ABS(L96)&lt;=O96,"Yes","No"))</f>
        <v>No</v>
      </c>
      <c r="S96" s="32" t="str">
        <f aca="false">IF(L96="","",IF(ABS(L96)&lt;=1.96*O96,"Yes","No"))</f>
        <v>Yes</v>
      </c>
      <c r="T96" s="54" t="n">
        <f aca="false">IF(D96="","",ROUND(SQRT(((D96+G96)*O96/100)^2+(J96*(D96+G96)*0.15542)^2),0))</f>
        <v>86</v>
      </c>
      <c r="U96" s="32"/>
    </row>
    <row r="97" customFormat="false" ht="15" hidden="false" customHeight="false" outlineLevel="0" collapsed="false">
      <c r="A97" s="32" t="s">
        <v>198</v>
      </c>
      <c r="B97" s="32" t="s">
        <v>200</v>
      </c>
      <c r="C97" s="32" t="s">
        <v>246</v>
      </c>
      <c r="D97" s="54" t="n">
        <v>476</v>
      </c>
      <c r="E97" s="54" t="n">
        <v>418</v>
      </c>
      <c r="F97" s="65" t="n">
        <f aca="false">IF(E97="","",D97-E97)</f>
        <v>58</v>
      </c>
      <c r="G97" s="54" t="n">
        <v>156</v>
      </c>
      <c r="H97" s="54" t="n">
        <v>181</v>
      </c>
      <c r="I97" s="65" t="n">
        <f aca="false">IF(H97="","",G97-H97)</f>
        <v>-25</v>
      </c>
      <c r="J97" s="55" t="n">
        <f aca="false">IF(OR(D97="",D97+G97=0),"",D97/(D97+G97))</f>
        <v>0.753164556962025</v>
      </c>
      <c r="K97" s="55" t="n">
        <f aca="false">IF(E97="","",E97/(E97+H97))</f>
        <v>0.697829716193656</v>
      </c>
      <c r="L97" s="66" t="n">
        <f aca="false">IF(OR(K97="",J97=""),"",(J97-K97)*100)</f>
        <v>5.53348407683693</v>
      </c>
      <c r="M97" s="36" t="n">
        <v>4.08777417922727</v>
      </c>
      <c r="N97" s="36" t="n">
        <v>2.07923323551944</v>
      </c>
      <c r="O97" s="36" t="n">
        <f aca="false">SQRT(M97^2+N97^2)</f>
        <v>4.58618671534924</v>
      </c>
      <c r="P97" s="55" t="n">
        <f aca="false">IF(J97="","",MAX(0,J97-1.96*O97/100))</f>
        <v>0.66327529734118</v>
      </c>
      <c r="Q97" s="55" t="n">
        <f aca="false">IF(J97="","",MIN(1,J97+1.96*O97/100))</f>
        <v>0.84305381658287</v>
      </c>
      <c r="R97" s="32" t="str">
        <f aca="false">IF(L97="","",IF(ABS(L97)&lt;=O97,"Yes","No"))</f>
        <v>No</v>
      </c>
      <c r="S97" s="32" t="str">
        <f aca="false">IF(L97="","",IF(ABS(L97)&lt;=1.96*O97,"Yes","No"))</f>
        <v>Yes</v>
      </c>
      <c r="T97" s="54" t="n">
        <f aca="false">IF(D97="","",ROUND(SQRT(((D97+G97)*O97/100)^2+(J97*(D97+G97)*0.15542)^2),0))</f>
        <v>79</v>
      </c>
      <c r="U97" s="32"/>
    </row>
    <row r="98" customFormat="false" ht="15" hidden="false" customHeight="false" outlineLevel="0" collapsed="false">
      <c r="A98" s="32" t="s">
        <v>198</v>
      </c>
      <c r="B98" s="32" t="s">
        <v>200</v>
      </c>
      <c r="C98" s="32" t="s">
        <v>247</v>
      </c>
      <c r="D98" s="54" t="n">
        <v>668</v>
      </c>
      <c r="E98" s="54" t="n">
        <v>677</v>
      </c>
      <c r="F98" s="65" t="n">
        <f aca="false">IF(E98="","",D98-E98)</f>
        <v>-9</v>
      </c>
      <c r="G98" s="54" t="n">
        <v>198</v>
      </c>
      <c r="H98" s="54" t="n">
        <v>264</v>
      </c>
      <c r="I98" s="65" t="n">
        <f aca="false">IF(H98="","",G98-H98)</f>
        <v>-66</v>
      </c>
      <c r="J98" s="55" t="n">
        <f aca="false">IF(OR(D98="",D98+G98=0),"",D98/(D98+G98))</f>
        <v>0.771362586605081</v>
      </c>
      <c r="K98" s="55" t="n">
        <f aca="false">IF(E98="","",E98/(E98+H98))</f>
        <v>0.719447396386823</v>
      </c>
      <c r="L98" s="66" t="n">
        <f aca="false">IF(OR(K98="",J98=""),"",(J98-K98)*100)</f>
        <v>5.19151902182583</v>
      </c>
      <c r="M98" s="36" t="n">
        <v>2.81289925030312</v>
      </c>
      <c r="N98" s="36" t="n">
        <v>2.07923323551944</v>
      </c>
      <c r="O98" s="36" t="n">
        <f aca="false">SQRT(M98^2+N98^2)</f>
        <v>3.49794411619804</v>
      </c>
      <c r="P98" s="55" t="n">
        <f aca="false">IF(J98="","",MAX(0,J98-1.96*O98/100))</f>
        <v>0.702802881927599</v>
      </c>
      <c r="Q98" s="55" t="n">
        <f aca="false">IF(J98="","",MIN(1,J98+1.96*O98/100))</f>
        <v>0.839922291282563</v>
      </c>
      <c r="R98" s="32" t="str">
        <f aca="false">IF(L98="","",IF(ABS(L98)&lt;=O98,"Yes","No"))</f>
        <v>No</v>
      </c>
      <c r="S98" s="32" t="str">
        <f aca="false">IF(L98="","",IF(ABS(L98)&lt;=1.96*O98,"Yes","No"))</f>
        <v>Yes</v>
      </c>
      <c r="T98" s="54" t="n">
        <f aca="false">IF(D98="","",ROUND(SQRT(((D98+G98)*O98/100)^2+(J98*(D98+G98)*0.09439)^2),0))</f>
        <v>70</v>
      </c>
      <c r="U98" s="32"/>
    </row>
    <row r="99" customFormat="false" ht="15" hidden="false" customHeight="false" outlineLevel="0" collapsed="false">
      <c r="A99" s="32" t="s">
        <v>198</v>
      </c>
      <c r="B99" s="32" t="s">
        <v>200</v>
      </c>
      <c r="C99" s="32" t="s">
        <v>248</v>
      </c>
      <c r="D99" s="54" t="n">
        <v>303</v>
      </c>
      <c r="E99" s="54" t="n">
        <v>283</v>
      </c>
      <c r="F99" s="65" t="n">
        <f aca="false">IF(E99="","",D99-E99)</f>
        <v>20</v>
      </c>
      <c r="G99" s="54" t="n">
        <v>109</v>
      </c>
      <c r="H99" s="54" t="n">
        <v>138</v>
      </c>
      <c r="I99" s="65" t="n">
        <f aca="false">IF(H99="","",G99-H99)</f>
        <v>-29</v>
      </c>
      <c r="J99" s="55" t="n">
        <f aca="false">IF(OR(D99="",D99+G99=0),"",D99/(D99+G99))</f>
        <v>0.735436893203884</v>
      </c>
      <c r="K99" s="55" t="n">
        <f aca="false">IF(E99="","",E99/(E99+H99))</f>
        <v>0.672209026128266</v>
      </c>
      <c r="L99" s="66" t="n">
        <f aca="false">IF(OR(K99="",J99=""),"",(J99-K99)*100)</f>
        <v>6.32278670756175</v>
      </c>
      <c r="M99" s="36" t="n">
        <v>4.08777417922727</v>
      </c>
      <c r="N99" s="36" t="n">
        <v>2.07923323551944</v>
      </c>
      <c r="O99" s="36" t="n">
        <f aca="false">SQRT(M99^2+N99^2)</f>
        <v>4.58618671534924</v>
      </c>
      <c r="P99" s="55" t="n">
        <f aca="false">IF(J99="","",MAX(0,J99-1.96*O99/100))</f>
        <v>0.645547633583039</v>
      </c>
      <c r="Q99" s="55" t="n">
        <f aca="false">IF(J99="","",MIN(1,J99+1.96*O99/100))</f>
        <v>0.825326152824729</v>
      </c>
      <c r="R99" s="32" t="str">
        <f aca="false">IF(L99="","",IF(ABS(L99)&lt;=O99,"Yes","No"))</f>
        <v>No</v>
      </c>
      <c r="S99" s="32" t="str">
        <f aca="false">IF(L99="","",IF(ABS(L99)&lt;=1.96*O99,"Yes","No"))</f>
        <v>Yes</v>
      </c>
      <c r="T99" s="54" t="n">
        <f aca="false">IF(D99="","",ROUND(SQRT(((D99+G99)*O99/100)^2+(J99*(D99+G99)*0.15542)^2),0))</f>
        <v>51</v>
      </c>
      <c r="U99" s="32"/>
    </row>
    <row r="100" customFormat="false" ht="15" hidden="false" customHeight="false" outlineLevel="0" collapsed="false">
      <c r="A100" s="32" t="s">
        <v>198</v>
      </c>
      <c r="B100" s="32" t="s">
        <v>200</v>
      </c>
      <c r="C100" s="32" t="s">
        <v>249</v>
      </c>
      <c r="D100" s="54" t="n">
        <v>469</v>
      </c>
      <c r="E100" s="54" t="n">
        <v>447</v>
      </c>
      <c r="F100" s="65" t="n">
        <f aca="false">IF(E100="","",D100-E100)</f>
        <v>22</v>
      </c>
      <c r="G100" s="54" t="n">
        <v>141</v>
      </c>
      <c r="H100" s="54" t="n">
        <v>152</v>
      </c>
      <c r="I100" s="65" t="n">
        <f aca="false">IF(H100="","",G100-H100)</f>
        <v>-11</v>
      </c>
      <c r="J100" s="55" t="n">
        <f aca="false">IF(OR(D100="",D100+G100=0),"",D100/(D100+G100))</f>
        <v>0.768852459016393</v>
      </c>
      <c r="K100" s="55" t="n">
        <f aca="false">IF(E100="","",E100/(E100+H100))</f>
        <v>0.746243739565943</v>
      </c>
      <c r="L100" s="66" t="n">
        <f aca="false">IF(OR(K100="",J100=""),"",(J100-K100)*100)</f>
        <v>2.26087194504502</v>
      </c>
      <c r="M100" s="36" t="n">
        <v>4.08777417922727</v>
      </c>
      <c r="N100" s="36" t="n">
        <v>2.07923323551944</v>
      </c>
      <c r="O100" s="36" t="n">
        <f aca="false">SQRT(M100^2+N100^2)</f>
        <v>4.58618671534924</v>
      </c>
      <c r="P100" s="55" t="n">
        <f aca="false">IF(J100="","",MAX(0,J100-1.96*O100/100))</f>
        <v>0.678963199395548</v>
      </c>
      <c r="Q100" s="55" t="n">
        <f aca="false">IF(J100="","",MIN(1,J100+1.96*O100/100))</f>
        <v>0.858741718637239</v>
      </c>
      <c r="R100" s="32" t="str">
        <f aca="false">IF(L100="","",IF(ABS(L100)&lt;=O100,"Yes","No"))</f>
        <v>Yes</v>
      </c>
      <c r="S100" s="32" t="str">
        <f aca="false">IF(L100="","",IF(ABS(L100)&lt;=1.96*O100,"Yes","No"))</f>
        <v>Yes</v>
      </c>
      <c r="T100" s="54" t="n">
        <f aca="false">IF(D100="","",ROUND(SQRT(((D100+G100)*O100/100)^2+(J100*(D100+G100)*0.15542)^2),0))</f>
        <v>78</v>
      </c>
      <c r="U100" s="32"/>
    </row>
    <row r="101" customFormat="false" ht="15" hidden="false" customHeight="false" outlineLevel="0" collapsed="false">
      <c r="A101" s="32" t="s">
        <v>198</v>
      </c>
      <c r="B101" s="32" t="s">
        <v>200</v>
      </c>
      <c r="C101" s="32" t="s">
        <v>250</v>
      </c>
      <c r="D101" s="54" t="n">
        <v>242</v>
      </c>
      <c r="E101" s="54" t="n">
        <v>179</v>
      </c>
      <c r="F101" s="65" t="n">
        <f aca="false">IF(E101="","",D101-E101)</f>
        <v>63</v>
      </c>
      <c r="G101" s="54" t="n">
        <v>83</v>
      </c>
      <c r="H101" s="54" t="n">
        <v>112</v>
      </c>
      <c r="I101" s="65" t="n">
        <f aca="false">IF(H101="","",G101-H101)</f>
        <v>-29</v>
      </c>
      <c r="J101" s="55" t="n">
        <f aca="false">IF(OR(D101="",D101+G101=0),"",D101/(D101+G101))</f>
        <v>0.744615384615385</v>
      </c>
      <c r="K101" s="55" t="n">
        <f aca="false">IF(E101="","",E101/(E101+H101))</f>
        <v>0.615120274914089</v>
      </c>
      <c r="L101" s="66" t="n">
        <f aca="false">IF(OR(K101="",J101=""),"",(J101-K101)*100)</f>
        <v>12.9495109701295</v>
      </c>
      <c r="M101" s="36" t="n">
        <v>4.08777417922727</v>
      </c>
      <c r="N101" s="36" t="n">
        <v>2.07923323551944</v>
      </c>
      <c r="O101" s="36" t="n">
        <f aca="false">SQRT(M101^2+N101^2)</f>
        <v>4.58618671534924</v>
      </c>
      <c r="P101" s="55" t="n">
        <f aca="false">IF(J101="","",MAX(0,J101-1.96*O101/100))</f>
        <v>0.65472612499454</v>
      </c>
      <c r="Q101" s="55" t="n">
        <f aca="false">IF(J101="","",MIN(1,J101+1.96*O101/100))</f>
        <v>0.83450464423623</v>
      </c>
      <c r="R101" s="32" t="str">
        <f aca="false">IF(L101="","",IF(ABS(L101)&lt;=O101,"Yes","No"))</f>
        <v>No</v>
      </c>
      <c r="S101" s="32" t="str">
        <f aca="false">IF(L101="","",IF(ABS(L101)&lt;=1.96*O101,"Yes","No"))</f>
        <v>No</v>
      </c>
      <c r="T101" s="54" t="n">
        <f aca="false">IF(D101="","",ROUND(SQRT(((D101+G101)*O101/100)^2+(J101*(D101+G101)*0.15542)^2),0))</f>
        <v>40</v>
      </c>
      <c r="U101" s="32"/>
    </row>
    <row r="102" customFormat="false" ht="15" hidden="false" customHeight="false" outlineLevel="0" collapsed="false">
      <c r="A102" s="32" t="s">
        <v>198</v>
      </c>
      <c r="B102" s="32" t="s">
        <v>200</v>
      </c>
      <c r="C102" s="32" t="s">
        <v>251</v>
      </c>
      <c r="D102" s="54" t="n">
        <v>384</v>
      </c>
      <c r="E102" s="54" t="n">
        <v>357</v>
      </c>
      <c r="F102" s="65" t="n">
        <f aca="false">IF(E102="","",D102-E102)</f>
        <v>27</v>
      </c>
      <c r="G102" s="54" t="n">
        <v>184</v>
      </c>
      <c r="H102" s="54" t="n">
        <v>225</v>
      </c>
      <c r="I102" s="65" t="n">
        <f aca="false">IF(H102="","",G102-H102)</f>
        <v>-41</v>
      </c>
      <c r="J102" s="55" t="n">
        <f aca="false">IF(OR(D102="",D102+G102=0),"",D102/(D102+G102))</f>
        <v>0.676056338028169</v>
      </c>
      <c r="K102" s="55" t="n">
        <f aca="false">IF(E102="","",E102/(E102+H102))</f>
        <v>0.61340206185567</v>
      </c>
      <c r="L102" s="66" t="n">
        <f aca="false">IF(OR(K102="",J102=""),"",(J102-K102)*100)</f>
        <v>6.26542761724989</v>
      </c>
      <c r="M102" s="36" t="n">
        <v>4.08777417922727</v>
      </c>
      <c r="N102" s="36" t="n">
        <v>2.07923323551944</v>
      </c>
      <c r="O102" s="36" t="n">
        <f aca="false">SQRT(M102^2+N102^2)</f>
        <v>4.58618671534924</v>
      </c>
      <c r="P102" s="55" t="n">
        <f aca="false">IF(J102="","",MAX(0,J102-1.96*O102/100))</f>
        <v>0.586167078407324</v>
      </c>
      <c r="Q102" s="55" t="n">
        <f aca="false">IF(J102="","",MIN(1,J102+1.96*O102/100))</f>
        <v>0.765945597649014</v>
      </c>
      <c r="R102" s="32" t="str">
        <f aca="false">IF(L102="","",IF(ABS(L102)&lt;=O102,"Yes","No"))</f>
        <v>No</v>
      </c>
      <c r="S102" s="32" t="str">
        <f aca="false">IF(L102="","",IF(ABS(L102)&lt;=1.96*O102,"Yes","No"))</f>
        <v>Yes</v>
      </c>
      <c r="T102" s="54" t="n">
        <f aca="false">IF(D102="","",ROUND(SQRT(((D102+G102)*O102/100)^2+(J102*(D102+G102)*0.15542)^2),0))</f>
        <v>65</v>
      </c>
      <c r="U102" s="32"/>
    </row>
    <row r="103" customFormat="false" ht="15" hidden="false" customHeight="false" outlineLevel="0" collapsed="false">
      <c r="A103" s="32" t="s">
        <v>198</v>
      </c>
      <c r="B103" s="32" t="s">
        <v>200</v>
      </c>
      <c r="C103" s="32" t="s">
        <v>252</v>
      </c>
      <c r="D103" s="54" t="n">
        <v>590</v>
      </c>
      <c r="E103" s="54" t="n">
        <v>520</v>
      </c>
      <c r="F103" s="65" t="n">
        <f aca="false">IF(E103="","",D103-E103)</f>
        <v>70</v>
      </c>
      <c r="G103" s="54" t="n">
        <v>193</v>
      </c>
      <c r="H103" s="54" t="n">
        <v>193</v>
      </c>
      <c r="I103" s="65" t="n">
        <f aca="false">IF(H103="","",G103-H103)</f>
        <v>0</v>
      </c>
      <c r="J103" s="55" t="n">
        <f aca="false">IF(OR(D103="",D103+G103=0),"",D103/(D103+G103))</f>
        <v>0.753512132822478</v>
      </c>
      <c r="K103" s="55" t="n">
        <f aca="false">IF(E103="","",E103/(E103+H103))</f>
        <v>0.729312762973352</v>
      </c>
      <c r="L103" s="66" t="n">
        <f aca="false">IF(OR(K103="",J103=""),"",(J103-K103)*100)</f>
        <v>2.41993698491256</v>
      </c>
      <c r="M103" s="36" t="n">
        <v>2.81289925030312</v>
      </c>
      <c r="N103" s="36" t="n">
        <v>2.07923323551944</v>
      </c>
      <c r="O103" s="36" t="n">
        <f aca="false">SQRT(M103^2+N103^2)</f>
        <v>3.49794411619804</v>
      </c>
      <c r="P103" s="55" t="n">
        <f aca="false">IF(J103="","",MAX(0,J103-1.96*O103/100))</f>
        <v>0.684952428144996</v>
      </c>
      <c r="Q103" s="55" t="n">
        <f aca="false">IF(J103="","",MIN(1,J103+1.96*O103/100))</f>
        <v>0.822071837499959</v>
      </c>
      <c r="R103" s="32" t="str">
        <f aca="false">IF(L103="","",IF(ABS(L103)&lt;=O103,"Yes","No"))</f>
        <v>Yes</v>
      </c>
      <c r="S103" s="32" t="str">
        <f aca="false">IF(L103="","",IF(ABS(L103)&lt;=1.96*O103,"Yes","No"))</f>
        <v>Yes</v>
      </c>
      <c r="T103" s="54" t="n">
        <f aca="false">IF(D103="","",ROUND(SQRT(((D103+G103)*O103/100)^2+(J103*(D103+G103)*0.09439)^2),0))</f>
        <v>62</v>
      </c>
      <c r="U103" s="32"/>
    </row>
    <row r="104" customFormat="false" ht="15" hidden="false" customHeight="false" outlineLevel="0" collapsed="false">
      <c r="A104" s="32" t="s">
        <v>198</v>
      </c>
      <c r="B104" s="32" t="s">
        <v>200</v>
      </c>
      <c r="C104" s="32" t="s">
        <v>253</v>
      </c>
      <c r="D104" s="54" t="n">
        <v>233</v>
      </c>
      <c r="E104" s="54" t="n">
        <v>218</v>
      </c>
      <c r="F104" s="65" t="n">
        <f aca="false">IF(E104="","",D104-E104)</f>
        <v>15</v>
      </c>
      <c r="G104" s="54" t="n">
        <v>73</v>
      </c>
      <c r="H104" s="54" t="n">
        <v>86</v>
      </c>
      <c r="I104" s="65" t="n">
        <f aca="false">IF(H104="","",G104-H104)</f>
        <v>-13</v>
      </c>
      <c r="J104" s="55" t="n">
        <f aca="false">IF(OR(D104="",D104+G104=0),"",D104/(D104+G104))</f>
        <v>0.761437908496732</v>
      </c>
      <c r="K104" s="55" t="n">
        <f aca="false">IF(E104="","",E104/(E104+H104))</f>
        <v>0.717105263157895</v>
      </c>
      <c r="L104" s="66" t="n">
        <f aca="false">IF(OR(K104="",J104=""),"",(J104-K104)*100)</f>
        <v>4.43326453388373</v>
      </c>
      <c r="M104" s="36" t="n">
        <v>4.08777417922727</v>
      </c>
      <c r="N104" s="36" t="n">
        <v>2.07923323551944</v>
      </c>
      <c r="O104" s="36" t="n">
        <f aca="false">SQRT(M104^2+N104^2)</f>
        <v>4.58618671534924</v>
      </c>
      <c r="P104" s="55" t="n">
        <f aca="false">IF(J104="","",MAX(0,J104-1.96*O104/100))</f>
        <v>0.671548648875887</v>
      </c>
      <c r="Q104" s="55" t="n">
        <f aca="false">IF(J104="","",MIN(1,J104+1.96*O104/100))</f>
        <v>0.851327168117577</v>
      </c>
      <c r="R104" s="32" t="str">
        <f aca="false">IF(L104="","",IF(ABS(L104)&lt;=O104,"Yes","No"))</f>
        <v>Yes</v>
      </c>
      <c r="S104" s="32" t="str">
        <f aca="false">IF(L104="","",IF(ABS(L104)&lt;=1.96*O104,"Yes","No"))</f>
        <v>Yes</v>
      </c>
      <c r="T104" s="54" t="n">
        <f aca="false">IF(D104="","",ROUND(SQRT(((D104+G104)*O104/100)^2+(J104*(D104+G104)*0.15542)^2),0))</f>
        <v>39</v>
      </c>
      <c r="U104" s="32"/>
    </row>
    <row r="105" customFormat="false" ht="15" hidden="false" customHeight="false" outlineLevel="0" collapsed="false">
      <c r="A105" s="32" t="s">
        <v>198</v>
      </c>
      <c r="B105" s="32" t="s">
        <v>200</v>
      </c>
      <c r="C105" s="32" t="s">
        <v>254</v>
      </c>
      <c r="D105" s="54" t="n">
        <v>264</v>
      </c>
      <c r="E105" s="54" t="n">
        <v>262</v>
      </c>
      <c r="F105" s="65" t="n">
        <f aca="false">IF(E105="","",D105-E105)</f>
        <v>2</v>
      </c>
      <c r="G105" s="54" t="n">
        <v>76</v>
      </c>
      <c r="H105" s="54" t="n">
        <v>109</v>
      </c>
      <c r="I105" s="65" t="n">
        <f aca="false">IF(H105="","",G105-H105)</f>
        <v>-33</v>
      </c>
      <c r="J105" s="55" t="n">
        <f aca="false">IF(OR(D105="",D105+G105=0),"",D105/(D105+G105))</f>
        <v>0.776470588235294</v>
      </c>
      <c r="K105" s="55" t="n">
        <f aca="false">IF(E105="","",E105/(E105+H105))</f>
        <v>0.706199460916442</v>
      </c>
      <c r="L105" s="66" t="n">
        <f aca="false">IF(OR(K105="",J105=""),"",(J105-K105)*100)</f>
        <v>7.02711273188521</v>
      </c>
      <c r="M105" s="36" t="n">
        <v>4.08777417922727</v>
      </c>
      <c r="N105" s="36" t="n">
        <v>2.07923323551944</v>
      </c>
      <c r="O105" s="36" t="n">
        <f aca="false">SQRT(M105^2+N105^2)</f>
        <v>4.58618671534924</v>
      </c>
      <c r="P105" s="55" t="n">
        <f aca="false">IF(J105="","",MAX(0,J105-1.96*O105/100))</f>
        <v>0.686581328614449</v>
      </c>
      <c r="Q105" s="55" t="n">
        <f aca="false">IF(J105="","",MIN(1,J105+1.96*O105/100))</f>
        <v>0.866359847856139</v>
      </c>
      <c r="R105" s="32" t="str">
        <f aca="false">IF(L105="","",IF(ABS(L105)&lt;=O105,"Yes","No"))</f>
        <v>No</v>
      </c>
      <c r="S105" s="32" t="str">
        <f aca="false">IF(L105="","",IF(ABS(L105)&lt;=1.96*O105,"Yes","No"))</f>
        <v>Yes</v>
      </c>
      <c r="T105" s="54" t="n">
        <f aca="false">IF(D105="","",ROUND(SQRT(((D105+G105)*O105/100)^2+(J105*(D105+G105)*0.15542)^2),0))</f>
        <v>44</v>
      </c>
      <c r="U105" s="32"/>
    </row>
    <row r="106" customFormat="false" ht="15" hidden="false" customHeight="false" outlineLevel="0" collapsed="false">
      <c r="A106" s="32" t="s">
        <v>198</v>
      </c>
      <c r="B106" s="32" t="s">
        <v>200</v>
      </c>
      <c r="C106" s="32" t="s">
        <v>255</v>
      </c>
      <c r="D106" s="54" t="n">
        <v>448</v>
      </c>
      <c r="E106" s="54" t="n">
        <v>424</v>
      </c>
      <c r="F106" s="65" t="n">
        <f aca="false">IF(E106="","",D106-E106)</f>
        <v>24</v>
      </c>
      <c r="G106" s="54" t="n">
        <v>137</v>
      </c>
      <c r="H106" s="54" t="n">
        <v>151</v>
      </c>
      <c r="I106" s="65" t="n">
        <f aca="false">IF(H106="","",G106-H106)</f>
        <v>-14</v>
      </c>
      <c r="J106" s="55" t="n">
        <f aca="false">IF(OR(D106="",D106+G106=0),"",D106/(D106+G106))</f>
        <v>0.765811965811966</v>
      </c>
      <c r="K106" s="55" t="n">
        <f aca="false">IF(E106="","",E106/(E106+H106))</f>
        <v>0.737391304347826</v>
      </c>
      <c r="L106" s="66" t="n">
        <f aca="false">IF(OR(K106="",J106=""),"",(J106-K106)*100)</f>
        <v>2.84206614641398</v>
      </c>
      <c r="M106" s="36" t="n">
        <v>4.08777417922727</v>
      </c>
      <c r="N106" s="36" t="n">
        <v>2.07923323551944</v>
      </c>
      <c r="O106" s="36" t="n">
        <f aca="false">SQRT(M106^2+N106^2)</f>
        <v>4.58618671534924</v>
      </c>
      <c r="P106" s="55" t="n">
        <f aca="false">IF(J106="","",MAX(0,J106-1.96*O106/100))</f>
        <v>0.675922706191121</v>
      </c>
      <c r="Q106" s="55" t="n">
        <f aca="false">IF(J106="","",MIN(1,J106+1.96*O106/100))</f>
        <v>0.855701225432811</v>
      </c>
      <c r="R106" s="32" t="str">
        <f aca="false">IF(L106="","",IF(ABS(L106)&lt;=O106,"Yes","No"))</f>
        <v>Yes</v>
      </c>
      <c r="S106" s="32" t="str">
        <f aca="false">IF(L106="","",IF(ABS(L106)&lt;=1.96*O106,"Yes","No"))</f>
        <v>Yes</v>
      </c>
      <c r="T106" s="54" t="n">
        <f aca="false">IF(D106="","",ROUND(SQRT(((D106+G106)*O106/100)^2+(J106*(D106+G106)*0.15542)^2),0))</f>
        <v>75</v>
      </c>
      <c r="U106" s="32"/>
    </row>
    <row r="107" customFormat="false" ht="15" hidden="false" customHeight="false" outlineLevel="0" collapsed="false">
      <c r="A107" s="32" t="s">
        <v>198</v>
      </c>
      <c r="B107" s="32" t="s">
        <v>200</v>
      </c>
      <c r="C107" s="32" t="s">
        <v>256</v>
      </c>
      <c r="D107" s="54" t="n">
        <v>536</v>
      </c>
      <c r="E107" s="54" t="n">
        <v>565</v>
      </c>
      <c r="F107" s="65" t="n">
        <f aca="false">IF(E107="","",D107-E107)</f>
        <v>-29</v>
      </c>
      <c r="G107" s="54" t="n">
        <v>270</v>
      </c>
      <c r="H107" s="54" t="n">
        <v>277</v>
      </c>
      <c r="I107" s="65" t="n">
        <f aca="false">IF(H107="","",G107-H107)</f>
        <v>-7</v>
      </c>
      <c r="J107" s="55" t="n">
        <f aca="false">IF(OR(D107="",D107+G107=0),"",D107/(D107+G107))</f>
        <v>0.665012406947891</v>
      </c>
      <c r="K107" s="55" t="n">
        <f aca="false">IF(E107="","",E107/(E107+H107))</f>
        <v>0.671021377672209</v>
      </c>
      <c r="L107" s="66" t="n">
        <f aca="false">IF(OR(K107="",J107=""),"",(J107-K107)*100)</f>
        <v>-0.600897072431827</v>
      </c>
      <c r="M107" s="36" t="n">
        <v>2.81289925030312</v>
      </c>
      <c r="N107" s="36" t="n">
        <v>2.07923323551944</v>
      </c>
      <c r="O107" s="36" t="n">
        <f aca="false">SQRT(M107^2+N107^2)</f>
        <v>3.49794411619804</v>
      </c>
      <c r="P107" s="55" t="n">
        <f aca="false">IF(J107="","",MAX(0,J107-1.96*O107/100))</f>
        <v>0.596452702270409</v>
      </c>
      <c r="Q107" s="55" t="n">
        <f aca="false">IF(J107="","",MIN(1,J107+1.96*O107/100))</f>
        <v>0.733572111625372</v>
      </c>
      <c r="R107" s="32" t="str">
        <f aca="false">IF(L107="","",IF(ABS(L107)&lt;=O107,"Yes","No"))</f>
        <v>Yes</v>
      </c>
      <c r="S107" s="32" t="str">
        <f aca="false">IF(L107="","",IF(ABS(L107)&lt;=1.96*O107,"Yes","No"))</f>
        <v>Yes</v>
      </c>
      <c r="T107" s="54" t="n">
        <f aca="false">IF(D107="","",ROUND(SQRT(((D107+G107)*O107/100)^2+(J107*(D107+G107)*0.09439)^2),0))</f>
        <v>58</v>
      </c>
      <c r="U107" s="32"/>
    </row>
    <row r="108" customFormat="false" ht="15" hidden="false" customHeight="false" outlineLevel="0" collapsed="false">
      <c r="A108" s="32" t="s">
        <v>198</v>
      </c>
      <c r="B108" s="32" t="s">
        <v>200</v>
      </c>
      <c r="C108" s="32" t="s">
        <v>257</v>
      </c>
      <c r="D108" s="54" t="n">
        <v>251</v>
      </c>
      <c r="E108" s="54" t="n">
        <v>260</v>
      </c>
      <c r="F108" s="65" t="n">
        <f aca="false">IF(E108="","",D108-E108)</f>
        <v>-9</v>
      </c>
      <c r="G108" s="54" t="n">
        <v>109</v>
      </c>
      <c r="H108" s="54" t="n">
        <v>121</v>
      </c>
      <c r="I108" s="65" t="n">
        <f aca="false">IF(H108="","",G108-H108)</f>
        <v>-12</v>
      </c>
      <c r="J108" s="55" t="n">
        <f aca="false">IF(OR(D108="",D108+G108=0),"",D108/(D108+G108))</f>
        <v>0.697222222222222</v>
      </c>
      <c r="K108" s="55" t="n">
        <f aca="false">IF(E108="","",E108/(E108+H108))</f>
        <v>0.68241469816273</v>
      </c>
      <c r="L108" s="66" t="n">
        <f aca="false">IF(OR(K108="",J108=""),"",(J108-K108)*100)</f>
        <v>1.48075240594925</v>
      </c>
      <c r="M108" s="36" t="n">
        <v>4.08777417922727</v>
      </c>
      <c r="N108" s="36" t="n">
        <v>2.07923323551944</v>
      </c>
      <c r="O108" s="36" t="n">
        <f aca="false">SQRT(M108^2+N108^2)</f>
        <v>4.58618671534924</v>
      </c>
      <c r="P108" s="55" t="n">
        <f aca="false">IF(J108="","",MAX(0,J108-1.96*O108/100))</f>
        <v>0.607332962601377</v>
      </c>
      <c r="Q108" s="55" t="n">
        <f aca="false">IF(J108="","",MIN(1,J108+1.96*O108/100))</f>
        <v>0.787111481843067</v>
      </c>
      <c r="R108" s="32" t="str">
        <f aca="false">IF(L108="","",IF(ABS(L108)&lt;=O108,"Yes","No"))</f>
        <v>Yes</v>
      </c>
      <c r="S108" s="32" t="str">
        <f aca="false">IF(L108="","",IF(ABS(L108)&lt;=1.96*O108,"Yes","No"))</f>
        <v>Yes</v>
      </c>
      <c r="T108" s="54" t="n">
        <f aca="false">IF(D108="","",ROUND(SQRT(((D108+G108)*O108/100)^2+(J108*(D108+G108)*0.15542)^2),0))</f>
        <v>42</v>
      </c>
      <c r="U108" s="32"/>
    </row>
    <row r="109" customFormat="false" ht="15" hidden="false" customHeight="false" outlineLevel="0" collapsed="false">
      <c r="A109" s="32" t="s">
        <v>198</v>
      </c>
      <c r="B109" s="32" t="s">
        <v>200</v>
      </c>
      <c r="C109" s="32" t="s">
        <v>258</v>
      </c>
      <c r="D109" s="54" t="n">
        <v>355</v>
      </c>
      <c r="E109" s="54" t="n">
        <v>317</v>
      </c>
      <c r="F109" s="65" t="n">
        <f aca="false">IF(E109="","",D109-E109)</f>
        <v>38</v>
      </c>
      <c r="G109" s="54" t="n">
        <v>121</v>
      </c>
      <c r="H109" s="54" t="n">
        <v>152</v>
      </c>
      <c r="I109" s="65" t="n">
        <f aca="false">IF(H109="","",G109-H109)</f>
        <v>-31</v>
      </c>
      <c r="J109" s="55" t="n">
        <f aca="false">IF(OR(D109="",D109+G109=0),"",D109/(D109+G109))</f>
        <v>0.745798319327731</v>
      </c>
      <c r="K109" s="55" t="n">
        <f aca="false">IF(E109="","",E109/(E109+H109))</f>
        <v>0.67590618336887</v>
      </c>
      <c r="L109" s="66" t="n">
        <f aca="false">IF(OR(K109="",J109=""),"",(J109-K109)*100)</f>
        <v>6.98921359588611</v>
      </c>
      <c r="M109" s="36" t="n">
        <v>4.08777417922727</v>
      </c>
      <c r="N109" s="36" t="n">
        <v>2.07923323551944</v>
      </c>
      <c r="O109" s="36" t="n">
        <f aca="false">SQRT(M109^2+N109^2)</f>
        <v>4.58618671534924</v>
      </c>
      <c r="P109" s="55" t="n">
        <f aca="false">IF(J109="","",MAX(0,J109-1.96*O109/100))</f>
        <v>0.655909059706886</v>
      </c>
      <c r="Q109" s="55" t="n">
        <f aca="false">IF(J109="","",MIN(1,J109+1.96*O109/100))</f>
        <v>0.835687578948576</v>
      </c>
      <c r="R109" s="32" t="str">
        <f aca="false">IF(L109="","",IF(ABS(L109)&lt;=O109,"Yes","No"))</f>
        <v>No</v>
      </c>
      <c r="S109" s="32" t="str">
        <f aca="false">IF(L109="","",IF(ABS(L109)&lt;=1.96*O109,"Yes","No"))</f>
        <v>Yes</v>
      </c>
      <c r="T109" s="54" t="n">
        <f aca="false">IF(D109="","",ROUND(SQRT(((D109+G109)*O109/100)^2+(J109*(D109+G109)*0.15542)^2),0))</f>
        <v>59</v>
      </c>
      <c r="U109" s="32"/>
    </row>
    <row r="110" customFormat="false" ht="15" hidden="false" customHeight="false" outlineLevel="0" collapsed="false">
      <c r="A110" s="32" t="s">
        <v>198</v>
      </c>
      <c r="B110" s="32" t="s">
        <v>200</v>
      </c>
      <c r="C110" s="32" t="s">
        <v>259</v>
      </c>
      <c r="D110" s="54" t="n">
        <v>419</v>
      </c>
      <c r="E110" s="54" t="n">
        <v>424</v>
      </c>
      <c r="F110" s="65" t="n">
        <f aca="false">IF(E110="","",D110-E110)</f>
        <v>-5</v>
      </c>
      <c r="G110" s="54" t="n">
        <v>267</v>
      </c>
      <c r="H110" s="54" t="n">
        <v>264</v>
      </c>
      <c r="I110" s="65" t="n">
        <f aca="false">IF(H110="","",G110-H110)</f>
        <v>3</v>
      </c>
      <c r="J110" s="55" t="n">
        <f aca="false">IF(OR(D110="",D110+G110=0),"",D110/(D110+G110))</f>
        <v>0.610787172011662</v>
      </c>
      <c r="K110" s="55" t="n">
        <f aca="false">IF(E110="","",E110/(E110+H110))</f>
        <v>0.616279069767442</v>
      </c>
      <c r="L110" s="66" t="n">
        <f aca="false">IF(OR(K110="",J110=""),"",(J110-K110)*100)</f>
        <v>-0.549189775578007</v>
      </c>
      <c r="M110" s="36" t="n">
        <v>4.08777417922727</v>
      </c>
      <c r="N110" s="36" t="n">
        <v>2.07923323551944</v>
      </c>
      <c r="O110" s="36" t="n">
        <f aca="false">SQRT(M110^2+N110^2)</f>
        <v>4.58618671534924</v>
      </c>
      <c r="P110" s="55" t="n">
        <f aca="false">IF(J110="","",MAX(0,J110-1.96*O110/100))</f>
        <v>0.520897912390817</v>
      </c>
      <c r="Q110" s="55" t="n">
        <f aca="false">IF(J110="","",MIN(1,J110+1.96*O110/100))</f>
        <v>0.700676431632507</v>
      </c>
      <c r="R110" s="32" t="str">
        <f aca="false">IF(L110="","",IF(ABS(L110)&lt;=O110,"Yes","No"))</f>
        <v>Yes</v>
      </c>
      <c r="S110" s="32" t="str">
        <f aca="false">IF(L110="","",IF(ABS(L110)&lt;=1.96*O110,"Yes","No"))</f>
        <v>Yes</v>
      </c>
      <c r="T110" s="54" t="n">
        <f aca="false">IF(D110="","",ROUND(SQRT(((D110+G110)*O110/100)^2+(J110*(D110+G110)*0.15542)^2),0))</f>
        <v>72</v>
      </c>
      <c r="U110" s="32"/>
    </row>
    <row r="111" customFormat="false" ht="15" hidden="false" customHeight="false" outlineLevel="0" collapsed="false">
      <c r="A111" s="32" t="s">
        <v>198</v>
      </c>
      <c r="B111" s="32" t="s">
        <v>200</v>
      </c>
      <c r="C111" s="32" t="s">
        <v>260</v>
      </c>
      <c r="D111" s="54" t="n">
        <v>493</v>
      </c>
      <c r="E111" s="54" t="n">
        <v>469</v>
      </c>
      <c r="F111" s="65" t="n">
        <f aca="false">IF(E111="","",D111-E111)</f>
        <v>24</v>
      </c>
      <c r="G111" s="54" t="n">
        <v>154</v>
      </c>
      <c r="H111" s="54" t="n">
        <v>215</v>
      </c>
      <c r="I111" s="65" t="n">
        <f aca="false">IF(H111="","",G111-H111)</f>
        <v>-61</v>
      </c>
      <c r="J111" s="55" t="n">
        <f aca="false">IF(OR(D111="",D111+G111=0),"",D111/(D111+G111))</f>
        <v>0.761978361669243</v>
      </c>
      <c r="K111" s="55" t="n">
        <f aca="false">IF(E111="","",E111/(E111+H111))</f>
        <v>0.685672514619883</v>
      </c>
      <c r="L111" s="66" t="n">
        <f aca="false">IF(OR(K111="",J111=""),"",(J111-K111)*100)</f>
        <v>7.63058470493597</v>
      </c>
      <c r="M111" s="36" t="n">
        <v>4.08777417922727</v>
      </c>
      <c r="N111" s="36" t="n">
        <v>2.07923323551944</v>
      </c>
      <c r="O111" s="36" t="n">
        <f aca="false">SQRT(M111^2+N111^2)</f>
        <v>4.58618671534924</v>
      </c>
      <c r="P111" s="55" t="n">
        <f aca="false">IF(J111="","",MAX(0,J111-1.96*O111/100))</f>
        <v>0.672089102048398</v>
      </c>
      <c r="Q111" s="55" t="n">
        <f aca="false">IF(J111="","",MIN(1,J111+1.96*O111/100))</f>
        <v>0.851867621290088</v>
      </c>
      <c r="R111" s="32" t="str">
        <f aca="false">IF(L111="","",IF(ABS(L111)&lt;=O111,"Yes","No"))</f>
        <v>No</v>
      </c>
      <c r="S111" s="32" t="str">
        <f aca="false">IF(L111="","",IF(ABS(L111)&lt;=1.96*O111,"Yes","No"))</f>
        <v>Yes</v>
      </c>
      <c r="T111" s="54" t="n">
        <f aca="false">IF(D111="","",ROUND(SQRT(((D111+G111)*O111/100)^2+(J111*(D111+G111)*0.15542)^2),0))</f>
        <v>82</v>
      </c>
      <c r="U111" s="32"/>
    </row>
    <row r="112" customFormat="false" ht="15" hidden="false" customHeight="false" outlineLevel="0" collapsed="false">
      <c r="A112" s="32" t="s">
        <v>198</v>
      </c>
      <c r="B112" s="32" t="s">
        <v>261</v>
      </c>
      <c r="C112" s="32" t="s">
        <v>262</v>
      </c>
      <c r="D112" s="54" t="n">
        <v>628</v>
      </c>
      <c r="E112" s="54" t="n">
        <v>598</v>
      </c>
      <c r="F112" s="65" t="n">
        <f aca="false">IF(E112="","",D112-E112)</f>
        <v>30</v>
      </c>
      <c r="G112" s="54" t="n">
        <v>251</v>
      </c>
      <c r="H112" s="54" t="n">
        <v>253</v>
      </c>
      <c r="I112" s="65" t="n">
        <f aca="false">IF(H112="","",G112-H112)</f>
        <v>-2</v>
      </c>
      <c r="J112" s="55" t="n">
        <f aca="false">IF(OR(D112="",D112+G112=0),"",D112/(D112+G112))</f>
        <v>0.714448236632537</v>
      </c>
      <c r="K112" s="55" t="n">
        <f aca="false">IF(E112="","",E112/(E112+H112))</f>
        <v>0.702702702702703</v>
      </c>
      <c r="L112" s="66" t="n">
        <f aca="false">IF(OR(K112="",J112=""),"",(J112-K112)*100)</f>
        <v>1.17455339298342</v>
      </c>
      <c r="M112" s="36" t="n">
        <v>2.81289925030312</v>
      </c>
      <c r="N112" s="36" t="n">
        <v>2.07923323551944</v>
      </c>
      <c r="O112" s="36" t="n">
        <f aca="false">SQRT(M112^2+N112^2)</f>
        <v>3.49794411619804</v>
      </c>
      <c r="P112" s="55" t="n">
        <f aca="false">IF(J112="","",MAX(0,J112-1.96*O112/100))</f>
        <v>0.645888531955055</v>
      </c>
      <c r="Q112" s="55" t="n">
        <f aca="false">IF(J112="","",MIN(1,J112+1.96*O112/100))</f>
        <v>0.783007941310019</v>
      </c>
      <c r="R112" s="32" t="str">
        <f aca="false">IF(L112="","",IF(ABS(L112)&lt;=O112,"Yes","No"))</f>
        <v>Yes</v>
      </c>
      <c r="S112" s="32" t="str">
        <f aca="false">IF(L112="","",IF(ABS(L112)&lt;=1.96*O112,"Yes","No"))</f>
        <v>Yes</v>
      </c>
      <c r="T112" s="54" t="n">
        <f aca="false">IF(D112="","",ROUND(SQRT(((D112+G112)*O112/100)^2+(J112*(D112+G112)*0.09439)^2),0))</f>
        <v>67</v>
      </c>
      <c r="U112" s="32"/>
    </row>
    <row r="113" customFormat="false" ht="15" hidden="false" customHeight="false" outlineLevel="0" collapsed="false">
      <c r="A113" s="32" t="s">
        <v>198</v>
      </c>
      <c r="B113" s="32" t="s">
        <v>261</v>
      </c>
      <c r="C113" s="32" t="s">
        <v>263</v>
      </c>
      <c r="D113" s="54" t="n">
        <v>427</v>
      </c>
      <c r="E113" s="54" t="n">
        <v>420</v>
      </c>
      <c r="F113" s="65" t="n">
        <f aca="false">IF(E113="","",D113-E113)</f>
        <v>7</v>
      </c>
      <c r="G113" s="54" t="n">
        <v>223</v>
      </c>
      <c r="H113" s="54" t="n">
        <v>214</v>
      </c>
      <c r="I113" s="65" t="n">
        <f aca="false">IF(H113="","",G113-H113)</f>
        <v>9</v>
      </c>
      <c r="J113" s="55" t="n">
        <f aca="false">IF(OR(D113="",D113+G113=0),"",D113/(D113+G113))</f>
        <v>0.656923076923077</v>
      </c>
      <c r="K113" s="55" t="n">
        <f aca="false">IF(E113="","",E113/(E113+H113))</f>
        <v>0.662460567823344</v>
      </c>
      <c r="L113" s="66" t="n">
        <f aca="false">IF(OR(K113="",J113=""),"",(J113-K113)*100)</f>
        <v>-0.55374909002669</v>
      </c>
      <c r="M113" s="36" t="n">
        <v>4.08777417922727</v>
      </c>
      <c r="N113" s="36" t="n">
        <v>2.07923323551944</v>
      </c>
      <c r="O113" s="36" t="n">
        <f aca="false">SQRT(M113^2+N113^2)</f>
        <v>4.58618671534924</v>
      </c>
      <c r="P113" s="55" t="n">
        <f aca="false">IF(J113="","",MAX(0,J113-1.96*O113/100))</f>
        <v>0.567033817302232</v>
      </c>
      <c r="Q113" s="55" t="n">
        <f aca="false">IF(J113="","",MIN(1,J113+1.96*O113/100))</f>
        <v>0.746812336543922</v>
      </c>
      <c r="R113" s="32" t="str">
        <f aca="false">IF(L113="","",IF(ABS(L113)&lt;=O113,"Yes","No"))</f>
        <v>Yes</v>
      </c>
      <c r="S113" s="32" t="str">
        <f aca="false">IF(L113="","",IF(ABS(L113)&lt;=1.96*O113,"Yes","No"))</f>
        <v>Yes</v>
      </c>
      <c r="T113" s="54" t="n">
        <f aca="false">IF(D113="","",ROUND(SQRT(((D113+G113)*O113/100)^2+(J113*(D113+G113)*0.15542)^2),0))</f>
        <v>73</v>
      </c>
      <c r="U113" s="32"/>
    </row>
    <row r="114" customFormat="false" ht="15" hidden="false" customHeight="false" outlineLevel="0" collapsed="false">
      <c r="A114" s="32" t="s">
        <v>198</v>
      </c>
      <c r="B114" s="32" t="s">
        <v>261</v>
      </c>
      <c r="C114" s="32" t="s">
        <v>264</v>
      </c>
      <c r="D114" s="54" t="n">
        <v>457</v>
      </c>
      <c r="E114" s="54" t="n">
        <v>438</v>
      </c>
      <c r="F114" s="65" t="n">
        <f aca="false">IF(E114="","",D114-E114)</f>
        <v>19</v>
      </c>
      <c r="G114" s="54" t="n">
        <v>176</v>
      </c>
      <c r="H114" s="54" t="n">
        <v>176</v>
      </c>
      <c r="I114" s="65" t="n">
        <f aca="false">IF(H114="","",G114-H114)</f>
        <v>0</v>
      </c>
      <c r="J114" s="55" t="n">
        <f aca="false">IF(OR(D114="",D114+G114=0),"",D114/(D114+G114))</f>
        <v>0.721958925750395</v>
      </c>
      <c r="K114" s="55" t="n">
        <f aca="false">IF(E114="","",E114/(E114+H114))</f>
        <v>0.713355048859935</v>
      </c>
      <c r="L114" s="66" t="n">
        <f aca="false">IF(OR(K114="",J114=""),"",(J114-K114)*100)</f>
        <v>0.860387689046016</v>
      </c>
      <c r="M114" s="36" t="n">
        <v>4.08777417922727</v>
      </c>
      <c r="N114" s="36" t="n">
        <v>2.07923323551944</v>
      </c>
      <c r="O114" s="36" t="n">
        <f aca="false">SQRT(M114^2+N114^2)</f>
        <v>4.58618671534924</v>
      </c>
      <c r="P114" s="55" t="n">
        <f aca="false">IF(J114="","",MAX(0,J114-1.96*O114/100))</f>
        <v>0.63206966612955</v>
      </c>
      <c r="Q114" s="55" t="n">
        <f aca="false">IF(J114="","",MIN(1,J114+1.96*O114/100))</f>
        <v>0.81184818537124</v>
      </c>
      <c r="R114" s="32" t="str">
        <f aca="false">IF(L114="","",IF(ABS(L114)&lt;=O114,"Yes","No"))</f>
        <v>Yes</v>
      </c>
      <c r="S114" s="32" t="str">
        <f aca="false">IF(L114="","",IF(ABS(L114)&lt;=1.96*O114,"Yes","No"))</f>
        <v>Yes</v>
      </c>
      <c r="T114" s="54" t="n">
        <f aca="false">IF(D114="","",ROUND(SQRT(((D114+G114)*O114/100)^2+(J114*(D114+G114)*0.15542)^2),0))</f>
        <v>77</v>
      </c>
      <c r="U114" s="32"/>
    </row>
    <row r="115" customFormat="false" ht="15" hidden="false" customHeight="false" outlineLevel="0" collapsed="false">
      <c r="A115" s="32" t="s">
        <v>198</v>
      </c>
      <c r="B115" s="32" t="s">
        <v>261</v>
      </c>
      <c r="C115" s="32" t="s">
        <v>265</v>
      </c>
      <c r="D115" s="54" t="n">
        <v>470</v>
      </c>
      <c r="E115" s="54" t="n">
        <v>463</v>
      </c>
      <c r="F115" s="65" t="n">
        <f aca="false">IF(E115="","",D115-E115)</f>
        <v>7</v>
      </c>
      <c r="G115" s="54" t="n">
        <v>218</v>
      </c>
      <c r="H115" s="54" t="n">
        <v>219</v>
      </c>
      <c r="I115" s="65" t="n">
        <f aca="false">IF(H115="","",G115-H115)</f>
        <v>-1</v>
      </c>
      <c r="J115" s="55" t="n">
        <f aca="false">IF(OR(D115="",D115+G115=0),"",D115/(D115+G115))</f>
        <v>0.683139534883721</v>
      </c>
      <c r="K115" s="55" t="n">
        <f aca="false">IF(E115="","",E115/(E115+H115))</f>
        <v>0.678885630498534</v>
      </c>
      <c r="L115" s="66" t="n">
        <f aca="false">IF(OR(K115="",J115=""),"",(J115-K115)*100)</f>
        <v>0.425390438518725</v>
      </c>
      <c r="M115" s="36" t="n">
        <v>4.08777417922727</v>
      </c>
      <c r="N115" s="36" t="n">
        <v>2.07923323551944</v>
      </c>
      <c r="O115" s="36" t="n">
        <f aca="false">SQRT(M115^2+N115^2)</f>
        <v>4.58618671534924</v>
      </c>
      <c r="P115" s="55" t="n">
        <f aca="false">IF(J115="","",MAX(0,J115-1.96*O115/100))</f>
        <v>0.593250275262876</v>
      </c>
      <c r="Q115" s="55" t="n">
        <f aca="false">IF(J115="","",MIN(1,J115+1.96*O115/100))</f>
        <v>0.773028794504566</v>
      </c>
      <c r="R115" s="32" t="str">
        <f aca="false">IF(L115="","",IF(ABS(L115)&lt;=O115,"Yes","No"))</f>
        <v>Yes</v>
      </c>
      <c r="S115" s="32" t="str">
        <f aca="false">IF(L115="","",IF(ABS(L115)&lt;=1.96*O115,"Yes","No"))</f>
        <v>Yes</v>
      </c>
      <c r="T115" s="54" t="n">
        <f aca="false">IF(D115="","",ROUND(SQRT(((D115+G115)*O115/100)^2+(J115*(D115+G115)*0.15542)^2),0))</f>
        <v>80</v>
      </c>
      <c r="U115" s="32"/>
    </row>
    <row r="116" customFormat="false" ht="15" hidden="false" customHeight="false" outlineLevel="0" collapsed="false">
      <c r="A116" s="32" t="s">
        <v>198</v>
      </c>
      <c r="B116" s="32" t="s">
        <v>261</v>
      </c>
      <c r="C116" s="32" t="s">
        <v>266</v>
      </c>
      <c r="D116" s="54" t="n">
        <v>790</v>
      </c>
      <c r="E116" s="54" t="n">
        <v>782</v>
      </c>
      <c r="F116" s="65" t="n">
        <f aca="false">IF(E116="","",D116-E116)</f>
        <v>8</v>
      </c>
      <c r="G116" s="54" t="n">
        <v>473</v>
      </c>
      <c r="H116" s="54" t="n">
        <v>404</v>
      </c>
      <c r="I116" s="65" t="n">
        <f aca="false">IF(H116="","",G116-H116)</f>
        <v>69</v>
      </c>
      <c r="J116" s="55" t="n">
        <f aca="false">IF(OR(D116="",D116+G116=0),"",D116/(D116+G116))</f>
        <v>0.625494853523357</v>
      </c>
      <c r="K116" s="55" t="n">
        <f aca="false">IF(E116="","",E116/(E116+H116))</f>
        <v>0.659359190556492</v>
      </c>
      <c r="L116" s="66" t="n">
        <f aca="false">IF(OR(K116="",J116=""),"",(J116-K116)*100)</f>
        <v>-3.38643370331353</v>
      </c>
      <c r="M116" s="36" t="n">
        <v>2.56149220728919</v>
      </c>
      <c r="N116" s="36" t="n">
        <v>2.07923323551944</v>
      </c>
      <c r="O116" s="36" t="n">
        <f aca="false">SQRT(M116^2+N116^2)</f>
        <v>3.29915946502922</v>
      </c>
      <c r="P116" s="55" t="n">
        <f aca="false">IF(J116="","",MAX(0,J116-1.96*O116/100))</f>
        <v>0.560831328008784</v>
      </c>
      <c r="Q116" s="55" t="n">
        <f aca="false">IF(J116="","",MIN(1,J116+1.96*O116/100))</f>
        <v>0.69015837903793</v>
      </c>
      <c r="R116" s="32" t="str">
        <f aca="false">IF(L116="","",IF(ABS(L116)&lt;=O116,"Yes","No"))</f>
        <v>No</v>
      </c>
      <c r="S116" s="32" t="str">
        <f aca="false">IF(L116="","",IF(ABS(L116)&lt;=1.96*O116,"Yes","No"))</f>
        <v>Yes</v>
      </c>
      <c r="T116" s="54" t="n">
        <f aca="false">IF(D116="","",ROUND(SQRT(((D116+G116)*O116/100)^2+(J116*(D116+G116)*0.09179)^2),0))</f>
        <v>84</v>
      </c>
      <c r="U116" s="32"/>
    </row>
    <row r="117" customFormat="false" ht="15" hidden="false" customHeight="false" outlineLevel="0" collapsed="false">
      <c r="A117" s="32" t="s">
        <v>198</v>
      </c>
      <c r="B117" s="32" t="s">
        <v>261</v>
      </c>
      <c r="C117" s="32" t="s">
        <v>267</v>
      </c>
      <c r="D117" s="54" t="n">
        <v>518</v>
      </c>
      <c r="E117" s="54" t="n">
        <v>503</v>
      </c>
      <c r="F117" s="65" t="n">
        <f aca="false">IF(E117="","",D117-E117)</f>
        <v>15</v>
      </c>
      <c r="G117" s="54" t="n">
        <v>325</v>
      </c>
      <c r="H117" s="54" t="n">
        <v>318</v>
      </c>
      <c r="I117" s="65" t="n">
        <f aca="false">IF(H117="","",G117-H117)</f>
        <v>7</v>
      </c>
      <c r="J117" s="55" t="n">
        <f aca="false">IF(OR(D117="",D117+G117=0),"",D117/(D117+G117))</f>
        <v>0.614472123368921</v>
      </c>
      <c r="K117" s="55" t="n">
        <f aca="false">IF(E117="","",E117/(E117+H117))</f>
        <v>0.612667478684531</v>
      </c>
      <c r="L117" s="66" t="n">
        <f aca="false">IF(OR(K117="",J117=""),"",(J117-K117)*100)</f>
        <v>0.180464468438946</v>
      </c>
      <c r="M117" s="36" t="n">
        <v>2.81289925030312</v>
      </c>
      <c r="N117" s="36" t="n">
        <v>2.07923323551944</v>
      </c>
      <c r="O117" s="36" t="n">
        <f aca="false">SQRT(M117^2+N117^2)</f>
        <v>3.49794411619804</v>
      </c>
      <c r="P117" s="55" t="n">
        <f aca="false">IF(J117="","",MAX(0,J117-1.96*O117/100))</f>
        <v>0.545912418691439</v>
      </c>
      <c r="Q117" s="55" t="n">
        <f aca="false">IF(J117="","",MIN(1,J117+1.96*O117/100))</f>
        <v>0.683031828046402</v>
      </c>
      <c r="R117" s="32" t="str">
        <f aca="false">IF(L117="","",IF(ABS(L117)&lt;=O117,"Yes","No"))</f>
        <v>Yes</v>
      </c>
      <c r="S117" s="32" t="str">
        <f aca="false">IF(L117="","",IF(ABS(L117)&lt;=1.96*O117,"Yes","No"))</f>
        <v>Yes</v>
      </c>
      <c r="T117" s="54" t="n">
        <f aca="false">IF(D117="","",ROUND(SQRT(((D117+G117)*O117/100)^2+(J117*(D117+G117)*0.09439)^2),0))</f>
        <v>57</v>
      </c>
      <c r="U117" s="32"/>
    </row>
    <row r="118" customFormat="false" ht="15" hidden="false" customHeight="false" outlineLevel="0" collapsed="false">
      <c r="A118" s="32" t="s">
        <v>198</v>
      </c>
      <c r="B118" s="32" t="s">
        <v>261</v>
      </c>
      <c r="C118" s="32" t="s">
        <v>268</v>
      </c>
      <c r="D118" s="54" t="n">
        <v>597</v>
      </c>
      <c r="E118" s="54" t="n">
        <v>597</v>
      </c>
      <c r="F118" s="65" t="n">
        <f aca="false">IF(E118="","",D118-E118)</f>
        <v>0</v>
      </c>
      <c r="G118" s="54" t="n">
        <v>436</v>
      </c>
      <c r="H118" s="54" t="n">
        <v>396</v>
      </c>
      <c r="I118" s="65" t="n">
        <f aca="false">IF(H118="","",G118-H118)</f>
        <v>40</v>
      </c>
      <c r="J118" s="55" t="n">
        <f aca="false">IF(OR(D118="",D118+G118=0),"",D118/(D118+G118))</f>
        <v>0.577928363988383</v>
      </c>
      <c r="K118" s="55" t="n">
        <f aca="false">IF(E118="","",E118/(E118+H118))</f>
        <v>0.601208459214502</v>
      </c>
      <c r="L118" s="66" t="n">
        <f aca="false">IF(OR(K118="",J118=""),"",(J118-K118)*100)</f>
        <v>-2.32800952261182</v>
      </c>
      <c r="M118" s="36" t="n">
        <v>2.81289925030312</v>
      </c>
      <c r="N118" s="36" t="n">
        <v>2.07923323551944</v>
      </c>
      <c r="O118" s="36" t="n">
        <f aca="false">SQRT(M118^2+N118^2)</f>
        <v>3.49794411619804</v>
      </c>
      <c r="P118" s="55" t="n">
        <f aca="false">IF(J118="","",MAX(0,J118-1.96*O118/100))</f>
        <v>0.509368659310902</v>
      </c>
      <c r="Q118" s="55" t="n">
        <f aca="false">IF(J118="","",MIN(1,J118+1.96*O118/100))</f>
        <v>0.646488068665865</v>
      </c>
      <c r="R118" s="32" t="str">
        <f aca="false">IF(L118="","",IF(ABS(L118)&lt;=O118,"Yes","No"))</f>
        <v>Yes</v>
      </c>
      <c r="S118" s="32" t="str">
        <f aca="false">IF(L118="","",IF(ABS(L118)&lt;=1.96*O118,"Yes","No"))</f>
        <v>Yes</v>
      </c>
      <c r="T118" s="54" t="n">
        <f aca="false">IF(D118="","",ROUND(SQRT(((D118+G118)*O118/100)^2+(J118*(D118+G118)*0.09439)^2),0))</f>
        <v>67</v>
      </c>
      <c r="U118" s="32"/>
    </row>
    <row r="119" customFormat="false" ht="15" hidden="false" customHeight="false" outlineLevel="0" collapsed="false">
      <c r="A119" s="32" t="s">
        <v>198</v>
      </c>
      <c r="B119" s="32" t="s">
        <v>261</v>
      </c>
      <c r="C119" s="32" t="s">
        <v>269</v>
      </c>
      <c r="D119" s="54" t="n">
        <v>666</v>
      </c>
      <c r="E119" s="54" t="n">
        <v>678</v>
      </c>
      <c r="F119" s="65" t="n">
        <f aca="false">IF(E119="","",D119-E119)</f>
        <v>-12</v>
      </c>
      <c r="G119" s="54" t="n">
        <v>441</v>
      </c>
      <c r="H119" s="54" t="n">
        <v>451</v>
      </c>
      <c r="I119" s="65" t="n">
        <f aca="false">IF(H119="","",G119-H119)</f>
        <v>-10</v>
      </c>
      <c r="J119" s="55" t="n">
        <f aca="false">IF(OR(D119="",D119+G119=0),"",D119/(D119+G119))</f>
        <v>0.601626016260163</v>
      </c>
      <c r="K119" s="55" t="n">
        <f aca="false">IF(E119="","",E119/(E119+H119))</f>
        <v>0.600531443755536</v>
      </c>
      <c r="L119" s="66" t="n">
        <f aca="false">IF(OR(K119="",J119=""),"",(J119-K119)*100)</f>
        <v>0.109457250462675</v>
      </c>
      <c r="M119" s="36" t="n">
        <v>2.81289925030312</v>
      </c>
      <c r="N119" s="36" t="n">
        <v>2.07923323551944</v>
      </c>
      <c r="O119" s="36" t="n">
        <f aca="false">SQRT(M119^2+N119^2)</f>
        <v>3.49794411619804</v>
      </c>
      <c r="P119" s="55" t="n">
        <f aca="false">IF(J119="","",MAX(0,J119-1.96*O119/100))</f>
        <v>0.533066311582681</v>
      </c>
      <c r="Q119" s="55" t="n">
        <f aca="false">IF(J119="","",MIN(1,J119+1.96*O119/100))</f>
        <v>0.670185720937644</v>
      </c>
      <c r="R119" s="32" t="str">
        <f aca="false">IF(L119="","",IF(ABS(L119)&lt;=O119,"Yes","No"))</f>
        <v>Yes</v>
      </c>
      <c r="S119" s="32" t="str">
        <f aca="false">IF(L119="","",IF(ABS(L119)&lt;=1.96*O119,"Yes","No"))</f>
        <v>Yes</v>
      </c>
      <c r="T119" s="54" t="n">
        <f aca="false">IF(D119="","",ROUND(SQRT(((D119+G119)*O119/100)^2+(J119*(D119+G119)*0.09439)^2),0))</f>
        <v>74</v>
      </c>
      <c r="U119" s="32"/>
    </row>
    <row r="120" customFormat="false" ht="15" hidden="false" customHeight="false" outlineLevel="0" collapsed="false">
      <c r="A120" s="32" t="s">
        <v>198</v>
      </c>
      <c r="B120" s="32" t="s">
        <v>261</v>
      </c>
      <c r="C120" s="32" t="s">
        <v>270</v>
      </c>
      <c r="D120" s="54" t="n">
        <v>521</v>
      </c>
      <c r="E120" s="54" t="n">
        <v>524</v>
      </c>
      <c r="F120" s="65" t="n">
        <f aca="false">IF(E120="","",D120-E120)</f>
        <v>-3</v>
      </c>
      <c r="G120" s="54" t="n">
        <v>344</v>
      </c>
      <c r="H120" s="54" t="n">
        <v>327</v>
      </c>
      <c r="I120" s="65" t="n">
        <f aca="false">IF(H120="","",G120-H120)</f>
        <v>17</v>
      </c>
      <c r="J120" s="55" t="n">
        <f aca="false">IF(OR(D120="",D120+G120=0),"",D120/(D120+G120))</f>
        <v>0.602312138728324</v>
      </c>
      <c r="K120" s="55" t="n">
        <f aca="false">IF(E120="","",E120/(E120+H120))</f>
        <v>0.615746180963572</v>
      </c>
      <c r="L120" s="66" t="n">
        <f aca="false">IF(OR(K120="",J120=""),"",(J120-K120)*100)</f>
        <v>-1.34340422352486</v>
      </c>
      <c r="M120" s="36" t="n">
        <v>2.81289925030312</v>
      </c>
      <c r="N120" s="36" t="n">
        <v>2.07923323551944</v>
      </c>
      <c r="O120" s="36" t="n">
        <f aca="false">SQRT(M120^2+N120^2)</f>
        <v>3.49794411619804</v>
      </c>
      <c r="P120" s="55" t="n">
        <f aca="false">IF(J120="","",MAX(0,J120-1.96*O120/100))</f>
        <v>0.533752434050842</v>
      </c>
      <c r="Q120" s="55" t="n">
        <f aca="false">IF(J120="","",MIN(1,J120+1.96*O120/100))</f>
        <v>0.670871843405805</v>
      </c>
      <c r="R120" s="32" t="str">
        <f aca="false">IF(L120="","",IF(ABS(L120)&lt;=O120,"Yes","No"))</f>
        <v>Yes</v>
      </c>
      <c r="S120" s="32" t="str">
        <f aca="false">IF(L120="","",IF(ABS(L120)&lt;=1.96*O120,"Yes","No"))</f>
        <v>Yes</v>
      </c>
      <c r="T120" s="54" t="n">
        <f aca="false">IF(D120="","",ROUND(SQRT(((D120+G120)*O120/100)^2+(J120*(D120+G120)*0.09439)^2),0))</f>
        <v>58</v>
      </c>
      <c r="U120" s="32"/>
    </row>
    <row r="121" customFormat="false" ht="15" hidden="false" customHeight="false" outlineLevel="0" collapsed="false">
      <c r="A121" s="32" t="s">
        <v>198</v>
      </c>
      <c r="B121" s="32" t="s">
        <v>261</v>
      </c>
      <c r="C121" s="32" t="s">
        <v>271</v>
      </c>
      <c r="D121" s="54" t="n">
        <v>408</v>
      </c>
      <c r="E121" s="54" t="n">
        <v>437</v>
      </c>
      <c r="F121" s="65" t="n">
        <f aca="false">IF(E121="","",D121-E121)</f>
        <v>-29</v>
      </c>
      <c r="G121" s="54" t="n">
        <v>337</v>
      </c>
      <c r="H121" s="54" t="n">
        <v>344</v>
      </c>
      <c r="I121" s="65" t="n">
        <f aca="false">IF(H121="","",G121-H121)</f>
        <v>-7</v>
      </c>
      <c r="J121" s="55" t="n">
        <f aca="false">IF(OR(D121="",D121+G121=0),"",D121/(D121+G121))</f>
        <v>0.547651006711409</v>
      </c>
      <c r="K121" s="55" t="n">
        <f aca="false">IF(E121="","",E121/(E121+H121))</f>
        <v>0.559539052496799</v>
      </c>
      <c r="L121" s="66" t="n">
        <f aca="false">IF(OR(K121="",J121=""),"",(J121-K121)*100)</f>
        <v>-1.18880457853896</v>
      </c>
      <c r="M121" s="36" t="n">
        <v>4.08777417922727</v>
      </c>
      <c r="N121" s="36" t="n">
        <v>2.07923323551944</v>
      </c>
      <c r="O121" s="36" t="n">
        <f aca="false">SQRT(M121^2+N121^2)</f>
        <v>4.58618671534924</v>
      </c>
      <c r="P121" s="55" t="n">
        <f aca="false">IF(J121="","",MAX(0,J121-1.96*O121/100))</f>
        <v>0.457761747090564</v>
      </c>
      <c r="Q121" s="55" t="n">
        <f aca="false">IF(J121="","",MIN(1,J121+1.96*O121/100))</f>
        <v>0.637540266332255</v>
      </c>
      <c r="R121" s="32" t="str">
        <f aca="false">IF(L121="","",IF(ABS(L121)&lt;=O121,"Yes","No"))</f>
        <v>Yes</v>
      </c>
      <c r="S121" s="32" t="str">
        <f aca="false">IF(L121="","",IF(ABS(L121)&lt;=1.96*O121,"Yes","No"))</f>
        <v>Yes</v>
      </c>
      <c r="T121" s="54" t="n">
        <f aca="false">IF(D121="","",ROUND(SQRT(((D121+G121)*O121/100)^2+(J121*(D121+G121)*0.15542)^2),0))</f>
        <v>72</v>
      </c>
      <c r="U121" s="32"/>
    </row>
    <row r="122" customFormat="false" ht="15" hidden="false" customHeight="false" outlineLevel="0" collapsed="false">
      <c r="A122" s="32" t="s">
        <v>198</v>
      </c>
      <c r="B122" s="32" t="s">
        <v>261</v>
      </c>
      <c r="C122" s="32" t="s">
        <v>272</v>
      </c>
      <c r="D122" s="54" t="n">
        <v>573</v>
      </c>
      <c r="E122" s="54" t="n">
        <v>581</v>
      </c>
      <c r="F122" s="65" t="n">
        <f aca="false">IF(E122="","",D122-E122)</f>
        <v>-8</v>
      </c>
      <c r="G122" s="54" t="n">
        <v>361</v>
      </c>
      <c r="H122" s="54" t="n">
        <v>342</v>
      </c>
      <c r="I122" s="65" t="n">
        <f aca="false">IF(H122="","",G122-H122)</f>
        <v>19</v>
      </c>
      <c r="J122" s="55" t="n">
        <f aca="false">IF(OR(D122="",D122+G122=0),"",D122/(D122+G122))</f>
        <v>0.613490364025696</v>
      </c>
      <c r="K122" s="55" t="n">
        <f aca="false">IF(E122="","",E122/(E122+H122))</f>
        <v>0.629469122426869</v>
      </c>
      <c r="L122" s="66" t="n">
        <f aca="false">IF(OR(K122="",J122=""),"",(J122-K122)*100)</f>
        <v>-1.5978758401173</v>
      </c>
      <c r="M122" s="36" t="n">
        <v>2.81289925030312</v>
      </c>
      <c r="N122" s="36" t="n">
        <v>2.07923323551944</v>
      </c>
      <c r="O122" s="36" t="n">
        <f aca="false">SQRT(M122^2+N122^2)</f>
        <v>3.49794411619804</v>
      </c>
      <c r="P122" s="55" t="n">
        <f aca="false">IF(J122="","",MAX(0,J122-1.96*O122/100))</f>
        <v>0.544930659348214</v>
      </c>
      <c r="Q122" s="55" t="n">
        <f aca="false">IF(J122="","",MIN(1,J122+1.96*O122/100))</f>
        <v>0.682050068703178</v>
      </c>
      <c r="R122" s="32" t="str">
        <f aca="false">IF(L122="","",IF(ABS(L122)&lt;=O122,"Yes","No"))</f>
        <v>Yes</v>
      </c>
      <c r="S122" s="32" t="str">
        <f aca="false">IF(L122="","",IF(ABS(L122)&lt;=1.96*O122,"Yes","No"))</f>
        <v>Yes</v>
      </c>
      <c r="T122" s="54" t="n">
        <f aca="false">IF(D122="","",ROUND(SQRT(((D122+G122)*O122/100)^2+(J122*(D122+G122)*0.09439)^2),0))</f>
        <v>63</v>
      </c>
      <c r="U122" s="32"/>
    </row>
    <row r="123" customFormat="false" ht="15" hidden="false" customHeight="false" outlineLevel="0" collapsed="false">
      <c r="A123" s="32" t="s">
        <v>198</v>
      </c>
      <c r="B123" s="32" t="s">
        <v>261</v>
      </c>
      <c r="C123" s="32" t="s">
        <v>273</v>
      </c>
      <c r="D123" s="54" t="n">
        <v>599</v>
      </c>
      <c r="E123" s="54" t="n">
        <v>591</v>
      </c>
      <c r="F123" s="65" t="n">
        <f aca="false">IF(E123="","",D123-E123)</f>
        <v>8</v>
      </c>
      <c r="G123" s="54" t="n">
        <v>410</v>
      </c>
      <c r="H123" s="54" t="n">
        <v>390</v>
      </c>
      <c r="I123" s="65" t="n">
        <f aca="false">IF(H123="","",G123-H123)</f>
        <v>20</v>
      </c>
      <c r="J123" s="55" t="n">
        <f aca="false">IF(OR(D123="",D123+G123=0),"",D123/(D123+G123))</f>
        <v>0.593657086223984</v>
      </c>
      <c r="K123" s="55" t="n">
        <f aca="false">IF(E123="","",E123/(E123+H123))</f>
        <v>0.602446483180428</v>
      </c>
      <c r="L123" s="66" t="n">
        <f aca="false">IF(OR(K123="",J123=""),"",(J123-K123)*100)</f>
        <v>-0.878939695644398</v>
      </c>
      <c r="M123" s="36" t="n">
        <v>2.81289925030312</v>
      </c>
      <c r="N123" s="36" t="n">
        <v>2.07923323551944</v>
      </c>
      <c r="O123" s="36" t="n">
        <f aca="false">SQRT(M123^2+N123^2)</f>
        <v>3.49794411619804</v>
      </c>
      <c r="P123" s="55" t="n">
        <f aca="false">IF(J123="","",MAX(0,J123-1.96*O123/100))</f>
        <v>0.525097381546503</v>
      </c>
      <c r="Q123" s="55" t="n">
        <f aca="false">IF(J123="","",MIN(1,J123+1.96*O123/100))</f>
        <v>0.662216790901466</v>
      </c>
      <c r="R123" s="32" t="str">
        <f aca="false">IF(L123="","",IF(ABS(L123)&lt;=O123,"Yes","No"))</f>
        <v>Yes</v>
      </c>
      <c r="S123" s="32" t="str">
        <f aca="false">IF(L123="","",IF(ABS(L123)&lt;=1.96*O123,"Yes","No"))</f>
        <v>Yes</v>
      </c>
      <c r="T123" s="54" t="n">
        <f aca="false">IF(D123="","",ROUND(SQRT(((D123+G123)*O123/100)^2+(J123*(D123+G123)*0.09439)^2),0))</f>
        <v>67</v>
      </c>
      <c r="U123" s="32"/>
    </row>
    <row r="124" customFormat="false" ht="15" hidden="false" customHeight="false" outlineLevel="0" collapsed="false">
      <c r="A124" s="32" t="s">
        <v>198</v>
      </c>
      <c r="B124" s="32" t="s">
        <v>274</v>
      </c>
      <c r="C124" s="32" t="s">
        <v>275</v>
      </c>
      <c r="D124" s="54" t="n">
        <v>535</v>
      </c>
      <c r="E124" s="54" t="n">
        <v>557</v>
      </c>
      <c r="F124" s="65" t="n">
        <f aca="false">IF(E124="","",D124-E124)</f>
        <v>-22</v>
      </c>
      <c r="G124" s="54" t="n">
        <v>426</v>
      </c>
      <c r="H124" s="54" t="n">
        <v>454</v>
      </c>
      <c r="I124" s="65" t="n">
        <f aca="false">IF(H124="","",G124-H124)</f>
        <v>-28</v>
      </c>
      <c r="J124" s="55" t="n">
        <f aca="false">IF(OR(D124="",D124+G124=0),"",D124/(D124+G124))</f>
        <v>0.556711758584808</v>
      </c>
      <c r="K124" s="55" t="n">
        <f aca="false">IF(E124="","",E124/(E124+H124))</f>
        <v>0.550939663699308</v>
      </c>
      <c r="L124" s="66" t="n">
        <f aca="false">IF(OR(K124="",J124=""),"",(J124-K124)*100)</f>
        <v>0.57720948854999</v>
      </c>
      <c r="M124" s="36" t="n">
        <v>2.81289925030312</v>
      </c>
      <c r="N124" s="36" t="n">
        <v>2.07923323551944</v>
      </c>
      <c r="O124" s="36" t="n">
        <f aca="false">SQRT(M124^2+N124^2)</f>
        <v>3.49794411619804</v>
      </c>
      <c r="P124" s="55" t="n">
        <f aca="false">IF(J124="","",MAX(0,J124-1.96*O124/100))</f>
        <v>0.488152053907326</v>
      </c>
      <c r="Q124" s="55" t="n">
        <f aca="false">IF(J124="","",MIN(1,J124+1.96*O124/100))</f>
        <v>0.625271463262289</v>
      </c>
      <c r="R124" s="32" t="str">
        <f aca="false">IF(L124="","",IF(ABS(L124)&lt;=O124,"Yes","No"))</f>
        <v>Yes</v>
      </c>
      <c r="S124" s="32" t="str">
        <f aca="false">IF(L124="","",IF(ABS(L124)&lt;=1.96*O124,"Yes","No"))</f>
        <v>Yes</v>
      </c>
      <c r="T124" s="54" t="n">
        <f aca="false">IF(D124="","",ROUND(SQRT(((D124+G124)*O124/100)^2+(J124*(D124+G124)*0.09439)^2),0))</f>
        <v>61</v>
      </c>
      <c r="U124" s="32"/>
    </row>
    <row r="125" customFormat="false" ht="15" hidden="false" customHeight="false" outlineLevel="0" collapsed="false">
      <c r="A125" s="32" t="s">
        <v>198</v>
      </c>
      <c r="B125" s="32" t="s">
        <v>274</v>
      </c>
      <c r="C125" s="32" t="s">
        <v>276</v>
      </c>
      <c r="D125" s="54" t="n">
        <v>505</v>
      </c>
      <c r="E125" s="54" t="n">
        <v>467</v>
      </c>
      <c r="F125" s="65" t="n">
        <f aca="false">IF(E125="","",D125-E125)</f>
        <v>38</v>
      </c>
      <c r="G125" s="54" t="n">
        <v>546</v>
      </c>
      <c r="H125" s="54" t="n">
        <v>513</v>
      </c>
      <c r="I125" s="65" t="n">
        <f aca="false">IF(H125="","",G125-H125)</f>
        <v>33</v>
      </c>
      <c r="J125" s="55" t="n">
        <f aca="false">IF(OR(D125="",D125+G125=0),"",D125/(D125+G125))</f>
        <v>0.480494766888677</v>
      </c>
      <c r="K125" s="55" t="n">
        <f aca="false">IF(E125="","",E125/(E125+H125))</f>
        <v>0.476530612244898</v>
      </c>
      <c r="L125" s="66" t="n">
        <f aca="false">IF(OR(K125="",J125=""),"",(J125-K125)*100)</f>
        <v>0.396415464377947</v>
      </c>
      <c r="M125" s="36" t="n">
        <v>2.81289925030312</v>
      </c>
      <c r="N125" s="36" t="n">
        <v>2.07923323551944</v>
      </c>
      <c r="O125" s="36" t="n">
        <f aca="false">SQRT(M125^2+N125^2)</f>
        <v>3.49794411619804</v>
      </c>
      <c r="P125" s="55" t="n">
        <f aca="false">IF(J125="","",MAX(0,J125-1.96*O125/100))</f>
        <v>0.411935062211196</v>
      </c>
      <c r="Q125" s="55" t="n">
        <f aca="false">IF(J125="","",MIN(1,J125+1.96*O125/100))</f>
        <v>0.549054471566159</v>
      </c>
      <c r="R125" s="32" t="str">
        <f aca="false">IF(L125="","",IF(ABS(L125)&lt;=O125,"Yes","No"))</f>
        <v>Yes</v>
      </c>
      <c r="S125" s="32" t="str">
        <f aca="false">IF(L125="","",IF(ABS(L125)&lt;=1.96*O125,"Yes","No"))</f>
        <v>Yes</v>
      </c>
      <c r="T125" s="54" t="n">
        <f aca="false">IF(D125="","",ROUND(SQRT(((D125+G125)*O125/100)^2+(J125*(D125+G125)*0.09439)^2),0))</f>
        <v>60</v>
      </c>
      <c r="U125" s="32"/>
    </row>
    <row r="126" customFormat="false" ht="15" hidden="false" customHeight="false" outlineLevel="0" collapsed="false">
      <c r="A126" s="32" t="s">
        <v>198</v>
      </c>
      <c r="B126" s="32" t="s">
        <v>274</v>
      </c>
      <c r="C126" s="32" t="s">
        <v>277</v>
      </c>
      <c r="D126" s="54" t="n">
        <v>545</v>
      </c>
      <c r="E126" s="54" t="n">
        <v>536</v>
      </c>
      <c r="F126" s="65" t="n">
        <f aca="false">IF(E126="","",D126-E126)</f>
        <v>9</v>
      </c>
      <c r="G126" s="54" t="n">
        <v>534</v>
      </c>
      <c r="H126" s="54" t="n">
        <v>524</v>
      </c>
      <c r="I126" s="65" t="n">
        <f aca="false">IF(H126="","",G126-H126)</f>
        <v>10</v>
      </c>
      <c r="J126" s="55" t="n">
        <f aca="false">IF(OR(D126="",D126+G126=0),"",D126/(D126+G126))</f>
        <v>0.505097312326228</v>
      </c>
      <c r="K126" s="55" t="n">
        <f aca="false">IF(E126="","",E126/(E126+H126))</f>
        <v>0.505660377358491</v>
      </c>
      <c r="L126" s="66" t="n">
        <f aca="false">IF(OR(K126="",J126=""),"",(J126-K126)*100)</f>
        <v>-0.0563065032262555</v>
      </c>
      <c r="M126" s="36" t="n">
        <v>2.81289925030312</v>
      </c>
      <c r="N126" s="36" t="n">
        <v>2.07923323551944</v>
      </c>
      <c r="O126" s="36" t="n">
        <f aca="false">SQRT(M126^2+N126^2)</f>
        <v>3.49794411619804</v>
      </c>
      <c r="P126" s="55" t="n">
        <f aca="false">IF(J126="","",MAX(0,J126-1.96*O126/100))</f>
        <v>0.436537607648746</v>
      </c>
      <c r="Q126" s="55" t="n">
        <f aca="false">IF(J126="","",MIN(1,J126+1.96*O126/100))</f>
        <v>0.57365701700371</v>
      </c>
      <c r="R126" s="32" t="str">
        <f aca="false">IF(L126="","",IF(ABS(L126)&lt;=O126,"Yes","No"))</f>
        <v>Yes</v>
      </c>
      <c r="S126" s="32" t="str">
        <f aca="false">IF(L126="","",IF(ABS(L126)&lt;=1.96*O126,"Yes","No"))</f>
        <v>Yes</v>
      </c>
      <c r="T126" s="54" t="n">
        <f aca="false">IF(D126="","",ROUND(SQRT(((D126+G126)*O126/100)^2+(J126*(D126+G126)*0.09439)^2),0))</f>
        <v>64</v>
      </c>
      <c r="U126" s="32"/>
    </row>
    <row r="127" customFormat="false" ht="15" hidden="false" customHeight="false" outlineLevel="0" collapsed="false">
      <c r="A127" s="32" t="s">
        <v>198</v>
      </c>
      <c r="B127" s="32" t="s">
        <v>278</v>
      </c>
      <c r="C127" s="32" t="s">
        <v>278</v>
      </c>
      <c r="D127" s="54" t="n">
        <v>761</v>
      </c>
      <c r="E127" s="54" t="n">
        <v>735</v>
      </c>
      <c r="F127" s="65" t="n">
        <f aca="false">IF(E127="","",D127-E127)</f>
        <v>26</v>
      </c>
      <c r="G127" s="54" t="n">
        <v>811</v>
      </c>
      <c r="H127" s="54" t="n">
        <v>804</v>
      </c>
      <c r="I127" s="65" t="n">
        <f aca="false">IF(H127="","",G127-H127)</f>
        <v>7</v>
      </c>
      <c r="J127" s="55" t="n">
        <f aca="false">IF(OR(D127="",D127+G127=0),"",D127/(D127+G127))</f>
        <v>0.484096692111959</v>
      </c>
      <c r="K127" s="55" t="n">
        <f aca="false">IF(E127="","",E127/(E127+H127))</f>
        <v>0.477582846003899</v>
      </c>
      <c r="L127" s="66" t="n">
        <f aca="false">IF(OR(K127="",J127=""),"",(J127-K127)*100)</f>
        <v>0.651384610806066</v>
      </c>
      <c r="M127" s="36" t="n">
        <v>2.56149220728919</v>
      </c>
      <c r="N127" s="36" t="n">
        <v>2.07923323551944</v>
      </c>
      <c r="O127" s="36" t="n">
        <f aca="false">SQRT(M127^2+N127^2)</f>
        <v>3.29915946502922</v>
      </c>
      <c r="P127" s="55" t="n">
        <f aca="false">IF(J127="","",MAX(0,J127-1.96*O127/100))</f>
        <v>0.419433166597387</v>
      </c>
      <c r="Q127" s="55" t="n">
        <f aca="false">IF(J127="","",MIN(1,J127+1.96*O127/100))</f>
        <v>0.548760217626532</v>
      </c>
      <c r="R127" s="32" t="str">
        <f aca="false">IF(L127="","",IF(ABS(L127)&lt;=O127,"Yes","No"))</f>
        <v>Yes</v>
      </c>
      <c r="S127" s="32" t="str">
        <f aca="false">IF(L127="","",IF(ABS(L127)&lt;=1.96*O127,"Yes","No"))</f>
        <v>Yes</v>
      </c>
      <c r="T127" s="54" t="n">
        <f aca="false">IF(D127="","",ROUND(SQRT(((D127+G127)*O127/100)^2+(J127*(D127+G127)*0.09179)^2),0))</f>
        <v>87</v>
      </c>
      <c r="U127" s="32"/>
    </row>
    <row r="128" customFormat="false" ht="15" hidden="false" customHeight="false" outlineLevel="0" collapsed="false">
      <c r="A128" s="32" t="s">
        <v>198</v>
      </c>
      <c r="B128" s="32" t="s">
        <v>279</v>
      </c>
      <c r="C128" s="32" t="s">
        <v>280</v>
      </c>
      <c r="D128" s="54" t="n">
        <v>398</v>
      </c>
      <c r="E128" s="54" t="n">
        <v>372</v>
      </c>
      <c r="F128" s="65" t="n">
        <f aca="false">IF(E128="","",D128-E128)</f>
        <v>26</v>
      </c>
      <c r="G128" s="54" t="n">
        <v>409</v>
      </c>
      <c r="H128" s="54" t="n">
        <v>383</v>
      </c>
      <c r="I128" s="65" t="n">
        <f aca="false">IF(H128="","",G128-H128)</f>
        <v>26</v>
      </c>
      <c r="J128" s="55" t="n">
        <f aca="false">IF(OR(D128="",D128+G128=0),"",D128/(D128+G128))</f>
        <v>0.493184634448575</v>
      </c>
      <c r="K128" s="55" t="n">
        <f aca="false">IF(E128="","",E128/(E128+H128))</f>
        <v>0.492715231788079</v>
      </c>
      <c r="L128" s="66" t="n">
        <f aca="false">IF(OR(K128="",J128=""),"",(J128-K128)*100)</f>
        <v>0.0469402660495499</v>
      </c>
      <c r="M128" s="36" t="n">
        <v>2.81289925030312</v>
      </c>
      <c r="N128" s="36" t="n">
        <v>2.07923323551944</v>
      </c>
      <c r="O128" s="36" t="n">
        <f aca="false">SQRT(M128^2+N128^2)</f>
        <v>3.49794411619804</v>
      </c>
      <c r="P128" s="55" t="n">
        <f aca="false">IF(J128="","",MAX(0,J128-1.96*O128/100))</f>
        <v>0.424624929771093</v>
      </c>
      <c r="Q128" s="55" t="n">
        <f aca="false">IF(J128="","",MIN(1,J128+1.96*O128/100))</f>
        <v>0.561744339126057</v>
      </c>
      <c r="R128" s="32" t="str">
        <f aca="false">IF(L128="","",IF(ABS(L128)&lt;=O128,"Yes","No"))</f>
        <v>Yes</v>
      </c>
      <c r="S128" s="32" t="str">
        <f aca="false">IF(L128="","",IF(ABS(L128)&lt;=1.96*O128,"Yes","No"))</f>
        <v>Yes</v>
      </c>
      <c r="T128" s="54" t="n">
        <f aca="false">IF(D128="","",ROUND(SQRT(((D128+G128)*O128/100)^2+(J128*(D128+G128)*0.09439)^2),0))</f>
        <v>47</v>
      </c>
      <c r="U128" s="32"/>
    </row>
    <row r="129" customFormat="false" ht="15" hidden="false" customHeight="false" outlineLevel="0" collapsed="false">
      <c r="A129" s="32" t="s">
        <v>198</v>
      </c>
      <c r="B129" s="32" t="s">
        <v>279</v>
      </c>
      <c r="C129" s="32" t="s">
        <v>281</v>
      </c>
      <c r="D129" s="54" t="n">
        <v>537</v>
      </c>
      <c r="E129" s="54" t="n">
        <v>527</v>
      </c>
      <c r="F129" s="65" t="n">
        <f aca="false">IF(E129="","",D129-E129)</f>
        <v>10</v>
      </c>
      <c r="G129" s="54" t="n">
        <v>494</v>
      </c>
      <c r="H129" s="54" t="n">
        <v>515</v>
      </c>
      <c r="I129" s="65" t="n">
        <f aca="false">IF(H129="","",G129-H129)</f>
        <v>-21</v>
      </c>
      <c r="J129" s="55" t="n">
        <f aca="false">IF(OR(D129="",D129+G129=0),"",D129/(D129+G129))</f>
        <v>0.520853540252182</v>
      </c>
      <c r="K129" s="55" t="n">
        <f aca="false">IF(E129="","",E129/(E129+H129))</f>
        <v>0.505758157389635</v>
      </c>
      <c r="L129" s="66" t="n">
        <f aca="false">IF(OR(K129="",J129=""),"",(J129-K129)*100)</f>
        <v>1.5095382862547</v>
      </c>
      <c r="M129" s="36" t="n">
        <v>2.81289925030312</v>
      </c>
      <c r="N129" s="36" t="n">
        <v>2.07923323551944</v>
      </c>
      <c r="O129" s="36" t="n">
        <f aca="false">SQRT(M129^2+N129^2)</f>
        <v>3.49794411619804</v>
      </c>
      <c r="P129" s="55" t="n">
        <f aca="false">IF(J129="","",MAX(0,J129-1.96*O129/100))</f>
        <v>0.452293835574701</v>
      </c>
      <c r="Q129" s="55" t="n">
        <f aca="false">IF(J129="","",MIN(1,J129+1.96*O129/100))</f>
        <v>0.589413244929664</v>
      </c>
      <c r="R129" s="32" t="str">
        <f aca="false">IF(L129="","",IF(ABS(L129)&lt;=O129,"Yes","No"))</f>
        <v>Yes</v>
      </c>
      <c r="S129" s="32" t="str">
        <f aca="false">IF(L129="","",IF(ABS(L129)&lt;=1.96*O129,"Yes","No"))</f>
        <v>Yes</v>
      </c>
      <c r="T129" s="54" t="n">
        <f aca="false">IF(D129="","",ROUND(SQRT(((D129+G129)*O129/100)^2+(J129*(D129+G129)*0.09439)^2),0))</f>
        <v>62</v>
      </c>
      <c r="U129" s="32"/>
    </row>
    <row r="130" customFormat="false" ht="15" hidden="false" customHeight="false" outlineLevel="0" collapsed="false">
      <c r="A130" s="32" t="s">
        <v>198</v>
      </c>
      <c r="B130" s="32" t="s">
        <v>282</v>
      </c>
      <c r="C130" s="32" t="s">
        <v>283</v>
      </c>
      <c r="D130" s="54" t="n">
        <v>559</v>
      </c>
      <c r="E130" s="54" t="n">
        <v>562</v>
      </c>
      <c r="F130" s="65" t="n">
        <f aca="false">IF(E130="","",D130-E130)</f>
        <v>-3</v>
      </c>
      <c r="G130" s="54" t="n">
        <v>491</v>
      </c>
      <c r="H130" s="54" t="n">
        <v>497</v>
      </c>
      <c r="I130" s="65" t="n">
        <f aca="false">IF(H130="","",G130-H130)</f>
        <v>-6</v>
      </c>
      <c r="J130" s="55" t="n">
        <f aca="false">IF(OR(D130="",D130+G130=0),"",D130/(D130+G130))</f>
        <v>0.532380952380952</v>
      </c>
      <c r="K130" s="55" t="n">
        <f aca="false">IF(E130="","",E130/(E130+H130))</f>
        <v>0.530689329556185</v>
      </c>
      <c r="L130" s="66" t="n">
        <f aca="false">IF(OR(K130="",J130=""),"",(J130-K130)*100)</f>
        <v>0.169162282476731</v>
      </c>
      <c r="M130" s="36" t="n">
        <v>2.81289925030312</v>
      </c>
      <c r="N130" s="36" t="n">
        <v>2.07923323551944</v>
      </c>
      <c r="O130" s="36" t="n">
        <f aca="false">SQRT(M130^2+N130^2)</f>
        <v>3.49794411619804</v>
      </c>
      <c r="P130" s="55" t="n">
        <f aca="false">IF(J130="","",MAX(0,J130-1.96*O130/100))</f>
        <v>0.463821247703471</v>
      </c>
      <c r="Q130" s="55" t="n">
        <f aca="false">IF(J130="","",MIN(1,J130+1.96*O130/100))</f>
        <v>0.600940657058434</v>
      </c>
      <c r="R130" s="32" t="str">
        <f aca="false">IF(L130="","",IF(ABS(L130)&lt;=O130,"Yes","No"))</f>
        <v>Yes</v>
      </c>
      <c r="S130" s="32" t="str">
        <f aca="false">IF(L130="","",IF(ABS(L130)&lt;=1.96*O130,"Yes","No"))</f>
        <v>Yes</v>
      </c>
      <c r="T130" s="54" t="n">
        <f aca="false">IF(D130="","",ROUND(SQRT(((D130+G130)*O130/100)^2+(J130*(D130+G130)*0.09439)^2),0))</f>
        <v>64</v>
      </c>
      <c r="U130" s="32"/>
    </row>
    <row r="131" customFormat="false" ht="15" hidden="false" customHeight="false" outlineLevel="0" collapsed="false">
      <c r="A131" s="32" t="s">
        <v>198</v>
      </c>
      <c r="B131" s="32" t="s">
        <v>282</v>
      </c>
      <c r="C131" s="32" t="s">
        <v>284</v>
      </c>
      <c r="D131" s="54" t="n">
        <v>565</v>
      </c>
      <c r="E131" s="54" t="n">
        <v>566</v>
      </c>
      <c r="F131" s="65" t="n">
        <f aca="false">IF(E131="","",D131-E131)</f>
        <v>-1</v>
      </c>
      <c r="G131" s="54" t="n">
        <v>514</v>
      </c>
      <c r="H131" s="54" t="n">
        <v>509</v>
      </c>
      <c r="I131" s="65" t="n">
        <f aca="false">IF(H131="","",G131-H131)</f>
        <v>5</v>
      </c>
      <c r="J131" s="55" t="n">
        <f aca="false">IF(OR(D131="",D131+G131=0),"",D131/(D131+G131))</f>
        <v>0.523632993512512</v>
      </c>
      <c r="K131" s="55" t="n">
        <f aca="false">IF(E131="","",E131/(E131+H131))</f>
        <v>0.526511627906977</v>
      </c>
      <c r="L131" s="66" t="n">
        <f aca="false">IF(OR(K131="",J131=""),"",(J131-K131)*100)</f>
        <v>-0.287863439446512</v>
      </c>
      <c r="M131" s="36" t="n">
        <v>2.81289925030312</v>
      </c>
      <c r="N131" s="36" t="n">
        <v>2.07923323551944</v>
      </c>
      <c r="O131" s="36" t="n">
        <f aca="false">SQRT(M131^2+N131^2)</f>
        <v>3.49794411619804</v>
      </c>
      <c r="P131" s="55" t="n">
        <f aca="false">IF(J131="","",MAX(0,J131-1.96*O131/100))</f>
        <v>0.45507328883503</v>
      </c>
      <c r="Q131" s="55" t="n">
        <f aca="false">IF(J131="","",MIN(1,J131+1.96*O131/100))</f>
        <v>0.592192698189993</v>
      </c>
      <c r="R131" s="32" t="str">
        <f aca="false">IF(L131="","",IF(ABS(L131)&lt;=O131,"Yes","No"))</f>
        <v>Yes</v>
      </c>
      <c r="S131" s="32" t="str">
        <f aca="false">IF(L131="","",IF(ABS(L131)&lt;=1.96*O131,"Yes","No"))</f>
        <v>Yes</v>
      </c>
      <c r="T131" s="54" t="n">
        <f aca="false">IF(D131="","",ROUND(SQRT(((D131+G131)*O131/100)^2+(J131*(D131+G131)*0.09439)^2),0))</f>
        <v>65</v>
      </c>
      <c r="U131" s="32"/>
    </row>
    <row r="132" customFormat="false" ht="15" hidden="false" customHeight="false" outlineLevel="0" collapsed="false">
      <c r="A132" s="32" t="s">
        <v>198</v>
      </c>
      <c r="B132" s="32" t="s">
        <v>282</v>
      </c>
      <c r="C132" s="32" t="s">
        <v>285</v>
      </c>
      <c r="D132" s="54" t="n">
        <v>802</v>
      </c>
      <c r="E132" s="54" t="n">
        <v>826</v>
      </c>
      <c r="F132" s="65" t="n">
        <f aca="false">IF(E132="","",D132-E132)</f>
        <v>-24</v>
      </c>
      <c r="G132" s="54" t="n">
        <v>796</v>
      </c>
      <c r="H132" s="54" t="n">
        <v>801</v>
      </c>
      <c r="I132" s="65" t="n">
        <f aca="false">IF(H132="","",G132-H132)</f>
        <v>-5</v>
      </c>
      <c r="J132" s="55" t="n">
        <f aca="false">IF(OR(D132="",D132+G132=0),"",D132/(D132+G132))</f>
        <v>0.501877346683354</v>
      </c>
      <c r="K132" s="55" t="n">
        <f aca="false">IF(E132="","",E132/(E132+H132))</f>
        <v>0.507682851874616</v>
      </c>
      <c r="L132" s="66" t="n">
        <f aca="false">IF(OR(K132="",J132=""),"",(J132-K132)*100)</f>
        <v>-0.580550519126166</v>
      </c>
      <c r="M132" s="36" t="n">
        <v>2.56149220728919</v>
      </c>
      <c r="N132" s="36" t="n">
        <v>2.07923323551944</v>
      </c>
      <c r="O132" s="36" t="n">
        <f aca="false">SQRT(M132^2+N132^2)</f>
        <v>3.29915946502922</v>
      </c>
      <c r="P132" s="55" t="n">
        <f aca="false">IF(J132="","",MAX(0,J132-1.96*O132/100))</f>
        <v>0.437213821168781</v>
      </c>
      <c r="Q132" s="55" t="n">
        <f aca="false">IF(J132="","",MIN(1,J132+1.96*O132/100))</f>
        <v>0.566540872197927</v>
      </c>
      <c r="R132" s="32" t="str">
        <f aca="false">IF(L132="","",IF(ABS(L132)&lt;=O132,"Yes","No"))</f>
        <v>Yes</v>
      </c>
      <c r="S132" s="32" t="str">
        <f aca="false">IF(L132="","",IF(ABS(L132)&lt;=1.96*O132,"Yes","No"))</f>
        <v>Yes</v>
      </c>
      <c r="T132" s="54" t="n">
        <f aca="false">IF(D132="","",ROUND(SQRT(((D132+G132)*O132/100)^2+(J132*(D132+G132)*0.09179)^2),0))</f>
        <v>91</v>
      </c>
      <c r="U132" s="32"/>
    </row>
    <row r="133" customFormat="false" ht="15" hidden="false" customHeight="false" outlineLevel="0" collapsed="false">
      <c r="A133" s="32" t="s">
        <v>198</v>
      </c>
      <c r="B133" s="32" t="s">
        <v>282</v>
      </c>
      <c r="C133" s="32" t="s">
        <v>286</v>
      </c>
      <c r="D133" s="54" t="n">
        <v>691</v>
      </c>
      <c r="E133" s="54" t="n">
        <v>686</v>
      </c>
      <c r="F133" s="65" t="n">
        <f aca="false">IF(E133="","",D133-E133)</f>
        <v>5</v>
      </c>
      <c r="G133" s="54" t="n">
        <v>565</v>
      </c>
      <c r="H133" s="54" t="n">
        <v>580</v>
      </c>
      <c r="I133" s="65" t="n">
        <f aca="false">IF(H133="","",G133-H133)</f>
        <v>-15</v>
      </c>
      <c r="J133" s="55" t="n">
        <f aca="false">IF(OR(D133="",D133+G133=0),"",D133/(D133+G133))</f>
        <v>0.55015923566879</v>
      </c>
      <c r="K133" s="55" t="n">
        <f aca="false">IF(E133="","",E133/(E133+H133))</f>
        <v>0.541864139020537</v>
      </c>
      <c r="L133" s="66" t="n">
        <f aca="false">IF(OR(K133="",J133=""),"",(J133-K133)*100)</f>
        <v>0.829509664825268</v>
      </c>
      <c r="M133" s="36" t="n">
        <v>2.56149220728919</v>
      </c>
      <c r="N133" s="36" t="n">
        <v>2.07923323551944</v>
      </c>
      <c r="O133" s="36" t="n">
        <f aca="false">SQRT(M133^2+N133^2)</f>
        <v>3.29915946502922</v>
      </c>
      <c r="P133" s="55" t="n">
        <f aca="false">IF(J133="","",MAX(0,J133-1.96*O133/100))</f>
        <v>0.485495710154217</v>
      </c>
      <c r="Q133" s="55" t="n">
        <f aca="false">IF(J133="","",MIN(1,J133+1.96*O133/100))</f>
        <v>0.614822761183363</v>
      </c>
      <c r="R133" s="32" t="str">
        <f aca="false">IF(L133="","",IF(ABS(L133)&lt;=O133,"Yes","No"))</f>
        <v>Yes</v>
      </c>
      <c r="S133" s="32" t="str">
        <f aca="false">IF(L133="","",IF(ABS(L133)&lt;=1.96*O133,"Yes","No"))</f>
        <v>Yes</v>
      </c>
      <c r="T133" s="54" t="n">
        <f aca="false">IF(D133="","",ROUND(SQRT(((D133+G133)*O133/100)^2+(J133*(D133+G133)*0.09179)^2),0))</f>
        <v>76</v>
      </c>
      <c r="U133" s="32"/>
    </row>
    <row r="134" customFormat="false" ht="15" hidden="false" customHeight="false" outlineLevel="0" collapsed="false">
      <c r="A134" s="32" t="s">
        <v>198</v>
      </c>
      <c r="B134" s="32" t="s">
        <v>282</v>
      </c>
      <c r="C134" s="32" t="s">
        <v>287</v>
      </c>
      <c r="D134" s="54" t="n">
        <v>339</v>
      </c>
      <c r="E134" s="54" t="n">
        <v>332</v>
      </c>
      <c r="F134" s="65" t="n">
        <f aca="false">IF(E134="","",D134-E134)</f>
        <v>7</v>
      </c>
      <c r="G134" s="54" t="n">
        <v>341</v>
      </c>
      <c r="H134" s="54" t="n">
        <v>340</v>
      </c>
      <c r="I134" s="65" t="n">
        <f aca="false">IF(H134="","",G134-H134)</f>
        <v>1</v>
      </c>
      <c r="J134" s="55" t="n">
        <f aca="false">IF(OR(D134="",D134+G134=0),"",D134/(D134+G134))</f>
        <v>0.498529411764706</v>
      </c>
      <c r="K134" s="55" t="n">
        <f aca="false">IF(E134="","",E134/(E134+H134))</f>
        <v>0.494047619047619</v>
      </c>
      <c r="L134" s="66" t="n">
        <f aca="false">IF(OR(K134="",J134=""),"",(J134-K134)*100)</f>
        <v>0.448179271708682</v>
      </c>
      <c r="M134" s="36" t="n">
        <v>4.08777417922727</v>
      </c>
      <c r="N134" s="36" t="n">
        <v>2.07923323551944</v>
      </c>
      <c r="O134" s="36" t="n">
        <f aca="false">SQRT(M134^2+N134^2)</f>
        <v>4.58618671534924</v>
      </c>
      <c r="P134" s="55" t="n">
        <f aca="false">IF(J134="","",MAX(0,J134-1.96*O134/100))</f>
        <v>0.408640152143861</v>
      </c>
      <c r="Q134" s="55" t="n">
        <f aca="false">IF(J134="","",MIN(1,J134+1.96*O134/100))</f>
        <v>0.588418671385551</v>
      </c>
      <c r="R134" s="32" t="str">
        <f aca="false">IF(L134="","",IF(ABS(L134)&lt;=O134,"Yes","No"))</f>
        <v>Yes</v>
      </c>
      <c r="S134" s="32" t="str">
        <f aca="false">IF(L134="","",IF(ABS(L134)&lt;=1.96*O134,"Yes","No"))</f>
        <v>Yes</v>
      </c>
      <c r="T134" s="54" t="n">
        <f aca="false">IF(D134="","",ROUND(SQRT(((D134+G134)*O134/100)^2+(J134*(D134+G134)*0.15542)^2),0))</f>
        <v>61</v>
      </c>
      <c r="U134" s="32"/>
    </row>
    <row r="135" customFormat="false" ht="15" hidden="false" customHeight="false" outlineLevel="0" collapsed="false">
      <c r="A135" s="32" t="s">
        <v>198</v>
      </c>
      <c r="B135" s="32" t="s">
        <v>282</v>
      </c>
      <c r="C135" s="32" t="s">
        <v>288</v>
      </c>
      <c r="D135" s="54" t="n">
        <v>667</v>
      </c>
      <c r="E135" s="54" t="n">
        <v>691</v>
      </c>
      <c r="F135" s="65" t="n">
        <f aca="false">IF(E135="","",D135-E135)</f>
        <v>-24</v>
      </c>
      <c r="G135" s="54" t="n">
        <v>532</v>
      </c>
      <c r="H135" s="54" t="n">
        <v>509</v>
      </c>
      <c r="I135" s="65" t="n">
        <f aca="false">IF(H135="","",G135-H135)</f>
        <v>23</v>
      </c>
      <c r="J135" s="55" t="n">
        <f aca="false">IF(OR(D135="",D135+G135=0),"",D135/(D135+G135))</f>
        <v>0.556296914095079</v>
      </c>
      <c r="K135" s="55" t="n">
        <f aca="false">IF(E135="","",E135/(E135+H135))</f>
        <v>0.575833333333333</v>
      </c>
      <c r="L135" s="66" t="n">
        <f aca="false">IF(OR(K135="",J135=""),"",(J135-K135)*100)</f>
        <v>-1.95364192382541</v>
      </c>
      <c r="M135" s="36" t="n">
        <v>2.56149220728919</v>
      </c>
      <c r="N135" s="36" t="n">
        <v>2.07923323551944</v>
      </c>
      <c r="O135" s="36" t="n">
        <f aca="false">SQRT(M135^2+N135^2)</f>
        <v>3.29915946502922</v>
      </c>
      <c r="P135" s="55" t="n">
        <f aca="false">IF(J135="","",MAX(0,J135-1.96*O135/100))</f>
        <v>0.491633388580507</v>
      </c>
      <c r="Q135" s="55" t="n">
        <f aca="false">IF(J135="","",MIN(1,J135+1.96*O135/100))</f>
        <v>0.620960439609652</v>
      </c>
      <c r="R135" s="32" t="str">
        <f aca="false">IF(L135="","",IF(ABS(L135)&lt;=O135,"Yes","No"))</f>
        <v>Yes</v>
      </c>
      <c r="S135" s="32" t="str">
        <f aca="false">IF(L135="","",IF(ABS(L135)&lt;=1.96*O135,"Yes","No"))</f>
        <v>Yes</v>
      </c>
      <c r="T135" s="54" t="n">
        <f aca="false">IF(D135="","",ROUND(SQRT(((D135+G135)*O135/100)^2+(J135*(D135+G135)*0.09179)^2),0))</f>
        <v>73</v>
      </c>
      <c r="U135" s="32"/>
    </row>
    <row r="136" customFormat="false" ht="15" hidden="false" customHeight="false" outlineLevel="0" collapsed="false">
      <c r="A136" s="32" t="s">
        <v>198</v>
      </c>
      <c r="B136" s="32" t="s">
        <v>289</v>
      </c>
      <c r="C136" s="32" t="s">
        <v>290</v>
      </c>
      <c r="D136" s="54" t="n">
        <v>645</v>
      </c>
      <c r="E136" s="54" t="n">
        <v>579</v>
      </c>
      <c r="F136" s="65" t="n">
        <f aca="false">IF(E136="","",D136-E136)</f>
        <v>66</v>
      </c>
      <c r="G136" s="54" t="n">
        <v>297</v>
      </c>
      <c r="H136" s="54" t="n">
        <v>292</v>
      </c>
      <c r="I136" s="65" t="n">
        <f aca="false">IF(H136="","",G136-H136)</f>
        <v>5</v>
      </c>
      <c r="J136" s="55" t="n">
        <f aca="false">IF(OR(D136="",D136+G136=0),"",D136/(D136+G136))</f>
        <v>0.684713375796178</v>
      </c>
      <c r="K136" s="55" t="n">
        <f aca="false">IF(E136="","",E136/(E136+H136))</f>
        <v>0.664753157290471</v>
      </c>
      <c r="L136" s="66" t="n">
        <f aca="false">IF(OR(K136="",J136=""),"",(J136-K136)*100)</f>
        <v>1.99602185057076</v>
      </c>
      <c r="M136" s="36" t="n">
        <v>2.81289925030312</v>
      </c>
      <c r="N136" s="36" t="n">
        <v>2.07923323551944</v>
      </c>
      <c r="O136" s="36" t="n">
        <f aca="false">SQRT(M136^2+N136^2)</f>
        <v>3.49794411619804</v>
      </c>
      <c r="P136" s="55" t="n">
        <f aca="false">IF(J136="","",MAX(0,J136-1.96*O136/100))</f>
        <v>0.616153671118697</v>
      </c>
      <c r="Q136" s="55" t="n">
        <f aca="false">IF(J136="","",MIN(1,J136+1.96*O136/100))</f>
        <v>0.75327308047366</v>
      </c>
      <c r="R136" s="32" t="str">
        <f aca="false">IF(L136="","",IF(ABS(L136)&lt;=O136,"Yes","No"))</f>
        <v>Yes</v>
      </c>
      <c r="S136" s="32" t="str">
        <f aca="false">IF(L136="","",IF(ABS(L136)&lt;=1.96*O136,"Yes","No"))</f>
        <v>Yes</v>
      </c>
      <c r="T136" s="54" t="n">
        <f aca="false">IF(D136="","",ROUND(SQRT(((D136+G136)*O136/100)^2+(J136*(D136+G136)*0.09439)^2),0))</f>
        <v>69</v>
      </c>
      <c r="U136" s="32"/>
    </row>
    <row r="137" customFormat="false" ht="15" hidden="false" customHeight="false" outlineLevel="0" collapsed="false">
      <c r="A137" s="32" t="s">
        <v>198</v>
      </c>
      <c r="B137" s="32" t="s">
        <v>289</v>
      </c>
      <c r="C137" s="32" t="s">
        <v>291</v>
      </c>
      <c r="D137" s="54" t="n">
        <v>447</v>
      </c>
      <c r="E137" s="54" t="n">
        <v>440</v>
      </c>
      <c r="F137" s="65" t="n">
        <f aca="false">IF(E137="","",D137-E137)</f>
        <v>7</v>
      </c>
      <c r="G137" s="54" t="n">
        <v>270</v>
      </c>
      <c r="H137" s="54" t="n">
        <v>262</v>
      </c>
      <c r="I137" s="65" t="n">
        <f aca="false">IF(H137="","",G137-H137)</f>
        <v>8</v>
      </c>
      <c r="J137" s="55" t="n">
        <f aca="false">IF(OR(D137="",D137+G137=0),"",D137/(D137+G137))</f>
        <v>0.623430962343096</v>
      </c>
      <c r="K137" s="55" t="n">
        <f aca="false">IF(E137="","",E137/(E137+H137))</f>
        <v>0.626780626780627</v>
      </c>
      <c r="L137" s="66" t="n">
        <f aca="false">IF(OR(K137="",J137=""),"",(J137-K137)*100)</f>
        <v>-0.334966443753049</v>
      </c>
      <c r="M137" s="36" t="n">
        <v>4.08777417922727</v>
      </c>
      <c r="N137" s="36" t="n">
        <v>2.07923323551944</v>
      </c>
      <c r="O137" s="36" t="n">
        <f aca="false">SQRT(M137^2+N137^2)</f>
        <v>4.58618671534924</v>
      </c>
      <c r="P137" s="55" t="n">
        <f aca="false">IF(J137="","",MAX(0,J137-1.96*O137/100))</f>
        <v>0.533541702722251</v>
      </c>
      <c r="Q137" s="55" t="n">
        <f aca="false">IF(J137="","",MIN(1,J137+1.96*O137/100))</f>
        <v>0.713320221963941</v>
      </c>
      <c r="R137" s="32" t="str">
        <f aca="false">IF(L137="","",IF(ABS(L137)&lt;=O137,"Yes","No"))</f>
        <v>Yes</v>
      </c>
      <c r="S137" s="32" t="str">
        <f aca="false">IF(L137="","",IF(ABS(L137)&lt;=1.96*O137,"Yes","No"))</f>
        <v>Yes</v>
      </c>
      <c r="T137" s="54" t="n">
        <f aca="false">IF(D137="","",ROUND(SQRT(((D137+G137)*O137/100)^2+(J137*(D137+G137)*0.15542)^2),0))</f>
        <v>77</v>
      </c>
      <c r="U137" s="32"/>
    </row>
    <row r="138" customFormat="false" ht="15" hidden="false" customHeight="false" outlineLevel="0" collapsed="false">
      <c r="A138" s="32" t="s">
        <v>198</v>
      </c>
      <c r="B138" s="32" t="s">
        <v>289</v>
      </c>
      <c r="C138" s="32" t="s">
        <v>292</v>
      </c>
      <c r="D138" s="54" t="n">
        <v>442</v>
      </c>
      <c r="E138" s="54" t="n">
        <v>414</v>
      </c>
      <c r="F138" s="65" t="n">
        <f aca="false">IF(E138="","",D138-E138)</f>
        <v>28</v>
      </c>
      <c r="G138" s="54" t="n">
        <v>239</v>
      </c>
      <c r="H138" s="54" t="n">
        <v>239</v>
      </c>
      <c r="I138" s="65" t="n">
        <f aca="false">IF(H138="","",G138-H138)</f>
        <v>0</v>
      </c>
      <c r="J138" s="55" t="n">
        <f aca="false">IF(OR(D138="",D138+G138=0),"",D138/(D138+G138))</f>
        <v>0.649045521292217</v>
      </c>
      <c r="K138" s="55" t="n">
        <f aca="false">IF(E138="","",E138/(E138+H138))</f>
        <v>0.633996937212864</v>
      </c>
      <c r="L138" s="66" t="n">
        <f aca="false">IF(OR(K138="",J138=""),"",(J138-K138)*100)</f>
        <v>1.50485840793537</v>
      </c>
      <c r="M138" s="36" t="n">
        <v>4.08777417922727</v>
      </c>
      <c r="N138" s="36" t="n">
        <v>2.07923323551944</v>
      </c>
      <c r="O138" s="36" t="n">
        <f aca="false">SQRT(M138^2+N138^2)</f>
        <v>4.58618671534924</v>
      </c>
      <c r="P138" s="55" t="n">
        <f aca="false">IF(J138="","",MAX(0,J138-1.96*O138/100))</f>
        <v>0.559156261671372</v>
      </c>
      <c r="Q138" s="55" t="n">
        <f aca="false">IF(J138="","",MIN(1,J138+1.96*O138/100))</f>
        <v>0.738934780913062</v>
      </c>
      <c r="R138" s="32" t="str">
        <f aca="false">IF(L138="","",IF(ABS(L138)&lt;=O138,"Yes","No"))</f>
        <v>Yes</v>
      </c>
      <c r="S138" s="32" t="str">
        <f aca="false">IF(L138="","",IF(ABS(L138)&lt;=1.96*O138,"Yes","No"))</f>
        <v>Yes</v>
      </c>
      <c r="T138" s="54" t="n">
        <f aca="false">IF(D138="","",ROUND(SQRT(((D138+G138)*O138/100)^2+(J138*(D138+G138)*0.15542)^2),0))</f>
        <v>75</v>
      </c>
      <c r="U138" s="32"/>
    </row>
    <row r="139" customFormat="false" ht="15" hidden="false" customHeight="false" outlineLevel="0" collapsed="false">
      <c r="A139" s="32" t="s">
        <v>198</v>
      </c>
      <c r="B139" s="32" t="s">
        <v>293</v>
      </c>
      <c r="C139" s="32" t="s">
        <v>293</v>
      </c>
      <c r="D139" s="54" t="n">
        <v>395</v>
      </c>
      <c r="E139" s="54" t="n">
        <v>379</v>
      </c>
      <c r="F139" s="65" t="n">
        <f aca="false">IF(E139="","",D139-E139)</f>
        <v>16</v>
      </c>
      <c r="G139" s="54" t="n">
        <v>346</v>
      </c>
      <c r="H139" s="54" t="n">
        <v>330</v>
      </c>
      <c r="I139" s="65" t="n">
        <f aca="false">IF(H139="","",G139-H139)</f>
        <v>16</v>
      </c>
      <c r="J139" s="55" t="n">
        <f aca="false">IF(OR(D139="",D139+G139=0),"",D139/(D139+G139))</f>
        <v>0.53306342780027</v>
      </c>
      <c r="K139" s="55" t="n">
        <f aca="false">IF(E139="","",E139/(E139+H139))</f>
        <v>0.534555712270804</v>
      </c>
      <c r="L139" s="66" t="n">
        <f aca="false">IF(OR(K139="",J139=""),"",(J139-K139)*100)</f>
        <v>-0.149228447053396</v>
      </c>
      <c r="M139" s="36" t="n">
        <v>4.08777417922727</v>
      </c>
      <c r="N139" s="36" t="n">
        <v>2.07923323551944</v>
      </c>
      <c r="O139" s="36" t="n">
        <f aca="false">SQRT(M139^2+N139^2)</f>
        <v>4.58618671534924</v>
      </c>
      <c r="P139" s="55" t="n">
        <f aca="false">IF(J139="","",MAX(0,J139-1.96*O139/100))</f>
        <v>0.443174168179425</v>
      </c>
      <c r="Q139" s="55" t="n">
        <f aca="false">IF(J139="","",MIN(1,J139+1.96*O139/100))</f>
        <v>0.622952687421115</v>
      </c>
      <c r="R139" s="32" t="str">
        <f aca="false">IF(L139="","",IF(ABS(L139)&lt;=O139,"Yes","No"))</f>
        <v>Yes</v>
      </c>
      <c r="S139" s="32" t="str">
        <f aca="false">IF(L139="","",IF(ABS(L139)&lt;=1.96*O139,"Yes","No"))</f>
        <v>Yes</v>
      </c>
      <c r="T139" s="54" t="n">
        <f aca="false">IF(D139="","",ROUND(SQRT(((D139+G139)*O139/100)^2+(J139*(D139+G139)*0.15542)^2),0))</f>
        <v>70</v>
      </c>
      <c r="U139" s="32"/>
    </row>
    <row r="140" customFormat="false" ht="15" hidden="false" customHeight="false" outlineLevel="0" collapsed="false">
      <c r="A140" s="32" t="s">
        <v>198</v>
      </c>
      <c r="B140" s="32" t="s">
        <v>294</v>
      </c>
      <c r="C140" s="32" t="s">
        <v>294</v>
      </c>
      <c r="D140" s="54" t="n">
        <v>632</v>
      </c>
      <c r="E140" s="54" t="n">
        <v>654</v>
      </c>
      <c r="F140" s="65" t="n">
        <f aca="false">IF(E140="","",D140-E140)</f>
        <v>-22</v>
      </c>
      <c r="G140" s="54" t="n">
        <v>1426</v>
      </c>
      <c r="H140" s="54" t="n">
        <v>1439</v>
      </c>
      <c r="I140" s="65" t="n">
        <f aca="false">IF(H140="","",G140-H140)</f>
        <v>-13</v>
      </c>
      <c r="J140" s="55" t="n">
        <f aca="false">IF(OR(D140="",D140+G140=0),"",D140/(D140+G140))</f>
        <v>0.30709426627794</v>
      </c>
      <c r="K140" s="55" t="n">
        <f aca="false">IF(E140="","",E140/(E140+H140))</f>
        <v>0.312470138557095</v>
      </c>
      <c r="L140" s="66" t="n">
        <f aca="false">IF(OR(K140="",J140=""),"",(J140-K140)*100)</f>
        <v>-0.537587227915537</v>
      </c>
      <c r="M140" s="36" t="n">
        <v>2.56149220728919</v>
      </c>
      <c r="N140" s="36" t="n">
        <v>2.07923323551944</v>
      </c>
      <c r="O140" s="36" t="n">
        <f aca="false">SQRT(M140^2+N140^2)</f>
        <v>3.29915946502922</v>
      </c>
      <c r="P140" s="55" t="n">
        <f aca="false">IF(J140="","",MAX(0,J140-1.96*O140/100))</f>
        <v>0.242430740763367</v>
      </c>
      <c r="Q140" s="55" t="n">
        <f aca="false">IF(J140="","",MIN(1,J140+1.96*O140/100))</f>
        <v>0.371757791792512</v>
      </c>
      <c r="R140" s="32" t="str">
        <f aca="false">IF(L140="","",IF(ABS(L140)&lt;=O140,"Yes","No"))</f>
        <v>Yes</v>
      </c>
      <c r="S140" s="32" t="str">
        <f aca="false">IF(L140="","",IF(ABS(L140)&lt;=1.96*O140,"Yes","No"))</f>
        <v>Yes</v>
      </c>
      <c r="T140" s="54" t="n">
        <f aca="false">IF(D140="","",ROUND(SQRT(((D140+G140)*O140/100)^2+(J140*(D140+G140)*0.09179)^2),0))</f>
        <v>89</v>
      </c>
      <c r="U140" s="32"/>
    </row>
    <row r="141" customFormat="false" ht="15" hidden="false" customHeight="false" outlineLevel="0" collapsed="false">
      <c r="A141" s="32" t="s">
        <v>198</v>
      </c>
      <c r="B141" s="32" t="s">
        <v>295</v>
      </c>
      <c r="C141" s="32" t="s">
        <v>296</v>
      </c>
      <c r="D141" s="54" t="n">
        <v>936</v>
      </c>
      <c r="E141" s="54" t="n">
        <v>928</v>
      </c>
      <c r="F141" s="65" t="n">
        <f aca="false">IF(E141="","",D141-E141)</f>
        <v>8</v>
      </c>
      <c r="G141" s="54" t="n">
        <v>1000</v>
      </c>
      <c r="H141" s="54" t="n">
        <v>988</v>
      </c>
      <c r="I141" s="65" t="n">
        <f aca="false">IF(H141="","",G141-H141)</f>
        <v>12</v>
      </c>
      <c r="J141" s="55" t="n">
        <f aca="false">IF(OR(D141="",D141+G141=0),"",D141/(D141+G141))</f>
        <v>0.483471074380165</v>
      </c>
      <c r="K141" s="55" t="n">
        <f aca="false">IF(E141="","",E141/(E141+H141))</f>
        <v>0.484342379958246</v>
      </c>
      <c r="L141" s="66" t="n">
        <f aca="false">IF(OR(K141="",J141=""),"",(J141-K141)*100)</f>
        <v>-0.0871305578081072</v>
      </c>
      <c r="M141" s="36" t="n">
        <v>2.56149220728919</v>
      </c>
      <c r="N141" s="36" t="n">
        <v>2.07923323551944</v>
      </c>
      <c r="O141" s="36" t="n">
        <f aca="false">SQRT(M141^2+N141^2)</f>
        <v>3.29915946502922</v>
      </c>
      <c r="P141" s="55" t="n">
        <f aca="false">IF(J141="","",MAX(0,J141-1.96*O141/100))</f>
        <v>0.418807548865593</v>
      </c>
      <c r="Q141" s="55" t="n">
        <f aca="false">IF(J141="","",MIN(1,J141+1.96*O141/100))</f>
        <v>0.548134599894738</v>
      </c>
      <c r="R141" s="32" t="str">
        <f aca="false">IF(L141="","",IF(ABS(L141)&lt;=O141,"Yes","No"))</f>
        <v>Yes</v>
      </c>
      <c r="S141" s="32" t="str">
        <f aca="false">IF(L141="","",IF(ABS(L141)&lt;=1.96*O141,"Yes","No"))</f>
        <v>Yes</v>
      </c>
      <c r="T141" s="54" t="n">
        <f aca="false">IF(D141="","",ROUND(SQRT(((D141+G141)*O141/100)^2+(J141*(D141+G141)*0.09179)^2),0))</f>
        <v>107</v>
      </c>
      <c r="U141" s="32"/>
    </row>
    <row r="142" customFormat="false" ht="15" hidden="false" customHeight="false" outlineLevel="0" collapsed="false">
      <c r="A142" s="32" t="s">
        <v>198</v>
      </c>
      <c r="B142" s="32" t="s">
        <v>295</v>
      </c>
      <c r="C142" s="32" t="s">
        <v>297</v>
      </c>
      <c r="D142" s="54" t="n">
        <v>1126</v>
      </c>
      <c r="E142" s="54" t="n">
        <v>1082</v>
      </c>
      <c r="F142" s="65" t="n">
        <f aca="false">IF(E142="","",D142-E142)</f>
        <v>44</v>
      </c>
      <c r="G142" s="54" t="n">
        <v>1129</v>
      </c>
      <c r="H142" s="54" t="n">
        <v>1101</v>
      </c>
      <c r="I142" s="65" t="n">
        <f aca="false">IF(H142="","",G142-H142)</f>
        <v>28</v>
      </c>
      <c r="J142" s="55" t="n">
        <f aca="false">IF(OR(D142="",D142+G142=0),"",D142/(D142+G142))</f>
        <v>0.499334811529934</v>
      </c>
      <c r="K142" s="55" t="n">
        <f aca="false">IF(E142="","",E142/(E142+H142))</f>
        <v>0.495648190563445</v>
      </c>
      <c r="L142" s="66" t="n">
        <f aca="false">IF(OR(K142="",J142=""),"",(J142-K142)*100)</f>
        <v>0.36866209664887</v>
      </c>
      <c r="M142" s="36" t="n">
        <v>2.56149220728919</v>
      </c>
      <c r="N142" s="36" t="n">
        <v>2.07923323551944</v>
      </c>
      <c r="O142" s="36" t="n">
        <f aca="false">SQRT(M142^2+N142^2)</f>
        <v>3.29915946502922</v>
      </c>
      <c r="P142" s="55" t="n">
        <f aca="false">IF(J142="","",MAX(0,J142-1.96*O142/100))</f>
        <v>0.434671286015361</v>
      </c>
      <c r="Q142" s="55" t="n">
        <f aca="false">IF(J142="","",MIN(1,J142+1.96*O142/100))</f>
        <v>0.563998337044506</v>
      </c>
      <c r="R142" s="32" t="str">
        <f aca="false">IF(L142="","",IF(ABS(L142)&lt;=O142,"Yes","No"))</f>
        <v>Yes</v>
      </c>
      <c r="S142" s="32" t="str">
        <f aca="false">IF(L142="","",IF(ABS(L142)&lt;=1.96*O142,"Yes","No"))</f>
        <v>Yes</v>
      </c>
      <c r="T142" s="54" t="n">
        <f aca="false">IF(D142="","",ROUND(SQRT(((D142+G142)*O142/100)^2+(J142*(D142+G142)*0.09179)^2),0))</f>
        <v>127</v>
      </c>
      <c r="U142" s="32"/>
    </row>
    <row r="143" customFormat="false" ht="15" hidden="false" customHeight="false" outlineLevel="0" collapsed="false">
      <c r="A143" s="32" t="s">
        <v>198</v>
      </c>
      <c r="B143" s="32" t="s">
        <v>295</v>
      </c>
      <c r="C143" s="32" t="s">
        <v>298</v>
      </c>
      <c r="D143" s="54" t="n">
        <v>1841</v>
      </c>
      <c r="E143" s="54" t="n">
        <v>1799</v>
      </c>
      <c r="F143" s="65" t="n">
        <f aca="false">IF(E143="","",D143-E143)</f>
        <v>42</v>
      </c>
      <c r="G143" s="54" t="n">
        <v>1874</v>
      </c>
      <c r="H143" s="54" t="n">
        <v>1810</v>
      </c>
      <c r="I143" s="65" t="n">
        <f aca="false">IF(H143="","",G143-H143)</f>
        <v>64</v>
      </c>
      <c r="J143" s="55" t="n">
        <f aca="false">IF(OR(D143="",D143+G143=0),"",D143/(D143+G143))</f>
        <v>0.495558546433378</v>
      </c>
      <c r="K143" s="55" t="n">
        <f aca="false">IF(E143="","",E143/(E143+H143))</f>
        <v>0.498476032141868</v>
      </c>
      <c r="L143" s="66" t="n">
        <f aca="false">IF(OR(K143="",J143=""),"",(J143-K143)*100)</f>
        <v>-0.291748570848932</v>
      </c>
      <c r="M143" s="36" t="n">
        <v>2.56149220728919</v>
      </c>
      <c r="N143" s="36" t="n">
        <v>2.07923323551944</v>
      </c>
      <c r="O143" s="36" t="n">
        <f aca="false">SQRT(M143^2+N143^2)</f>
        <v>3.29915946502922</v>
      </c>
      <c r="P143" s="55" t="n">
        <f aca="false">IF(J143="","",MAX(0,J143-1.96*O143/100))</f>
        <v>0.430895020918806</v>
      </c>
      <c r="Q143" s="55" t="n">
        <f aca="false">IF(J143="","",MIN(1,J143+1.96*O143/100))</f>
        <v>0.560222071947951</v>
      </c>
      <c r="R143" s="32" t="str">
        <f aca="false">IF(L143="","",IF(ABS(L143)&lt;=O143,"Yes","No"))</f>
        <v>Yes</v>
      </c>
      <c r="S143" s="32" t="str">
        <f aca="false">IF(L143="","",IF(ABS(L143)&lt;=1.96*O143,"Yes","No"))</f>
        <v>Yes</v>
      </c>
      <c r="T143" s="54" t="n">
        <f aca="false">IF(D143="","",ROUND(SQRT(((D143+G143)*O143/100)^2+(J143*(D143+G143)*0.09179)^2),0))</f>
        <v>209</v>
      </c>
      <c r="U143" s="32"/>
    </row>
    <row r="144" customFormat="false" ht="15" hidden="false" customHeight="false" outlineLevel="0" collapsed="false">
      <c r="A144" s="32" t="s">
        <v>198</v>
      </c>
      <c r="B144" s="32" t="s">
        <v>295</v>
      </c>
      <c r="C144" s="32" t="s">
        <v>299</v>
      </c>
      <c r="D144" s="54" t="n">
        <v>926</v>
      </c>
      <c r="E144" s="54" t="n">
        <v>906</v>
      </c>
      <c r="F144" s="65" t="n">
        <f aca="false">IF(E144="","",D144-E144)</f>
        <v>20</v>
      </c>
      <c r="G144" s="54" t="n">
        <v>964</v>
      </c>
      <c r="H144" s="54" t="n">
        <v>980</v>
      </c>
      <c r="I144" s="65" t="n">
        <f aca="false">IF(H144="","",G144-H144)</f>
        <v>-16</v>
      </c>
      <c r="J144" s="55" t="n">
        <f aca="false">IF(OR(D144="",D144+G144=0),"",D144/(D144+G144))</f>
        <v>0.48994708994709</v>
      </c>
      <c r="K144" s="55" t="n">
        <f aca="false">IF(E144="","",E144/(E144+H144))</f>
        <v>0.480381760339343</v>
      </c>
      <c r="L144" s="66" t="n">
        <f aca="false">IF(OR(K144="",J144=""),"",(J144-K144)*100)</f>
        <v>0.956532960774742</v>
      </c>
      <c r="M144" s="36" t="n">
        <v>2.56149220728919</v>
      </c>
      <c r="N144" s="36" t="n">
        <v>2.07923323551944</v>
      </c>
      <c r="O144" s="36" t="n">
        <f aca="false">SQRT(M144^2+N144^2)</f>
        <v>3.29915946502922</v>
      </c>
      <c r="P144" s="55" t="n">
        <f aca="false">IF(J144="","",MAX(0,J144-1.96*O144/100))</f>
        <v>0.425283564432517</v>
      </c>
      <c r="Q144" s="55" t="n">
        <f aca="false">IF(J144="","",MIN(1,J144+1.96*O144/100))</f>
        <v>0.554610615461663</v>
      </c>
      <c r="R144" s="32" t="str">
        <f aca="false">IF(L144="","",IF(ABS(L144)&lt;=O144,"Yes","No"))</f>
        <v>Yes</v>
      </c>
      <c r="S144" s="32" t="str">
        <f aca="false">IF(L144="","",IF(ABS(L144)&lt;=1.96*O144,"Yes","No"))</f>
        <v>Yes</v>
      </c>
      <c r="T144" s="54" t="n">
        <f aca="false">IF(D144="","",ROUND(SQRT(((D144+G144)*O144/100)^2+(J144*(D144+G144)*0.09179)^2),0))</f>
        <v>105</v>
      </c>
      <c r="U144" s="32"/>
    </row>
    <row r="145" customFormat="false" ht="15" hidden="false" customHeight="false" outlineLevel="0" collapsed="false">
      <c r="A145" s="32" t="s">
        <v>198</v>
      </c>
      <c r="B145" s="32" t="s">
        <v>295</v>
      </c>
      <c r="C145" s="32" t="s">
        <v>300</v>
      </c>
      <c r="D145" s="54" t="n">
        <v>852</v>
      </c>
      <c r="E145" s="54" t="n">
        <v>852</v>
      </c>
      <c r="F145" s="65" t="n">
        <f aca="false">IF(E145="","",D145-E145)</f>
        <v>0</v>
      </c>
      <c r="G145" s="54" t="n">
        <v>904</v>
      </c>
      <c r="H145" s="54" t="n">
        <v>912</v>
      </c>
      <c r="I145" s="65" t="n">
        <f aca="false">IF(H145="","",G145-H145)</f>
        <v>-8</v>
      </c>
      <c r="J145" s="55" t="n">
        <f aca="false">IF(OR(D145="",D145+G145=0),"",D145/(D145+G145))</f>
        <v>0.485193621867882</v>
      </c>
      <c r="K145" s="55" t="n">
        <f aca="false">IF(E145="","",E145/(E145+H145))</f>
        <v>0.482993197278912</v>
      </c>
      <c r="L145" s="66" t="n">
        <f aca="false">IF(OR(K145="",J145=""),"",(J145-K145)*100)</f>
        <v>0.220042458897002</v>
      </c>
      <c r="M145" s="36" t="n">
        <v>2.56149220728919</v>
      </c>
      <c r="N145" s="36" t="n">
        <v>2.07923323551944</v>
      </c>
      <c r="O145" s="36" t="n">
        <f aca="false">SQRT(M145^2+N145^2)</f>
        <v>3.29915946502922</v>
      </c>
      <c r="P145" s="55" t="n">
        <f aca="false">IF(J145="","",MAX(0,J145-1.96*O145/100))</f>
        <v>0.420530096353309</v>
      </c>
      <c r="Q145" s="55" t="n">
        <f aca="false">IF(J145="","",MIN(1,J145+1.96*O145/100))</f>
        <v>0.549857147382454</v>
      </c>
      <c r="R145" s="32" t="str">
        <f aca="false">IF(L145="","",IF(ABS(L145)&lt;=O145,"Yes","No"))</f>
        <v>Yes</v>
      </c>
      <c r="S145" s="32" t="str">
        <f aca="false">IF(L145="","",IF(ABS(L145)&lt;=1.96*O145,"Yes","No"))</f>
        <v>Yes</v>
      </c>
      <c r="T145" s="54" t="n">
        <f aca="false">IF(D145="","",ROUND(SQRT(((D145+G145)*O145/100)^2+(J145*(D145+G145)*0.09179)^2),0))</f>
        <v>97</v>
      </c>
      <c r="U145" s="32"/>
    </row>
    <row r="146" customFormat="false" ht="15" hidden="false" customHeight="false" outlineLevel="0" collapsed="false">
      <c r="A146" s="32" t="s">
        <v>198</v>
      </c>
      <c r="B146" s="32" t="s">
        <v>295</v>
      </c>
      <c r="C146" s="32" t="s">
        <v>301</v>
      </c>
      <c r="D146" s="54" t="n">
        <v>689</v>
      </c>
      <c r="E146" s="54" t="n">
        <v>715</v>
      </c>
      <c r="F146" s="65" t="n">
        <f aca="false">IF(E146="","",D146-E146)</f>
        <v>-26</v>
      </c>
      <c r="G146" s="54" t="n">
        <v>700</v>
      </c>
      <c r="H146" s="54" t="n">
        <v>677</v>
      </c>
      <c r="I146" s="65" t="n">
        <f aca="false">IF(H146="","",G146-H146)</f>
        <v>23</v>
      </c>
      <c r="J146" s="55" t="n">
        <f aca="false">IF(OR(D146="",D146+G146=0),"",D146/(D146+G146))</f>
        <v>0.496040316774658</v>
      </c>
      <c r="K146" s="55" t="n">
        <f aca="false">IF(E146="","",E146/(E146+H146))</f>
        <v>0.513649425287356</v>
      </c>
      <c r="L146" s="66" t="n">
        <f aca="false">IF(OR(K146="",J146=""),"",(J146-K146)*100)</f>
        <v>-1.76091085126983</v>
      </c>
      <c r="M146" s="36" t="n">
        <v>2.56149220728919</v>
      </c>
      <c r="N146" s="36" t="n">
        <v>2.07923323551944</v>
      </c>
      <c r="O146" s="36" t="n">
        <f aca="false">SQRT(M146^2+N146^2)</f>
        <v>3.29915946502922</v>
      </c>
      <c r="P146" s="55" t="n">
        <f aca="false">IF(J146="","",MAX(0,J146-1.96*O146/100))</f>
        <v>0.431376791260085</v>
      </c>
      <c r="Q146" s="55" t="n">
        <f aca="false">IF(J146="","",MIN(1,J146+1.96*O146/100))</f>
        <v>0.560703842289231</v>
      </c>
      <c r="R146" s="32" t="str">
        <f aca="false">IF(L146="","",IF(ABS(L146)&lt;=O146,"Yes","No"))</f>
        <v>Yes</v>
      </c>
      <c r="S146" s="32" t="str">
        <f aca="false">IF(L146="","",IF(ABS(L146)&lt;=1.96*O146,"Yes","No"))</f>
        <v>Yes</v>
      </c>
      <c r="T146" s="54" t="n">
        <f aca="false">IF(D146="","",ROUND(SQRT(((D146+G146)*O146/100)^2+(J146*(D146+G146)*0.09179)^2),0))</f>
        <v>78</v>
      </c>
      <c r="U146" s="32"/>
    </row>
    <row r="147" customFormat="false" ht="15" hidden="false" customHeight="false" outlineLevel="0" collapsed="false">
      <c r="A147" s="32" t="s">
        <v>198</v>
      </c>
      <c r="B147" s="32" t="s">
        <v>295</v>
      </c>
      <c r="C147" s="32" t="s">
        <v>302</v>
      </c>
      <c r="D147" s="54" t="n">
        <v>1590</v>
      </c>
      <c r="E147" s="54" t="n">
        <v>1480</v>
      </c>
      <c r="F147" s="65" t="n">
        <f aca="false">IF(E147="","",D147-E147)</f>
        <v>110</v>
      </c>
      <c r="G147" s="54" t="n">
        <v>1559</v>
      </c>
      <c r="H147" s="54" t="n">
        <v>1588</v>
      </c>
      <c r="I147" s="65" t="n">
        <f aca="false">IF(H147="","",G147-H147)</f>
        <v>-29</v>
      </c>
      <c r="J147" s="55" t="n">
        <f aca="false">IF(OR(D147="",D147+G147=0),"",D147/(D147+G147))</f>
        <v>0.504922197523023</v>
      </c>
      <c r="K147" s="55" t="n">
        <f aca="false">IF(E147="","",E147/(E147+H147))</f>
        <v>0.482398956975228</v>
      </c>
      <c r="L147" s="66" t="n">
        <f aca="false">IF(OR(K147="",J147=""),"",(J147-K147)*100)</f>
        <v>2.2523240547795</v>
      </c>
      <c r="M147" s="36" t="n">
        <v>2.56149220728919</v>
      </c>
      <c r="N147" s="36" t="n">
        <v>2.07923323551944</v>
      </c>
      <c r="O147" s="36" t="n">
        <f aca="false">SQRT(M147^2+N147^2)</f>
        <v>3.29915946502922</v>
      </c>
      <c r="P147" s="55" t="n">
        <f aca="false">IF(J147="","",MAX(0,J147-1.96*O147/100))</f>
        <v>0.44025867200845</v>
      </c>
      <c r="Q147" s="55" t="n">
        <f aca="false">IF(J147="","",MIN(1,J147+1.96*O147/100))</f>
        <v>0.569585723037596</v>
      </c>
      <c r="R147" s="32" t="str">
        <f aca="false">IF(L147="","",IF(ABS(L147)&lt;=O147,"Yes","No"))</f>
        <v>Yes</v>
      </c>
      <c r="S147" s="32" t="str">
        <f aca="false">IF(L147="","",IF(ABS(L147)&lt;=1.96*O147,"Yes","No"))</f>
        <v>Yes</v>
      </c>
      <c r="T147" s="54" t="n">
        <f aca="false">IF(D147="","",ROUND(SQRT(((D147+G147)*O147/100)^2+(J147*(D147+G147)*0.09179)^2),0))</f>
        <v>179</v>
      </c>
      <c r="U147" s="32"/>
    </row>
    <row r="148" customFormat="false" ht="15" hidden="false" customHeight="false" outlineLevel="0" collapsed="false">
      <c r="A148" s="32" t="s">
        <v>198</v>
      </c>
      <c r="B148" s="32" t="s">
        <v>295</v>
      </c>
      <c r="C148" s="32" t="s">
        <v>303</v>
      </c>
      <c r="D148" s="54" t="n">
        <v>886</v>
      </c>
      <c r="E148" s="54" t="n">
        <v>890</v>
      </c>
      <c r="F148" s="65" t="n">
        <f aca="false">IF(E148="","",D148-E148)</f>
        <v>-4</v>
      </c>
      <c r="G148" s="54" t="n">
        <v>803</v>
      </c>
      <c r="H148" s="54" t="n">
        <v>789</v>
      </c>
      <c r="I148" s="65" t="n">
        <f aca="false">IF(H148="","",G148-H148)</f>
        <v>14</v>
      </c>
      <c r="J148" s="55" t="n">
        <f aca="false">IF(OR(D148="",D148+G148=0),"",D148/(D148+G148))</f>
        <v>0.524570751924216</v>
      </c>
      <c r="K148" s="55" t="n">
        <f aca="false">IF(E148="","",E148/(E148+H148))</f>
        <v>0.530077427039905</v>
      </c>
      <c r="L148" s="66" t="n">
        <f aca="false">IF(OR(K148="",J148=""),"",(J148-K148)*100)</f>
        <v>-0.550667511568914</v>
      </c>
      <c r="M148" s="36" t="n">
        <v>2.56149220728919</v>
      </c>
      <c r="N148" s="36" t="n">
        <v>2.07923323551944</v>
      </c>
      <c r="O148" s="36" t="n">
        <f aca="false">SQRT(M148^2+N148^2)</f>
        <v>3.29915946502922</v>
      </c>
      <c r="P148" s="55" t="n">
        <f aca="false">IF(J148="","",MAX(0,J148-1.96*O148/100))</f>
        <v>0.459907226409643</v>
      </c>
      <c r="Q148" s="55" t="n">
        <f aca="false">IF(J148="","",MIN(1,J148+1.96*O148/100))</f>
        <v>0.589234277438788</v>
      </c>
      <c r="R148" s="32" t="str">
        <f aca="false">IF(L148="","",IF(ABS(L148)&lt;=O148,"Yes","No"))</f>
        <v>Yes</v>
      </c>
      <c r="S148" s="32" t="str">
        <f aca="false">IF(L148="","",IF(ABS(L148)&lt;=1.96*O148,"Yes","No"))</f>
        <v>Yes</v>
      </c>
      <c r="T148" s="54" t="n">
        <f aca="false">IF(D148="","",ROUND(SQRT(((D148+G148)*O148/100)^2+(J148*(D148+G148)*0.09179)^2),0))</f>
        <v>99</v>
      </c>
      <c r="U148" s="32"/>
    </row>
    <row r="149" customFormat="false" ht="15" hidden="false" customHeight="false" outlineLevel="0" collapsed="false">
      <c r="A149" s="32" t="s">
        <v>198</v>
      </c>
      <c r="B149" s="32" t="s">
        <v>295</v>
      </c>
      <c r="C149" s="32" t="s">
        <v>304</v>
      </c>
      <c r="D149" s="54" t="n">
        <v>806</v>
      </c>
      <c r="E149" s="54" t="n">
        <v>817</v>
      </c>
      <c r="F149" s="65" t="n">
        <f aca="false">IF(E149="","",D149-E149)</f>
        <v>-11</v>
      </c>
      <c r="G149" s="54" t="n">
        <v>777</v>
      </c>
      <c r="H149" s="54" t="n">
        <v>798</v>
      </c>
      <c r="I149" s="65" t="n">
        <f aca="false">IF(H149="","",G149-H149)</f>
        <v>-21</v>
      </c>
      <c r="J149" s="55" t="n">
        <f aca="false">IF(OR(D149="",D149+G149=0),"",D149/(D149+G149))</f>
        <v>0.509159823120657</v>
      </c>
      <c r="K149" s="55" t="n">
        <f aca="false">IF(E149="","",E149/(E149+H149))</f>
        <v>0.505882352941176</v>
      </c>
      <c r="L149" s="66" t="n">
        <f aca="false">IF(OR(K149="",J149=""),"",(J149-K149)*100)</f>
        <v>0.327747017948055</v>
      </c>
      <c r="M149" s="36" t="n">
        <v>2.56149220728919</v>
      </c>
      <c r="N149" s="36" t="n">
        <v>2.07923323551944</v>
      </c>
      <c r="O149" s="36" t="n">
        <f aca="false">SQRT(M149^2+N149^2)</f>
        <v>3.29915946502922</v>
      </c>
      <c r="P149" s="55" t="n">
        <f aca="false">IF(J149="","",MAX(0,J149-1.96*O149/100))</f>
        <v>0.444496297606084</v>
      </c>
      <c r="Q149" s="55" t="n">
        <f aca="false">IF(J149="","",MIN(1,J149+1.96*O149/100))</f>
        <v>0.57382334863523</v>
      </c>
      <c r="R149" s="32" t="str">
        <f aca="false">IF(L149="","",IF(ABS(L149)&lt;=O149,"Yes","No"))</f>
        <v>Yes</v>
      </c>
      <c r="S149" s="32" t="str">
        <f aca="false">IF(L149="","",IF(ABS(L149)&lt;=1.96*O149,"Yes","No"))</f>
        <v>Yes</v>
      </c>
      <c r="T149" s="54" t="n">
        <f aca="false">IF(D149="","",ROUND(SQRT(((D149+G149)*O149/100)^2+(J149*(D149+G149)*0.09179)^2),0))</f>
        <v>91</v>
      </c>
      <c r="U149" s="32"/>
    </row>
    <row r="150" customFormat="false" ht="15" hidden="false" customHeight="false" outlineLevel="0" collapsed="false">
      <c r="A150" s="32" t="s">
        <v>198</v>
      </c>
      <c r="B150" s="32" t="s">
        <v>295</v>
      </c>
      <c r="C150" s="32" t="s">
        <v>305</v>
      </c>
      <c r="D150" s="54" t="n">
        <v>575</v>
      </c>
      <c r="E150" s="54" t="n">
        <v>552</v>
      </c>
      <c r="F150" s="65" t="n">
        <f aca="false">IF(E150="","",D150-E150)</f>
        <v>23</v>
      </c>
      <c r="G150" s="54" t="n">
        <v>537</v>
      </c>
      <c r="H150" s="54" t="n">
        <v>556</v>
      </c>
      <c r="I150" s="65" t="n">
        <f aca="false">IF(H150="","",G150-H150)</f>
        <v>-19</v>
      </c>
      <c r="J150" s="55" t="n">
        <f aca="false">IF(OR(D150="",D150+G150=0),"",D150/(D150+G150))</f>
        <v>0.517086330935252</v>
      </c>
      <c r="K150" s="55" t="n">
        <f aca="false">IF(E150="","",E150/(E150+H150))</f>
        <v>0.498194945848375</v>
      </c>
      <c r="L150" s="66" t="n">
        <f aca="false">IF(OR(K150="",J150=""),"",(J150-K150)*100)</f>
        <v>1.88913850868764</v>
      </c>
      <c r="M150" s="36" t="n">
        <v>2.81289925030312</v>
      </c>
      <c r="N150" s="36" t="n">
        <v>2.07923323551944</v>
      </c>
      <c r="O150" s="36" t="n">
        <f aca="false">SQRT(M150^2+N150^2)</f>
        <v>3.49794411619804</v>
      </c>
      <c r="P150" s="55" t="n">
        <f aca="false">IF(J150="","",MAX(0,J150-1.96*O150/100))</f>
        <v>0.44852662625777</v>
      </c>
      <c r="Q150" s="55" t="n">
        <f aca="false">IF(J150="","",MIN(1,J150+1.96*O150/100))</f>
        <v>0.585646035612733</v>
      </c>
      <c r="R150" s="32" t="str">
        <f aca="false">IF(L150="","",IF(ABS(L150)&lt;=O150,"Yes","No"))</f>
        <v>Yes</v>
      </c>
      <c r="S150" s="32" t="str">
        <f aca="false">IF(L150="","",IF(ABS(L150)&lt;=1.96*O150,"Yes","No"))</f>
        <v>Yes</v>
      </c>
      <c r="T150" s="54" t="n">
        <f aca="false">IF(D150="","",ROUND(SQRT(((D150+G150)*O150/100)^2+(J150*(D150+G150)*0.09439)^2),0))</f>
        <v>67</v>
      </c>
      <c r="U150" s="32"/>
    </row>
    <row r="151" customFormat="false" ht="15" hidden="false" customHeight="false" outlineLevel="0" collapsed="false">
      <c r="A151" s="32" t="s">
        <v>198</v>
      </c>
      <c r="B151" s="32" t="s">
        <v>306</v>
      </c>
      <c r="C151" s="32" t="s">
        <v>306</v>
      </c>
      <c r="D151" s="54" t="n">
        <v>950</v>
      </c>
      <c r="E151" s="54" t="n">
        <v>985</v>
      </c>
      <c r="F151" s="65" t="n">
        <f aca="false">IF(E151="","",D151-E151)</f>
        <v>-35</v>
      </c>
      <c r="G151" s="54" t="n">
        <v>1656</v>
      </c>
      <c r="H151" s="54" t="n">
        <v>1586</v>
      </c>
      <c r="I151" s="65" t="n">
        <f aca="false">IF(H151="","",G151-H151)</f>
        <v>70</v>
      </c>
      <c r="J151" s="55" t="n">
        <f aca="false">IF(OR(D151="",D151+G151=0),"",D151/(D151+G151))</f>
        <v>0.364543361473523</v>
      </c>
      <c r="K151" s="55" t="n">
        <f aca="false">IF(E151="","",E151/(E151+H151))</f>
        <v>0.383119408790354</v>
      </c>
      <c r="L151" s="66" t="n">
        <f aca="false">IF(OR(K151="",J151=""),"",(J151-K151)*100)</f>
        <v>-1.85760473168313</v>
      </c>
      <c r="M151" s="36" t="n">
        <v>2.56149220728919</v>
      </c>
      <c r="N151" s="36" t="n">
        <v>2.07923323551944</v>
      </c>
      <c r="O151" s="36" t="n">
        <f aca="false">SQRT(M151^2+N151^2)</f>
        <v>3.29915946502922</v>
      </c>
      <c r="P151" s="55" t="n">
        <f aca="false">IF(J151="","",MAX(0,J151-1.96*O151/100))</f>
        <v>0.29987983595895</v>
      </c>
      <c r="Q151" s="55" t="n">
        <f aca="false">IF(J151="","",MIN(1,J151+1.96*O151/100))</f>
        <v>0.429206886988095</v>
      </c>
      <c r="R151" s="32" t="str">
        <f aca="false">IF(L151="","",IF(ABS(L151)&lt;=O151,"Yes","No"))</f>
        <v>Yes</v>
      </c>
      <c r="S151" s="32" t="str">
        <f aca="false">IF(L151="","",IF(ABS(L151)&lt;=1.96*O151,"Yes","No"))</f>
        <v>Yes</v>
      </c>
      <c r="T151" s="54" t="n">
        <f aca="false">IF(D151="","",ROUND(SQRT(((D151+G151)*O151/100)^2+(J151*(D151+G151)*0.09179)^2),0))</f>
        <v>122</v>
      </c>
      <c r="U151" s="32"/>
    </row>
    <row r="152" customFormat="false" ht="15" hidden="false" customHeight="false" outlineLevel="0" collapsed="false">
      <c r="A152" s="32" t="s">
        <v>198</v>
      </c>
      <c r="B152" s="32" t="s">
        <v>307</v>
      </c>
      <c r="C152" s="32" t="s">
        <v>307</v>
      </c>
      <c r="D152" s="54" t="n">
        <v>536</v>
      </c>
      <c r="E152" s="54" t="n">
        <v>543</v>
      </c>
      <c r="F152" s="65" t="n">
        <f aca="false">IF(E152="","",D152-E152)</f>
        <v>-7</v>
      </c>
      <c r="G152" s="54" t="n">
        <v>1028</v>
      </c>
      <c r="H152" s="54" t="n">
        <v>990</v>
      </c>
      <c r="I152" s="65" t="n">
        <f aca="false">IF(H152="","",G152-H152)</f>
        <v>38</v>
      </c>
      <c r="J152" s="55" t="n">
        <f aca="false">IF(OR(D152="",D152+G152=0),"",D152/(D152+G152))</f>
        <v>0.342710997442455</v>
      </c>
      <c r="K152" s="55" t="n">
        <f aca="false">IF(E152="","",E152/(E152+H152))</f>
        <v>0.354207436399217</v>
      </c>
      <c r="L152" s="66" t="n">
        <f aca="false">IF(OR(K152="",J152=""),"",(J152-K152)*100)</f>
        <v>-1.14964389567619</v>
      </c>
      <c r="M152" s="36" t="n">
        <v>2.56149220728919</v>
      </c>
      <c r="N152" s="36" t="n">
        <v>2.07923323551944</v>
      </c>
      <c r="O152" s="36" t="n">
        <f aca="false">SQRT(M152^2+N152^2)</f>
        <v>3.29915946502922</v>
      </c>
      <c r="P152" s="55" t="n">
        <f aca="false">IF(J152="","",MAX(0,J152-1.96*O152/100))</f>
        <v>0.278047471927883</v>
      </c>
      <c r="Q152" s="55" t="n">
        <f aca="false">IF(J152="","",MIN(1,J152+1.96*O152/100))</f>
        <v>0.407374522957028</v>
      </c>
      <c r="R152" s="32" t="str">
        <f aca="false">IF(L152="","",IF(ABS(L152)&lt;=O152,"Yes","No"))</f>
        <v>Yes</v>
      </c>
      <c r="S152" s="32" t="str">
        <f aca="false">IF(L152="","",IF(ABS(L152)&lt;=1.96*O152,"Yes","No"))</f>
        <v>Yes</v>
      </c>
      <c r="T152" s="54" t="n">
        <f aca="false">IF(D152="","",ROUND(SQRT(((D152+G152)*O152/100)^2+(J152*(D152+G152)*0.09179)^2),0))</f>
        <v>71</v>
      </c>
      <c r="U152" s="32"/>
    </row>
    <row r="153" customFormat="false" ht="15" hidden="false" customHeight="false" outlineLevel="0" collapsed="false">
      <c r="A153" s="32" t="s">
        <v>198</v>
      </c>
      <c r="B153" s="32" t="s">
        <v>308</v>
      </c>
      <c r="C153" s="32" t="s">
        <v>309</v>
      </c>
      <c r="D153" s="54" t="n">
        <v>186</v>
      </c>
      <c r="E153" s="54" t="n">
        <v>181</v>
      </c>
      <c r="F153" s="65" t="n">
        <f aca="false">IF(E153="","",D153-E153)</f>
        <v>5</v>
      </c>
      <c r="G153" s="54" t="n">
        <v>493</v>
      </c>
      <c r="H153" s="54" t="n">
        <v>482</v>
      </c>
      <c r="I153" s="65" t="n">
        <f aca="false">IF(H153="","",G153-H153)</f>
        <v>11</v>
      </c>
      <c r="J153" s="55" t="n">
        <f aca="false">IF(OR(D153="",D153+G153=0),"",D153/(D153+G153))</f>
        <v>0.273932253313697</v>
      </c>
      <c r="K153" s="55" t="n">
        <f aca="false">IF(E153="","",E153/(E153+H153))</f>
        <v>0.273001508295626</v>
      </c>
      <c r="L153" s="66" t="n">
        <f aca="false">IF(OR(K153="",J153=""),"",(J153-K153)*100)</f>
        <v>0.0930745018070722</v>
      </c>
      <c r="M153" s="36" t="n">
        <v>4.08777417922727</v>
      </c>
      <c r="N153" s="36" t="n">
        <v>2.07923323551944</v>
      </c>
      <c r="O153" s="36" t="n">
        <f aca="false">SQRT(M153^2+N153^2)</f>
        <v>4.58618671534924</v>
      </c>
      <c r="P153" s="55" t="n">
        <f aca="false">IF(J153="","",MAX(0,J153-1.96*O153/100))</f>
        <v>0.184042993692852</v>
      </c>
      <c r="Q153" s="55" t="n">
        <f aca="false">IF(J153="","",MIN(1,J153+1.96*O153/100))</f>
        <v>0.363821512934542</v>
      </c>
      <c r="R153" s="32" t="str">
        <f aca="false">IF(L153="","",IF(ABS(L153)&lt;=O153,"Yes","No"))</f>
        <v>Yes</v>
      </c>
      <c r="S153" s="32" t="str">
        <f aca="false">IF(L153="","",IF(ABS(L153)&lt;=1.96*O153,"Yes","No"))</f>
        <v>Yes</v>
      </c>
      <c r="T153" s="54" t="n">
        <f aca="false">IF(D153="","",ROUND(SQRT(((D153+G153)*O153/100)^2+(J153*(D153+G153)*0.15542)^2),0))</f>
        <v>42</v>
      </c>
      <c r="U153" s="32"/>
    </row>
    <row r="154" customFormat="false" ht="15" hidden="false" customHeight="false" outlineLevel="0" collapsed="false">
      <c r="A154" s="32" t="s">
        <v>198</v>
      </c>
      <c r="B154" s="32" t="s">
        <v>308</v>
      </c>
      <c r="C154" s="32" t="s">
        <v>310</v>
      </c>
      <c r="D154" s="54" t="n">
        <v>142</v>
      </c>
      <c r="E154" s="54" t="n">
        <v>147</v>
      </c>
      <c r="F154" s="65" t="n">
        <f aca="false">IF(E154="","",D154-E154)</f>
        <v>-5</v>
      </c>
      <c r="G154" s="54" t="n">
        <v>319</v>
      </c>
      <c r="H154" s="54" t="n">
        <v>314</v>
      </c>
      <c r="I154" s="65" t="n">
        <f aca="false">IF(H154="","",G154-H154)</f>
        <v>5</v>
      </c>
      <c r="J154" s="55" t="n">
        <f aca="false">IF(OR(D154="",D154+G154=0),"",D154/(D154+G154))</f>
        <v>0.308026030368764</v>
      </c>
      <c r="K154" s="55" t="n">
        <f aca="false">IF(E154="","",E154/(E154+H154))</f>
        <v>0.318872017353579</v>
      </c>
      <c r="L154" s="66" t="n">
        <f aca="false">IF(OR(K154="",J154=""),"",(J154-K154)*100)</f>
        <v>-1.08459869848156</v>
      </c>
      <c r="M154" s="36" t="n">
        <v>4.08777417922727</v>
      </c>
      <c r="N154" s="36" t="n">
        <v>2.07923323551944</v>
      </c>
      <c r="O154" s="36" t="n">
        <f aca="false">SQRT(M154^2+N154^2)</f>
        <v>4.58618671534924</v>
      </c>
      <c r="P154" s="55" t="n">
        <f aca="false">IF(J154="","",MAX(0,J154-1.96*O154/100))</f>
        <v>0.218136770747919</v>
      </c>
      <c r="Q154" s="55" t="n">
        <f aca="false">IF(J154="","",MIN(1,J154+1.96*O154/100))</f>
        <v>0.397915289989609</v>
      </c>
      <c r="R154" s="32" t="str">
        <f aca="false">IF(L154="","",IF(ABS(L154)&lt;=O154,"Yes","No"))</f>
        <v>Yes</v>
      </c>
      <c r="S154" s="32" t="str">
        <f aca="false">IF(L154="","",IF(ABS(L154)&lt;=1.96*O154,"Yes","No"))</f>
        <v>Yes</v>
      </c>
      <c r="T154" s="54" t="n">
        <f aca="false">IF(D154="","",ROUND(SQRT(((D154+G154)*O154/100)^2+(J154*(D154+G154)*0.15542)^2),0))</f>
        <v>31</v>
      </c>
      <c r="U154" s="32"/>
    </row>
    <row r="155" customFormat="false" ht="15" hidden="false" customHeight="false" outlineLevel="0" collapsed="false">
      <c r="A155" s="32" t="s">
        <v>198</v>
      </c>
      <c r="B155" s="32" t="s">
        <v>308</v>
      </c>
      <c r="C155" s="32" t="s">
        <v>311</v>
      </c>
      <c r="D155" s="54" t="n">
        <v>505</v>
      </c>
      <c r="E155" s="54" t="n">
        <v>522</v>
      </c>
      <c r="F155" s="65" t="n">
        <f aca="false">IF(E155="","",D155-E155)</f>
        <v>-17</v>
      </c>
      <c r="G155" s="54" t="n">
        <v>1060</v>
      </c>
      <c r="H155" s="54" t="n">
        <v>1060</v>
      </c>
      <c r="I155" s="65" t="n">
        <f aca="false">IF(H155="","",G155-H155)</f>
        <v>0</v>
      </c>
      <c r="J155" s="55" t="n">
        <f aca="false">IF(OR(D155="",D155+G155=0),"",D155/(D155+G155))</f>
        <v>0.322683706070288</v>
      </c>
      <c r="K155" s="55" t="n">
        <f aca="false">IF(E155="","",E155/(E155+H155))</f>
        <v>0.329962073324905</v>
      </c>
      <c r="L155" s="66" t="n">
        <f aca="false">IF(OR(K155="",J155=""),"",(J155-K155)*100)</f>
        <v>-0.727836725461767</v>
      </c>
      <c r="M155" s="36" t="n">
        <v>2.56149220728919</v>
      </c>
      <c r="N155" s="36" t="n">
        <v>2.07923323551944</v>
      </c>
      <c r="O155" s="36" t="n">
        <f aca="false">SQRT(M155^2+N155^2)</f>
        <v>3.29915946502922</v>
      </c>
      <c r="P155" s="55" t="n">
        <f aca="false">IF(J155="","",MAX(0,J155-1.96*O155/100))</f>
        <v>0.258020180555715</v>
      </c>
      <c r="Q155" s="55" t="n">
        <f aca="false">IF(J155="","",MIN(1,J155+1.96*O155/100))</f>
        <v>0.38734723158486</v>
      </c>
      <c r="R155" s="32" t="str">
        <f aca="false">IF(L155="","",IF(ABS(L155)&lt;=O155,"Yes","No"))</f>
        <v>Yes</v>
      </c>
      <c r="S155" s="32" t="str">
        <f aca="false">IF(L155="","",IF(ABS(L155)&lt;=1.96*O155,"Yes","No"))</f>
        <v>Yes</v>
      </c>
      <c r="T155" s="54" t="n">
        <f aca="false">IF(D155="","",ROUND(SQRT(((D155+G155)*O155/100)^2+(J155*(D155+G155)*0.09179)^2),0))</f>
        <v>69</v>
      </c>
      <c r="U155" s="32"/>
    </row>
    <row r="156" customFormat="false" ht="15" hidden="false" customHeight="false" outlineLevel="0" collapsed="false">
      <c r="A156" s="32" t="s">
        <v>198</v>
      </c>
      <c r="B156" s="32" t="s">
        <v>312</v>
      </c>
      <c r="C156" s="32" t="s">
        <v>312</v>
      </c>
      <c r="D156" s="54" t="n">
        <v>1001</v>
      </c>
      <c r="E156" s="54" t="n">
        <v>980</v>
      </c>
      <c r="F156" s="65" t="n">
        <f aca="false">IF(E156="","",D156-E156)</f>
        <v>21</v>
      </c>
      <c r="G156" s="54" t="n">
        <v>899</v>
      </c>
      <c r="H156" s="54" t="n">
        <v>872</v>
      </c>
      <c r="I156" s="65" t="n">
        <f aca="false">IF(H156="","",G156-H156)</f>
        <v>27</v>
      </c>
      <c r="J156" s="55" t="n">
        <f aca="false">IF(OR(D156="",D156+G156=0),"",D156/(D156+G156))</f>
        <v>0.526842105263158</v>
      </c>
      <c r="K156" s="55" t="n">
        <f aca="false">IF(E156="","",E156/(E156+H156))</f>
        <v>0.529157667386609</v>
      </c>
      <c r="L156" s="66" t="n">
        <f aca="false">IF(OR(K156="",J156=""),"",(J156-K156)*100)</f>
        <v>-0.231556212345119</v>
      </c>
      <c r="M156" s="36" t="n">
        <v>2.56149220728919</v>
      </c>
      <c r="N156" s="36" t="n">
        <v>2.07923323551944</v>
      </c>
      <c r="O156" s="36" t="n">
        <f aca="false">SQRT(M156^2+N156^2)</f>
        <v>3.29915946502922</v>
      </c>
      <c r="P156" s="55" t="n">
        <f aca="false">IF(J156="","",MAX(0,J156-1.96*O156/100))</f>
        <v>0.462178579748585</v>
      </c>
      <c r="Q156" s="55" t="n">
        <f aca="false">IF(J156="","",MIN(1,J156+1.96*O156/100))</f>
        <v>0.591505630777731</v>
      </c>
      <c r="R156" s="32" t="str">
        <f aca="false">IF(L156="","",IF(ABS(L156)&lt;=O156,"Yes","No"))</f>
        <v>Yes</v>
      </c>
      <c r="S156" s="32" t="str">
        <f aca="false">IF(L156="","",IF(ABS(L156)&lt;=1.96*O156,"Yes","No"))</f>
        <v>Yes</v>
      </c>
      <c r="T156" s="54" t="n">
        <f aca="false">IF(D156="","",ROUND(SQRT(((D156+G156)*O156/100)^2+(J156*(D156+G156)*0.09179)^2),0))</f>
        <v>111</v>
      </c>
      <c r="U156" s="32"/>
    </row>
    <row r="157" customFormat="false" ht="15" hidden="false" customHeight="false" outlineLevel="0" collapsed="false">
      <c r="A157" s="32" t="s">
        <v>198</v>
      </c>
      <c r="B157" s="32" t="s">
        <v>313</v>
      </c>
      <c r="C157" s="32" t="s">
        <v>314</v>
      </c>
      <c r="D157" s="54" t="n">
        <v>965</v>
      </c>
      <c r="E157" s="54" t="n">
        <v>1010</v>
      </c>
      <c r="F157" s="65" t="n">
        <f aca="false">IF(E157="","",D157-E157)</f>
        <v>-45</v>
      </c>
      <c r="G157" s="54" t="n">
        <v>1396</v>
      </c>
      <c r="H157" s="54" t="n">
        <v>1334</v>
      </c>
      <c r="I157" s="65" t="n">
        <f aca="false">IF(H157="","",G157-H157)</f>
        <v>62</v>
      </c>
      <c r="J157" s="55" t="n">
        <f aca="false">IF(OR(D157="",D157+G157=0),"",D157/(D157+G157))</f>
        <v>0.408725116476069</v>
      </c>
      <c r="K157" s="55" t="n">
        <f aca="false">IF(E157="","",E157/(E157+H157))</f>
        <v>0.430887372013652</v>
      </c>
      <c r="L157" s="66" t="n">
        <f aca="false">IF(OR(K157="",J157=""),"",(J157-K157)*100)</f>
        <v>-2.21622555375824</v>
      </c>
      <c r="M157" s="36" t="n">
        <v>2.56149220728919</v>
      </c>
      <c r="N157" s="36" t="n">
        <v>2.07923323551944</v>
      </c>
      <c r="O157" s="36" t="n">
        <f aca="false">SQRT(M157^2+N157^2)</f>
        <v>3.29915946502922</v>
      </c>
      <c r="P157" s="55" t="n">
        <f aca="false">IF(J157="","",MAX(0,J157-1.96*O157/100))</f>
        <v>0.344061590961497</v>
      </c>
      <c r="Q157" s="55" t="n">
        <f aca="false">IF(J157="","",MIN(1,J157+1.96*O157/100))</f>
        <v>0.473388641990642</v>
      </c>
      <c r="R157" s="32" t="str">
        <f aca="false">IF(L157="","",IF(ABS(L157)&lt;=O157,"Yes","No"))</f>
        <v>Yes</v>
      </c>
      <c r="S157" s="32" t="str">
        <f aca="false">IF(L157="","",IF(ABS(L157)&lt;=1.96*O157,"Yes","No"))</f>
        <v>Yes</v>
      </c>
      <c r="T157" s="54" t="n">
        <f aca="false">IF(D157="","",ROUND(SQRT(((D157+G157)*O157/100)^2+(J157*(D157+G157)*0.09179)^2),0))</f>
        <v>118</v>
      </c>
      <c r="U157" s="32"/>
    </row>
    <row r="158" customFormat="false" ht="15" hidden="false" customHeight="false" outlineLevel="0" collapsed="false">
      <c r="A158" s="32" t="s">
        <v>198</v>
      </c>
      <c r="B158" s="32" t="s">
        <v>313</v>
      </c>
      <c r="C158" s="32" t="s">
        <v>315</v>
      </c>
      <c r="D158" s="54" t="n">
        <v>867</v>
      </c>
      <c r="E158" s="54" t="n">
        <v>860</v>
      </c>
      <c r="F158" s="65" t="n">
        <f aca="false">IF(E158="","",D158-E158)</f>
        <v>7</v>
      </c>
      <c r="G158" s="54" t="n">
        <v>1355</v>
      </c>
      <c r="H158" s="54" t="n">
        <v>1332</v>
      </c>
      <c r="I158" s="65" t="n">
        <f aca="false">IF(H158="","",G158-H158)</f>
        <v>23</v>
      </c>
      <c r="J158" s="55" t="n">
        <f aca="false">IF(OR(D158="",D158+G158=0),"",D158/(D158+G158))</f>
        <v>0.39018901890189</v>
      </c>
      <c r="K158" s="55" t="n">
        <f aca="false">IF(E158="","",E158/(E158+H158))</f>
        <v>0.392335766423358</v>
      </c>
      <c r="L158" s="66" t="n">
        <f aca="false">IF(OR(K158="",J158=""),"",(J158-K158)*100)</f>
        <v>-0.214674752146748</v>
      </c>
      <c r="M158" s="36" t="n">
        <v>2.56149220728919</v>
      </c>
      <c r="N158" s="36" t="n">
        <v>2.07923323551944</v>
      </c>
      <c r="O158" s="36" t="n">
        <f aca="false">SQRT(M158^2+N158^2)</f>
        <v>3.29915946502922</v>
      </c>
      <c r="P158" s="55" t="n">
        <f aca="false">IF(J158="","",MAX(0,J158-1.96*O158/100))</f>
        <v>0.325525493387317</v>
      </c>
      <c r="Q158" s="55" t="n">
        <f aca="false">IF(J158="","",MIN(1,J158+1.96*O158/100))</f>
        <v>0.454852544416463</v>
      </c>
      <c r="R158" s="32" t="str">
        <f aca="false">IF(L158="","",IF(ABS(L158)&lt;=O158,"Yes","No"))</f>
        <v>Yes</v>
      </c>
      <c r="S158" s="32" t="str">
        <f aca="false">IF(L158="","",IF(ABS(L158)&lt;=1.96*O158,"Yes","No"))</f>
        <v>Yes</v>
      </c>
      <c r="T158" s="54" t="n">
        <f aca="false">IF(D158="","",ROUND(SQRT(((D158+G158)*O158/100)^2+(J158*(D158+G158)*0.09179)^2),0))</f>
        <v>108</v>
      </c>
      <c r="U158" s="32"/>
    </row>
    <row r="159" customFormat="false" ht="15" hidden="false" customHeight="false" outlineLevel="0" collapsed="false">
      <c r="A159" s="32" t="s">
        <v>198</v>
      </c>
      <c r="B159" s="32" t="s">
        <v>313</v>
      </c>
      <c r="C159" s="32" t="s">
        <v>316</v>
      </c>
      <c r="D159" s="54" t="n">
        <v>447</v>
      </c>
      <c r="E159" s="54" t="n">
        <v>449</v>
      </c>
      <c r="F159" s="65" t="n">
        <f aca="false">IF(E159="","",D159-E159)</f>
        <v>-2</v>
      </c>
      <c r="G159" s="54" t="n">
        <v>696</v>
      </c>
      <c r="H159" s="54" t="n">
        <v>705</v>
      </c>
      <c r="I159" s="65" t="n">
        <f aca="false">IF(H159="","",G159-H159)</f>
        <v>-9</v>
      </c>
      <c r="J159" s="55" t="n">
        <f aca="false">IF(OR(D159="",D159+G159=0),"",D159/(D159+G159))</f>
        <v>0.391076115485564</v>
      </c>
      <c r="K159" s="55" t="n">
        <f aca="false">IF(E159="","",E159/(E159+H159))</f>
        <v>0.389081455805893</v>
      </c>
      <c r="L159" s="66" t="n">
        <f aca="false">IF(OR(K159="",J159=""),"",(J159-K159)*100)</f>
        <v>0.199465967967177</v>
      </c>
      <c r="M159" s="36" t="n">
        <v>2.81289925030312</v>
      </c>
      <c r="N159" s="36" t="n">
        <v>2.07923323551944</v>
      </c>
      <c r="O159" s="36" t="n">
        <f aca="false">SQRT(M159^2+N159^2)</f>
        <v>3.49794411619804</v>
      </c>
      <c r="P159" s="55" t="n">
        <f aca="false">IF(J159="","",MAX(0,J159-1.96*O159/100))</f>
        <v>0.322516410808083</v>
      </c>
      <c r="Q159" s="55" t="n">
        <f aca="false">IF(J159="","",MIN(1,J159+1.96*O159/100))</f>
        <v>0.459635820163046</v>
      </c>
      <c r="R159" s="32" t="str">
        <f aca="false">IF(L159="","",IF(ABS(L159)&lt;=O159,"Yes","No"))</f>
        <v>Yes</v>
      </c>
      <c r="S159" s="32" t="str">
        <f aca="false">IF(L159="","",IF(ABS(L159)&lt;=1.96*O159,"Yes","No"))</f>
        <v>Yes</v>
      </c>
      <c r="T159" s="54" t="n">
        <f aca="false">IF(D159="","",ROUND(SQRT(((D159+G159)*O159/100)^2+(J159*(D159+G159)*0.09439)^2),0))</f>
        <v>58</v>
      </c>
      <c r="U159" s="32"/>
    </row>
    <row r="160" customFormat="false" ht="15" hidden="false" customHeight="false" outlineLevel="0" collapsed="false">
      <c r="A160" s="32" t="s">
        <v>198</v>
      </c>
      <c r="B160" s="32" t="s">
        <v>313</v>
      </c>
      <c r="C160" s="32" t="s">
        <v>317</v>
      </c>
      <c r="D160" s="54" t="n">
        <v>649</v>
      </c>
      <c r="E160" s="54" t="n">
        <v>654</v>
      </c>
      <c r="F160" s="65" t="n">
        <f aca="false">IF(E160="","",D160-E160)</f>
        <v>-5</v>
      </c>
      <c r="G160" s="54" t="n">
        <v>1000</v>
      </c>
      <c r="H160" s="54" t="n">
        <v>979</v>
      </c>
      <c r="I160" s="65" t="n">
        <f aca="false">IF(H160="","",G160-H160)</f>
        <v>21</v>
      </c>
      <c r="J160" s="55" t="n">
        <f aca="false">IF(OR(D160="",D160+G160=0),"",D160/(D160+G160))</f>
        <v>0.393571861734384</v>
      </c>
      <c r="K160" s="55" t="n">
        <f aca="false">IF(E160="","",E160/(E160+H160))</f>
        <v>0.400489895897122</v>
      </c>
      <c r="L160" s="66" t="n">
        <f aca="false">IF(OR(K160="",J160=""),"",(J160-K160)*100)</f>
        <v>-0.69180341627374</v>
      </c>
      <c r="M160" s="36" t="n">
        <v>2.56149220728919</v>
      </c>
      <c r="N160" s="36" t="n">
        <v>2.07923323551944</v>
      </c>
      <c r="O160" s="36" t="n">
        <f aca="false">SQRT(M160^2+N160^2)</f>
        <v>3.29915946502922</v>
      </c>
      <c r="P160" s="55" t="n">
        <f aca="false">IF(J160="","",MAX(0,J160-1.96*O160/100))</f>
        <v>0.328908336219812</v>
      </c>
      <c r="Q160" s="55" t="n">
        <f aca="false">IF(J160="","",MIN(1,J160+1.96*O160/100))</f>
        <v>0.458235387248957</v>
      </c>
      <c r="R160" s="32" t="str">
        <f aca="false">IF(L160="","",IF(ABS(L160)&lt;=O160,"Yes","No"))</f>
        <v>Yes</v>
      </c>
      <c r="S160" s="32" t="str">
        <f aca="false">IF(L160="","",IF(ABS(L160)&lt;=1.96*O160,"Yes","No"))</f>
        <v>Yes</v>
      </c>
      <c r="T160" s="54" t="n">
        <f aca="false">IF(D160="","",ROUND(SQRT(((D160+G160)*O160/100)^2+(J160*(D160+G160)*0.09179)^2),0))</f>
        <v>81</v>
      </c>
      <c r="U160" s="32"/>
    </row>
    <row r="161" customFormat="false" ht="15" hidden="false" customHeight="false" outlineLevel="0" collapsed="false">
      <c r="A161" s="32" t="s">
        <v>198</v>
      </c>
      <c r="B161" s="32" t="s">
        <v>313</v>
      </c>
      <c r="C161" s="32" t="s">
        <v>318</v>
      </c>
      <c r="D161" s="54" t="n">
        <v>555</v>
      </c>
      <c r="E161" s="54" t="n">
        <v>557</v>
      </c>
      <c r="F161" s="65" t="n">
        <f aca="false">IF(E161="","",D161-E161)</f>
        <v>-2</v>
      </c>
      <c r="G161" s="54" t="n">
        <v>918</v>
      </c>
      <c r="H161" s="54" t="n">
        <v>890</v>
      </c>
      <c r="I161" s="65" t="n">
        <f aca="false">IF(H161="","",G161-H161)</f>
        <v>28</v>
      </c>
      <c r="J161" s="55" t="n">
        <f aca="false">IF(OR(D161="",D161+G161=0),"",D161/(D161+G161))</f>
        <v>0.376782077393075</v>
      </c>
      <c r="K161" s="55" t="n">
        <f aca="false">IF(E161="","",E161/(E161+H161))</f>
        <v>0.384934346924672</v>
      </c>
      <c r="L161" s="66" t="n">
        <f aca="false">IF(OR(K161="",J161=""),"",(J161-K161)*100)</f>
        <v>-0.815226953159637</v>
      </c>
      <c r="M161" s="36" t="n">
        <v>2.56149220728919</v>
      </c>
      <c r="N161" s="36" t="n">
        <v>2.07923323551944</v>
      </c>
      <c r="O161" s="36" t="n">
        <f aca="false">SQRT(M161^2+N161^2)</f>
        <v>3.29915946502922</v>
      </c>
      <c r="P161" s="55" t="n">
        <f aca="false">IF(J161="","",MAX(0,J161-1.96*O161/100))</f>
        <v>0.312118551878503</v>
      </c>
      <c r="Q161" s="55" t="n">
        <f aca="false">IF(J161="","",MIN(1,J161+1.96*O161/100))</f>
        <v>0.441445602907648</v>
      </c>
      <c r="R161" s="32" t="str">
        <f aca="false">IF(L161="","",IF(ABS(L161)&lt;=O161,"Yes","No"))</f>
        <v>Yes</v>
      </c>
      <c r="S161" s="32" t="str">
        <f aca="false">IF(L161="","",IF(ABS(L161)&lt;=1.96*O161,"Yes","No"))</f>
        <v>Yes</v>
      </c>
      <c r="T161" s="54" t="n">
        <f aca="false">IF(D161="","",ROUND(SQRT(((D161+G161)*O161/100)^2+(J161*(D161+G161)*0.09179)^2),0))</f>
        <v>70</v>
      </c>
      <c r="U161" s="32"/>
    </row>
    <row r="162" customFormat="false" ht="15" hidden="false" customHeight="false" outlineLevel="0" collapsed="false">
      <c r="A162" s="32" t="s">
        <v>198</v>
      </c>
      <c r="B162" s="32" t="s">
        <v>313</v>
      </c>
      <c r="C162" s="32" t="s">
        <v>319</v>
      </c>
      <c r="D162" s="54" t="n">
        <v>508</v>
      </c>
      <c r="E162" s="54" t="n">
        <v>492</v>
      </c>
      <c r="F162" s="65" t="n">
        <f aca="false">IF(E162="","",D162-E162)</f>
        <v>16</v>
      </c>
      <c r="G162" s="54" t="n">
        <v>691</v>
      </c>
      <c r="H162" s="54" t="n">
        <v>675</v>
      </c>
      <c r="I162" s="65" t="n">
        <f aca="false">IF(H162="","",G162-H162)</f>
        <v>16</v>
      </c>
      <c r="J162" s="55" t="n">
        <f aca="false">IF(OR(D162="",D162+G162=0),"",D162/(D162+G162))</f>
        <v>0.423686405337781</v>
      </c>
      <c r="K162" s="55" t="n">
        <f aca="false">IF(E162="","",E162/(E162+H162))</f>
        <v>0.42159383033419</v>
      </c>
      <c r="L162" s="66" t="n">
        <f aca="false">IF(OR(K162="",J162=""),"",(J162-K162)*100)</f>
        <v>0.209257500359122</v>
      </c>
      <c r="M162" s="36" t="n">
        <v>2.56149220728919</v>
      </c>
      <c r="N162" s="36" t="n">
        <v>2.07923323551944</v>
      </c>
      <c r="O162" s="36" t="n">
        <f aca="false">SQRT(M162^2+N162^2)</f>
        <v>3.29915946502922</v>
      </c>
      <c r="P162" s="55" t="n">
        <f aca="false">IF(J162="","",MAX(0,J162-1.96*O162/100))</f>
        <v>0.359022879823209</v>
      </c>
      <c r="Q162" s="55" t="n">
        <f aca="false">IF(J162="","",MIN(1,J162+1.96*O162/100))</f>
        <v>0.488349930852354</v>
      </c>
      <c r="R162" s="32" t="str">
        <f aca="false">IF(L162="","",IF(ABS(L162)&lt;=O162,"Yes","No"))</f>
        <v>Yes</v>
      </c>
      <c r="S162" s="32" t="str">
        <f aca="false">IF(L162="","",IF(ABS(L162)&lt;=1.96*O162,"Yes","No"))</f>
        <v>Yes</v>
      </c>
      <c r="T162" s="54" t="n">
        <f aca="false">IF(D162="","",ROUND(SQRT(((D162+G162)*O162/100)^2+(J162*(D162+G162)*0.09179)^2),0))</f>
        <v>61</v>
      </c>
      <c r="U162" s="32"/>
    </row>
    <row r="163" customFormat="false" ht="15" hidden="false" customHeight="false" outlineLevel="0" collapsed="false">
      <c r="A163" s="32" t="s">
        <v>198</v>
      </c>
      <c r="B163" s="32" t="s">
        <v>320</v>
      </c>
      <c r="C163" s="32" t="s">
        <v>321</v>
      </c>
      <c r="D163" s="54" t="n">
        <v>674</v>
      </c>
      <c r="E163" s="54" t="n">
        <v>668</v>
      </c>
      <c r="F163" s="65" t="n">
        <f aca="false">IF(E163="","",D163-E163)</f>
        <v>6</v>
      </c>
      <c r="G163" s="54" t="n">
        <v>715</v>
      </c>
      <c r="H163" s="54" t="n">
        <v>693</v>
      </c>
      <c r="I163" s="65" t="n">
        <f aca="false">IF(H163="","",G163-H163)</f>
        <v>22</v>
      </c>
      <c r="J163" s="55" t="n">
        <f aca="false">IF(OR(D163="",D163+G163=0),"",D163/(D163+G163))</f>
        <v>0.485241180705544</v>
      </c>
      <c r="K163" s="55" t="n">
        <f aca="false">IF(E163="","",E163/(E163+H163))</f>
        <v>0.490815576781778</v>
      </c>
      <c r="L163" s="66" t="n">
        <f aca="false">IF(OR(K163="",J163=""),"",(J163-K163)*100)</f>
        <v>-0.557439607623456</v>
      </c>
      <c r="M163" s="36" t="n">
        <v>2.56149220728919</v>
      </c>
      <c r="N163" s="36" t="n">
        <v>2.07923323551944</v>
      </c>
      <c r="O163" s="36" t="n">
        <f aca="false">SQRT(M163^2+N163^2)</f>
        <v>3.29915946502922</v>
      </c>
      <c r="P163" s="55" t="n">
        <f aca="false">IF(J163="","",MAX(0,J163-1.96*O163/100))</f>
        <v>0.420577655190971</v>
      </c>
      <c r="Q163" s="55" t="n">
        <f aca="false">IF(J163="","",MIN(1,J163+1.96*O163/100))</f>
        <v>0.549904706220116</v>
      </c>
      <c r="R163" s="32" t="str">
        <f aca="false">IF(L163="","",IF(ABS(L163)&lt;=O163,"Yes","No"))</f>
        <v>Yes</v>
      </c>
      <c r="S163" s="32" t="str">
        <f aca="false">IF(L163="","",IF(ABS(L163)&lt;=1.96*O163,"Yes","No"))</f>
        <v>Yes</v>
      </c>
      <c r="T163" s="54" t="n">
        <f aca="false">IF(D163="","",ROUND(SQRT(((D163+G163)*O163/100)^2+(J163*(D163+G163)*0.09179)^2),0))</f>
        <v>77</v>
      </c>
      <c r="U163" s="32"/>
    </row>
    <row r="164" customFormat="false" ht="15" hidden="false" customHeight="false" outlineLevel="0" collapsed="false">
      <c r="A164" s="32" t="s">
        <v>198</v>
      </c>
      <c r="B164" s="32" t="s">
        <v>320</v>
      </c>
      <c r="C164" s="32" t="s">
        <v>322</v>
      </c>
      <c r="D164" s="54" t="n">
        <v>804</v>
      </c>
      <c r="E164" s="54" t="n">
        <v>803</v>
      </c>
      <c r="F164" s="65" t="n">
        <f aca="false">IF(E164="","",D164-E164)</f>
        <v>1</v>
      </c>
      <c r="G164" s="54" t="n">
        <v>818</v>
      </c>
      <c r="H164" s="54" t="n">
        <v>818</v>
      </c>
      <c r="I164" s="65" t="n">
        <f aca="false">IF(H164="","",G164-H164)</f>
        <v>0</v>
      </c>
      <c r="J164" s="55" t="n">
        <f aca="false">IF(OR(D164="",D164+G164=0),"",D164/(D164+G164))</f>
        <v>0.495684340320592</v>
      </c>
      <c r="K164" s="55" t="n">
        <f aca="false">IF(E164="","",E164/(E164+H164))</f>
        <v>0.495373226403455</v>
      </c>
      <c r="L164" s="66" t="n">
        <f aca="false">IF(OR(K164="",J164=""),"",(J164-K164)*100)</f>
        <v>0.0311113917137229</v>
      </c>
      <c r="M164" s="36" t="n">
        <v>2.56149220728919</v>
      </c>
      <c r="N164" s="36" t="n">
        <v>2.07923323551944</v>
      </c>
      <c r="O164" s="36" t="n">
        <f aca="false">SQRT(M164^2+N164^2)</f>
        <v>3.29915946502922</v>
      </c>
      <c r="P164" s="55" t="n">
        <f aca="false">IF(J164="","",MAX(0,J164-1.96*O164/100))</f>
        <v>0.431020814806019</v>
      </c>
      <c r="Q164" s="55" t="n">
        <f aca="false">IF(J164="","",MIN(1,J164+1.96*O164/100))</f>
        <v>0.560347865835165</v>
      </c>
      <c r="R164" s="32" t="str">
        <f aca="false">IF(L164="","",IF(ABS(L164)&lt;=O164,"Yes","No"))</f>
        <v>Yes</v>
      </c>
      <c r="S164" s="32" t="str">
        <f aca="false">IF(L164="","",IF(ABS(L164)&lt;=1.96*O164,"Yes","No"))</f>
        <v>Yes</v>
      </c>
      <c r="T164" s="54" t="n">
        <f aca="false">IF(D164="","",ROUND(SQRT(((D164+G164)*O164/100)^2+(J164*(D164+G164)*0.09179)^2),0))</f>
        <v>91</v>
      </c>
      <c r="U164" s="32"/>
    </row>
    <row r="165" customFormat="false" ht="15" hidden="false" customHeight="false" outlineLevel="0" collapsed="false">
      <c r="A165" s="32" t="s">
        <v>198</v>
      </c>
      <c r="B165" s="32" t="s">
        <v>320</v>
      </c>
      <c r="C165" s="32" t="s">
        <v>323</v>
      </c>
      <c r="D165" s="54" t="n">
        <v>347</v>
      </c>
      <c r="E165" s="54" t="n">
        <v>342</v>
      </c>
      <c r="F165" s="65" t="n">
        <f aca="false">IF(E165="","",D165-E165)</f>
        <v>5</v>
      </c>
      <c r="G165" s="54" t="n">
        <v>347</v>
      </c>
      <c r="H165" s="54" t="n">
        <v>358</v>
      </c>
      <c r="I165" s="65" t="n">
        <f aca="false">IF(H165="","",G165-H165)</f>
        <v>-11</v>
      </c>
      <c r="J165" s="55" t="n">
        <f aca="false">IF(OR(D165="",D165+G165=0),"",D165/(D165+G165))</f>
        <v>0.5</v>
      </c>
      <c r="K165" s="55" t="n">
        <f aca="false">IF(E165="","",E165/(E165+H165))</f>
        <v>0.488571428571429</v>
      </c>
      <c r="L165" s="66" t="n">
        <f aca="false">IF(OR(K165="",J165=""),"",(J165-K165)*100)</f>
        <v>1.14285714285715</v>
      </c>
      <c r="M165" s="36" t="n">
        <v>4.08777417922727</v>
      </c>
      <c r="N165" s="36" t="n">
        <v>2.07923323551944</v>
      </c>
      <c r="O165" s="36" t="n">
        <f aca="false">SQRT(M165^2+N165^2)</f>
        <v>4.58618671534924</v>
      </c>
      <c r="P165" s="55" t="n">
        <f aca="false">IF(J165="","",MAX(0,J165-1.96*O165/100))</f>
        <v>0.410110740379155</v>
      </c>
      <c r="Q165" s="55" t="n">
        <f aca="false">IF(J165="","",MIN(1,J165+1.96*O165/100))</f>
        <v>0.589889259620845</v>
      </c>
      <c r="R165" s="32" t="str">
        <f aca="false">IF(L165="","",IF(ABS(L165)&lt;=O165,"Yes","No"))</f>
        <v>Yes</v>
      </c>
      <c r="S165" s="32" t="str">
        <f aca="false">IF(L165="","",IF(ABS(L165)&lt;=1.96*O165,"Yes","No"))</f>
        <v>Yes</v>
      </c>
      <c r="T165" s="54" t="n">
        <f aca="false">IF(D165="","",ROUND(SQRT(((D165+G165)*O165/100)^2+(J165*(D165+G165)*0.15542)^2),0))</f>
        <v>63</v>
      </c>
      <c r="U165" s="32"/>
    </row>
    <row r="166" customFormat="false" ht="15" hidden="false" customHeight="false" outlineLevel="0" collapsed="false">
      <c r="A166" s="32" t="s">
        <v>198</v>
      </c>
      <c r="B166" s="32" t="s">
        <v>320</v>
      </c>
      <c r="C166" s="32" t="s">
        <v>324</v>
      </c>
      <c r="D166" s="54" t="n">
        <v>415</v>
      </c>
      <c r="E166" s="54" t="n">
        <v>411</v>
      </c>
      <c r="F166" s="65" t="n">
        <f aca="false">IF(E166="","",D166-E166)</f>
        <v>4</v>
      </c>
      <c r="G166" s="54" t="n">
        <v>412</v>
      </c>
      <c r="H166" s="54" t="n">
        <v>417</v>
      </c>
      <c r="I166" s="65" t="n">
        <f aca="false">IF(H166="","",G166-H166)</f>
        <v>-5</v>
      </c>
      <c r="J166" s="55" t="n">
        <f aca="false">IF(OR(D166="",D166+G166=0),"",D166/(D166+G166))</f>
        <v>0.501813784764208</v>
      </c>
      <c r="K166" s="55" t="n">
        <f aca="false">IF(E166="","",E166/(E166+H166))</f>
        <v>0.496376811594203</v>
      </c>
      <c r="L166" s="66" t="n">
        <f aca="false">IF(OR(K166="",J166=""),"",(J166-K166)*100)</f>
        <v>0.543697317000513</v>
      </c>
      <c r="M166" s="36" t="n">
        <v>2.81289925030312</v>
      </c>
      <c r="N166" s="36" t="n">
        <v>2.07923323551944</v>
      </c>
      <c r="O166" s="36" t="n">
        <f aca="false">SQRT(M166^2+N166^2)</f>
        <v>3.49794411619804</v>
      </c>
      <c r="P166" s="55" t="n">
        <f aca="false">IF(J166="","",MAX(0,J166-1.96*O166/100))</f>
        <v>0.433254080086726</v>
      </c>
      <c r="Q166" s="55" t="n">
        <f aca="false">IF(J166="","",MIN(1,J166+1.96*O166/100))</f>
        <v>0.57037348944169</v>
      </c>
      <c r="R166" s="32" t="str">
        <f aca="false">IF(L166="","",IF(ABS(L166)&lt;=O166,"Yes","No"))</f>
        <v>Yes</v>
      </c>
      <c r="S166" s="32" t="str">
        <f aca="false">IF(L166="","",IF(ABS(L166)&lt;=1.96*O166,"Yes","No"))</f>
        <v>Yes</v>
      </c>
      <c r="T166" s="54" t="n">
        <f aca="false">IF(D166="","",ROUND(SQRT(((D166+G166)*O166/100)^2+(J166*(D166+G166)*0.09439)^2),0))</f>
        <v>49</v>
      </c>
      <c r="U166" s="32"/>
    </row>
    <row r="167" customFormat="false" ht="15" hidden="false" customHeight="false" outlineLevel="0" collapsed="false">
      <c r="A167" s="32" t="s">
        <v>198</v>
      </c>
      <c r="B167" s="32" t="s">
        <v>320</v>
      </c>
      <c r="C167" s="32" t="s">
        <v>325</v>
      </c>
      <c r="D167" s="54" t="n">
        <v>513</v>
      </c>
      <c r="E167" s="54" t="n">
        <v>525</v>
      </c>
      <c r="F167" s="65" t="n">
        <f aca="false">IF(E167="","",D167-E167)</f>
        <v>-12</v>
      </c>
      <c r="G167" s="54" t="n">
        <v>573</v>
      </c>
      <c r="H167" s="54" t="n">
        <v>552</v>
      </c>
      <c r="I167" s="65" t="n">
        <f aca="false">IF(H167="","",G167-H167)</f>
        <v>21</v>
      </c>
      <c r="J167" s="55" t="n">
        <f aca="false">IF(OR(D167="",D167+G167=0),"",D167/(D167+G167))</f>
        <v>0.472375690607735</v>
      </c>
      <c r="K167" s="55" t="n">
        <f aca="false">IF(E167="","",E167/(E167+H167))</f>
        <v>0.487465181058496</v>
      </c>
      <c r="L167" s="66" t="n">
        <f aca="false">IF(OR(K167="",J167=""),"",(J167-K167)*100)</f>
        <v>-1.5089490450761</v>
      </c>
      <c r="M167" s="36" t="n">
        <v>2.81289925030312</v>
      </c>
      <c r="N167" s="36" t="n">
        <v>2.07923323551944</v>
      </c>
      <c r="O167" s="36" t="n">
        <f aca="false">SQRT(M167^2+N167^2)</f>
        <v>3.49794411619804</v>
      </c>
      <c r="P167" s="55" t="n">
        <f aca="false">IF(J167="","",MAX(0,J167-1.96*O167/100))</f>
        <v>0.403815985930253</v>
      </c>
      <c r="Q167" s="55" t="n">
        <f aca="false">IF(J167="","",MIN(1,J167+1.96*O167/100))</f>
        <v>0.540935395285217</v>
      </c>
      <c r="R167" s="32" t="str">
        <f aca="false">IF(L167="","",IF(ABS(L167)&lt;=O167,"Yes","No"))</f>
        <v>Yes</v>
      </c>
      <c r="S167" s="32" t="str">
        <f aca="false">IF(L167="","",IF(ABS(L167)&lt;=1.96*O167,"Yes","No"))</f>
        <v>Yes</v>
      </c>
      <c r="T167" s="54" t="n">
        <f aca="false">IF(D167="","",ROUND(SQRT(((D167+G167)*O167/100)^2+(J167*(D167+G167)*0.09439)^2),0))</f>
        <v>62</v>
      </c>
      <c r="U167" s="32"/>
    </row>
    <row r="168" customFormat="false" ht="15" hidden="false" customHeight="false" outlineLevel="0" collapsed="false">
      <c r="A168" s="32" t="s">
        <v>198</v>
      </c>
      <c r="B168" s="32" t="s">
        <v>320</v>
      </c>
      <c r="C168" s="32" t="s">
        <v>326</v>
      </c>
      <c r="D168" s="54" t="n">
        <v>339</v>
      </c>
      <c r="E168" s="54" t="n">
        <v>313</v>
      </c>
      <c r="F168" s="65" t="n">
        <f aca="false">IF(E168="","",D168-E168)</f>
        <v>26</v>
      </c>
      <c r="G168" s="54" t="n">
        <v>372</v>
      </c>
      <c r="H168" s="54" t="n">
        <v>360</v>
      </c>
      <c r="I168" s="65" t="n">
        <f aca="false">IF(H168="","",G168-H168)</f>
        <v>12</v>
      </c>
      <c r="J168" s="55" t="n">
        <f aca="false">IF(OR(D168="",D168+G168=0),"",D168/(D168+G168))</f>
        <v>0.476793248945148</v>
      </c>
      <c r="K168" s="55" t="n">
        <f aca="false">IF(E168="","",E168/(E168+H168))</f>
        <v>0.465081723625557</v>
      </c>
      <c r="L168" s="66" t="n">
        <f aca="false">IF(OR(K168="",J168=""),"",(J168-K168)*100)</f>
        <v>1.17115253195905</v>
      </c>
      <c r="M168" s="36" t="n">
        <v>4.08777417922727</v>
      </c>
      <c r="N168" s="36" t="n">
        <v>2.07923323551944</v>
      </c>
      <c r="O168" s="36" t="n">
        <f aca="false">SQRT(M168^2+N168^2)</f>
        <v>4.58618671534924</v>
      </c>
      <c r="P168" s="55" t="n">
        <f aca="false">IF(J168="","",MAX(0,J168-1.96*O168/100))</f>
        <v>0.386903989324303</v>
      </c>
      <c r="Q168" s="55" t="n">
        <f aca="false">IF(J168="","",MIN(1,J168+1.96*O168/100))</f>
        <v>0.566682508565993</v>
      </c>
      <c r="R168" s="32" t="str">
        <f aca="false">IF(L168="","",IF(ABS(L168)&lt;=O168,"Yes","No"))</f>
        <v>Yes</v>
      </c>
      <c r="S168" s="32" t="str">
        <f aca="false">IF(L168="","",IF(ABS(L168)&lt;=1.96*O168,"Yes","No"))</f>
        <v>Yes</v>
      </c>
      <c r="T168" s="54" t="n">
        <f aca="false">IF(D168="","",ROUND(SQRT(((D168+G168)*O168/100)^2+(J168*(D168+G168)*0.15542)^2),0))</f>
        <v>62</v>
      </c>
      <c r="U168" s="32"/>
    </row>
    <row r="169" customFormat="false" ht="15" hidden="false" customHeight="false" outlineLevel="0" collapsed="false">
      <c r="A169" s="32" t="s">
        <v>198</v>
      </c>
      <c r="B169" s="32" t="s">
        <v>320</v>
      </c>
      <c r="C169" s="32" t="s">
        <v>327</v>
      </c>
      <c r="D169" s="54" t="n">
        <v>400</v>
      </c>
      <c r="E169" s="54" t="n">
        <v>415</v>
      </c>
      <c r="F169" s="65" t="n">
        <f aca="false">IF(E169="","",D169-E169)</f>
        <v>-15</v>
      </c>
      <c r="G169" s="54" t="n">
        <v>376</v>
      </c>
      <c r="H169" s="54" t="n">
        <v>371</v>
      </c>
      <c r="I169" s="65" t="n">
        <f aca="false">IF(H169="","",G169-H169)</f>
        <v>5</v>
      </c>
      <c r="J169" s="55" t="n">
        <f aca="false">IF(OR(D169="",D169+G169=0),"",D169/(D169+G169))</f>
        <v>0.515463917525773</v>
      </c>
      <c r="K169" s="55" t="n">
        <f aca="false">IF(E169="","",E169/(E169+H169))</f>
        <v>0.527989821882952</v>
      </c>
      <c r="L169" s="66" t="n">
        <f aca="false">IF(OR(K169="",J169=""),"",(J169-K169)*100)</f>
        <v>-1.25259043571785</v>
      </c>
      <c r="M169" s="36" t="n">
        <v>2.81289925030312</v>
      </c>
      <c r="N169" s="36" t="n">
        <v>2.07923323551944</v>
      </c>
      <c r="O169" s="36" t="n">
        <f aca="false">SQRT(M169^2+N169^2)</f>
        <v>3.49794411619804</v>
      </c>
      <c r="P169" s="55" t="n">
        <f aca="false">IF(J169="","",MAX(0,J169-1.96*O169/100))</f>
        <v>0.446904212848291</v>
      </c>
      <c r="Q169" s="55" t="n">
        <f aca="false">IF(J169="","",MIN(1,J169+1.96*O169/100))</f>
        <v>0.584023622203255</v>
      </c>
      <c r="R169" s="32" t="str">
        <f aca="false">IF(L169="","",IF(ABS(L169)&lt;=O169,"Yes","No"))</f>
        <v>Yes</v>
      </c>
      <c r="S169" s="32" t="str">
        <f aca="false">IF(L169="","",IF(ABS(L169)&lt;=1.96*O169,"Yes","No"))</f>
        <v>Yes</v>
      </c>
      <c r="T169" s="54" t="n">
        <f aca="false">IF(D169="","",ROUND(SQRT(((D169+G169)*O169/100)^2+(J169*(D169+G169)*0.09439)^2),0))</f>
        <v>47</v>
      </c>
      <c r="U169" s="32"/>
    </row>
    <row r="170" customFormat="false" ht="15" hidden="false" customHeight="false" outlineLevel="0" collapsed="false">
      <c r="A170" s="32" t="s">
        <v>198</v>
      </c>
      <c r="B170" s="32" t="s">
        <v>320</v>
      </c>
      <c r="C170" s="32" t="s">
        <v>328</v>
      </c>
      <c r="D170" s="54" t="n">
        <v>528</v>
      </c>
      <c r="E170" s="54" t="n">
        <v>533</v>
      </c>
      <c r="F170" s="65" t="n">
        <f aca="false">IF(E170="","",D170-E170)</f>
        <v>-5</v>
      </c>
      <c r="G170" s="54" t="n">
        <v>542</v>
      </c>
      <c r="H170" s="54" t="n">
        <v>535</v>
      </c>
      <c r="I170" s="65" t="n">
        <f aca="false">IF(H170="","",G170-H170)</f>
        <v>7</v>
      </c>
      <c r="J170" s="55" t="n">
        <f aca="false">IF(OR(D170="",D170+G170=0),"",D170/(D170+G170))</f>
        <v>0.493457943925234</v>
      </c>
      <c r="K170" s="55" t="n">
        <f aca="false">IF(E170="","",E170/(E170+H170))</f>
        <v>0.499063670411985</v>
      </c>
      <c r="L170" s="66" t="n">
        <f aca="false">IF(OR(K170="",J170=""),"",(J170-K170)*100)</f>
        <v>-0.56057264867514</v>
      </c>
      <c r="M170" s="36" t="n">
        <v>2.81289925030312</v>
      </c>
      <c r="N170" s="36" t="n">
        <v>2.07923323551944</v>
      </c>
      <c r="O170" s="36" t="n">
        <f aca="false">SQRT(M170^2+N170^2)</f>
        <v>3.49794411619804</v>
      </c>
      <c r="P170" s="55" t="n">
        <f aca="false">IF(J170="","",MAX(0,J170-1.96*O170/100))</f>
        <v>0.424898239247752</v>
      </c>
      <c r="Q170" s="55" t="n">
        <f aca="false">IF(J170="","",MIN(1,J170+1.96*O170/100))</f>
        <v>0.562017648602715</v>
      </c>
      <c r="R170" s="32" t="str">
        <f aca="false">IF(L170="","",IF(ABS(L170)&lt;=O170,"Yes","No"))</f>
        <v>Yes</v>
      </c>
      <c r="S170" s="32" t="str">
        <f aca="false">IF(L170="","",IF(ABS(L170)&lt;=1.96*O170,"Yes","No"))</f>
        <v>Yes</v>
      </c>
      <c r="T170" s="54" t="n">
        <f aca="false">IF(D170="","",ROUND(SQRT(((D170+G170)*O170/100)^2+(J170*(D170+G170)*0.09439)^2),0))</f>
        <v>62</v>
      </c>
      <c r="U170" s="32"/>
    </row>
    <row r="171" customFormat="false" ht="15" hidden="false" customHeight="false" outlineLevel="0" collapsed="false">
      <c r="A171" s="32" t="s">
        <v>198</v>
      </c>
      <c r="B171" s="32" t="s">
        <v>329</v>
      </c>
      <c r="C171" s="32" t="s">
        <v>330</v>
      </c>
      <c r="D171" s="54" t="n">
        <v>256</v>
      </c>
      <c r="E171" s="54" t="n">
        <v>242</v>
      </c>
      <c r="F171" s="65" t="n">
        <f aca="false">IF(E171="","",D171-E171)</f>
        <v>14</v>
      </c>
      <c r="G171" s="54" t="n">
        <v>329</v>
      </c>
      <c r="H171" s="54" t="n">
        <v>337</v>
      </c>
      <c r="I171" s="65" t="n">
        <f aca="false">IF(H171="","",G171-H171)</f>
        <v>-8</v>
      </c>
      <c r="J171" s="55" t="n">
        <f aca="false">IF(OR(D171="",D171+G171=0),"",D171/(D171+G171))</f>
        <v>0.437606837606838</v>
      </c>
      <c r="K171" s="55" t="n">
        <f aca="false">IF(E171="","",E171/(E171+H171))</f>
        <v>0.417962003454231</v>
      </c>
      <c r="L171" s="66" t="n">
        <f aca="false">IF(OR(K171="",J171=""),"",(J171-K171)*100)</f>
        <v>1.96448341526062</v>
      </c>
      <c r="M171" s="36" t="n">
        <v>4.08777417922727</v>
      </c>
      <c r="N171" s="36" t="n">
        <v>2.07923323551944</v>
      </c>
      <c r="O171" s="36" t="n">
        <f aca="false">SQRT(M171^2+N171^2)</f>
        <v>4.58618671534924</v>
      </c>
      <c r="P171" s="55" t="n">
        <f aca="false">IF(J171="","",MAX(0,J171-1.96*O171/100))</f>
        <v>0.347717577985993</v>
      </c>
      <c r="Q171" s="55" t="n">
        <f aca="false">IF(J171="","",MIN(1,J171+1.96*O171/100))</f>
        <v>0.527496097227683</v>
      </c>
      <c r="R171" s="32" t="str">
        <f aca="false">IF(L171="","",IF(ABS(L171)&lt;=O171,"Yes","No"))</f>
        <v>Yes</v>
      </c>
      <c r="S171" s="32" t="str">
        <f aca="false">IF(L171="","",IF(ABS(L171)&lt;=1.96*O171,"Yes","No"))</f>
        <v>Yes</v>
      </c>
      <c r="T171" s="54" t="n">
        <f aca="false">IF(D171="","",ROUND(SQRT(((D171+G171)*O171/100)^2+(J171*(D171+G171)*0.15542)^2),0))</f>
        <v>48</v>
      </c>
      <c r="U171" s="32"/>
    </row>
    <row r="172" customFormat="false" ht="15" hidden="false" customHeight="false" outlineLevel="0" collapsed="false">
      <c r="A172" s="32" t="s">
        <v>198</v>
      </c>
      <c r="B172" s="32" t="s">
        <v>329</v>
      </c>
      <c r="C172" s="32" t="s">
        <v>331</v>
      </c>
      <c r="D172" s="54" t="n">
        <v>201</v>
      </c>
      <c r="E172" s="54" t="n">
        <v>187</v>
      </c>
      <c r="F172" s="65" t="n">
        <f aca="false">IF(E172="","",D172-E172)</f>
        <v>14</v>
      </c>
      <c r="G172" s="54" t="n">
        <v>289</v>
      </c>
      <c r="H172" s="54" t="n">
        <v>292</v>
      </c>
      <c r="I172" s="65" t="n">
        <f aca="false">IF(H172="","",G172-H172)</f>
        <v>-3</v>
      </c>
      <c r="J172" s="55" t="n">
        <f aca="false">IF(OR(D172="",D172+G172=0),"",D172/(D172+G172))</f>
        <v>0.410204081632653</v>
      </c>
      <c r="K172" s="55" t="n">
        <f aca="false">IF(E172="","",E172/(E172+H172))</f>
        <v>0.390396659707724</v>
      </c>
      <c r="L172" s="66" t="n">
        <f aca="false">IF(OR(K172="",J172=""),"",(J172-K172)*100)</f>
        <v>1.98074219249286</v>
      </c>
      <c r="M172" s="36" t="n">
        <v>4.08777417922727</v>
      </c>
      <c r="N172" s="36" t="n">
        <v>2.07923323551944</v>
      </c>
      <c r="O172" s="36" t="n">
        <f aca="false">SQRT(M172^2+N172^2)</f>
        <v>4.58618671534924</v>
      </c>
      <c r="P172" s="55" t="n">
        <f aca="false">IF(J172="","",MAX(0,J172-1.96*O172/100))</f>
        <v>0.320314822011808</v>
      </c>
      <c r="Q172" s="55" t="n">
        <f aca="false">IF(J172="","",MIN(1,J172+1.96*O172/100))</f>
        <v>0.500093341253498</v>
      </c>
      <c r="R172" s="32" t="str">
        <f aca="false">IF(L172="","",IF(ABS(L172)&lt;=O172,"Yes","No"))</f>
        <v>Yes</v>
      </c>
      <c r="S172" s="32" t="str">
        <f aca="false">IF(L172="","",IF(ABS(L172)&lt;=1.96*O172,"Yes","No"))</f>
        <v>Yes</v>
      </c>
      <c r="T172" s="54" t="n">
        <f aca="false">IF(D172="","",ROUND(SQRT(((D172+G172)*O172/100)^2+(J172*(D172+G172)*0.15542)^2),0))</f>
        <v>38</v>
      </c>
      <c r="U172" s="32"/>
    </row>
    <row r="173" customFormat="false" ht="15" hidden="false" customHeight="false" outlineLevel="0" collapsed="false">
      <c r="A173" s="32" t="s">
        <v>198</v>
      </c>
      <c r="B173" s="32" t="s">
        <v>329</v>
      </c>
      <c r="C173" s="32" t="s">
        <v>332</v>
      </c>
      <c r="D173" s="54" t="n">
        <v>381</v>
      </c>
      <c r="E173" s="54" t="n">
        <v>371</v>
      </c>
      <c r="F173" s="65" t="n">
        <f aca="false">IF(E173="","",D173-E173)</f>
        <v>10</v>
      </c>
      <c r="G173" s="54" t="n">
        <v>543</v>
      </c>
      <c r="H173" s="54" t="n">
        <v>527</v>
      </c>
      <c r="I173" s="65" t="n">
        <f aca="false">IF(H173="","",G173-H173)</f>
        <v>16</v>
      </c>
      <c r="J173" s="55" t="n">
        <f aca="false">IF(OR(D173="",D173+G173=0),"",D173/(D173+G173))</f>
        <v>0.412337662337662</v>
      </c>
      <c r="K173" s="55" t="n">
        <f aca="false">IF(E173="","",E173/(E173+H173))</f>
        <v>0.413140311804009</v>
      </c>
      <c r="L173" s="66" t="n">
        <f aca="false">IF(OR(K173="",J173=""),"",(J173-K173)*100)</f>
        <v>-0.0802649466346561</v>
      </c>
      <c r="M173" s="36" t="n">
        <v>2.81289925030312</v>
      </c>
      <c r="N173" s="36" t="n">
        <v>2.07923323551944</v>
      </c>
      <c r="O173" s="36" t="n">
        <f aca="false">SQRT(M173^2+N173^2)</f>
        <v>3.49794411619804</v>
      </c>
      <c r="P173" s="55" t="n">
        <f aca="false">IF(J173="","",MAX(0,J173-1.96*O173/100))</f>
        <v>0.343777957660181</v>
      </c>
      <c r="Q173" s="55" t="n">
        <f aca="false">IF(J173="","",MIN(1,J173+1.96*O173/100))</f>
        <v>0.480897367015144</v>
      </c>
      <c r="R173" s="32" t="str">
        <f aca="false">IF(L173="","",IF(ABS(L173)&lt;=O173,"Yes","No"))</f>
        <v>Yes</v>
      </c>
      <c r="S173" s="32" t="str">
        <f aca="false">IF(L173="","",IF(ABS(L173)&lt;=1.96*O173,"Yes","No"))</f>
        <v>Yes</v>
      </c>
      <c r="T173" s="54" t="n">
        <f aca="false">IF(D173="","",ROUND(SQRT(((D173+G173)*O173/100)^2+(J173*(D173+G173)*0.09439)^2),0))</f>
        <v>48</v>
      </c>
      <c r="U173" s="32"/>
    </row>
    <row r="174" customFormat="false" ht="15" hidden="false" customHeight="false" outlineLevel="0" collapsed="false">
      <c r="A174" s="32" t="s">
        <v>198</v>
      </c>
      <c r="B174" s="32" t="s">
        <v>333</v>
      </c>
      <c r="C174" s="32" t="s">
        <v>334</v>
      </c>
      <c r="D174" s="54" t="n">
        <v>931</v>
      </c>
      <c r="E174" s="54" t="n">
        <v>912</v>
      </c>
      <c r="F174" s="65" t="n">
        <f aca="false">IF(E174="","",D174-E174)</f>
        <v>19</v>
      </c>
      <c r="G174" s="54" t="n">
        <v>933</v>
      </c>
      <c r="H174" s="54" t="n">
        <v>964</v>
      </c>
      <c r="I174" s="65" t="n">
        <f aca="false">IF(H174="","",G174-H174)</f>
        <v>-31</v>
      </c>
      <c r="J174" s="55" t="n">
        <f aca="false">IF(OR(D174="",D174+G174=0),"",D174/(D174+G174))</f>
        <v>0.499463519313305</v>
      </c>
      <c r="K174" s="55" t="n">
        <f aca="false">IF(E174="","",E174/(E174+H174))</f>
        <v>0.486140724946695</v>
      </c>
      <c r="L174" s="66" t="n">
        <f aca="false">IF(OR(K174="",J174=""),"",(J174-K174)*100)</f>
        <v>1.33227943666097</v>
      </c>
      <c r="M174" s="36" t="n">
        <v>2.56149220728919</v>
      </c>
      <c r="N174" s="36" t="n">
        <v>2.07923323551944</v>
      </c>
      <c r="O174" s="36" t="n">
        <f aca="false">SQRT(M174^2+N174^2)</f>
        <v>3.29915946502922</v>
      </c>
      <c r="P174" s="55" t="n">
        <f aca="false">IF(J174="","",MAX(0,J174-1.96*O174/100))</f>
        <v>0.434799993798732</v>
      </c>
      <c r="Q174" s="55" t="n">
        <f aca="false">IF(J174="","",MIN(1,J174+1.96*O174/100))</f>
        <v>0.564127044827878</v>
      </c>
      <c r="R174" s="32" t="str">
        <f aca="false">IF(L174="","",IF(ABS(L174)&lt;=O174,"Yes","No"))</f>
        <v>Yes</v>
      </c>
      <c r="S174" s="32" t="str">
        <f aca="false">IF(L174="","",IF(ABS(L174)&lt;=1.96*O174,"Yes","No"))</f>
        <v>Yes</v>
      </c>
      <c r="T174" s="54" t="n">
        <f aca="false">IF(D174="","",ROUND(SQRT(((D174+G174)*O174/100)^2+(J174*(D174+G174)*0.09179)^2),0))</f>
        <v>105</v>
      </c>
      <c r="U174" s="32"/>
    </row>
    <row r="175" customFormat="false" ht="15" hidden="false" customHeight="false" outlineLevel="0" collapsed="false">
      <c r="A175" s="32" t="s">
        <v>198</v>
      </c>
      <c r="B175" s="32" t="s">
        <v>333</v>
      </c>
      <c r="C175" s="32" t="s">
        <v>335</v>
      </c>
      <c r="D175" s="54" t="n">
        <v>468</v>
      </c>
      <c r="E175" s="54" t="n">
        <v>449</v>
      </c>
      <c r="F175" s="65" t="n">
        <f aca="false">IF(E175="","",D175-E175)</f>
        <v>19</v>
      </c>
      <c r="G175" s="54" t="n">
        <v>467</v>
      </c>
      <c r="H175" s="54" t="n">
        <v>448</v>
      </c>
      <c r="I175" s="65" t="n">
        <f aca="false">IF(H175="","",G175-H175)</f>
        <v>19</v>
      </c>
      <c r="J175" s="55" t="n">
        <f aca="false">IF(OR(D175="",D175+G175=0),"",D175/(D175+G175))</f>
        <v>0.500534759358289</v>
      </c>
      <c r="K175" s="55" t="n">
        <f aca="false">IF(E175="","",E175/(E175+H175))</f>
        <v>0.500557413600892</v>
      </c>
      <c r="L175" s="66" t="n">
        <f aca="false">IF(OR(K175="",J175=""),"",(J175-K175)*100)</f>
        <v>-0.00226542426031706</v>
      </c>
      <c r="M175" s="36" t="n">
        <v>2.81289925030312</v>
      </c>
      <c r="N175" s="36" t="n">
        <v>2.07923323551944</v>
      </c>
      <c r="O175" s="36" t="n">
        <f aca="false">SQRT(M175^2+N175^2)</f>
        <v>3.49794411619804</v>
      </c>
      <c r="P175" s="55" t="n">
        <f aca="false">IF(J175="","",MAX(0,J175-1.96*O175/100))</f>
        <v>0.431975054680807</v>
      </c>
      <c r="Q175" s="55" t="n">
        <f aca="false">IF(J175="","",MIN(1,J175+1.96*O175/100))</f>
        <v>0.56909446403577</v>
      </c>
      <c r="R175" s="32" t="str">
        <f aca="false">IF(L175="","",IF(ABS(L175)&lt;=O175,"Yes","No"))</f>
        <v>Yes</v>
      </c>
      <c r="S175" s="32" t="str">
        <f aca="false">IF(L175="","",IF(ABS(L175)&lt;=1.96*O175,"Yes","No"))</f>
        <v>Yes</v>
      </c>
      <c r="T175" s="54" t="n">
        <f aca="false">IF(D175="","",ROUND(SQRT(((D175+G175)*O175/100)^2+(J175*(D175+G175)*0.09439)^2),0))</f>
        <v>55</v>
      </c>
      <c r="U175" s="32"/>
    </row>
    <row r="176" customFormat="false" ht="15" hidden="false" customHeight="false" outlineLevel="0" collapsed="false">
      <c r="A176" s="32" t="s">
        <v>198</v>
      </c>
      <c r="B176" s="32" t="s">
        <v>333</v>
      </c>
      <c r="C176" s="32" t="s">
        <v>336</v>
      </c>
      <c r="D176" s="54" t="n">
        <v>1211</v>
      </c>
      <c r="E176" s="54" t="n">
        <v>1161</v>
      </c>
      <c r="F176" s="65" t="n">
        <f aca="false">IF(E176="","",D176-E176)</f>
        <v>50</v>
      </c>
      <c r="G176" s="54" t="n">
        <v>970</v>
      </c>
      <c r="H176" s="54" t="n">
        <v>915</v>
      </c>
      <c r="I176" s="65" t="n">
        <f aca="false">IF(H176="","",G176-H176)</f>
        <v>55</v>
      </c>
      <c r="J176" s="55" t="n">
        <f aca="false">IF(OR(D176="",D176+G176=0),"",D176/(D176+G176))</f>
        <v>0.555249885373682</v>
      </c>
      <c r="K176" s="55" t="n">
        <f aca="false">IF(E176="","",E176/(E176+H176))</f>
        <v>0.559248554913295</v>
      </c>
      <c r="L176" s="66" t="n">
        <f aca="false">IF(OR(K176="",J176=""),"",(J176-K176)*100)</f>
        <v>-0.399866953961303</v>
      </c>
      <c r="M176" s="36" t="n">
        <v>2.56149220728919</v>
      </c>
      <c r="N176" s="36" t="n">
        <v>2.07923323551944</v>
      </c>
      <c r="O176" s="36" t="n">
        <f aca="false">SQRT(M176^2+N176^2)</f>
        <v>3.29915946502922</v>
      </c>
      <c r="P176" s="55" t="n">
        <f aca="false">IF(J176="","",MAX(0,J176-1.96*O176/100))</f>
        <v>0.490586359859109</v>
      </c>
      <c r="Q176" s="55" t="n">
        <f aca="false">IF(J176="","",MIN(1,J176+1.96*O176/100))</f>
        <v>0.619913410888255</v>
      </c>
      <c r="R176" s="32" t="str">
        <f aca="false">IF(L176="","",IF(ABS(L176)&lt;=O176,"Yes","No"))</f>
        <v>Yes</v>
      </c>
      <c r="S176" s="32" t="str">
        <f aca="false">IF(L176="","",IF(ABS(L176)&lt;=1.96*O176,"Yes","No"))</f>
        <v>Yes</v>
      </c>
      <c r="T176" s="54" t="n">
        <f aca="false">IF(D176="","",ROUND(SQRT(((D176+G176)*O176/100)^2+(J176*(D176+G176)*0.09179)^2),0))</f>
        <v>132</v>
      </c>
      <c r="U176" s="32"/>
    </row>
    <row r="177" customFormat="false" ht="15" hidden="false" customHeight="false" outlineLevel="0" collapsed="false">
      <c r="A177" s="32" t="s">
        <v>198</v>
      </c>
      <c r="B177" s="32" t="s">
        <v>333</v>
      </c>
      <c r="C177" s="32" t="s">
        <v>337</v>
      </c>
      <c r="D177" s="54" t="n">
        <v>530</v>
      </c>
      <c r="E177" s="54" t="n">
        <v>534</v>
      </c>
      <c r="F177" s="65" t="n">
        <f aca="false">IF(E177="","",D177-E177)</f>
        <v>-4</v>
      </c>
      <c r="G177" s="54" t="n">
        <v>573</v>
      </c>
      <c r="H177" s="54" t="n">
        <v>577</v>
      </c>
      <c r="I177" s="65" t="n">
        <f aca="false">IF(H177="","",G177-H177)</f>
        <v>-4</v>
      </c>
      <c r="J177" s="55" t="n">
        <f aca="false">IF(OR(D177="",D177+G177=0),"",D177/(D177+G177))</f>
        <v>0.480507706255666</v>
      </c>
      <c r="K177" s="55" t="n">
        <f aca="false">IF(E177="","",E177/(E177+H177))</f>
        <v>0.480648064806481</v>
      </c>
      <c r="L177" s="66" t="n">
        <f aca="false">IF(OR(K177="",J177=""),"",(J177-K177)*100)</f>
        <v>-0.014035855081429</v>
      </c>
      <c r="M177" s="36" t="n">
        <v>2.81289925030312</v>
      </c>
      <c r="N177" s="36" t="n">
        <v>2.07923323551944</v>
      </c>
      <c r="O177" s="36" t="n">
        <f aca="false">SQRT(M177^2+N177^2)</f>
        <v>3.49794411619804</v>
      </c>
      <c r="P177" s="55" t="n">
        <f aca="false">IF(J177="","",MAX(0,J177-1.96*O177/100))</f>
        <v>0.411948001578185</v>
      </c>
      <c r="Q177" s="55" t="n">
        <f aca="false">IF(J177="","",MIN(1,J177+1.96*O177/100))</f>
        <v>0.549067410933148</v>
      </c>
      <c r="R177" s="32" t="str">
        <f aca="false">IF(L177="","",IF(ABS(L177)&lt;=O177,"Yes","No"))</f>
        <v>Yes</v>
      </c>
      <c r="S177" s="32" t="str">
        <f aca="false">IF(L177="","",IF(ABS(L177)&lt;=1.96*O177,"Yes","No"))</f>
        <v>Yes</v>
      </c>
      <c r="T177" s="54" t="n">
        <f aca="false">IF(D177="","",ROUND(SQRT(((D177+G177)*O177/100)^2+(J177*(D177+G177)*0.09439)^2),0))</f>
        <v>63</v>
      </c>
      <c r="U177" s="32"/>
    </row>
    <row r="178" customFormat="false" ht="15" hidden="false" customHeight="false" outlineLevel="0" collapsed="false">
      <c r="A178" s="32" t="s">
        <v>198</v>
      </c>
      <c r="B178" s="32" t="s">
        <v>333</v>
      </c>
      <c r="C178" s="32" t="s">
        <v>338</v>
      </c>
      <c r="D178" s="54" t="n">
        <v>1079</v>
      </c>
      <c r="E178" s="54" t="n">
        <v>1123</v>
      </c>
      <c r="F178" s="65" t="n">
        <f aca="false">IF(E178="","",D178-E178)</f>
        <v>-44</v>
      </c>
      <c r="G178" s="54" t="n">
        <v>765</v>
      </c>
      <c r="H178" s="54" t="n">
        <v>741</v>
      </c>
      <c r="I178" s="65" t="n">
        <f aca="false">IF(H178="","",G178-H178)</f>
        <v>24</v>
      </c>
      <c r="J178" s="55" t="n">
        <f aca="false">IF(OR(D178="",D178+G178=0),"",D178/(D178+G178))</f>
        <v>0.585140997830803</v>
      </c>
      <c r="K178" s="55" t="n">
        <f aca="false">IF(E178="","",E178/(E178+H178))</f>
        <v>0.602467811158798</v>
      </c>
      <c r="L178" s="66" t="n">
        <f aca="false">IF(OR(K178="",J178=""),"",(J178-K178)*100)</f>
        <v>-1.73268133279957</v>
      </c>
      <c r="M178" s="36" t="n">
        <v>2.56149220728919</v>
      </c>
      <c r="N178" s="36" t="n">
        <v>2.07923323551944</v>
      </c>
      <c r="O178" s="36" t="n">
        <f aca="false">SQRT(M178^2+N178^2)</f>
        <v>3.29915946502922</v>
      </c>
      <c r="P178" s="55" t="n">
        <f aca="false">IF(J178="","",MAX(0,J178-1.96*O178/100))</f>
        <v>0.52047747231623</v>
      </c>
      <c r="Q178" s="55" t="n">
        <f aca="false">IF(J178="","",MIN(1,J178+1.96*O178/100))</f>
        <v>0.649804523345375</v>
      </c>
      <c r="R178" s="32" t="str">
        <f aca="false">IF(L178="","",IF(ABS(L178)&lt;=O178,"Yes","No"))</f>
        <v>Yes</v>
      </c>
      <c r="S178" s="32" t="str">
        <f aca="false">IF(L178="","",IF(ABS(L178)&lt;=1.96*O178,"Yes","No"))</f>
        <v>Yes</v>
      </c>
      <c r="T178" s="54" t="n">
        <f aca="false">IF(D178="","",ROUND(SQRT(((D178+G178)*O178/100)^2+(J178*(D178+G178)*0.09179)^2),0))</f>
        <v>116</v>
      </c>
      <c r="U178" s="32"/>
    </row>
    <row r="179" customFormat="false" ht="15" hidden="false" customHeight="false" outlineLevel="0" collapsed="false">
      <c r="A179" s="32" t="s">
        <v>198</v>
      </c>
      <c r="B179" s="32" t="s">
        <v>333</v>
      </c>
      <c r="C179" s="32" t="s">
        <v>339</v>
      </c>
      <c r="D179" s="54" t="n">
        <v>1013</v>
      </c>
      <c r="E179" s="54" t="n">
        <v>1054</v>
      </c>
      <c r="F179" s="65" t="n">
        <f aca="false">IF(E179="","",D179-E179)</f>
        <v>-41</v>
      </c>
      <c r="G179" s="54" t="n">
        <v>730</v>
      </c>
      <c r="H179" s="54" t="n">
        <v>706</v>
      </c>
      <c r="I179" s="65" t="n">
        <f aca="false">IF(H179="","",G179-H179)</f>
        <v>24</v>
      </c>
      <c r="J179" s="55" t="n">
        <f aca="false">IF(OR(D179="",D179+G179=0),"",D179/(D179+G179))</f>
        <v>0.581181870338497</v>
      </c>
      <c r="K179" s="55" t="n">
        <f aca="false">IF(E179="","",E179/(E179+H179))</f>
        <v>0.598863636363636</v>
      </c>
      <c r="L179" s="66" t="n">
        <f aca="false">IF(OR(K179="",J179=""),"",(J179-K179)*100)</f>
        <v>-1.76817660251395</v>
      </c>
      <c r="M179" s="36" t="n">
        <v>2.56149220728919</v>
      </c>
      <c r="N179" s="36" t="n">
        <v>2.07923323551944</v>
      </c>
      <c r="O179" s="36" t="n">
        <f aca="false">SQRT(M179^2+N179^2)</f>
        <v>3.29915946502922</v>
      </c>
      <c r="P179" s="55" t="n">
        <f aca="false">IF(J179="","",MAX(0,J179-1.96*O179/100))</f>
        <v>0.516518344823924</v>
      </c>
      <c r="Q179" s="55" t="n">
        <f aca="false">IF(J179="","",MIN(1,J179+1.96*O179/100))</f>
        <v>0.64584539585307</v>
      </c>
      <c r="R179" s="32" t="str">
        <f aca="false">IF(L179="","",IF(ABS(L179)&lt;=O179,"Yes","No"))</f>
        <v>Yes</v>
      </c>
      <c r="S179" s="32" t="str">
        <f aca="false">IF(L179="","",IF(ABS(L179)&lt;=1.96*O179,"Yes","No"))</f>
        <v>Yes</v>
      </c>
      <c r="T179" s="54" t="n">
        <f aca="false">IF(D179="","",ROUND(SQRT(((D179+G179)*O179/100)^2+(J179*(D179+G179)*0.09179)^2),0))</f>
        <v>109</v>
      </c>
      <c r="U179" s="32"/>
    </row>
    <row r="180" customFormat="false" ht="15" hidden="false" customHeight="false" outlineLevel="0" collapsed="false">
      <c r="A180" s="32" t="s">
        <v>198</v>
      </c>
      <c r="B180" s="32" t="s">
        <v>333</v>
      </c>
      <c r="C180" s="32" t="s">
        <v>340</v>
      </c>
      <c r="D180" s="54" t="n">
        <v>488</v>
      </c>
      <c r="E180" s="54" t="n">
        <v>469</v>
      </c>
      <c r="F180" s="65" t="n">
        <f aca="false">IF(E180="","",D180-E180)</f>
        <v>19</v>
      </c>
      <c r="G180" s="54" t="n">
        <v>441</v>
      </c>
      <c r="H180" s="54" t="n">
        <v>468</v>
      </c>
      <c r="I180" s="65" t="n">
        <f aca="false">IF(H180="","",G180-H180)</f>
        <v>-27</v>
      </c>
      <c r="J180" s="55" t="n">
        <f aca="false">IF(OR(D180="",D180+G180=0),"",D180/(D180+G180))</f>
        <v>0.52529601722282</v>
      </c>
      <c r="K180" s="55" t="n">
        <f aca="false">IF(E180="","",E180/(E180+H180))</f>
        <v>0.500533617929562</v>
      </c>
      <c r="L180" s="66" t="n">
        <f aca="false">IF(OR(K180="",J180=""),"",(J180-K180)*100)</f>
        <v>2.47623992932579</v>
      </c>
      <c r="M180" s="36" t="n">
        <v>2.81289925030312</v>
      </c>
      <c r="N180" s="36" t="n">
        <v>2.07923323551944</v>
      </c>
      <c r="O180" s="36" t="n">
        <f aca="false">SQRT(M180^2+N180^2)</f>
        <v>3.49794411619804</v>
      </c>
      <c r="P180" s="55" t="n">
        <f aca="false">IF(J180="","",MAX(0,J180-1.96*O180/100))</f>
        <v>0.456736312545339</v>
      </c>
      <c r="Q180" s="55" t="n">
        <f aca="false">IF(J180="","",MIN(1,J180+1.96*O180/100))</f>
        <v>0.593855721900302</v>
      </c>
      <c r="R180" s="32" t="str">
        <f aca="false">IF(L180="","",IF(ABS(L180)&lt;=O180,"Yes","No"))</f>
        <v>Yes</v>
      </c>
      <c r="S180" s="32" t="str">
        <f aca="false">IF(L180="","",IF(ABS(L180)&lt;=1.96*O180,"Yes","No"))</f>
        <v>Yes</v>
      </c>
      <c r="T180" s="54" t="n">
        <f aca="false">IF(D180="","",ROUND(SQRT(((D180+G180)*O180/100)^2+(J180*(D180+G180)*0.09439)^2),0))</f>
        <v>56</v>
      </c>
      <c r="U180" s="32"/>
    </row>
    <row r="181" customFormat="false" ht="15" hidden="false" customHeight="false" outlineLevel="0" collapsed="false">
      <c r="A181" s="32" t="s">
        <v>198</v>
      </c>
      <c r="B181" s="32" t="s">
        <v>333</v>
      </c>
      <c r="C181" s="32" t="s">
        <v>341</v>
      </c>
      <c r="D181" s="54" t="n">
        <v>1304</v>
      </c>
      <c r="E181" s="54" t="n">
        <v>1317</v>
      </c>
      <c r="F181" s="65" t="n">
        <f aca="false">IF(E181="","",D181-E181)</f>
        <v>-13</v>
      </c>
      <c r="G181" s="54" t="n">
        <v>1318</v>
      </c>
      <c r="H181" s="54" t="n">
        <v>1291</v>
      </c>
      <c r="I181" s="65" t="n">
        <f aca="false">IF(H181="","",G181-H181)</f>
        <v>27</v>
      </c>
      <c r="J181" s="55" t="n">
        <f aca="false">IF(OR(D181="",D181+G181=0),"",D181/(D181+G181))</f>
        <v>0.497330282227307</v>
      </c>
      <c r="K181" s="55" t="n">
        <f aca="false">IF(E181="","",E181/(E181+H181))</f>
        <v>0.504984662576687</v>
      </c>
      <c r="L181" s="66" t="n">
        <f aca="false">IF(OR(K181="",J181=""),"",(J181-K181)*100)</f>
        <v>-0.765438034937976</v>
      </c>
      <c r="M181" s="36" t="n">
        <v>2.56149220728919</v>
      </c>
      <c r="N181" s="36" t="n">
        <v>2.07923323551944</v>
      </c>
      <c r="O181" s="36" t="n">
        <f aca="false">SQRT(M181^2+N181^2)</f>
        <v>3.29915946502922</v>
      </c>
      <c r="P181" s="55" t="n">
        <f aca="false">IF(J181="","",MAX(0,J181-1.96*O181/100))</f>
        <v>0.432666756712735</v>
      </c>
      <c r="Q181" s="55" t="n">
        <f aca="false">IF(J181="","",MIN(1,J181+1.96*O181/100))</f>
        <v>0.56199380774188</v>
      </c>
      <c r="R181" s="32" t="str">
        <f aca="false">IF(L181="","",IF(ABS(L181)&lt;=O181,"Yes","No"))</f>
        <v>Yes</v>
      </c>
      <c r="S181" s="32" t="str">
        <f aca="false">IF(L181="","",IF(ABS(L181)&lt;=1.96*O181,"Yes","No"))</f>
        <v>Yes</v>
      </c>
      <c r="T181" s="54" t="n">
        <f aca="false">IF(D181="","",ROUND(SQRT(((D181+G181)*O181/100)^2+(J181*(D181+G181)*0.09179)^2),0))</f>
        <v>148</v>
      </c>
      <c r="U181" s="32"/>
    </row>
    <row r="182" customFormat="false" ht="15" hidden="false" customHeight="false" outlineLevel="0" collapsed="false">
      <c r="A182" s="32" t="s">
        <v>198</v>
      </c>
      <c r="B182" s="32" t="s">
        <v>342</v>
      </c>
      <c r="C182" s="32" t="s">
        <v>343</v>
      </c>
      <c r="D182" s="54" t="n">
        <v>1016</v>
      </c>
      <c r="E182" s="54" t="n">
        <v>992</v>
      </c>
      <c r="F182" s="65" t="n">
        <f aca="false">IF(E182="","",D182-E182)</f>
        <v>24</v>
      </c>
      <c r="G182" s="54" t="n">
        <v>975</v>
      </c>
      <c r="H182" s="54" t="n">
        <v>983</v>
      </c>
      <c r="I182" s="65" t="n">
        <f aca="false">IF(H182="","",G182-H182)</f>
        <v>-8</v>
      </c>
      <c r="J182" s="55" t="n">
        <f aca="false">IF(OR(D182="",D182+G182=0),"",D182/(D182+G182))</f>
        <v>0.510296333500753</v>
      </c>
      <c r="K182" s="55" t="n">
        <f aca="false">IF(E182="","",E182/(E182+H182))</f>
        <v>0.502278481012658</v>
      </c>
      <c r="L182" s="66" t="n">
        <f aca="false">IF(OR(K182="",J182=""),"",(J182-K182)*100)</f>
        <v>0.801785248809517</v>
      </c>
      <c r="M182" s="36" t="n">
        <v>2.56149220728919</v>
      </c>
      <c r="N182" s="36" t="n">
        <v>2.07923323551944</v>
      </c>
      <c r="O182" s="36" t="n">
        <f aca="false">SQRT(M182^2+N182^2)</f>
        <v>3.29915946502922</v>
      </c>
      <c r="P182" s="55" t="n">
        <f aca="false">IF(J182="","",MAX(0,J182-1.96*O182/100))</f>
        <v>0.445632807986181</v>
      </c>
      <c r="Q182" s="55" t="n">
        <f aca="false">IF(J182="","",MIN(1,J182+1.96*O182/100))</f>
        <v>0.574959859015326</v>
      </c>
      <c r="R182" s="32" t="str">
        <f aca="false">IF(L182="","",IF(ABS(L182)&lt;=O182,"Yes","No"))</f>
        <v>Yes</v>
      </c>
      <c r="S182" s="32" t="str">
        <f aca="false">IF(L182="","",IF(ABS(L182)&lt;=1.96*O182,"Yes","No"))</f>
        <v>Yes</v>
      </c>
      <c r="T182" s="54" t="n">
        <f aca="false">IF(D182="","",ROUND(SQRT(((D182+G182)*O182/100)^2+(J182*(D182+G182)*0.09179)^2),0))</f>
        <v>114</v>
      </c>
      <c r="U182" s="32"/>
    </row>
    <row r="183" customFormat="false" ht="15" hidden="false" customHeight="false" outlineLevel="0" collapsed="false">
      <c r="A183" s="32" t="s">
        <v>198</v>
      </c>
      <c r="B183" s="32" t="s">
        <v>342</v>
      </c>
      <c r="C183" s="32" t="s">
        <v>344</v>
      </c>
      <c r="D183" s="54" t="n">
        <v>1278</v>
      </c>
      <c r="E183" s="54" t="n">
        <v>1311</v>
      </c>
      <c r="F183" s="65" t="n">
        <f aca="false">IF(E183="","",D183-E183)</f>
        <v>-33</v>
      </c>
      <c r="G183" s="54" t="n">
        <v>1285</v>
      </c>
      <c r="H183" s="54" t="n">
        <v>1258</v>
      </c>
      <c r="I183" s="65" t="n">
        <f aca="false">IF(H183="","",G183-H183)</f>
        <v>27</v>
      </c>
      <c r="J183" s="55" t="n">
        <f aca="false">IF(OR(D183="",D183+G183=0),"",D183/(D183+G183))</f>
        <v>0.498634412797503</v>
      </c>
      <c r="K183" s="55" t="n">
        <f aca="false">IF(E183="","",E183/(E183+H183))</f>
        <v>0.510315297781238</v>
      </c>
      <c r="L183" s="66" t="n">
        <f aca="false">IF(OR(K183="",J183=""),"",(J183-K183)*100)</f>
        <v>-1.16808849837349</v>
      </c>
      <c r="M183" s="36" t="n">
        <v>2.56149220728919</v>
      </c>
      <c r="N183" s="36" t="n">
        <v>2.07923323551944</v>
      </c>
      <c r="O183" s="36" t="n">
        <f aca="false">SQRT(M183^2+N183^2)</f>
        <v>3.29915946502922</v>
      </c>
      <c r="P183" s="55" t="n">
        <f aca="false">IF(J183="","",MAX(0,J183-1.96*O183/100))</f>
        <v>0.43397088728293</v>
      </c>
      <c r="Q183" s="55" t="n">
        <f aca="false">IF(J183="","",MIN(1,J183+1.96*O183/100))</f>
        <v>0.563297938312076</v>
      </c>
      <c r="R183" s="32" t="str">
        <f aca="false">IF(L183="","",IF(ABS(L183)&lt;=O183,"Yes","No"))</f>
        <v>Yes</v>
      </c>
      <c r="S183" s="32" t="str">
        <f aca="false">IF(L183="","",IF(ABS(L183)&lt;=1.96*O183,"Yes","No"))</f>
        <v>Yes</v>
      </c>
      <c r="T183" s="54" t="n">
        <f aca="false">IF(D183="","",ROUND(SQRT(((D183+G183)*O183/100)^2+(J183*(D183+G183)*0.09179)^2),0))</f>
        <v>145</v>
      </c>
      <c r="U183" s="32"/>
    </row>
    <row r="184" customFormat="false" ht="15" hidden="false" customHeight="false" outlineLevel="0" collapsed="false">
      <c r="A184" s="32" t="s">
        <v>198</v>
      </c>
      <c r="B184" s="32" t="s">
        <v>342</v>
      </c>
      <c r="C184" s="32" t="s">
        <v>345</v>
      </c>
      <c r="D184" s="54" t="n">
        <v>952</v>
      </c>
      <c r="E184" s="54" t="n">
        <v>914</v>
      </c>
      <c r="F184" s="65" t="n">
        <f aca="false">IF(E184="","",D184-E184)</f>
        <v>38</v>
      </c>
      <c r="G184" s="54" t="n">
        <v>1087</v>
      </c>
      <c r="H184" s="54" t="n">
        <v>1075</v>
      </c>
      <c r="I184" s="65" t="n">
        <f aca="false">IF(H184="","",G184-H184)</f>
        <v>12</v>
      </c>
      <c r="J184" s="55" t="n">
        <f aca="false">IF(OR(D184="",D184+G184=0),"",D184/(D184+G184))</f>
        <v>0.466895537027955</v>
      </c>
      <c r="K184" s="55" t="n">
        <f aca="false">IF(E184="","",E184/(E184+H184))</f>
        <v>0.459527400703871</v>
      </c>
      <c r="L184" s="66" t="n">
        <f aca="false">IF(OR(K184="",J184=""),"",(J184-K184)*100)</f>
        <v>0.736813632408362</v>
      </c>
      <c r="M184" s="36" t="n">
        <v>2.56149220728919</v>
      </c>
      <c r="N184" s="36" t="n">
        <v>2.07923323551944</v>
      </c>
      <c r="O184" s="36" t="n">
        <f aca="false">SQRT(M184^2+N184^2)</f>
        <v>3.29915946502922</v>
      </c>
      <c r="P184" s="55" t="n">
        <f aca="false">IF(J184="","",MAX(0,J184-1.96*O184/100))</f>
        <v>0.402232011513382</v>
      </c>
      <c r="Q184" s="55" t="n">
        <f aca="false">IF(J184="","",MIN(1,J184+1.96*O184/100))</f>
        <v>0.531559062542528</v>
      </c>
      <c r="R184" s="32" t="str">
        <f aca="false">IF(L184="","",IF(ABS(L184)&lt;=O184,"Yes","No"))</f>
        <v>Yes</v>
      </c>
      <c r="S184" s="32" t="str">
        <f aca="false">IF(L184="","",IF(ABS(L184)&lt;=1.96*O184,"Yes","No"))</f>
        <v>Yes</v>
      </c>
      <c r="T184" s="54" t="n">
        <f aca="false">IF(D184="","",ROUND(SQRT(((D184+G184)*O184/100)^2+(J184*(D184+G184)*0.09179)^2),0))</f>
        <v>110</v>
      </c>
      <c r="U184" s="32"/>
    </row>
    <row r="185" customFormat="false" ht="15" hidden="false" customHeight="false" outlineLevel="0" collapsed="false">
      <c r="A185" s="32" t="s">
        <v>198</v>
      </c>
      <c r="B185" s="32" t="s">
        <v>342</v>
      </c>
      <c r="C185" s="32" t="s">
        <v>346</v>
      </c>
      <c r="D185" s="54" t="n">
        <v>757</v>
      </c>
      <c r="E185" s="54" t="n">
        <v>735</v>
      </c>
      <c r="F185" s="65" t="n">
        <f aca="false">IF(E185="","",D185-E185)</f>
        <v>22</v>
      </c>
      <c r="G185" s="54" t="n">
        <v>645</v>
      </c>
      <c r="H185" s="54" t="n">
        <v>653</v>
      </c>
      <c r="I185" s="65" t="n">
        <f aca="false">IF(H185="","",G185-H185)</f>
        <v>-8</v>
      </c>
      <c r="J185" s="55" t="n">
        <f aca="false">IF(OR(D185="",D185+G185=0),"",D185/(D185+G185))</f>
        <v>0.539942938659059</v>
      </c>
      <c r="K185" s="55" t="n">
        <f aca="false">IF(E185="","",E185/(E185+H185))</f>
        <v>0.529538904899136</v>
      </c>
      <c r="L185" s="66" t="n">
        <f aca="false">IF(OR(K185="",J185=""),"",(J185-K185)*100)</f>
        <v>1.0404033759923</v>
      </c>
      <c r="M185" s="36" t="n">
        <v>2.56149220728919</v>
      </c>
      <c r="N185" s="36" t="n">
        <v>2.07923323551944</v>
      </c>
      <c r="O185" s="36" t="n">
        <f aca="false">SQRT(M185^2+N185^2)</f>
        <v>3.29915946502922</v>
      </c>
      <c r="P185" s="55" t="n">
        <f aca="false">IF(J185="","",MAX(0,J185-1.96*O185/100))</f>
        <v>0.475279413144486</v>
      </c>
      <c r="Q185" s="55" t="n">
        <f aca="false">IF(J185="","",MIN(1,J185+1.96*O185/100))</f>
        <v>0.604606464173631</v>
      </c>
      <c r="R185" s="32" t="str">
        <f aca="false">IF(L185="","",IF(ABS(L185)&lt;=O185,"Yes","No"))</f>
        <v>Yes</v>
      </c>
      <c r="S185" s="32" t="str">
        <f aca="false">IF(L185="","",IF(ABS(L185)&lt;=1.96*O185,"Yes","No"))</f>
        <v>Yes</v>
      </c>
      <c r="T185" s="54" t="n">
        <f aca="false">IF(D185="","",ROUND(SQRT(((D185+G185)*O185/100)^2+(J185*(D185+G185)*0.09179)^2),0))</f>
        <v>83</v>
      </c>
      <c r="U185" s="32"/>
    </row>
    <row r="186" customFormat="false" ht="15" hidden="false" customHeight="false" outlineLevel="0" collapsed="false">
      <c r="A186" s="32" t="s">
        <v>198</v>
      </c>
      <c r="B186" s="32" t="s">
        <v>342</v>
      </c>
      <c r="C186" s="32" t="s">
        <v>347</v>
      </c>
      <c r="D186" s="54" t="n">
        <v>2008</v>
      </c>
      <c r="E186" s="54" t="n">
        <v>1929</v>
      </c>
      <c r="F186" s="65" t="n">
        <f aca="false">IF(E186="","",D186-E186)</f>
        <v>79</v>
      </c>
      <c r="G186" s="54" t="n">
        <v>1748</v>
      </c>
      <c r="H186" s="54" t="n">
        <v>1679</v>
      </c>
      <c r="I186" s="65" t="n">
        <f aca="false">IF(H186="","",G186-H186)</f>
        <v>69</v>
      </c>
      <c r="J186" s="55" t="n">
        <f aca="false">IF(OR(D186="",D186+G186=0),"",D186/(D186+G186))</f>
        <v>0.534611288604899</v>
      </c>
      <c r="K186" s="55" t="n">
        <f aca="false">IF(E186="","",E186/(E186+H186))</f>
        <v>0.534645232815965</v>
      </c>
      <c r="L186" s="66" t="n">
        <f aca="false">IF(OR(K186="",J186=""),"",(J186-K186)*100)</f>
        <v>-0.00339442110657284</v>
      </c>
      <c r="M186" s="36" t="n">
        <v>2.56149220728919</v>
      </c>
      <c r="N186" s="36" t="n">
        <v>2.07923323551944</v>
      </c>
      <c r="O186" s="36" t="n">
        <f aca="false">SQRT(M186^2+N186^2)</f>
        <v>3.29915946502922</v>
      </c>
      <c r="P186" s="55" t="n">
        <f aca="false">IF(J186="","",MAX(0,J186-1.96*O186/100))</f>
        <v>0.469947763090326</v>
      </c>
      <c r="Q186" s="55" t="n">
        <f aca="false">IF(J186="","",MIN(1,J186+1.96*O186/100))</f>
        <v>0.599274814119472</v>
      </c>
      <c r="R186" s="32" t="str">
        <f aca="false">IF(L186="","",IF(ABS(L186)&lt;=O186,"Yes","No"))</f>
        <v>Yes</v>
      </c>
      <c r="S186" s="32" t="str">
        <f aca="false">IF(L186="","",IF(ABS(L186)&lt;=1.96*O186,"Yes","No"))</f>
        <v>Yes</v>
      </c>
      <c r="T186" s="54" t="n">
        <f aca="false">IF(D186="","",ROUND(SQRT(((D186+G186)*O186/100)^2+(J186*(D186+G186)*0.09179)^2),0))</f>
        <v>222</v>
      </c>
      <c r="U186" s="32"/>
    </row>
    <row r="187" customFormat="false" ht="15" hidden="false" customHeight="false" outlineLevel="0" collapsed="false">
      <c r="A187" s="32" t="s">
        <v>198</v>
      </c>
      <c r="B187" s="32" t="s">
        <v>342</v>
      </c>
      <c r="C187" s="32" t="s">
        <v>348</v>
      </c>
      <c r="D187" s="54" t="n">
        <v>724</v>
      </c>
      <c r="E187" s="54" t="n">
        <v>696</v>
      </c>
      <c r="F187" s="65" t="n">
        <f aca="false">IF(E187="","",D187-E187)</f>
        <v>28</v>
      </c>
      <c r="G187" s="54" t="n">
        <v>677</v>
      </c>
      <c r="H187" s="54" t="n">
        <v>666</v>
      </c>
      <c r="I187" s="65" t="n">
        <f aca="false">IF(H187="","",G187-H187)</f>
        <v>11</v>
      </c>
      <c r="J187" s="55" t="n">
        <f aca="false">IF(OR(D187="",D187+G187=0),"",D187/(D187+G187))</f>
        <v>0.516773733047823</v>
      </c>
      <c r="K187" s="55" t="n">
        <f aca="false">IF(E187="","",E187/(E187+H187))</f>
        <v>0.511013215859031</v>
      </c>
      <c r="L187" s="66" t="n">
        <f aca="false">IF(OR(K187="",J187=""),"",(J187-K187)*100)</f>
        <v>0.576051718879223</v>
      </c>
      <c r="M187" s="36" t="n">
        <v>2.56149220728919</v>
      </c>
      <c r="N187" s="36" t="n">
        <v>2.07923323551944</v>
      </c>
      <c r="O187" s="36" t="n">
        <f aca="false">SQRT(M187^2+N187^2)</f>
        <v>3.29915946502922</v>
      </c>
      <c r="P187" s="55" t="n">
        <f aca="false">IF(J187="","",MAX(0,J187-1.96*O187/100))</f>
        <v>0.45211020753325</v>
      </c>
      <c r="Q187" s="55" t="n">
        <f aca="false">IF(J187="","",MIN(1,J187+1.96*O187/100))</f>
        <v>0.581437258562396</v>
      </c>
      <c r="R187" s="32" t="str">
        <f aca="false">IF(L187="","",IF(ABS(L187)&lt;=O187,"Yes","No"))</f>
        <v>Yes</v>
      </c>
      <c r="S187" s="32" t="str">
        <f aca="false">IF(L187="","",IF(ABS(L187)&lt;=1.96*O187,"Yes","No"))</f>
        <v>Yes</v>
      </c>
      <c r="T187" s="54" t="n">
        <f aca="false">IF(D187="","",ROUND(SQRT(((D187+G187)*O187/100)^2+(J187*(D187+G187)*0.09179)^2),0))</f>
        <v>81</v>
      </c>
      <c r="U187" s="32"/>
    </row>
    <row r="188" customFormat="false" ht="15" hidden="false" customHeight="false" outlineLevel="0" collapsed="false">
      <c r="A188" s="32" t="s">
        <v>198</v>
      </c>
      <c r="B188" s="32" t="s">
        <v>342</v>
      </c>
      <c r="C188" s="32" t="s">
        <v>349</v>
      </c>
      <c r="D188" s="54" t="n">
        <v>740</v>
      </c>
      <c r="E188" s="54" t="n">
        <v>715</v>
      </c>
      <c r="F188" s="65" t="n">
        <f aca="false">IF(E188="","",D188-E188)</f>
        <v>25</v>
      </c>
      <c r="G188" s="54" t="n">
        <v>632</v>
      </c>
      <c r="H188" s="54" t="n">
        <v>601</v>
      </c>
      <c r="I188" s="65" t="n">
        <f aca="false">IF(H188="","",G188-H188)</f>
        <v>31</v>
      </c>
      <c r="J188" s="55" t="n">
        <f aca="false">IF(OR(D188="",D188+G188=0),"",D188/(D188+G188))</f>
        <v>0.53935860058309</v>
      </c>
      <c r="K188" s="55" t="n">
        <f aca="false">IF(E188="","",E188/(E188+H188))</f>
        <v>0.543313069908815</v>
      </c>
      <c r="L188" s="66" t="n">
        <f aca="false">IF(OR(K188="",J188=""),"",(J188-K188)*100)</f>
        <v>-0.395446932572419</v>
      </c>
      <c r="M188" s="36" t="n">
        <v>2.56149220728919</v>
      </c>
      <c r="N188" s="36" t="n">
        <v>2.07923323551944</v>
      </c>
      <c r="O188" s="36" t="n">
        <f aca="false">SQRT(M188^2+N188^2)</f>
        <v>3.29915946502922</v>
      </c>
      <c r="P188" s="55" t="n">
        <f aca="false">IF(J188="","",MAX(0,J188-1.96*O188/100))</f>
        <v>0.474695075068518</v>
      </c>
      <c r="Q188" s="55" t="n">
        <f aca="false">IF(J188="","",MIN(1,J188+1.96*O188/100))</f>
        <v>0.604022126097663</v>
      </c>
      <c r="R188" s="32" t="str">
        <f aca="false">IF(L188="","",IF(ABS(L188)&lt;=O188,"Yes","No"))</f>
        <v>Yes</v>
      </c>
      <c r="S188" s="32" t="str">
        <f aca="false">IF(L188="","",IF(ABS(L188)&lt;=1.96*O188,"Yes","No"))</f>
        <v>Yes</v>
      </c>
      <c r="T188" s="54" t="n">
        <f aca="false">IF(D188="","",ROUND(SQRT(((D188+G188)*O188/100)^2+(J188*(D188+G188)*0.09179)^2),0))</f>
        <v>82</v>
      </c>
      <c r="U188" s="32"/>
    </row>
    <row r="189" customFormat="false" ht="15" hidden="false" customHeight="false" outlineLevel="0" collapsed="false">
      <c r="A189" s="32" t="s">
        <v>198</v>
      </c>
      <c r="B189" s="32" t="s">
        <v>342</v>
      </c>
      <c r="C189" s="32" t="s">
        <v>350</v>
      </c>
      <c r="D189" s="54" t="n">
        <v>753</v>
      </c>
      <c r="E189" s="54" t="n">
        <v>728</v>
      </c>
      <c r="F189" s="65" t="n">
        <f aca="false">IF(E189="","",D189-E189)</f>
        <v>25</v>
      </c>
      <c r="G189" s="54" t="n">
        <v>733</v>
      </c>
      <c r="H189" s="54" t="n">
        <v>692</v>
      </c>
      <c r="I189" s="65" t="n">
        <f aca="false">IF(H189="","",G189-H189)</f>
        <v>41</v>
      </c>
      <c r="J189" s="55" t="n">
        <f aca="false">IF(OR(D189="",D189+G189=0),"",D189/(D189+G189))</f>
        <v>0.506729475100942</v>
      </c>
      <c r="K189" s="55" t="n">
        <f aca="false">IF(E189="","",E189/(E189+H189))</f>
        <v>0.512676056338028</v>
      </c>
      <c r="L189" s="66" t="n">
        <f aca="false">IF(OR(K189="",J189=""),"",(J189-K189)*100)</f>
        <v>-0.594658123708602</v>
      </c>
      <c r="M189" s="36" t="n">
        <v>2.56149220728919</v>
      </c>
      <c r="N189" s="36" t="n">
        <v>2.07923323551944</v>
      </c>
      <c r="O189" s="36" t="n">
        <f aca="false">SQRT(M189^2+N189^2)</f>
        <v>3.29915946502922</v>
      </c>
      <c r="P189" s="55" t="n">
        <f aca="false">IF(J189="","",MAX(0,J189-1.96*O189/100))</f>
        <v>0.442065949586369</v>
      </c>
      <c r="Q189" s="55" t="n">
        <f aca="false">IF(J189="","",MIN(1,J189+1.96*O189/100))</f>
        <v>0.571393000615515</v>
      </c>
      <c r="R189" s="32" t="str">
        <f aca="false">IF(L189="","",IF(ABS(L189)&lt;=O189,"Yes","No"))</f>
        <v>Yes</v>
      </c>
      <c r="S189" s="32" t="str">
        <f aca="false">IF(L189="","",IF(ABS(L189)&lt;=1.96*O189,"Yes","No"))</f>
        <v>Yes</v>
      </c>
      <c r="T189" s="54" t="n">
        <f aca="false">IF(D189="","",ROUND(SQRT(((D189+G189)*O189/100)^2+(J189*(D189+G189)*0.09179)^2),0))</f>
        <v>85</v>
      </c>
      <c r="U189" s="32"/>
    </row>
    <row r="190" customFormat="false" ht="15" hidden="false" customHeight="false" outlineLevel="0" collapsed="false">
      <c r="A190" s="32" t="s">
        <v>198</v>
      </c>
      <c r="B190" s="32" t="s">
        <v>351</v>
      </c>
      <c r="C190" s="32" t="s">
        <v>352</v>
      </c>
      <c r="D190" s="54" t="n">
        <v>1450</v>
      </c>
      <c r="E190" s="54" t="n">
        <v>1473</v>
      </c>
      <c r="F190" s="65" t="n">
        <f aca="false">IF(E190="","",D190-E190)</f>
        <v>-23</v>
      </c>
      <c r="G190" s="54" t="n">
        <v>1709</v>
      </c>
      <c r="H190" s="54" t="n">
        <v>1690</v>
      </c>
      <c r="I190" s="65" t="n">
        <f aca="false">IF(H190="","",G190-H190)</f>
        <v>19</v>
      </c>
      <c r="J190" s="55" t="n">
        <f aca="false">IF(OR(D190="",D190+G190=0),"",D190/(D190+G190))</f>
        <v>0.45900601456157</v>
      </c>
      <c r="K190" s="55" t="n">
        <f aca="false">IF(E190="","",E190/(E190+H190))</f>
        <v>0.465697122984508</v>
      </c>
      <c r="L190" s="66" t="n">
        <f aca="false">IF(OR(K190="",J190=""),"",(J190-K190)*100)</f>
        <v>-0.669110842293824</v>
      </c>
      <c r="M190" s="36" t="n">
        <v>2.56149220728919</v>
      </c>
      <c r="N190" s="36" t="n">
        <v>2.07923323551944</v>
      </c>
      <c r="O190" s="36" t="n">
        <f aca="false">SQRT(M190^2+N190^2)</f>
        <v>3.29915946502922</v>
      </c>
      <c r="P190" s="55" t="n">
        <f aca="false">IF(J190="","",MAX(0,J190-1.96*O190/100))</f>
        <v>0.394342489046997</v>
      </c>
      <c r="Q190" s="55" t="n">
        <f aca="false">IF(J190="","",MIN(1,J190+1.96*O190/100))</f>
        <v>0.523669540076143</v>
      </c>
      <c r="R190" s="32" t="str">
        <f aca="false">IF(L190="","",IF(ABS(L190)&lt;=O190,"Yes","No"))</f>
        <v>Yes</v>
      </c>
      <c r="S190" s="32" t="str">
        <f aca="false">IF(L190="","",IF(ABS(L190)&lt;=1.96*O190,"Yes","No"))</f>
        <v>Yes</v>
      </c>
      <c r="T190" s="54" t="n">
        <f aca="false">IF(D190="","",ROUND(SQRT(((D190+G190)*O190/100)^2+(J190*(D190+G190)*0.09179)^2),0))</f>
        <v>169</v>
      </c>
      <c r="U190" s="32"/>
    </row>
    <row r="191" customFormat="false" ht="15" hidden="false" customHeight="false" outlineLevel="0" collapsed="false">
      <c r="A191" s="32" t="s">
        <v>198</v>
      </c>
      <c r="B191" s="32" t="s">
        <v>351</v>
      </c>
      <c r="C191" s="32" t="s">
        <v>353</v>
      </c>
      <c r="D191" s="54" t="n">
        <v>887</v>
      </c>
      <c r="E191" s="54" t="n">
        <v>907</v>
      </c>
      <c r="F191" s="65" t="n">
        <f aca="false">IF(E191="","",D191-E191)</f>
        <v>-20</v>
      </c>
      <c r="G191" s="54" t="n">
        <v>1421</v>
      </c>
      <c r="H191" s="54" t="n">
        <v>1445</v>
      </c>
      <c r="I191" s="65" t="n">
        <f aca="false">IF(H191="","",G191-H191)</f>
        <v>-24</v>
      </c>
      <c r="J191" s="55" t="n">
        <f aca="false">IF(OR(D191="",D191+G191=0),"",D191/(D191+G191))</f>
        <v>0.384315424610052</v>
      </c>
      <c r="K191" s="55" t="n">
        <f aca="false">IF(E191="","",E191/(E191+H191))</f>
        <v>0.38562925170068</v>
      </c>
      <c r="L191" s="66" t="n">
        <f aca="false">IF(OR(K191="",J191=""),"",(J191-K191)*100)</f>
        <v>-0.131382709062833</v>
      </c>
      <c r="M191" s="36" t="n">
        <v>2.56149220728919</v>
      </c>
      <c r="N191" s="36" t="n">
        <v>2.07923323551944</v>
      </c>
      <c r="O191" s="36" t="n">
        <f aca="false">SQRT(M191^2+N191^2)</f>
        <v>3.29915946502922</v>
      </c>
      <c r="P191" s="55" t="n">
        <f aca="false">IF(J191="","",MAX(0,J191-1.96*O191/100))</f>
        <v>0.319651899095479</v>
      </c>
      <c r="Q191" s="55" t="n">
        <f aca="false">IF(J191="","",MIN(1,J191+1.96*O191/100))</f>
        <v>0.448978950124625</v>
      </c>
      <c r="R191" s="32" t="str">
        <f aca="false">IF(L191="","",IF(ABS(L191)&lt;=O191,"Yes","No"))</f>
        <v>Yes</v>
      </c>
      <c r="S191" s="32" t="str">
        <f aca="false">IF(L191="","",IF(ABS(L191)&lt;=1.96*O191,"Yes","No"))</f>
        <v>Yes</v>
      </c>
      <c r="T191" s="54" t="n">
        <f aca="false">IF(D191="","",ROUND(SQRT(((D191+G191)*O191/100)^2+(J191*(D191+G191)*0.09179)^2),0))</f>
        <v>111</v>
      </c>
      <c r="U191" s="32"/>
    </row>
    <row r="192" customFormat="false" ht="15" hidden="false" customHeight="false" outlineLevel="0" collapsed="false">
      <c r="A192" s="32" t="s">
        <v>198</v>
      </c>
      <c r="B192" s="32" t="s">
        <v>354</v>
      </c>
      <c r="C192" s="32" t="s">
        <v>355</v>
      </c>
      <c r="D192" s="54" t="n">
        <v>1006</v>
      </c>
      <c r="E192" s="54" t="n">
        <v>1017</v>
      </c>
      <c r="F192" s="65" t="n">
        <f aca="false">IF(E192="","",D192-E192)</f>
        <v>-11</v>
      </c>
      <c r="G192" s="54" t="n">
        <v>1069</v>
      </c>
      <c r="H192" s="54" t="n">
        <v>1074</v>
      </c>
      <c r="I192" s="65" t="n">
        <f aca="false">IF(H192="","",G192-H192)</f>
        <v>-5</v>
      </c>
      <c r="J192" s="55" t="n">
        <f aca="false">IF(OR(D192="",D192+G192=0),"",D192/(D192+G192))</f>
        <v>0.484819277108434</v>
      </c>
      <c r="K192" s="55" t="n">
        <f aca="false">IF(E192="","",E192/(E192+H192))</f>
        <v>0.486370157819225</v>
      </c>
      <c r="L192" s="66" t="n">
        <f aca="false">IF(OR(K192="",J192=""),"",(J192-K192)*100)</f>
        <v>-0.155088071079151</v>
      </c>
      <c r="M192" s="36" t="n">
        <v>2.56149220728919</v>
      </c>
      <c r="N192" s="36" t="n">
        <v>2.07923323551944</v>
      </c>
      <c r="O192" s="36" t="n">
        <f aca="false">SQRT(M192^2+N192^2)</f>
        <v>3.29915946502922</v>
      </c>
      <c r="P192" s="55" t="n">
        <f aca="false">IF(J192="","",MAX(0,J192-1.96*O192/100))</f>
        <v>0.420155751593861</v>
      </c>
      <c r="Q192" s="55" t="n">
        <f aca="false">IF(J192="","",MIN(1,J192+1.96*O192/100))</f>
        <v>0.549482802623007</v>
      </c>
      <c r="R192" s="32" t="str">
        <f aca="false">IF(L192="","",IF(ABS(L192)&lt;=O192,"Yes","No"))</f>
        <v>Yes</v>
      </c>
      <c r="S192" s="32" t="str">
        <f aca="false">IF(L192="","",IF(ABS(L192)&lt;=1.96*O192,"Yes","No"))</f>
        <v>Yes</v>
      </c>
      <c r="T192" s="54" t="n">
        <f aca="false">IF(D192="","",ROUND(SQRT(((D192+G192)*O192/100)^2+(J192*(D192+G192)*0.09179)^2),0))</f>
        <v>115</v>
      </c>
      <c r="U192" s="32"/>
    </row>
    <row r="193" customFormat="false" ht="15" hidden="false" customHeight="false" outlineLevel="0" collapsed="false">
      <c r="A193" s="32" t="s">
        <v>198</v>
      </c>
      <c r="B193" s="32" t="s">
        <v>354</v>
      </c>
      <c r="C193" s="32" t="s">
        <v>356</v>
      </c>
      <c r="D193" s="54" t="n">
        <v>739</v>
      </c>
      <c r="E193" s="54" t="n">
        <v>753</v>
      </c>
      <c r="F193" s="65" t="n">
        <f aca="false">IF(E193="","",D193-E193)</f>
        <v>-14</v>
      </c>
      <c r="G193" s="54" t="n">
        <v>844</v>
      </c>
      <c r="H193" s="54" t="n">
        <v>851</v>
      </c>
      <c r="I193" s="65" t="n">
        <f aca="false">IF(H193="","",G193-H193)</f>
        <v>-7</v>
      </c>
      <c r="J193" s="55" t="n">
        <f aca="false">IF(OR(D193="",D193+G193=0),"",D193/(D193+G193))</f>
        <v>0.466835123183828</v>
      </c>
      <c r="K193" s="55" t="n">
        <f aca="false">IF(E193="","",E193/(E193+H193))</f>
        <v>0.469451371571072</v>
      </c>
      <c r="L193" s="66" t="n">
        <f aca="false">IF(OR(K193="",J193=""),"",(J193-K193)*100)</f>
        <v>-0.261624838724411</v>
      </c>
      <c r="M193" s="36" t="n">
        <v>2.56149220728919</v>
      </c>
      <c r="N193" s="36" t="n">
        <v>2.07923323551944</v>
      </c>
      <c r="O193" s="36" t="n">
        <f aca="false">SQRT(M193^2+N193^2)</f>
        <v>3.29915946502922</v>
      </c>
      <c r="P193" s="55" t="n">
        <f aca="false">IF(J193="","",MAX(0,J193-1.96*O193/100))</f>
        <v>0.402171597669256</v>
      </c>
      <c r="Q193" s="55" t="n">
        <f aca="false">IF(J193="","",MIN(1,J193+1.96*O193/100))</f>
        <v>0.531498648698401</v>
      </c>
      <c r="R193" s="32" t="str">
        <f aca="false">IF(L193="","",IF(ABS(L193)&lt;=O193,"Yes","No"))</f>
        <v>Yes</v>
      </c>
      <c r="S193" s="32" t="str">
        <f aca="false">IF(L193="","",IF(ABS(L193)&lt;=1.96*O193,"Yes","No"))</f>
        <v>Yes</v>
      </c>
      <c r="T193" s="54" t="n">
        <f aca="false">IF(D193="","",ROUND(SQRT(((D193+G193)*O193/100)^2+(J193*(D193+G193)*0.09179)^2),0))</f>
        <v>86</v>
      </c>
      <c r="U193" s="32"/>
    </row>
    <row r="194" customFormat="false" ht="15" hidden="false" customHeight="false" outlineLevel="0" collapsed="false">
      <c r="A194" s="32" t="s">
        <v>198</v>
      </c>
      <c r="B194" s="32" t="s">
        <v>354</v>
      </c>
      <c r="C194" s="32" t="s">
        <v>357</v>
      </c>
      <c r="D194" s="54" t="n">
        <v>687</v>
      </c>
      <c r="E194" s="54" t="n">
        <v>713</v>
      </c>
      <c r="F194" s="65" t="n">
        <f aca="false">IF(E194="","",D194-E194)</f>
        <v>-26</v>
      </c>
      <c r="G194" s="54" t="n">
        <v>766</v>
      </c>
      <c r="H194" s="54" t="n">
        <v>780</v>
      </c>
      <c r="I194" s="65" t="n">
        <f aca="false">IF(H194="","",G194-H194)</f>
        <v>-14</v>
      </c>
      <c r="J194" s="55" t="n">
        <f aca="false">IF(OR(D194="",D194+G194=0),"",D194/(D194+G194))</f>
        <v>0.472814865794907</v>
      </c>
      <c r="K194" s="55" t="n">
        <f aca="false">IF(E194="","",E194/(E194+H194))</f>
        <v>0.477561955793704</v>
      </c>
      <c r="L194" s="66" t="n">
        <f aca="false">IF(OR(K194="",J194=""),"",(J194-K194)*100)</f>
        <v>-0.474708999879686</v>
      </c>
      <c r="M194" s="36" t="n">
        <v>2.56149220728919</v>
      </c>
      <c r="N194" s="36" t="n">
        <v>2.07923323551944</v>
      </c>
      <c r="O194" s="36" t="n">
        <f aca="false">SQRT(M194^2+N194^2)</f>
        <v>3.29915946502922</v>
      </c>
      <c r="P194" s="55" t="n">
        <f aca="false">IF(J194="","",MAX(0,J194-1.96*O194/100))</f>
        <v>0.408151340280334</v>
      </c>
      <c r="Q194" s="55" t="n">
        <f aca="false">IF(J194="","",MIN(1,J194+1.96*O194/100))</f>
        <v>0.53747839130948</v>
      </c>
      <c r="R194" s="32" t="str">
        <f aca="false">IF(L194="","",IF(ABS(L194)&lt;=O194,"Yes","No"))</f>
        <v>Yes</v>
      </c>
      <c r="S194" s="32" t="str">
        <f aca="false">IF(L194="","",IF(ABS(L194)&lt;=1.96*O194,"Yes","No"))</f>
        <v>Yes</v>
      </c>
      <c r="T194" s="54" t="n">
        <f aca="false">IF(D194="","",ROUND(SQRT(((D194+G194)*O194/100)^2+(J194*(D194+G194)*0.09179)^2),0))</f>
        <v>79</v>
      </c>
      <c r="U194" s="32"/>
    </row>
    <row r="195" customFormat="false" ht="15" hidden="false" customHeight="false" outlineLevel="0" collapsed="false">
      <c r="A195" s="32" t="s">
        <v>198</v>
      </c>
      <c r="B195" s="32" t="s">
        <v>354</v>
      </c>
      <c r="C195" s="32" t="s">
        <v>358</v>
      </c>
      <c r="D195" s="54" t="n">
        <v>1635</v>
      </c>
      <c r="E195" s="54" t="n">
        <v>1648</v>
      </c>
      <c r="F195" s="65" t="n">
        <f aca="false">IF(E195="","",D195-E195)</f>
        <v>-13</v>
      </c>
      <c r="G195" s="54" t="n">
        <v>1836</v>
      </c>
      <c r="H195" s="54" t="n">
        <v>1789</v>
      </c>
      <c r="I195" s="65" t="n">
        <f aca="false">IF(H195="","",G195-H195)</f>
        <v>47</v>
      </c>
      <c r="J195" s="55" t="n">
        <f aca="false">IF(OR(D195="",D195+G195=0),"",D195/(D195+G195))</f>
        <v>0.47104580812446</v>
      </c>
      <c r="K195" s="55" t="n">
        <f aca="false">IF(E195="","",E195/(E195+H195))</f>
        <v>0.479487925516439</v>
      </c>
      <c r="L195" s="66" t="n">
        <f aca="false">IF(OR(K195="",J195=""),"",(J195-K195)*100)</f>
        <v>-0.844211739197898</v>
      </c>
      <c r="M195" s="36" t="n">
        <v>2.56149220728919</v>
      </c>
      <c r="N195" s="36" t="n">
        <v>2.07923323551944</v>
      </c>
      <c r="O195" s="36" t="n">
        <f aca="false">SQRT(M195^2+N195^2)</f>
        <v>3.29915946502922</v>
      </c>
      <c r="P195" s="55" t="n">
        <f aca="false">IF(J195="","",MAX(0,J195-1.96*O195/100))</f>
        <v>0.406382282609887</v>
      </c>
      <c r="Q195" s="55" t="n">
        <f aca="false">IF(J195="","",MIN(1,J195+1.96*O195/100))</f>
        <v>0.535709333639033</v>
      </c>
      <c r="R195" s="32" t="str">
        <f aca="false">IF(L195="","",IF(ABS(L195)&lt;=O195,"Yes","No"))</f>
        <v>Yes</v>
      </c>
      <c r="S195" s="32" t="str">
        <f aca="false">IF(L195="","",IF(ABS(L195)&lt;=1.96*O195,"Yes","No"))</f>
        <v>Yes</v>
      </c>
      <c r="T195" s="54" t="n">
        <f aca="false">IF(D195="","",ROUND(SQRT(((D195+G195)*O195/100)^2+(J195*(D195+G195)*0.09179)^2),0))</f>
        <v>189</v>
      </c>
      <c r="U195" s="32"/>
    </row>
    <row r="196" customFormat="false" ht="15" hidden="false" customHeight="false" outlineLevel="0" collapsed="false">
      <c r="A196" s="32" t="s">
        <v>198</v>
      </c>
      <c r="B196" s="32" t="s">
        <v>354</v>
      </c>
      <c r="C196" s="32" t="s">
        <v>359</v>
      </c>
      <c r="D196" s="54" t="n">
        <v>688</v>
      </c>
      <c r="E196" s="54" t="n">
        <v>683</v>
      </c>
      <c r="F196" s="65" t="n">
        <f aca="false">IF(E196="","",D196-E196)</f>
        <v>5</v>
      </c>
      <c r="G196" s="54" t="n">
        <v>705</v>
      </c>
      <c r="H196" s="54" t="n">
        <v>663</v>
      </c>
      <c r="I196" s="65" t="n">
        <f aca="false">IF(H196="","",G196-H196)</f>
        <v>42</v>
      </c>
      <c r="J196" s="55" t="n">
        <f aca="false">IF(OR(D196="",D196+G196=0),"",D196/(D196+G196))</f>
        <v>0.493898061737258</v>
      </c>
      <c r="K196" s="55" t="n">
        <f aca="false">IF(E196="","",E196/(E196+H196))</f>
        <v>0.507429420505201</v>
      </c>
      <c r="L196" s="66" t="n">
        <f aca="false">IF(OR(K196="",J196=""),"",(J196-K196)*100)</f>
        <v>-1.35313587679429</v>
      </c>
      <c r="M196" s="36" t="n">
        <v>2.56149220728919</v>
      </c>
      <c r="N196" s="36" t="n">
        <v>2.07923323551944</v>
      </c>
      <c r="O196" s="36" t="n">
        <f aca="false">SQRT(M196^2+N196^2)</f>
        <v>3.29915946502922</v>
      </c>
      <c r="P196" s="55" t="n">
        <f aca="false">IF(J196="","",MAX(0,J196-1.96*O196/100))</f>
        <v>0.429234536222685</v>
      </c>
      <c r="Q196" s="55" t="n">
        <f aca="false">IF(J196="","",MIN(1,J196+1.96*O196/100))</f>
        <v>0.558561587251831</v>
      </c>
      <c r="R196" s="32" t="str">
        <f aca="false">IF(L196="","",IF(ABS(L196)&lt;=O196,"Yes","No"))</f>
        <v>Yes</v>
      </c>
      <c r="S196" s="32" t="str">
        <f aca="false">IF(L196="","",IF(ABS(L196)&lt;=1.96*O196,"Yes","No"))</f>
        <v>Yes</v>
      </c>
      <c r="T196" s="54" t="n">
        <f aca="false">IF(D196="","",ROUND(SQRT(((D196+G196)*O196/100)^2+(J196*(D196+G196)*0.09179)^2),0))</f>
        <v>78</v>
      </c>
      <c r="U196" s="32"/>
    </row>
    <row r="197" customFormat="false" ht="15" hidden="false" customHeight="false" outlineLevel="0" collapsed="false">
      <c r="A197" s="32" t="s">
        <v>198</v>
      </c>
      <c r="B197" s="32" t="s">
        <v>354</v>
      </c>
      <c r="C197" s="32" t="s">
        <v>360</v>
      </c>
      <c r="D197" s="54" t="n">
        <v>643</v>
      </c>
      <c r="E197" s="54" t="n">
        <v>648</v>
      </c>
      <c r="F197" s="65" t="n">
        <f aca="false">IF(E197="","",D197-E197)</f>
        <v>-5</v>
      </c>
      <c r="G197" s="54" t="n">
        <v>612</v>
      </c>
      <c r="H197" s="54" t="n">
        <v>583</v>
      </c>
      <c r="I197" s="65" t="n">
        <f aca="false">IF(H197="","",G197-H197)</f>
        <v>29</v>
      </c>
      <c r="J197" s="55" t="n">
        <f aca="false">IF(OR(D197="",D197+G197=0),"",D197/(D197+G197))</f>
        <v>0.512350597609562</v>
      </c>
      <c r="K197" s="55" t="n">
        <f aca="false">IF(E197="","",E197/(E197+H197))</f>
        <v>0.526401299756296</v>
      </c>
      <c r="L197" s="66" t="n">
        <f aca="false">IF(OR(K197="",J197=""),"",(J197-K197)*100)</f>
        <v>-1.4050702146734</v>
      </c>
      <c r="M197" s="36" t="n">
        <v>2.56149220728919</v>
      </c>
      <c r="N197" s="36" t="n">
        <v>2.07923323551944</v>
      </c>
      <c r="O197" s="36" t="n">
        <f aca="false">SQRT(M197^2+N197^2)</f>
        <v>3.29915946502922</v>
      </c>
      <c r="P197" s="55" t="n">
        <f aca="false">IF(J197="","",MAX(0,J197-1.96*O197/100))</f>
        <v>0.447687072094989</v>
      </c>
      <c r="Q197" s="55" t="n">
        <f aca="false">IF(J197="","",MIN(1,J197+1.96*O197/100))</f>
        <v>0.577014123124135</v>
      </c>
      <c r="R197" s="32" t="str">
        <f aca="false">IF(L197="","",IF(ABS(L197)&lt;=O197,"Yes","No"))</f>
        <v>Yes</v>
      </c>
      <c r="S197" s="32" t="str">
        <f aca="false">IF(L197="","",IF(ABS(L197)&lt;=1.96*O197,"Yes","No"))</f>
        <v>Yes</v>
      </c>
      <c r="T197" s="54" t="n">
        <f aca="false">IF(D197="","",ROUND(SQRT(((D197+G197)*O197/100)^2+(J197*(D197+G197)*0.09179)^2),0))</f>
        <v>72</v>
      </c>
      <c r="U197" s="32"/>
    </row>
    <row r="198" customFormat="false" ht="15" hidden="false" customHeight="false" outlineLevel="0" collapsed="false">
      <c r="A198" s="32" t="s">
        <v>198</v>
      </c>
      <c r="B198" s="32" t="s">
        <v>361</v>
      </c>
      <c r="C198" s="32" t="s">
        <v>362</v>
      </c>
      <c r="D198" s="54" t="n">
        <v>242</v>
      </c>
      <c r="E198" s="54" t="n">
        <v>243</v>
      </c>
      <c r="F198" s="65" t="n">
        <f aca="false">IF(E198="","",D198-E198)</f>
        <v>-1</v>
      </c>
      <c r="G198" s="54" t="n">
        <v>541</v>
      </c>
      <c r="H198" s="54" t="n">
        <v>532</v>
      </c>
      <c r="I198" s="65" t="n">
        <f aca="false">IF(H198="","",G198-H198)</f>
        <v>9</v>
      </c>
      <c r="J198" s="55" t="n">
        <f aca="false">IF(OR(D198="",D198+G198=0),"",D198/(D198+G198))</f>
        <v>0.309067688378033</v>
      </c>
      <c r="K198" s="55" t="n">
        <f aca="false">IF(E198="","",E198/(E198+H198))</f>
        <v>0.313548387096774</v>
      </c>
      <c r="L198" s="66" t="n">
        <f aca="false">IF(OR(K198="",J198=""),"",(J198-K198)*100)</f>
        <v>-0.448069871874096</v>
      </c>
      <c r="M198" s="36" t="n">
        <v>2.81289925030312</v>
      </c>
      <c r="N198" s="36" t="n">
        <v>2.07923323551944</v>
      </c>
      <c r="O198" s="36" t="n">
        <f aca="false">SQRT(M198^2+N198^2)</f>
        <v>3.49794411619804</v>
      </c>
      <c r="P198" s="55" t="n">
        <f aca="false">IF(J198="","",MAX(0,J198-1.96*O198/100))</f>
        <v>0.240507983700552</v>
      </c>
      <c r="Q198" s="55" t="n">
        <f aca="false">IF(J198="","",MIN(1,J198+1.96*O198/100))</f>
        <v>0.377627393055515</v>
      </c>
      <c r="R198" s="32" t="str">
        <f aca="false">IF(L198="","",IF(ABS(L198)&lt;=O198,"Yes","No"))</f>
        <v>Yes</v>
      </c>
      <c r="S198" s="32" t="str">
        <f aca="false">IF(L198="","",IF(ABS(L198)&lt;=1.96*O198,"Yes","No"))</f>
        <v>Yes</v>
      </c>
      <c r="T198" s="54" t="n">
        <f aca="false">IF(D198="","",ROUND(SQRT(((D198+G198)*O198/100)^2+(J198*(D198+G198)*0.09439)^2),0))</f>
        <v>36</v>
      </c>
      <c r="U198" s="32"/>
    </row>
    <row r="199" customFormat="false" ht="15" hidden="false" customHeight="false" outlineLevel="0" collapsed="false">
      <c r="A199" s="32" t="s">
        <v>198</v>
      </c>
      <c r="B199" s="32" t="s">
        <v>361</v>
      </c>
      <c r="C199" s="32" t="s">
        <v>363</v>
      </c>
      <c r="D199" s="54" t="n">
        <v>821</v>
      </c>
      <c r="E199" s="54" t="n">
        <v>841</v>
      </c>
      <c r="F199" s="65" t="n">
        <f aca="false">IF(E199="","",D199-E199)</f>
        <v>-20</v>
      </c>
      <c r="G199" s="54" t="n">
        <v>1661</v>
      </c>
      <c r="H199" s="54" t="n">
        <v>1653</v>
      </c>
      <c r="I199" s="65" t="n">
        <f aca="false">IF(H199="","",G199-H199)</f>
        <v>8</v>
      </c>
      <c r="J199" s="55" t="n">
        <f aca="false">IF(OR(D199="",D199+G199=0),"",D199/(D199+G199))</f>
        <v>0.330781627719581</v>
      </c>
      <c r="K199" s="55" t="n">
        <f aca="false">IF(E199="","",E199/(E199+H199))</f>
        <v>0.337209302325581</v>
      </c>
      <c r="L199" s="66" t="n">
        <f aca="false">IF(OR(K199="",J199=""),"",(J199-K199)*100)</f>
        <v>-0.642767460600041</v>
      </c>
      <c r="M199" s="36" t="n">
        <v>2.56149220728919</v>
      </c>
      <c r="N199" s="36" t="n">
        <v>2.07923323551944</v>
      </c>
      <c r="O199" s="36" t="n">
        <f aca="false">SQRT(M199^2+N199^2)</f>
        <v>3.29915946502922</v>
      </c>
      <c r="P199" s="55" t="n">
        <f aca="false">IF(J199="","",MAX(0,J199-1.96*O199/100))</f>
        <v>0.266118102205008</v>
      </c>
      <c r="Q199" s="55" t="n">
        <f aca="false">IF(J199="","",MIN(1,J199+1.96*O199/100))</f>
        <v>0.395445153234154</v>
      </c>
      <c r="R199" s="32" t="str">
        <f aca="false">IF(L199="","",IF(ABS(L199)&lt;=O199,"Yes","No"))</f>
        <v>Yes</v>
      </c>
      <c r="S199" s="32" t="str">
        <f aca="false">IF(L199="","",IF(ABS(L199)&lt;=1.96*O199,"Yes","No"))</f>
        <v>Yes</v>
      </c>
      <c r="T199" s="54" t="n">
        <f aca="false">IF(D199="","",ROUND(SQRT(((D199+G199)*O199/100)^2+(J199*(D199+G199)*0.09179)^2),0))</f>
        <v>111</v>
      </c>
      <c r="U199" s="32"/>
    </row>
    <row r="200" customFormat="false" ht="15" hidden="false" customHeight="false" outlineLevel="0" collapsed="false">
      <c r="A200" s="32" t="s">
        <v>198</v>
      </c>
      <c r="B200" s="32" t="s">
        <v>361</v>
      </c>
      <c r="C200" s="32" t="s">
        <v>364</v>
      </c>
      <c r="D200" s="54" t="n">
        <v>206</v>
      </c>
      <c r="E200" s="54" t="n">
        <v>182</v>
      </c>
      <c r="F200" s="65" t="n">
        <f aca="false">IF(E200="","",D200-E200)</f>
        <v>24</v>
      </c>
      <c r="G200" s="54" t="n">
        <v>467</v>
      </c>
      <c r="H200" s="54" t="n">
        <v>484</v>
      </c>
      <c r="I200" s="65" t="n">
        <f aca="false">IF(H200="","",G200-H200)</f>
        <v>-17</v>
      </c>
      <c r="J200" s="55" t="n">
        <f aca="false">IF(OR(D200="",D200+G200=0),"",D200/(D200+G200))</f>
        <v>0.306092124814265</v>
      </c>
      <c r="K200" s="55" t="n">
        <f aca="false">IF(E200="","",E200/(E200+H200))</f>
        <v>0.273273273273273</v>
      </c>
      <c r="L200" s="66" t="n">
        <f aca="false">IF(OR(K200="",J200=""),"",(J200-K200)*100)</f>
        <v>3.28188515409912</v>
      </c>
      <c r="M200" s="36" t="n">
        <v>4.08777417922727</v>
      </c>
      <c r="N200" s="36" t="n">
        <v>2.07923323551944</v>
      </c>
      <c r="O200" s="36" t="n">
        <f aca="false">SQRT(M200^2+N200^2)</f>
        <v>4.58618671534924</v>
      </c>
      <c r="P200" s="55" t="n">
        <f aca="false">IF(J200="","",MAX(0,J200-1.96*O200/100))</f>
        <v>0.216202865193419</v>
      </c>
      <c r="Q200" s="55" t="n">
        <f aca="false">IF(J200="","",MIN(1,J200+1.96*O200/100))</f>
        <v>0.39598138443511</v>
      </c>
      <c r="R200" s="32" t="str">
        <f aca="false">IF(L200="","",IF(ABS(L200)&lt;=O200,"Yes","No"))</f>
        <v>Yes</v>
      </c>
      <c r="S200" s="32" t="str">
        <f aca="false">IF(L200="","",IF(ABS(L200)&lt;=1.96*O200,"Yes","No"))</f>
        <v>Yes</v>
      </c>
      <c r="T200" s="54" t="n">
        <f aca="false">IF(D200="","",ROUND(SQRT(((D200+G200)*O200/100)^2+(J200*(D200+G200)*0.15542)^2),0))</f>
        <v>44</v>
      </c>
      <c r="U200" s="32"/>
    </row>
    <row r="201" customFormat="false" ht="15" hidden="false" customHeight="false" outlineLevel="0" collapsed="false">
      <c r="A201" s="32" t="s">
        <v>198</v>
      </c>
      <c r="B201" s="32" t="s">
        <v>365</v>
      </c>
      <c r="C201" s="32" t="s">
        <v>365</v>
      </c>
      <c r="D201" s="54" t="n">
        <v>1110</v>
      </c>
      <c r="E201" s="54" t="n">
        <v>1172</v>
      </c>
      <c r="F201" s="65" t="n">
        <f aca="false">IF(E201="","",D201-E201)</f>
        <v>-62</v>
      </c>
      <c r="G201" s="54" t="n">
        <v>2275</v>
      </c>
      <c r="H201" s="54" t="n">
        <v>2201</v>
      </c>
      <c r="I201" s="65" t="n">
        <f aca="false">IF(H201="","",G201-H201)</f>
        <v>74</v>
      </c>
      <c r="J201" s="55" t="n">
        <f aca="false">IF(OR(D201="",D201+G201=0),"",D201/(D201+G201))</f>
        <v>0.327917282127031</v>
      </c>
      <c r="K201" s="55" t="n">
        <f aca="false">IF(E201="","",E201/(E201+H201))</f>
        <v>0.347465164541951</v>
      </c>
      <c r="L201" s="66" t="n">
        <f aca="false">IF(OR(K201="",J201=""),"",(J201-K201)*100)</f>
        <v>-1.95478824149198</v>
      </c>
      <c r="M201" s="36" t="n">
        <v>2.56149220728919</v>
      </c>
      <c r="N201" s="36" t="n">
        <v>2.07923323551944</v>
      </c>
      <c r="O201" s="36" t="n">
        <f aca="false">SQRT(M201^2+N201^2)</f>
        <v>3.29915946502922</v>
      </c>
      <c r="P201" s="55" t="n">
        <f aca="false">IF(J201="","",MAX(0,J201-1.96*O201/100))</f>
        <v>0.263253756612458</v>
      </c>
      <c r="Q201" s="55" t="n">
        <f aca="false">IF(J201="","",MIN(1,J201+1.96*O201/100))</f>
        <v>0.392580807641604</v>
      </c>
      <c r="R201" s="32" t="str">
        <f aca="false">IF(L201="","",IF(ABS(L201)&lt;=O201,"Yes","No"))</f>
        <v>Yes</v>
      </c>
      <c r="S201" s="32" t="str">
        <f aca="false">IF(L201="","",IF(ABS(L201)&lt;=1.96*O201,"Yes","No"))</f>
        <v>Yes</v>
      </c>
      <c r="T201" s="54" t="n">
        <f aca="false">IF(D201="","",ROUND(SQRT(((D201+G201)*O201/100)^2+(J201*(D201+G201)*0.09179)^2),0))</f>
        <v>151</v>
      </c>
      <c r="U201" s="32"/>
    </row>
    <row r="202" customFormat="false" ht="15" hidden="false" customHeight="false" outlineLevel="0" collapsed="false">
      <c r="A202" s="32" t="s">
        <v>198</v>
      </c>
      <c r="B202" s="32" t="s">
        <v>366</v>
      </c>
      <c r="C202" s="32" t="s">
        <v>367</v>
      </c>
      <c r="D202" s="54" t="n">
        <v>798</v>
      </c>
      <c r="E202" s="54" t="n">
        <v>811</v>
      </c>
      <c r="F202" s="65" t="n">
        <f aca="false">IF(E202="","",D202-E202)</f>
        <v>-13</v>
      </c>
      <c r="G202" s="54" t="n">
        <v>919</v>
      </c>
      <c r="H202" s="54" t="n">
        <v>918</v>
      </c>
      <c r="I202" s="65" t="n">
        <f aca="false">IF(H202="","",G202-H202)</f>
        <v>1</v>
      </c>
      <c r="J202" s="55" t="n">
        <f aca="false">IF(OR(D202="",D202+G202=0),"",D202/(D202+G202))</f>
        <v>0.464764123471171</v>
      </c>
      <c r="K202" s="55" t="n">
        <f aca="false">IF(E202="","",E202/(E202+H202))</f>
        <v>0.469057258530943</v>
      </c>
      <c r="L202" s="66" t="n">
        <f aca="false">IF(OR(K202="",J202=""),"",(J202-K202)*100)</f>
        <v>-0.429313505977214</v>
      </c>
      <c r="M202" s="36" t="n">
        <v>2.56149220728919</v>
      </c>
      <c r="N202" s="36" t="n">
        <v>2.07923323551944</v>
      </c>
      <c r="O202" s="36" t="n">
        <f aca="false">SQRT(M202^2+N202^2)</f>
        <v>3.29915946502922</v>
      </c>
      <c r="P202" s="55" t="n">
        <f aca="false">IF(J202="","",MAX(0,J202-1.96*O202/100))</f>
        <v>0.400100597956598</v>
      </c>
      <c r="Q202" s="55" t="n">
        <f aca="false">IF(J202="","",MIN(1,J202+1.96*O202/100))</f>
        <v>0.529427648985743</v>
      </c>
      <c r="R202" s="32" t="str">
        <f aca="false">IF(L202="","",IF(ABS(L202)&lt;=O202,"Yes","No"))</f>
        <v>Yes</v>
      </c>
      <c r="S202" s="32" t="str">
        <f aca="false">IF(L202="","",IF(ABS(L202)&lt;=1.96*O202,"Yes","No"))</f>
        <v>Yes</v>
      </c>
      <c r="T202" s="54" t="n">
        <f aca="false">IF(D202="","",ROUND(SQRT(((D202+G202)*O202/100)^2+(J202*(D202+G202)*0.09179)^2),0))</f>
        <v>93</v>
      </c>
      <c r="U202" s="32"/>
    </row>
    <row r="203" customFormat="false" ht="15" hidden="false" customHeight="false" outlineLevel="0" collapsed="false">
      <c r="A203" s="32" t="s">
        <v>198</v>
      </c>
      <c r="B203" s="32" t="s">
        <v>366</v>
      </c>
      <c r="C203" s="32" t="s">
        <v>368</v>
      </c>
      <c r="D203" s="54" t="n">
        <v>613</v>
      </c>
      <c r="E203" s="54" t="n">
        <v>606</v>
      </c>
      <c r="F203" s="65" t="n">
        <f aca="false">IF(E203="","",D203-E203)</f>
        <v>7</v>
      </c>
      <c r="G203" s="54" t="n">
        <v>691</v>
      </c>
      <c r="H203" s="54" t="n">
        <v>669</v>
      </c>
      <c r="I203" s="65" t="n">
        <f aca="false">IF(H203="","",G203-H203)</f>
        <v>22</v>
      </c>
      <c r="J203" s="55" t="n">
        <f aca="false">IF(OR(D203="",D203+G203=0),"",D203/(D203+G203))</f>
        <v>0.470092024539877</v>
      </c>
      <c r="K203" s="55" t="n">
        <f aca="false">IF(E203="","",E203/(E203+H203))</f>
        <v>0.475294117647059</v>
      </c>
      <c r="L203" s="66" t="n">
        <f aca="false">IF(OR(K203="",J203=""),"",(J203-K203)*100)</f>
        <v>-0.520209310718151</v>
      </c>
      <c r="M203" s="36" t="n">
        <v>2.56149220728919</v>
      </c>
      <c r="N203" s="36" t="n">
        <v>2.07923323551944</v>
      </c>
      <c r="O203" s="36" t="n">
        <f aca="false">SQRT(M203^2+N203^2)</f>
        <v>3.29915946502922</v>
      </c>
      <c r="P203" s="55" t="n">
        <f aca="false">IF(J203="","",MAX(0,J203-1.96*O203/100))</f>
        <v>0.405428499025305</v>
      </c>
      <c r="Q203" s="55" t="n">
        <f aca="false">IF(J203="","",MIN(1,J203+1.96*O203/100))</f>
        <v>0.53475555005445</v>
      </c>
      <c r="R203" s="32" t="str">
        <f aca="false">IF(L203="","",IF(ABS(L203)&lt;=O203,"Yes","No"))</f>
        <v>Yes</v>
      </c>
      <c r="S203" s="32" t="str">
        <f aca="false">IF(L203="","",IF(ABS(L203)&lt;=1.96*O203,"Yes","No"))</f>
        <v>Yes</v>
      </c>
      <c r="T203" s="54" t="n">
        <f aca="false">IF(D203="","",ROUND(SQRT(((D203+G203)*O203/100)^2+(J203*(D203+G203)*0.09179)^2),0))</f>
        <v>71</v>
      </c>
      <c r="U203" s="32"/>
    </row>
    <row r="204" customFormat="false" ht="15" hidden="false" customHeight="false" outlineLevel="0" collapsed="false">
      <c r="A204" s="32" t="s">
        <v>198</v>
      </c>
      <c r="B204" s="32" t="s">
        <v>366</v>
      </c>
      <c r="C204" s="32" t="s">
        <v>369</v>
      </c>
      <c r="D204" s="54" t="n">
        <v>771</v>
      </c>
      <c r="E204" s="54" t="n">
        <v>732</v>
      </c>
      <c r="F204" s="65" t="n">
        <f aca="false">IF(E204="","",D204-E204)</f>
        <v>39</v>
      </c>
      <c r="G204" s="54" t="n">
        <v>591</v>
      </c>
      <c r="H204" s="54" t="n">
        <v>616</v>
      </c>
      <c r="I204" s="65" t="n">
        <f aca="false">IF(H204="","",G204-H204)</f>
        <v>-25</v>
      </c>
      <c r="J204" s="55" t="n">
        <f aca="false">IF(OR(D204="",D204+G204=0),"",D204/(D204+G204))</f>
        <v>0.566079295154185</v>
      </c>
      <c r="K204" s="55" t="n">
        <f aca="false">IF(E204="","",E204/(E204+H204))</f>
        <v>0.543026706231454</v>
      </c>
      <c r="L204" s="66" t="n">
        <f aca="false">IF(OR(K204="",J204=""),"",(J204-K204)*100)</f>
        <v>2.3052588922731</v>
      </c>
      <c r="M204" s="36" t="n">
        <v>2.56149220728919</v>
      </c>
      <c r="N204" s="36" t="n">
        <v>2.07923323551944</v>
      </c>
      <c r="O204" s="36" t="n">
        <f aca="false">SQRT(M204^2+N204^2)</f>
        <v>3.29915946502922</v>
      </c>
      <c r="P204" s="55" t="n">
        <f aca="false">IF(J204="","",MAX(0,J204-1.96*O204/100))</f>
        <v>0.501415769639612</v>
      </c>
      <c r="Q204" s="55" t="n">
        <f aca="false">IF(J204="","",MIN(1,J204+1.96*O204/100))</f>
        <v>0.630742820668758</v>
      </c>
      <c r="R204" s="32" t="str">
        <f aca="false">IF(L204="","",IF(ABS(L204)&lt;=O204,"Yes","No"))</f>
        <v>Yes</v>
      </c>
      <c r="S204" s="32" t="str">
        <f aca="false">IF(L204="","",IF(ABS(L204)&lt;=1.96*O204,"Yes","No"))</f>
        <v>Yes</v>
      </c>
      <c r="T204" s="54" t="n">
        <f aca="false">IF(D204="","",ROUND(SQRT(((D204+G204)*O204/100)^2+(J204*(D204+G204)*0.09179)^2),0))</f>
        <v>84</v>
      </c>
      <c r="U204" s="32"/>
    </row>
    <row r="205" customFormat="false" ht="15" hidden="false" customHeight="false" outlineLevel="0" collapsed="false">
      <c r="A205" s="32" t="s">
        <v>198</v>
      </c>
      <c r="B205" s="32" t="s">
        <v>366</v>
      </c>
      <c r="C205" s="32" t="s">
        <v>370</v>
      </c>
      <c r="D205" s="54" t="n">
        <v>902</v>
      </c>
      <c r="E205" s="54" t="n">
        <v>871</v>
      </c>
      <c r="F205" s="65" t="n">
        <f aca="false">IF(E205="","",D205-E205)</f>
        <v>31</v>
      </c>
      <c r="G205" s="54" t="n">
        <v>638</v>
      </c>
      <c r="H205" s="54" t="n">
        <v>616</v>
      </c>
      <c r="I205" s="65" t="n">
        <f aca="false">IF(H205="","",G205-H205)</f>
        <v>22</v>
      </c>
      <c r="J205" s="55" t="n">
        <f aca="false">IF(OR(D205="",D205+G205=0),"",D205/(D205+G205))</f>
        <v>0.585714285714286</v>
      </c>
      <c r="K205" s="55" t="n">
        <f aca="false">IF(E205="","",E205/(E205+H205))</f>
        <v>0.585743106926698</v>
      </c>
      <c r="L205" s="66" t="n">
        <f aca="false">IF(OR(K205="",J205=""),"",(J205-K205)*100)</f>
        <v>-0.00288212124123222</v>
      </c>
      <c r="M205" s="36" t="n">
        <v>2.56149220728919</v>
      </c>
      <c r="N205" s="36" t="n">
        <v>2.07923323551944</v>
      </c>
      <c r="O205" s="36" t="n">
        <f aca="false">SQRT(M205^2+N205^2)</f>
        <v>3.29915946502922</v>
      </c>
      <c r="P205" s="55" t="n">
        <f aca="false">IF(J205="","",MAX(0,J205-1.96*O205/100))</f>
        <v>0.521050760199713</v>
      </c>
      <c r="Q205" s="55" t="n">
        <f aca="false">IF(J205="","",MIN(1,J205+1.96*O205/100))</f>
        <v>0.650377811228859</v>
      </c>
      <c r="R205" s="32" t="str">
        <f aca="false">IF(L205="","",IF(ABS(L205)&lt;=O205,"Yes","No"))</f>
        <v>Yes</v>
      </c>
      <c r="S205" s="32" t="str">
        <f aca="false">IF(L205="","",IF(ABS(L205)&lt;=1.96*O205,"Yes","No"))</f>
        <v>Yes</v>
      </c>
      <c r="T205" s="54" t="n">
        <f aca="false">IF(D205="","",ROUND(SQRT(((D205+G205)*O205/100)^2+(J205*(D205+G205)*0.09179)^2),0))</f>
        <v>97</v>
      </c>
      <c r="U205" s="32"/>
    </row>
    <row r="206" customFormat="false" ht="15" hidden="false" customHeight="false" outlineLevel="0" collapsed="false">
      <c r="A206" s="32" t="s">
        <v>198</v>
      </c>
      <c r="B206" s="32" t="s">
        <v>366</v>
      </c>
      <c r="C206" s="32" t="s">
        <v>371</v>
      </c>
      <c r="D206" s="54" t="n">
        <v>313</v>
      </c>
      <c r="E206" s="54" t="n">
        <v>305</v>
      </c>
      <c r="F206" s="65" t="n">
        <f aca="false">IF(E206="","",D206-E206)</f>
        <v>8</v>
      </c>
      <c r="G206" s="54" t="n">
        <v>262</v>
      </c>
      <c r="H206" s="54" t="n">
        <v>262</v>
      </c>
      <c r="I206" s="65" t="n">
        <f aca="false">IF(H206="","",G206-H206)</f>
        <v>0</v>
      </c>
      <c r="J206" s="55" t="n">
        <f aca="false">IF(OR(D206="",D206+G206=0),"",D206/(D206+G206))</f>
        <v>0.544347826086957</v>
      </c>
      <c r="K206" s="55" t="n">
        <f aca="false">IF(E206="","",E206/(E206+H206))</f>
        <v>0.537918871252205</v>
      </c>
      <c r="L206" s="66" t="n">
        <f aca="false">IF(OR(K206="",J206=""),"",(J206-K206)*100)</f>
        <v>0.642895483475192</v>
      </c>
      <c r="M206" s="36" t="n">
        <v>4.08777417922727</v>
      </c>
      <c r="N206" s="36" t="n">
        <v>2.07923323551944</v>
      </c>
      <c r="O206" s="36" t="n">
        <f aca="false">SQRT(M206^2+N206^2)</f>
        <v>4.58618671534924</v>
      </c>
      <c r="P206" s="55" t="n">
        <f aca="false">IF(J206="","",MAX(0,J206-1.96*O206/100))</f>
        <v>0.454458566466112</v>
      </c>
      <c r="Q206" s="55" t="n">
        <f aca="false">IF(J206="","",MIN(1,J206+1.96*O206/100))</f>
        <v>0.634237085707802</v>
      </c>
      <c r="R206" s="32" t="str">
        <f aca="false">IF(L206="","",IF(ABS(L206)&lt;=O206,"Yes","No"))</f>
        <v>Yes</v>
      </c>
      <c r="S206" s="32" t="str">
        <f aca="false">IF(L206="","",IF(ABS(L206)&lt;=1.96*O206,"Yes","No"))</f>
        <v>Yes</v>
      </c>
      <c r="T206" s="54" t="n">
        <f aca="false">IF(D206="","",ROUND(SQRT(((D206+G206)*O206/100)^2+(J206*(D206+G206)*0.15542)^2),0))</f>
        <v>55</v>
      </c>
      <c r="U206" s="32"/>
    </row>
    <row r="207" customFormat="false" ht="15" hidden="false" customHeight="false" outlineLevel="0" collapsed="false">
      <c r="A207" s="32" t="s">
        <v>198</v>
      </c>
      <c r="B207" s="32" t="s">
        <v>366</v>
      </c>
      <c r="C207" s="32" t="s">
        <v>372</v>
      </c>
      <c r="D207" s="54" t="n">
        <v>562</v>
      </c>
      <c r="E207" s="54" t="n">
        <v>535</v>
      </c>
      <c r="F207" s="65" t="n">
        <f aca="false">IF(E207="","",D207-E207)</f>
        <v>27</v>
      </c>
      <c r="G207" s="54" t="n">
        <v>336</v>
      </c>
      <c r="H207" s="54" t="n">
        <v>364</v>
      </c>
      <c r="I207" s="65" t="n">
        <f aca="false">IF(H207="","",G207-H207)</f>
        <v>-28</v>
      </c>
      <c r="J207" s="55" t="n">
        <f aca="false">IF(OR(D207="",D207+G207=0),"",D207/(D207+G207))</f>
        <v>0.625835189309577</v>
      </c>
      <c r="K207" s="55" t="n">
        <f aca="false">IF(E207="","",E207/(E207+H207))</f>
        <v>0.595105672969967</v>
      </c>
      <c r="L207" s="66" t="n">
        <f aca="false">IF(OR(K207="",J207=""),"",(J207-K207)*100)</f>
        <v>3.07295163396102</v>
      </c>
      <c r="M207" s="36" t="n">
        <v>2.81289925030312</v>
      </c>
      <c r="N207" s="36" t="n">
        <v>2.07923323551944</v>
      </c>
      <c r="O207" s="36" t="n">
        <f aca="false">SQRT(M207^2+N207^2)</f>
        <v>3.49794411619804</v>
      </c>
      <c r="P207" s="55" t="n">
        <f aca="false">IF(J207="","",MAX(0,J207-1.96*O207/100))</f>
        <v>0.557275484632095</v>
      </c>
      <c r="Q207" s="55" t="n">
        <f aca="false">IF(J207="","",MIN(1,J207+1.96*O207/100))</f>
        <v>0.694394893987058</v>
      </c>
      <c r="R207" s="32" t="str">
        <f aca="false">IF(L207="","",IF(ABS(L207)&lt;=O207,"Yes","No"))</f>
        <v>Yes</v>
      </c>
      <c r="S207" s="32" t="str">
        <f aca="false">IF(L207="","",IF(ABS(L207)&lt;=1.96*O207,"Yes","No"))</f>
        <v>Yes</v>
      </c>
      <c r="T207" s="54" t="n">
        <f aca="false">IF(D207="","",ROUND(SQRT(((D207+G207)*O207/100)^2+(J207*(D207+G207)*0.09439)^2),0))</f>
        <v>62</v>
      </c>
      <c r="U207" s="32"/>
    </row>
    <row r="208" customFormat="false" ht="15" hidden="false" customHeight="false" outlineLevel="0" collapsed="false">
      <c r="A208" s="32" t="s">
        <v>198</v>
      </c>
      <c r="B208" s="32" t="s">
        <v>366</v>
      </c>
      <c r="C208" s="32" t="s">
        <v>373</v>
      </c>
      <c r="D208" s="54" t="n">
        <v>530</v>
      </c>
      <c r="E208" s="54" t="n">
        <v>564</v>
      </c>
      <c r="F208" s="65" t="n">
        <f aca="false">IF(E208="","",D208-E208)</f>
        <v>-34</v>
      </c>
      <c r="G208" s="54" t="n">
        <v>441</v>
      </c>
      <c r="H208" s="54" t="n">
        <v>451</v>
      </c>
      <c r="I208" s="65" t="n">
        <f aca="false">IF(H208="","",G208-H208)</f>
        <v>-10</v>
      </c>
      <c r="J208" s="55" t="n">
        <f aca="false">IF(OR(D208="",D208+G208=0),"",D208/(D208+G208))</f>
        <v>0.545829042224511</v>
      </c>
      <c r="K208" s="55" t="n">
        <f aca="false">IF(E208="","",E208/(E208+H208))</f>
        <v>0.555665024630542</v>
      </c>
      <c r="L208" s="66" t="n">
        <f aca="false">IF(OR(K208="",J208=""),"",(J208-K208)*100)</f>
        <v>-0.983598240603112</v>
      </c>
      <c r="M208" s="36" t="n">
        <v>2.81289925030312</v>
      </c>
      <c r="N208" s="36" t="n">
        <v>2.07923323551944</v>
      </c>
      <c r="O208" s="36" t="n">
        <f aca="false">SQRT(M208^2+N208^2)</f>
        <v>3.49794411619804</v>
      </c>
      <c r="P208" s="55" t="n">
        <f aca="false">IF(J208="","",MAX(0,J208-1.96*O208/100))</f>
        <v>0.477269337547029</v>
      </c>
      <c r="Q208" s="55" t="n">
        <f aca="false">IF(J208="","",MIN(1,J208+1.96*O208/100))</f>
        <v>0.614388746901992</v>
      </c>
      <c r="R208" s="32" t="str">
        <f aca="false">IF(L208="","",IF(ABS(L208)&lt;=O208,"Yes","No"))</f>
        <v>Yes</v>
      </c>
      <c r="S208" s="32" t="str">
        <f aca="false">IF(L208="","",IF(ABS(L208)&lt;=1.96*O208,"Yes","No"))</f>
        <v>Yes</v>
      </c>
      <c r="T208" s="54" t="n">
        <f aca="false">IF(D208="","",ROUND(SQRT(((D208+G208)*O208/100)^2+(J208*(D208+G208)*0.09439)^2),0))</f>
        <v>60</v>
      </c>
      <c r="U208" s="32"/>
    </row>
    <row r="209" customFormat="false" ht="15" hidden="false" customHeight="false" outlineLevel="0" collapsed="false">
      <c r="A209" s="32" t="s">
        <v>198</v>
      </c>
      <c r="B209" s="32" t="s">
        <v>366</v>
      </c>
      <c r="C209" s="32" t="s">
        <v>374</v>
      </c>
      <c r="D209" s="54" t="n">
        <v>269</v>
      </c>
      <c r="E209" s="54" t="n">
        <v>279</v>
      </c>
      <c r="F209" s="65" t="n">
        <f aca="false">IF(E209="","",D209-E209)</f>
        <v>-10</v>
      </c>
      <c r="G209" s="54" t="n">
        <v>315</v>
      </c>
      <c r="H209" s="54" t="n">
        <v>318</v>
      </c>
      <c r="I209" s="65" t="n">
        <f aca="false">IF(H209="","",G209-H209)</f>
        <v>-3</v>
      </c>
      <c r="J209" s="55" t="n">
        <f aca="false">IF(OR(D209="",D209+G209=0),"",D209/(D209+G209))</f>
        <v>0.460616438356164</v>
      </c>
      <c r="K209" s="55" t="n">
        <f aca="false">IF(E209="","",E209/(E209+H209))</f>
        <v>0.467336683417085</v>
      </c>
      <c r="L209" s="66" t="n">
        <f aca="false">IF(OR(K209="",J209=""),"",(J209-K209)*100)</f>
        <v>-0.672024506092106</v>
      </c>
      <c r="M209" s="36" t="n">
        <v>4.08777417922727</v>
      </c>
      <c r="N209" s="36" t="n">
        <v>2.07923323551944</v>
      </c>
      <c r="O209" s="36" t="n">
        <f aca="false">SQRT(M209^2+N209^2)</f>
        <v>4.58618671534924</v>
      </c>
      <c r="P209" s="55" t="n">
        <f aca="false">IF(J209="","",MAX(0,J209-1.96*O209/100))</f>
        <v>0.370727178735319</v>
      </c>
      <c r="Q209" s="55" t="n">
        <f aca="false">IF(J209="","",MIN(1,J209+1.96*O209/100))</f>
        <v>0.550505697977009</v>
      </c>
      <c r="R209" s="32" t="str">
        <f aca="false">IF(L209="","",IF(ABS(L209)&lt;=O209,"Yes","No"))</f>
        <v>Yes</v>
      </c>
      <c r="S209" s="32" t="str">
        <f aca="false">IF(L209="","",IF(ABS(L209)&lt;=1.96*O209,"Yes","No"))</f>
        <v>Yes</v>
      </c>
      <c r="T209" s="54" t="n">
        <f aca="false">IF(D209="","",ROUND(SQRT(((D209+G209)*O209/100)^2+(J209*(D209+G209)*0.15542)^2),0))</f>
        <v>50</v>
      </c>
      <c r="U209" s="32"/>
    </row>
    <row r="210" customFormat="false" ht="15" hidden="false" customHeight="false" outlineLevel="0" collapsed="false">
      <c r="A210" s="32" t="s">
        <v>198</v>
      </c>
      <c r="B210" s="32" t="s">
        <v>366</v>
      </c>
      <c r="C210" s="32" t="s">
        <v>375</v>
      </c>
      <c r="D210" s="54" t="n">
        <v>592</v>
      </c>
      <c r="E210" s="54" t="n">
        <v>571</v>
      </c>
      <c r="F210" s="65" t="n">
        <f aca="false">IF(E210="","",D210-E210)</f>
        <v>21</v>
      </c>
      <c r="G210" s="54" t="n">
        <v>542</v>
      </c>
      <c r="H210" s="54" t="n">
        <v>544</v>
      </c>
      <c r="I210" s="65" t="n">
        <f aca="false">IF(H210="","",G210-H210)</f>
        <v>-2</v>
      </c>
      <c r="J210" s="55" t="n">
        <f aca="false">IF(OR(D210="",D210+G210=0),"",D210/(D210+G210))</f>
        <v>0.522045855379189</v>
      </c>
      <c r="K210" s="55" t="n">
        <f aca="false">IF(E210="","",E210/(E210+H210))</f>
        <v>0.512107623318386</v>
      </c>
      <c r="L210" s="66" t="n">
        <f aca="false">IF(OR(K210="",J210=""),"",(J210-K210)*100)</f>
        <v>0.993823206080302</v>
      </c>
      <c r="M210" s="36" t="n">
        <v>2.81289925030312</v>
      </c>
      <c r="N210" s="36" t="n">
        <v>2.07923323551944</v>
      </c>
      <c r="O210" s="36" t="n">
        <f aca="false">SQRT(M210^2+N210^2)</f>
        <v>3.49794411619804</v>
      </c>
      <c r="P210" s="55" t="n">
        <f aca="false">IF(J210="","",MAX(0,J210-1.96*O210/100))</f>
        <v>0.453486150701707</v>
      </c>
      <c r="Q210" s="55" t="n">
        <f aca="false">IF(J210="","",MIN(1,J210+1.96*O210/100))</f>
        <v>0.59060556005667</v>
      </c>
      <c r="R210" s="32" t="str">
        <f aca="false">IF(L210="","",IF(ABS(L210)&lt;=O210,"Yes","No"))</f>
        <v>Yes</v>
      </c>
      <c r="S210" s="32" t="str">
        <f aca="false">IF(L210="","",IF(ABS(L210)&lt;=1.96*O210,"Yes","No"))</f>
        <v>Yes</v>
      </c>
      <c r="T210" s="54" t="n">
        <f aca="false">IF(D210="","",ROUND(SQRT(((D210+G210)*O210/100)^2+(J210*(D210+G210)*0.09439)^2),0))</f>
        <v>69</v>
      </c>
      <c r="U210" s="32"/>
    </row>
    <row r="211" customFormat="false" ht="15" hidden="false" customHeight="false" outlineLevel="0" collapsed="false">
      <c r="A211" s="32" t="s">
        <v>198</v>
      </c>
      <c r="B211" s="32" t="s">
        <v>366</v>
      </c>
      <c r="C211" s="32" t="s">
        <v>376</v>
      </c>
      <c r="D211" s="54" t="n">
        <v>842</v>
      </c>
      <c r="E211" s="54" t="n">
        <v>829</v>
      </c>
      <c r="F211" s="65" t="n">
        <f aca="false">IF(E211="","",D211-E211)</f>
        <v>13</v>
      </c>
      <c r="G211" s="54" t="n">
        <v>952</v>
      </c>
      <c r="H211" s="54" t="n">
        <v>968</v>
      </c>
      <c r="I211" s="65" t="n">
        <f aca="false">IF(H211="","",G211-H211)</f>
        <v>-16</v>
      </c>
      <c r="J211" s="55" t="n">
        <f aca="false">IF(OR(D211="",D211+G211=0),"",D211/(D211+G211))</f>
        <v>0.469342251950948</v>
      </c>
      <c r="K211" s="55" t="n">
        <f aca="false">IF(E211="","",E211/(E211+H211))</f>
        <v>0.461324429604897</v>
      </c>
      <c r="L211" s="66" t="n">
        <f aca="false">IF(OR(K211="",J211=""),"",(J211-K211)*100)</f>
        <v>0.801782234605053</v>
      </c>
      <c r="M211" s="36" t="n">
        <v>2.56149220728919</v>
      </c>
      <c r="N211" s="36" t="n">
        <v>2.07923323551944</v>
      </c>
      <c r="O211" s="36" t="n">
        <f aca="false">SQRT(M211^2+N211^2)</f>
        <v>3.29915946502922</v>
      </c>
      <c r="P211" s="55" t="n">
        <f aca="false">IF(J211="","",MAX(0,J211-1.96*O211/100))</f>
        <v>0.404678726436375</v>
      </c>
      <c r="Q211" s="55" t="n">
        <f aca="false">IF(J211="","",MIN(1,J211+1.96*O211/100))</f>
        <v>0.53400577746552</v>
      </c>
      <c r="R211" s="32" t="str">
        <f aca="false">IF(L211="","",IF(ABS(L211)&lt;=O211,"Yes","No"))</f>
        <v>Yes</v>
      </c>
      <c r="S211" s="32" t="str">
        <f aca="false">IF(L211="","",IF(ABS(L211)&lt;=1.96*O211,"Yes","No"))</f>
        <v>Yes</v>
      </c>
      <c r="T211" s="54" t="n">
        <f aca="false">IF(D211="","",ROUND(SQRT(((D211+G211)*O211/100)^2+(J211*(D211+G211)*0.09179)^2),0))</f>
        <v>97</v>
      </c>
      <c r="U211" s="32"/>
    </row>
    <row r="212" customFormat="false" ht="15" hidden="false" customHeight="false" outlineLevel="0" collapsed="false">
      <c r="A212" s="32" t="s">
        <v>198</v>
      </c>
      <c r="B212" s="32" t="s">
        <v>366</v>
      </c>
      <c r="C212" s="32" t="s">
        <v>377</v>
      </c>
      <c r="D212" s="54" t="n">
        <v>690</v>
      </c>
      <c r="E212" s="54" t="n">
        <v>698</v>
      </c>
      <c r="F212" s="65" t="n">
        <f aca="false">IF(E212="","",D212-E212)</f>
        <v>-8</v>
      </c>
      <c r="G212" s="54" t="n">
        <v>752</v>
      </c>
      <c r="H212" s="54" t="n">
        <v>748</v>
      </c>
      <c r="I212" s="65" t="n">
        <f aca="false">IF(H212="","",G212-H212)</f>
        <v>4</v>
      </c>
      <c r="J212" s="55" t="n">
        <f aca="false">IF(OR(D212="",D212+G212=0),"",D212/(D212+G212))</f>
        <v>0.478502080443828</v>
      </c>
      <c r="K212" s="55" t="n">
        <f aca="false">IF(E212="","",E212/(E212+H212))</f>
        <v>0.482710926694329</v>
      </c>
      <c r="L212" s="66" t="n">
        <f aca="false">IF(OR(K212="",J212=""),"",(J212-K212)*100)</f>
        <v>-0.420884625050116</v>
      </c>
      <c r="M212" s="36" t="n">
        <v>2.56149220728919</v>
      </c>
      <c r="N212" s="36" t="n">
        <v>2.07923323551944</v>
      </c>
      <c r="O212" s="36" t="n">
        <f aca="false">SQRT(M212^2+N212^2)</f>
        <v>3.29915946502922</v>
      </c>
      <c r="P212" s="55" t="n">
        <f aca="false">IF(J212="","",MAX(0,J212-1.96*O212/100))</f>
        <v>0.413838554929255</v>
      </c>
      <c r="Q212" s="55" t="n">
        <f aca="false">IF(J212="","",MIN(1,J212+1.96*O212/100))</f>
        <v>0.543165605958401</v>
      </c>
      <c r="R212" s="32" t="str">
        <f aca="false">IF(L212="","",IF(ABS(L212)&lt;=O212,"Yes","No"))</f>
        <v>Yes</v>
      </c>
      <c r="S212" s="32" t="str">
        <f aca="false">IF(L212="","",IF(ABS(L212)&lt;=1.96*O212,"Yes","No"))</f>
        <v>Yes</v>
      </c>
      <c r="T212" s="54" t="n">
        <f aca="false">IF(D212="","",ROUND(SQRT(((D212+G212)*O212/100)^2+(J212*(D212+G212)*0.09179)^2),0))</f>
        <v>79</v>
      </c>
      <c r="U212" s="32"/>
    </row>
    <row r="213" customFormat="false" ht="15" hidden="false" customHeight="false" outlineLevel="0" collapsed="false">
      <c r="A213" s="32" t="s">
        <v>198</v>
      </c>
      <c r="B213" s="32" t="s">
        <v>366</v>
      </c>
      <c r="C213" s="32" t="s">
        <v>378</v>
      </c>
      <c r="D213" s="54" t="n">
        <v>609</v>
      </c>
      <c r="E213" s="54" t="n">
        <v>582</v>
      </c>
      <c r="F213" s="65" t="n">
        <f aca="false">IF(E213="","",D213-E213)</f>
        <v>27</v>
      </c>
      <c r="G213" s="54" t="n">
        <v>567</v>
      </c>
      <c r="H213" s="54" t="n">
        <v>562</v>
      </c>
      <c r="I213" s="65" t="n">
        <f aca="false">IF(H213="","",G213-H213)</f>
        <v>5</v>
      </c>
      <c r="J213" s="55" t="n">
        <f aca="false">IF(OR(D213="",D213+G213=0),"",D213/(D213+G213))</f>
        <v>0.517857142857143</v>
      </c>
      <c r="K213" s="55" t="n">
        <f aca="false">IF(E213="","",E213/(E213+H213))</f>
        <v>0.508741258741259</v>
      </c>
      <c r="L213" s="66" t="n">
        <f aca="false">IF(OR(K213="",J213=""),"",(J213-K213)*100)</f>
        <v>0.911588411588415</v>
      </c>
      <c r="M213" s="36" t="n">
        <v>2.81289925030312</v>
      </c>
      <c r="N213" s="36" t="n">
        <v>2.07923323551944</v>
      </c>
      <c r="O213" s="36" t="n">
        <f aca="false">SQRT(M213^2+N213^2)</f>
        <v>3.49794411619804</v>
      </c>
      <c r="P213" s="55" t="n">
        <f aca="false">IF(J213="","",MAX(0,J213-1.96*O213/100))</f>
        <v>0.449297438179661</v>
      </c>
      <c r="Q213" s="55" t="n">
        <f aca="false">IF(J213="","",MIN(1,J213+1.96*O213/100))</f>
        <v>0.586416847534625</v>
      </c>
      <c r="R213" s="32" t="str">
        <f aca="false">IF(L213="","",IF(ABS(L213)&lt;=O213,"Yes","No"))</f>
        <v>Yes</v>
      </c>
      <c r="S213" s="32" t="str">
        <f aca="false">IF(L213="","",IF(ABS(L213)&lt;=1.96*O213,"Yes","No"))</f>
        <v>Yes</v>
      </c>
      <c r="T213" s="54" t="n">
        <f aca="false">IF(D213="","",ROUND(SQRT(((D213+G213)*O213/100)^2+(J213*(D213+G213)*0.09439)^2),0))</f>
        <v>71</v>
      </c>
      <c r="U213" s="32"/>
    </row>
    <row r="214" customFormat="false" ht="15" hidden="false" customHeight="false" outlineLevel="0" collapsed="false">
      <c r="A214" s="32" t="s">
        <v>379</v>
      </c>
      <c r="B214" s="32" t="s">
        <v>380</v>
      </c>
      <c r="C214" s="32" t="s">
        <v>381</v>
      </c>
      <c r="D214" s="54" t="n">
        <v>455</v>
      </c>
      <c r="E214" s="54" t="n">
        <v>471</v>
      </c>
      <c r="F214" s="65" t="n">
        <f aca="false">IF(E214="","",D214-E214)</f>
        <v>-16</v>
      </c>
      <c r="G214" s="54" t="n">
        <v>1089</v>
      </c>
      <c r="H214" s="54" t="n">
        <v>1124</v>
      </c>
      <c r="I214" s="65" t="n">
        <f aca="false">IF(H214="","",G214-H214)</f>
        <v>-35</v>
      </c>
      <c r="J214" s="55" t="n">
        <f aca="false">IF(OR(D214="",D214+G214=0),"",D214/(D214+G214))</f>
        <v>0.294689119170984</v>
      </c>
      <c r="K214" s="55" t="n">
        <f aca="false">IF(E214="","",E214/(E214+H214))</f>
        <v>0.295297805642633</v>
      </c>
      <c r="L214" s="66" t="n">
        <f aca="false">IF(OR(K214="",J214=""),"",(J214-K214)*100)</f>
        <v>-0.0608686471648801</v>
      </c>
      <c r="M214" s="36" t="n">
        <v>2.56149220728919</v>
      </c>
      <c r="N214" s="36" t="n">
        <v>2.07923323551944</v>
      </c>
      <c r="O214" s="36" t="n">
        <f aca="false">SQRT(M214^2+N214^2)</f>
        <v>3.29915946502922</v>
      </c>
      <c r="P214" s="55" t="n">
        <f aca="false">IF(J214="","",MAX(0,J214-1.96*O214/100))</f>
        <v>0.230025593656412</v>
      </c>
      <c r="Q214" s="55" t="n">
        <f aca="false">IF(J214="","",MIN(1,J214+1.96*O214/100))</f>
        <v>0.359352644685557</v>
      </c>
      <c r="R214" s="32" t="str">
        <f aca="false">IF(L214="","",IF(ABS(L214)&lt;=O214,"Yes","No"))</f>
        <v>Yes</v>
      </c>
      <c r="S214" s="32" t="str">
        <f aca="false">IF(L214="","",IF(ABS(L214)&lt;=1.96*O214,"Yes","No"))</f>
        <v>Yes</v>
      </c>
      <c r="T214" s="54" t="n">
        <f aca="false">IF(D214="","",ROUND(SQRT(((D214+G214)*O214/100)^2+(J214*(D214+G214)*0.09179)^2),0))</f>
        <v>66</v>
      </c>
      <c r="U214" s="32"/>
    </row>
    <row r="215" customFormat="false" ht="15" hidden="false" customHeight="false" outlineLevel="0" collapsed="false">
      <c r="A215" s="32" t="s">
        <v>379</v>
      </c>
      <c r="B215" s="32" t="s">
        <v>382</v>
      </c>
      <c r="C215" s="32" t="s">
        <v>383</v>
      </c>
      <c r="D215" s="54" t="n">
        <v>1352</v>
      </c>
      <c r="E215" s="54" t="n">
        <v>1414</v>
      </c>
      <c r="F215" s="65" t="n">
        <f aca="false">IF(E215="","",D215-E215)</f>
        <v>-62</v>
      </c>
      <c r="G215" s="54" t="n">
        <v>2817</v>
      </c>
      <c r="H215" s="54" t="n">
        <v>2894</v>
      </c>
      <c r="I215" s="65" t="n">
        <f aca="false">IF(H215="","",G215-H215)</f>
        <v>-77</v>
      </c>
      <c r="J215" s="55" t="n">
        <f aca="false">IF(OR(D215="",D215+G215=0),"",D215/(D215+G215))</f>
        <v>0.324298392899976</v>
      </c>
      <c r="K215" s="55" t="n">
        <f aca="false">IF(E215="","",E215/(E215+H215))</f>
        <v>0.328226555246054</v>
      </c>
      <c r="L215" s="66" t="n">
        <f aca="false">IF(OR(K215="",J215=""),"",(J215-K215)*100)</f>
        <v>-0.392816234607785</v>
      </c>
      <c r="M215" s="36" t="n">
        <v>2.56149220728919</v>
      </c>
      <c r="N215" s="36" t="n">
        <v>2.07923323551944</v>
      </c>
      <c r="O215" s="36" t="n">
        <f aca="false">SQRT(M215^2+N215^2)</f>
        <v>3.29915946502922</v>
      </c>
      <c r="P215" s="55" t="n">
        <f aca="false">IF(J215="","",MAX(0,J215-1.96*O215/100))</f>
        <v>0.259634867385403</v>
      </c>
      <c r="Q215" s="55" t="n">
        <f aca="false">IF(J215="","",MIN(1,J215+1.96*O215/100))</f>
        <v>0.388961918414549</v>
      </c>
      <c r="R215" s="32" t="str">
        <f aca="false">IF(L215="","",IF(ABS(L215)&lt;=O215,"Yes","No"))</f>
        <v>Yes</v>
      </c>
      <c r="S215" s="32" t="str">
        <f aca="false">IF(L215="","",IF(ABS(L215)&lt;=1.96*O215,"Yes","No"))</f>
        <v>Yes</v>
      </c>
      <c r="T215" s="54" t="n">
        <f aca="false">IF(D215="","",ROUND(SQRT(((D215+G215)*O215/100)^2+(J215*(D215+G215)*0.09179)^2),0))</f>
        <v>185</v>
      </c>
      <c r="U215" s="32"/>
    </row>
    <row r="216" customFormat="false" ht="15" hidden="false" customHeight="false" outlineLevel="0" collapsed="false">
      <c r="A216" s="32" t="s">
        <v>379</v>
      </c>
      <c r="B216" s="32" t="s">
        <v>384</v>
      </c>
      <c r="C216" s="32" t="s">
        <v>385</v>
      </c>
      <c r="D216" s="54" t="n">
        <v>428</v>
      </c>
      <c r="E216" s="54" t="n">
        <v>521</v>
      </c>
      <c r="F216" s="65" t="n">
        <f aca="false">IF(E216="","",D216-E216)</f>
        <v>-93</v>
      </c>
      <c r="G216" s="54" t="n">
        <v>899</v>
      </c>
      <c r="H216" s="54" t="n">
        <v>997</v>
      </c>
      <c r="I216" s="65" t="n">
        <f aca="false">IF(H216="","",G216-H216)</f>
        <v>-98</v>
      </c>
      <c r="J216" s="55" t="n">
        <f aca="false">IF(OR(D216="",D216+G216=0),"",D216/(D216+G216))</f>
        <v>0.322532027128862</v>
      </c>
      <c r="K216" s="55" t="n">
        <f aca="false">IF(E216="","",E216/(E216+H216))</f>
        <v>0.343214756258235</v>
      </c>
      <c r="L216" s="66" t="n">
        <f aca="false">IF(OR(K216="",J216=""),"",(J216-K216)*100)</f>
        <v>-2.06827291293724</v>
      </c>
      <c r="M216" s="36" t="n">
        <v>2.56149220728919</v>
      </c>
      <c r="N216" s="36" t="n">
        <v>2.07923323551944</v>
      </c>
      <c r="O216" s="36" t="n">
        <f aca="false">SQRT(M216^2+N216^2)</f>
        <v>3.29915946502922</v>
      </c>
      <c r="P216" s="55" t="n">
        <f aca="false">IF(J216="","",MAX(0,J216-1.96*O216/100))</f>
        <v>0.257868501614289</v>
      </c>
      <c r="Q216" s="55" t="n">
        <f aca="false">IF(J216="","",MIN(1,J216+1.96*O216/100))</f>
        <v>0.387195552643435</v>
      </c>
      <c r="R216" s="32" t="str">
        <f aca="false">IF(L216="","",IF(ABS(L216)&lt;=O216,"Yes","No"))</f>
        <v>Yes</v>
      </c>
      <c r="S216" s="32" t="str">
        <f aca="false">IF(L216="","",IF(ABS(L216)&lt;=1.96*O216,"Yes","No"))</f>
        <v>Yes</v>
      </c>
      <c r="T216" s="54" t="n">
        <f aca="false">IF(D216="","",ROUND(SQRT(((D216+G216)*O216/100)^2+(J216*(D216+G216)*0.09179)^2),0))</f>
        <v>59</v>
      </c>
      <c r="U216" s="32"/>
    </row>
    <row r="217" customFormat="false" ht="15" hidden="false" customHeight="false" outlineLevel="0" collapsed="false">
      <c r="A217" s="32" t="s">
        <v>386</v>
      </c>
      <c r="B217" s="32" t="s">
        <v>387</v>
      </c>
      <c r="C217" s="32" t="s">
        <v>388</v>
      </c>
      <c r="D217" s="54" t="n">
        <v>673</v>
      </c>
      <c r="E217" s="54" t="n">
        <v>687</v>
      </c>
      <c r="F217" s="65" t="n">
        <f aca="false">IF(E217="","",D217-E217)</f>
        <v>-14</v>
      </c>
      <c r="G217" s="54" t="n">
        <v>1024</v>
      </c>
      <c r="H217" s="54" t="n">
        <v>1009</v>
      </c>
      <c r="I217" s="65" t="n">
        <f aca="false">IF(H217="","",G217-H217)</f>
        <v>15</v>
      </c>
      <c r="J217" s="55" t="n">
        <f aca="false">IF(OR(D217="",D217+G217=0),"",D217/(D217+G217))</f>
        <v>0.396582203889216</v>
      </c>
      <c r="K217" s="55" t="n">
        <f aca="false">IF(E217="","",E217/(E217+H217))</f>
        <v>0.405070754716981</v>
      </c>
      <c r="L217" s="66" t="n">
        <f aca="false">IF(OR(K217="",J217=""),"",(J217-K217)*100)</f>
        <v>-0.848855082776484</v>
      </c>
      <c r="M217" s="36" t="n">
        <v>2.56149220728919</v>
      </c>
      <c r="N217" s="36" t="n">
        <v>2.07923323551944</v>
      </c>
      <c r="O217" s="36" t="n">
        <f aca="false">SQRT(M217^2+N217^2)</f>
        <v>3.29915946502922</v>
      </c>
      <c r="P217" s="55" t="n">
        <f aca="false">IF(J217="","",MAX(0,J217-1.96*O217/100))</f>
        <v>0.331918678374644</v>
      </c>
      <c r="Q217" s="55" t="n">
        <f aca="false">IF(J217="","",MIN(1,J217+1.96*O217/100))</f>
        <v>0.461245729403789</v>
      </c>
      <c r="R217" s="32" t="str">
        <f aca="false">IF(L217="","",IF(ABS(L217)&lt;=O217,"Yes","No"))</f>
        <v>Yes</v>
      </c>
      <c r="S217" s="32" t="str">
        <f aca="false">IF(L217="","",IF(ABS(L217)&lt;=1.96*O217,"Yes","No"))</f>
        <v>Yes</v>
      </c>
      <c r="T217" s="54" t="n">
        <f aca="false">IF(D217="","",ROUND(SQRT(((D217+G217)*O217/100)^2+(J217*(D217+G217)*0.09179)^2),0))</f>
        <v>83</v>
      </c>
      <c r="U217" s="32"/>
    </row>
    <row r="218" customFormat="false" ht="15" hidden="false" customHeight="false" outlineLevel="0" collapsed="false">
      <c r="A218" s="32" t="s">
        <v>386</v>
      </c>
      <c r="B218" s="32" t="s">
        <v>387</v>
      </c>
      <c r="C218" s="32" t="s">
        <v>389</v>
      </c>
      <c r="D218" s="54" t="n">
        <v>821</v>
      </c>
      <c r="E218" s="54" t="n">
        <v>824</v>
      </c>
      <c r="F218" s="65" t="n">
        <f aca="false">IF(E218="","",D218-E218)</f>
        <v>-3</v>
      </c>
      <c r="G218" s="54" t="n">
        <v>945</v>
      </c>
      <c r="H218" s="54" t="n">
        <v>1009</v>
      </c>
      <c r="I218" s="65" t="n">
        <f aca="false">IF(H218="","",G218-H218)</f>
        <v>-64</v>
      </c>
      <c r="J218" s="55" t="n">
        <f aca="false">IF(OR(D218="",D218+G218=0),"",D218/(D218+G218))</f>
        <v>0.464892412231031</v>
      </c>
      <c r="K218" s="55" t="n">
        <f aca="false">IF(E218="","",E218/(E218+H218))</f>
        <v>0.449536279323513</v>
      </c>
      <c r="L218" s="66" t="n">
        <f aca="false">IF(OR(K218="",J218=""),"",(J218-K218)*100)</f>
        <v>1.53561329075172</v>
      </c>
      <c r="M218" s="36" t="n">
        <v>2.56149220728919</v>
      </c>
      <c r="N218" s="36" t="n">
        <v>2.07923323551944</v>
      </c>
      <c r="O218" s="36" t="n">
        <f aca="false">SQRT(M218^2+N218^2)</f>
        <v>3.29915946502922</v>
      </c>
      <c r="P218" s="55" t="n">
        <f aca="false">IF(J218="","",MAX(0,J218-1.96*O218/100))</f>
        <v>0.400228886716458</v>
      </c>
      <c r="Q218" s="55" t="n">
        <f aca="false">IF(J218="","",MIN(1,J218+1.96*O218/100))</f>
        <v>0.529555937745603</v>
      </c>
      <c r="R218" s="32" t="str">
        <f aca="false">IF(L218="","",IF(ABS(L218)&lt;=O218,"Yes","No"))</f>
        <v>Yes</v>
      </c>
      <c r="S218" s="32" t="str">
        <f aca="false">IF(L218="","",IF(ABS(L218)&lt;=1.96*O218,"Yes","No"))</f>
        <v>Yes</v>
      </c>
      <c r="T218" s="54" t="n">
        <f aca="false">IF(D218="","",ROUND(SQRT(((D218+G218)*O218/100)^2+(J218*(D218+G218)*0.09179)^2),0))</f>
        <v>95</v>
      </c>
      <c r="U218" s="32"/>
    </row>
    <row r="219" customFormat="false" ht="15" hidden="false" customHeight="false" outlineLevel="0" collapsed="false">
      <c r="A219" s="32" t="s">
        <v>386</v>
      </c>
      <c r="B219" s="32" t="s">
        <v>390</v>
      </c>
      <c r="C219" s="32" t="s">
        <v>391</v>
      </c>
      <c r="D219" s="54" t="n">
        <v>491</v>
      </c>
      <c r="E219" s="54"/>
      <c r="F219" s="65" t="str">
        <f aca="false">IF(E219="","",D219-E219)</f>
        <v/>
      </c>
      <c r="G219" s="54" t="n">
        <v>731</v>
      </c>
      <c r="H219" s="54"/>
      <c r="I219" s="65" t="str">
        <f aca="false">IF(H219="","",G219-H219)</f>
        <v/>
      </c>
      <c r="J219" s="55" t="n">
        <f aca="false">IF(OR(D219="",D219+G219=0),"",D219/(D219+G219))</f>
        <v>0.401800327332242</v>
      </c>
      <c r="K219" s="55" t="str">
        <f aca="false">IF(E219="","",E219/(E219+H219))</f>
        <v/>
      </c>
      <c r="L219" s="66" t="str">
        <f aca="false">IF(OR(K219="",J219=""),"",(J219-K219)*100)</f>
        <v/>
      </c>
      <c r="M219" s="36" t="n">
        <v>2.56149220728919</v>
      </c>
      <c r="N219" s="36" t="n">
        <v>2.07923323551944</v>
      </c>
      <c r="O219" s="36" t="n">
        <f aca="false">SQRT(M219^2+N219^2)</f>
        <v>3.29915946502922</v>
      </c>
      <c r="P219" s="55" t="n">
        <f aca="false">IF(J219="","",MAX(0,J219-1.96*O219/100))</f>
        <v>0.33713680181767</v>
      </c>
      <c r="Q219" s="55" t="n">
        <f aca="false">IF(J219="","",MIN(1,J219+1.96*O219/100))</f>
        <v>0.466463852846815</v>
      </c>
      <c r="R219" s="32" t="str">
        <f aca="false">IF(L219="","",IF(ABS(L219)&lt;=O219,"Yes","No"))</f>
        <v/>
      </c>
      <c r="S219" s="32" t="str">
        <f aca="false">IF(L219="","",IF(ABS(L219)&lt;=1.96*O219,"Yes","No"))</f>
        <v/>
      </c>
      <c r="T219" s="54" t="n">
        <f aca="false">IF(D219="","",ROUND(SQRT(((D219+G219)*O219/100)^2+(J219*(D219+G219)*0.09179)^2),0))</f>
        <v>60</v>
      </c>
      <c r="U219" s="32" t="s">
        <v>703</v>
      </c>
    </row>
    <row r="220" customFormat="false" ht="15" hidden="false" customHeight="false" outlineLevel="0" collapsed="false">
      <c r="A220" s="32" t="s">
        <v>386</v>
      </c>
      <c r="B220" s="32" t="s">
        <v>390</v>
      </c>
      <c r="C220" s="32" t="s">
        <v>392</v>
      </c>
      <c r="D220" s="54" t="n">
        <v>453</v>
      </c>
      <c r="E220" s="54"/>
      <c r="F220" s="65" t="str">
        <f aca="false">IF(E220="","",D220-E220)</f>
        <v/>
      </c>
      <c r="G220" s="54" t="n">
        <v>636</v>
      </c>
      <c r="H220" s="54"/>
      <c r="I220" s="65" t="str">
        <f aca="false">IF(H220="","",G220-H220)</f>
        <v/>
      </c>
      <c r="J220" s="55" t="n">
        <f aca="false">IF(OR(D220="",D220+G220=0),"",D220/(D220+G220))</f>
        <v>0.415977961432507</v>
      </c>
      <c r="K220" s="55" t="str">
        <f aca="false">IF(E220="","",E220/(E220+H220))</f>
        <v/>
      </c>
      <c r="L220" s="66" t="str">
        <f aca="false">IF(OR(K220="",J220=""),"",(J220-K220)*100)</f>
        <v/>
      </c>
      <c r="M220" s="36" t="n">
        <v>2.81289925030312</v>
      </c>
      <c r="N220" s="36" t="n">
        <v>2.07923323551944</v>
      </c>
      <c r="O220" s="36" t="n">
        <f aca="false">SQRT(M220^2+N220^2)</f>
        <v>3.49794411619804</v>
      </c>
      <c r="P220" s="55" t="n">
        <f aca="false">IF(J220="","",MAX(0,J220-1.96*O220/100))</f>
        <v>0.347418256755025</v>
      </c>
      <c r="Q220" s="55" t="n">
        <f aca="false">IF(J220="","",MIN(1,J220+1.96*O220/100))</f>
        <v>0.484537666109989</v>
      </c>
      <c r="R220" s="32" t="str">
        <f aca="false">IF(L220="","",IF(ABS(L220)&lt;=O220,"Yes","No"))</f>
        <v/>
      </c>
      <c r="S220" s="32" t="str">
        <f aca="false">IF(L220="","",IF(ABS(L220)&lt;=1.96*O220,"Yes","No"))</f>
        <v/>
      </c>
      <c r="T220" s="54" t="n">
        <f aca="false">IF(D220="","",ROUND(SQRT(((D220+G220)*O220/100)^2+(J220*(D220+G220)*0.09439)^2),0))</f>
        <v>57</v>
      </c>
      <c r="U220" s="32" t="s">
        <v>703</v>
      </c>
    </row>
    <row r="221" customFormat="false" ht="15" hidden="false" customHeight="false" outlineLevel="0" collapsed="false">
      <c r="A221" s="32" t="s">
        <v>386</v>
      </c>
      <c r="B221" s="32" t="s">
        <v>393</v>
      </c>
      <c r="C221" s="32" t="s">
        <v>394</v>
      </c>
      <c r="D221" s="54" t="n">
        <v>617</v>
      </c>
      <c r="E221" s="54" t="n">
        <v>623</v>
      </c>
      <c r="F221" s="65" t="n">
        <f aca="false">IF(E221="","",D221-E221)</f>
        <v>-6</v>
      </c>
      <c r="G221" s="54" t="n">
        <v>753</v>
      </c>
      <c r="H221" s="54" t="n">
        <v>726</v>
      </c>
      <c r="I221" s="65" t="n">
        <f aca="false">IF(H221="","",G221-H221)</f>
        <v>27</v>
      </c>
      <c r="J221" s="55" t="n">
        <f aca="false">IF(OR(D221="",D221+G221=0),"",D221/(D221+G221))</f>
        <v>0.45036496350365</v>
      </c>
      <c r="K221" s="55" t="n">
        <f aca="false">IF(E221="","",E221/(E221+H221))</f>
        <v>0.46182357301705</v>
      </c>
      <c r="L221" s="66" t="n">
        <f aca="false">IF(OR(K221="",J221=""),"",(J221-K221)*100)</f>
        <v>-1.14586095134001</v>
      </c>
      <c r="M221" s="36" t="n">
        <v>2.56149220728919</v>
      </c>
      <c r="N221" s="36" t="n">
        <v>2.07923323551944</v>
      </c>
      <c r="O221" s="36" t="n">
        <f aca="false">SQRT(M221^2+N221^2)</f>
        <v>3.29915946502922</v>
      </c>
      <c r="P221" s="55" t="n">
        <f aca="false">IF(J221="","",MAX(0,J221-1.96*O221/100))</f>
        <v>0.385701437989077</v>
      </c>
      <c r="Q221" s="55" t="n">
        <f aca="false">IF(J221="","",MIN(1,J221+1.96*O221/100))</f>
        <v>0.515028489018222</v>
      </c>
      <c r="R221" s="32" t="str">
        <f aca="false">IF(L221="","",IF(ABS(L221)&lt;=O221,"Yes","No"))</f>
        <v>Yes</v>
      </c>
      <c r="S221" s="32" t="str">
        <f aca="false">IF(L221="","",IF(ABS(L221)&lt;=1.96*O221,"Yes","No"))</f>
        <v>Yes</v>
      </c>
      <c r="T221" s="54" t="n">
        <f aca="false">IF(D221="","",ROUND(SQRT(((D221+G221)*O221/100)^2+(J221*(D221+G221)*0.09179)^2),0))</f>
        <v>72</v>
      </c>
      <c r="U221" s="32"/>
    </row>
    <row r="222" customFormat="false" ht="15" hidden="false" customHeight="false" outlineLevel="0" collapsed="false">
      <c r="A222" s="32" t="s">
        <v>386</v>
      </c>
      <c r="B222" s="32" t="s">
        <v>261</v>
      </c>
      <c r="C222" s="32" t="s">
        <v>395</v>
      </c>
      <c r="D222" s="54" t="n">
        <v>714</v>
      </c>
      <c r="E222" s="54" t="n">
        <v>775</v>
      </c>
      <c r="F222" s="65" t="n">
        <f aca="false">IF(E222="","",D222-E222)</f>
        <v>-61</v>
      </c>
      <c r="G222" s="54" t="n">
        <v>463</v>
      </c>
      <c r="H222" s="54" t="n">
        <v>447</v>
      </c>
      <c r="I222" s="65" t="n">
        <f aca="false">IF(H222="","",G222-H222)</f>
        <v>16</v>
      </c>
      <c r="J222" s="55" t="n">
        <f aca="false">IF(OR(D222="",D222+G222=0),"",D222/(D222+G222))</f>
        <v>0.606627017841971</v>
      </c>
      <c r="K222" s="55" t="n">
        <f aca="false">IF(E222="","",E222/(E222+H222))</f>
        <v>0.634206219312602</v>
      </c>
      <c r="L222" s="66" t="n">
        <f aca="false">IF(OR(K222="",J222=""),"",(J222-K222)*100)</f>
        <v>-2.75792014706311</v>
      </c>
      <c r="M222" s="36" t="n">
        <v>2.81289925030312</v>
      </c>
      <c r="N222" s="36" t="n">
        <v>2.07923323551944</v>
      </c>
      <c r="O222" s="36" t="n">
        <f aca="false">SQRT(M222^2+N222^2)</f>
        <v>3.49794411619804</v>
      </c>
      <c r="P222" s="55" t="n">
        <f aca="false">IF(J222="","",MAX(0,J222-1.96*O222/100))</f>
        <v>0.53806731316449</v>
      </c>
      <c r="Q222" s="55" t="n">
        <f aca="false">IF(J222="","",MIN(1,J222+1.96*O222/100))</f>
        <v>0.675186722519453</v>
      </c>
      <c r="R222" s="32" t="str">
        <f aca="false">IF(L222="","",IF(ABS(L222)&lt;=O222,"Yes","No"))</f>
        <v>Yes</v>
      </c>
      <c r="S222" s="32" t="str">
        <f aca="false">IF(L222="","",IF(ABS(L222)&lt;=1.96*O222,"Yes","No"))</f>
        <v>Yes</v>
      </c>
      <c r="T222" s="54" t="n">
        <f aca="false">IF(D222="","",ROUND(SQRT(((D222+G222)*O222/100)^2+(J222*(D222+G222)*0.09439)^2),0))</f>
        <v>79</v>
      </c>
      <c r="U222" s="32"/>
    </row>
    <row r="223" customFormat="false" ht="15" hidden="false" customHeight="false" outlineLevel="0" collapsed="false">
      <c r="A223" s="32" t="s">
        <v>386</v>
      </c>
      <c r="B223" s="32" t="s">
        <v>261</v>
      </c>
      <c r="C223" s="32" t="s">
        <v>396</v>
      </c>
      <c r="D223" s="54" t="n">
        <v>960</v>
      </c>
      <c r="E223" s="54" t="n">
        <v>982</v>
      </c>
      <c r="F223" s="65" t="n">
        <f aca="false">IF(E223="","",D223-E223)</f>
        <v>-22</v>
      </c>
      <c r="G223" s="54" t="n">
        <v>679</v>
      </c>
      <c r="H223" s="54" t="n">
        <v>684</v>
      </c>
      <c r="I223" s="65" t="n">
        <f aca="false">IF(H223="","",G223-H223)</f>
        <v>-5</v>
      </c>
      <c r="J223" s="55" t="n">
        <f aca="false">IF(OR(D223="",D223+G223=0),"",D223/(D223+G223))</f>
        <v>0.585723001830384</v>
      </c>
      <c r="K223" s="55" t="n">
        <f aca="false">IF(E223="","",E223/(E223+H223))</f>
        <v>0.589435774309724</v>
      </c>
      <c r="L223" s="66" t="n">
        <f aca="false">IF(OR(K223="",J223=""),"",(J223-K223)*100)</f>
        <v>-0.371277247933954</v>
      </c>
      <c r="M223" s="36" t="n">
        <v>2.56149220728919</v>
      </c>
      <c r="N223" s="36" t="n">
        <v>2.07923323551944</v>
      </c>
      <c r="O223" s="36" t="n">
        <f aca="false">SQRT(M223^2+N223^2)</f>
        <v>3.29915946502922</v>
      </c>
      <c r="P223" s="55" t="n">
        <f aca="false">IF(J223="","",MAX(0,J223-1.96*O223/100))</f>
        <v>0.521059476315812</v>
      </c>
      <c r="Q223" s="55" t="n">
        <f aca="false">IF(J223="","",MIN(1,J223+1.96*O223/100))</f>
        <v>0.650386527344957</v>
      </c>
      <c r="R223" s="32" t="str">
        <f aca="false">IF(L223="","",IF(ABS(L223)&lt;=O223,"Yes","No"))</f>
        <v>Yes</v>
      </c>
      <c r="S223" s="32" t="str">
        <f aca="false">IF(L223="","",IF(ABS(L223)&lt;=1.96*O223,"Yes","No"))</f>
        <v>Yes</v>
      </c>
      <c r="T223" s="54" t="n">
        <f aca="false">IF(D223="","",ROUND(SQRT(((D223+G223)*O223/100)^2+(J223*(D223+G223)*0.09179)^2),0))</f>
        <v>103</v>
      </c>
      <c r="U223" s="32"/>
    </row>
    <row r="224" customFormat="false" ht="15" hidden="false" customHeight="false" outlineLevel="0" collapsed="false">
      <c r="A224" s="32" t="s">
        <v>386</v>
      </c>
      <c r="B224" s="32" t="s">
        <v>261</v>
      </c>
      <c r="C224" s="32" t="s">
        <v>397</v>
      </c>
      <c r="D224" s="54" t="n">
        <v>726</v>
      </c>
      <c r="E224" s="54" t="n">
        <v>750</v>
      </c>
      <c r="F224" s="65" t="n">
        <f aca="false">IF(E224="","",D224-E224)</f>
        <v>-24</v>
      </c>
      <c r="G224" s="54" t="n">
        <v>435</v>
      </c>
      <c r="H224" s="54" t="n">
        <v>421</v>
      </c>
      <c r="I224" s="65" t="n">
        <f aca="false">IF(H224="","",G224-H224)</f>
        <v>14</v>
      </c>
      <c r="J224" s="55" t="n">
        <f aca="false">IF(OR(D224="",D224+G224=0),"",D224/(D224+G224))</f>
        <v>0.625322997416021</v>
      </c>
      <c r="K224" s="55" t="n">
        <f aca="false">IF(E224="","",E224/(E224+H224))</f>
        <v>0.640478223740393</v>
      </c>
      <c r="L224" s="66" t="n">
        <f aca="false">IF(OR(K224="",J224=""),"",(J224-K224)*100)</f>
        <v>-1.51552263243722</v>
      </c>
      <c r="M224" s="36" t="n">
        <v>2.81289925030312</v>
      </c>
      <c r="N224" s="36" t="n">
        <v>2.07923323551944</v>
      </c>
      <c r="O224" s="36" t="n">
        <f aca="false">SQRT(M224^2+N224^2)</f>
        <v>3.49794411619804</v>
      </c>
      <c r="P224" s="55" t="n">
        <f aca="false">IF(J224="","",MAX(0,J224-1.96*O224/100))</f>
        <v>0.556763292738539</v>
      </c>
      <c r="Q224" s="55" t="n">
        <f aca="false">IF(J224="","",MIN(1,J224+1.96*O224/100))</f>
        <v>0.693882702093502</v>
      </c>
      <c r="R224" s="32" t="str">
        <f aca="false">IF(L224="","",IF(ABS(L224)&lt;=O224,"Yes","No"))</f>
        <v>Yes</v>
      </c>
      <c r="S224" s="32" t="str">
        <f aca="false">IF(L224="","",IF(ABS(L224)&lt;=1.96*O224,"Yes","No"))</f>
        <v>Yes</v>
      </c>
      <c r="T224" s="54" t="n">
        <f aca="false">IF(D224="","",ROUND(SQRT(((D224+G224)*O224/100)^2+(J224*(D224+G224)*0.09439)^2),0))</f>
        <v>80</v>
      </c>
      <c r="U224" s="32"/>
    </row>
    <row r="225" customFormat="false" ht="15" hidden="false" customHeight="false" outlineLevel="0" collapsed="false">
      <c r="A225" s="32" t="s">
        <v>386</v>
      </c>
      <c r="B225" s="32" t="s">
        <v>261</v>
      </c>
      <c r="C225" s="32" t="s">
        <v>398</v>
      </c>
      <c r="D225" s="54" t="n">
        <v>573</v>
      </c>
      <c r="E225" s="54" t="n">
        <v>592</v>
      </c>
      <c r="F225" s="65" t="n">
        <f aca="false">IF(E225="","",D225-E225)</f>
        <v>-19</v>
      </c>
      <c r="G225" s="54" t="n">
        <v>360</v>
      </c>
      <c r="H225" s="54" t="n">
        <v>337</v>
      </c>
      <c r="I225" s="65" t="n">
        <f aca="false">IF(H225="","",G225-H225)</f>
        <v>23</v>
      </c>
      <c r="J225" s="55" t="n">
        <f aca="false">IF(OR(D225="",D225+G225=0),"",D225/(D225+G225))</f>
        <v>0.614147909967846</v>
      </c>
      <c r="K225" s="55" t="n">
        <f aca="false">IF(E225="","",E225/(E225+H225))</f>
        <v>0.63724434876211</v>
      </c>
      <c r="L225" s="66" t="n">
        <f aca="false">IF(OR(K225="",J225=""),"",(J225-K225)*100)</f>
        <v>-2.30964387942642</v>
      </c>
      <c r="M225" s="36" t="n">
        <v>2.81289925030312</v>
      </c>
      <c r="N225" s="36" t="n">
        <v>2.07923323551944</v>
      </c>
      <c r="O225" s="36" t="n">
        <f aca="false">SQRT(M225^2+N225^2)</f>
        <v>3.49794411619804</v>
      </c>
      <c r="P225" s="55" t="n">
        <f aca="false">IF(J225="","",MAX(0,J225-1.96*O225/100))</f>
        <v>0.545588205290364</v>
      </c>
      <c r="Q225" s="55" t="n">
        <f aca="false">IF(J225="","",MIN(1,J225+1.96*O225/100))</f>
        <v>0.682707614645327</v>
      </c>
      <c r="R225" s="32" t="str">
        <f aca="false">IF(L225="","",IF(ABS(L225)&lt;=O225,"Yes","No"))</f>
        <v>Yes</v>
      </c>
      <c r="S225" s="32" t="str">
        <f aca="false">IF(L225="","",IF(ABS(L225)&lt;=1.96*O225,"Yes","No"))</f>
        <v>Yes</v>
      </c>
      <c r="T225" s="54" t="n">
        <f aca="false">IF(D225="","",ROUND(SQRT(((D225+G225)*O225/100)^2+(J225*(D225+G225)*0.09439)^2),0))</f>
        <v>63</v>
      </c>
      <c r="U225" s="32"/>
    </row>
    <row r="226" customFormat="false" ht="15" hidden="false" customHeight="false" outlineLevel="0" collapsed="false">
      <c r="A226" s="32" t="s">
        <v>386</v>
      </c>
      <c r="B226" s="32" t="s">
        <v>261</v>
      </c>
      <c r="C226" s="32" t="s">
        <v>399</v>
      </c>
      <c r="D226" s="54" t="n">
        <v>757</v>
      </c>
      <c r="E226" s="54" t="n">
        <v>740</v>
      </c>
      <c r="F226" s="65" t="n">
        <f aca="false">IF(E226="","",D226-E226)</f>
        <v>17</v>
      </c>
      <c r="G226" s="54" t="n">
        <v>525</v>
      </c>
      <c r="H226" s="54" t="n">
        <v>506</v>
      </c>
      <c r="I226" s="65" t="n">
        <f aca="false">IF(H226="","",G226-H226)</f>
        <v>19</v>
      </c>
      <c r="J226" s="55" t="n">
        <f aca="false">IF(OR(D226="",D226+G226=0),"",D226/(D226+G226))</f>
        <v>0.590483619344774</v>
      </c>
      <c r="K226" s="55" t="n">
        <f aca="false">IF(E226="","",E226/(E226+H226))</f>
        <v>0.593900481540931</v>
      </c>
      <c r="L226" s="66" t="n">
        <f aca="false">IF(OR(K226="",J226=""),"",(J226-K226)*100)</f>
        <v>-0.341686219615722</v>
      </c>
      <c r="M226" s="36" t="n">
        <v>2.56149220728919</v>
      </c>
      <c r="N226" s="36" t="n">
        <v>2.07923323551944</v>
      </c>
      <c r="O226" s="36" t="n">
        <f aca="false">SQRT(M226^2+N226^2)</f>
        <v>3.29915946502922</v>
      </c>
      <c r="P226" s="55" t="n">
        <f aca="false">IF(J226="","",MAX(0,J226-1.96*O226/100))</f>
        <v>0.525820093830201</v>
      </c>
      <c r="Q226" s="55" t="n">
        <f aca="false">IF(J226="","",MIN(1,J226+1.96*O226/100))</f>
        <v>0.655147144859347</v>
      </c>
      <c r="R226" s="32" t="str">
        <f aca="false">IF(L226="","",IF(ABS(L226)&lt;=O226,"Yes","No"))</f>
        <v>Yes</v>
      </c>
      <c r="S226" s="32" t="str">
        <f aca="false">IF(L226="","",IF(ABS(L226)&lt;=1.96*O226,"Yes","No"))</f>
        <v>Yes</v>
      </c>
      <c r="T226" s="54" t="n">
        <f aca="false">IF(D226="","",ROUND(SQRT(((D226+G226)*O226/100)^2+(J226*(D226+G226)*0.09179)^2),0))</f>
        <v>81</v>
      </c>
      <c r="U226" s="32"/>
    </row>
    <row r="227" customFormat="false" ht="15" hidden="false" customHeight="false" outlineLevel="0" collapsed="false">
      <c r="A227" s="32" t="s">
        <v>386</v>
      </c>
      <c r="B227" s="32" t="s">
        <v>261</v>
      </c>
      <c r="C227" s="32" t="s">
        <v>400</v>
      </c>
      <c r="D227" s="54" t="n">
        <v>1024</v>
      </c>
      <c r="E227" s="54" t="n">
        <v>1037</v>
      </c>
      <c r="F227" s="65" t="n">
        <f aca="false">IF(E227="","",D227-E227)</f>
        <v>-13</v>
      </c>
      <c r="G227" s="54" t="n">
        <v>634</v>
      </c>
      <c r="H227" s="54" t="n">
        <v>623</v>
      </c>
      <c r="I227" s="65" t="n">
        <f aca="false">IF(H227="","",G227-H227)</f>
        <v>11</v>
      </c>
      <c r="J227" s="55" t="n">
        <f aca="false">IF(OR(D227="",D227+G227=0),"",D227/(D227+G227))</f>
        <v>0.617611580217129</v>
      </c>
      <c r="K227" s="55" t="n">
        <f aca="false">IF(E227="","",E227/(E227+H227))</f>
        <v>0.624698795180723</v>
      </c>
      <c r="L227" s="66" t="n">
        <f aca="false">IF(OR(K227="",J227=""),"",(J227-K227)*100)</f>
        <v>-0.708721496359388</v>
      </c>
      <c r="M227" s="36" t="n">
        <v>2.56149220728919</v>
      </c>
      <c r="N227" s="36" t="n">
        <v>2.07923323551944</v>
      </c>
      <c r="O227" s="36" t="n">
        <f aca="false">SQRT(M227^2+N227^2)</f>
        <v>3.29915946502922</v>
      </c>
      <c r="P227" s="55" t="n">
        <f aca="false">IF(J227="","",MAX(0,J227-1.96*O227/100))</f>
        <v>0.552948054702556</v>
      </c>
      <c r="Q227" s="55" t="n">
        <f aca="false">IF(J227="","",MIN(1,J227+1.96*O227/100))</f>
        <v>0.682275105731702</v>
      </c>
      <c r="R227" s="32" t="str">
        <f aca="false">IF(L227="","",IF(ABS(L227)&lt;=O227,"Yes","No"))</f>
        <v>Yes</v>
      </c>
      <c r="S227" s="32" t="str">
        <f aca="false">IF(L227="","",IF(ABS(L227)&lt;=1.96*O227,"Yes","No"))</f>
        <v>Yes</v>
      </c>
      <c r="T227" s="54" t="n">
        <f aca="false">IF(D227="","",ROUND(SQRT(((D227+G227)*O227/100)^2+(J227*(D227+G227)*0.09179)^2),0))</f>
        <v>109</v>
      </c>
      <c r="U227" s="32"/>
    </row>
    <row r="228" customFormat="false" ht="15" hidden="false" customHeight="false" outlineLevel="0" collapsed="false">
      <c r="A228" s="32" t="s">
        <v>386</v>
      </c>
      <c r="B228" s="32" t="s">
        <v>261</v>
      </c>
      <c r="C228" s="32" t="s">
        <v>401</v>
      </c>
      <c r="D228" s="54" t="n">
        <v>669</v>
      </c>
      <c r="E228" s="54" t="n">
        <v>681</v>
      </c>
      <c r="F228" s="65" t="n">
        <f aca="false">IF(E228="","",D228-E228)</f>
        <v>-12</v>
      </c>
      <c r="G228" s="54" t="n">
        <v>495</v>
      </c>
      <c r="H228" s="54" t="n">
        <v>513</v>
      </c>
      <c r="I228" s="65" t="n">
        <f aca="false">IF(H228="","",G228-H228)</f>
        <v>-18</v>
      </c>
      <c r="J228" s="55" t="n">
        <f aca="false">IF(OR(D228="",D228+G228=0),"",D228/(D228+G228))</f>
        <v>0.574742268041237</v>
      </c>
      <c r="K228" s="55" t="n">
        <f aca="false">IF(E228="","",E228/(E228+H228))</f>
        <v>0.57035175879397</v>
      </c>
      <c r="L228" s="66" t="n">
        <f aca="false">IF(OR(K228="",J228=""),"",(J228-K228)*100)</f>
        <v>0.439050924726725</v>
      </c>
      <c r="M228" s="36" t="n">
        <v>2.81289925030312</v>
      </c>
      <c r="N228" s="36" t="n">
        <v>2.07923323551944</v>
      </c>
      <c r="O228" s="36" t="n">
        <f aca="false">SQRT(M228^2+N228^2)</f>
        <v>3.49794411619804</v>
      </c>
      <c r="P228" s="55" t="n">
        <f aca="false">IF(J228="","",MAX(0,J228-1.96*O228/100))</f>
        <v>0.506182563363755</v>
      </c>
      <c r="Q228" s="55" t="n">
        <f aca="false">IF(J228="","",MIN(1,J228+1.96*O228/100))</f>
        <v>0.643301972718719</v>
      </c>
      <c r="R228" s="32" t="str">
        <f aca="false">IF(L228="","",IF(ABS(L228)&lt;=O228,"Yes","No"))</f>
        <v>Yes</v>
      </c>
      <c r="S228" s="32" t="str">
        <f aca="false">IF(L228="","",IF(ABS(L228)&lt;=1.96*O228,"Yes","No"))</f>
        <v>Yes</v>
      </c>
      <c r="T228" s="54" t="n">
        <f aca="false">IF(D228="","",ROUND(SQRT(((D228+G228)*O228/100)^2+(J228*(D228+G228)*0.09439)^2),0))</f>
        <v>75</v>
      </c>
      <c r="U228" s="32"/>
    </row>
    <row r="229" customFormat="false" ht="15" hidden="false" customHeight="false" outlineLevel="0" collapsed="false">
      <c r="A229" s="32" t="s">
        <v>386</v>
      </c>
      <c r="B229" s="32" t="s">
        <v>261</v>
      </c>
      <c r="C229" s="32" t="s">
        <v>402</v>
      </c>
      <c r="D229" s="54" t="n">
        <v>518</v>
      </c>
      <c r="E229" s="54" t="n">
        <v>529</v>
      </c>
      <c r="F229" s="65" t="n">
        <f aca="false">IF(E229="","",D229-E229)</f>
        <v>-11</v>
      </c>
      <c r="G229" s="54" t="n">
        <v>326</v>
      </c>
      <c r="H229" s="54" t="n">
        <v>293</v>
      </c>
      <c r="I229" s="65" t="n">
        <f aca="false">IF(H229="","",G229-H229)</f>
        <v>33</v>
      </c>
      <c r="J229" s="55" t="n">
        <f aca="false">IF(OR(D229="",D229+G229=0),"",D229/(D229+G229))</f>
        <v>0.613744075829384</v>
      </c>
      <c r="K229" s="55" t="n">
        <f aca="false">IF(E229="","",E229/(E229+H229))</f>
        <v>0.643552311435523</v>
      </c>
      <c r="L229" s="66" t="n">
        <f aca="false">IF(OR(K229="",J229=""),"",(J229-K229)*100)</f>
        <v>-2.98082356061393</v>
      </c>
      <c r="M229" s="36" t="n">
        <v>2.81289925030312</v>
      </c>
      <c r="N229" s="36" t="n">
        <v>2.07923323551944</v>
      </c>
      <c r="O229" s="36" t="n">
        <f aca="false">SQRT(M229^2+N229^2)</f>
        <v>3.49794411619804</v>
      </c>
      <c r="P229" s="55" t="n">
        <f aca="false">IF(J229="","",MAX(0,J229-1.96*O229/100))</f>
        <v>0.545184371151902</v>
      </c>
      <c r="Q229" s="55" t="n">
        <f aca="false">IF(J229="","",MIN(1,J229+1.96*O229/100))</f>
        <v>0.682303780506866</v>
      </c>
      <c r="R229" s="32" t="str">
        <f aca="false">IF(L229="","",IF(ABS(L229)&lt;=O229,"Yes","No"))</f>
        <v>Yes</v>
      </c>
      <c r="S229" s="32" t="str">
        <f aca="false">IF(L229="","",IF(ABS(L229)&lt;=1.96*O229,"Yes","No"))</f>
        <v>Yes</v>
      </c>
      <c r="T229" s="54" t="n">
        <f aca="false">IF(D229="","",ROUND(SQRT(((D229+G229)*O229/100)^2+(J229*(D229+G229)*0.09439)^2),0))</f>
        <v>57</v>
      </c>
      <c r="U229" s="32"/>
    </row>
    <row r="230" customFormat="false" ht="15" hidden="false" customHeight="false" outlineLevel="0" collapsed="false">
      <c r="A230" s="32" t="s">
        <v>386</v>
      </c>
      <c r="B230" s="32" t="s">
        <v>261</v>
      </c>
      <c r="C230" s="32" t="s">
        <v>403</v>
      </c>
      <c r="D230" s="54" t="n">
        <v>718</v>
      </c>
      <c r="E230" s="54" t="n">
        <v>767</v>
      </c>
      <c r="F230" s="65" t="n">
        <f aca="false">IF(E230="","",D230-E230)</f>
        <v>-49</v>
      </c>
      <c r="G230" s="54" t="n">
        <v>397</v>
      </c>
      <c r="H230" s="54" t="n">
        <v>384</v>
      </c>
      <c r="I230" s="65" t="n">
        <f aca="false">IF(H230="","",G230-H230)</f>
        <v>13</v>
      </c>
      <c r="J230" s="55" t="n">
        <f aca="false">IF(OR(D230="",D230+G230=0),"",D230/(D230+G230))</f>
        <v>0.643946188340807</v>
      </c>
      <c r="K230" s="55" t="n">
        <f aca="false">IF(E230="","",E230/(E230+H230))</f>
        <v>0.66637706342311</v>
      </c>
      <c r="L230" s="66" t="n">
        <f aca="false">IF(OR(K230="",J230=""),"",(J230-K230)*100)</f>
        <v>-2.24308750823031</v>
      </c>
      <c r="M230" s="36" t="n">
        <v>2.81289925030312</v>
      </c>
      <c r="N230" s="36" t="n">
        <v>2.07923323551944</v>
      </c>
      <c r="O230" s="36" t="n">
        <f aca="false">SQRT(M230^2+N230^2)</f>
        <v>3.49794411619804</v>
      </c>
      <c r="P230" s="55" t="n">
        <f aca="false">IF(J230="","",MAX(0,J230-1.96*O230/100))</f>
        <v>0.575386483663326</v>
      </c>
      <c r="Q230" s="55" t="n">
        <f aca="false">IF(J230="","",MIN(1,J230+1.96*O230/100))</f>
        <v>0.712505893018289</v>
      </c>
      <c r="R230" s="32" t="str">
        <f aca="false">IF(L230="","",IF(ABS(L230)&lt;=O230,"Yes","No"))</f>
        <v>Yes</v>
      </c>
      <c r="S230" s="32" t="str">
        <f aca="false">IF(L230="","",IF(ABS(L230)&lt;=1.96*O230,"Yes","No"))</f>
        <v>Yes</v>
      </c>
      <c r="T230" s="54" t="n">
        <f aca="false">IF(D230="","",ROUND(SQRT(((D230+G230)*O230/100)^2+(J230*(D230+G230)*0.09439)^2),0))</f>
        <v>78</v>
      </c>
      <c r="U230" s="32"/>
    </row>
    <row r="231" customFormat="false" ht="15" hidden="false" customHeight="false" outlineLevel="0" collapsed="false">
      <c r="A231" s="32" t="s">
        <v>386</v>
      </c>
      <c r="B231" s="32" t="s">
        <v>261</v>
      </c>
      <c r="C231" s="32" t="s">
        <v>404</v>
      </c>
      <c r="D231" s="54" t="n">
        <v>911</v>
      </c>
      <c r="E231" s="54" t="n">
        <v>906</v>
      </c>
      <c r="F231" s="65" t="n">
        <f aca="false">IF(E231="","",D231-E231)</f>
        <v>5</v>
      </c>
      <c r="G231" s="54" t="n">
        <v>574</v>
      </c>
      <c r="H231" s="54" t="n">
        <v>586</v>
      </c>
      <c r="I231" s="65" t="n">
        <f aca="false">IF(H231="","",G231-H231)</f>
        <v>-12</v>
      </c>
      <c r="J231" s="55" t="n">
        <f aca="false">IF(OR(D231="",D231+G231=0),"",D231/(D231+G231))</f>
        <v>0.613468013468014</v>
      </c>
      <c r="K231" s="55" t="n">
        <f aca="false">IF(E231="","",E231/(E231+H231))</f>
        <v>0.607238605898123</v>
      </c>
      <c r="L231" s="66" t="n">
        <f aca="false">IF(OR(K231="",J231=""),"",(J231-K231)*100)</f>
        <v>0.622940756989021</v>
      </c>
      <c r="M231" s="36" t="n">
        <v>2.56149220728919</v>
      </c>
      <c r="N231" s="36" t="n">
        <v>2.07923323551944</v>
      </c>
      <c r="O231" s="36" t="n">
        <f aca="false">SQRT(M231^2+N231^2)</f>
        <v>3.29915946502922</v>
      </c>
      <c r="P231" s="55" t="n">
        <f aca="false">IF(J231="","",MAX(0,J231-1.96*O231/100))</f>
        <v>0.548804487953441</v>
      </c>
      <c r="Q231" s="55" t="n">
        <f aca="false">IF(J231="","",MIN(1,J231+1.96*O231/100))</f>
        <v>0.678131538982586</v>
      </c>
      <c r="R231" s="32" t="str">
        <f aca="false">IF(L231="","",IF(ABS(L231)&lt;=O231,"Yes","No"))</f>
        <v>Yes</v>
      </c>
      <c r="S231" s="32" t="str">
        <f aca="false">IF(L231="","",IF(ABS(L231)&lt;=1.96*O231,"Yes","No"))</f>
        <v>Yes</v>
      </c>
      <c r="T231" s="54" t="n">
        <f aca="false">IF(D231="","",ROUND(SQRT(((D231+G231)*O231/100)^2+(J231*(D231+G231)*0.09179)^2),0))</f>
        <v>97</v>
      </c>
      <c r="U231" s="32"/>
    </row>
    <row r="232" customFormat="false" ht="15" hidden="false" customHeight="false" outlineLevel="0" collapsed="false">
      <c r="A232" s="32" t="s">
        <v>386</v>
      </c>
      <c r="B232" s="32" t="s">
        <v>261</v>
      </c>
      <c r="C232" s="32" t="s">
        <v>405</v>
      </c>
      <c r="D232" s="54" t="n">
        <v>840</v>
      </c>
      <c r="E232" s="54" t="n">
        <v>954</v>
      </c>
      <c r="F232" s="65" t="n">
        <f aca="false">IF(E232="","",D232-E232)</f>
        <v>-114</v>
      </c>
      <c r="G232" s="54" t="n">
        <v>423</v>
      </c>
      <c r="H232" s="54" t="n">
        <v>416</v>
      </c>
      <c r="I232" s="65" t="n">
        <f aca="false">IF(H232="","",G232-H232)</f>
        <v>7</v>
      </c>
      <c r="J232" s="55" t="n">
        <f aca="false">IF(OR(D232="",D232+G232=0),"",D232/(D232+G232))</f>
        <v>0.665083135391924</v>
      </c>
      <c r="K232" s="55" t="n">
        <f aca="false">IF(E232="","",E232/(E232+H232))</f>
        <v>0.696350364963504</v>
      </c>
      <c r="L232" s="66" t="n">
        <f aca="false">IF(OR(K232="",J232=""),"",(J232-K232)*100)</f>
        <v>-3.12672295715797</v>
      </c>
      <c r="M232" s="36" t="n">
        <v>2.56149220728919</v>
      </c>
      <c r="N232" s="36" t="n">
        <v>2.07923323551944</v>
      </c>
      <c r="O232" s="36" t="n">
        <f aca="false">SQRT(M232^2+N232^2)</f>
        <v>3.29915946502922</v>
      </c>
      <c r="P232" s="55" t="n">
        <f aca="false">IF(J232="","",MAX(0,J232-1.96*O232/100))</f>
        <v>0.600419609877351</v>
      </c>
      <c r="Q232" s="55" t="n">
        <f aca="false">IF(J232="","",MIN(1,J232+1.96*O232/100))</f>
        <v>0.729746660906497</v>
      </c>
      <c r="R232" s="32" t="str">
        <f aca="false">IF(L232="","",IF(ABS(L232)&lt;=O232,"Yes","No"))</f>
        <v>Yes</v>
      </c>
      <c r="S232" s="32" t="str">
        <f aca="false">IF(L232="","",IF(ABS(L232)&lt;=1.96*O232,"Yes","No"))</f>
        <v>Yes</v>
      </c>
      <c r="T232" s="54" t="n">
        <f aca="false">IF(D232="","",ROUND(SQRT(((D232+G232)*O232/100)^2+(J232*(D232+G232)*0.09179)^2),0))</f>
        <v>88</v>
      </c>
      <c r="U232" s="32"/>
    </row>
    <row r="233" customFormat="false" ht="15" hidden="false" customHeight="false" outlineLevel="0" collapsed="false">
      <c r="A233" s="32" t="s">
        <v>386</v>
      </c>
      <c r="B233" s="32" t="s">
        <v>261</v>
      </c>
      <c r="C233" s="32" t="s">
        <v>406</v>
      </c>
      <c r="D233" s="54" t="n">
        <v>730</v>
      </c>
      <c r="E233" s="54" t="n">
        <v>821</v>
      </c>
      <c r="F233" s="65" t="n">
        <f aca="false">IF(E233="","",D233-E233)</f>
        <v>-91</v>
      </c>
      <c r="G233" s="54" t="n">
        <v>462</v>
      </c>
      <c r="H233" s="54" t="n">
        <v>474</v>
      </c>
      <c r="I233" s="65" t="n">
        <f aca="false">IF(H233="","",G233-H233)</f>
        <v>-12</v>
      </c>
      <c r="J233" s="55" t="n">
        <f aca="false">IF(OR(D233="",D233+G233=0),"",D233/(D233+G233))</f>
        <v>0.61241610738255</v>
      </c>
      <c r="K233" s="55" t="n">
        <f aca="false">IF(E233="","",E233/(E233+H233))</f>
        <v>0.633976833976834</v>
      </c>
      <c r="L233" s="66" t="n">
        <f aca="false">IF(OR(K233="",J233=""),"",(J233-K233)*100)</f>
        <v>-2.15607265942837</v>
      </c>
      <c r="M233" s="36" t="n">
        <v>2.81289925030312</v>
      </c>
      <c r="N233" s="36" t="n">
        <v>2.07923323551944</v>
      </c>
      <c r="O233" s="36" t="n">
        <f aca="false">SQRT(M233^2+N233^2)</f>
        <v>3.49794411619804</v>
      </c>
      <c r="P233" s="55" t="n">
        <f aca="false">IF(J233="","",MAX(0,J233-1.96*O233/100))</f>
        <v>0.543856402705069</v>
      </c>
      <c r="Q233" s="55" t="n">
        <f aca="false">IF(J233="","",MIN(1,J233+1.96*O233/100))</f>
        <v>0.680975812060032</v>
      </c>
      <c r="R233" s="32" t="str">
        <f aca="false">IF(L233="","",IF(ABS(L233)&lt;=O233,"Yes","No"))</f>
        <v>Yes</v>
      </c>
      <c r="S233" s="32" t="str">
        <f aca="false">IF(L233="","",IF(ABS(L233)&lt;=1.96*O233,"Yes","No"))</f>
        <v>Yes</v>
      </c>
      <c r="T233" s="54" t="n">
        <f aca="false">IF(D233="","",ROUND(SQRT(((D233+G233)*O233/100)^2+(J233*(D233+G233)*0.09439)^2),0))</f>
        <v>81</v>
      </c>
      <c r="U233" s="32"/>
    </row>
    <row r="234" customFormat="false" ht="15" hidden="false" customHeight="false" outlineLevel="0" collapsed="false">
      <c r="A234" s="32" t="s">
        <v>386</v>
      </c>
      <c r="B234" s="32" t="s">
        <v>261</v>
      </c>
      <c r="C234" s="32" t="s">
        <v>407</v>
      </c>
      <c r="D234" s="54" t="n">
        <v>280</v>
      </c>
      <c r="E234" s="54" t="n">
        <v>283</v>
      </c>
      <c r="F234" s="65" t="n">
        <f aca="false">IF(E234="","",D234-E234)</f>
        <v>-3</v>
      </c>
      <c r="G234" s="54" t="n">
        <v>99</v>
      </c>
      <c r="H234" s="54" t="n">
        <v>110</v>
      </c>
      <c r="I234" s="65" t="n">
        <f aca="false">IF(H234="","",G234-H234)</f>
        <v>-11</v>
      </c>
      <c r="J234" s="55" t="n">
        <f aca="false">IF(OR(D234="",D234+G234=0),"",D234/(D234+G234))</f>
        <v>0.738786279683377</v>
      </c>
      <c r="K234" s="55" t="n">
        <f aca="false">IF(E234="","",E234/(E234+H234))</f>
        <v>0.720101781170484</v>
      </c>
      <c r="L234" s="66" t="n">
        <f aca="false">IF(OR(K234="",J234=""),"",(J234-K234)*100)</f>
        <v>1.86844985128938</v>
      </c>
      <c r="M234" s="36" t="n">
        <v>4.08777417922727</v>
      </c>
      <c r="N234" s="36" t="n">
        <v>2.07923323551944</v>
      </c>
      <c r="O234" s="36" t="n">
        <f aca="false">SQRT(M234^2+N234^2)</f>
        <v>4.58618671534924</v>
      </c>
      <c r="P234" s="55" t="n">
        <f aca="false">IF(J234="","",MAX(0,J234-1.96*O234/100))</f>
        <v>0.648897020062532</v>
      </c>
      <c r="Q234" s="55" t="n">
        <f aca="false">IF(J234="","",MIN(1,J234+1.96*O234/100))</f>
        <v>0.828675539304222</v>
      </c>
      <c r="R234" s="32" t="str">
        <f aca="false">IF(L234="","",IF(ABS(L234)&lt;=O234,"Yes","No"))</f>
        <v>Yes</v>
      </c>
      <c r="S234" s="32" t="str">
        <f aca="false">IF(L234="","",IF(ABS(L234)&lt;=1.96*O234,"Yes","No"))</f>
        <v>Yes</v>
      </c>
      <c r="T234" s="54" t="n">
        <f aca="false">IF(D234="","",ROUND(SQRT(((D234+G234)*O234/100)^2+(J234*(D234+G234)*0.15542)^2),0))</f>
        <v>47</v>
      </c>
      <c r="U234" s="32"/>
    </row>
    <row r="235" customFormat="false" ht="15" hidden="false" customHeight="false" outlineLevel="0" collapsed="false">
      <c r="A235" s="32" t="s">
        <v>386</v>
      </c>
      <c r="B235" s="32" t="s">
        <v>261</v>
      </c>
      <c r="C235" s="32" t="s">
        <v>408</v>
      </c>
      <c r="D235" s="54" t="n">
        <v>498</v>
      </c>
      <c r="E235" s="54" t="n">
        <v>450</v>
      </c>
      <c r="F235" s="65" t="n">
        <f aca="false">IF(E235="","",D235-E235)</f>
        <v>48</v>
      </c>
      <c r="G235" s="54" t="n">
        <v>157</v>
      </c>
      <c r="H235" s="54" t="n">
        <v>179</v>
      </c>
      <c r="I235" s="65" t="n">
        <f aca="false">IF(H235="","",G235-H235)</f>
        <v>-22</v>
      </c>
      <c r="J235" s="55" t="n">
        <f aca="false">IF(OR(D235="",D235+G235=0),"",D235/(D235+G235))</f>
        <v>0.76030534351145</v>
      </c>
      <c r="K235" s="55" t="n">
        <f aca="false">IF(E235="","",E235/(E235+H235))</f>
        <v>0.715421303656598</v>
      </c>
      <c r="L235" s="66" t="n">
        <f aca="false">IF(OR(K235="",J235=""),"",(J235-K235)*100)</f>
        <v>4.48840398548527</v>
      </c>
      <c r="M235" s="36" t="n">
        <v>4.08777417922727</v>
      </c>
      <c r="N235" s="36" t="n">
        <v>2.07923323551944</v>
      </c>
      <c r="O235" s="36" t="n">
        <f aca="false">SQRT(M235^2+N235^2)</f>
        <v>4.58618671534924</v>
      </c>
      <c r="P235" s="55" t="n">
        <f aca="false">IF(J235="","",MAX(0,J235-1.96*O235/100))</f>
        <v>0.670416083890605</v>
      </c>
      <c r="Q235" s="55" t="n">
        <f aca="false">IF(J235="","",MIN(1,J235+1.96*O235/100))</f>
        <v>0.850194603132295</v>
      </c>
      <c r="R235" s="32" t="str">
        <f aca="false">IF(L235="","",IF(ABS(L235)&lt;=O235,"Yes","No"))</f>
        <v>Yes</v>
      </c>
      <c r="S235" s="32" t="str">
        <f aca="false">IF(L235="","",IF(ABS(L235)&lt;=1.96*O235,"Yes","No"))</f>
        <v>Yes</v>
      </c>
      <c r="T235" s="54" t="n">
        <f aca="false">IF(D235="","",ROUND(SQRT(((D235+G235)*O235/100)^2+(J235*(D235+G235)*0.15542)^2),0))</f>
        <v>83</v>
      </c>
      <c r="U235" s="32"/>
    </row>
    <row r="236" customFormat="false" ht="15" hidden="false" customHeight="false" outlineLevel="0" collapsed="false">
      <c r="A236" s="32" t="s">
        <v>386</v>
      </c>
      <c r="B236" s="32" t="s">
        <v>261</v>
      </c>
      <c r="C236" s="32" t="s">
        <v>409</v>
      </c>
      <c r="D236" s="54" t="n">
        <v>493</v>
      </c>
      <c r="E236" s="54" t="n">
        <v>442</v>
      </c>
      <c r="F236" s="65" t="n">
        <f aca="false">IF(E236="","",D236-E236)</f>
        <v>51</v>
      </c>
      <c r="G236" s="54" t="n">
        <v>173</v>
      </c>
      <c r="H236" s="54" t="n">
        <v>161</v>
      </c>
      <c r="I236" s="65" t="n">
        <f aca="false">IF(H236="","",G236-H236)</f>
        <v>12</v>
      </c>
      <c r="J236" s="55" t="n">
        <f aca="false">IF(OR(D236="",D236+G236=0),"",D236/(D236+G236))</f>
        <v>0.74024024024024</v>
      </c>
      <c r="K236" s="55" t="n">
        <f aca="false">IF(E236="","",E236/(E236+H236))</f>
        <v>0.733001658374793</v>
      </c>
      <c r="L236" s="66" t="n">
        <f aca="false">IF(OR(K236="",J236=""),"",(J236-K236)*100)</f>
        <v>0.723858186544757</v>
      </c>
      <c r="M236" s="36" t="n">
        <v>4.08777417922727</v>
      </c>
      <c r="N236" s="36" t="n">
        <v>2.07923323551944</v>
      </c>
      <c r="O236" s="36" t="n">
        <f aca="false">SQRT(M236^2+N236^2)</f>
        <v>4.58618671534924</v>
      </c>
      <c r="P236" s="55" t="n">
        <f aca="false">IF(J236="","",MAX(0,J236-1.96*O236/100))</f>
        <v>0.650350980619395</v>
      </c>
      <c r="Q236" s="55" t="n">
        <f aca="false">IF(J236="","",MIN(1,J236+1.96*O236/100))</f>
        <v>0.830129499861085</v>
      </c>
      <c r="R236" s="32" t="str">
        <f aca="false">IF(L236="","",IF(ABS(L236)&lt;=O236,"Yes","No"))</f>
        <v>Yes</v>
      </c>
      <c r="S236" s="32" t="str">
        <f aca="false">IF(L236="","",IF(ABS(L236)&lt;=1.96*O236,"Yes","No"))</f>
        <v>Yes</v>
      </c>
      <c r="T236" s="54" t="n">
        <f aca="false">IF(D236="","",ROUND(SQRT(((D236+G236)*O236/100)^2+(J236*(D236+G236)*0.15542)^2),0))</f>
        <v>82</v>
      </c>
      <c r="U236" s="32"/>
    </row>
    <row r="237" customFormat="false" ht="15" hidden="false" customHeight="false" outlineLevel="0" collapsed="false">
      <c r="A237" s="32" t="s">
        <v>386</v>
      </c>
      <c r="B237" s="32" t="s">
        <v>261</v>
      </c>
      <c r="C237" s="32" t="s">
        <v>410</v>
      </c>
      <c r="D237" s="54" t="n">
        <v>715</v>
      </c>
      <c r="E237" s="54" t="n">
        <v>599</v>
      </c>
      <c r="F237" s="65" t="n">
        <f aca="false">IF(E237="","",D237-E237)</f>
        <v>116</v>
      </c>
      <c r="G237" s="54" t="n">
        <v>192</v>
      </c>
      <c r="H237" s="54" t="n">
        <v>203</v>
      </c>
      <c r="I237" s="65" t="n">
        <f aca="false">IF(H237="","",G237-H237)</f>
        <v>-11</v>
      </c>
      <c r="J237" s="55" t="n">
        <f aca="false">IF(OR(D237="",D237+G237=0),"",D237/(D237+G237))</f>
        <v>0.788313120176406</v>
      </c>
      <c r="K237" s="55" t="n">
        <f aca="false">IF(E237="","",E237/(E237+H237))</f>
        <v>0.746882793017456</v>
      </c>
      <c r="L237" s="66" t="n">
        <f aca="false">IF(OR(K237="",J237=""),"",(J237-K237)*100)</f>
        <v>4.14303271589493</v>
      </c>
      <c r="M237" s="36" t="n">
        <v>2.81289925030312</v>
      </c>
      <c r="N237" s="36" t="n">
        <v>2.07923323551944</v>
      </c>
      <c r="O237" s="36" t="n">
        <f aca="false">SQRT(M237^2+N237^2)</f>
        <v>3.49794411619804</v>
      </c>
      <c r="P237" s="55" t="n">
        <f aca="false">IF(J237="","",MAX(0,J237-1.96*O237/100))</f>
        <v>0.719753415498924</v>
      </c>
      <c r="Q237" s="55" t="n">
        <f aca="false">IF(J237="","",MIN(1,J237+1.96*O237/100))</f>
        <v>0.856872824853887</v>
      </c>
      <c r="R237" s="32" t="str">
        <f aca="false">IF(L237="","",IF(ABS(L237)&lt;=O237,"Yes","No"))</f>
        <v>No</v>
      </c>
      <c r="S237" s="32" t="str">
        <f aca="false">IF(L237="","",IF(ABS(L237)&lt;=1.96*O237,"Yes","No"))</f>
        <v>Yes</v>
      </c>
      <c r="T237" s="54" t="n">
        <f aca="false">IF(D237="","",ROUND(SQRT(((D237+G237)*O237/100)^2+(J237*(D237+G237)*0.09439)^2),0))</f>
        <v>75</v>
      </c>
      <c r="U237" s="32"/>
    </row>
    <row r="238" customFormat="false" ht="15" hidden="false" customHeight="false" outlineLevel="0" collapsed="false">
      <c r="A238" s="32" t="s">
        <v>386</v>
      </c>
      <c r="B238" s="32" t="s">
        <v>261</v>
      </c>
      <c r="C238" s="32" t="s">
        <v>411</v>
      </c>
      <c r="D238" s="54" t="n">
        <v>931</v>
      </c>
      <c r="E238" s="54" t="n">
        <v>1506</v>
      </c>
      <c r="F238" s="65" t="n">
        <f aca="false">IF(E238="","",D238-E238)</f>
        <v>-575</v>
      </c>
      <c r="G238" s="54" t="n">
        <v>216</v>
      </c>
      <c r="H238" s="54" t="n">
        <v>338</v>
      </c>
      <c r="I238" s="65" t="n">
        <f aca="false">IF(H238="","",G238-H238)</f>
        <v>-122</v>
      </c>
      <c r="J238" s="55" t="n">
        <f aca="false">IF(OR(D238="",D238+G238=0),"",D238/(D238+G238))</f>
        <v>0.811682650392328</v>
      </c>
      <c r="K238" s="55" t="n">
        <f aca="false">IF(E238="","",E238/(E238+H238))</f>
        <v>0.816702819956616</v>
      </c>
      <c r="L238" s="66" t="n">
        <f aca="false">IF(OR(K238="",J238=""),"",(J238-K238)*100)</f>
        <v>-0.50201695642883</v>
      </c>
      <c r="M238" s="36" t="n">
        <v>2.81289925030312</v>
      </c>
      <c r="N238" s="36" t="n">
        <v>2.07923323551944</v>
      </c>
      <c r="O238" s="36" t="n">
        <f aca="false">SQRT(M238^2+N238^2)</f>
        <v>3.49794411619804</v>
      </c>
      <c r="P238" s="55" t="n">
        <f aca="false">IF(J238="","",MAX(0,J238-1.96*O238/100))</f>
        <v>0.743122945714846</v>
      </c>
      <c r="Q238" s="55" t="n">
        <f aca="false">IF(J238="","",MIN(1,J238+1.96*O238/100))</f>
        <v>0.880242355069809</v>
      </c>
      <c r="R238" s="32" t="str">
        <f aca="false">IF(L238="","",IF(ABS(L238)&lt;=O238,"Yes","No"))</f>
        <v>Yes</v>
      </c>
      <c r="S238" s="32" t="str">
        <f aca="false">IF(L238="","",IF(ABS(L238)&lt;=1.96*O238,"Yes","No"))</f>
        <v>Yes</v>
      </c>
      <c r="T238" s="54" t="n">
        <f aca="false">IF(D238="","",ROUND(SQRT(((D238+G238)*O238/100)^2+(J238*(D238+G238)*0.09439)^2),0))</f>
        <v>97</v>
      </c>
      <c r="U238" s="32"/>
    </row>
    <row r="239" customFormat="false" ht="15" hidden="false" customHeight="false" outlineLevel="0" collapsed="false">
      <c r="A239" s="32" t="s">
        <v>386</v>
      </c>
      <c r="B239" s="32" t="s">
        <v>261</v>
      </c>
      <c r="C239" s="32" t="s">
        <v>412</v>
      </c>
      <c r="D239" s="54" t="n">
        <v>737</v>
      </c>
      <c r="E239" s="54" t="n">
        <v>645</v>
      </c>
      <c r="F239" s="65" t="n">
        <f aca="false">IF(E239="","",D239-E239)</f>
        <v>92</v>
      </c>
      <c r="G239" s="54" t="n">
        <v>213</v>
      </c>
      <c r="H239" s="54" t="n">
        <v>243</v>
      </c>
      <c r="I239" s="65" t="n">
        <f aca="false">IF(H239="","",G239-H239)</f>
        <v>-30</v>
      </c>
      <c r="J239" s="55" t="n">
        <f aca="false">IF(OR(D239="",D239+G239=0),"",D239/(D239+G239))</f>
        <v>0.775789473684211</v>
      </c>
      <c r="K239" s="55" t="n">
        <f aca="false">IF(E239="","",E239/(E239+H239))</f>
        <v>0.726351351351351</v>
      </c>
      <c r="L239" s="66" t="n">
        <f aca="false">IF(OR(K239="",J239=""),"",(J239-K239)*100)</f>
        <v>4.94381223328592</v>
      </c>
      <c r="M239" s="36" t="n">
        <v>2.81289925030312</v>
      </c>
      <c r="N239" s="36" t="n">
        <v>2.07923323551944</v>
      </c>
      <c r="O239" s="36" t="n">
        <f aca="false">SQRT(M239^2+N239^2)</f>
        <v>3.49794411619804</v>
      </c>
      <c r="P239" s="55" t="n">
        <f aca="false">IF(J239="","",MAX(0,J239-1.96*O239/100))</f>
        <v>0.707229769006729</v>
      </c>
      <c r="Q239" s="55" t="n">
        <f aca="false">IF(J239="","",MIN(1,J239+1.96*O239/100))</f>
        <v>0.844349178361692</v>
      </c>
      <c r="R239" s="32" t="str">
        <f aca="false">IF(L239="","",IF(ABS(L239)&lt;=O239,"Yes","No"))</f>
        <v>No</v>
      </c>
      <c r="S239" s="32" t="str">
        <f aca="false">IF(L239="","",IF(ABS(L239)&lt;=1.96*O239,"Yes","No"))</f>
        <v>Yes</v>
      </c>
      <c r="T239" s="54" t="n">
        <f aca="false">IF(D239="","",ROUND(SQRT(((D239+G239)*O239/100)^2+(J239*(D239+G239)*0.09439)^2),0))</f>
        <v>77</v>
      </c>
      <c r="U239" s="32"/>
    </row>
    <row r="240" customFormat="false" ht="15" hidden="false" customHeight="false" outlineLevel="0" collapsed="false">
      <c r="A240" s="32" t="s">
        <v>386</v>
      </c>
      <c r="B240" s="32" t="s">
        <v>261</v>
      </c>
      <c r="C240" s="32" t="s">
        <v>413</v>
      </c>
      <c r="D240" s="54" t="n">
        <v>688</v>
      </c>
      <c r="E240" s="54" t="n">
        <v>628</v>
      </c>
      <c r="F240" s="65" t="n">
        <f aca="false">IF(E240="","",D240-E240)</f>
        <v>60</v>
      </c>
      <c r="G240" s="54" t="n">
        <v>226</v>
      </c>
      <c r="H240" s="54" t="n">
        <v>267</v>
      </c>
      <c r="I240" s="65" t="n">
        <f aca="false">IF(H240="","",G240-H240)</f>
        <v>-41</v>
      </c>
      <c r="J240" s="55" t="n">
        <f aca="false">IF(OR(D240="",D240+G240=0),"",D240/(D240+G240))</f>
        <v>0.7527352297593</v>
      </c>
      <c r="K240" s="55" t="n">
        <f aca="false">IF(E240="","",E240/(E240+H240))</f>
        <v>0.701675977653631</v>
      </c>
      <c r="L240" s="66" t="n">
        <f aca="false">IF(OR(K240="",J240=""),"",(J240-K240)*100)</f>
        <v>5.10592521056684</v>
      </c>
      <c r="M240" s="36" t="n">
        <v>2.81289925030312</v>
      </c>
      <c r="N240" s="36" t="n">
        <v>2.07923323551944</v>
      </c>
      <c r="O240" s="36" t="n">
        <f aca="false">SQRT(M240^2+N240^2)</f>
        <v>3.49794411619804</v>
      </c>
      <c r="P240" s="55" t="n">
        <f aca="false">IF(J240="","",MAX(0,J240-1.96*O240/100))</f>
        <v>0.684175525081818</v>
      </c>
      <c r="Q240" s="55" t="n">
        <f aca="false">IF(J240="","",MIN(1,J240+1.96*O240/100))</f>
        <v>0.821294934436781</v>
      </c>
      <c r="R240" s="32" t="str">
        <f aca="false">IF(L240="","",IF(ABS(L240)&lt;=O240,"Yes","No"))</f>
        <v>No</v>
      </c>
      <c r="S240" s="32" t="str">
        <f aca="false">IF(L240="","",IF(ABS(L240)&lt;=1.96*O240,"Yes","No"))</f>
        <v>Yes</v>
      </c>
      <c r="T240" s="54" t="n">
        <f aca="false">IF(D240="","",ROUND(SQRT(((D240+G240)*O240/100)^2+(J240*(D240+G240)*0.09439)^2),0))</f>
        <v>72</v>
      </c>
      <c r="U240" s="32"/>
    </row>
    <row r="241" customFormat="false" ht="15" hidden="false" customHeight="false" outlineLevel="0" collapsed="false">
      <c r="A241" s="32" t="s">
        <v>386</v>
      </c>
      <c r="B241" s="32" t="s">
        <v>261</v>
      </c>
      <c r="C241" s="32" t="s">
        <v>414</v>
      </c>
      <c r="D241" s="54" t="n">
        <v>413</v>
      </c>
      <c r="E241" s="54" t="n">
        <v>473</v>
      </c>
      <c r="F241" s="65" t="n">
        <f aca="false">IF(E241="","",D241-E241)</f>
        <v>-60</v>
      </c>
      <c r="G241" s="54" t="n">
        <v>178</v>
      </c>
      <c r="H241" s="54" t="n">
        <v>153</v>
      </c>
      <c r="I241" s="65" t="n">
        <f aca="false">IF(H241="","",G241-H241)</f>
        <v>25</v>
      </c>
      <c r="J241" s="55" t="n">
        <f aca="false">IF(OR(D241="",D241+G241=0),"",D241/(D241+G241))</f>
        <v>0.698815566835871</v>
      </c>
      <c r="K241" s="55" t="n">
        <f aca="false">IF(E241="","",E241/(E241+H241))</f>
        <v>0.755591054313099</v>
      </c>
      <c r="L241" s="66" t="n">
        <f aca="false">IF(OR(K241="",J241=""),"",(J241-K241)*100)</f>
        <v>-5.67754874772276</v>
      </c>
      <c r="M241" s="36" t="n">
        <v>4.08777417922727</v>
      </c>
      <c r="N241" s="36" t="n">
        <v>2.07923323551944</v>
      </c>
      <c r="O241" s="36" t="n">
        <f aca="false">SQRT(M241^2+N241^2)</f>
        <v>4.58618671534924</v>
      </c>
      <c r="P241" s="55" t="n">
        <f aca="false">IF(J241="","",MAX(0,J241-1.96*O241/100))</f>
        <v>0.608926307215026</v>
      </c>
      <c r="Q241" s="55" t="n">
        <f aca="false">IF(J241="","",MIN(1,J241+1.96*O241/100))</f>
        <v>0.788704826456717</v>
      </c>
      <c r="R241" s="32" t="str">
        <f aca="false">IF(L241="","",IF(ABS(L241)&lt;=O241,"Yes","No"))</f>
        <v>No</v>
      </c>
      <c r="S241" s="32" t="str">
        <f aca="false">IF(L241="","",IF(ABS(L241)&lt;=1.96*O241,"Yes","No"))</f>
        <v>Yes</v>
      </c>
      <c r="T241" s="54" t="n">
        <f aca="false">IF(D241="","",ROUND(SQRT(((D241+G241)*O241/100)^2+(J241*(D241+G241)*0.15542)^2),0))</f>
        <v>70</v>
      </c>
      <c r="U241" s="32"/>
    </row>
    <row r="242" customFormat="false" ht="15" hidden="false" customHeight="false" outlineLevel="0" collapsed="false">
      <c r="A242" s="32" t="s">
        <v>386</v>
      </c>
      <c r="B242" s="32" t="s">
        <v>261</v>
      </c>
      <c r="C242" s="32" t="s">
        <v>415</v>
      </c>
      <c r="D242" s="54" t="n">
        <v>763</v>
      </c>
      <c r="E242" s="54" t="n">
        <v>745</v>
      </c>
      <c r="F242" s="65" t="n">
        <f aca="false">IF(E242="","",D242-E242)</f>
        <v>18</v>
      </c>
      <c r="G242" s="54" t="n">
        <v>294</v>
      </c>
      <c r="H242" s="54" t="n">
        <v>301</v>
      </c>
      <c r="I242" s="65" t="n">
        <f aca="false">IF(H242="","",G242-H242)</f>
        <v>-7</v>
      </c>
      <c r="J242" s="55" t="n">
        <f aca="false">IF(OR(D242="",D242+G242=0),"",D242/(D242+G242))</f>
        <v>0.721854304635762</v>
      </c>
      <c r="K242" s="55" t="n">
        <f aca="false">IF(E242="","",E242/(E242+H242))</f>
        <v>0.712237093690249</v>
      </c>
      <c r="L242" s="66" t="n">
        <f aca="false">IF(OR(K242="",J242=""),"",(J242-K242)*100)</f>
        <v>0.961721094551304</v>
      </c>
      <c r="M242" s="36" t="n">
        <v>2.81289925030312</v>
      </c>
      <c r="N242" s="36" t="n">
        <v>2.07923323551944</v>
      </c>
      <c r="O242" s="36" t="n">
        <f aca="false">SQRT(M242^2+N242^2)</f>
        <v>3.49794411619804</v>
      </c>
      <c r="P242" s="55" t="n">
        <f aca="false">IF(J242="","",MAX(0,J242-1.96*O242/100))</f>
        <v>0.65329459995828</v>
      </c>
      <c r="Q242" s="55" t="n">
        <f aca="false">IF(J242="","",MIN(1,J242+1.96*O242/100))</f>
        <v>0.790414009313243</v>
      </c>
      <c r="R242" s="32" t="str">
        <f aca="false">IF(L242="","",IF(ABS(L242)&lt;=O242,"Yes","No"))</f>
        <v>Yes</v>
      </c>
      <c r="S242" s="32" t="str">
        <f aca="false">IF(L242="","",IF(ABS(L242)&lt;=1.96*O242,"Yes","No"))</f>
        <v>Yes</v>
      </c>
      <c r="T242" s="54" t="n">
        <f aca="false">IF(D242="","",ROUND(SQRT(((D242+G242)*O242/100)^2+(J242*(D242+G242)*0.09439)^2),0))</f>
        <v>81</v>
      </c>
      <c r="U242" s="32"/>
    </row>
    <row r="243" customFormat="false" ht="15" hidden="false" customHeight="false" outlineLevel="0" collapsed="false">
      <c r="A243" s="32" t="s">
        <v>386</v>
      </c>
      <c r="B243" s="32" t="s">
        <v>261</v>
      </c>
      <c r="C243" s="32" t="s">
        <v>416</v>
      </c>
      <c r="D243" s="54" t="n">
        <v>672</v>
      </c>
      <c r="E243" s="54" t="n">
        <v>682</v>
      </c>
      <c r="F243" s="65" t="n">
        <f aca="false">IF(E243="","",D243-E243)</f>
        <v>-10</v>
      </c>
      <c r="G243" s="54" t="n">
        <v>295</v>
      </c>
      <c r="H243" s="54" t="n">
        <v>313</v>
      </c>
      <c r="I243" s="65" t="n">
        <f aca="false">IF(H243="","",G243-H243)</f>
        <v>-18</v>
      </c>
      <c r="J243" s="55" t="n">
        <f aca="false">IF(OR(D243="",D243+G243=0),"",D243/(D243+G243))</f>
        <v>0.69493278179938</v>
      </c>
      <c r="K243" s="55" t="n">
        <f aca="false">IF(E243="","",E243/(E243+H243))</f>
        <v>0.685427135678392</v>
      </c>
      <c r="L243" s="66" t="n">
        <f aca="false">IF(OR(K243="",J243=""),"",(J243-K243)*100)</f>
        <v>0.950564612098759</v>
      </c>
      <c r="M243" s="36" t="n">
        <v>2.81289925030312</v>
      </c>
      <c r="N243" s="36" t="n">
        <v>2.07923323551944</v>
      </c>
      <c r="O243" s="36" t="n">
        <f aca="false">SQRT(M243^2+N243^2)</f>
        <v>3.49794411619804</v>
      </c>
      <c r="P243" s="55" t="n">
        <f aca="false">IF(J243="","",MAX(0,J243-1.96*O243/100))</f>
        <v>0.626373077121898</v>
      </c>
      <c r="Q243" s="55" t="n">
        <f aca="false">IF(J243="","",MIN(1,J243+1.96*O243/100))</f>
        <v>0.763492486476861</v>
      </c>
      <c r="R243" s="32" t="str">
        <f aca="false">IF(L243="","",IF(ABS(L243)&lt;=O243,"Yes","No"))</f>
        <v>Yes</v>
      </c>
      <c r="S243" s="32" t="str">
        <f aca="false">IF(L243="","",IF(ABS(L243)&lt;=1.96*O243,"Yes","No"))</f>
        <v>Yes</v>
      </c>
      <c r="T243" s="54" t="n">
        <f aca="false">IF(D243="","",ROUND(SQRT(((D243+G243)*O243/100)^2+(J243*(D243+G243)*0.09439)^2),0))</f>
        <v>72</v>
      </c>
      <c r="U243" s="32"/>
    </row>
    <row r="244" customFormat="false" ht="15" hidden="false" customHeight="false" outlineLevel="0" collapsed="false">
      <c r="A244" s="32" t="s">
        <v>386</v>
      </c>
      <c r="B244" s="32" t="s">
        <v>261</v>
      </c>
      <c r="C244" s="32" t="s">
        <v>417</v>
      </c>
      <c r="D244" s="54" t="n">
        <v>687</v>
      </c>
      <c r="E244" s="54" t="n">
        <v>711</v>
      </c>
      <c r="F244" s="65" t="n">
        <f aca="false">IF(E244="","",D244-E244)</f>
        <v>-24</v>
      </c>
      <c r="G244" s="54" t="n">
        <v>336</v>
      </c>
      <c r="H244" s="54" t="n">
        <v>341</v>
      </c>
      <c r="I244" s="65" t="n">
        <f aca="false">IF(H244="","",G244-H244)</f>
        <v>-5</v>
      </c>
      <c r="J244" s="55" t="n">
        <f aca="false">IF(OR(D244="",D244+G244=0),"",D244/(D244+G244))</f>
        <v>0.671554252199413</v>
      </c>
      <c r="K244" s="55" t="n">
        <f aca="false">IF(E244="","",E244/(E244+H244))</f>
        <v>0.675855513307985</v>
      </c>
      <c r="L244" s="66" t="n">
        <f aca="false">IF(OR(K244="",J244=""),"",(J244-K244)*100)</f>
        <v>-0.430126110857132</v>
      </c>
      <c r="M244" s="36" t="n">
        <v>2.81289925030312</v>
      </c>
      <c r="N244" s="36" t="n">
        <v>2.07923323551944</v>
      </c>
      <c r="O244" s="36" t="n">
        <f aca="false">SQRT(M244^2+N244^2)</f>
        <v>3.49794411619804</v>
      </c>
      <c r="P244" s="55" t="n">
        <f aca="false">IF(J244="","",MAX(0,J244-1.96*O244/100))</f>
        <v>0.602994547521932</v>
      </c>
      <c r="Q244" s="55" t="n">
        <f aca="false">IF(J244="","",MIN(1,J244+1.96*O244/100))</f>
        <v>0.740113956876895</v>
      </c>
      <c r="R244" s="32" t="str">
        <f aca="false">IF(L244="","",IF(ABS(L244)&lt;=O244,"Yes","No"))</f>
        <v>Yes</v>
      </c>
      <c r="S244" s="32" t="str">
        <f aca="false">IF(L244="","",IF(ABS(L244)&lt;=1.96*O244,"Yes","No"))</f>
        <v>Yes</v>
      </c>
      <c r="T244" s="54" t="n">
        <f aca="false">IF(D244="","",ROUND(SQRT(((D244+G244)*O244/100)^2+(J244*(D244+G244)*0.09439)^2),0))</f>
        <v>74</v>
      </c>
      <c r="U244" s="32"/>
    </row>
    <row r="245" customFormat="false" ht="15" hidden="false" customHeight="false" outlineLevel="0" collapsed="false">
      <c r="A245" s="32" t="s">
        <v>386</v>
      </c>
      <c r="B245" s="32" t="s">
        <v>261</v>
      </c>
      <c r="C245" s="32" t="s">
        <v>418</v>
      </c>
      <c r="D245" s="54" t="n">
        <v>307</v>
      </c>
      <c r="E245" s="54"/>
      <c r="F245" s="65" t="str">
        <f aca="false">IF(E245="","",D245-E245)</f>
        <v/>
      </c>
      <c r="G245" s="54" t="n">
        <v>160</v>
      </c>
      <c r="H245" s="54"/>
      <c r="I245" s="65" t="str">
        <f aca="false">IF(H245="","",G245-H245)</f>
        <v/>
      </c>
      <c r="J245" s="55" t="n">
        <f aca="false">IF(OR(D245="",D245+G245=0),"",D245/(D245+G245))</f>
        <v>0.657387580299786</v>
      </c>
      <c r="K245" s="55" t="str">
        <f aca="false">IF(E245="","",E245/(E245+H245))</f>
        <v/>
      </c>
      <c r="L245" s="66" t="str">
        <f aca="false">IF(OR(K245="",J245=""),"",(J245-K245)*100)</f>
        <v/>
      </c>
      <c r="M245" s="36" t="n">
        <v>4.08777417922727</v>
      </c>
      <c r="N245" s="36" t="n">
        <v>2.07923323551944</v>
      </c>
      <c r="O245" s="36" t="n">
        <f aca="false">SQRT(M245^2+N245^2)</f>
        <v>4.58618671534924</v>
      </c>
      <c r="P245" s="55" t="n">
        <f aca="false">IF(J245="","",MAX(0,J245-1.96*O245/100))</f>
        <v>0.567498320678941</v>
      </c>
      <c r="Q245" s="55" t="n">
        <f aca="false">IF(J245="","",MIN(1,J245+1.96*O245/100))</f>
        <v>0.747276839920631</v>
      </c>
      <c r="R245" s="32" t="str">
        <f aca="false">IF(L245="","",IF(ABS(L245)&lt;=O245,"Yes","No"))</f>
        <v/>
      </c>
      <c r="S245" s="32" t="str">
        <f aca="false">IF(L245="","",IF(ABS(L245)&lt;=1.96*O245,"Yes","No"))</f>
        <v/>
      </c>
      <c r="T245" s="54" t="n">
        <f aca="false">IF(D245="","",ROUND(SQRT(((D245+G245)*O245/100)^2+(J245*(D245+G245)*0.15542)^2),0))</f>
        <v>52</v>
      </c>
      <c r="U245" s="32" t="s">
        <v>703</v>
      </c>
    </row>
    <row r="246" customFormat="false" ht="15" hidden="false" customHeight="false" outlineLevel="0" collapsed="false">
      <c r="A246" s="32" t="s">
        <v>386</v>
      </c>
      <c r="B246" s="32" t="s">
        <v>419</v>
      </c>
      <c r="C246" s="32" t="s">
        <v>420</v>
      </c>
      <c r="D246" s="54" t="n">
        <v>431</v>
      </c>
      <c r="E246" s="54" t="n">
        <v>466</v>
      </c>
      <c r="F246" s="65" t="n">
        <f aca="false">IF(E246="","",D246-E246)</f>
        <v>-35</v>
      </c>
      <c r="G246" s="54" t="n">
        <v>419</v>
      </c>
      <c r="H246" s="54" t="n">
        <v>405</v>
      </c>
      <c r="I246" s="65" t="n">
        <f aca="false">IF(H246="","",G246-H246)</f>
        <v>14</v>
      </c>
      <c r="J246" s="55" t="n">
        <f aca="false">IF(OR(D246="",D246+G246=0),"",D246/(D246+G246))</f>
        <v>0.507058823529412</v>
      </c>
      <c r="K246" s="55" t="n">
        <f aca="false">IF(E246="","",E246/(E246+H246))</f>
        <v>0.535017221584386</v>
      </c>
      <c r="L246" s="66" t="n">
        <f aca="false">IF(OR(K246="",J246=""),"",(J246-K246)*100)</f>
        <v>-2.7958398054974</v>
      </c>
      <c r="M246" s="36" t="n">
        <v>2.81289925030312</v>
      </c>
      <c r="N246" s="36" t="n">
        <v>2.07923323551944</v>
      </c>
      <c r="O246" s="36" t="n">
        <f aca="false">SQRT(M246^2+N246^2)</f>
        <v>3.49794411619804</v>
      </c>
      <c r="P246" s="55" t="n">
        <f aca="false">IF(J246="","",MAX(0,J246-1.96*O246/100))</f>
        <v>0.43849911885193</v>
      </c>
      <c r="Q246" s="55" t="n">
        <f aca="false">IF(J246="","",MIN(1,J246+1.96*O246/100))</f>
        <v>0.575618528206893</v>
      </c>
      <c r="R246" s="32" t="str">
        <f aca="false">IF(L246="","",IF(ABS(L246)&lt;=O246,"Yes","No"))</f>
        <v>Yes</v>
      </c>
      <c r="S246" s="32" t="str">
        <f aca="false">IF(L246="","",IF(ABS(L246)&lt;=1.96*O246,"Yes","No"))</f>
        <v>Yes</v>
      </c>
      <c r="T246" s="54" t="n">
        <f aca="false">IF(D246="","",ROUND(SQRT(((D246+G246)*O246/100)^2+(J246*(D246+G246)*0.09439)^2),0))</f>
        <v>50</v>
      </c>
      <c r="U246" s="32"/>
    </row>
    <row r="247" customFormat="false" ht="15" hidden="false" customHeight="false" outlineLevel="0" collapsed="false">
      <c r="A247" s="32" t="s">
        <v>386</v>
      </c>
      <c r="B247" s="32" t="s">
        <v>419</v>
      </c>
      <c r="C247" s="32" t="s">
        <v>421</v>
      </c>
      <c r="D247" s="54" t="n">
        <v>561</v>
      </c>
      <c r="E247" s="54" t="n">
        <v>552</v>
      </c>
      <c r="F247" s="65" t="n">
        <f aca="false">IF(E247="","",D247-E247)</f>
        <v>9</v>
      </c>
      <c r="G247" s="54" t="n">
        <v>532</v>
      </c>
      <c r="H247" s="54" t="n">
        <v>506</v>
      </c>
      <c r="I247" s="65" t="n">
        <f aca="false">IF(H247="","",G247-H247)</f>
        <v>26</v>
      </c>
      <c r="J247" s="55" t="n">
        <f aca="false">IF(OR(D247="",D247+G247=0),"",D247/(D247+G247))</f>
        <v>0.513266239707228</v>
      </c>
      <c r="K247" s="55" t="n">
        <f aca="false">IF(E247="","",E247/(E247+H247))</f>
        <v>0.521739130434783</v>
      </c>
      <c r="L247" s="66" t="n">
        <f aca="false">IF(OR(K247="",J247=""),"",(J247-K247)*100)</f>
        <v>-0.847289072755475</v>
      </c>
      <c r="M247" s="36" t="n">
        <v>2.81289925030312</v>
      </c>
      <c r="N247" s="36" t="n">
        <v>2.07923323551944</v>
      </c>
      <c r="O247" s="36" t="n">
        <f aca="false">SQRT(M247^2+N247^2)</f>
        <v>3.49794411619804</v>
      </c>
      <c r="P247" s="55" t="n">
        <f aca="false">IF(J247="","",MAX(0,J247-1.96*O247/100))</f>
        <v>0.444706535029746</v>
      </c>
      <c r="Q247" s="55" t="n">
        <f aca="false">IF(J247="","",MIN(1,J247+1.96*O247/100))</f>
        <v>0.58182594438471</v>
      </c>
      <c r="R247" s="32" t="str">
        <f aca="false">IF(L247="","",IF(ABS(L247)&lt;=O247,"Yes","No"))</f>
        <v>Yes</v>
      </c>
      <c r="S247" s="32" t="str">
        <f aca="false">IF(L247="","",IF(ABS(L247)&lt;=1.96*O247,"Yes","No"))</f>
        <v>Yes</v>
      </c>
      <c r="T247" s="54" t="n">
        <f aca="false">IF(D247="","",ROUND(SQRT(((D247+G247)*O247/100)^2+(J247*(D247+G247)*0.09439)^2),0))</f>
        <v>65</v>
      </c>
      <c r="U247" s="32"/>
    </row>
    <row r="248" customFormat="false" ht="15" hidden="false" customHeight="false" outlineLevel="0" collapsed="false">
      <c r="A248" s="32" t="s">
        <v>386</v>
      </c>
      <c r="B248" s="32" t="s">
        <v>419</v>
      </c>
      <c r="C248" s="32" t="s">
        <v>422</v>
      </c>
      <c r="D248" s="54" t="n">
        <v>666</v>
      </c>
      <c r="E248" s="54" t="n">
        <v>722</v>
      </c>
      <c r="F248" s="65" t="n">
        <f aca="false">IF(E248="","",D248-E248)</f>
        <v>-56</v>
      </c>
      <c r="G248" s="54" t="n">
        <v>580</v>
      </c>
      <c r="H248" s="54" t="n">
        <v>596</v>
      </c>
      <c r="I248" s="65" t="n">
        <f aca="false">IF(H248="","",G248-H248)</f>
        <v>-16</v>
      </c>
      <c r="J248" s="55" t="n">
        <f aca="false">IF(OR(D248="",D248+G248=0),"",D248/(D248+G248))</f>
        <v>0.534510433386838</v>
      </c>
      <c r="K248" s="55" t="n">
        <f aca="false">IF(E248="","",E248/(E248+H248))</f>
        <v>0.547799696509863</v>
      </c>
      <c r="L248" s="66" t="n">
        <f aca="false">IF(OR(K248="",J248=""),"",(J248-K248)*100)</f>
        <v>-1.32892631230255</v>
      </c>
      <c r="M248" s="36" t="n">
        <v>2.56149220728919</v>
      </c>
      <c r="N248" s="36" t="n">
        <v>2.07923323551944</v>
      </c>
      <c r="O248" s="36" t="n">
        <f aca="false">SQRT(M248^2+N248^2)</f>
        <v>3.29915946502922</v>
      </c>
      <c r="P248" s="55" t="n">
        <f aca="false">IF(J248="","",MAX(0,J248-1.96*O248/100))</f>
        <v>0.469846907872265</v>
      </c>
      <c r="Q248" s="55" t="n">
        <f aca="false">IF(J248="","",MIN(1,J248+1.96*O248/100))</f>
        <v>0.599173958901411</v>
      </c>
      <c r="R248" s="32" t="str">
        <f aca="false">IF(L248="","",IF(ABS(L248)&lt;=O248,"Yes","No"))</f>
        <v>Yes</v>
      </c>
      <c r="S248" s="32" t="str">
        <f aca="false">IF(L248="","",IF(ABS(L248)&lt;=1.96*O248,"Yes","No"))</f>
        <v>Yes</v>
      </c>
      <c r="T248" s="54" t="n">
        <f aca="false">IF(D248="","",ROUND(SQRT(((D248+G248)*O248/100)^2+(J248*(D248+G248)*0.09179)^2),0))</f>
        <v>74</v>
      </c>
      <c r="U248" s="32"/>
    </row>
    <row r="249" customFormat="false" ht="15" hidden="false" customHeight="false" outlineLevel="0" collapsed="false">
      <c r="A249" s="32" t="s">
        <v>386</v>
      </c>
      <c r="B249" s="32" t="s">
        <v>419</v>
      </c>
      <c r="C249" s="32" t="s">
        <v>423</v>
      </c>
      <c r="D249" s="54" t="n">
        <v>301</v>
      </c>
      <c r="E249" s="54" t="n">
        <v>339</v>
      </c>
      <c r="F249" s="65" t="n">
        <f aca="false">IF(E249="","",D249-E249)</f>
        <v>-38</v>
      </c>
      <c r="G249" s="54" t="n">
        <v>321</v>
      </c>
      <c r="H249" s="54" t="n">
        <v>338</v>
      </c>
      <c r="I249" s="65" t="n">
        <f aca="false">IF(H249="","",G249-H249)</f>
        <v>-17</v>
      </c>
      <c r="J249" s="55" t="n">
        <f aca="false">IF(OR(D249="",D249+G249=0),"",D249/(D249+G249))</f>
        <v>0.483922829581994</v>
      </c>
      <c r="K249" s="55" t="n">
        <f aca="false">IF(E249="","",E249/(E249+H249))</f>
        <v>0.500738552437223</v>
      </c>
      <c r="L249" s="66" t="n">
        <f aca="false">IF(OR(K249="",J249=""),"",(J249-K249)*100)</f>
        <v>-1.68157228552295</v>
      </c>
      <c r="M249" s="36" t="n">
        <v>4.08777417922727</v>
      </c>
      <c r="N249" s="36" t="n">
        <v>2.07923323551944</v>
      </c>
      <c r="O249" s="36" t="n">
        <f aca="false">SQRT(M249^2+N249^2)</f>
        <v>4.58618671534924</v>
      </c>
      <c r="P249" s="55" t="n">
        <f aca="false">IF(J249="","",MAX(0,J249-1.96*O249/100))</f>
        <v>0.394033569961149</v>
      </c>
      <c r="Q249" s="55" t="n">
        <f aca="false">IF(J249="","",MIN(1,J249+1.96*O249/100))</f>
        <v>0.573812089202839</v>
      </c>
      <c r="R249" s="32" t="str">
        <f aca="false">IF(L249="","",IF(ABS(L249)&lt;=O249,"Yes","No"))</f>
        <v>Yes</v>
      </c>
      <c r="S249" s="32" t="str">
        <f aca="false">IF(L249="","",IF(ABS(L249)&lt;=1.96*O249,"Yes","No"))</f>
        <v>Yes</v>
      </c>
      <c r="T249" s="54" t="n">
        <f aca="false">IF(D249="","",ROUND(SQRT(((D249+G249)*O249/100)^2+(J249*(D249+G249)*0.15542)^2),0))</f>
        <v>55</v>
      </c>
      <c r="U249" s="32"/>
    </row>
    <row r="250" customFormat="false" ht="15" hidden="false" customHeight="false" outlineLevel="0" collapsed="false">
      <c r="A250" s="32" t="s">
        <v>386</v>
      </c>
      <c r="B250" s="32" t="s">
        <v>419</v>
      </c>
      <c r="C250" s="32" t="s">
        <v>424</v>
      </c>
      <c r="D250" s="54" t="n">
        <v>586</v>
      </c>
      <c r="E250" s="54" t="n">
        <v>579</v>
      </c>
      <c r="F250" s="65" t="n">
        <f aca="false">IF(E250="","",D250-E250)</f>
        <v>7</v>
      </c>
      <c r="G250" s="54" t="n">
        <v>488</v>
      </c>
      <c r="H250" s="54" t="n">
        <v>482</v>
      </c>
      <c r="I250" s="65" t="n">
        <f aca="false">IF(H250="","",G250-H250)</f>
        <v>6</v>
      </c>
      <c r="J250" s="55" t="n">
        <f aca="false">IF(OR(D250="",D250+G250=0),"",D250/(D250+G250))</f>
        <v>0.54562383612663</v>
      </c>
      <c r="K250" s="55" t="n">
        <f aca="false">IF(E250="","",E250/(E250+H250))</f>
        <v>0.545711592836946</v>
      </c>
      <c r="L250" s="66" t="n">
        <f aca="false">IF(OR(K250="",J250=""),"",(J250-K250)*100)</f>
        <v>-0.00877567103167998</v>
      </c>
      <c r="M250" s="36" t="n">
        <v>2.81289925030312</v>
      </c>
      <c r="N250" s="36" t="n">
        <v>2.07923323551944</v>
      </c>
      <c r="O250" s="36" t="n">
        <f aca="false">SQRT(M250^2+N250^2)</f>
        <v>3.49794411619804</v>
      </c>
      <c r="P250" s="55" t="n">
        <f aca="false">IF(J250="","",MAX(0,J250-1.96*O250/100))</f>
        <v>0.477064131449148</v>
      </c>
      <c r="Q250" s="55" t="n">
        <f aca="false">IF(J250="","",MIN(1,J250+1.96*O250/100))</f>
        <v>0.614183540804111</v>
      </c>
      <c r="R250" s="32" t="str">
        <f aca="false">IF(L250="","",IF(ABS(L250)&lt;=O250,"Yes","No"))</f>
        <v>Yes</v>
      </c>
      <c r="S250" s="32" t="str">
        <f aca="false">IF(L250="","",IF(ABS(L250)&lt;=1.96*O250,"Yes","No"))</f>
        <v>Yes</v>
      </c>
      <c r="T250" s="54" t="n">
        <f aca="false">IF(D250="","",ROUND(SQRT(((D250+G250)*O250/100)^2+(J250*(D250+G250)*0.09439)^2),0))</f>
        <v>67</v>
      </c>
      <c r="U250" s="32"/>
    </row>
    <row r="251" customFormat="false" ht="15" hidden="false" customHeight="false" outlineLevel="0" collapsed="false">
      <c r="A251" s="32" t="s">
        <v>386</v>
      </c>
      <c r="B251" s="32" t="s">
        <v>419</v>
      </c>
      <c r="C251" s="32" t="s">
        <v>425</v>
      </c>
      <c r="D251" s="54" t="n">
        <v>550</v>
      </c>
      <c r="E251" s="54" t="n">
        <v>562</v>
      </c>
      <c r="F251" s="65" t="n">
        <f aca="false">IF(E251="","",D251-E251)</f>
        <v>-12</v>
      </c>
      <c r="G251" s="54" t="n">
        <v>509</v>
      </c>
      <c r="H251" s="54" t="n">
        <v>525</v>
      </c>
      <c r="I251" s="65" t="n">
        <f aca="false">IF(H251="","",G251-H251)</f>
        <v>-16</v>
      </c>
      <c r="J251" s="55" t="n">
        <f aca="false">IF(OR(D251="",D251+G251=0),"",D251/(D251+G251))</f>
        <v>0.519357884796978</v>
      </c>
      <c r="K251" s="55" t="n">
        <f aca="false">IF(E251="","",E251/(E251+H251))</f>
        <v>0.517019319227231</v>
      </c>
      <c r="L251" s="66" t="n">
        <f aca="false">IF(OR(K251="",J251=""),"",(J251-K251)*100)</f>
        <v>0.233856556974743</v>
      </c>
      <c r="M251" s="36" t="n">
        <v>2.81289925030312</v>
      </c>
      <c r="N251" s="36" t="n">
        <v>2.07923323551944</v>
      </c>
      <c r="O251" s="36" t="n">
        <f aca="false">SQRT(M251^2+N251^2)</f>
        <v>3.49794411619804</v>
      </c>
      <c r="P251" s="55" t="n">
        <f aca="false">IF(J251="","",MAX(0,J251-1.96*O251/100))</f>
        <v>0.450798180119497</v>
      </c>
      <c r="Q251" s="55" t="n">
        <f aca="false">IF(J251="","",MIN(1,J251+1.96*O251/100))</f>
        <v>0.58791758947446</v>
      </c>
      <c r="R251" s="32" t="str">
        <f aca="false">IF(L251="","",IF(ABS(L251)&lt;=O251,"Yes","No"))</f>
        <v>Yes</v>
      </c>
      <c r="S251" s="32" t="str">
        <f aca="false">IF(L251="","",IF(ABS(L251)&lt;=1.96*O251,"Yes","No"))</f>
        <v>Yes</v>
      </c>
      <c r="T251" s="54" t="n">
        <f aca="false">IF(D251="","",ROUND(SQRT(((D251+G251)*O251/100)^2+(J251*(D251+G251)*0.09439)^2),0))</f>
        <v>64</v>
      </c>
      <c r="U251" s="32"/>
    </row>
    <row r="252" customFormat="false" ht="15" hidden="false" customHeight="false" outlineLevel="0" collapsed="false">
      <c r="A252" s="32" t="s">
        <v>386</v>
      </c>
      <c r="B252" s="32" t="s">
        <v>419</v>
      </c>
      <c r="C252" s="32" t="s">
        <v>426</v>
      </c>
      <c r="D252" s="54" t="n">
        <v>338</v>
      </c>
      <c r="E252" s="54" t="n">
        <v>337</v>
      </c>
      <c r="F252" s="65" t="n">
        <f aca="false">IF(E252="","",D252-E252)</f>
        <v>1</v>
      </c>
      <c r="G252" s="54" t="n">
        <v>297</v>
      </c>
      <c r="H252" s="54" t="n">
        <v>296</v>
      </c>
      <c r="I252" s="65" t="n">
        <f aca="false">IF(H252="","",G252-H252)</f>
        <v>1</v>
      </c>
      <c r="J252" s="55" t="n">
        <f aca="false">IF(OR(D252="",D252+G252=0),"",D252/(D252+G252))</f>
        <v>0.532283464566929</v>
      </c>
      <c r="K252" s="55" t="n">
        <f aca="false">IF(E252="","",E252/(E252+H252))</f>
        <v>0.532385466034755</v>
      </c>
      <c r="L252" s="66" t="n">
        <f aca="false">IF(OR(K252="",J252=""),"",(J252-K252)*100)</f>
        <v>-0.0102001467826018</v>
      </c>
      <c r="M252" s="36" t="n">
        <v>4.08777417922727</v>
      </c>
      <c r="N252" s="36" t="n">
        <v>2.07923323551944</v>
      </c>
      <c r="O252" s="36" t="n">
        <f aca="false">SQRT(M252^2+N252^2)</f>
        <v>4.58618671534924</v>
      </c>
      <c r="P252" s="55" t="n">
        <f aca="false">IF(J252="","",MAX(0,J252-1.96*O252/100))</f>
        <v>0.442394204946084</v>
      </c>
      <c r="Q252" s="55" t="n">
        <f aca="false">IF(J252="","",MIN(1,J252+1.96*O252/100))</f>
        <v>0.622172724187774</v>
      </c>
      <c r="R252" s="32" t="str">
        <f aca="false">IF(L252="","",IF(ABS(L252)&lt;=O252,"Yes","No"))</f>
        <v>Yes</v>
      </c>
      <c r="S252" s="32" t="str">
        <f aca="false">IF(L252="","",IF(ABS(L252)&lt;=1.96*O252,"Yes","No"))</f>
        <v>Yes</v>
      </c>
      <c r="T252" s="54" t="n">
        <f aca="false">IF(D252="","",ROUND(SQRT(((D252+G252)*O252/100)^2+(J252*(D252+G252)*0.15542)^2),0))</f>
        <v>60</v>
      </c>
      <c r="U252" s="32"/>
    </row>
    <row r="253" customFormat="false" ht="15" hidden="false" customHeight="false" outlineLevel="0" collapsed="false">
      <c r="A253" s="32" t="s">
        <v>386</v>
      </c>
      <c r="B253" s="32" t="s">
        <v>419</v>
      </c>
      <c r="C253" s="32" t="s">
        <v>427</v>
      </c>
      <c r="D253" s="54" t="n">
        <v>504</v>
      </c>
      <c r="E253" s="54" t="n">
        <v>517</v>
      </c>
      <c r="F253" s="65" t="n">
        <f aca="false">IF(E253="","",D253-E253)</f>
        <v>-13</v>
      </c>
      <c r="G253" s="54" t="n">
        <v>392</v>
      </c>
      <c r="H253" s="54" t="n">
        <v>388</v>
      </c>
      <c r="I253" s="65" t="n">
        <f aca="false">IF(H253="","",G253-H253)</f>
        <v>4</v>
      </c>
      <c r="J253" s="55" t="n">
        <f aca="false">IF(OR(D253="",D253+G253=0),"",D253/(D253+G253))</f>
        <v>0.5625</v>
      </c>
      <c r="K253" s="55" t="n">
        <f aca="false">IF(E253="","",E253/(E253+H253))</f>
        <v>0.571270718232044</v>
      </c>
      <c r="L253" s="66" t="n">
        <f aca="false">IF(OR(K253="",J253=""),"",(J253-K253)*100)</f>
        <v>-0.877071823204423</v>
      </c>
      <c r="M253" s="36" t="n">
        <v>2.81289925030312</v>
      </c>
      <c r="N253" s="36" t="n">
        <v>2.07923323551944</v>
      </c>
      <c r="O253" s="36" t="n">
        <f aca="false">SQRT(M253^2+N253^2)</f>
        <v>3.49794411619804</v>
      </c>
      <c r="P253" s="55" t="n">
        <f aca="false">IF(J253="","",MAX(0,J253-1.96*O253/100))</f>
        <v>0.493940295322518</v>
      </c>
      <c r="Q253" s="55" t="n">
        <f aca="false">IF(J253="","",MIN(1,J253+1.96*O253/100))</f>
        <v>0.631059704677482</v>
      </c>
      <c r="R253" s="32" t="str">
        <f aca="false">IF(L253="","",IF(ABS(L253)&lt;=O253,"Yes","No"))</f>
        <v>Yes</v>
      </c>
      <c r="S253" s="32" t="str">
        <f aca="false">IF(L253="","",IF(ABS(L253)&lt;=1.96*O253,"Yes","No"))</f>
        <v>Yes</v>
      </c>
      <c r="T253" s="54" t="n">
        <f aca="false">IF(D253="","",ROUND(SQRT(((D253+G253)*O253/100)^2+(J253*(D253+G253)*0.09439)^2),0))</f>
        <v>57</v>
      </c>
      <c r="U253" s="32"/>
    </row>
    <row r="254" customFormat="false" ht="15" hidden="false" customHeight="false" outlineLevel="0" collapsed="false">
      <c r="A254" s="32" t="s">
        <v>386</v>
      </c>
      <c r="B254" s="32" t="s">
        <v>419</v>
      </c>
      <c r="C254" s="32" t="s">
        <v>428</v>
      </c>
      <c r="D254" s="54" t="n">
        <v>312</v>
      </c>
      <c r="E254" s="54" t="n">
        <v>329</v>
      </c>
      <c r="F254" s="65" t="n">
        <f aca="false">IF(E254="","",D254-E254)</f>
        <v>-17</v>
      </c>
      <c r="G254" s="54" t="n">
        <v>236</v>
      </c>
      <c r="H254" s="54" t="n">
        <v>217</v>
      </c>
      <c r="I254" s="65" t="n">
        <f aca="false">IF(H254="","",G254-H254)</f>
        <v>19</v>
      </c>
      <c r="J254" s="55" t="n">
        <f aca="false">IF(OR(D254="",D254+G254=0),"",D254/(D254+G254))</f>
        <v>0.569343065693431</v>
      </c>
      <c r="K254" s="55" t="n">
        <f aca="false">IF(E254="","",E254/(E254+H254))</f>
        <v>0.602564102564103</v>
      </c>
      <c r="L254" s="66" t="n">
        <f aca="false">IF(OR(K254="",J254=""),"",(J254-K254)*100)</f>
        <v>-3.32210368706719</v>
      </c>
      <c r="M254" s="36" t="n">
        <v>4.08777417922727</v>
      </c>
      <c r="N254" s="36" t="n">
        <v>2.07923323551944</v>
      </c>
      <c r="O254" s="36" t="n">
        <f aca="false">SQRT(M254^2+N254^2)</f>
        <v>4.58618671534924</v>
      </c>
      <c r="P254" s="55" t="n">
        <f aca="false">IF(J254="","",MAX(0,J254-1.96*O254/100))</f>
        <v>0.479453806072586</v>
      </c>
      <c r="Q254" s="55" t="n">
        <f aca="false">IF(J254="","",MIN(1,J254+1.96*O254/100))</f>
        <v>0.659232325314276</v>
      </c>
      <c r="R254" s="32" t="str">
        <f aca="false">IF(L254="","",IF(ABS(L254)&lt;=O254,"Yes","No"))</f>
        <v>Yes</v>
      </c>
      <c r="S254" s="32" t="str">
        <f aca="false">IF(L254="","",IF(ABS(L254)&lt;=1.96*O254,"Yes","No"))</f>
        <v>Yes</v>
      </c>
      <c r="T254" s="54" t="n">
        <f aca="false">IF(D254="","",ROUND(SQRT(((D254+G254)*O254/100)^2+(J254*(D254+G254)*0.15542)^2),0))</f>
        <v>55</v>
      </c>
      <c r="U254" s="32"/>
    </row>
    <row r="255" customFormat="false" ht="15" hidden="false" customHeight="false" outlineLevel="0" collapsed="false">
      <c r="A255" s="32" t="s">
        <v>386</v>
      </c>
      <c r="B255" s="32" t="s">
        <v>419</v>
      </c>
      <c r="C255" s="32" t="s">
        <v>429</v>
      </c>
      <c r="D255" s="54" t="n">
        <v>328</v>
      </c>
      <c r="E255" s="54" t="n">
        <v>352</v>
      </c>
      <c r="F255" s="65" t="n">
        <f aca="false">IF(E255="","",D255-E255)</f>
        <v>-24</v>
      </c>
      <c r="G255" s="54" t="n">
        <v>360</v>
      </c>
      <c r="H255" s="54" t="n">
        <v>326</v>
      </c>
      <c r="I255" s="65" t="n">
        <f aca="false">IF(H255="","",G255-H255)</f>
        <v>34</v>
      </c>
      <c r="J255" s="55" t="n">
        <f aca="false">IF(OR(D255="",D255+G255=0),"",D255/(D255+G255))</f>
        <v>0.476744186046512</v>
      </c>
      <c r="K255" s="55" t="n">
        <f aca="false">IF(E255="","",E255/(E255+H255))</f>
        <v>0.519174041297935</v>
      </c>
      <c r="L255" s="66" t="n">
        <f aca="false">IF(OR(K255="",J255=""),"",(J255-K255)*100)</f>
        <v>-4.24298552514235</v>
      </c>
      <c r="M255" s="36" t="n">
        <v>4.08777417922727</v>
      </c>
      <c r="N255" s="36" t="n">
        <v>2.07923323551944</v>
      </c>
      <c r="O255" s="36" t="n">
        <f aca="false">SQRT(M255^2+N255^2)</f>
        <v>4.58618671534924</v>
      </c>
      <c r="P255" s="55" t="n">
        <f aca="false">IF(J255="","",MAX(0,J255-1.96*O255/100))</f>
        <v>0.386854926425667</v>
      </c>
      <c r="Q255" s="55" t="n">
        <f aca="false">IF(J255="","",MIN(1,J255+1.96*O255/100))</f>
        <v>0.566633445667357</v>
      </c>
      <c r="R255" s="32" t="str">
        <f aca="false">IF(L255="","",IF(ABS(L255)&lt;=O255,"Yes","No"))</f>
        <v>Yes</v>
      </c>
      <c r="S255" s="32" t="str">
        <f aca="false">IF(L255="","",IF(ABS(L255)&lt;=1.96*O255,"Yes","No"))</f>
        <v>Yes</v>
      </c>
      <c r="T255" s="54" t="n">
        <f aca="false">IF(D255="","",ROUND(SQRT(((D255+G255)*O255/100)^2+(J255*(D255+G255)*0.15542)^2),0))</f>
        <v>60</v>
      </c>
      <c r="U255" s="32"/>
    </row>
    <row r="256" customFormat="false" ht="15" hidden="false" customHeight="false" outlineLevel="0" collapsed="false">
      <c r="A256" s="32" t="s">
        <v>386</v>
      </c>
      <c r="B256" s="32" t="s">
        <v>419</v>
      </c>
      <c r="C256" s="32" t="s">
        <v>430</v>
      </c>
      <c r="D256" s="54" t="n">
        <v>418</v>
      </c>
      <c r="E256" s="54" t="n">
        <v>420</v>
      </c>
      <c r="F256" s="65" t="n">
        <f aca="false">IF(E256="","",D256-E256)</f>
        <v>-2</v>
      </c>
      <c r="G256" s="54" t="n">
        <v>378</v>
      </c>
      <c r="H256" s="54" t="n">
        <v>378</v>
      </c>
      <c r="I256" s="65" t="n">
        <f aca="false">IF(H256="","",G256-H256)</f>
        <v>0</v>
      </c>
      <c r="J256" s="55" t="n">
        <f aca="false">IF(OR(D256="",D256+G256=0),"",D256/(D256+G256))</f>
        <v>0.525125628140704</v>
      </c>
      <c r="K256" s="55" t="n">
        <f aca="false">IF(E256="","",E256/(E256+H256))</f>
        <v>0.526315789473684</v>
      </c>
      <c r="L256" s="66" t="n">
        <f aca="false">IF(OR(K256="",J256=""),"",(J256-K256)*100)</f>
        <v>-0.119016133298067</v>
      </c>
      <c r="M256" s="36" t="n">
        <v>2.81289925030312</v>
      </c>
      <c r="N256" s="36" t="n">
        <v>2.07923323551944</v>
      </c>
      <c r="O256" s="36" t="n">
        <f aca="false">SQRT(M256^2+N256^2)</f>
        <v>3.49794411619804</v>
      </c>
      <c r="P256" s="55" t="n">
        <f aca="false">IF(J256="","",MAX(0,J256-1.96*O256/100))</f>
        <v>0.456565923463222</v>
      </c>
      <c r="Q256" s="55" t="n">
        <f aca="false">IF(J256="","",MIN(1,J256+1.96*O256/100))</f>
        <v>0.593685332818185</v>
      </c>
      <c r="R256" s="32" t="str">
        <f aca="false">IF(L256="","",IF(ABS(L256)&lt;=O256,"Yes","No"))</f>
        <v>Yes</v>
      </c>
      <c r="S256" s="32" t="str">
        <f aca="false">IF(L256="","",IF(ABS(L256)&lt;=1.96*O256,"Yes","No"))</f>
        <v>Yes</v>
      </c>
      <c r="T256" s="54" t="n">
        <f aca="false">IF(D256="","",ROUND(SQRT(((D256+G256)*O256/100)^2+(J256*(D256+G256)*0.09439)^2),0))</f>
        <v>48</v>
      </c>
      <c r="U256" s="32"/>
    </row>
    <row r="257" customFormat="false" ht="15" hidden="false" customHeight="false" outlineLevel="0" collapsed="false">
      <c r="A257" s="32" t="s">
        <v>386</v>
      </c>
      <c r="B257" s="32" t="s">
        <v>419</v>
      </c>
      <c r="C257" s="32" t="s">
        <v>431</v>
      </c>
      <c r="D257" s="54" t="n">
        <v>486</v>
      </c>
      <c r="E257" s="54" t="n">
        <v>522</v>
      </c>
      <c r="F257" s="65" t="n">
        <f aca="false">IF(E257="","",D257-E257)</f>
        <v>-36</v>
      </c>
      <c r="G257" s="54" t="n">
        <v>406</v>
      </c>
      <c r="H257" s="54" t="n">
        <v>400</v>
      </c>
      <c r="I257" s="65" t="n">
        <f aca="false">IF(H257="","",G257-H257)</f>
        <v>6</v>
      </c>
      <c r="J257" s="55" t="n">
        <f aca="false">IF(OR(D257="",D257+G257=0),"",D257/(D257+G257))</f>
        <v>0.544843049327354</v>
      </c>
      <c r="K257" s="55" t="n">
        <f aca="false">IF(E257="","",E257/(E257+H257))</f>
        <v>0.566160520607375</v>
      </c>
      <c r="L257" s="66" t="n">
        <f aca="false">IF(OR(K257="",J257=""),"",(J257-K257)*100)</f>
        <v>-2.1317471280021</v>
      </c>
      <c r="M257" s="36" t="n">
        <v>2.81289925030312</v>
      </c>
      <c r="N257" s="36" t="n">
        <v>2.07923323551944</v>
      </c>
      <c r="O257" s="36" t="n">
        <f aca="false">SQRT(M257^2+N257^2)</f>
        <v>3.49794411619804</v>
      </c>
      <c r="P257" s="55" t="n">
        <f aca="false">IF(J257="","",MAX(0,J257-1.96*O257/100))</f>
        <v>0.476283344649873</v>
      </c>
      <c r="Q257" s="55" t="n">
        <f aca="false">IF(J257="","",MIN(1,J257+1.96*O257/100))</f>
        <v>0.613402754004836</v>
      </c>
      <c r="R257" s="32" t="str">
        <f aca="false">IF(L257="","",IF(ABS(L257)&lt;=O257,"Yes","No"))</f>
        <v>Yes</v>
      </c>
      <c r="S257" s="32" t="str">
        <f aca="false">IF(L257="","",IF(ABS(L257)&lt;=1.96*O257,"Yes","No"))</f>
        <v>Yes</v>
      </c>
      <c r="T257" s="54" t="n">
        <f aca="false">IF(D257="","",ROUND(SQRT(((D257+G257)*O257/100)^2+(J257*(D257+G257)*0.09439)^2),0))</f>
        <v>55</v>
      </c>
      <c r="U257" s="32"/>
    </row>
    <row r="258" customFormat="false" ht="15" hidden="false" customHeight="false" outlineLevel="0" collapsed="false">
      <c r="A258" s="32" t="s">
        <v>386</v>
      </c>
      <c r="B258" s="32" t="s">
        <v>419</v>
      </c>
      <c r="C258" s="32" t="s">
        <v>432</v>
      </c>
      <c r="D258" s="54" t="n">
        <v>429</v>
      </c>
      <c r="E258" s="54" t="n">
        <v>436</v>
      </c>
      <c r="F258" s="65" t="n">
        <f aca="false">IF(E258="","",D258-E258)</f>
        <v>-7</v>
      </c>
      <c r="G258" s="54" t="n">
        <v>438</v>
      </c>
      <c r="H258" s="54" t="n">
        <v>423</v>
      </c>
      <c r="I258" s="65" t="n">
        <f aca="false">IF(H258="","",G258-H258)</f>
        <v>15</v>
      </c>
      <c r="J258" s="55" t="n">
        <f aca="false">IF(OR(D258="",D258+G258=0),"",D258/(D258+G258))</f>
        <v>0.494809688581315</v>
      </c>
      <c r="K258" s="55" t="n">
        <f aca="false">IF(E258="","",E258/(E258+H258))</f>
        <v>0.507566938300349</v>
      </c>
      <c r="L258" s="66" t="n">
        <f aca="false">IF(OR(K258="",J258=""),"",(J258-K258)*100)</f>
        <v>-1.27572497190344</v>
      </c>
      <c r="M258" s="36" t="n">
        <v>2.81289925030312</v>
      </c>
      <c r="N258" s="36" t="n">
        <v>2.07923323551944</v>
      </c>
      <c r="O258" s="36" t="n">
        <f aca="false">SQRT(M258^2+N258^2)</f>
        <v>3.49794411619804</v>
      </c>
      <c r="P258" s="55" t="n">
        <f aca="false">IF(J258="","",MAX(0,J258-1.96*O258/100))</f>
        <v>0.426249983903833</v>
      </c>
      <c r="Q258" s="55" t="n">
        <f aca="false">IF(J258="","",MIN(1,J258+1.96*O258/100))</f>
        <v>0.563369393258797</v>
      </c>
      <c r="R258" s="32" t="str">
        <f aca="false">IF(L258="","",IF(ABS(L258)&lt;=O258,"Yes","No"))</f>
        <v>Yes</v>
      </c>
      <c r="S258" s="32" t="str">
        <f aca="false">IF(L258="","",IF(ABS(L258)&lt;=1.96*O258,"Yes","No"))</f>
        <v>Yes</v>
      </c>
      <c r="T258" s="54" t="n">
        <f aca="false">IF(D258="","",ROUND(SQRT(((D258+G258)*O258/100)^2+(J258*(D258+G258)*0.09439)^2),0))</f>
        <v>51</v>
      </c>
      <c r="U258" s="32"/>
    </row>
    <row r="259" customFormat="false" ht="15" hidden="false" customHeight="false" outlineLevel="0" collapsed="false">
      <c r="A259" s="32" t="s">
        <v>386</v>
      </c>
      <c r="B259" s="32" t="s">
        <v>419</v>
      </c>
      <c r="C259" s="32" t="s">
        <v>433</v>
      </c>
      <c r="D259" s="54" t="n">
        <v>943</v>
      </c>
      <c r="E259" s="54" t="n">
        <v>925</v>
      </c>
      <c r="F259" s="65" t="n">
        <f aca="false">IF(E259="","",D259-E259)</f>
        <v>18</v>
      </c>
      <c r="G259" s="54" t="n">
        <v>788</v>
      </c>
      <c r="H259" s="54" t="n">
        <v>710</v>
      </c>
      <c r="I259" s="65" t="n">
        <f aca="false">IF(H259="","",G259-H259)</f>
        <v>78</v>
      </c>
      <c r="J259" s="55" t="n">
        <f aca="false">IF(OR(D259="",D259+G259=0),"",D259/(D259+G259))</f>
        <v>0.544771808203351</v>
      </c>
      <c r="K259" s="55" t="n">
        <f aca="false">IF(E259="","",E259/(E259+H259))</f>
        <v>0.565749235474006</v>
      </c>
      <c r="L259" s="66" t="n">
        <f aca="false">IF(OR(K259="",J259=""),"",(J259-K259)*100)</f>
        <v>-2.09774272706554</v>
      </c>
      <c r="M259" s="36" t="n">
        <v>2.56149220728919</v>
      </c>
      <c r="N259" s="36" t="n">
        <v>2.07923323551944</v>
      </c>
      <c r="O259" s="36" t="n">
        <f aca="false">SQRT(M259^2+N259^2)</f>
        <v>3.29915946502922</v>
      </c>
      <c r="P259" s="55" t="n">
        <f aca="false">IF(J259="","",MAX(0,J259-1.96*O259/100))</f>
        <v>0.480108282688778</v>
      </c>
      <c r="Q259" s="55" t="n">
        <f aca="false">IF(J259="","",MIN(1,J259+1.96*O259/100))</f>
        <v>0.609435333717924</v>
      </c>
      <c r="R259" s="32" t="str">
        <f aca="false">IF(L259="","",IF(ABS(L259)&lt;=O259,"Yes","No"))</f>
        <v>Yes</v>
      </c>
      <c r="S259" s="32" t="str">
        <f aca="false">IF(L259="","",IF(ABS(L259)&lt;=1.96*O259,"Yes","No"))</f>
        <v>Yes</v>
      </c>
      <c r="T259" s="54" t="n">
        <f aca="false">IF(D259="","",ROUND(SQRT(((D259+G259)*O259/100)^2+(J259*(D259+G259)*0.09179)^2),0))</f>
        <v>104</v>
      </c>
      <c r="U259" s="32"/>
    </row>
    <row r="260" customFormat="false" ht="15" hidden="false" customHeight="false" outlineLevel="0" collapsed="false">
      <c r="A260" s="32" t="s">
        <v>386</v>
      </c>
      <c r="B260" s="32" t="s">
        <v>419</v>
      </c>
      <c r="C260" s="32" t="s">
        <v>434</v>
      </c>
      <c r="D260" s="54" t="n">
        <v>489</v>
      </c>
      <c r="E260" s="54" t="n">
        <v>535</v>
      </c>
      <c r="F260" s="65" t="n">
        <f aca="false">IF(E260="","",D260-E260)</f>
        <v>-46</v>
      </c>
      <c r="G260" s="54" t="n">
        <v>530</v>
      </c>
      <c r="H260" s="54" t="n">
        <v>514</v>
      </c>
      <c r="I260" s="65" t="n">
        <f aca="false">IF(H260="","",G260-H260)</f>
        <v>16</v>
      </c>
      <c r="J260" s="55" t="n">
        <f aca="false">IF(OR(D260="",D260+G260=0),"",D260/(D260+G260))</f>
        <v>0.479882237487733</v>
      </c>
      <c r="K260" s="55" t="n">
        <f aca="false">IF(E260="","",E260/(E260+H260))</f>
        <v>0.510009532888465</v>
      </c>
      <c r="L260" s="66" t="n">
        <f aca="false">IF(OR(K260="",J260=""),"",(J260-K260)*100)</f>
        <v>-3.01272954007321</v>
      </c>
      <c r="M260" s="36" t="n">
        <v>2.81289925030312</v>
      </c>
      <c r="N260" s="36" t="n">
        <v>2.07923323551944</v>
      </c>
      <c r="O260" s="36" t="n">
        <f aca="false">SQRT(M260^2+N260^2)</f>
        <v>3.49794411619804</v>
      </c>
      <c r="P260" s="55" t="n">
        <f aca="false">IF(J260="","",MAX(0,J260-1.96*O260/100))</f>
        <v>0.411322532810251</v>
      </c>
      <c r="Q260" s="55" t="n">
        <f aca="false">IF(J260="","",MIN(1,J260+1.96*O260/100))</f>
        <v>0.548441942165215</v>
      </c>
      <c r="R260" s="32" t="str">
        <f aca="false">IF(L260="","",IF(ABS(L260)&lt;=O260,"Yes","No"))</f>
        <v>Yes</v>
      </c>
      <c r="S260" s="32" t="str">
        <f aca="false">IF(L260="","",IF(ABS(L260)&lt;=1.96*O260,"Yes","No"))</f>
        <v>Yes</v>
      </c>
      <c r="T260" s="54" t="n">
        <f aca="false">IF(D260="","",ROUND(SQRT(((D260+G260)*O260/100)^2+(J260*(D260+G260)*0.09439)^2),0))</f>
        <v>58</v>
      </c>
      <c r="U260" s="32"/>
    </row>
    <row r="261" customFormat="false" ht="15" hidden="false" customHeight="false" outlineLevel="0" collapsed="false">
      <c r="A261" s="32" t="s">
        <v>386</v>
      </c>
      <c r="B261" s="32" t="s">
        <v>419</v>
      </c>
      <c r="C261" s="32" t="s">
        <v>435</v>
      </c>
      <c r="D261" s="54" t="n">
        <v>452</v>
      </c>
      <c r="E261" s="54" t="n">
        <v>499</v>
      </c>
      <c r="F261" s="65" t="n">
        <f aca="false">IF(E261="","",D261-E261)</f>
        <v>-47</v>
      </c>
      <c r="G261" s="54" t="n">
        <v>487</v>
      </c>
      <c r="H261" s="54" t="n">
        <v>468</v>
      </c>
      <c r="I261" s="65" t="n">
        <f aca="false">IF(H261="","",G261-H261)</f>
        <v>19</v>
      </c>
      <c r="J261" s="55" t="n">
        <f aca="false">IF(OR(D261="",D261+G261=0),"",D261/(D261+G261))</f>
        <v>0.48136315228967</v>
      </c>
      <c r="K261" s="55" t="n">
        <f aca="false">IF(E261="","",E261/(E261+H261))</f>
        <v>0.516028955532575</v>
      </c>
      <c r="L261" s="66" t="n">
        <f aca="false">IF(OR(K261="",J261=""),"",(J261-K261)*100)</f>
        <v>-3.46658032429051</v>
      </c>
      <c r="M261" s="36" t="n">
        <v>2.81289925030312</v>
      </c>
      <c r="N261" s="36" t="n">
        <v>2.07923323551944</v>
      </c>
      <c r="O261" s="36" t="n">
        <f aca="false">SQRT(M261^2+N261^2)</f>
        <v>3.49794411619804</v>
      </c>
      <c r="P261" s="55" t="n">
        <f aca="false">IF(J261="","",MAX(0,J261-1.96*O261/100))</f>
        <v>0.412803447612188</v>
      </c>
      <c r="Q261" s="55" t="n">
        <f aca="false">IF(J261="","",MIN(1,J261+1.96*O261/100))</f>
        <v>0.549922856967152</v>
      </c>
      <c r="R261" s="32" t="str">
        <f aca="false">IF(L261="","",IF(ABS(L261)&lt;=O261,"Yes","No"))</f>
        <v>Yes</v>
      </c>
      <c r="S261" s="32" t="str">
        <f aca="false">IF(L261="","",IF(ABS(L261)&lt;=1.96*O261,"Yes","No"))</f>
        <v>Yes</v>
      </c>
      <c r="T261" s="54" t="n">
        <f aca="false">IF(D261="","",ROUND(SQRT(((D261+G261)*O261/100)^2+(J261*(D261+G261)*0.09439)^2),0))</f>
        <v>54</v>
      </c>
      <c r="U261" s="32"/>
    </row>
    <row r="262" customFormat="false" ht="15" hidden="false" customHeight="false" outlineLevel="0" collapsed="false">
      <c r="A262" s="32" t="s">
        <v>386</v>
      </c>
      <c r="B262" s="32" t="s">
        <v>419</v>
      </c>
      <c r="C262" s="32" t="s">
        <v>436</v>
      </c>
      <c r="D262" s="54" t="n">
        <v>499</v>
      </c>
      <c r="E262" s="54" t="n">
        <v>503</v>
      </c>
      <c r="F262" s="65" t="n">
        <f aca="false">IF(E262="","",D262-E262)</f>
        <v>-4</v>
      </c>
      <c r="G262" s="54" t="n">
        <v>466</v>
      </c>
      <c r="H262" s="54" t="n">
        <v>468</v>
      </c>
      <c r="I262" s="65" t="n">
        <f aca="false">IF(H262="","",G262-H262)</f>
        <v>-2</v>
      </c>
      <c r="J262" s="55" t="n">
        <f aca="false">IF(OR(D262="",D262+G262=0),"",D262/(D262+G262))</f>
        <v>0.517098445595855</v>
      </c>
      <c r="K262" s="55" t="n">
        <f aca="false">IF(E262="","",E262/(E262+H262))</f>
        <v>0.518022657054583</v>
      </c>
      <c r="L262" s="66" t="n">
        <f aca="false">IF(OR(K262="",J262=""),"",(J262-K262)*100)</f>
        <v>-0.0924211458728008</v>
      </c>
      <c r="M262" s="36" t="n">
        <v>2.81289925030312</v>
      </c>
      <c r="N262" s="36" t="n">
        <v>2.07923323551944</v>
      </c>
      <c r="O262" s="36" t="n">
        <f aca="false">SQRT(M262^2+N262^2)</f>
        <v>3.49794411619804</v>
      </c>
      <c r="P262" s="55" t="n">
        <f aca="false">IF(J262="","",MAX(0,J262-1.96*O262/100))</f>
        <v>0.448538740918373</v>
      </c>
      <c r="Q262" s="55" t="n">
        <f aca="false">IF(J262="","",MIN(1,J262+1.96*O262/100))</f>
        <v>0.585658150273337</v>
      </c>
      <c r="R262" s="32" t="str">
        <f aca="false">IF(L262="","",IF(ABS(L262)&lt;=O262,"Yes","No"))</f>
        <v>Yes</v>
      </c>
      <c r="S262" s="32" t="str">
        <f aca="false">IF(L262="","",IF(ABS(L262)&lt;=1.96*O262,"Yes","No"))</f>
        <v>Yes</v>
      </c>
      <c r="T262" s="54" t="n">
        <f aca="false">IF(D262="","",ROUND(SQRT(((D262+G262)*O262/100)^2+(J262*(D262+G262)*0.09439)^2),0))</f>
        <v>58</v>
      </c>
      <c r="U262" s="32"/>
    </row>
    <row r="263" customFormat="false" ht="15" hidden="false" customHeight="false" outlineLevel="0" collapsed="false">
      <c r="A263" s="32" t="s">
        <v>386</v>
      </c>
      <c r="B263" s="32" t="s">
        <v>437</v>
      </c>
      <c r="C263" s="32" t="s">
        <v>438</v>
      </c>
      <c r="D263" s="54" t="n">
        <v>865</v>
      </c>
      <c r="E263" s="54" t="n">
        <v>939</v>
      </c>
      <c r="F263" s="65" t="n">
        <f aca="false">IF(E263="","",D263-E263)</f>
        <v>-74</v>
      </c>
      <c r="G263" s="54" t="n">
        <v>1525</v>
      </c>
      <c r="H263" s="54" t="n">
        <v>1452</v>
      </c>
      <c r="I263" s="65" t="n">
        <f aca="false">IF(H263="","",G263-H263)</f>
        <v>73</v>
      </c>
      <c r="J263" s="55" t="n">
        <f aca="false">IF(OR(D263="",D263+G263=0),"",D263/(D263+G263))</f>
        <v>0.361924686192469</v>
      </c>
      <c r="K263" s="55" t="n">
        <f aca="false">IF(E263="","",E263/(E263+H263))</f>
        <v>0.392722710163112</v>
      </c>
      <c r="L263" s="66" t="n">
        <f aca="false">IF(OR(K263="",J263=""),"",(J263-K263)*100)</f>
        <v>-3.07980239706431</v>
      </c>
      <c r="M263" s="36" t="n">
        <v>2.56149220728919</v>
      </c>
      <c r="N263" s="36" t="n">
        <v>2.07923323551944</v>
      </c>
      <c r="O263" s="36" t="n">
        <f aca="false">SQRT(M263^2+N263^2)</f>
        <v>3.29915946502922</v>
      </c>
      <c r="P263" s="55" t="n">
        <f aca="false">IF(J263="","",MAX(0,J263-1.96*O263/100))</f>
        <v>0.297261160677896</v>
      </c>
      <c r="Q263" s="55" t="n">
        <f aca="false">IF(J263="","",MIN(1,J263+1.96*O263/100))</f>
        <v>0.426588211707041</v>
      </c>
      <c r="R263" s="32" t="str">
        <f aca="false">IF(L263="","",IF(ABS(L263)&lt;=O263,"Yes","No"))</f>
        <v>Yes</v>
      </c>
      <c r="S263" s="32" t="str">
        <f aca="false">IF(L263="","",IF(ABS(L263)&lt;=1.96*O263,"Yes","No"))</f>
        <v>Yes</v>
      </c>
      <c r="T263" s="54" t="n">
        <f aca="false">IF(D263="","",ROUND(SQRT(((D263+G263)*O263/100)^2+(J263*(D263+G263)*0.09179)^2),0))</f>
        <v>112</v>
      </c>
      <c r="U263" s="32"/>
    </row>
    <row r="264" customFormat="false" ht="15" hidden="false" customHeight="false" outlineLevel="0" collapsed="false">
      <c r="A264" s="32" t="s">
        <v>386</v>
      </c>
      <c r="B264" s="32" t="s">
        <v>437</v>
      </c>
      <c r="C264" s="32" t="s">
        <v>439</v>
      </c>
      <c r="D264" s="54" t="n">
        <v>787</v>
      </c>
      <c r="E264" s="54" t="n">
        <v>820</v>
      </c>
      <c r="F264" s="65" t="n">
        <f aca="false">IF(E264="","",D264-E264)</f>
        <v>-33</v>
      </c>
      <c r="G264" s="54" t="n">
        <v>1250</v>
      </c>
      <c r="H264" s="54" t="n">
        <v>1185</v>
      </c>
      <c r="I264" s="65" t="n">
        <f aca="false">IF(H264="","",G264-H264)</f>
        <v>65</v>
      </c>
      <c r="J264" s="55" t="n">
        <f aca="false">IF(OR(D264="",D264+G264=0),"",D264/(D264+G264))</f>
        <v>0.386352479135984</v>
      </c>
      <c r="K264" s="55" t="n">
        <f aca="false">IF(E264="","",E264/(E264+H264))</f>
        <v>0.408977556109726</v>
      </c>
      <c r="L264" s="66" t="n">
        <f aca="false">IF(OR(K264="",J264=""),"",(J264-K264)*100)</f>
        <v>-2.26250769737414</v>
      </c>
      <c r="M264" s="36" t="n">
        <v>2.56149220728919</v>
      </c>
      <c r="N264" s="36" t="n">
        <v>2.07923323551944</v>
      </c>
      <c r="O264" s="36" t="n">
        <f aca="false">SQRT(M264^2+N264^2)</f>
        <v>3.29915946502922</v>
      </c>
      <c r="P264" s="55" t="n">
        <f aca="false">IF(J264="","",MAX(0,J264-1.96*O264/100))</f>
        <v>0.321688953621412</v>
      </c>
      <c r="Q264" s="55" t="n">
        <f aca="false">IF(J264="","",MIN(1,J264+1.96*O264/100))</f>
        <v>0.451016004650557</v>
      </c>
      <c r="R264" s="32" t="str">
        <f aca="false">IF(L264="","",IF(ABS(L264)&lt;=O264,"Yes","No"))</f>
        <v>Yes</v>
      </c>
      <c r="S264" s="32" t="str">
        <f aca="false">IF(L264="","",IF(ABS(L264)&lt;=1.96*O264,"Yes","No"))</f>
        <v>Yes</v>
      </c>
      <c r="T264" s="54" t="n">
        <f aca="false">IF(D264="","",ROUND(SQRT(((D264+G264)*O264/100)^2+(J264*(D264+G264)*0.09179)^2),0))</f>
        <v>99</v>
      </c>
      <c r="U264" s="32"/>
    </row>
    <row r="265" customFormat="false" ht="15" hidden="false" customHeight="false" outlineLevel="0" collapsed="false">
      <c r="A265" s="32" t="s">
        <v>386</v>
      </c>
      <c r="B265" s="32" t="s">
        <v>437</v>
      </c>
      <c r="C265" s="32" t="s">
        <v>440</v>
      </c>
      <c r="D265" s="54" t="n">
        <v>397</v>
      </c>
      <c r="E265" s="54" t="n">
        <v>410</v>
      </c>
      <c r="F265" s="65" t="n">
        <f aca="false">IF(E265="","",D265-E265)</f>
        <v>-13</v>
      </c>
      <c r="G265" s="54" t="n">
        <v>790</v>
      </c>
      <c r="H265" s="54" t="n">
        <v>822</v>
      </c>
      <c r="I265" s="65" t="n">
        <f aca="false">IF(H265="","",G265-H265)</f>
        <v>-32</v>
      </c>
      <c r="J265" s="55" t="n">
        <f aca="false">IF(OR(D265="",D265+G265=0),"",D265/(D265+G265))</f>
        <v>0.334456613310868</v>
      </c>
      <c r="K265" s="55" t="n">
        <f aca="false">IF(E265="","",E265/(E265+H265))</f>
        <v>0.332792207792208</v>
      </c>
      <c r="L265" s="66" t="n">
        <f aca="false">IF(OR(K265="",J265=""),"",(J265-K265)*100)</f>
        <v>0.166440551865993</v>
      </c>
      <c r="M265" s="36" t="n">
        <v>2.81289925030312</v>
      </c>
      <c r="N265" s="36" t="n">
        <v>2.07923323551944</v>
      </c>
      <c r="O265" s="36" t="n">
        <f aca="false">SQRT(M265^2+N265^2)</f>
        <v>3.49794411619804</v>
      </c>
      <c r="P265" s="55" t="n">
        <f aca="false">IF(J265="","",MAX(0,J265-1.96*O265/100))</f>
        <v>0.265896908633386</v>
      </c>
      <c r="Q265" s="55" t="n">
        <f aca="false">IF(J265="","",MIN(1,J265+1.96*O265/100))</f>
        <v>0.403016317988349</v>
      </c>
      <c r="R265" s="32" t="str">
        <f aca="false">IF(L265="","",IF(ABS(L265)&lt;=O265,"Yes","No"))</f>
        <v>Yes</v>
      </c>
      <c r="S265" s="32" t="str">
        <f aca="false">IF(L265="","",IF(ABS(L265)&lt;=1.96*O265,"Yes","No"))</f>
        <v>Yes</v>
      </c>
      <c r="T265" s="54" t="n">
        <f aca="false">IF(D265="","",ROUND(SQRT(((D265+G265)*O265/100)^2+(J265*(D265+G265)*0.09439)^2),0))</f>
        <v>56</v>
      </c>
      <c r="U265" s="32"/>
    </row>
    <row r="266" customFormat="false" ht="15" hidden="false" customHeight="false" outlineLevel="0" collapsed="false">
      <c r="A266" s="32" t="s">
        <v>386</v>
      </c>
      <c r="B266" s="32" t="s">
        <v>441</v>
      </c>
      <c r="C266" s="32" t="s">
        <v>441</v>
      </c>
      <c r="D266" s="54" t="n">
        <v>40</v>
      </c>
      <c r="E266" s="54" t="n">
        <v>40</v>
      </c>
      <c r="F266" s="65" t="n">
        <f aca="false">IF(E266="","",D266-E266)</f>
        <v>0</v>
      </c>
      <c r="G266" s="54" t="n">
        <v>81</v>
      </c>
      <c r="H266" s="54" t="n">
        <v>83</v>
      </c>
      <c r="I266" s="65" t="n">
        <f aca="false">IF(H266="","",G266-H266)</f>
        <v>-2</v>
      </c>
      <c r="J266" s="55" t="n">
        <f aca="false">IF(OR(D266="",D266+G266=0),"",D266/(D266+G266))</f>
        <v>0.330578512396694</v>
      </c>
      <c r="K266" s="55" t="n">
        <f aca="false">IF(E266="","",E266/(E266+H266))</f>
        <v>0.32520325203252</v>
      </c>
      <c r="L266" s="66" t="n">
        <f aca="false">IF(OR(K266="",J266=""),"",(J266-K266)*100)</f>
        <v>0.537526036417391</v>
      </c>
      <c r="M266" s="36" t="n">
        <v>4.08777417922727</v>
      </c>
      <c r="N266" s="36" t="n">
        <v>2.07923323551944</v>
      </c>
      <c r="O266" s="36" t="n">
        <f aca="false">SQRT(M266^2+N266^2)</f>
        <v>4.58618671534924</v>
      </c>
      <c r="P266" s="55" t="n">
        <f aca="false">IF(J266="","",MAX(0,J266-1.96*O266/100))</f>
        <v>0.240689252775849</v>
      </c>
      <c r="Q266" s="55" t="n">
        <f aca="false">IF(J266="","",MIN(1,J266+1.96*O266/100))</f>
        <v>0.420467772017539</v>
      </c>
      <c r="R266" s="32" t="str">
        <f aca="false">IF(L266="","",IF(ABS(L266)&lt;=O266,"Yes","No"))</f>
        <v>Yes</v>
      </c>
      <c r="S266" s="32" t="str">
        <f aca="false">IF(L266="","",IF(ABS(L266)&lt;=1.96*O266,"Yes","No"))</f>
        <v>Yes</v>
      </c>
      <c r="T266" s="54" t="n">
        <f aca="false">IF(D266="","",ROUND(SQRT(((D266+G266)*O266/100)^2+(J266*(D266+G266)*0.15542)^2),0))</f>
        <v>8</v>
      </c>
      <c r="U266" s="32"/>
    </row>
    <row r="267" customFormat="false" ht="15" hidden="false" customHeight="false" outlineLevel="0" collapsed="false">
      <c r="A267" s="32" t="s">
        <v>386</v>
      </c>
      <c r="B267" s="32" t="s">
        <v>442</v>
      </c>
      <c r="C267" s="32" t="s">
        <v>443</v>
      </c>
      <c r="D267" s="54" t="n">
        <v>701</v>
      </c>
      <c r="E267" s="54" t="n">
        <v>774</v>
      </c>
      <c r="F267" s="65" t="n">
        <f aca="false">IF(E267="","",D267-E267)</f>
        <v>-73</v>
      </c>
      <c r="G267" s="54" t="n">
        <v>1034</v>
      </c>
      <c r="H267" s="54" t="n">
        <v>1032</v>
      </c>
      <c r="I267" s="65" t="n">
        <f aca="false">IF(H267="","",G267-H267)</f>
        <v>2</v>
      </c>
      <c r="J267" s="55" t="n">
        <f aca="false">IF(OR(D267="",D267+G267=0),"",D267/(D267+G267))</f>
        <v>0.404034582132565</v>
      </c>
      <c r="K267" s="55" t="n">
        <f aca="false">IF(E267="","",E267/(E267+H267))</f>
        <v>0.428571428571429</v>
      </c>
      <c r="L267" s="66" t="n">
        <f aca="false">IF(OR(K267="",J267=""),"",(J267-K267)*100)</f>
        <v>-2.45368464388637</v>
      </c>
      <c r="M267" s="36" t="n">
        <v>2.56149220728919</v>
      </c>
      <c r="N267" s="36" t="n">
        <v>2.07923323551944</v>
      </c>
      <c r="O267" s="36" t="n">
        <f aca="false">SQRT(M267^2+N267^2)</f>
        <v>3.29915946502922</v>
      </c>
      <c r="P267" s="55" t="n">
        <f aca="false">IF(J267="","",MAX(0,J267-1.96*O267/100))</f>
        <v>0.339371056617992</v>
      </c>
      <c r="Q267" s="55" t="n">
        <f aca="false">IF(J267="","",MIN(1,J267+1.96*O267/100))</f>
        <v>0.468698107647138</v>
      </c>
      <c r="R267" s="32" t="str">
        <f aca="false">IF(L267="","",IF(ABS(L267)&lt;=O267,"Yes","No"))</f>
        <v>Yes</v>
      </c>
      <c r="S267" s="32" t="str">
        <f aca="false">IF(L267="","",IF(ABS(L267)&lt;=1.96*O267,"Yes","No"))</f>
        <v>Yes</v>
      </c>
      <c r="T267" s="54" t="n">
        <f aca="false">IF(D267="","",ROUND(SQRT(((D267+G267)*O267/100)^2+(J267*(D267+G267)*0.09179)^2),0))</f>
        <v>86</v>
      </c>
      <c r="U267" s="32"/>
    </row>
    <row r="268" customFormat="false" ht="15" hidden="false" customHeight="false" outlineLevel="0" collapsed="false">
      <c r="A268" s="32" t="s">
        <v>386</v>
      </c>
      <c r="B268" s="32" t="s">
        <v>442</v>
      </c>
      <c r="C268" s="32" t="s">
        <v>444</v>
      </c>
      <c r="D268" s="54" t="n">
        <v>702</v>
      </c>
      <c r="E268" s="54" t="n">
        <v>710</v>
      </c>
      <c r="F268" s="65" t="n">
        <f aca="false">IF(E268="","",D268-E268)</f>
        <v>-8</v>
      </c>
      <c r="G268" s="54" t="n">
        <v>922</v>
      </c>
      <c r="H268" s="54" t="n">
        <v>927</v>
      </c>
      <c r="I268" s="65" t="n">
        <f aca="false">IF(H268="","",G268-H268)</f>
        <v>-5</v>
      </c>
      <c r="J268" s="55" t="n">
        <f aca="false">IF(OR(D268="",D268+G268=0),"",D268/(D268+G268))</f>
        <v>0.432266009852217</v>
      </c>
      <c r="K268" s="55" t="n">
        <f aca="false">IF(E268="","",E268/(E268+H268))</f>
        <v>0.433720219914478</v>
      </c>
      <c r="L268" s="66" t="n">
        <f aca="false">IF(OR(K268="",J268=""),"",(J268-K268)*100)</f>
        <v>-0.145421006226093</v>
      </c>
      <c r="M268" s="36" t="n">
        <v>2.56149220728919</v>
      </c>
      <c r="N268" s="36" t="n">
        <v>2.07923323551944</v>
      </c>
      <c r="O268" s="36" t="n">
        <f aca="false">SQRT(M268^2+N268^2)</f>
        <v>3.29915946502922</v>
      </c>
      <c r="P268" s="55" t="n">
        <f aca="false">IF(J268="","",MAX(0,J268-1.96*O268/100))</f>
        <v>0.367602484337644</v>
      </c>
      <c r="Q268" s="55" t="n">
        <f aca="false">IF(J268="","",MIN(1,J268+1.96*O268/100))</f>
        <v>0.496929535366789</v>
      </c>
      <c r="R268" s="32" t="str">
        <f aca="false">IF(L268="","",IF(ABS(L268)&lt;=O268,"Yes","No"))</f>
        <v>Yes</v>
      </c>
      <c r="S268" s="32" t="str">
        <f aca="false">IF(L268="","",IF(ABS(L268)&lt;=1.96*O268,"Yes","No"))</f>
        <v>Yes</v>
      </c>
      <c r="T268" s="54" t="n">
        <f aca="false">IF(D268="","",ROUND(SQRT(((D268+G268)*O268/100)^2+(J268*(D268+G268)*0.09179)^2),0))</f>
        <v>84</v>
      </c>
      <c r="U268" s="32"/>
    </row>
    <row r="269" customFormat="false" ht="15" hidden="false" customHeight="false" outlineLevel="0" collapsed="false">
      <c r="A269" s="32" t="s">
        <v>386</v>
      </c>
      <c r="B269" s="32" t="s">
        <v>445</v>
      </c>
      <c r="C269" s="32" t="s">
        <v>445</v>
      </c>
      <c r="D269" s="54" t="n">
        <v>192</v>
      </c>
      <c r="E269" s="54" t="n">
        <v>217</v>
      </c>
      <c r="F269" s="65" t="n">
        <f aca="false">IF(E269="","",D269-E269)</f>
        <v>-25</v>
      </c>
      <c r="G269" s="54" t="n">
        <v>319</v>
      </c>
      <c r="H269" s="54" t="n">
        <v>309</v>
      </c>
      <c r="I269" s="65" t="n">
        <f aca="false">IF(H269="","",G269-H269)</f>
        <v>10</v>
      </c>
      <c r="J269" s="55" t="n">
        <f aca="false">IF(OR(D269="",D269+G269=0),"",D269/(D269+G269))</f>
        <v>0.37573385518591</v>
      </c>
      <c r="K269" s="55" t="n">
        <f aca="false">IF(E269="","",E269/(E269+H269))</f>
        <v>0.41254752851711</v>
      </c>
      <c r="L269" s="66" t="n">
        <f aca="false">IF(OR(K269="",J269=""),"",(J269-K269)*100)</f>
        <v>-3.68136733312003</v>
      </c>
      <c r="M269" s="36" t="n">
        <v>4.08777417922727</v>
      </c>
      <c r="N269" s="36" t="n">
        <v>2.07923323551944</v>
      </c>
      <c r="O269" s="36" t="n">
        <f aca="false">SQRT(M269^2+N269^2)</f>
        <v>4.58618671534924</v>
      </c>
      <c r="P269" s="55" t="n">
        <f aca="false">IF(J269="","",MAX(0,J269-1.96*O269/100))</f>
        <v>0.285844595565065</v>
      </c>
      <c r="Q269" s="55" t="n">
        <f aca="false">IF(J269="","",MIN(1,J269+1.96*O269/100))</f>
        <v>0.465623114806755</v>
      </c>
      <c r="R269" s="32" t="str">
        <f aca="false">IF(L269="","",IF(ABS(L269)&lt;=O269,"Yes","No"))</f>
        <v>Yes</v>
      </c>
      <c r="S269" s="32" t="str">
        <f aca="false">IF(L269="","",IF(ABS(L269)&lt;=1.96*O269,"Yes","No"))</f>
        <v>Yes</v>
      </c>
      <c r="T269" s="54" t="n">
        <f aca="false">IF(D269="","",ROUND(SQRT(((D269+G269)*O269/100)^2+(J269*(D269+G269)*0.15542)^2),0))</f>
        <v>38</v>
      </c>
      <c r="U269" s="32"/>
    </row>
    <row r="270" customFormat="false" ht="15" hidden="false" customHeight="false" outlineLevel="0" collapsed="false">
      <c r="A270" s="32" t="s">
        <v>386</v>
      </c>
      <c r="B270" s="32" t="s">
        <v>446</v>
      </c>
      <c r="C270" s="32" t="s">
        <v>447</v>
      </c>
      <c r="D270" s="54" t="n">
        <v>306</v>
      </c>
      <c r="E270" s="54"/>
      <c r="F270" s="65" t="str">
        <f aca="false">IF(E270="","",D270-E270)</f>
        <v/>
      </c>
      <c r="G270" s="54" t="n">
        <v>135</v>
      </c>
      <c r="H270" s="54"/>
      <c r="I270" s="65" t="str">
        <f aca="false">IF(H270="","",G270-H270)</f>
        <v/>
      </c>
      <c r="J270" s="55" t="n">
        <f aca="false">IF(OR(D270="",D270+G270=0),"",D270/(D270+G270))</f>
        <v>0.693877551020408</v>
      </c>
      <c r="K270" s="55" t="str">
        <f aca="false">IF(E270="","",E270/(E270+H270))</f>
        <v/>
      </c>
      <c r="L270" s="66" t="str">
        <f aca="false">IF(OR(K270="",J270=""),"",(J270-K270)*100)</f>
        <v/>
      </c>
      <c r="M270" s="36" t="n">
        <v>4.08777417922727</v>
      </c>
      <c r="N270" s="36" t="n">
        <v>2.07923323551944</v>
      </c>
      <c r="O270" s="36" t="n">
        <f aca="false">SQRT(M270^2+N270^2)</f>
        <v>4.58618671534924</v>
      </c>
      <c r="P270" s="55" t="n">
        <f aca="false">IF(J270="","",MAX(0,J270-1.96*O270/100))</f>
        <v>0.603988291399563</v>
      </c>
      <c r="Q270" s="55" t="n">
        <f aca="false">IF(J270="","",MIN(1,J270+1.96*O270/100))</f>
        <v>0.783766810641253</v>
      </c>
      <c r="R270" s="32" t="str">
        <f aca="false">IF(L270="","",IF(ABS(L270)&lt;=O270,"Yes","No"))</f>
        <v/>
      </c>
      <c r="S270" s="32" t="str">
        <f aca="false">IF(L270="","",IF(ABS(L270)&lt;=1.96*O270,"Yes","No"))</f>
        <v/>
      </c>
      <c r="T270" s="54" t="n">
        <f aca="false">IF(D270="","",ROUND(SQRT(((D270+G270)*O270/100)^2+(J270*(D270+G270)*0.15542)^2),0))</f>
        <v>52</v>
      </c>
      <c r="U270" s="32" t="s">
        <v>703</v>
      </c>
    </row>
    <row r="271" customFormat="false" ht="15" hidden="false" customHeight="false" outlineLevel="0" collapsed="false">
      <c r="A271" s="32" t="s">
        <v>386</v>
      </c>
      <c r="B271" s="32" t="s">
        <v>446</v>
      </c>
      <c r="C271" s="32" t="s">
        <v>448</v>
      </c>
      <c r="D271" s="54" t="n">
        <v>487</v>
      </c>
      <c r="E271" s="54"/>
      <c r="F271" s="65" t="str">
        <f aca="false">IF(E271="","",D271-E271)</f>
        <v/>
      </c>
      <c r="G271" s="54" t="n">
        <v>213</v>
      </c>
      <c r="H271" s="54"/>
      <c r="I271" s="65" t="str">
        <f aca="false">IF(H271="","",G271-H271)</f>
        <v/>
      </c>
      <c r="J271" s="55" t="n">
        <f aca="false">IF(OR(D271="",D271+G271=0),"",D271/(D271+G271))</f>
        <v>0.695714285714286</v>
      </c>
      <c r="K271" s="55" t="str">
        <f aca="false">IF(E271="","",E271/(E271+H271))</f>
        <v/>
      </c>
      <c r="L271" s="66" t="str">
        <f aca="false">IF(OR(K271="",J271=""),"",(J271-K271)*100)</f>
        <v/>
      </c>
      <c r="M271" s="36" t="n">
        <v>4.08777417922727</v>
      </c>
      <c r="N271" s="36" t="n">
        <v>2.07923323551944</v>
      </c>
      <c r="O271" s="36" t="n">
        <f aca="false">SQRT(M271^2+N271^2)</f>
        <v>4.58618671534924</v>
      </c>
      <c r="P271" s="55" t="n">
        <f aca="false">IF(J271="","",MAX(0,J271-1.96*O271/100))</f>
        <v>0.605825026093441</v>
      </c>
      <c r="Q271" s="55" t="n">
        <f aca="false">IF(J271="","",MIN(1,J271+1.96*O271/100))</f>
        <v>0.785603545335131</v>
      </c>
      <c r="R271" s="32" t="str">
        <f aca="false">IF(L271="","",IF(ABS(L271)&lt;=O271,"Yes","No"))</f>
        <v/>
      </c>
      <c r="S271" s="32" t="str">
        <f aca="false">IF(L271="","",IF(ABS(L271)&lt;=1.96*O271,"Yes","No"))</f>
        <v/>
      </c>
      <c r="T271" s="54" t="n">
        <f aca="false">IF(D271="","",ROUND(SQRT(((D271+G271)*O271/100)^2+(J271*(D271+G271)*0.15542)^2),0))</f>
        <v>82</v>
      </c>
      <c r="U271" s="32" t="s">
        <v>703</v>
      </c>
    </row>
    <row r="272" customFormat="false" ht="15" hidden="false" customHeight="false" outlineLevel="0" collapsed="false">
      <c r="A272" s="32" t="s">
        <v>386</v>
      </c>
      <c r="B272" s="32" t="s">
        <v>446</v>
      </c>
      <c r="C272" s="32" t="s">
        <v>449</v>
      </c>
      <c r="D272" s="54" t="n">
        <v>467</v>
      </c>
      <c r="E272" s="54" t="n">
        <v>492</v>
      </c>
      <c r="F272" s="65" t="n">
        <f aca="false">IF(E272="","",D272-E272)</f>
        <v>-25</v>
      </c>
      <c r="G272" s="54" t="n">
        <v>169</v>
      </c>
      <c r="H272" s="54" t="n">
        <v>197</v>
      </c>
      <c r="I272" s="65" t="n">
        <f aca="false">IF(H272="","",G272-H272)</f>
        <v>-28</v>
      </c>
      <c r="J272" s="55" t="n">
        <f aca="false">IF(OR(D272="",D272+G272=0),"",D272/(D272+G272))</f>
        <v>0.734276729559748</v>
      </c>
      <c r="K272" s="55" t="n">
        <f aca="false">IF(E272="","",E272/(E272+H272))</f>
        <v>0.714078374455733</v>
      </c>
      <c r="L272" s="66" t="n">
        <f aca="false">IF(OR(K272="",J272=""),"",(J272-K272)*100)</f>
        <v>2.01983551040155</v>
      </c>
      <c r="M272" s="36" t="n">
        <v>4.08777417922727</v>
      </c>
      <c r="N272" s="36" t="n">
        <v>2.07923323551944</v>
      </c>
      <c r="O272" s="36" t="n">
        <f aca="false">SQRT(M272^2+N272^2)</f>
        <v>4.58618671534924</v>
      </c>
      <c r="P272" s="55" t="n">
        <f aca="false">IF(J272="","",MAX(0,J272-1.96*O272/100))</f>
        <v>0.644387469938903</v>
      </c>
      <c r="Q272" s="55" t="n">
        <f aca="false">IF(J272="","",MIN(1,J272+1.96*O272/100))</f>
        <v>0.824165989180594</v>
      </c>
      <c r="R272" s="32" t="str">
        <f aca="false">IF(L272="","",IF(ABS(L272)&lt;=O272,"Yes","No"))</f>
        <v>Yes</v>
      </c>
      <c r="S272" s="32" t="str">
        <f aca="false">IF(L272="","",IF(ABS(L272)&lt;=1.96*O272,"Yes","No"))</f>
        <v>Yes</v>
      </c>
      <c r="T272" s="54" t="n">
        <f aca="false">IF(D272="","",ROUND(SQRT(((D272+G272)*O272/100)^2+(J272*(D272+G272)*0.15542)^2),0))</f>
        <v>78</v>
      </c>
      <c r="U272" s="32"/>
    </row>
    <row r="273" customFormat="false" ht="15" hidden="false" customHeight="false" outlineLevel="0" collapsed="false">
      <c r="A273" s="32" t="s">
        <v>386</v>
      </c>
      <c r="B273" s="32" t="s">
        <v>446</v>
      </c>
      <c r="C273" s="32" t="s">
        <v>450</v>
      </c>
      <c r="D273" s="54" t="n">
        <v>699</v>
      </c>
      <c r="E273" s="54" t="n">
        <v>743</v>
      </c>
      <c r="F273" s="65" t="n">
        <f aca="false">IF(E273="","",D273-E273)</f>
        <v>-44</v>
      </c>
      <c r="G273" s="54" t="n">
        <v>276</v>
      </c>
      <c r="H273" s="54" t="n">
        <v>265</v>
      </c>
      <c r="I273" s="65" t="n">
        <f aca="false">IF(H273="","",G273-H273)</f>
        <v>11</v>
      </c>
      <c r="J273" s="55" t="n">
        <f aca="false">IF(OR(D273="",D273+G273=0),"",D273/(D273+G273))</f>
        <v>0.716923076923077</v>
      </c>
      <c r="K273" s="55" t="n">
        <f aca="false">IF(E273="","",E273/(E273+H273))</f>
        <v>0.737103174603175</v>
      </c>
      <c r="L273" s="66" t="n">
        <f aca="false">IF(OR(K273="",J273=""),"",(J273-K273)*100)</f>
        <v>-2.01800976800978</v>
      </c>
      <c r="M273" s="36" t="n">
        <v>2.81289925030312</v>
      </c>
      <c r="N273" s="36" t="n">
        <v>2.07923323551944</v>
      </c>
      <c r="O273" s="36" t="n">
        <f aca="false">SQRT(M273^2+N273^2)</f>
        <v>3.49794411619804</v>
      </c>
      <c r="P273" s="55" t="n">
        <f aca="false">IF(J273="","",MAX(0,J273-1.96*O273/100))</f>
        <v>0.648363372245595</v>
      </c>
      <c r="Q273" s="55" t="n">
        <f aca="false">IF(J273="","",MIN(1,J273+1.96*O273/100))</f>
        <v>0.785482781600559</v>
      </c>
      <c r="R273" s="32" t="str">
        <f aca="false">IF(L273="","",IF(ABS(L273)&lt;=O273,"Yes","No"))</f>
        <v>Yes</v>
      </c>
      <c r="S273" s="32" t="str">
        <f aca="false">IF(L273="","",IF(ABS(L273)&lt;=1.96*O273,"Yes","No"))</f>
        <v>Yes</v>
      </c>
      <c r="T273" s="54" t="n">
        <f aca="false">IF(D273="","",ROUND(SQRT(((D273+G273)*O273/100)^2+(J273*(D273+G273)*0.09439)^2),0))</f>
        <v>74</v>
      </c>
      <c r="U273" s="32"/>
    </row>
    <row r="274" customFormat="false" ht="15" hidden="false" customHeight="false" outlineLevel="0" collapsed="false">
      <c r="A274" s="32" t="s">
        <v>386</v>
      </c>
      <c r="B274" s="32" t="s">
        <v>446</v>
      </c>
      <c r="C274" s="32" t="s">
        <v>451</v>
      </c>
      <c r="D274" s="54" t="n">
        <v>654</v>
      </c>
      <c r="E274" s="54" t="n">
        <v>1109</v>
      </c>
      <c r="F274" s="65" t="n">
        <f aca="false">IF(E274="","",D274-E274)</f>
        <v>-455</v>
      </c>
      <c r="G274" s="54" t="n">
        <v>169</v>
      </c>
      <c r="H274" s="54" t="n">
        <v>290</v>
      </c>
      <c r="I274" s="65" t="n">
        <f aca="false">IF(H274="","",G274-H274)</f>
        <v>-121</v>
      </c>
      <c r="J274" s="55" t="n">
        <f aca="false">IF(OR(D274="",D274+G274=0),"",D274/(D274+G274))</f>
        <v>0.794653705953827</v>
      </c>
      <c r="K274" s="55" t="n">
        <f aca="false">IF(E274="","",E274/(E274+H274))</f>
        <v>0.792709077912795</v>
      </c>
      <c r="L274" s="66" t="n">
        <f aca="false">IF(OR(K274="",J274=""),"",(J274-K274)*100)</f>
        <v>0.194462804103257</v>
      </c>
      <c r="M274" s="36" t="n">
        <v>2.81289925030312</v>
      </c>
      <c r="N274" s="36" t="n">
        <v>2.07923323551944</v>
      </c>
      <c r="O274" s="36" t="n">
        <f aca="false">SQRT(M274^2+N274^2)</f>
        <v>3.49794411619804</v>
      </c>
      <c r="P274" s="55" t="n">
        <f aca="false">IF(J274="","",MAX(0,J274-1.96*O274/100))</f>
        <v>0.726094001276346</v>
      </c>
      <c r="Q274" s="55" t="n">
        <f aca="false">IF(J274="","",MIN(1,J274+1.96*O274/100))</f>
        <v>0.863213410631309</v>
      </c>
      <c r="R274" s="32" t="str">
        <f aca="false">IF(L274="","",IF(ABS(L274)&lt;=O274,"Yes","No"))</f>
        <v>Yes</v>
      </c>
      <c r="S274" s="32" t="str">
        <f aca="false">IF(L274="","",IF(ABS(L274)&lt;=1.96*O274,"Yes","No"))</f>
        <v>Yes</v>
      </c>
      <c r="T274" s="54" t="n">
        <f aca="false">IF(D274="","",ROUND(SQRT(((D274+G274)*O274/100)^2+(J274*(D274+G274)*0.09439)^2),0))</f>
        <v>68</v>
      </c>
      <c r="U274" s="32"/>
    </row>
    <row r="275" customFormat="false" ht="15" hidden="false" customHeight="false" outlineLevel="0" collapsed="false">
      <c r="A275" s="32" t="s">
        <v>386</v>
      </c>
      <c r="B275" s="32" t="s">
        <v>446</v>
      </c>
      <c r="C275" s="32" t="s">
        <v>452</v>
      </c>
      <c r="D275" s="54" t="n">
        <v>598</v>
      </c>
      <c r="E275" s="54" t="n">
        <v>566</v>
      </c>
      <c r="F275" s="65" t="n">
        <f aca="false">IF(E275="","",D275-E275)</f>
        <v>32</v>
      </c>
      <c r="G275" s="54" t="n">
        <v>249</v>
      </c>
      <c r="H275" s="54" t="n">
        <v>257</v>
      </c>
      <c r="I275" s="65" t="n">
        <f aca="false">IF(H275="","",G275-H275)</f>
        <v>-8</v>
      </c>
      <c r="J275" s="55" t="n">
        <f aca="false">IF(OR(D275="",D275+G275=0),"",D275/(D275+G275))</f>
        <v>0.706021251475797</v>
      </c>
      <c r="K275" s="55" t="n">
        <f aca="false">IF(E275="","",E275/(E275+H275))</f>
        <v>0.687727825030377</v>
      </c>
      <c r="L275" s="66" t="n">
        <f aca="false">IF(OR(K275="",J275=""),"",(J275-K275)*100)</f>
        <v>1.82934264454203</v>
      </c>
      <c r="M275" s="36" t="n">
        <v>2.81289925030312</v>
      </c>
      <c r="N275" s="36" t="n">
        <v>2.07923323551944</v>
      </c>
      <c r="O275" s="36" t="n">
        <f aca="false">SQRT(M275^2+N275^2)</f>
        <v>3.49794411619804</v>
      </c>
      <c r="P275" s="55" t="n">
        <f aca="false">IF(J275="","",MAX(0,J275-1.96*O275/100))</f>
        <v>0.637461546798315</v>
      </c>
      <c r="Q275" s="55" t="n">
        <f aca="false">IF(J275="","",MIN(1,J275+1.96*O275/100))</f>
        <v>0.774580956153279</v>
      </c>
      <c r="R275" s="32" t="str">
        <f aca="false">IF(L275="","",IF(ABS(L275)&lt;=O275,"Yes","No"))</f>
        <v>Yes</v>
      </c>
      <c r="S275" s="32" t="str">
        <f aca="false">IF(L275="","",IF(ABS(L275)&lt;=1.96*O275,"Yes","No"))</f>
        <v>Yes</v>
      </c>
      <c r="T275" s="54" t="n">
        <f aca="false">IF(D275="","",ROUND(SQRT(((D275+G275)*O275/100)^2+(J275*(D275+G275)*0.09439)^2),0))</f>
        <v>64</v>
      </c>
      <c r="U275" s="32"/>
    </row>
    <row r="276" customFormat="false" ht="15" hidden="false" customHeight="false" outlineLevel="0" collapsed="false">
      <c r="A276" s="32" t="s">
        <v>386</v>
      </c>
      <c r="B276" s="32" t="s">
        <v>446</v>
      </c>
      <c r="C276" s="32" t="s">
        <v>453</v>
      </c>
      <c r="D276" s="54" t="n">
        <v>506</v>
      </c>
      <c r="E276" s="54" t="n">
        <v>517</v>
      </c>
      <c r="F276" s="65" t="n">
        <f aca="false">IF(E276="","",D276-E276)</f>
        <v>-11</v>
      </c>
      <c r="G276" s="54" t="n">
        <v>272</v>
      </c>
      <c r="H276" s="54" t="n">
        <v>265</v>
      </c>
      <c r="I276" s="65" t="n">
        <f aca="false">IF(H276="","",G276-H276)</f>
        <v>7</v>
      </c>
      <c r="J276" s="55" t="n">
        <f aca="false">IF(OR(D276="",D276+G276=0),"",D276/(D276+G276))</f>
        <v>0.650385604113111</v>
      </c>
      <c r="K276" s="55" t="n">
        <f aca="false">IF(E276="","",E276/(E276+H276))</f>
        <v>0.661125319693095</v>
      </c>
      <c r="L276" s="66" t="n">
        <f aca="false">IF(OR(K276="",J276=""),"",(J276-K276)*100)</f>
        <v>-1.07397155799841</v>
      </c>
      <c r="M276" s="36" t="n">
        <v>2.81289925030312</v>
      </c>
      <c r="N276" s="36" t="n">
        <v>2.07923323551944</v>
      </c>
      <c r="O276" s="36" t="n">
        <f aca="false">SQRT(M276^2+N276^2)</f>
        <v>3.49794411619804</v>
      </c>
      <c r="P276" s="55" t="n">
        <f aca="false">IF(J276="","",MAX(0,J276-1.96*O276/100))</f>
        <v>0.581825899435629</v>
      </c>
      <c r="Q276" s="55" t="n">
        <f aca="false">IF(J276="","",MIN(1,J276+1.96*O276/100))</f>
        <v>0.718945308790592</v>
      </c>
      <c r="R276" s="32" t="str">
        <f aca="false">IF(L276="","",IF(ABS(L276)&lt;=O276,"Yes","No"))</f>
        <v>Yes</v>
      </c>
      <c r="S276" s="32" t="str">
        <f aca="false">IF(L276="","",IF(ABS(L276)&lt;=1.96*O276,"Yes","No"))</f>
        <v>Yes</v>
      </c>
      <c r="T276" s="54" t="n">
        <f aca="false">IF(D276="","",ROUND(SQRT(((D276+G276)*O276/100)^2+(J276*(D276+G276)*0.09439)^2),0))</f>
        <v>55</v>
      </c>
      <c r="U276" s="32"/>
    </row>
    <row r="277" customFormat="false" ht="15" hidden="false" customHeight="false" outlineLevel="0" collapsed="false">
      <c r="A277" s="32" t="s">
        <v>386</v>
      </c>
      <c r="B277" s="32" t="s">
        <v>446</v>
      </c>
      <c r="C277" s="32" t="s">
        <v>454</v>
      </c>
      <c r="D277" s="54" t="n">
        <v>212</v>
      </c>
      <c r="E277" s="54" t="n">
        <v>233</v>
      </c>
      <c r="F277" s="65" t="n">
        <f aca="false">IF(E277="","",D277-E277)</f>
        <v>-21</v>
      </c>
      <c r="G277" s="54" t="n">
        <v>90</v>
      </c>
      <c r="H277" s="54" t="n">
        <v>84</v>
      </c>
      <c r="I277" s="65" t="n">
        <f aca="false">IF(H277="","",G277-H277)</f>
        <v>6</v>
      </c>
      <c r="J277" s="55" t="n">
        <f aca="false">IF(OR(D277="",D277+G277=0),"",D277/(D277+G277))</f>
        <v>0.701986754966887</v>
      </c>
      <c r="K277" s="55" t="n">
        <f aca="false">IF(E277="","",E277/(E277+H277))</f>
        <v>0.735015772870662</v>
      </c>
      <c r="L277" s="66" t="n">
        <f aca="false">IF(OR(K277="",J277=""),"",(J277-K277)*100)</f>
        <v>-3.3029017903775</v>
      </c>
      <c r="M277" s="36" t="n">
        <v>4.08777417922727</v>
      </c>
      <c r="N277" s="36" t="n">
        <v>2.07923323551944</v>
      </c>
      <c r="O277" s="36" t="n">
        <f aca="false">SQRT(M277^2+N277^2)</f>
        <v>4.58618671534924</v>
      </c>
      <c r="P277" s="55" t="n">
        <f aca="false">IF(J277="","",MAX(0,J277-1.96*O277/100))</f>
        <v>0.612097495346042</v>
      </c>
      <c r="Q277" s="55" t="n">
        <f aca="false">IF(J277="","",MIN(1,J277+1.96*O277/100))</f>
        <v>0.791876014587733</v>
      </c>
      <c r="R277" s="32" t="str">
        <f aca="false">IF(L277="","",IF(ABS(L277)&lt;=O277,"Yes","No"))</f>
        <v>Yes</v>
      </c>
      <c r="S277" s="32" t="str">
        <f aca="false">IF(L277="","",IF(ABS(L277)&lt;=1.96*O277,"Yes","No"))</f>
        <v>Yes</v>
      </c>
      <c r="T277" s="54" t="n">
        <f aca="false">IF(D277="","",ROUND(SQRT(((D277+G277)*O277/100)^2+(J277*(D277+G277)*0.15542)^2),0))</f>
        <v>36</v>
      </c>
      <c r="U277" s="32"/>
    </row>
    <row r="278" customFormat="false" ht="15" hidden="false" customHeight="false" outlineLevel="0" collapsed="false">
      <c r="A278" s="32" t="s">
        <v>386</v>
      </c>
      <c r="B278" s="32" t="s">
        <v>446</v>
      </c>
      <c r="C278" s="32" t="s">
        <v>455</v>
      </c>
      <c r="D278" s="54" t="n">
        <v>367</v>
      </c>
      <c r="E278" s="54" t="n">
        <v>391</v>
      </c>
      <c r="F278" s="65" t="n">
        <f aca="false">IF(E278="","",D278-E278)</f>
        <v>-24</v>
      </c>
      <c r="G278" s="54" t="n">
        <v>129</v>
      </c>
      <c r="H278" s="54" t="n">
        <v>126</v>
      </c>
      <c r="I278" s="65" t="n">
        <f aca="false">IF(H278="","",G278-H278)</f>
        <v>3</v>
      </c>
      <c r="J278" s="55" t="n">
        <f aca="false">IF(OR(D278="",D278+G278=0),"",D278/(D278+G278))</f>
        <v>0.73991935483871</v>
      </c>
      <c r="K278" s="55" t="n">
        <f aca="false">IF(E278="","",E278/(E278+H278))</f>
        <v>0.756286266924565</v>
      </c>
      <c r="L278" s="66" t="n">
        <f aca="false">IF(OR(K278="",J278=""),"",(J278-K278)*100)</f>
        <v>-1.63669120858552</v>
      </c>
      <c r="M278" s="36" t="n">
        <v>4.08777417922727</v>
      </c>
      <c r="N278" s="36" t="n">
        <v>2.07923323551944</v>
      </c>
      <c r="O278" s="36" t="n">
        <f aca="false">SQRT(M278^2+N278^2)</f>
        <v>4.58618671534924</v>
      </c>
      <c r="P278" s="55" t="n">
        <f aca="false">IF(J278="","",MAX(0,J278-1.96*O278/100))</f>
        <v>0.650030095217865</v>
      </c>
      <c r="Q278" s="55" t="n">
        <f aca="false">IF(J278="","",MIN(1,J278+1.96*O278/100))</f>
        <v>0.829808614459555</v>
      </c>
      <c r="R278" s="32" t="str">
        <f aca="false">IF(L278="","",IF(ABS(L278)&lt;=O278,"Yes","No"))</f>
        <v>Yes</v>
      </c>
      <c r="S278" s="32" t="str">
        <f aca="false">IF(L278="","",IF(ABS(L278)&lt;=1.96*O278,"Yes","No"))</f>
        <v>Yes</v>
      </c>
      <c r="T278" s="54" t="n">
        <f aca="false">IF(D278="","",ROUND(SQRT(((D278+G278)*O278/100)^2+(J278*(D278+G278)*0.15542)^2),0))</f>
        <v>61</v>
      </c>
      <c r="U278" s="32"/>
    </row>
    <row r="279" customFormat="false" ht="15" hidden="false" customHeight="false" outlineLevel="0" collapsed="false">
      <c r="A279" s="32" t="s">
        <v>386</v>
      </c>
      <c r="B279" s="32" t="s">
        <v>446</v>
      </c>
      <c r="C279" s="32" t="s">
        <v>456</v>
      </c>
      <c r="D279" s="54" t="n">
        <v>419</v>
      </c>
      <c r="E279" s="54" t="n">
        <v>381</v>
      </c>
      <c r="F279" s="65" t="n">
        <f aca="false">IF(E279="","",D279-E279)</f>
        <v>38</v>
      </c>
      <c r="G279" s="54" t="n">
        <v>153</v>
      </c>
      <c r="H279" s="54" t="n">
        <v>184</v>
      </c>
      <c r="I279" s="65" t="n">
        <f aca="false">IF(H279="","",G279-H279)</f>
        <v>-31</v>
      </c>
      <c r="J279" s="55" t="n">
        <f aca="false">IF(OR(D279="",D279+G279=0),"",D279/(D279+G279))</f>
        <v>0.732517482517483</v>
      </c>
      <c r="K279" s="55" t="n">
        <f aca="false">IF(E279="","",E279/(E279+H279))</f>
        <v>0.674336283185841</v>
      </c>
      <c r="L279" s="66" t="n">
        <f aca="false">IF(OR(K279="",J279=""),"",(J279-K279)*100)</f>
        <v>5.81811993316418</v>
      </c>
      <c r="M279" s="36" t="n">
        <v>4.08777417922727</v>
      </c>
      <c r="N279" s="36" t="n">
        <v>2.07923323551944</v>
      </c>
      <c r="O279" s="36" t="n">
        <f aca="false">SQRT(M279^2+N279^2)</f>
        <v>4.58618671534924</v>
      </c>
      <c r="P279" s="55" t="n">
        <f aca="false">IF(J279="","",MAX(0,J279-1.96*O279/100))</f>
        <v>0.642628222896638</v>
      </c>
      <c r="Q279" s="55" t="n">
        <f aca="false">IF(J279="","",MIN(1,J279+1.96*O279/100))</f>
        <v>0.822406742138328</v>
      </c>
      <c r="R279" s="32" t="str">
        <f aca="false">IF(L279="","",IF(ABS(L279)&lt;=O279,"Yes","No"))</f>
        <v>No</v>
      </c>
      <c r="S279" s="32" t="str">
        <f aca="false">IF(L279="","",IF(ABS(L279)&lt;=1.96*O279,"Yes","No"))</f>
        <v>Yes</v>
      </c>
      <c r="T279" s="54" t="n">
        <f aca="false">IF(D279="","",ROUND(SQRT(((D279+G279)*O279/100)^2+(J279*(D279+G279)*0.15542)^2),0))</f>
        <v>70</v>
      </c>
      <c r="U279" s="32"/>
    </row>
    <row r="280" customFormat="false" ht="15" hidden="false" customHeight="false" outlineLevel="0" collapsed="false">
      <c r="A280" s="32" t="s">
        <v>386</v>
      </c>
      <c r="B280" s="32" t="s">
        <v>446</v>
      </c>
      <c r="C280" s="32" t="s">
        <v>457</v>
      </c>
      <c r="D280" s="54" t="n">
        <v>436</v>
      </c>
      <c r="E280" s="54"/>
      <c r="F280" s="65" t="str">
        <f aca="false">IF(E280="","",D280-E280)</f>
        <v/>
      </c>
      <c r="G280" s="54" t="n">
        <v>187</v>
      </c>
      <c r="H280" s="54"/>
      <c r="I280" s="65" t="str">
        <f aca="false">IF(H280="","",G280-H280)</f>
        <v/>
      </c>
      <c r="J280" s="55" t="n">
        <f aca="false">IF(OR(D280="",D280+G280=0),"",D280/(D280+G280))</f>
        <v>0.69983948635634</v>
      </c>
      <c r="K280" s="55" t="str">
        <f aca="false">IF(E280="","",E280/(E280+H280))</f>
        <v/>
      </c>
      <c r="L280" s="66" t="str">
        <f aca="false">IF(OR(K280="",J280=""),"",(J280-K280)*100)</f>
        <v/>
      </c>
      <c r="M280" s="36" t="n">
        <v>4.08777417922727</v>
      </c>
      <c r="N280" s="36" t="n">
        <v>2.07923323551944</v>
      </c>
      <c r="O280" s="36" t="n">
        <f aca="false">SQRT(M280^2+N280^2)</f>
        <v>4.58618671534924</v>
      </c>
      <c r="P280" s="55" t="n">
        <f aca="false">IF(J280="","",MAX(0,J280-1.96*O280/100))</f>
        <v>0.609950226735495</v>
      </c>
      <c r="Q280" s="55" t="n">
        <f aca="false">IF(J280="","",MIN(1,J280+1.96*O280/100))</f>
        <v>0.789728745977185</v>
      </c>
      <c r="R280" s="32" t="str">
        <f aca="false">IF(L280="","",IF(ABS(L280)&lt;=O280,"Yes","No"))</f>
        <v/>
      </c>
      <c r="S280" s="32" t="str">
        <f aca="false">IF(L280="","",IF(ABS(L280)&lt;=1.96*O280,"Yes","No"))</f>
        <v/>
      </c>
      <c r="T280" s="54" t="n">
        <f aca="false">IF(D280="","",ROUND(SQRT(((D280+G280)*O280/100)^2+(J280*(D280+G280)*0.15542)^2),0))</f>
        <v>74</v>
      </c>
      <c r="U280" s="32" t="s">
        <v>703</v>
      </c>
    </row>
    <row r="281" customFormat="false" ht="15" hidden="false" customHeight="false" outlineLevel="0" collapsed="false">
      <c r="A281" s="32" t="s">
        <v>386</v>
      </c>
      <c r="B281" s="32" t="s">
        <v>446</v>
      </c>
      <c r="C281" s="32" t="s">
        <v>458</v>
      </c>
      <c r="D281" s="54" t="n">
        <v>938</v>
      </c>
      <c r="E281" s="54" t="n">
        <v>912</v>
      </c>
      <c r="F281" s="65" t="n">
        <f aca="false">IF(E281="","",D281-E281)</f>
        <v>26</v>
      </c>
      <c r="G281" s="54" t="n">
        <v>448</v>
      </c>
      <c r="H281" s="54" t="n">
        <v>445</v>
      </c>
      <c r="I281" s="65" t="n">
        <f aca="false">IF(H281="","",G281-H281)</f>
        <v>3</v>
      </c>
      <c r="J281" s="55" t="n">
        <f aca="false">IF(OR(D281="",D281+G281=0),"",D281/(D281+G281))</f>
        <v>0.676767676767677</v>
      </c>
      <c r="K281" s="55" t="n">
        <f aca="false">IF(E281="","",E281/(E281+H281))</f>
        <v>0.672070744288873</v>
      </c>
      <c r="L281" s="66" t="n">
        <f aca="false">IF(OR(K281="",J281=""),"",(J281-K281)*100)</f>
        <v>0.469693247880432</v>
      </c>
      <c r="M281" s="36" t="n">
        <v>2.56149220728919</v>
      </c>
      <c r="N281" s="36" t="n">
        <v>2.07923323551944</v>
      </c>
      <c r="O281" s="36" t="n">
        <f aca="false">SQRT(M281^2+N281^2)</f>
        <v>3.29915946502922</v>
      </c>
      <c r="P281" s="55" t="n">
        <f aca="false">IF(J281="","",MAX(0,J281-1.96*O281/100))</f>
        <v>0.612104151253104</v>
      </c>
      <c r="Q281" s="55" t="n">
        <f aca="false">IF(J281="","",MIN(1,J281+1.96*O281/100))</f>
        <v>0.74143120228225</v>
      </c>
      <c r="R281" s="32" t="str">
        <f aca="false">IF(L281="","",IF(ABS(L281)&lt;=O281,"Yes","No"))</f>
        <v>Yes</v>
      </c>
      <c r="S281" s="32" t="str">
        <f aca="false">IF(L281="","",IF(ABS(L281)&lt;=1.96*O281,"Yes","No"))</f>
        <v>Yes</v>
      </c>
      <c r="T281" s="54" t="n">
        <f aca="false">IF(D281="","",ROUND(SQRT(((D281+G281)*O281/100)^2+(J281*(D281+G281)*0.09179)^2),0))</f>
        <v>97</v>
      </c>
      <c r="U281" s="32"/>
    </row>
    <row r="282" customFormat="false" ht="15" hidden="false" customHeight="false" outlineLevel="0" collapsed="false">
      <c r="A282" s="32" t="s">
        <v>386</v>
      </c>
      <c r="B282" s="32" t="s">
        <v>459</v>
      </c>
      <c r="C282" s="32" t="s">
        <v>460</v>
      </c>
      <c r="D282" s="54" t="n">
        <v>1360</v>
      </c>
      <c r="E282" s="54"/>
      <c r="F282" s="65" t="str">
        <f aca="false">IF(E282="","",D282-E282)</f>
        <v/>
      </c>
      <c r="G282" s="54" t="n">
        <v>1445</v>
      </c>
      <c r="H282" s="54"/>
      <c r="I282" s="65" t="str">
        <f aca="false">IF(H282="","",G282-H282)</f>
        <v/>
      </c>
      <c r="J282" s="55" t="n">
        <f aca="false">IF(OR(D282="",D282+G282=0),"",D282/(D282+G282))</f>
        <v>0.484848484848485</v>
      </c>
      <c r="K282" s="55" t="str">
        <f aca="false">IF(E282="","",E282/(E282+H282))</f>
        <v/>
      </c>
      <c r="L282" s="66" t="str">
        <f aca="false">IF(OR(K282="",J282=""),"",(J282-K282)*100)</f>
        <v/>
      </c>
      <c r="M282" s="36" t="n">
        <v>2.56149220728919</v>
      </c>
      <c r="N282" s="36" t="n">
        <v>2.07923323551944</v>
      </c>
      <c r="O282" s="36" t="n">
        <f aca="false">SQRT(M282^2+N282^2)</f>
        <v>3.29915946502922</v>
      </c>
      <c r="P282" s="55" t="n">
        <f aca="false">IF(J282="","",MAX(0,J282-1.96*O282/100))</f>
        <v>0.420184959333912</v>
      </c>
      <c r="Q282" s="55" t="n">
        <f aca="false">IF(J282="","",MIN(1,J282+1.96*O282/100))</f>
        <v>0.549512010363058</v>
      </c>
      <c r="R282" s="32" t="str">
        <f aca="false">IF(L282="","",IF(ABS(L282)&lt;=O282,"Yes","No"))</f>
        <v/>
      </c>
      <c r="S282" s="32" t="str">
        <f aca="false">IF(L282="","",IF(ABS(L282)&lt;=1.96*O282,"Yes","No"))</f>
        <v/>
      </c>
      <c r="T282" s="54" t="n">
        <f aca="false">IF(D282="","",ROUND(SQRT(((D282+G282)*O282/100)^2+(J282*(D282+G282)*0.09179)^2),0))</f>
        <v>155</v>
      </c>
      <c r="U282" s="32" t="s">
        <v>703</v>
      </c>
    </row>
    <row r="283" customFormat="false" ht="15" hidden="false" customHeight="false" outlineLevel="0" collapsed="false">
      <c r="A283" s="32" t="s">
        <v>386</v>
      </c>
      <c r="B283" s="32" t="s">
        <v>459</v>
      </c>
      <c r="C283" s="32" t="s">
        <v>461</v>
      </c>
      <c r="D283" s="54" t="n">
        <v>664</v>
      </c>
      <c r="E283" s="54"/>
      <c r="F283" s="65" t="str">
        <f aca="false">IF(E283="","",D283-E283)</f>
        <v/>
      </c>
      <c r="G283" s="54" t="n">
        <v>653</v>
      </c>
      <c r="H283" s="54"/>
      <c r="I283" s="65" t="str">
        <f aca="false">IF(H283="","",G283-H283)</f>
        <v/>
      </c>
      <c r="J283" s="55" t="n">
        <f aca="false">IF(OR(D283="",D283+G283=0),"",D283/(D283+G283))</f>
        <v>0.5041761579347</v>
      </c>
      <c r="K283" s="55" t="str">
        <f aca="false">IF(E283="","",E283/(E283+H283))</f>
        <v/>
      </c>
      <c r="L283" s="66" t="str">
        <f aca="false">IF(OR(K283="",J283=""),"",(J283-K283)*100)</f>
        <v/>
      </c>
      <c r="M283" s="36" t="n">
        <v>2.56149220728919</v>
      </c>
      <c r="N283" s="36" t="n">
        <v>2.07923323551944</v>
      </c>
      <c r="O283" s="36" t="n">
        <f aca="false">SQRT(M283^2+N283^2)</f>
        <v>3.29915946502922</v>
      </c>
      <c r="P283" s="55" t="n">
        <f aca="false">IF(J283="","",MAX(0,J283-1.96*O283/100))</f>
        <v>0.439512632420127</v>
      </c>
      <c r="Q283" s="55" t="n">
        <f aca="false">IF(J283="","",MIN(1,J283+1.96*O283/100))</f>
        <v>0.568839683449273</v>
      </c>
      <c r="R283" s="32" t="str">
        <f aca="false">IF(L283="","",IF(ABS(L283)&lt;=O283,"Yes","No"))</f>
        <v/>
      </c>
      <c r="S283" s="32" t="str">
        <f aca="false">IF(L283="","",IF(ABS(L283)&lt;=1.96*O283,"Yes","No"))</f>
        <v/>
      </c>
      <c r="T283" s="54" t="n">
        <f aca="false">IF(D283="","",ROUND(SQRT(((D283+G283)*O283/100)^2+(J283*(D283+G283)*0.09179)^2),0))</f>
        <v>75</v>
      </c>
      <c r="U283" s="32" t="s">
        <v>703</v>
      </c>
    </row>
    <row r="284" customFormat="false" ht="15" hidden="false" customHeight="false" outlineLevel="0" collapsed="false">
      <c r="A284" s="32" t="s">
        <v>386</v>
      </c>
      <c r="B284" s="32" t="s">
        <v>459</v>
      </c>
      <c r="C284" s="32" t="s">
        <v>462</v>
      </c>
      <c r="D284" s="54" t="n">
        <v>807</v>
      </c>
      <c r="E284" s="54"/>
      <c r="F284" s="65" t="str">
        <f aca="false">IF(E284="","",D284-E284)</f>
        <v/>
      </c>
      <c r="G284" s="54" t="n">
        <v>746</v>
      </c>
      <c r="H284" s="54"/>
      <c r="I284" s="65" t="str">
        <f aca="false">IF(H284="","",G284-H284)</f>
        <v/>
      </c>
      <c r="J284" s="55" t="n">
        <f aca="false">IF(OR(D284="",D284+G284=0),"",D284/(D284+G284))</f>
        <v>0.519639407598197</v>
      </c>
      <c r="K284" s="55" t="str">
        <f aca="false">IF(E284="","",E284/(E284+H284))</f>
        <v/>
      </c>
      <c r="L284" s="66" t="str">
        <f aca="false">IF(OR(K284="",J284=""),"",(J284-K284)*100)</f>
        <v/>
      </c>
      <c r="M284" s="36" t="n">
        <v>2.56149220728919</v>
      </c>
      <c r="N284" s="36" t="n">
        <v>2.07923323551944</v>
      </c>
      <c r="O284" s="36" t="n">
        <f aca="false">SQRT(M284^2+N284^2)</f>
        <v>3.29915946502922</v>
      </c>
      <c r="P284" s="55" t="n">
        <f aca="false">IF(J284="","",MAX(0,J284-1.96*O284/100))</f>
        <v>0.454975882083624</v>
      </c>
      <c r="Q284" s="55" t="n">
        <f aca="false">IF(J284="","",MIN(1,J284+1.96*O284/100))</f>
        <v>0.58430293311277</v>
      </c>
      <c r="R284" s="32" t="str">
        <f aca="false">IF(L284="","",IF(ABS(L284)&lt;=O284,"Yes","No"))</f>
        <v/>
      </c>
      <c r="S284" s="32" t="str">
        <f aca="false">IF(L284="","",IF(ABS(L284)&lt;=1.96*O284,"Yes","No"))</f>
        <v/>
      </c>
      <c r="T284" s="54" t="n">
        <f aca="false">IF(D284="","",ROUND(SQRT(((D284+G284)*O284/100)^2+(J284*(D284+G284)*0.09179)^2),0))</f>
        <v>90</v>
      </c>
      <c r="U284" s="32" t="s">
        <v>703</v>
      </c>
    </row>
    <row r="285" customFormat="false" ht="15" hidden="false" customHeight="false" outlineLevel="0" collapsed="false">
      <c r="A285" s="32" t="s">
        <v>386</v>
      </c>
      <c r="B285" s="32" t="s">
        <v>459</v>
      </c>
      <c r="C285" s="32" t="s">
        <v>463</v>
      </c>
      <c r="D285" s="54" t="n">
        <v>747</v>
      </c>
      <c r="E285" s="54"/>
      <c r="F285" s="65" t="str">
        <f aca="false">IF(E285="","",D285-E285)</f>
        <v/>
      </c>
      <c r="G285" s="54" t="n">
        <v>726</v>
      </c>
      <c r="H285" s="54"/>
      <c r="I285" s="65" t="str">
        <f aca="false">IF(H285="","",G285-H285)</f>
        <v/>
      </c>
      <c r="J285" s="55" t="n">
        <f aca="false">IF(OR(D285="",D285+G285=0),"",D285/(D285+G285))</f>
        <v>0.507128309572301</v>
      </c>
      <c r="K285" s="55" t="str">
        <f aca="false">IF(E285="","",E285/(E285+H285))</f>
        <v/>
      </c>
      <c r="L285" s="66" t="str">
        <f aca="false">IF(OR(K285="",J285=""),"",(J285-K285)*100)</f>
        <v/>
      </c>
      <c r="M285" s="36" t="n">
        <v>2.56149220728919</v>
      </c>
      <c r="N285" s="36" t="n">
        <v>2.07923323551944</v>
      </c>
      <c r="O285" s="36" t="n">
        <f aca="false">SQRT(M285^2+N285^2)</f>
        <v>3.29915946502922</v>
      </c>
      <c r="P285" s="55" t="n">
        <f aca="false">IF(J285="","",MAX(0,J285-1.96*O285/100))</f>
        <v>0.442464784057729</v>
      </c>
      <c r="Q285" s="55" t="n">
        <f aca="false">IF(J285="","",MIN(1,J285+1.96*O285/100))</f>
        <v>0.571791835086874</v>
      </c>
      <c r="R285" s="32" t="str">
        <f aca="false">IF(L285="","",IF(ABS(L285)&lt;=O285,"Yes","No"))</f>
        <v/>
      </c>
      <c r="S285" s="32" t="str">
        <f aca="false">IF(L285="","",IF(ABS(L285)&lt;=1.96*O285,"Yes","No"))</f>
        <v/>
      </c>
      <c r="T285" s="54" t="n">
        <f aca="false">IF(D285="","",ROUND(SQRT(((D285+G285)*O285/100)^2+(J285*(D285+G285)*0.09179)^2),0))</f>
        <v>84</v>
      </c>
      <c r="U285" s="32" t="s">
        <v>703</v>
      </c>
    </row>
    <row r="286" customFormat="false" ht="15" hidden="false" customHeight="false" outlineLevel="0" collapsed="false">
      <c r="A286" s="32" t="s">
        <v>386</v>
      </c>
      <c r="B286" s="32" t="s">
        <v>459</v>
      </c>
      <c r="C286" s="32" t="s">
        <v>464</v>
      </c>
      <c r="D286" s="54" t="n">
        <v>976</v>
      </c>
      <c r="E286" s="54" t="n">
        <v>975</v>
      </c>
      <c r="F286" s="65" t="n">
        <f aca="false">IF(E286="","",D286-E286)</f>
        <v>1</v>
      </c>
      <c r="G286" s="54" t="n">
        <v>881</v>
      </c>
      <c r="H286" s="54" t="n">
        <v>935</v>
      </c>
      <c r="I286" s="65" t="n">
        <f aca="false">IF(H286="","",G286-H286)</f>
        <v>-54</v>
      </c>
      <c r="J286" s="55" t="n">
        <f aca="false">IF(OR(D286="",D286+G286=0),"",D286/(D286+G286))</f>
        <v>0.525578890683899</v>
      </c>
      <c r="K286" s="55" t="n">
        <f aca="false">IF(E286="","",E286/(E286+H286))</f>
        <v>0.510471204188482</v>
      </c>
      <c r="L286" s="66" t="n">
        <f aca="false">IF(OR(K286="",J286=""),"",(J286-K286)*100)</f>
        <v>1.51076864954171</v>
      </c>
      <c r="M286" s="36" t="n">
        <v>2.56149220728919</v>
      </c>
      <c r="N286" s="36" t="n">
        <v>2.07923323551944</v>
      </c>
      <c r="O286" s="36" t="n">
        <f aca="false">SQRT(M286^2+N286^2)</f>
        <v>3.29915946502922</v>
      </c>
      <c r="P286" s="55" t="n">
        <f aca="false">IF(J286="","",MAX(0,J286-1.96*O286/100))</f>
        <v>0.460915365169326</v>
      </c>
      <c r="Q286" s="55" t="n">
        <f aca="false">IF(J286="","",MIN(1,J286+1.96*O286/100))</f>
        <v>0.590242416198472</v>
      </c>
      <c r="R286" s="32" t="str">
        <f aca="false">IF(L286="","",IF(ABS(L286)&lt;=O286,"Yes","No"))</f>
        <v>Yes</v>
      </c>
      <c r="S286" s="32" t="str">
        <f aca="false">IF(L286="","",IF(ABS(L286)&lt;=1.96*O286,"Yes","No"))</f>
        <v>Yes</v>
      </c>
      <c r="T286" s="54" t="n">
        <f aca="false">IF(D286="","",ROUND(SQRT(((D286+G286)*O286/100)^2+(J286*(D286+G286)*0.09179)^2),0))</f>
        <v>109</v>
      </c>
      <c r="U286" s="32"/>
    </row>
    <row r="287" customFormat="false" ht="15" hidden="false" customHeight="false" outlineLevel="0" collapsed="false">
      <c r="A287" s="32" t="s">
        <v>386</v>
      </c>
      <c r="B287" s="32" t="s">
        <v>459</v>
      </c>
      <c r="C287" s="32" t="s">
        <v>465</v>
      </c>
      <c r="D287" s="54" t="n">
        <v>770</v>
      </c>
      <c r="E287" s="54"/>
      <c r="F287" s="65" t="str">
        <f aca="false">IF(E287="","",D287-E287)</f>
        <v/>
      </c>
      <c r="G287" s="54" t="n">
        <v>762</v>
      </c>
      <c r="H287" s="54"/>
      <c r="I287" s="65" t="str">
        <f aca="false">IF(H287="","",G287-H287)</f>
        <v/>
      </c>
      <c r="J287" s="55" t="n">
        <f aca="false">IF(OR(D287="",D287+G287=0),"",D287/(D287+G287))</f>
        <v>0.502610966057441</v>
      </c>
      <c r="K287" s="55" t="str">
        <f aca="false">IF(E287="","",E287/(E287+H287))</f>
        <v/>
      </c>
      <c r="L287" s="66" t="str">
        <f aca="false">IF(OR(K287="",J287=""),"",(J287-K287)*100)</f>
        <v/>
      </c>
      <c r="M287" s="36" t="n">
        <v>2.56149220728919</v>
      </c>
      <c r="N287" s="36" t="n">
        <v>2.07923323551944</v>
      </c>
      <c r="O287" s="36" t="n">
        <f aca="false">SQRT(M287^2+N287^2)</f>
        <v>3.29915946502922</v>
      </c>
      <c r="P287" s="55" t="n">
        <f aca="false">IF(J287="","",MAX(0,J287-1.96*O287/100))</f>
        <v>0.437947440542869</v>
      </c>
      <c r="Q287" s="55" t="n">
        <f aca="false">IF(J287="","",MIN(1,J287+1.96*O287/100))</f>
        <v>0.567274491572014</v>
      </c>
      <c r="R287" s="32" t="str">
        <f aca="false">IF(L287="","",IF(ABS(L287)&lt;=O287,"Yes","No"))</f>
        <v/>
      </c>
      <c r="S287" s="32" t="str">
        <f aca="false">IF(L287="","",IF(ABS(L287)&lt;=1.96*O287,"Yes","No"))</f>
        <v/>
      </c>
      <c r="T287" s="54" t="n">
        <f aca="false">IF(D287="","",ROUND(SQRT(((D287+G287)*O287/100)^2+(J287*(D287+G287)*0.09179)^2),0))</f>
        <v>87</v>
      </c>
      <c r="U287" s="32" t="s">
        <v>703</v>
      </c>
    </row>
    <row r="288" customFormat="false" ht="15" hidden="false" customHeight="false" outlineLevel="0" collapsed="false">
      <c r="A288" s="32" t="s">
        <v>386</v>
      </c>
      <c r="B288" s="32" t="s">
        <v>459</v>
      </c>
      <c r="C288" s="32" t="s">
        <v>466</v>
      </c>
      <c r="D288" s="54" t="n">
        <v>700</v>
      </c>
      <c r="E288" s="54"/>
      <c r="F288" s="65" t="str">
        <f aca="false">IF(E288="","",D288-E288)</f>
        <v/>
      </c>
      <c r="G288" s="54" t="n">
        <v>709</v>
      </c>
      <c r="H288" s="54"/>
      <c r="I288" s="65" t="str">
        <f aca="false">IF(H288="","",G288-H288)</f>
        <v/>
      </c>
      <c r="J288" s="55" t="n">
        <f aca="false">IF(OR(D288="",D288+G288=0),"",D288/(D288+G288))</f>
        <v>0.49680624556423</v>
      </c>
      <c r="K288" s="55" t="str">
        <f aca="false">IF(E288="","",E288/(E288+H288))</f>
        <v/>
      </c>
      <c r="L288" s="66" t="str">
        <f aca="false">IF(OR(K288="",J288=""),"",(J288-K288)*100)</f>
        <v/>
      </c>
      <c r="M288" s="36" t="n">
        <v>2.56149220728919</v>
      </c>
      <c r="N288" s="36" t="n">
        <v>2.07923323551944</v>
      </c>
      <c r="O288" s="36" t="n">
        <f aca="false">SQRT(M288^2+N288^2)</f>
        <v>3.29915946502922</v>
      </c>
      <c r="P288" s="55" t="n">
        <f aca="false">IF(J288="","",MAX(0,J288-1.96*O288/100))</f>
        <v>0.432142720049657</v>
      </c>
      <c r="Q288" s="55" t="n">
        <f aca="false">IF(J288="","",MIN(1,J288+1.96*O288/100))</f>
        <v>0.561469771078803</v>
      </c>
      <c r="R288" s="32" t="str">
        <f aca="false">IF(L288="","",IF(ABS(L288)&lt;=O288,"Yes","No"))</f>
        <v/>
      </c>
      <c r="S288" s="32" t="str">
        <f aca="false">IF(L288="","",IF(ABS(L288)&lt;=1.96*O288,"Yes","No"))</f>
        <v/>
      </c>
      <c r="T288" s="54" t="n">
        <f aca="false">IF(D288="","",ROUND(SQRT(((D288+G288)*O288/100)^2+(J288*(D288+G288)*0.09179)^2),0))</f>
        <v>79</v>
      </c>
      <c r="U288" s="32" t="s">
        <v>703</v>
      </c>
    </row>
    <row r="289" customFormat="false" ht="15" hidden="false" customHeight="false" outlineLevel="0" collapsed="false">
      <c r="A289" s="32" t="s">
        <v>386</v>
      </c>
      <c r="B289" s="32" t="s">
        <v>467</v>
      </c>
      <c r="C289" s="32" t="s">
        <v>467</v>
      </c>
      <c r="D289" s="54" t="n">
        <v>741</v>
      </c>
      <c r="E289" s="54" t="n">
        <v>714</v>
      </c>
      <c r="F289" s="65" t="n">
        <f aca="false">IF(E289="","",D289-E289)</f>
        <v>27</v>
      </c>
      <c r="G289" s="54" t="n">
        <v>524</v>
      </c>
      <c r="H289" s="54" t="n">
        <v>484</v>
      </c>
      <c r="I289" s="65" t="n">
        <f aca="false">IF(H289="","",G289-H289)</f>
        <v>40</v>
      </c>
      <c r="J289" s="55" t="n">
        <f aca="false">IF(OR(D289="",D289+G289=0),"",D289/(D289+G289))</f>
        <v>0.585770750988142</v>
      </c>
      <c r="K289" s="55" t="n">
        <f aca="false">IF(E289="","",E289/(E289+H289))</f>
        <v>0.595993322203673</v>
      </c>
      <c r="L289" s="66" t="n">
        <f aca="false">IF(OR(K289="",J289=""),"",(J289-K289)*100)</f>
        <v>-1.02225712155305</v>
      </c>
      <c r="M289" s="36" t="n">
        <v>2.56149220728919</v>
      </c>
      <c r="N289" s="36" t="n">
        <v>2.07923323551944</v>
      </c>
      <c r="O289" s="36" t="n">
        <f aca="false">SQRT(M289^2+N289^2)</f>
        <v>3.29915946502922</v>
      </c>
      <c r="P289" s="55" t="n">
        <f aca="false">IF(J289="","",MAX(0,J289-1.96*O289/100))</f>
        <v>0.52110722547357</v>
      </c>
      <c r="Q289" s="55" t="n">
        <f aca="false">IF(J289="","",MIN(1,J289+1.96*O289/100))</f>
        <v>0.650434276502715</v>
      </c>
      <c r="R289" s="32" t="str">
        <f aca="false">IF(L289="","",IF(ABS(L289)&lt;=O289,"Yes","No"))</f>
        <v>Yes</v>
      </c>
      <c r="S289" s="32" t="str">
        <f aca="false">IF(L289="","",IF(ABS(L289)&lt;=1.96*O289,"Yes","No"))</f>
        <v>Yes</v>
      </c>
      <c r="T289" s="54" t="n">
        <f aca="false">IF(D289="","",ROUND(SQRT(((D289+G289)*O289/100)^2+(J289*(D289+G289)*0.09179)^2),0))</f>
        <v>80</v>
      </c>
      <c r="U289" s="32"/>
    </row>
    <row r="290" customFormat="false" ht="15" hidden="false" customHeight="false" outlineLevel="0" collapsed="false">
      <c r="A290" s="32" t="s">
        <v>386</v>
      </c>
      <c r="B290" s="32" t="s">
        <v>468</v>
      </c>
      <c r="C290" s="32" t="s">
        <v>468</v>
      </c>
      <c r="D290" s="54" t="n">
        <v>99</v>
      </c>
      <c r="E290" s="54" t="n">
        <v>109</v>
      </c>
      <c r="F290" s="65" t="n">
        <f aca="false">IF(E290="","",D290-E290)</f>
        <v>-10</v>
      </c>
      <c r="G290" s="54" t="n">
        <v>106</v>
      </c>
      <c r="H290" s="54" t="n">
        <v>97</v>
      </c>
      <c r="I290" s="65" t="n">
        <f aca="false">IF(H290="","",G290-H290)</f>
        <v>9</v>
      </c>
      <c r="J290" s="55" t="n">
        <f aca="false">IF(OR(D290="",D290+G290=0),"",D290/(D290+G290))</f>
        <v>0.482926829268293</v>
      </c>
      <c r="K290" s="55" t="n">
        <f aca="false">IF(E290="","",E290/(E290+H290))</f>
        <v>0.529126213592233</v>
      </c>
      <c r="L290" s="66" t="n">
        <f aca="false">IF(OR(K290="",J290=""),"",(J290-K290)*100)</f>
        <v>-4.61993843239403</v>
      </c>
      <c r="M290" s="36" t="n">
        <v>4.08777417922727</v>
      </c>
      <c r="N290" s="36" t="n">
        <v>2.07923323551944</v>
      </c>
      <c r="O290" s="36" t="n">
        <f aca="false">SQRT(M290^2+N290^2)</f>
        <v>4.58618671534924</v>
      </c>
      <c r="P290" s="55" t="n">
        <f aca="false">IF(J290="","",MAX(0,J290-1.96*O290/100))</f>
        <v>0.393037569647448</v>
      </c>
      <c r="Q290" s="55" t="n">
        <f aca="false">IF(J290="","",MIN(1,J290+1.96*O290/100))</f>
        <v>0.572816088889138</v>
      </c>
      <c r="R290" s="32" t="str">
        <f aca="false">IF(L290="","",IF(ABS(L290)&lt;=O290,"Yes","No"))</f>
        <v>No</v>
      </c>
      <c r="S290" s="32" t="str">
        <f aca="false">IF(L290="","",IF(ABS(L290)&lt;=1.96*O290,"Yes","No"))</f>
        <v>Yes</v>
      </c>
      <c r="T290" s="54" t="n">
        <f aca="false">IF(D290="","",ROUND(SQRT(((D290+G290)*O290/100)^2+(J290*(D290+G290)*0.15542)^2),0))</f>
        <v>18</v>
      </c>
      <c r="U290" s="32"/>
    </row>
    <row r="291" customFormat="false" ht="15" hidden="false" customHeight="false" outlineLevel="0" collapsed="false">
      <c r="A291" s="32" t="s">
        <v>386</v>
      </c>
      <c r="B291" s="32" t="s">
        <v>293</v>
      </c>
      <c r="C291" s="32" t="s">
        <v>469</v>
      </c>
      <c r="D291" s="54" t="n">
        <v>911</v>
      </c>
      <c r="E291" s="54" t="n">
        <v>955</v>
      </c>
      <c r="F291" s="65" t="n">
        <f aca="false">IF(E291="","",D291-E291)</f>
        <v>-44</v>
      </c>
      <c r="G291" s="54" t="n">
        <v>729</v>
      </c>
      <c r="H291" s="54" t="n">
        <v>692</v>
      </c>
      <c r="I291" s="65" t="n">
        <f aca="false">IF(H291="","",G291-H291)</f>
        <v>37</v>
      </c>
      <c r="J291" s="55" t="n">
        <f aca="false">IF(OR(D291="",D291+G291=0),"",D291/(D291+G291))</f>
        <v>0.555487804878049</v>
      </c>
      <c r="K291" s="55" t="n">
        <f aca="false">IF(E291="","",E291/(E291+H291))</f>
        <v>0.579842137219186</v>
      </c>
      <c r="L291" s="66" t="n">
        <f aca="false">IF(OR(K291="",J291=""),"",(J291-K291)*100)</f>
        <v>-2.43543323411376</v>
      </c>
      <c r="M291" s="36" t="n">
        <v>2.56149220728919</v>
      </c>
      <c r="N291" s="36" t="n">
        <v>2.07923323551944</v>
      </c>
      <c r="O291" s="36" t="n">
        <f aca="false">SQRT(M291^2+N291^2)</f>
        <v>3.29915946502922</v>
      </c>
      <c r="P291" s="55" t="n">
        <f aca="false">IF(J291="","",MAX(0,J291-1.96*O291/100))</f>
        <v>0.490824279363476</v>
      </c>
      <c r="Q291" s="55" t="n">
        <f aca="false">IF(J291="","",MIN(1,J291+1.96*O291/100))</f>
        <v>0.620151330392622</v>
      </c>
      <c r="R291" s="32" t="str">
        <f aca="false">IF(L291="","",IF(ABS(L291)&lt;=O291,"Yes","No"))</f>
        <v>Yes</v>
      </c>
      <c r="S291" s="32" t="str">
        <f aca="false">IF(L291="","",IF(ABS(L291)&lt;=1.96*O291,"Yes","No"))</f>
        <v>Yes</v>
      </c>
      <c r="T291" s="54" t="n">
        <f aca="false">IF(D291="","",ROUND(SQRT(((D291+G291)*O291/100)^2+(J291*(D291+G291)*0.09179)^2),0))</f>
        <v>100</v>
      </c>
      <c r="U291" s="32"/>
    </row>
    <row r="292" customFormat="false" ht="15" hidden="false" customHeight="false" outlineLevel="0" collapsed="false">
      <c r="A292" s="32" t="s">
        <v>386</v>
      </c>
      <c r="B292" s="32" t="s">
        <v>293</v>
      </c>
      <c r="C292" s="32" t="s">
        <v>470</v>
      </c>
      <c r="D292" s="54" t="n">
        <v>853</v>
      </c>
      <c r="E292" s="54" t="n">
        <v>910</v>
      </c>
      <c r="F292" s="65" t="n">
        <f aca="false">IF(E292="","",D292-E292)</f>
        <v>-57</v>
      </c>
      <c r="G292" s="54" t="n">
        <v>771</v>
      </c>
      <c r="H292" s="54" t="n">
        <v>742</v>
      </c>
      <c r="I292" s="65" t="n">
        <f aca="false">IF(H292="","",G292-H292)</f>
        <v>29</v>
      </c>
      <c r="J292" s="55" t="n">
        <f aca="false">IF(OR(D292="",D292+G292=0),"",D292/(D292+G292))</f>
        <v>0.525246305418719</v>
      </c>
      <c r="K292" s="55" t="n">
        <f aca="false">IF(E292="","",E292/(E292+H292))</f>
        <v>0.550847457627119</v>
      </c>
      <c r="L292" s="66" t="n">
        <f aca="false">IF(OR(K292="",J292=""),"",(J292-K292)*100)</f>
        <v>-2.56011522083994</v>
      </c>
      <c r="M292" s="36" t="n">
        <v>2.56149220728919</v>
      </c>
      <c r="N292" s="36" t="n">
        <v>2.07923323551944</v>
      </c>
      <c r="O292" s="36" t="n">
        <f aca="false">SQRT(M292^2+N292^2)</f>
        <v>3.29915946502922</v>
      </c>
      <c r="P292" s="55" t="n">
        <f aca="false">IF(J292="","",MAX(0,J292-1.96*O292/100))</f>
        <v>0.460582779904147</v>
      </c>
      <c r="Q292" s="55" t="n">
        <f aca="false">IF(J292="","",MIN(1,J292+1.96*O292/100))</f>
        <v>0.589909830933292</v>
      </c>
      <c r="R292" s="32" t="str">
        <f aca="false">IF(L292="","",IF(ABS(L292)&lt;=O292,"Yes","No"))</f>
        <v>Yes</v>
      </c>
      <c r="S292" s="32" t="str">
        <f aca="false">IF(L292="","",IF(ABS(L292)&lt;=1.96*O292,"Yes","No"))</f>
        <v>Yes</v>
      </c>
      <c r="T292" s="54" t="n">
        <f aca="false">IF(D292="","",ROUND(SQRT(((D292+G292)*O292/100)^2+(J292*(D292+G292)*0.09179)^2),0))</f>
        <v>95</v>
      </c>
      <c r="U292" s="32"/>
    </row>
    <row r="293" customFormat="false" ht="15" hidden="false" customHeight="false" outlineLevel="0" collapsed="false">
      <c r="A293" s="32" t="s">
        <v>386</v>
      </c>
      <c r="B293" s="32" t="s">
        <v>293</v>
      </c>
      <c r="C293" s="32" t="s">
        <v>471</v>
      </c>
      <c r="D293" s="54" t="n">
        <v>434</v>
      </c>
      <c r="E293" s="54" t="n">
        <v>446</v>
      </c>
      <c r="F293" s="65" t="n">
        <f aca="false">IF(E293="","",D293-E293)</f>
        <v>-12</v>
      </c>
      <c r="G293" s="54" t="n">
        <v>421</v>
      </c>
      <c r="H293" s="54" t="n">
        <v>410</v>
      </c>
      <c r="I293" s="65" t="n">
        <f aca="false">IF(H293="","",G293-H293)</f>
        <v>11</v>
      </c>
      <c r="J293" s="55" t="n">
        <f aca="false">IF(OR(D293="",D293+G293=0),"",D293/(D293+G293))</f>
        <v>0.507602339181287</v>
      </c>
      <c r="K293" s="55" t="n">
        <f aca="false">IF(E293="","",E293/(E293+H293))</f>
        <v>0.521028037383178</v>
      </c>
      <c r="L293" s="66" t="n">
        <f aca="false">IF(OR(K293="",J293=""),"",(J293-K293)*100)</f>
        <v>-1.34256982018911</v>
      </c>
      <c r="M293" s="36" t="n">
        <v>2.81289925030312</v>
      </c>
      <c r="N293" s="36" t="n">
        <v>2.07923323551944</v>
      </c>
      <c r="O293" s="36" t="n">
        <f aca="false">SQRT(M293^2+N293^2)</f>
        <v>3.49794411619804</v>
      </c>
      <c r="P293" s="55" t="n">
        <f aca="false">IF(J293="","",MAX(0,J293-1.96*O293/100))</f>
        <v>0.439042634503805</v>
      </c>
      <c r="Q293" s="55" t="n">
        <f aca="false">IF(J293="","",MIN(1,J293+1.96*O293/100))</f>
        <v>0.576162043858768</v>
      </c>
      <c r="R293" s="32" t="str">
        <f aca="false">IF(L293="","",IF(ABS(L293)&lt;=O293,"Yes","No"))</f>
        <v>Yes</v>
      </c>
      <c r="S293" s="32" t="str">
        <f aca="false">IF(L293="","",IF(ABS(L293)&lt;=1.96*O293,"Yes","No"))</f>
        <v>Yes</v>
      </c>
      <c r="T293" s="54" t="n">
        <f aca="false">IF(D293="","",ROUND(SQRT(((D293+G293)*O293/100)^2+(J293*(D293+G293)*0.09439)^2),0))</f>
        <v>51</v>
      </c>
      <c r="U293" s="32"/>
    </row>
    <row r="294" customFormat="false" ht="15" hidden="false" customHeight="false" outlineLevel="0" collapsed="false">
      <c r="A294" s="32" t="s">
        <v>386</v>
      </c>
      <c r="B294" s="32" t="s">
        <v>293</v>
      </c>
      <c r="C294" s="32" t="s">
        <v>472</v>
      </c>
      <c r="D294" s="54" t="n">
        <v>728</v>
      </c>
      <c r="E294" s="54" t="n">
        <v>744</v>
      </c>
      <c r="F294" s="65" t="n">
        <f aca="false">IF(E294="","",D294-E294)</f>
        <v>-16</v>
      </c>
      <c r="G294" s="54" t="n">
        <v>709</v>
      </c>
      <c r="H294" s="54" t="n">
        <v>678</v>
      </c>
      <c r="I294" s="65" t="n">
        <f aca="false">IF(H294="","",G294-H294)</f>
        <v>31</v>
      </c>
      <c r="J294" s="55" t="n">
        <f aca="false">IF(OR(D294="",D294+G294=0),"",D294/(D294+G294))</f>
        <v>0.50661099512874</v>
      </c>
      <c r="K294" s="55" t="n">
        <f aca="false">IF(E294="","",E294/(E294+H294))</f>
        <v>0.523206751054852</v>
      </c>
      <c r="L294" s="66" t="n">
        <f aca="false">IF(OR(K294="",J294=""),"",(J294-K294)*100)</f>
        <v>-1.6595755926112</v>
      </c>
      <c r="M294" s="36" t="n">
        <v>2.56149220728919</v>
      </c>
      <c r="N294" s="36" t="n">
        <v>2.07923323551944</v>
      </c>
      <c r="O294" s="36" t="n">
        <f aca="false">SQRT(M294^2+N294^2)</f>
        <v>3.29915946502922</v>
      </c>
      <c r="P294" s="55" t="n">
        <f aca="false">IF(J294="","",MAX(0,J294-1.96*O294/100))</f>
        <v>0.441947469614168</v>
      </c>
      <c r="Q294" s="55" t="n">
        <f aca="false">IF(J294="","",MIN(1,J294+1.96*O294/100))</f>
        <v>0.571274520643313</v>
      </c>
      <c r="R294" s="32" t="str">
        <f aca="false">IF(L294="","",IF(ABS(L294)&lt;=O294,"Yes","No"))</f>
        <v>Yes</v>
      </c>
      <c r="S294" s="32" t="str">
        <f aca="false">IF(L294="","",IF(ABS(L294)&lt;=1.96*O294,"Yes","No"))</f>
        <v>Yes</v>
      </c>
      <c r="T294" s="54" t="n">
        <f aca="false">IF(D294="","",ROUND(SQRT(((D294+G294)*O294/100)^2+(J294*(D294+G294)*0.09179)^2),0))</f>
        <v>82</v>
      </c>
      <c r="U294" s="32"/>
    </row>
    <row r="295" customFormat="false" ht="15" hidden="false" customHeight="false" outlineLevel="0" collapsed="false">
      <c r="A295" s="32" t="s">
        <v>386</v>
      </c>
      <c r="B295" s="32" t="s">
        <v>293</v>
      </c>
      <c r="C295" s="32" t="s">
        <v>473</v>
      </c>
      <c r="D295" s="54" t="n">
        <v>763</v>
      </c>
      <c r="E295" s="54" t="n">
        <v>775</v>
      </c>
      <c r="F295" s="65" t="n">
        <f aca="false">IF(E295="","",D295-E295)</f>
        <v>-12</v>
      </c>
      <c r="G295" s="54" t="n">
        <v>654</v>
      </c>
      <c r="H295" s="54" t="n">
        <v>645</v>
      </c>
      <c r="I295" s="65" t="n">
        <f aca="false">IF(H295="","",G295-H295)</f>
        <v>9</v>
      </c>
      <c r="J295" s="55" t="n">
        <f aca="false">IF(OR(D295="",D295+G295=0),"",D295/(D295+G295))</f>
        <v>0.538461538461538</v>
      </c>
      <c r="K295" s="55" t="n">
        <f aca="false">IF(E295="","",E295/(E295+H295))</f>
        <v>0.545774647887324</v>
      </c>
      <c r="L295" s="66" t="n">
        <f aca="false">IF(OR(K295="",J295=""),"",(J295-K295)*100)</f>
        <v>-0.731310942578556</v>
      </c>
      <c r="M295" s="36" t="n">
        <v>2.56149220728919</v>
      </c>
      <c r="N295" s="36" t="n">
        <v>2.07923323551944</v>
      </c>
      <c r="O295" s="36" t="n">
        <f aca="false">SQRT(M295^2+N295^2)</f>
        <v>3.29915946502922</v>
      </c>
      <c r="P295" s="55" t="n">
        <f aca="false">IF(J295="","",MAX(0,J295-1.96*O295/100))</f>
        <v>0.473798012946966</v>
      </c>
      <c r="Q295" s="55" t="n">
        <f aca="false">IF(J295="","",MIN(1,J295+1.96*O295/100))</f>
        <v>0.603125063976111</v>
      </c>
      <c r="R295" s="32" t="str">
        <f aca="false">IF(L295="","",IF(ABS(L295)&lt;=O295,"Yes","No"))</f>
        <v>Yes</v>
      </c>
      <c r="S295" s="32" t="str">
        <f aca="false">IF(L295="","",IF(ABS(L295)&lt;=1.96*O295,"Yes","No"))</f>
        <v>Yes</v>
      </c>
      <c r="T295" s="54" t="n">
        <f aca="false">IF(D295="","",ROUND(SQRT(((D295+G295)*O295/100)^2+(J295*(D295+G295)*0.09179)^2),0))</f>
        <v>84</v>
      </c>
      <c r="U295" s="32"/>
    </row>
    <row r="296" customFormat="false" ht="15" hidden="false" customHeight="false" outlineLevel="0" collapsed="false">
      <c r="A296" s="32" t="s">
        <v>386</v>
      </c>
      <c r="B296" s="32" t="s">
        <v>293</v>
      </c>
      <c r="C296" s="32" t="s">
        <v>474</v>
      </c>
      <c r="D296" s="54" t="n">
        <v>509</v>
      </c>
      <c r="E296" s="54" t="n">
        <v>511</v>
      </c>
      <c r="F296" s="65" t="n">
        <f aca="false">IF(E296="","",D296-E296)</f>
        <v>-2</v>
      </c>
      <c r="G296" s="54" t="n">
        <v>468</v>
      </c>
      <c r="H296" s="54" t="n">
        <v>453</v>
      </c>
      <c r="I296" s="65" t="n">
        <f aca="false">IF(H296="","",G296-H296)</f>
        <v>15</v>
      </c>
      <c r="J296" s="55" t="n">
        <f aca="false">IF(OR(D296="",D296+G296=0),"",D296/(D296+G296))</f>
        <v>0.520982599795292</v>
      </c>
      <c r="K296" s="55" t="n">
        <f aca="false">IF(E296="","",E296/(E296+H296))</f>
        <v>0.530082987551867</v>
      </c>
      <c r="L296" s="66" t="n">
        <f aca="false">IF(OR(K296="",J296=""),"",(J296-K296)*100)</f>
        <v>-0.910038775657551</v>
      </c>
      <c r="M296" s="36" t="n">
        <v>2.81289925030312</v>
      </c>
      <c r="N296" s="36" t="n">
        <v>2.07923323551944</v>
      </c>
      <c r="O296" s="36" t="n">
        <f aca="false">SQRT(M296^2+N296^2)</f>
        <v>3.49794411619804</v>
      </c>
      <c r="P296" s="55" t="n">
        <f aca="false">IF(J296="","",MAX(0,J296-1.96*O296/100))</f>
        <v>0.45242289511781</v>
      </c>
      <c r="Q296" s="55" t="n">
        <f aca="false">IF(J296="","",MIN(1,J296+1.96*O296/100))</f>
        <v>0.589542304472773</v>
      </c>
      <c r="R296" s="32" t="str">
        <f aca="false">IF(L296="","",IF(ABS(L296)&lt;=O296,"Yes","No"))</f>
        <v>Yes</v>
      </c>
      <c r="S296" s="32" t="str">
        <f aca="false">IF(L296="","",IF(ABS(L296)&lt;=1.96*O296,"Yes","No"))</f>
        <v>Yes</v>
      </c>
      <c r="T296" s="54" t="n">
        <f aca="false">IF(D296="","",ROUND(SQRT(((D296+G296)*O296/100)^2+(J296*(D296+G296)*0.09439)^2),0))</f>
        <v>59</v>
      </c>
      <c r="U296" s="32"/>
    </row>
    <row r="297" customFormat="false" ht="15" hidden="false" customHeight="false" outlineLevel="0" collapsed="false">
      <c r="A297" s="32" t="s">
        <v>386</v>
      </c>
      <c r="B297" s="32" t="s">
        <v>475</v>
      </c>
      <c r="C297" s="32" t="s">
        <v>476</v>
      </c>
      <c r="D297" s="54" t="n">
        <v>570</v>
      </c>
      <c r="E297" s="54" t="n">
        <v>553</v>
      </c>
      <c r="F297" s="65" t="n">
        <f aca="false">IF(E297="","",D297-E297)</f>
        <v>17</v>
      </c>
      <c r="G297" s="54" t="n">
        <v>622</v>
      </c>
      <c r="H297" s="54" t="n">
        <v>581</v>
      </c>
      <c r="I297" s="65" t="n">
        <f aca="false">IF(H297="","",G297-H297)</f>
        <v>41</v>
      </c>
      <c r="J297" s="55" t="n">
        <f aca="false">IF(OR(D297="",D297+G297=0),"",D297/(D297+G297))</f>
        <v>0.478187919463087</v>
      </c>
      <c r="K297" s="55" t="n">
        <f aca="false">IF(E297="","",E297/(E297+H297))</f>
        <v>0.487654320987654</v>
      </c>
      <c r="L297" s="66" t="n">
        <f aca="false">IF(OR(K297="",J297=""),"",(J297-K297)*100)</f>
        <v>-0.946640152456707</v>
      </c>
      <c r="M297" s="36" t="n">
        <v>2.81289925030312</v>
      </c>
      <c r="N297" s="36" t="n">
        <v>2.07923323551944</v>
      </c>
      <c r="O297" s="36" t="n">
        <f aca="false">SQRT(M297^2+N297^2)</f>
        <v>3.49794411619804</v>
      </c>
      <c r="P297" s="55" t="n">
        <f aca="false">IF(J297="","",MAX(0,J297-1.96*O297/100))</f>
        <v>0.409628214785606</v>
      </c>
      <c r="Q297" s="55" t="n">
        <f aca="false">IF(J297="","",MIN(1,J297+1.96*O297/100))</f>
        <v>0.546747624140569</v>
      </c>
      <c r="R297" s="32" t="str">
        <f aca="false">IF(L297="","",IF(ABS(L297)&lt;=O297,"Yes","No"))</f>
        <v>Yes</v>
      </c>
      <c r="S297" s="32" t="str">
        <f aca="false">IF(L297="","",IF(ABS(L297)&lt;=1.96*O297,"Yes","No"))</f>
        <v>Yes</v>
      </c>
      <c r="T297" s="54" t="n">
        <f aca="false">IF(D297="","",ROUND(SQRT(((D297+G297)*O297/100)^2+(J297*(D297+G297)*0.09439)^2),0))</f>
        <v>68</v>
      </c>
      <c r="U297" s="32"/>
    </row>
    <row r="298" customFormat="false" ht="15" hidden="false" customHeight="false" outlineLevel="0" collapsed="false">
      <c r="A298" s="32" t="s">
        <v>386</v>
      </c>
      <c r="B298" s="32" t="s">
        <v>475</v>
      </c>
      <c r="C298" s="32" t="s">
        <v>477</v>
      </c>
      <c r="D298" s="54" t="n">
        <v>463</v>
      </c>
      <c r="E298" s="54" t="n">
        <v>473</v>
      </c>
      <c r="F298" s="65" t="n">
        <f aca="false">IF(E298="","",D298-E298)</f>
        <v>-10</v>
      </c>
      <c r="G298" s="54" t="n">
        <v>432</v>
      </c>
      <c r="H298" s="54" t="n">
        <v>465</v>
      </c>
      <c r="I298" s="65" t="n">
        <f aca="false">IF(H298="","",G298-H298)</f>
        <v>-33</v>
      </c>
      <c r="J298" s="55" t="n">
        <f aca="false">IF(OR(D298="",D298+G298=0),"",D298/(D298+G298))</f>
        <v>0.51731843575419</v>
      </c>
      <c r="K298" s="55" t="n">
        <f aca="false">IF(E298="","",E298/(E298+H298))</f>
        <v>0.504264392324094</v>
      </c>
      <c r="L298" s="66" t="n">
        <f aca="false">IF(OR(K298="",J298=""),"",(J298-K298)*100)</f>
        <v>1.30540434300961</v>
      </c>
      <c r="M298" s="36" t="n">
        <v>2.81289925030312</v>
      </c>
      <c r="N298" s="36" t="n">
        <v>2.07923323551944</v>
      </c>
      <c r="O298" s="36" t="n">
        <f aca="false">SQRT(M298^2+N298^2)</f>
        <v>3.49794411619804</v>
      </c>
      <c r="P298" s="55" t="n">
        <f aca="false">IF(J298="","",MAX(0,J298-1.96*O298/100))</f>
        <v>0.448758731076708</v>
      </c>
      <c r="Q298" s="55" t="n">
        <f aca="false">IF(J298="","",MIN(1,J298+1.96*O298/100))</f>
        <v>0.585878140431672</v>
      </c>
      <c r="R298" s="32" t="str">
        <f aca="false">IF(L298="","",IF(ABS(L298)&lt;=O298,"Yes","No"))</f>
        <v>Yes</v>
      </c>
      <c r="S298" s="32" t="str">
        <f aca="false">IF(L298="","",IF(ABS(L298)&lt;=1.96*O298,"Yes","No"))</f>
        <v>Yes</v>
      </c>
      <c r="T298" s="54" t="n">
        <f aca="false">IF(D298="","",ROUND(SQRT(((D298+G298)*O298/100)^2+(J298*(D298+G298)*0.09439)^2),0))</f>
        <v>54</v>
      </c>
      <c r="U298" s="32"/>
    </row>
    <row r="299" customFormat="false" ht="15" hidden="false" customHeight="false" outlineLevel="0" collapsed="false">
      <c r="A299" s="32" t="s">
        <v>386</v>
      </c>
      <c r="B299" s="32" t="s">
        <v>475</v>
      </c>
      <c r="C299" s="32" t="s">
        <v>478</v>
      </c>
      <c r="D299" s="54" t="n">
        <v>678</v>
      </c>
      <c r="E299" s="54" t="n">
        <v>700</v>
      </c>
      <c r="F299" s="65" t="n">
        <f aca="false">IF(E299="","",D299-E299)</f>
        <v>-22</v>
      </c>
      <c r="G299" s="54" t="n">
        <v>594</v>
      </c>
      <c r="H299" s="54" t="n">
        <v>639</v>
      </c>
      <c r="I299" s="65" t="n">
        <f aca="false">IF(H299="","",G299-H299)</f>
        <v>-45</v>
      </c>
      <c r="J299" s="55" t="n">
        <f aca="false">IF(OR(D299="",D299+G299=0),"",D299/(D299+G299))</f>
        <v>0.533018867924528</v>
      </c>
      <c r="K299" s="55" t="n">
        <f aca="false">IF(E299="","",E299/(E299+H299))</f>
        <v>0.522778192681105</v>
      </c>
      <c r="L299" s="66" t="n">
        <f aca="false">IF(OR(K299="",J299=""),"",(J299-K299)*100)</f>
        <v>1.02406752434231</v>
      </c>
      <c r="M299" s="36" t="n">
        <v>2.56149220728919</v>
      </c>
      <c r="N299" s="36" t="n">
        <v>2.07923323551944</v>
      </c>
      <c r="O299" s="36" t="n">
        <f aca="false">SQRT(M299^2+N299^2)</f>
        <v>3.29915946502922</v>
      </c>
      <c r="P299" s="55" t="n">
        <f aca="false">IF(J299="","",MAX(0,J299-1.96*O299/100))</f>
        <v>0.468355342409956</v>
      </c>
      <c r="Q299" s="55" t="n">
        <f aca="false">IF(J299="","",MIN(1,J299+1.96*O299/100))</f>
        <v>0.597682393439101</v>
      </c>
      <c r="R299" s="32" t="str">
        <f aca="false">IF(L299="","",IF(ABS(L299)&lt;=O299,"Yes","No"))</f>
        <v>Yes</v>
      </c>
      <c r="S299" s="32" t="str">
        <f aca="false">IF(L299="","",IF(ABS(L299)&lt;=1.96*O299,"Yes","No"))</f>
        <v>Yes</v>
      </c>
      <c r="T299" s="54" t="n">
        <f aca="false">IF(D299="","",ROUND(SQRT(((D299+G299)*O299/100)^2+(J299*(D299+G299)*0.09179)^2),0))</f>
        <v>75</v>
      </c>
      <c r="U299" s="32"/>
    </row>
    <row r="300" customFormat="false" ht="15" hidden="false" customHeight="false" outlineLevel="0" collapsed="false">
      <c r="A300" s="32" t="s">
        <v>386</v>
      </c>
      <c r="B300" s="32" t="s">
        <v>479</v>
      </c>
      <c r="C300" s="32" t="s">
        <v>480</v>
      </c>
      <c r="D300" s="54" t="n">
        <v>542</v>
      </c>
      <c r="E300" s="54" t="n">
        <v>546</v>
      </c>
      <c r="F300" s="65" t="n">
        <f aca="false">IF(E300="","",D300-E300)</f>
        <v>-4</v>
      </c>
      <c r="G300" s="54" t="n">
        <v>1116</v>
      </c>
      <c r="H300" s="54" t="n">
        <v>1089</v>
      </c>
      <c r="I300" s="65" t="n">
        <f aca="false">IF(H300="","",G300-H300)</f>
        <v>27</v>
      </c>
      <c r="J300" s="55" t="n">
        <f aca="false">IF(OR(D300="",D300+G300=0),"",D300/(D300+G300))</f>
        <v>0.326899879372738</v>
      </c>
      <c r="K300" s="55" t="n">
        <f aca="false">IF(E300="","",E300/(E300+H300))</f>
        <v>0.33394495412844</v>
      </c>
      <c r="L300" s="66" t="n">
        <f aca="false">IF(OR(K300="",J300=""),"",(J300-K300)*100)</f>
        <v>-0.704507475570215</v>
      </c>
      <c r="M300" s="36" t="n">
        <v>2.56149220728919</v>
      </c>
      <c r="N300" s="36" t="n">
        <v>2.07923323551944</v>
      </c>
      <c r="O300" s="36" t="n">
        <f aca="false">SQRT(M300^2+N300^2)</f>
        <v>3.29915946502922</v>
      </c>
      <c r="P300" s="55" t="n">
        <f aca="false">IF(J300="","",MAX(0,J300-1.96*O300/100))</f>
        <v>0.262236353858166</v>
      </c>
      <c r="Q300" s="55" t="n">
        <f aca="false">IF(J300="","",MIN(1,J300+1.96*O300/100))</f>
        <v>0.391563404887311</v>
      </c>
      <c r="R300" s="32" t="str">
        <f aca="false">IF(L300="","",IF(ABS(L300)&lt;=O300,"Yes","No"))</f>
        <v>Yes</v>
      </c>
      <c r="S300" s="32" t="str">
        <f aca="false">IF(L300="","",IF(ABS(L300)&lt;=1.96*O300,"Yes","No"))</f>
        <v>Yes</v>
      </c>
      <c r="T300" s="54" t="n">
        <f aca="false">IF(D300="","",ROUND(SQRT(((D300+G300)*O300/100)^2+(J300*(D300+G300)*0.09179)^2),0))</f>
        <v>74</v>
      </c>
      <c r="U300" s="32"/>
    </row>
    <row r="301" customFormat="false" ht="15" hidden="false" customHeight="false" outlineLevel="0" collapsed="false">
      <c r="A301" s="32" t="s">
        <v>386</v>
      </c>
      <c r="B301" s="32" t="s">
        <v>479</v>
      </c>
      <c r="C301" s="32" t="s">
        <v>481</v>
      </c>
      <c r="D301" s="54" t="n">
        <v>619</v>
      </c>
      <c r="E301" s="54" t="n">
        <v>636</v>
      </c>
      <c r="F301" s="65" t="n">
        <f aca="false">IF(E301="","",D301-E301)</f>
        <v>-17</v>
      </c>
      <c r="G301" s="54" t="n">
        <v>1231</v>
      </c>
      <c r="H301" s="54" t="n">
        <v>1262</v>
      </c>
      <c r="I301" s="65" t="n">
        <f aca="false">IF(H301="","",G301-H301)</f>
        <v>-31</v>
      </c>
      <c r="J301" s="55" t="n">
        <f aca="false">IF(OR(D301="",D301+G301=0),"",D301/(D301+G301))</f>
        <v>0.334594594594595</v>
      </c>
      <c r="K301" s="55" t="n">
        <f aca="false">IF(E301="","",E301/(E301+H301))</f>
        <v>0.33508956796628</v>
      </c>
      <c r="L301" s="66" t="n">
        <f aca="false">IF(OR(K301="",J301=""),"",(J301-K301)*100)</f>
        <v>-0.0494973371685692</v>
      </c>
      <c r="M301" s="36" t="n">
        <v>2.56149220728919</v>
      </c>
      <c r="N301" s="36" t="n">
        <v>2.07923323551944</v>
      </c>
      <c r="O301" s="36" t="n">
        <f aca="false">SQRT(M301^2+N301^2)</f>
        <v>3.29915946502922</v>
      </c>
      <c r="P301" s="55" t="n">
        <f aca="false">IF(J301="","",MAX(0,J301-1.96*O301/100))</f>
        <v>0.269931069080022</v>
      </c>
      <c r="Q301" s="55" t="n">
        <f aca="false">IF(J301="","",MIN(1,J301+1.96*O301/100))</f>
        <v>0.399258120109167</v>
      </c>
      <c r="R301" s="32" t="str">
        <f aca="false">IF(L301="","",IF(ABS(L301)&lt;=O301,"Yes","No"))</f>
        <v>Yes</v>
      </c>
      <c r="S301" s="32" t="str">
        <f aca="false">IF(L301="","",IF(ABS(L301)&lt;=1.96*O301,"Yes","No"))</f>
        <v>Yes</v>
      </c>
      <c r="T301" s="54" t="n">
        <f aca="false">IF(D301="","",ROUND(SQRT(((D301+G301)*O301/100)^2+(J301*(D301+G301)*0.09179)^2),0))</f>
        <v>83</v>
      </c>
      <c r="U301" s="32"/>
    </row>
    <row r="302" customFormat="false" ht="15" hidden="false" customHeight="false" outlineLevel="0" collapsed="false">
      <c r="A302" s="32" t="s">
        <v>386</v>
      </c>
      <c r="B302" s="32" t="s">
        <v>479</v>
      </c>
      <c r="C302" s="32" t="s">
        <v>482</v>
      </c>
      <c r="D302" s="54" t="n">
        <v>212</v>
      </c>
      <c r="E302" s="54" t="n">
        <v>224</v>
      </c>
      <c r="F302" s="65" t="n">
        <f aca="false">IF(E302="","",D302-E302)</f>
        <v>-12</v>
      </c>
      <c r="G302" s="54" t="n">
        <v>505</v>
      </c>
      <c r="H302" s="54" t="n">
        <v>495</v>
      </c>
      <c r="I302" s="65" t="n">
        <f aca="false">IF(H302="","",G302-H302)</f>
        <v>10</v>
      </c>
      <c r="J302" s="55" t="n">
        <f aca="false">IF(OR(D302="",D302+G302=0),"",D302/(D302+G302))</f>
        <v>0.295676429567643</v>
      </c>
      <c r="K302" s="55" t="n">
        <f aca="false">IF(E302="","",E302/(E302+H302))</f>
        <v>0.311543810848401</v>
      </c>
      <c r="L302" s="66" t="n">
        <f aca="false">IF(OR(K302="",J302=""),"",(J302-K302)*100)</f>
        <v>-1.58673812807576</v>
      </c>
      <c r="M302" s="36" t="n">
        <v>4.08777417922727</v>
      </c>
      <c r="N302" s="36" t="n">
        <v>2.07923323551944</v>
      </c>
      <c r="O302" s="36" t="n">
        <f aca="false">SQRT(M302^2+N302^2)</f>
        <v>4.58618671534924</v>
      </c>
      <c r="P302" s="55" t="n">
        <f aca="false">IF(J302="","",MAX(0,J302-1.96*O302/100))</f>
        <v>0.205787169946798</v>
      </c>
      <c r="Q302" s="55" t="n">
        <f aca="false">IF(J302="","",MIN(1,J302+1.96*O302/100))</f>
        <v>0.385565689188488</v>
      </c>
      <c r="R302" s="32" t="str">
        <f aca="false">IF(L302="","",IF(ABS(L302)&lt;=O302,"Yes","No"))</f>
        <v>Yes</v>
      </c>
      <c r="S302" s="32" t="str">
        <f aca="false">IF(L302="","",IF(ABS(L302)&lt;=1.96*O302,"Yes","No"))</f>
        <v>Yes</v>
      </c>
      <c r="T302" s="54" t="n">
        <f aca="false">IF(D302="","",ROUND(SQRT(((D302+G302)*O302/100)^2+(J302*(D302+G302)*0.15542)^2),0))</f>
        <v>47</v>
      </c>
      <c r="U302" s="32"/>
    </row>
    <row r="303" customFormat="false" ht="15" hidden="false" customHeight="false" outlineLevel="0" collapsed="false">
      <c r="A303" s="32" t="s">
        <v>386</v>
      </c>
      <c r="B303" s="32" t="s">
        <v>479</v>
      </c>
      <c r="C303" s="32" t="s">
        <v>483</v>
      </c>
      <c r="D303" s="54" t="n">
        <v>476</v>
      </c>
      <c r="E303" s="54" t="n">
        <v>478</v>
      </c>
      <c r="F303" s="65" t="n">
        <f aca="false">IF(E303="","",D303-E303)</f>
        <v>-2</v>
      </c>
      <c r="G303" s="54" t="n">
        <v>950</v>
      </c>
      <c r="H303" s="54" t="n">
        <v>948</v>
      </c>
      <c r="I303" s="65" t="n">
        <f aca="false">IF(H303="","",G303-H303)</f>
        <v>2</v>
      </c>
      <c r="J303" s="55" t="n">
        <f aca="false">IF(OR(D303="",D303+G303=0),"",D303/(D303+G303))</f>
        <v>0.333800841514727</v>
      </c>
      <c r="K303" s="55" t="n">
        <f aca="false">IF(E303="","",E303/(E303+H303))</f>
        <v>0.335203366058906</v>
      </c>
      <c r="L303" s="66" t="n">
        <f aca="false">IF(OR(K303="",J303=""),"",(J303-K303)*100)</f>
        <v>-0.140252454417955</v>
      </c>
      <c r="M303" s="36" t="n">
        <v>2.56149220728919</v>
      </c>
      <c r="N303" s="36" t="n">
        <v>2.07923323551944</v>
      </c>
      <c r="O303" s="36" t="n">
        <f aca="false">SQRT(M303^2+N303^2)</f>
        <v>3.29915946502922</v>
      </c>
      <c r="P303" s="55" t="n">
        <f aca="false">IF(J303="","",MAX(0,J303-1.96*O303/100))</f>
        <v>0.269137316000154</v>
      </c>
      <c r="Q303" s="55" t="n">
        <f aca="false">IF(J303="","",MIN(1,J303+1.96*O303/100))</f>
        <v>0.398464367029299</v>
      </c>
      <c r="R303" s="32" t="str">
        <f aca="false">IF(L303="","",IF(ABS(L303)&lt;=O303,"Yes","No"))</f>
        <v>Yes</v>
      </c>
      <c r="S303" s="32" t="str">
        <f aca="false">IF(L303="","",IF(ABS(L303)&lt;=1.96*O303,"Yes","No"))</f>
        <v>Yes</v>
      </c>
      <c r="T303" s="54" t="n">
        <f aca="false">IF(D303="","",ROUND(SQRT(((D303+G303)*O303/100)^2+(J303*(D303+G303)*0.09179)^2),0))</f>
        <v>64</v>
      </c>
      <c r="U303" s="32"/>
    </row>
    <row r="304" customFormat="false" ht="15" hidden="false" customHeight="false" outlineLevel="0" collapsed="false">
      <c r="A304" s="32" t="s">
        <v>386</v>
      </c>
      <c r="B304" s="32" t="s">
        <v>479</v>
      </c>
      <c r="C304" s="32" t="s">
        <v>484</v>
      </c>
      <c r="D304" s="54" t="n">
        <v>326</v>
      </c>
      <c r="E304" s="54" t="n">
        <v>360</v>
      </c>
      <c r="F304" s="65" t="n">
        <f aca="false">IF(E304="","",D304-E304)</f>
        <v>-34</v>
      </c>
      <c r="G304" s="54" t="n">
        <v>672</v>
      </c>
      <c r="H304" s="54" t="n">
        <v>645</v>
      </c>
      <c r="I304" s="65" t="n">
        <f aca="false">IF(H304="","",G304-H304)</f>
        <v>27</v>
      </c>
      <c r="J304" s="55" t="n">
        <f aca="false">IF(OR(D304="",D304+G304=0),"",D304/(D304+G304))</f>
        <v>0.326653306613226</v>
      </c>
      <c r="K304" s="55" t="n">
        <f aca="false">IF(E304="","",E304/(E304+H304))</f>
        <v>0.358208955223881</v>
      </c>
      <c r="L304" s="66" t="n">
        <f aca="false">IF(OR(K304="",J304=""),"",(J304-K304)*100)</f>
        <v>-3.15556486106541</v>
      </c>
      <c r="M304" s="36" t="n">
        <v>2.81289925030312</v>
      </c>
      <c r="N304" s="36" t="n">
        <v>2.07923323551944</v>
      </c>
      <c r="O304" s="36" t="n">
        <f aca="false">SQRT(M304^2+N304^2)</f>
        <v>3.49794411619804</v>
      </c>
      <c r="P304" s="55" t="n">
        <f aca="false">IF(J304="","",MAX(0,J304-1.96*O304/100))</f>
        <v>0.258093601935745</v>
      </c>
      <c r="Q304" s="55" t="n">
        <f aca="false">IF(J304="","",MIN(1,J304+1.96*O304/100))</f>
        <v>0.395213011290708</v>
      </c>
      <c r="R304" s="32" t="str">
        <f aca="false">IF(L304="","",IF(ABS(L304)&lt;=O304,"Yes","No"))</f>
        <v>Yes</v>
      </c>
      <c r="S304" s="32" t="str">
        <f aca="false">IF(L304="","",IF(ABS(L304)&lt;=1.96*O304,"Yes","No"))</f>
        <v>Yes</v>
      </c>
      <c r="T304" s="54" t="n">
        <f aca="false">IF(D304="","",ROUND(SQRT(((D304+G304)*O304/100)^2+(J304*(D304+G304)*0.09439)^2),0))</f>
        <v>47</v>
      </c>
      <c r="U304" s="32"/>
    </row>
    <row r="305" customFormat="false" ht="15" hidden="false" customHeight="false" outlineLevel="0" collapsed="false">
      <c r="A305" s="32" t="s">
        <v>386</v>
      </c>
      <c r="B305" s="32" t="s">
        <v>485</v>
      </c>
      <c r="C305" s="32" t="s">
        <v>486</v>
      </c>
      <c r="D305" s="54" t="n">
        <v>63</v>
      </c>
      <c r="E305" s="54" t="n">
        <v>264</v>
      </c>
      <c r="F305" s="65" t="n">
        <f aca="false">IF(E305="","",D305-E305)</f>
        <v>-201</v>
      </c>
      <c r="G305" s="54" t="n">
        <v>117</v>
      </c>
      <c r="H305" s="54" t="n">
        <v>439</v>
      </c>
      <c r="I305" s="65" t="n">
        <f aca="false">IF(H305="","",G305-H305)</f>
        <v>-322</v>
      </c>
      <c r="J305" s="55" t="n">
        <f aca="false">IF(OR(D305="",D305+G305=0),"",D305/(D305+G305))</f>
        <v>0.35</v>
      </c>
      <c r="K305" s="55" t="n">
        <f aca="false">IF(E305="","",E305/(E305+H305))</f>
        <v>0.375533428165007</v>
      </c>
      <c r="L305" s="66" t="n">
        <f aca="false">IF(OR(K305="",J305=""),"",(J305-K305)*100)</f>
        <v>-2.55334281650071</v>
      </c>
      <c r="M305" s="36" t="n">
        <v>4.08777417922727</v>
      </c>
      <c r="N305" s="36" t="n">
        <v>2.07923323551944</v>
      </c>
      <c r="O305" s="36" t="n">
        <f aca="false">SQRT(M305^2+N305^2)</f>
        <v>4.58618671534924</v>
      </c>
      <c r="P305" s="55" t="n">
        <f aca="false">IF(J305="","",MAX(0,J305-1.96*O305/100))</f>
        <v>0.260110740379155</v>
      </c>
      <c r="Q305" s="55" t="n">
        <f aca="false">IF(J305="","",MIN(1,J305+1.96*O305/100))</f>
        <v>0.439889259620845</v>
      </c>
      <c r="R305" s="32" t="str">
        <f aca="false">IF(L305="","",IF(ABS(L305)&lt;=O305,"Yes","No"))</f>
        <v>Yes</v>
      </c>
      <c r="S305" s="32" t="str">
        <f aca="false">IF(L305="","",IF(ABS(L305)&lt;=1.96*O305,"Yes","No"))</f>
        <v>Yes</v>
      </c>
      <c r="T305" s="54" t="n">
        <f aca="false">IF(D305="","",ROUND(SQRT(((D305+G305)*O305/100)^2+(J305*(D305+G305)*0.15542)^2),0))</f>
        <v>13</v>
      </c>
      <c r="U305" s="32"/>
    </row>
    <row r="306" customFormat="false" ht="15" hidden="false" customHeight="false" outlineLevel="0" collapsed="false">
      <c r="A306" s="32" t="s">
        <v>386</v>
      </c>
      <c r="B306" s="32" t="s">
        <v>485</v>
      </c>
      <c r="C306" s="32" t="s">
        <v>487</v>
      </c>
      <c r="D306" s="54" t="n">
        <v>358</v>
      </c>
      <c r="E306" s="54" t="n">
        <v>361</v>
      </c>
      <c r="F306" s="65" t="n">
        <f aca="false">IF(E306="","",D306-E306)</f>
        <v>-3</v>
      </c>
      <c r="G306" s="54" t="n">
        <v>748</v>
      </c>
      <c r="H306" s="54" t="n">
        <v>775</v>
      </c>
      <c r="I306" s="65" t="n">
        <f aca="false">IF(H306="","",G306-H306)</f>
        <v>-27</v>
      </c>
      <c r="J306" s="55" t="n">
        <f aca="false">IF(OR(D306="",D306+G306=0),"",D306/(D306+G306))</f>
        <v>0.32368896925859</v>
      </c>
      <c r="K306" s="55" t="n">
        <f aca="false">IF(E306="","",E306/(E306+H306))</f>
        <v>0.317781690140845</v>
      </c>
      <c r="L306" s="66" t="n">
        <f aca="false">IF(OR(K306="",J306=""),"",(J306-K306)*100)</f>
        <v>0.590727911774447</v>
      </c>
      <c r="M306" s="36" t="n">
        <v>2.81289925030312</v>
      </c>
      <c r="N306" s="36" t="n">
        <v>2.07923323551944</v>
      </c>
      <c r="O306" s="36" t="n">
        <f aca="false">SQRT(M306^2+N306^2)</f>
        <v>3.49794411619804</v>
      </c>
      <c r="P306" s="55" t="n">
        <f aca="false">IF(J306="","",MAX(0,J306-1.96*O306/100))</f>
        <v>0.255129264581108</v>
      </c>
      <c r="Q306" s="55" t="n">
        <f aca="false">IF(J306="","",MIN(1,J306+1.96*O306/100))</f>
        <v>0.392248673936071</v>
      </c>
      <c r="R306" s="32" t="str">
        <f aca="false">IF(L306="","",IF(ABS(L306)&lt;=O306,"Yes","No"))</f>
        <v>Yes</v>
      </c>
      <c r="S306" s="32" t="str">
        <f aca="false">IF(L306="","",IF(ABS(L306)&lt;=1.96*O306,"Yes","No"))</f>
        <v>Yes</v>
      </c>
      <c r="T306" s="54" t="n">
        <f aca="false">IF(D306="","",ROUND(SQRT(((D306+G306)*O306/100)^2+(J306*(D306+G306)*0.09439)^2),0))</f>
        <v>51</v>
      </c>
      <c r="U306" s="32"/>
    </row>
    <row r="307" customFormat="false" ht="15" hidden="false" customHeight="false" outlineLevel="0" collapsed="false">
      <c r="A307" s="32" t="s">
        <v>386</v>
      </c>
      <c r="B307" s="32" t="s">
        <v>488</v>
      </c>
      <c r="C307" s="32" t="s">
        <v>489</v>
      </c>
      <c r="D307" s="54" t="n">
        <v>257</v>
      </c>
      <c r="E307" s="54"/>
      <c r="F307" s="65" t="str">
        <f aca="false">IF(E307="","",D307-E307)</f>
        <v/>
      </c>
      <c r="G307" s="54" t="n">
        <v>357</v>
      </c>
      <c r="H307" s="54"/>
      <c r="I307" s="65" t="str">
        <f aca="false">IF(H307="","",G307-H307)</f>
        <v/>
      </c>
      <c r="J307" s="55" t="n">
        <f aca="false">IF(OR(D307="",D307+G307=0),"",D307/(D307+G307))</f>
        <v>0.4185667752443</v>
      </c>
      <c r="K307" s="55" t="str">
        <f aca="false">IF(E307="","",E307/(E307+H307))</f>
        <v/>
      </c>
      <c r="L307" s="66" t="str">
        <f aca="false">IF(OR(K307="",J307=""),"",(J307-K307)*100)</f>
        <v/>
      </c>
      <c r="M307" s="36" t="n">
        <v>4.08777417922727</v>
      </c>
      <c r="N307" s="36" t="n">
        <v>2.07923323551944</v>
      </c>
      <c r="O307" s="36" t="n">
        <f aca="false">SQRT(M307^2+N307^2)</f>
        <v>4.58618671534924</v>
      </c>
      <c r="P307" s="55" t="n">
        <f aca="false">IF(J307="","",MAX(0,J307-1.96*O307/100))</f>
        <v>0.328677515623455</v>
      </c>
      <c r="Q307" s="55" t="n">
        <f aca="false">IF(J307="","",MIN(1,J307+1.96*O307/100))</f>
        <v>0.508456034865145</v>
      </c>
      <c r="R307" s="32" t="str">
        <f aca="false">IF(L307="","",IF(ABS(L307)&lt;=O307,"Yes","No"))</f>
        <v/>
      </c>
      <c r="S307" s="32" t="str">
        <f aca="false">IF(L307="","",IF(ABS(L307)&lt;=1.96*O307,"Yes","No"))</f>
        <v/>
      </c>
      <c r="T307" s="54" t="n">
        <f aca="false">IF(D307="","",ROUND(SQRT(((D307+G307)*O307/100)^2+(J307*(D307+G307)*0.15542)^2),0))</f>
        <v>49</v>
      </c>
      <c r="U307" s="32" t="s">
        <v>703</v>
      </c>
    </row>
    <row r="308" customFormat="false" ht="15" hidden="false" customHeight="false" outlineLevel="0" collapsed="false">
      <c r="A308" s="32" t="s">
        <v>386</v>
      </c>
      <c r="B308" s="32" t="s">
        <v>488</v>
      </c>
      <c r="C308" s="32" t="s">
        <v>490</v>
      </c>
      <c r="D308" s="54" t="n">
        <v>607</v>
      </c>
      <c r="E308" s="54"/>
      <c r="F308" s="65" t="str">
        <f aca="false">IF(E308="","",D308-E308)</f>
        <v/>
      </c>
      <c r="G308" s="54" t="n">
        <v>793</v>
      </c>
      <c r="H308" s="54"/>
      <c r="I308" s="65" t="str">
        <f aca="false">IF(H308="","",G308-H308)</f>
        <v/>
      </c>
      <c r="J308" s="55" t="n">
        <f aca="false">IF(OR(D308="",D308+G308=0),"",D308/(D308+G308))</f>
        <v>0.433571428571429</v>
      </c>
      <c r="K308" s="55" t="str">
        <f aca="false">IF(E308="","",E308/(E308+H308))</f>
        <v/>
      </c>
      <c r="L308" s="66" t="str">
        <f aca="false">IF(OR(K308="",J308=""),"",(J308-K308)*100)</f>
        <v/>
      </c>
      <c r="M308" s="36" t="n">
        <v>2.56149220728919</v>
      </c>
      <c r="N308" s="36" t="n">
        <v>2.07923323551944</v>
      </c>
      <c r="O308" s="36" t="n">
        <f aca="false">SQRT(M308^2+N308^2)</f>
        <v>3.29915946502922</v>
      </c>
      <c r="P308" s="55" t="n">
        <f aca="false">IF(J308="","",MAX(0,J308-1.96*O308/100))</f>
        <v>0.368907903056856</v>
      </c>
      <c r="Q308" s="55" t="n">
        <f aca="false">IF(J308="","",MIN(1,J308+1.96*O308/100))</f>
        <v>0.498234954086001</v>
      </c>
      <c r="R308" s="32" t="str">
        <f aca="false">IF(L308="","",IF(ABS(L308)&lt;=O308,"Yes","No"))</f>
        <v/>
      </c>
      <c r="S308" s="32" t="str">
        <f aca="false">IF(L308="","",IF(ABS(L308)&lt;=1.96*O308,"Yes","No"))</f>
        <v/>
      </c>
      <c r="T308" s="54" t="n">
        <f aca="false">IF(D308="","",ROUND(SQRT(((D308+G308)*O308/100)^2+(J308*(D308+G308)*0.09179)^2),0))</f>
        <v>72</v>
      </c>
      <c r="U308" s="32" t="s">
        <v>703</v>
      </c>
    </row>
    <row r="309" customFormat="false" ht="15" hidden="false" customHeight="false" outlineLevel="0" collapsed="false">
      <c r="A309" s="32" t="s">
        <v>386</v>
      </c>
      <c r="B309" s="32" t="s">
        <v>488</v>
      </c>
      <c r="C309" s="32" t="s">
        <v>491</v>
      </c>
      <c r="D309" s="54" t="n">
        <v>579</v>
      </c>
      <c r="E309" s="54" t="n">
        <v>606</v>
      </c>
      <c r="F309" s="65" t="n">
        <f aca="false">IF(E309="","",D309-E309)</f>
        <v>-27</v>
      </c>
      <c r="G309" s="54" t="n">
        <v>835</v>
      </c>
      <c r="H309" s="54" t="n">
        <v>825</v>
      </c>
      <c r="I309" s="65" t="n">
        <f aca="false">IF(H309="","",G309-H309)</f>
        <v>10</v>
      </c>
      <c r="J309" s="55" t="n">
        <f aca="false">IF(OR(D309="",D309+G309=0),"",D309/(D309+G309))</f>
        <v>0.409476661951909</v>
      </c>
      <c r="K309" s="55" t="n">
        <f aca="false">IF(E309="","",E309/(E309+H309))</f>
        <v>0.423480083857442</v>
      </c>
      <c r="L309" s="66" t="n">
        <f aca="false">IF(OR(K309="",J309=""),"",(J309-K309)*100)</f>
        <v>-1.40034219055329</v>
      </c>
      <c r="M309" s="36" t="n">
        <v>2.56149220728919</v>
      </c>
      <c r="N309" s="36" t="n">
        <v>2.07923323551944</v>
      </c>
      <c r="O309" s="36" t="n">
        <f aca="false">SQRT(M309^2+N309^2)</f>
        <v>3.29915946502922</v>
      </c>
      <c r="P309" s="55" t="n">
        <f aca="false">IF(J309="","",MAX(0,J309-1.96*O309/100))</f>
        <v>0.344813136437337</v>
      </c>
      <c r="Q309" s="55" t="n">
        <f aca="false">IF(J309="","",MIN(1,J309+1.96*O309/100))</f>
        <v>0.474140187466482</v>
      </c>
      <c r="R309" s="32" t="str">
        <f aca="false">IF(L309="","",IF(ABS(L309)&lt;=O309,"Yes","No"))</f>
        <v>Yes</v>
      </c>
      <c r="S309" s="32" t="str">
        <f aca="false">IF(L309="","",IF(ABS(L309)&lt;=1.96*O309,"Yes","No"))</f>
        <v>Yes</v>
      </c>
      <c r="T309" s="54" t="n">
        <f aca="false">IF(D309="","",ROUND(SQRT(((D309+G309)*O309/100)^2+(J309*(D309+G309)*0.09179)^2),0))</f>
        <v>71</v>
      </c>
      <c r="U309" s="32"/>
    </row>
    <row r="310" customFormat="false" ht="15" hidden="false" customHeight="false" outlineLevel="0" collapsed="false">
      <c r="A310" s="32" t="s">
        <v>386</v>
      </c>
      <c r="B310" s="32" t="s">
        <v>488</v>
      </c>
      <c r="C310" s="32" t="s">
        <v>492</v>
      </c>
      <c r="D310" s="54" t="n">
        <v>558</v>
      </c>
      <c r="E310" s="54"/>
      <c r="F310" s="65" t="str">
        <f aca="false">IF(E310="","",D310-E310)</f>
        <v/>
      </c>
      <c r="G310" s="54" t="n">
        <v>786</v>
      </c>
      <c r="H310" s="54"/>
      <c r="I310" s="65" t="str">
        <f aca="false">IF(H310="","",G310-H310)</f>
        <v/>
      </c>
      <c r="J310" s="55" t="n">
        <f aca="false">IF(OR(D310="",D310+G310=0),"",D310/(D310+G310))</f>
        <v>0.415178571428571</v>
      </c>
      <c r="K310" s="55" t="str">
        <f aca="false">IF(E310="","",E310/(E310+H310))</f>
        <v/>
      </c>
      <c r="L310" s="66" t="str">
        <f aca="false">IF(OR(K310="",J310=""),"",(J310-K310)*100)</f>
        <v/>
      </c>
      <c r="M310" s="36" t="n">
        <v>2.56149220728919</v>
      </c>
      <c r="N310" s="36" t="n">
        <v>2.07923323551944</v>
      </c>
      <c r="O310" s="36" t="n">
        <f aca="false">SQRT(M310^2+N310^2)</f>
        <v>3.29915946502922</v>
      </c>
      <c r="P310" s="55" t="n">
        <f aca="false">IF(J310="","",MAX(0,J310-1.96*O310/100))</f>
        <v>0.350515045913999</v>
      </c>
      <c r="Q310" s="55" t="n">
        <f aca="false">IF(J310="","",MIN(1,J310+1.96*O310/100))</f>
        <v>0.479842096943144</v>
      </c>
      <c r="R310" s="32" t="str">
        <f aca="false">IF(L310="","",IF(ABS(L310)&lt;=O310,"Yes","No"))</f>
        <v/>
      </c>
      <c r="S310" s="32" t="str">
        <f aca="false">IF(L310="","",IF(ABS(L310)&lt;=1.96*O310,"Yes","No"))</f>
        <v/>
      </c>
      <c r="T310" s="54" t="n">
        <f aca="false">IF(D310="","",ROUND(SQRT(((D310+G310)*O310/100)^2+(J310*(D310+G310)*0.09179)^2),0))</f>
        <v>68</v>
      </c>
      <c r="U310" s="32" t="s">
        <v>703</v>
      </c>
    </row>
    <row r="311" customFormat="false" ht="15" hidden="false" customHeight="false" outlineLevel="0" collapsed="false">
      <c r="A311" s="32" t="s">
        <v>386</v>
      </c>
      <c r="B311" s="32" t="s">
        <v>493</v>
      </c>
      <c r="C311" s="32" t="s">
        <v>494</v>
      </c>
      <c r="D311" s="54" t="n">
        <v>573</v>
      </c>
      <c r="E311" s="54" t="n">
        <v>585</v>
      </c>
      <c r="F311" s="65" t="n">
        <f aca="false">IF(E311="","",D311-E311)</f>
        <v>-12</v>
      </c>
      <c r="G311" s="54" t="n">
        <v>533</v>
      </c>
      <c r="H311" s="54" t="n">
        <v>527</v>
      </c>
      <c r="I311" s="65" t="n">
        <f aca="false">IF(H311="","",G311-H311)</f>
        <v>6</v>
      </c>
      <c r="J311" s="55" t="n">
        <f aca="false">IF(OR(D311="",D311+G311=0),"",D311/(D311+G311))</f>
        <v>0.518083182640145</v>
      </c>
      <c r="K311" s="55" t="n">
        <f aca="false">IF(E311="","",E311/(E311+H311))</f>
        <v>0.526079136690647</v>
      </c>
      <c r="L311" s="66" t="n">
        <f aca="false">IF(OR(K311="",J311=""),"",(J311-K311)*100)</f>
        <v>-0.79959540505028</v>
      </c>
      <c r="M311" s="36" t="n">
        <v>2.81289925030312</v>
      </c>
      <c r="N311" s="36" t="n">
        <v>2.07923323551944</v>
      </c>
      <c r="O311" s="36" t="n">
        <f aca="false">SQRT(M311^2+N311^2)</f>
        <v>3.49794411619804</v>
      </c>
      <c r="P311" s="55" t="n">
        <f aca="false">IF(J311="","",MAX(0,J311-1.96*O311/100))</f>
        <v>0.449523477962663</v>
      </c>
      <c r="Q311" s="55" t="n">
        <f aca="false">IF(J311="","",MIN(1,J311+1.96*O311/100))</f>
        <v>0.586642887317626</v>
      </c>
      <c r="R311" s="32" t="str">
        <f aca="false">IF(L311="","",IF(ABS(L311)&lt;=O311,"Yes","No"))</f>
        <v>Yes</v>
      </c>
      <c r="S311" s="32" t="str">
        <f aca="false">IF(L311="","",IF(ABS(L311)&lt;=1.96*O311,"Yes","No"))</f>
        <v>Yes</v>
      </c>
      <c r="T311" s="54" t="n">
        <f aca="false">IF(D311="","",ROUND(SQRT(((D311+G311)*O311/100)^2+(J311*(D311+G311)*0.09439)^2),0))</f>
        <v>66</v>
      </c>
      <c r="U311" s="32"/>
    </row>
    <row r="312" customFormat="false" ht="15" hidden="false" customHeight="false" outlineLevel="0" collapsed="false">
      <c r="A312" s="32" t="s">
        <v>386</v>
      </c>
      <c r="B312" s="32" t="s">
        <v>493</v>
      </c>
      <c r="C312" s="32" t="s">
        <v>495</v>
      </c>
      <c r="D312" s="54" t="n">
        <v>668</v>
      </c>
      <c r="E312" s="54" t="n">
        <v>639</v>
      </c>
      <c r="F312" s="65" t="n">
        <f aca="false">IF(E312="","",D312-E312)</f>
        <v>29</v>
      </c>
      <c r="G312" s="54" t="n">
        <v>896</v>
      </c>
      <c r="H312" s="54" t="n">
        <v>886</v>
      </c>
      <c r="I312" s="65" t="n">
        <f aca="false">IF(H312="","",G312-H312)</f>
        <v>10</v>
      </c>
      <c r="J312" s="55" t="n">
        <f aca="false">IF(OR(D312="",D312+G312=0),"",D312/(D312+G312))</f>
        <v>0.427109974424552</v>
      </c>
      <c r="K312" s="55" t="n">
        <f aca="false">IF(E312="","",E312/(E312+H312))</f>
        <v>0.419016393442623</v>
      </c>
      <c r="L312" s="66" t="n">
        <f aca="false">IF(OR(K312="",J312=""),"",(J312-K312)*100)</f>
        <v>0.809358098192953</v>
      </c>
      <c r="M312" s="36" t="n">
        <v>2.56149220728919</v>
      </c>
      <c r="N312" s="36" t="n">
        <v>2.07923323551944</v>
      </c>
      <c r="O312" s="36" t="n">
        <f aca="false">SQRT(M312^2+N312^2)</f>
        <v>3.29915946502922</v>
      </c>
      <c r="P312" s="55" t="n">
        <f aca="false">IF(J312="","",MAX(0,J312-1.96*O312/100))</f>
        <v>0.36244644890998</v>
      </c>
      <c r="Q312" s="55" t="n">
        <f aca="false">IF(J312="","",MIN(1,J312+1.96*O312/100))</f>
        <v>0.491773499939125</v>
      </c>
      <c r="R312" s="32" t="str">
        <f aca="false">IF(L312="","",IF(ABS(L312)&lt;=O312,"Yes","No"))</f>
        <v>Yes</v>
      </c>
      <c r="S312" s="32" t="str">
        <f aca="false">IF(L312="","",IF(ABS(L312)&lt;=1.96*O312,"Yes","No"))</f>
        <v>Yes</v>
      </c>
      <c r="T312" s="54" t="n">
        <f aca="false">IF(D312="","",ROUND(SQRT(((D312+G312)*O312/100)^2+(J312*(D312+G312)*0.09179)^2),0))</f>
        <v>80</v>
      </c>
      <c r="U312" s="32"/>
    </row>
    <row r="313" customFormat="false" ht="15" hidden="false" customHeight="false" outlineLevel="0" collapsed="false">
      <c r="A313" s="32" t="s">
        <v>386</v>
      </c>
      <c r="B313" s="32" t="s">
        <v>493</v>
      </c>
      <c r="C313" s="32" t="s">
        <v>496</v>
      </c>
      <c r="D313" s="54" t="n">
        <v>299</v>
      </c>
      <c r="E313" s="54"/>
      <c r="F313" s="65" t="str">
        <f aca="false">IF(E313="","",D313-E313)</f>
        <v/>
      </c>
      <c r="G313" s="54" t="n">
        <v>371</v>
      </c>
      <c r="H313" s="54"/>
      <c r="I313" s="65" t="str">
        <f aca="false">IF(H313="","",G313-H313)</f>
        <v/>
      </c>
      <c r="J313" s="55" t="n">
        <f aca="false">IF(OR(D313="",D313+G313=0),"",D313/(D313+G313))</f>
        <v>0.446268656716418</v>
      </c>
      <c r="K313" s="55" t="str">
        <f aca="false">IF(E313="","",E313/(E313+H313))</f>
        <v/>
      </c>
      <c r="L313" s="66" t="str">
        <f aca="false">IF(OR(K313="",J313=""),"",(J313-K313)*100)</f>
        <v/>
      </c>
      <c r="M313" s="36" t="n">
        <v>4.08777417922727</v>
      </c>
      <c r="N313" s="36" t="n">
        <v>2.07923323551944</v>
      </c>
      <c r="O313" s="36" t="n">
        <f aca="false">SQRT(M313^2+N313^2)</f>
        <v>4.58618671534924</v>
      </c>
      <c r="P313" s="55" t="n">
        <f aca="false">IF(J313="","",MAX(0,J313-1.96*O313/100))</f>
        <v>0.356379397095573</v>
      </c>
      <c r="Q313" s="55" t="n">
        <f aca="false">IF(J313="","",MIN(1,J313+1.96*O313/100))</f>
        <v>0.536157916337263</v>
      </c>
      <c r="R313" s="32" t="str">
        <f aca="false">IF(L313="","",IF(ABS(L313)&lt;=O313,"Yes","No"))</f>
        <v/>
      </c>
      <c r="S313" s="32" t="str">
        <f aca="false">IF(L313="","",IF(ABS(L313)&lt;=1.96*O313,"Yes","No"))</f>
        <v/>
      </c>
      <c r="T313" s="54" t="n">
        <f aca="false">IF(D313="","",ROUND(SQRT(((D313+G313)*O313/100)^2+(J313*(D313+G313)*0.15542)^2),0))</f>
        <v>56</v>
      </c>
      <c r="U313" s="32" t="s">
        <v>703</v>
      </c>
    </row>
    <row r="314" customFormat="false" ht="15" hidden="false" customHeight="false" outlineLevel="0" collapsed="false">
      <c r="A314" s="32" t="s">
        <v>386</v>
      </c>
      <c r="B314" s="32" t="s">
        <v>493</v>
      </c>
      <c r="C314" s="32" t="s">
        <v>497</v>
      </c>
      <c r="D314" s="54" t="n">
        <v>468</v>
      </c>
      <c r="E314" s="54" t="n">
        <v>496</v>
      </c>
      <c r="F314" s="65" t="n">
        <f aca="false">IF(E314="","",D314-E314)</f>
        <v>-28</v>
      </c>
      <c r="G314" s="54" t="n">
        <v>463</v>
      </c>
      <c r="H314" s="54" t="n">
        <v>458</v>
      </c>
      <c r="I314" s="65" t="n">
        <f aca="false">IF(H314="","",G314-H314)</f>
        <v>5</v>
      </c>
      <c r="J314" s="55" t="n">
        <f aca="false">IF(OR(D314="",D314+G314=0),"",D314/(D314+G314))</f>
        <v>0.502685284640172</v>
      </c>
      <c r="K314" s="55" t="n">
        <f aca="false">IF(E314="","",E314/(E314+H314))</f>
        <v>0.519916142557652</v>
      </c>
      <c r="L314" s="66" t="n">
        <f aca="false">IF(OR(K314="",J314=""),"",(J314-K314)*100)</f>
        <v>-1.72308579174801</v>
      </c>
      <c r="M314" s="36" t="n">
        <v>2.81289925030312</v>
      </c>
      <c r="N314" s="36" t="n">
        <v>2.07923323551944</v>
      </c>
      <c r="O314" s="36" t="n">
        <f aca="false">SQRT(M314^2+N314^2)</f>
        <v>3.49794411619804</v>
      </c>
      <c r="P314" s="55" t="n">
        <f aca="false">IF(J314="","",MAX(0,J314-1.96*O314/100))</f>
        <v>0.43412557996269</v>
      </c>
      <c r="Q314" s="55" t="n">
        <f aca="false">IF(J314="","",MIN(1,J314+1.96*O314/100))</f>
        <v>0.571244989317653</v>
      </c>
      <c r="R314" s="32" t="str">
        <f aca="false">IF(L314="","",IF(ABS(L314)&lt;=O314,"Yes","No"))</f>
        <v>Yes</v>
      </c>
      <c r="S314" s="32" t="str">
        <f aca="false">IF(L314="","",IF(ABS(L314)&lt;=1.96*O314,"Yes","No"))</f>
        <v>Yes</v>
      </c>
      <c r="T314" s="54" t="n">
        <f aca="false">IF(D314="","",ROUND(SQRT(((D314+G314)*O314/100)^2+(J314*(D314+G314)*0.09439)^2),0))</f>
        <v>55</v>
      </c>
      <c r="U314" s="32"/>
    </row>
    <row r="315" customFormat="false" ht="15" hidden="false" customHeight="false" outlineLevel="0" collapsed="false">
      <c r="A315" s="32" t="s">
        <v>386</v>
      </c>
      <c r="B315" s="32" t="s">
        <v>493</v>
      </c>
      <c r="C315" s="32" t="s">
        <v>498</v>
      </c>
      <c r="D315" s="54" t="n">
        <v>398</v>
      </c>
      <c r="E315" s="54" t="n">
        <v>423</v>
      </c>
      <c r="F315" s="65" t="n">
        <f aca="false">IF(E315="","",D315-E315)</f>
        <v>-25</v>
      </c>
      <c r="G315" s="54" t="n">
        <v>578</v>
      </c>
      <c r="H315" s="54" t="n">
        <v>592</v>
      </c>
      <c r="I315" s="65" t="n">
        <f aca="false">IF(H315="","",G315-H315)</f>
        <v>-14</v>
      </c>
      <c r="J315" s="55" t="n">
        <f aca="false">IF(OR(D315="",D315+G315=0),"",D315/(D315+G315))</f>
        <v>0.407786885245902</v>
      </c>
      <c r="K315" s="55" t="n">
        <f aca="false">IF(E315="","",E315/(E315+H315))</f>
        <v>0.416748768472906</v>
      </c>
      <c r="L315" s="66" t="n">
        <f aca="false">IF(OR(K315="",J315=""),"",(J315-K315)*100)</f>
        <v>-0.896188322700481</v>
      </c>
      <c r="M315" s="36" t="n">
        <v>2.81289925030312</v>
      </c>
      <c r="N315" s="36" t="n">
        <v>2.07923323551944</v>
      </c>
      <c r="O315" s="36" t="n">
        <f aca="false">SQRT(M315^2+N315^2)</f>
        <v>3.49794411619804</v>
      </c>
      <c r="P315" s="55" t="n">
        <f aca="false">IF(J315="","",MAX(0,J315-1.96*O315/100))</f>
        <v>0.33922718056842</v>
      </c>
      <c r="Q315" s="55" t="n">
        <f aca="false">IF(J315="","",MIN(1,J315+1.96*O315/100))</f>
        <v>0.476346589923383</v>
      </c>
      <c r="R315" s="32" t="str">
        <f aca="false">IF(L315="","",IF(ABS(L315)&lt;=O315,"Yes","No"))</f>
        <v>Yes</v>
      </c>
      <c r="S315" s="32" t="str">
        <f aca="false">IF(L315="","",IF(ABS(L315)&lt;=1.96*O315,"Yes","No"))</f>
        <v>Yes</v>
      </c>
      <c r="T315" s="54" t="n">
        <f aca="false">IF(D315="","",ROUND(SQRT(((D315+G315)*O315/100)^2+(J315*(D315+G315)*0.09439)^2),0))</f>
        <v>51</v>
      </c>
      <c r="U315" s="32"/>
    </row>
    <row r="316" customFormat="false" ht="15" hidden="false" customHeight="false" outlineLevel="0" collapsed="false">
      <c r="A316" s="32" t="s">
        <v>386</v>
      </c>
      <c r="B316" s="32" t="s">
        <v>493</v>
      </c>
      <c r="C316" s="32" t="s">
        <v>499</v>
      </c>
      <c r="D316" s="54" t="n">
        <v>390</v>
      </c>
      <c r="E316" s="54"/>
      <c r="F316" s="65" t="str">
        <f aca="false">IF(E316="","",D316-E316)</f>
        <v/>
      </c>
      <c r="G316" s="54" t="n">
        <v>438</v>
      </c>
      <c r="H316" s="54"/>
      <c r="I316" s="65" t="str">
        <f aca="false">IF(H316="","",G316-H316)</f>
        <v/>
      </c>
      <c r="J316" s="55" t="n">
        <f aca="false">IF(OR(D316="",D316+G316=0),"",D316/(D316+G316))</f>
        <v>0.471014492753623</v>
      </c>
      <c r="K316" s="55" t="str">
        <f aca="false">IF(E316="","",E316/(E316+H316))</f>
        <v/>
      </c>
      <c r="L316" s="66" t="str">
        <f aca="false">IF(OR(K316="",J316=""),"",(J316-K316)*100)</f>
        <v/>
      </c>
      <c r="M316" s="36" t="n">
        <v>2.81289925030312</v>
      </c>
      <c r="N316" s="36" t="n">
        <v>2.07923323551944</v>
      </c>
      <c r="O316" s="36" t="n">
        <f aca="false">SQRT(M316^2+N316^2)</f>
        <v>3.49794411619804</v>
      </c>
      <c r="P316" s="55" t="n">
        <f aca="false">IF(J316="","",MAX(0,J316-1.96*O316/100))</f>
        <v>0.402454788076142</v>
      </c>
      <c r="Q316" s="55" t="n">
        <f aca="false">IF(J316="","",MIN(1,J316+1.96*O316/100))</f>
        <v>0.539574197431105</v>
      </c>
      <c r="R316" s="32" t="str">
        <f aca="false">IF(L316="","",IF(ABS(L316)&lt;=O316,"Yes","No"))</f>
        <v/>
      </c>
      <c r="S316" s="32" t="str">
        <f aca="false">IF(L316="","",IF(ABS(L316)&lt;=1.96*O316,"Yes","No"))</f>
        <v/>
      </c>
      <c r="T316" s="54" t="n">
        <f aca="false">IF(D316="","",ROUND(SQRT(((D316+G316)*O316/100)^2+(J316*(D316+G316)*0.09439)^2),0))</f>
        <v>47</v>
      </c>
      <c r="U316" s="32" t="s">
        <v>703</v>
      </c>
    </row>
    <row r="317" customFormat="false" ht="15" hidden="false" customHeight="false" outlineLevel="0" collapsed="false">
      <c r="A317" s="32" t="s">
        <v>386</v>
      </c>
      <c r="B317" s="32" t="s">
        <v>500</v>
      </c>
      <c r="C317" s="32" t="s">
        <v>501</v>
      </c>
      <c r="D317" s="54" t="n">
        <v>371</v>
      </c>
      <c r="E317" s="54" t="n">
        <v>409</v>
      </c>
      <c r="F317" s="65" t="n">
        <f aca="false">IF(E317="","",D317-E317)</f>
        <v>-38</v>
      </c>
      <c r="G317" s="54" t="n">
        <v>790</v>
      </c>
      <c r="H317" s="54" t="n">
        <v>764</v>
      </c>
      <c r="I317" s="65" t="n">
        <f aca="false">IF(H317="","",G317-H317)</f>
        <v>26</v>
      </c>
      <c r="J317" s="55" t="n">
        <f aca="false">IF(OR(D317="",D317+G317=0),"",D317/(D317+G317))</f>
        <v>0.319552110249785</v>
      </c>
      <c r="K317" s="55" t="n">
        <f aca="false">IF(E317="","",E317/(E317+H317))</f>
        <v>0.348678601875533</v>
      </c>
      <c r="L317" s="66" t="n">
        <f aca="false">IF(OR(K317="",J317=""),"",(J317-K317)*100)</f>
        <v>-2.91264916257482</v>
      </c>
      <c r="M317" s="36" t="n">
        <v>2.81289925030312</v>
      </c>
      <c r="N317" s="36" t="n">
        <v>2.07923323551944</v>
      </c>
      <c r="O317" s="36" t="n">
        <f aca="false">SQRT(M317^2+N317^2)</f>
        <v>3.49794411619804</v>
      </c>
      <c r="P317" s="55" t="n">
        <f aca="false">IF(J317="","",MAX(0,J317-1.96*O317/100))</f>
        <v>0.250992405572303</v>
      </c>
      <c r="Q317" s="55" t="n">
        <f aca="false">IF(J317="","",MIN(1,J317+1.96*O317/100))</f>
        <v>0.388111814927266</v>
      </c>
      <c r="R317" s="32" t="str">
        <f aca="false">IF(L317="","",IF(ABS(L317)&lt;=O317,"Yes","No"))</f>
        <v>Yes</v>
      </c>
      <c r="S317" s="32" t="str">
        <f aca="false">IF(L317="","",IF(ABS(L317)&lt;=1.96*O317,"Yes","No"))</f>
        <v>Yes</v>
      </c>
      <c r="T317" s="54" t="n">
        <f aca="false">IF(D317="","",ROUND(SQRT(((D317+G317)*O317/100)^2+(J317*(D317+G317)*0.09439)^2),0))</f>
        <v>54</v>
      </c>
      <c r="U317" s="32"/>
    </row>
    <row r="318" customFormat="false" ht="15" hidden="false" customHeight="false" outlineLevel="0" collapsed="false">
      <c r="A318" s="32" t="s">
        <v>386</v>
      </c>
      <c r="B318" s="32" t="s">
        <v>500</v>
      </c>
      <c r="C318" s="32" t="s">
        <v>502</v>
      </c>
      <c r="D318" s="54" t="n">
        <v>767</v>
      </c>
      <c r="E318" s="54" t="n">
        <v>805</v>
      </c>
      <c r="F318" s="65" t="n">
        <f aca="false">IF(E318="","",D318-E318)</f>
        <v>-38</v>
      </c>
      <c r="G318" s="54" t="n">
        <v>1575</v>
      </c>
      <c r="H318" s="54" t="n">
        <v>1577</v>
      </c>
      <c r="I318" s="65" t="n">
        <f aca="false">IF(H318="","",G318-H318)</f>
        <v>-2</v>
      </c>
      <c r="J318" s="55" t="n">
        <f aca="false">IF(OR(D318="",D318+G318=0),"",D318/(D318+G318))</f>
        <v>0.327497865072588</v>
      </c>
      <c r="K318" s="55" t="n">
        <f aca="false">IF(E318="","",E318/(E318+H318))</f>
        <v>0.337951301427372</v>
      </c>
      <c r="L318" s="66" t="n">
        <f aca="false">IF(OR(K318="",J318=""),"",(J318-K318)*100)</f>
        <v>-1.04534363547844</v>
      </c>
      <c r="M318" s="36" t="n">
        <v>2.56149220728919</v>
      </c>
      <c r="N318" s="36" t="n">
        <v>2.07923323551944</v>
      </c>
      <c r="O318" s="36" t="n">
        <f aca="false">SQRT(M318^2+N318^2)</f>
        <v>3.29915946502922</v>
      </c>
      <c r="P318" s="55" t="n">
        <f aca="false">IF(J318="","",MAX(0,J318-1.96*O318/100))</f>
        <v>0.262834339558015</v>
      </c>
      <c r="Q318" s="55" t="n">
        <f aca="false">IF(J318="","",MIN(1,J318+1.96*O318/100))</f>
        <v>0.39216139058716</v>
      </c>
      <c r="R318" s="32" t="str">
        <f aca="false">IF(L318="","",IF(ABS(L318)&lt;=O318,"Yes","No"))</f>
        <v>Yes</v>
      </c>
      <c r="S318" s="32" t="str">
        <f aca="false">IF(L318="","",IF(ABS(L318)&lt;=1.96*O318,"Yes","No"))</f>
        <v>Yes</v>
      </c>
      <c r="T318" s="54" t="n">
        <f aca="false">IF(D318="","",ROUND(SQRT(((D318+G318)*O318/100)^2+(J318*(D318+G318)*0.09179)^2),0))</f>
        <v>105</v>
      </c>
      <c r="U318" s="32"/>
    </row>
    <row r="319" customFormat="false" ht="15" hidden="false" customHeight="false" outlineLevel="0" collapsed="false">
      <c r="A319" s="32" t="s">
        <v>386</v>
      </c>
      <c r="B319" s="32" t="s">
        <v>500</v>
      </c>
      <c r="C319" s="32" t="s">
        <v>503</v>
      </c>
      <c r="D319" s="54" t="n">
        <v>531</v>
      </c>
      <c r="E319" s="54" t="n">
        <v>547</v>
      </c>
      <c r="F319" s="65" t="n">
        <f aca="false">IF(E319="","",D319-E319)</f>
        <v>-16</v>
      </c>
      <c r="G319" s="54" t="n">
        <v>1150</v>
      </c>
      <c r="H319" s="54" t="n">
        <v>1179</v>
      </c>
      <c r="I319" s="65" t="n">
        <f aca="false">IF(H319="","",G319-H319)</f>
        <v>-29</v>
      </c>
      <c r="J319" s="55" t="n">
        <f aca="false">IF(OR(D319="",D319+G319=0),"",D319/(D319+G319))</f>
        <v>0.315883402736466</v>
      </c>
      <c r="K319" s="55" t="n">
        <f aca="false">IF(E319="","",E319/(E319+H319))</f>
        <v>0.316917728852839</v>
      </c>
      <c r="L319" s="66" t="n">
        <f aca="false">IF(OR(K319="",J319=""),"",(J319-K319)*100)</f>
        <v>-0.103432611637255</v>
      </c>
      <c r="M319" s="36" t="n">
        <v>2.56149220728919</v>
      </c>
      <c r="N319" s="36" t="n">
        <v>2.07923323551944</v>
      </c>
      <c r="O319" s="36" t="n">
        <f aca="false">SQRT(M319^2+N319^2)</f>
        <v>3.29915946502922</v>
      </c>
      <c r="P319" s="55" t="n">
        <f aca="false">IF(J319="","",MAX(0,J319-1.96*O319/100))</f>
        <v>0.251219877221894</v>
      </c>
      <c r="Q319" s="55" t="n">
        <f aca="false">IF(J319="","",MIN(1,J319+1.96*O319/100))</f>
        <v>0.380546928251039</v>
      </c>
      <c r="R319" s="32" t="str">
        <f aca="false">IF(L319="","",IF(ABS(L319)&lt;=O319,"Yes","No"))</f>
        <v>Yes</v>
      </c>
      <c r="S319" s="32" t="str">
        <f aca="false">IF(L319="","",IF(ABS(L319)&lt;=1.96*O319,"Yes","No"))</f>
        <v>Yes</v>
      </c>
      <c r="T319" s="54" t="n">
        <f aca="false">IF(D319="","",ROUND(SQRT(((D319+G319)*O319/100)^2+(J319*(D319+G319)*0.09179)^2),0))</f>
        <v>74</v>
      </c>
      <c r="U319" s="32"/>
    </row>
    <row r="320" customFormat="false" ht="15" hidden="false" customHeight="false" outlineLevel="0" collapsed="false">
      <c r="A320" s="32" t="s">
        <v>386</v>
      </c>
      <c r="B320" s="32" t="s">
        <v>500</v>
      </c>
      <c r="C320" s="32" t="s">
        <v>504</v>
      </c>
      <c r="D320" s="54" t="n">
        <v>249</v>
      </c>
      <c r="E320" s="54" t="n">
        <v>245</v>
      </c>
      <c r="F320" s="65" t="n">
        <f aca="false">IF(E320="","",D320-E320)</f>
        <v>4</v>
      </c>
      <c r="G320" s="54" t="n">
        <v>513</v>
      </c>
      <c r="H320" s="54" t="n">
        <v>537</v>
      </c>
      <c r="I320" s="65" t="n">
        <f aca="false">IF(H320="","",G320-H320)</f>
        <v>-24</v>
      </c>
      <c r="J320" s="55" t="n">
        <f aca="false">IF(OR(D320="",D320+G320=0),"",D320/(D320+G320))</f>
        <v>0.326771653543307</v>
      </c>
      <c r="K320" s="55" t="n">
        <f aca="false">IF(E320="","",E320/(E320+H320))</f>
        <v>0.313299232736573</v>
      </c>
      <c r="L320" s="66" t="n">
        <f aca="false">IF(OR(K320="",J320=""),"",(J320-K320)*100)</f>
        <v>1.34724208067342</v>
      </c>
      <c r="M320" s="36" t="n">
        <v>2.81289925030312</v>
      </c>
      <c r="N320" s="36" t="n">
        <v>2.07923323551944</v>
      </c>
      <c r="O320" s="36" t="n">
        <f aca="false">SQRT(M320^2+N320^2)</f>
        <v>3.49794411619804</v>
      </c>
      <c r="P320" s="55" t="n">
        <f aca="false">IF(J320="","",MAX(0,J320-1.96*O320/100))</f>
        <v>0.258211948865825</v>
      </c>
      <c r="Q320" s="55" t="n">
        <f aca="false">IF(J320="","",MIN(1,J320+1.96*O320/100))</f>
        <v>0.395331358220789</v>
      </c>
      <c r="R320" s="32" t="str">
        <f aca="false">IF(L320="","",IF(ABS(L320)&lt;=O320,"Yes","No"))</f>
        <v>Yes</v>
      </c>
      <c r="S320" s="32" t="str">
        <f aca="false">IF(L320="","",IF(ABS(L320)&lt;=1.96*O320,"Yes","No"))</f>
        <v>Yes</v>
      </c>
      <c r="T320" s="54" t="n">
        <f aca="false">IF(D320="","",ROUND(SQRT(((D320+G320)*O320/100)^2+(J320*(D320+G320)*0.09439)^2),0))</f>
        <v>36</v>
      </c>
      <c r="U320" s="32"/>
    </row>
    <row r="321" customFormat="false" ht="15" hidden="false" customHeight="false" outlineLevel="0" collapsed="false">
      <c r="A321" s="32" t="s">
        <v>386</v>
      </c>
      <c r="B321" s="32" t="s">
        <v>505</v>
      </c>
      <c r="C321" s="32" t="s">
        <v>506</v>
      </c>
      <c r="D321" s="54" t="n">
        <v>561</v>
      </c>
      <c r="E321" s="54" t="n">
        <v>601</v>
      </c>
      <c r="F321" s="65" t="n">
        <f aca="false">IF(E321="","",D321-E321)</f>
        <v>-40</v>
      </c>
      <c r="G321" s="54" t="n">
        <v>618</v>
      </c>
      <c r="H321" s="54" t="n">
        <v>605</v>
      </c>
      <c r="I321" s="65" t="n">
        <f aca="false">IF(H321="","",G321-H321)</f>
        <v>13</v>
      </c>
      <c r="J321" s="55" t="n">
        <f aca="false">IF(OR(D321="",D321+G321=0),"",D321/(D321+G321))</f>
        <v>0.475826972010178</v>
      </c>
      <c r="K321" s="55" t="n">
        <f aca="false">IF(E321="","",E321/(E321+H321))</f>
        <v>0.498341625207297</v>
      </c>
      <c r="L321" s="66" t="n">
        <f aca="false">IF(OR(K321="",J321=""),"",(J321-K321)*100)</f>
        <v>-2.25146531971188</v>
      </c>
      <c r="M321" s="36" t="n">
        <v>2.81289925030312</v>
      </c>
      <c r="N321" s="36" t="n">
        <v>2.07923323551944</v>
      </c>
      <c r="O321" s="36" t="n">
        <f aca="false">SQRT(M321^2+N321^2)</f>
        <v>3.49794411619804</v>
      </c>
      <c r="P321" s="55" t="n">
        <f aca="false">IF(J321="","",MAX(0,J321-1.96*O321/100))</f>
        <v>0.407267267332696</v>
      </c>
      <c r="Q321" s="55" t="n">
        <f aca="false">IF(J321="","",MIN(1,J321+1.96*O321/100))</f>
        <v>0.54438667668766</v>
      </c>
      <c r="R321" s="32" t="str">
        <f aca="false">IF(L321="","",IF(ABS(L321)&lt;=O321,"Yes","No"))</f>
        <v>Yes</v>
      </c>
      <c r="S321" s="32" t="str">
        <f aca="false">IF(L321="","",IF(ABS(L321)&lt;=1.96*O321,"Yes","No"))</f>
        <v>Yes</v>
      </c>
      <c r="T321" s="54" t="n">
        <f aca="false">IF(D321="","",ROUND(SQRT(((D321+G321)*O321/100)^2+(J321*(D321+G321)*0.09439)^2),0))</f>
        <v>67</v>
      </c>
      <c r="U321" s="32"/>
    </row>
    <row r="322" customFormat="false" ht="15" hidden="false" customHeight="false" outlineLevel="0" collapsed="false">
      <c r="A322" s="32" t="s">
        <v>386</v>
      </c>
      <c r="B322" s="32" t="s">
        <v>505</v>
      </c>
      <c r="C322" s="32" t="s">
        <v>507</v>
      </c>
      <c r="D322" s="54" t="n">
        <v>513</v>
      </c>
      <c r="E322" s="54" t="n">
        <v>523</v>
      </c>
      <c r="F322" s="65" t="n">
        <f aca="false">IF(E322="","",D322-E322)</f>
        <v>-10</v>
      </c>
      <c r="G322" s="54" t="n">
        <v>492</v>
      </c>
      <c r="H322" s="54" t="n">
        <v>542</v>
      </c>
      <c r="I322" s="65" t="n">
        <f aca="false">IF(H322="","",G322-H322)</f>
        <v>-50</v>
      </c>
      <c r="J322" s="55" t="n">
        <f aca="false">IF(OR(D322="",D322+G322=0),"",D322/(D322+G322))</f>
        <v>0.51044776119403</v>
      </c>
      <c r="K322" s="55" t="n">
        <f aca="false">IF(E322="","",E322/(E322+H322))</f>
        <v>0.491079812206573</v>
      </c>
      <c r="L322" s="66" t="n">
        <f aca="false">IF(OR(K322="",J322=""),"",(J322-K322)*100)</f>
        <v>1.93679489874571</v>
      </c>
      <c r="M322" s="36" t="n">
        <v>2.81289925030312</v>
      </c>
      <c r="N322" s="36" t="n">
        <v>2.07923323551944</v>
      </c>
      <c r="O322" s="36" t="n">
        <f aca="false">SQRT(M322^2+N322^2)</f>
        <v>3.49794411619804</v>
      </c>
      <c r="P322" s="55" t="n">
        <f aca="false">IF(J322="","",MAX(0,J322-1.96*O322/100))</f>
        <v>0.441888056516548</v>
      </c>
      <c r="Q322" s="55" t="n">
        <f aca="false">IF(J322="","",MIN(1,J322+1.96*O322/100))</f>
        <v>0.579007465871512</v>
      </c>
      <c r="R322" s="32" t="str">
        <f aca="false">IF(L322="","",IF(ABS(L322)&lt;=O322,"Yes","No"))</f>
        <v>Yes</v>
      </c>
      <c r="S322" s="32" t="str">
        <f aca="false">IF(L322="","",IF(ABS(L322)&lt;=1.96*O322,"Yes","No"))</f>
        <v>Yes</v>
      </c>
      <c r="T322" s="54" t="n">
        <f aca="false">IF(D322="","",ROUND(SQRT(((D322+G322)*O322/100)^2+(J322*(D322+G322)*0.09439)^2),0))</f>
        <v>60</v>
      </c>
      <c r="U322" s="32"/>
    </row>
    <row r="323" customFormat="false" ht="15" hidden="false" customHeight="false" outlineLevel="0" collapsed="false">
      <c r="A323" s="32" t="s">
        <v>386</v>
      </c>
      <c r="B323" s="32" t="s">
        <v>505</v>
      </c>
      <c r="C323" s="32" t="s">
        <v>508</v>
      </c>
      <c r="D323" s="54" t="n">
        <v>468</v>
      </c>
      <c r="E323" s="54" t="n">
        <v>472</v>
      </c>
      <c r="F323" s="65" t="n">
        <f aca="false">IF(E323="","",D323-E323)</f>
        <v>-4</v>
      </c>
      <c r="G323" s="54" t="n">
        <v>514</v>
      </c>
      <c r="H323" s="54" t="n">
        <v>517</v>
      </c>
      <c r="I323" s="65" t="n">
        <f aca="false">IF(H323="","",G323-H323)</f>
        <v>-3</v>
      </c>
      <c r="J323" s="55" t="n">
        <f aca="false">IF(OR(D323="",D323+G323=0),"",D323/(D323+G323))</f>
        <v>0.476578411405295</v>
      </c>
      <c r="K323" s="55" t="n">
        <f aca="false">IF(E323="","",E323/(E323+H323))</f>
        <v>0.477249747219414</v>
      </c>
      <c r="L323" s="66" t="n">
        <f aca="false">IF(OR(K323="",J323=""),"",(J323-K323)*100)</f>
        <v>-0.0671335814118212</v>
      </c>
      <c r="M323" s="36" t="n">
        <v>2.81289925030312</v>
      </c>
      <c r="N323" s="36" t="n">
        <v>2.07923323551944</v>
      </c>
      <c r="O323" s="36" t="n">
        <f aca="false">SQRT(M323^2+N323^2)</f>
        <v>3.49794411619804</v>
      </c>
      <c r="P323" s="55" t="n">
        <f aca="false">IF(J323="","",MAX(0,J323-1.96*O323/100))</f>
        <v>0.408018706727814</v>
      </c>
      <c r="Q323" s="55" t="n">
        <f aca="false">IF(J323="","",MIN(1,J323+1.96*O323/100))</f>
        <v>0.545138116082777</v>
      </c>
      <c r="R323" s="32" t="str">
        <f aca="false">IF(L323="","",IF(ABS(L323)&lt;=O323,"Yes","No"))</f>
        <v>Yes</v>
      </c>
      <c r="S323" s="32" t="str">
        <f aca="false">IF(L323="","",IF(ABS(L323)&lt;=1.96*O323,"Yes","No"))</f>
        <v>Yes</v>
      </c>
      <c r="T323" s="54" t="n">
        <f aca="false">IF(D323="","",ROUND(SQRT(((D323+G323)*O323/100)^2+(J323*(D323+G323)*0.09439)^2),0))</f>
        <v>56</v>
      </c>
      <c r="U323" s="32"/>
    </row>
    <row r="324" customFormat="false" ht="15" hidden="false" customHeight="false" outlineLevel="0" collapsed="false">
      <c r="A324" s="32" t="s">
        <v>386</v>
      </c>
      <c r="B324" s="32" t="s">
        <v>509</v>
      </c>
      <c r="C324" s="32" t="s">
        <v>510</v>
      </c>
      <c r="D324" s="54" t="n">
        <v>244</v>
      </c>
      <c r="E324" s="54" t="n">
        <v>222</v>
      </c>
      <c r="F324" s="65" t="n">
        <f aca="false">IF(E324="","",D324-E324)</f>
        <v>22</v>
      </c>
      <c r="G324" s="54" t="n">
        <v>285</v>
      </c>
      <c r="H324" s="54" t="n">
        <v>276</v>
      </c>
      <c r="I324" s="65" t="n">
        <f aca="false">IF(H324="","",G324-H324)</f>
        <v>9</v>
      </c>
      <c r="J324" s="55" t="n">
        <f aca="false">IF(OR(D324="",D324+G324=0),"",D324/(D324+G324))</f>
        <v>0.46124763705104</v>
      </c>
      <c r="K324" s="55" t="n">
        <f aca="false">IF(E324="","",E324/(E324+H324))</f>
        <v>0.445783132530121</v>
      </c>
      <c r="L324" s="66" t="n">
        <f aca="false">IF(OR(K324="",J324=""),"",(J324-K324)*100)</f>
        <v>1.54645045209192</v>
      </c>
      <c r="M324" s="36" t="n">
        <v>4.08777417922727</v>
      </c>
      <c r="N324" s="36" t="n">
        <v>2.07923323551944</v>
      </c>
      <c r="O324" s="36" t="n">
        <f aca="false">SQRT(M324^2+N324^2)</f>
        <v>4.58618671534924</v>
      </c>
      <c r="P324" s="55" t="n">
        <f aca="false">IF(J324="","",MAX(0,J324-1.96*O324/100))</f>
        <v>0.371358377430195</v>
      </c>
      <c r="Q324" s="55" t="n">
        <f aca="false">IF(J324="","",MIN(1,J324+1.96*O324/100))</f>
        <v>0.551136896671885</v>
      </c>
      <c r="R324" s="32" t="str">
        <f aca="false">IF(L324="","",IF(ABS(L324)&lt;=O324,"Yes","No"))</f>
        <v>Yes</v>
      </c>
      <c r="S324" s="32" t="str">
        <f aca="false">IF(L324="","",IF(ABS(L324)&lt;=1.96*O324,"Yes","No"))</f>
        <v>Yes</v>
      </c>
      <c r="T324" s="54" t="n">
        <f aca="false">IF(D324="","",ROUND(SQRT(((D324+G324)*O324/100)^2+(J324*(D324+G324)*0.15542)^2),0))</f>
        <v>45</v>
      </c>
      <c r="U324" s="32"/>
    </row>
    <row r="325" customFormat="false" ht="15" hidden="false" customHeight="false" outlineLevel="0" collapsed="false">
      <c r="A325" s="32" t="s">
        <v>386</v>
      </c>
      <c r="B325" s="32" t="s">
        <v>509</v>
      </c>
      <c r="C325" s="32" t="s">
        <v>511</v>
      </c>
      <c r="D325" s="54" t="n">
        <v>618</v>
      </c>
      <c r="E325" s="54" t="n">
        <v>625</v>
      </c>
      <c r="F325" s="65" t="n">
        <f aca="false">IF(E325="","",D325-E325)</f>
        <v>-7</v>
      </c>
      <c r="G325" s="54" t="n">
        <v>631</v>
      </c>
      <c r="H325" s="54" t="n">
        <v>613</v>
      </c>
      <c r="I325" s="65" t="n">
        <f aca="false">IF(H325="","",G325-H325)</f>
        <v>18</v>
      </c>
      <c r="J325" s="55" t="n">
        <f aca="false">IF(OR(D325="",D325+G325=0),"",D325/(D325+G325))</f>
        <v>0.494795836669335</v>
      </c>
      <c r="K325" s="55" t="n">
        <f aca="false">IF(E325="","",E325/(E325+H325))</f>
        <v>0.504846526655897</v>
      </c>
      <c r="L325" s="66" t="n">
        <f aca="false">IF(OR(K325="",J325=""),"",(J325-K325)*100)</f>
        <v>-1.00506899865611</v>
      </c>
      <c r="M325" s="36" t="n">
        <v>2.56149220728919</v>
      </c>
      <c r="N325" s="36" t="n">
        <v>2.07923323551944</v>
      </c>
      <c r="O325" s="36" t="n">
        <f aca="false">SQRT(M325^2+N325^2)</f>
        <v>3.29915946502922</v>
      </c>
      <c r="P325" s="55" t="n">
        <f aca="false">IF(J325="","",MAX(0,J325-1.96*O325/100))</f>
        <v>0.430132311154763</v>
      </c>
      <c r="Q325" s="55" t="n">
        <f aca="false">IF(J325="","",MIN(1,J325+1.96*O325/100))</f>
        <v>0.559459362183908</v>
      </c>
      <c r="R325" s="32" t="str">
        <f aca="false">IF(L325="","",IF(ABS(L325)&lt;=O325,"Yes","No"))</f>
        <v>Yes</v>
      </c>
      <c r="S325" s="32" t="str">
        <f aca="false">IF(L325="","",IF(ABS(L325)&lt;=1.96*O325,"Yes","No"))</f>
        <v>Yes</v>
      </c>
      <c r="T325" s="54" t="n">
        <f aca="false">IF(D325="","",ROUND(SQRT(((D325+G325)*O325/100)^2+(J325*(D325+G325)*0.09179)^2),0))</f>
        <v>70</v>
      </c>
      <c r="U325" s="32"/>
    </row>
    <row r="326" customFormat="false" ht="15" hidden="false" customHeight="false" outlineLevel="0" collapsed="false">
      <c r="A326" s="32" t="s">
        <v>386</v>
      </c>
      <c r="B326" s="32" t="s">
        <v>512</v>
      </c>
      <c r="C326" s="32" t="s">
        <v>513</v>
      </c>
      <c r="D326" s="54" t="n">
        <v>658</v>
      </c>
      <c r="E326" s="54" t="n">
        <v>628</v>
      </c>
      <c r="F326" s="65" t="n">
        <f aca="false">IF(E326="","",D326-E326)</f>
        <v>30</v>
      </c>
      <c r="G326" s="54" t="n">
        <v>740</v>
      </c>
      <c r="H326" s="54" t="n">
        <v>719</v>
      </c>
      <c r="I326" s="65" t="n">
        <f aca="false">IF(H326="","",G326-H326)</f>
        <v>21</v>
      </c>
      <c r="J326" s="55" t="n">
        <f aca="false">IF(OR(D326="",D326+G326=0),"",D326/(D326+G326))</f>
        <v>0.470672389127325</v>
      </c>
      <c r="K326" s="55" t="n">
        <f aca="false">IF(E326="","",E326/(E326+H326))</f>
        <v>0.466221232368226</v>
      </c>
      <c r="L326" s="66" t="n">
        <f aca="false">IF(OR(K326="",J326=""),"",(J326-K326)*100)</f>
        <v>0.445115675909902</v>
      </c>
      <c r="M326" s="36" t="n">
        <v>2.56149220728919</v>
      </c>
      <c r="N326" s="36" t="n">
        <v>2.07923323551944</v>
      </c>
      <c r="O326" s="36" t="n">
        <f aca="false">SQRT(M326^2+N326^2)</f>
        <v>3.29915946502922</v>
      </c>
      <c r="P326" s="55" t="n">
        <f aca="false">IF(J326="","",MAX(0,J326-1.96*O326/100))</f>
        <v>0.406008863612752</v>
      </c>
      <c r="Q326" s="55" t="n">
        <f aca="false">IF(J326="","",MIN(1,J326+1.96*O326/100))</f>
        <v>0.535335914641897</v>
      </c>
      <c r="R326" s="32" t="str">
        <f aca="false">IF(L326="","",IF(ABS(L326)&lt;=O326,"Yes","No"))</f>
        <v>Yes</v>
      </c>
      <c r="S326" s="32" t="str">
        <f aca="false">IF(L326="","",IF(ABS(L326)&lt;=1.96*O326,"Yes","No"))</f>
        <v>Yes</v>
      </c>
      <c r="T326" s="54" t="n">
        <f aca="false">IF(D326="","",ROUND(SQRT(((D326+G326)*O326/100)^2+(J326*(D326+G326)*0.09179)^2),0))</f>
        <v>76</v>
      </c>
      <c r="U326" s="32"/>
    </row>
    <row r="327" customFormat="false" ht="15" hidden="false" customHeight="false" outlineLevel="0" collapsed="false">
      <c r="A327" s="32" t="s">
        <v>386</v>
      </c>
      <c r="B327" s="32" t="s">
        <v>512</v>
      </c>
      <c r="C327" s="32" t="s">
        <v>514</v>
      </c>
      <c r="D327" s="54" t="n">
        <v>573</v>
      </c>
      <c r="E327" s="54" t="n">
        <v>588</v>
      </c>
      <c r="F327" s="65" t="n">
        <f aca="false">IF(E327="","",D327-E327)</f>
        <v>-15</v>
      </c>
      <c r="G327" s="54" t="n">
        <v>638</v>
      </c>
      <c r="H327" s="54" t="n">
        <v>628</v>
      </c>
      <c r="I327" s="65" t="n">
        <f aca="false">IF(H327="","",G327-H327)</f>
        <v>10</v>
      </c>
      <c r="J327" s="55" t="n">
        <f aca="false">IF(OR(D327="",D327+G327=0),"",D327/(D327+G327))</f>
        <v>0.473162675474814</v>
      </c>
      <c r="K327" s="55" t="n">
        <f aca="false">IF(E327="","",E327/(E327+H327))</f>
        <v>0.483552631578947</v>
      </c>
      <c r="L327" s="66" t="n">
        <f aca="false">IF(OR(K327="",J327=""),"",(J327-K327)*100)</f>
        <v>-1.03899561041331</v>
      </c>
      <c r="M327" s="36" t="n">
        <v>2.56149220728919</v>
      </c>
      <c r="N327" s="36" t="n">
        <v>2.07923323551944</v>
      </c>
      <c r="O327" s="36" t="n">
        <f aca="false">SQRT(M327^2+N327^2)</f>
        <v>3.29915946502922</v>
      </c>
      <c r="P327" s="55" t="n">
        <f aca="false">IF(J327="","",MAX(0,J327-1.96*O327/100))</f>
        <v>0.408499149960242</v>
      </c>
      <c r="Q327" s="55" t="n">
        <f aca="false">IF(J327="","",MIN(1,J327+1.96*O327/100))</f>
        <v>0.537826200989387</v>
      </c>
      <c r="R327" s="32" t="str">
        <f aca="false">IF(L327="","",IF(ABS(L327)&lt;=O327,"Yes","No"))</f>
        <v>Yes</v>
      </c>
      <c r="S327" s="32" t="str">
        <f aca="false">IF(L327="","",IF(ABS(L327)&lt;=1.96*O327,"Yes","No"))</f>
        <v>Yes</v>
      </c>
      <c r="T327" s="54" t="n">
        <f aca="false">IF(D327="","",ROUND(SQRT(((D327+G327)*O327/100)^2+(J327*(D327+G327)*0.09179)^2),0))</f>
        <v>66</v>
      </c>
      <c r="U327" s="32"/>
    </row>
    <row r="328" customFormat="false" ht="15" hidden="false" customHeight="false" outlineLevel="0" collapsed="false">
      <c r="A328" s="32" t="s">
        <v>386</v>
      </c>
      <c r="B328" s="32" t="s">
        <v>512</v>
      </c>
      <c r="C328" s="32" t="s">
        <v>515</v>
      </c>
      <c r="D328" s="54" t="n">
        <v>1200</v>
      </c>
      <c r="E328" s="54" t="n">
        <v>1120</v>
      </c>
      <c r="F328" s="65" t="n">
        <f aca="false">IF(E328="","",D328-E328)</f>
        <v>80</v>
      </c>
      <c r="G328" s="54" t="n">
        <v>1337</v>
      </c>
      <c r="H328" s="54" t="n">
        <v>1352</v>
      </c>
      <c r="I328" s="65" t="n">
        <f aca="false">IF(H328="","",G328-H328)</f>
        <v>-15</v>
      </c>
      <c r="J328" s="55" t="n">
        <f aca="false">IF(OR(D328="",D328+G328=0),"",D328/(D328+G328))</f>
        <v>0.472999605833662</v>
      </c>
      <c r="K328" s="55" t="n">
        <f aca="false">IF(E328="","",E328/(E328+H328))</f>
        <v>0.453074433656958</v>
      </c>
      <c r="L328" s="66" t="n">
        <f aca="false">IF(OR(K328="",J328=""),"",(J328-K328)*100)</f>
        <v>1.99251721767039</v>
      </c>
      <c r="M328" s="36" t="n">
        <v>2.56149220728919</v>
      </c>
      <c r="N328" s="36" t="n">
        <v>2.07923323551944</v>
      </c>
      <c r="O328" s="36" t="n">
        <f aca="false">SQRT(M328^2+N328^2)</f>
        <v>3.29915946502922</v>
      </c>
      <c r="P328" s="55" t="n">
        <f aca="false">IF(J328="","",MAX(0,J328-1.96*O328/100))</f>
        <v>0.408336080319089</v>
      </c>
      <c r="Q328" s="55" t="n">
        <f aca="false">IF(J328="","",MIN(1,J328+1.96*O328/100))</f>
        <v>0.537663131348235</v>
      </c>
      <c r="R328" s="32" t="str">
        <f aca="false">IF(L328="","",IF(ABS(L328)&lt;=O328,"Yes","No"))</f>
        <v>Yes</v>
      </c>
      <c r="S328" s="32" t="str">
        <f aca="false">IF(L328="","",IF(ABS(L328)&lt;=1.96*O328,"Yes","No"))</f>
        <v>Yes</v>
      </c>
      <c r="T328" s="54" t="n">
        <f aca="false">IF(D328="","",ROUND(SQRT(((D328+G328)*O328/100)^2+(J328*(D328+G328)*0.09179)^2),0))</f>
        <v>138</v>
      </c>
      <c r="U328" s="32"/>
    </row>
    <row r="329" customFormat="false" ht="15" hidden="false" customHeight="false" outlineLevel="0" collapsed="false">
      <c r="A329" s="32" t="s">
        <v>386</v>
      </c>
      <c r="B329" s="32" t="s">
        <v>512</v>
      </c>
      <c r="C329" s="32" t="s">
        <v>516</v>
      </c>
      <c r="D329" s="54" t="n">
        <v>258</v>
      </c>
      <c r="E329" s="54" t="n">
        <v>237</v>
      </c>
      <c r="F329" s="65" t="n">
        <f aca="false">IF(E329="","",D329-E329)</f>
        <v>21</v>
      </c>
      <c r="G329" s="54" t="n">
        <v>309</v>
      </c>
      <c r="H329" s="54" t="n">
        <v>324</v>
      </c>
      <c r="I329" s="65" t="n">
        <f aca="false">IF(H329="","",G329-H329)</f>
        <v>-15</v>
      </c>
      <c r="J329" s="55" t="n">
        <f aca="false">IF(OR(D329="",D329+G329=0),"",D329/(D329+G329))</f>
        <v>0.455026455026455</v>
      </c>
      <c r="K329" s="55" t="n">
        <f aca="false">IF(E329="","",E329/(E329+H329))</f>
        <v>0.422459893048128</v>
      </c>
      <c r="L329" s="66" t="n">
        <f aca="false">IF(OR(K329="",J329=""),"",(J329-K329)*100)</f>
        <v>3.25665619783266</v>
      </c>
      <c r="M329" s="36" t="n">
        <v>4.08777417922727</v>
      </c>
      <c r="N329" s="36" t="n">
        <v>2.07923323551944</v>
      </c>
      <c r="O329" s="36" t="n">
        <f aca="false">SQRT(M329^2+N329^2)</f>
        <v>4.58618671534924</v>
      </c>
      <c r="P329" s="55" t="n">
        <f aca="false">IF(J329="","",MAX(0,J329-1.96*O329/100))</f>
        <v>0.36513719540561</v>
      </c>
      <c r="Q329" s="55" t="n">
        <f aca="false">IF(J329="","",MIN(1,J329+1.96*O329/100))</f>
        <v>0.5449157146473</v>
      </c>
      <c r="R329" s="32" t="str">
        <f aca="false">IF(L329="","",IF(ABS(L329)&lt;=O329,"Yes","No"))</f>
        <v>Yes</v>
      </c>
      <c r="S329" s="32" t="str">
        <f aca="false">IF(L329="","",IF(ABS(L329)&lt;=1.96*O329,"Yes","No"))</f>
        <v>Yes</v>
      </c>
      <c r="T329" s="54" t="n">
        <f aca="false">IF(D329="","",ROUND(SQRT(((D329+G329)*O329/100)^2+(J329*(D329+G329)*0.15542)^2),0))</f>
        <v>48</v>
      </c>
      <c r="U329" s="32"/>
    </row>
    <row r="330" customFormat="false" ht="15" hidden="false" customHeight="false" outlineLevel="0" collapsed="false">
      <c r="A330" s="32" t="s">
        <v>386</v>
      </c>
      <c r="B330" s="32" t="s">
        <v>517</v>
      </c>
      <c r="C330" s="32" t="s">
        <v>518</v>
      </c>
      <c r="D330" s="54" t="n">
        <v>639</v>
      </c>
      <c r="E330" s="54" t="n">
        <v>600</v>
      </c>
      <c r="F330" s="65" t="n">
        <f aca="false">IF(E330="","",D330-E330)</f>
        <v>39</v>
      </c>
      <c r="G330" s="54" t="n">
        <v>686</v>
      </c>
      <c r="H330" s="54" t="n">
        <v>681</v>
      </c>
      <c r="I330" s="65" t="n">
        <f aca="false">IF(H330="","",G330-H330)</f>
        <v>5</v>
      </c>
      <c r="J330" s="55" t="n">
        <f aca="false">IF(OR(D330="",D330+G330=0),"",D330/(D330+G330))</f>
        <v>0.482264150943396</v>
      </c>
      <c r="K330" s="55" t="n">
        <f aca="false">IF(E330="","",E330/(E330+H330))</f>
        <v>0.468384074941452</v>
      </c>
      <c r="L330" s="66" t="n">
        <f aca="false">IF(OR(K330="",J330=""),"",(J330-K330)*100)</f>
        <v>1.38800760019442</v>
      </c>
      <c r="M330" s="36" t="n">
        <v>2.56149220728919</v>
      </c>
      <c r="N330" s="36" t="n">
        <v>2.07923323551944</v>
      </c>
      <c r="O330" s="36" t="n">
        <f aca="false">SQRT(M330^2+N330^2)</f>
        <v>3.29915946502922</v>
      </c>
      <c r="P330" s="55" t="n">
        <f aca="false">IF(J330="","",MAX(0,J330-1.96*O330/100))</f>
        <v>0.417600625428824</v>
      </c>
      <c r="Q330" s="55" t="n">
        <f aca="false">IF(J330="","",MIN(1,J330+1.96*O330/100))</f>
        <v>0.546927676457969</v>
      </c>
      <c r="R330" s="32" t="str">
        <f aca="false">IF(L330="","",IF(ABS(L330)&lt;=O330,"Yes","No"))</f>
        <v>Yes</v>
      </c>
      <c r="S330" s="32" t="str">
        <f aca="false">IF(L330="","",IF(ABS(L330)&lt;=1.96*O330,"Yes","No"))</f>
        <v>Yes</v>
      </c>
      <c r="T330" s="54" t="n">
        <f aca="false">IF(D330="","",ROUND(SQRT(((D330+G330)*O330/100)^2+(J330*(D330+G330)*0.09179)^2),0))</f>
        <v>73</v>
      </c>
      <c r="U330" s="32"/>
    </row>
    <row r="331" customFormat="false" ht="15" hidden="false" customHeight="false" outlineLevel="0" collapsed="false">
      <c r="A331" s="32" t="s">
        <v>386</v>
      </c>
      <c r="B331" s="32" t="s">
        <v>517</v>
      </c>
      <c r="C331" s="32" t="s">
        <v>519</v>
      </c>
      <c r="D331" s="54" t="n">
        <v>514</v>
      </c>
      <c r="E331" s="54"/>
      <c r="F331" s="65" t="str">
        <f aca="false">IF(E331="","",D331-E331)</f>
        <v/>
      </c>
      <c r="G331" s="54" t="n">
        <v>491</v>
      </c>
      <c r="H331" s="54"/>
      <c r="I331" s="65" t="str">
        <f aca="false">IF(H331="","",G331-H331)</f>
        <v/>
      </c>
      <c r="J331" s="55" t="n">
        <f aca="false">IF(OR(D331="",D331+G331=0),"",D331/(D331+G331))</f>
        <v>0.511442786069652</v>
      </c>
      <c r="K331" s="55" t="str">
        <f aca="false">IF(E331="","",E331/(E331+H331))</f>
        <v/>
      </c>
      <c r="L331" s="66" t="str">
        <f aca="false">IF(OR(K331="",J331=""),"",(J331-K331)*100)</f>
        <v/>
      </c>
      <c r="M331" s="36" t="n">
        <v>2.81289925030312</v>
      </c>
      <c r="N331" s="36" t="n">
        <v>2.07923323551944</v>
      </c>
      <c r="O331" s="36" t="n">
        <f aca="false">SQRT(M331^2+N331^2)</f>
        <v>3.49794411619804</v>
      </c>
      <c r="P331" s="55" t="n">
        <f aca="false">IF(J331="","",MAX(0,J331-1.96*O331/100))</f>
        <v>0.44288308139217</v>
      </c>
      <c r="Q331" s="55" t="n">
        <f aca="false">IF(J331="","",MIN(1,J331+1.96*O331/100))</f>
        <v>0.580002490747133</v>
      </c>
      <c r="R331" s="32" t="str">
        <f aca="false">IF(L331="","",IF(ABS(L331)&lt;=O331,"Yes","No"))</f>
        <v/>
      </c>
      <c r="S331" s="32" t="str">
        <f aca="false">IF(L331="","",IF(ABS(L331)&lt;=1.96*O331,"Yes","No"))</f>
        <v/>
      </c>
      <c r="T331" s="54" t="n">
        <f aca="false">IF(D331="","",ROUND(SQRT(((D331+G331)*O331/100)^2+(J331*(D331+G331)*0.09439)^2),0))</f>
        <v>60</v>
      </c>
      <c r="U331" s="32" t="s">
        <v>703</v>
      </c>
    </row>
    <row r="332" customFormat="false" ht="15" hidden="false" customHeight="false" outlineLevel="0" collapsed="false">
      <c r="A332" s="32" t="s">
        <v>386</v>
      </c>
      <c r="B332" s="32" t="s">
        <v>517</v>
      </c>
      <c r="C332" s="32" t="s">
        <v>520</v>
      </c>
      <c r="D332" s="54" t="n">
        <v>790</v>
      </c>
      <c r="E332" s="54"/>
      <c r="F332" s="65" t="str">
        <f aca="false">IF(E332="","",D332-E332)</f>
        <v/>
      </c>
      <c r="G332" s="54" t="n">
        <v>780</v>
      </c>
      <c r="H332" s="54"/>
      <c r="I332" s="65" t="str">
        <f aca="false">IF(H332="","",G332-H332)</f>
        <v/>
      </c>
      <c r="J332" s="55" t="n">
        <f aca="false">IF(OR(D332="",D332+G332=0),"",D332/(D332+G332))</f>
        <v>0.503184713375796</v>
      </c>
      <c r="K332" s="55" t="str">
        <f aca="false">IF(E332="","",E332/(E332+H332))</f>
        <v/>
      </c>
      <c r="L332" s="66" t="str">
        <f aca="false">IF(OR(K332="",J332=""),"",(J332-K332)*100)</f>
        <v/>
      </c>
      <c r="M332" s="36" t="n">
        <v>2.56149220728919</v>
      </c>
      <c r="N332" s="36" t="n">
        <v>2.07923323551944</v>
      </c>
      <c r="O332" s="36" t="n">
        <f aca="false">SQRT(M332^2+N332^2)</f>
        <v>3.29915946502922</v>
      </c>
      <c r="P332" s="55" t="n">
        <f aca="false">IF(J332="","",MAX(0,J332-1.96*O332/100))</f>
        <v>0.438521187861223</v>
      </c>
      <c r="Q332" s="55" t="n">
        <f aca="false">IF(J332="","",MIN(1,J332+1.96*O332/100))</f>
        <v>0.567848238890369</v>
      </c>
      <c r="R332" s="32" t="str">
        <f aca="false">IF(L332="","",IF(ABS(L332)&lt;=O332,"Yes","No"))</f>
        <v/>
      </c>
      <c r="S332" s="32" t="str">
        <f aca="false">IF(L332="","",IF(ABS(L332)&lt;=1.96*O332,"Yes","No"))</f>
        <v/>
      </c>
      <c r="T332" s="54" t="n">
        <f aca="false">IF(D332="","",ROUND(SQRT(((D332+G332)*O332/100)^2+(J332*(D332+G332)*0.09179)^2),0))</f>
        <v>89</v>
      </c>
      <c r="U332" s="32" t="s">
        <v>703</v>
      </c>
    </row>
    <row r="333" customFormat="false" ht="15" hidden="false" customHeight="false" outlineLevel="0" collapsed="false">
      <c r="A333" s="32" t="s">
        <v>386</v>
      </c>
      <c r="B333" s="32" t="s">
        <v>517</v>
      </c>
      <c r="C333" s="32" t="s">
        <v>521</v>
      </c>
      <c r="D333" s="54" t="n">
        <v>855</v>
      </c>
      <c r="E333" s="54" t="n">
        <v>824</v>
      </c>
      <c r="F333" s="65" t="n">
        <f aca="false">IF(E333="","",D333-E333)</f>
        <v>31</v>
      </c>
      <c r="G333" s="54" t="n">
        <v>792</v>
      </c>
      <c r="H333" s="54" t="n">
        <v>795</v>
      </c>
      <c r="I333" s="65" t="n">
        <f aca="false">IF(H333="","",G333-H333)</f>
        <v>-3</v>
      </c>
      <c r="J333" s="55" t="n">
        <f aca="false">IF(OR(D333="",D333+G333=0),"",D333/(D333+G333))</f>
        <v>0.519125683060109</v>
      </c>
      <c r="K333" s="55" t="n">
        <f aca="false">IF(E333="","",E333/(E333+H333))</f>
        <v>0.508956145768993</v>
      </c>
      <c r="L333" s="66" t="n">
        <f aca="false">IF(OR(K333="",J333=""),"",(J333-K333)*100)</f>
        <v>1.01695372911161</v>
      </c>
      <c r="M333" s="36" t="n">
        <v>2.56149220728919</v>
      </c>
      <c r="N333" s="36" t="n">
        <v>2.07923323551944</v>
      </c>
      <c r="O333" s="36" t="n">
        <f aca="false">SQRT(M333^2+N333^2)</f>
        <v>3.29915946502922</v>
      </c>
      <c r="P333" s="55" t="n">
        <f aca="false">IF(J333="","",MAX(0,J333-1.96*O333/100))</f>
        <v>0.454462157545537</v>
      </c>
      <c r="Q333" s="55" t="n">
        <f aca="false">IF(J333="","",MIN(1,J333+1.96*O333/100))</f>
        <v>0.583789208574682</v>
      </c>
      <c r="R333" s="32" t="str">
        <f aca="false">IF(L333="","",IF(ABS(L333)&lt;=O333,"Yes","No"))</f>
        <v>Yes</v>
      </c>
      <c r="S333" s="32" t="str">
        <f aca="false">IF(L333="","",IF(ABS(L333)&lt;=1.96*O333,"Yes","No"))</f>
        <v>Yes</v>
      </c>
      <c r="T333" s="54" t="n">
        <f aca="false">IF(D333="","",ROUND(SQRT(((D333+G333)*O333/100)^2+(J333*(D333+G333)*0.09179)^2),0))</f>
        <v>95</v>
      </c>
      <c r="U333" s="32"/>
    </row>
    <row r="334" customFormat="false" ht="15" hidden="false" customHeight="false" outlineLevel="0" collapsed="false">
      <c r="A334" s="32" t="s">
        <v>386</v>
      </c>
      <c r="B334" s="32" t="s">
        <v>517</v>
      </c>
      <c r="C334" s="32" t="s">
        <v>522</v>
      </c>
      <c r="D334" s="54" t="n">
        <v>1182</v>
      </c>
      <c r="E334" s="54" t="n">
        <v>1193</v>
      </c>
      <c r="F334" s="65" t="n">
        <f aca="false">IF(E334="","",D334-E334)</f>
        <v>-11</v>
      </c>
      <c r="G334" s="54" t="n">
        <v>1303</v>
      </c>
      <c r="H334" s="54" t="n">
        <v>1334</v>
      </c>
      <c r="I334" s="65" t="n">
        <f aca="false">IF(H334="","",G334-H334)</f>
        <v>-31</v>
      </c>
      <c r="J334" s="55" t="n">
        <f aca="false">IF(OR(D334="",D334+G334=0),"",D334/(D334+G334))</f>
        <v>0.475653923541247</v>
      </c>
      <c r="K334" s="55" t="n">
        <f aca="false">IF(E334="","",E334/(E334+H334))</f>
        <v>0.47210130589632</v>
      </c>
      <c r="L334" s="66" t="n">
        <f aca="false">IF(OR(K334="",J334=""),"",(J334-K334)*100)</f>
        <v>0.35526176449277</v>
      </c>
      <c r="M334" s="36" t="n">
        <v>2.56149220728919</v>
      </c>
      <c r="N334" s="36" t="n">
        <v>2.07923323551944</v>
      </c>
      <c r="O334" s="36" t="n">
        <f aca="false">SQRT(M334^2+N334^2)</f>
        <v>3.29915946502922</v>
      </c>
      <c r="P334" s="55" t="n">
        <f aca="false">IF(J334="","",MAX(0,J334-1.96*O334/100))</f>
        <v>0.410990398026675</v>
      </c>
      <c r="Q334" s="55" t="n">
        <f aca="false">IF(J334="","",MIN(1,J334+1.96*O334/100))</f>
        <v>0.54031744905582</v>
      </c>
      <c r="R334" s="32" t="str">
        <f aca="false">IF(L334="","",IF(ABS(L334)&lt;=O334,"Yes","No"))</f>
        <v>Yes</v>
      </c>
      <c r="S334" s="32" t="str">
        <f aca="false">IF(L334="","",IF(ABS(L334)&lt;=1.96*O334,"Yes","No"))</f>
        <v>Yes</v>
      </c>
      <c r="T334" s="54" t="n">
        <f aca="false">IF(D334="","",ROUND(SQRT(((D334+G334)*O334/100)^2+(J334*(D334+G334)*0.09179)^2),0))</f>
        <v>136</v>
      </c>
      <c r="U334" s="32"/>
    </row>
    <row r="335" customFormat="false" ht="15" hidden="false" customHeight="false" outlineLevel="0" collapsed="false">
      <c r="A335" s="32" t="s">
        <v>386</v>
      </c>
      <c r="B335" s="32" t="s">
        <v>517</v>
      </c>
      <c r="C335" s="32" t="s">
        <v>523</v>
      </c>
      <c r="D335" s="54" t="n">
        <v>739</v>
      </c>
      <c r="E335" s="54" t="n">
        <v>755</v>
      </c>
      <c r="F335" s="65" t="n">
        <f aca="false">IF(E335="","",D335-E335)</f>
        <v>-16</v>
      </c>
      <c r="G335" s="54" t="n">
        <v>816</v>
      </c>
      <c r="H335" s="54" t="n">
        <v>789</v>
      </c>
      <c r="I335" s="65" t="n">
        <f aca="false">IF(H335="","",G335-H335)</f>
        <v>27</v>
      </c>
      <c r="J335" s="55" t="n">
        <f aca="false">IF(OR(D335="",D335+G335=0),"",D335/(D335+G335))</f>
        <v>0.47524115755627</v>
      </c>
      <c r="K335" s="55" t="n">
        <f aca="false">IF(E335="","",E335/(E335+H335))</f>
        <v>0.4889896373057</v>
      </c>
      <c r="L335" s="66" t="n">
        <f aca="false">IF(OR(K335="",J335=""),"",(J335-K335)*100)</f>
        <v>-1.37484797494294</v>
      </c>
      <c r="M335" s="36" t="n">
        <v>2.56149220728919</v>
      </c>
      <c r="N335" s="36" t="n">
        <v>2.07923323551944</v>
      </c>
      <c r="O335" s="36" t="n">
        <f aca="false">SQRT(M335^2+N335^2)</f>
        <v>3.29915946502922</v>
      </c>
      <c r="P335" s="55" t="n">
        <f aca="false">IF(J335="","",MAX(0,J335-1.96*O335/100))</f>
        <v>0.410577632041697</v>
      </c>
      <c r="Q335" s="55" t="n">
        <f aca="false">IF(J335="","",MIN(1,J335+1.96*O335/100))</f>
        <v>0.539904683070843</v>
      </c>
      <c r="R335" s="32" t="str">
        <f aca="false">IF(L335="","",IF(ABS(L335)&lt;=O335,"Yes","No"))</f>
        <v>Yes</v>
      </c>
      <c r="S335" s="32" t="str">
        <f aca="false">IF(L335="","",IF(ABS(L335)&lt;=1.96*O335,"Yes","No"))</f>
        <v>Yes</v>
      </c>
      <c r="T335" s="54" t="n">
        <f aca="false">IF(D335="","",ROUND(SQRT(((D335+G335)*O335/100)^2+(J335*(D335+G335)*0.09179)^2),0))</f>
        <v>85</v>
      </c>
      <c r="U335" s="32"/>
    </row>
    <row r="336" customFormat="false" ht="15" hidden="false" customHeight="false" outlineLevel="0" collapsed="false">
      <c r="A336" s="32" t="s">
        <v>386</v>
      </c>
      <c r="B336" s="32" t="s">
        <v>517</v>
      </c>
      <c r="C336" s="32" t="s">
        <v>524</v>
      </c>
      <c r="D336" s="54" t="n">
        <v>761</v>
      </c>
      <c r="E336" s="54"/>
      <c r="F336" s="65" t="str">
        <f aca="false">IF(E336="","",D336-E336)</f>
        <v/>
      </c>
      <c r="G336" s="54" t="n">
        <v>710</v>
      </c>
      <c r="H336" s="54"/>
      <c r="I336" s="65" t="str">
        <f aca="false">IF(H336="","",G336-H336)</f>
        <v/>
      </c>
      <c r="J336" s="55" t="n">
        <f aca="false">IF(OR(D336="",D336+G336=0),"",D336/(D336+G336))</f>
        <v>0.517335146159076</v>
      </c>
      <c r="K336" s="55" t="str">
        <f aca="false">IF(E336="","",E336/(E336+H336))</f>
        <v/>
      </c>
      <c r="L336" s="66" t="str">
        <f aca="false">IF(OR(K336="",J336=""),"",(J336-K336)*100)</f>
        <v/>
      </c>
      <c r="M336" s="36" t="n">
        <v>2.56149220728919</v>
      </c>
      <c r="N336" s="36" t="n">
        <v>2.07923323551944</v>
      </c>
      <c r="O336" s="36" t="n">
        <f aca="false">SQRT(M336^2+N336^2)</f>
        <v>3.29915946502922</v>
      </c>
      <c r="P336" s="55" t="n">
        <f aca="false">IF(J336="","",MAX(0,J336-1.96*O336/100))</f>
        <v>0.452671620644503</v>
      </c>
      <c r="Q336" s="55" t="n">
        <f aca="false">IF(J336="","",MIN(1,J336+1.96*O336/100))</f>
        <v>0.581998671673648</v>
      </c>
      <c r="R336" s="32" t="str">
        <f aca="false">IF(L336="","",IF(ABS(L336)&lt;=O336,"Yes","No"))</f>
        <v/>
      </c>
      <c r="S336" s="32" t="str">
        <f aca="false">IF(L336="","",IF(ABS(L336)&lt;=1.96*O336,"Yes","No"))</f>
        <v/>
      </c>
      <c r="T336" s="54" t="n">
        <f aca="false">IF(D336="","",ROUND(SQRT(((D336+G336)*O336/100)^2+(J336*(D336+G336)*0.09179)^2),0))</f>
        <v>85</v>
      </c>
      <c r="U336" s="32" t="s">
        <v>703</v>
      </c>
    </row>
    <row r="337" customFormat="false" ht="15" hidden="false" customHeight="false" outlineLevel="0" collapsed="false">
      <c r="A337" s="32" t="s">
        <v>386</v>
      </c>
      <c r="B337" s="32" t="s">
        <v>517</v>
      </c>
      <c r="C337" s="32" t="s">
        <v>525</v>
      </c>
      <c r="D337" s="54" t="n">
        <v>738</v>
      </c>
      <c r="E337" s="54"/>
      <c r="F337" s="65" t="str">
        <f aca="false">IF(E337="","",D337-E337)</f>
        <v/>
      </c>
      <c r="G337" s="54" t="n">
        <v>739</v>
      </c>
      <c r="H337" s="54"/>
      <c r="I337" s="65" t="str">
        <f aca="false">IF(H337="","",G337-H337)</f>
        <v/>
      </c>
      <c r="J337" s="55" t="n">
        <f aca="false">IF(OR(D337="",D337+G337=0),"",D337/(D337+G337))</f>
        <v>0.499661475964794</v>
      </c>
      <c r="K337" s="55" t="str">
        <f aca="false">IF(E337="","",E337/(E337+H337))</f>
        <v/>
      </c>
      <c r="L337" s="66" t="str">
        <f aca="false">IF(OR(K337="",J337=""),"",(J337-K337)*100)</f>
        <v/>
      </c>
      <c r="M337" s="36" t="n">
        <v>2.56149220728919</v>
      </c>
      <c r="N337" s="36" t="n">
        <v>2.07923323551944</v>
      </c>
      <c r="O337" s="36" t="n">
        <f aca="false">SQRT(M337^2+N337^2)</f>
        <v>3.29915946502922</v>
      </c>
      <c r="P337" s="55" t="n">
        <f aca="false">IF(J337="","",MAX(0,J337-1.96*O337/100))</f>
        <v>0.434997950450221</v>
      </c>
      <c r="Q337" s="55" t="n">
        <f aca="false">IF(J337="","",MIN(1,J337+1.96*O337/100))</f>
        <v>0.564325001479366</v>
      </c>
      <c r="R337" s="32" t="str">
        <f aca="false">IF(L337="","",IF(ABS(L337)&lt;=O337,"Yes","No"))</f>
        <v/>
      </c>
      <c r="S337" s="32" t="str">
        <f aca="false">IF(L337="","",IF(ABS(L337)&lt;=1.96*O337,"Yes","No"))</f>
        <v/>
      </c>
      <c r="T337" s="54" t="n">
        <f aca="false">IF(D337="","",ROUND(SQRT(((D337+G337)*O337/100)^2+(J337*(D337+G337)*0.09179)^2),0))</f>
        <v>83</v>
      </c>
      <c r="U337" s="32" t="s">
        <v>703</v>
      </c>
    </row>
    <row r="338" customFormat="false" ht="15" hidden="false" customHeight="false" outlineLevel="0" collapsed="false">
      <c r="A338" s="32" t="s">
        <v>386</v>
      </c>
      <c r="B338" s="32" t="s">
        <v>517</v>
      </c>
      <c r="C338" s="32" t="s">
        <v>526</v>
      </c>
      <c r="D338" s="54" t="n">
        <v>333</v>
      </c>
      <c r="E338" s="54"/>
      <c r="F338" s="65" t="str">
        <f aca="false">IF(E338="","",D338-E338)</f>
        <v/>
      </c>
      <c r="G338" s="54" t="n">
        <v>343</v>
      </c>
      <c r="H338" s="54"/>
      <c r="I338" s="65" t="str">
        <f aca="false">IF(H338="","",G338-H338)</f>
        <v/>
      </c>
      <c r="J338" s="55" t="n">
        <f aca="false">IF(OR(D338="",D338+G338=0),"",D338/(D338+G338))</f>
        <v>0.492603550295858</v>
      </c>
      <c r="K338" s="55" t="str">
        <f aca="false">IF(E338="","",E338/(E338+H338))</f>
        <v/>
      </c>
      <c r="L338" s="66" t="str">
        <f aca="false">IF(OR(K338="",J338=""),"",(J338-K338)*100)</f>
        <v/>
      </c>
      <c r="M338" s="36" t="n">
        <v>4.08777417922727</v>
      </c>
      <c r="N338" s="36" t="n">
        <v>2.07923323551944</v>
      </c>
      <c r="O338" s="36" t="n">
        <f aca="false">SQRT(M338^2+N338^2)</f>
        <v>4.58618671534924</v>
      </c>
      <c r="P338" s="55" t="n">
        <f aca="false">IF(J338="","",MAX(0,J338-1.96*O338/100))</f>
        <v>0.402714290675013</v>
      </c>
      <c r="Q338" s="55" t="n">
        <f aca="false">IF(J338="","",MIN(1,J338+1.96*O338/100))</f>
        <v>0.582492809916703</v>
      </c>
      <c r="R338" s="32" t="str">
        <f aca="false">IF(L338="","",IF(ABS(L338)&lt;=O338,"Yes","No"))</f>
        <v/>
      </c>
      <c r="S338" s="32" t="str">
        <f aca="false">IF(L338="","",IF(ABS(L338)&lt;=1.96*O338,"Yes","No"))</f>
        <v/>
      </c>
      <c r="T338" s="54" t="n">
        <f aca="false">IF(D338="","",ROUND(SQRT(((D338+G338)*O338/100)^2+(J338*(D338+G338)*0.15542)^2),0))</f>
        <v>60</v>
      </c>
      <c r="U338" s="32" t="s">
        <v>703</v>
      </c>
    </row>
    <row r="339" customFormat="false" ht="15" hidden="false" customHeight="false" outlineLevel="0" collapsed="false">
      <c r="A339" s="32" t="s">
        <v>386</v>
      </c>
      <c r="B339" s="32" t="s">
        <v>527</v>
      </c>
      <c r="C339" s="32" t="s">
        <v>528</v>
      </c>
      <c r="D339" s="54" t="n">
        <v>110</v>
      </c>
      <c r="E339" s="54" t="n">
        <v>112</v>
      </c>
      <c r="F339" s="65" t="n">
        <f aca="false">IF(E339="","",D339-E339)</f>
        <v>-2</v>
      </c>
      <c r="G339" s="54" t="n">
        <v>186</v>
      </c>
      <c r="H339" s="54" t="n">
        <v>199</v>
      </c>
      <c r="I339" s="65" t="n">
        <f aca="false">IF(H339="","",G339-H339)</f>
        <v>-13</v>
      </c>
      <c r="J339" s="55" t="n">
        <f aca="false">IF(OR(D339="",D339+G339=0),"",D339/(D339+G339))</f>
        <v>0.371621621621622</v>
      </c>
      <c r="K339" s="55" t="n">
        <f aca="false">IF(E339="","",E339/(E339+H339))</f>
        <v>0.360128617363344</v>
      </c>
      <c r="L339" s="66" t="n">
        <f aca="false">IF(OR(K339="",J339=""),"",(J339-K339)*100)</f>
        <v>1.14930042582775</v>
      </c>
      <c r="M339" s="36" t="n">
        <v>4.08777417922727</v>
      </c>
      <c r="N339" s="36" t="n">
        <v>2.07923323551944</v>
      </c>
      <c r="O339" s="36" t="n">
        <f aca="false">SQRT(M339^2+N339^2)</f>
        <v>4.58618671534924</v>
      </c>
      <c r="P339" s="55" t="n">
        <f aca="false">IF(J339="","",MAX(0,J339-1.96*O339/100))</f>
        <v>0.281732362000777</v>
      </c>
      <c r="Q339" s="55" t="n">
        <f aca="false">IF(J339="","",MIN(1,J339+1.96*O339/100))</f>
        <v>0.461510881242467</v>
      </c>
      <c r="R339" s="32" t="str">
        <f aca="false">IF(L339="","",IF(ABS(L339)&lt;=O339,"Yes","No"))</f>
        <v>Yes</v>
      </c>
      <c r="S339" s="32" t="str">
        <f aca="false">IF(L339="","",IF(ABS(L339)&lt;=1.96*O339,"Yes","No"))</f>
        <v>Yes</v>
      </c>
      <c r="T339" s="54" t="n">
        <f aca="false">IF(D339="","",ROUND(SQRT(((D339+G339)*O339/100)^2+(J339*(D339+G339)*0.15542)^2),0))</f>
        <v>22</v>
      </c>
      <c r="U339" s="32"/>
    </row>
    <row r="340" customFormat="false" ht="15" hidden="false" customHeight="false" outlineLevel="0" collapsed="false">
      <c r="A340" s="32" t="s">
        <v>386</v>
      </c>
      <c r="B340" s="32" t="s">
        <v>527</v>
      </c>
      <c r="C340" s="32" t="s">
        <v>529</v>
      </c>
      <c r="D340" s="54" t="n">
        <v>241</v>
      </c>
      <c r="E340" s="54" t="n">
        <v>259</v>
      </c>
      <c r="F340" s="65" t="n">
        <f aca="false">IF(E340="","",D340-E340)</f>
        <v>-18</v>
      </c>
      <c r="G340" s="54" t="n">
        <v>472</v>
      </c>
      <c r="H340" s="54" t="n">
        <v>480</v>
      </c>
      <c r="I340" s="65" t="n">
        <f aca="false">IF(H340="","",G340-H340)</f>
        <v>-8</v>
      </c>
      <c r="J340" s="55" t="n">
        <f aca="false">IF(OR(D340="",D340+G340=0),"",D340/(D340+G340))</f>
        <v>0.338008415147265</v>
      </c>
      <c r="K340" s="55" t="n">
        <f aca="false">IF(E340="","",E340/(E340+H340))</f>
        <v>0.350473612990528</v>
      </c>
      <c r="L340" s="66" t="n">
        <f aca="false">IF(OR(K340="",J340=""),"",(J340-K340)*100)</f>
        <v>-1.24651978432627</v>
      </c>
      <c r="M340" s="36" t="n">
        <v>4.08777417922727</v>
      </c>
      <c r="N340" s="36" t="n">
        <v>2.07923323551944</v>
      </c>
      <c r="O340" s="36" t="n">
        <f aca="false">SQRT(M340^2+N340^2)</f>
        <v>4.58618671534924</v>
      </c>
      <c r="P340" s="55" t="n">
        <f aca="false">IF(J340="","",MAX(0,J340-1.96*O340/100))</f>
        <v>0.24811915552642</v>
      </c>
      <c r="Q340" s="55" t="n">
        <f aca="false">IF(J340="","",MIN(1,J340+1.96*O340/100))</f>
        <v>0.42789767476811</v>
      </c>
      <c r="R340" s="32" t="str">
        <f aca="false">IF(L340="","",IF(ABS(L340)&lt;=O340,"Yes","No"))</f>
        <v>Yes</v>
      </c>
      <c r="S340" s="32" t="str">
        <f aca="false">IF(L340="","",IF(ABS(L340)&lt;=1.96*O340,"Yes","No"))</f>
        <v>Yes</v>
      </c>
      <c r="T340" s="54" t="n">
        <f aca="false">IF(D340="","",ROUND(SQRT(((D340+G340)*O340/100)^2+(J340*(D340+G340)*0.15542)^2),0))</f>
        <v>50</v>
      </c>
      <c r="U340" s="32"/>
    </row>
    <row r="341" customFormat="false" ht="15" hidden="false" customHeight="false" outlineLevel="0" collapsed="false">
      <c r="A341" s="32" t="s">
        <v>386</v>
      </c>
      <c r="B341" s="32" t="s">
        <v>527</v>
      </c>
      <c r="C341" s="32" t="s">
        <v>530</v>
      </c>
      <c r="D341" s="54" t="n">
        <v>200</v>
      </c>
      <c r="E341" s="54" t="n">
        <v>204</v>
      </c>
      <c r="F341" s="65" t="n">
        <f aca="false">IF(E341="","",D341-E341)</f>
        <v>-4</v>
      </c>
      <c r="G341" s="54" t="n">
        <v>296</v>
      </c>
      <c r="H341" s="54" t="n">
        <v>301</v>
      </c>
      <c r="I341" s="65" t="n">
        <f aca="false">IF(H341="","",G341-H341)</f>
        <v>-5</v>
      </c>
      <c r="J341" s="55" t="n">
        <f aca="false">IF(OR(D341="",D341+G341=0),"",D341/(D341+G341))</f>
        <v>0.403225806451613</v>
      </c>
      <c r="K341" s="55" t="n">
        <f aca="false">IF(E341="","",E341/(E341+H341))</f>
        <v>0.403960396039604</v>
      </c>
      <c r="L341" s="66" t="n">
        <f aca="false">IF(OR(K341="",J341=""),"",(J341-K341)*100)</f>
        <v>-0.0734589587991108</v>
      </c>
      <c r="M341" s="36" t="n">
        <v>4.08777417922727</v>
      </c>
      <c r="N341" s="36" t="n">
        <v>2.07923323551944</v>
      </c>
      <c r="O341" s="36" t="n">
        <f aca="false">SQRT(M341^2+N341^2)</f>
        <v>4.58618671534924</v>
      </c>
      <c r="P341" s="55" t="n">
        <f aca="false">IF(J341="","",MAX(0,J341-1.96*O341/100))</f>
        <v>0.313336546830768</v>
      </c>
      <c r="Q341" s="55" t="n">
        <f aca="false">IF(J341="","",MIN(1,J341+1.96*O341/100))</f>
        <v>0.493115066072458</v>
      </c>
      <c r="R341" s="32" t="str">
        <f aca="false">IF(L341="","",IF(ABS(L341)&lt;=O341,"Yes","No"))</f>
        <v>Yes</v>
      </c>
      <c r="S341" s="32" t="str">
        <f aca="false">IF(L341="","",IF(ABS(L341)&lt;=1.96*O341,"Yes","No"))</f>
        <v>Yes</v>
      </c>
      <c r="T341" s="54" t="n">
        <f aca="false">IF(D341="","",ROUND(SQRT(((D341+G341)*O341/100)^2+(J341*(D341+G341)*0.15542)^2),0))</f>
        <v>39</v>
      </c>
      <c r="U341" s="32"/>
    </row>
    <row r="342" customFormat="false" ht="15" hidden="false" customHeight="false" outlineLevel="0" collapsed="false">
      <c r="A342" s="32" t="s">
        <v>386</v>
      </c>
      <c r="B342" s="32" t="s">
        <v>527</v>
      </c>
      <c r="C342" s="32" t="s">
        <v>531</v>
      </c>
      <c r="D342" s="54" t="n">
        <v>140</v>
      </c>
      <c r="E342" s="54" t="n">
        <v>128</v>
      </c>
      <c r="F342" s="65" t="n">
        <f aca="false">IF(E342="","",D342-E342)</f>
        <v>12</v>
      </c>
      <c r="G342" s="54" t="n">
        <v>196</v>
      </c>
      <c r="H342" s="54" t="n">
        <v>200</v>
      </c>
      <c r="I342" s="65" t="n">
        <f aca="false">IF(H342="","",G342-H342)</f>
        <v>-4</v>
      </c>
      <c r="J342" s="55" t="n">
        <f aca="false">IF(OR(D342="",D342+G342=0),"",D342/(D342+G342))</f>
        <v>0.416666666666667</v>
      </c>
      <c r="K342" s="55" t="n">
        <f aca="false">IF(E342="","",E342/(E342+H342))</f>
        <v>0.390243902439024</v>
      </c>
      <c r="L342" s="66" t="n">
        <f aca="false">IF(OR(K342="",J342=""),"",(J342-K342)*100)</f>
        <v>2.64227642276423</v>
      </c>
      <c r="M342" s="36" t="n">
        <v>4.08777417922727</v>
      </c>
      <c r="N342" s="36" t="n">
        <v>2.07923323551944</v>
      </c>
      <c r="O342" s="36" t="n">
        <f aca="false">SQRT(M342^2+N342^2)</f>
        <v>4.58618671534924</v>
      </c>
      <c r="P342" s="55" t="n">
        <f aca="false">IF(J342="","",MAX(0,J342-1.96*O342/100))</f>
        <v>0.326777407045822</v>
      </c>
      <c r="Q342" s="55" t="n">
        <f aca="false">IF(J342="","",MIN(1,J342+1.96*O342/100))</f>
        <v>0.506555926287512</v>
      </c>
      <c r="R342" s="32" t="str">
        <f aca="false">IF(L342="","",IF(ABS(L342)&lt;=O342,"Yes","No"))</f>
        <v>Yes</v>
      </c>
      <c r="S342" s="32" t="str">
        <f aca="false">IF(L342="","",IF(ABS(L342)&lt;=1.96*O342,"Yes","No"))</f>
        <v>Yes</v>
      </c>
      <c r="T342" s="54" t="n">
        <f aca="false">IF(D342="","",ROUND(SQRT(((D342+G342)*O342/100)^2+(J342*(D342+G342)*0.15542)^2),0))</f>
        <v>27</v>
      </c>
      <c r="U342" s="32"/>
    </row>
    <row r="343" customFormat="false" ht="15" hidden="false" customHeight="false" outlineLevel="0" collapsed="false">
      <c r="A343" s="32" t="s">
        <v>386</v>
      </c>
      <c r="B343" s="32" t="s">
        <v>532</v>
      </c>
      <c r="C343" s="32" t="s">
        <v>533</v>
      </c>
      <c r="D343" s="54" t="n">
        <v>383</v>
      </c>
      <c r="E343" s="54" t="n">
        <v>412</v>
      </c>
      <c r="F343" s="65" t="n">
        <f aca="false">IF(E343="","",D343-E343)</f>
        <v>-29</v>
      </c>
      <c r="G343" s="54" t="n">
        <v>809</v>
      </c>
      <c r="H343" s="54" t="n">
        <v>767</v>
      </c>
      <c r="I343" s="65" t="n">
        <f aca="false">IF(H343="","",G343-H343)</f>
        <v>42</v>
      </c>
      <c r="J343" s="55" t="n">
        <f aca="false">IF(OR(D343="",D343+G343=0),"",D343/(D343+G343))</f>
        <v>0.321308724832215</v>
      </c>
      <c r="K343" s="55" t="n">
        <f aca="false">IF(E343="","",E343/(E343+H343))</f>
        <v>0.349448685326548</v>
      </c>
      <c r="L343" s="66" t="n">
        <f aca="false">IF(OR(K343="",J343=""),"",(J343-K343)*100)</f>
        <v>-2.81399604943331</v>
      </c>
      <c r="M343" s="36" t="n">
        <v>2.81289925030312</v>
      </c>
      <c r="N343" s="36" t="n">
        <v>2.07923323551944</v>
      </c>
      <c r="O343" s="36" t="n">
        <f aca="false">SQRT(M343^2+N343^2)</f>
        <v>3.49794411619804</v>
      </c>
      <c r="P343" s="55" t="n">
        <f aca="false">IF(J343="","",MAX(0,J343-1.96*O343/100))</f>
        <v>0.252749020154733</v>
      </c>
      <c r="Q343" s="55" t="n">
        <f aca="false">IF(J343="","",MIN(1,J343+1.96*O343/100))</f>
        <v>0.389868429509696</v>
      </c>
      <c r="R343" s="32" t="str">
        <f aca="false">IF(L343="","",IF(ABS(L343)&lt;=O343,"Yes","No"))</f>
        <v>Yes</v>
      </c>
      <c r="S343" s="32" t="str">
        <f aca="false">IF(L343="","",IF(ABS(L343)&lt;=1.96*O343,"Yes","No"))</f>
        <v>Yes</v>
      </c>
      <c r="T343" s="54" t="n">
        <f aca="false">IF(D343="","",ROUND(SQRT(((D343+G343)*O343/100)^2+(J343*(D343+G343)*0.09439)^2),0))</f>
        <v>55</v>
      </c>
      <c r="U343" s="32"/>
    </row>
    <row r="344" customFormat="false" ht="15" hidden="false" customHeight="false" outlineLevel="0" collapsed="false">
      <c r="A344" s="32" t="s">
        <v>386</v>
      </c>
      <c r="B344" s="32" t="s">
        <v>532</v>
      </c>
      <c r="C344" s="32" t="s">
        <v>534</v>
      </c>
      <c r="D344" s="54" t="n">
        <v>320</v>
      </c>
      <c r="E344" s="54" t="n">
        <v>361</v>
      </c>
      <c r="F344" s="65" t="n">
        <f aca="false">IF(E344="","",D344-E344)</f>
        <v>-41</v>
      </c>
      <c r="G344" s="54" t="n">
        <v>666</v>
      </c>
      <c r="H344" s="54" t="n">
        <v>633</v>
      </c>
      <c r="I344" s="65" t="n">
        <f aca="false">IF(H344="","",G344-H344)</f>
        <v>33</v>
      </c>
      <c r="J344" s="55" t="n">
        <f aca="false">IF(OR(D344="",D344+G344=0),"",D344/(D344+G344))</f>
        <v>0.324543610547667</v>
      </c>
      <c r="K344" s="55" t="n">
        <f aca="false">IF(E344="","",E344/(E344+H344))</f>
        <v>0.36317907444668</v>
      </c>
      <c r="L344" s="66" t="n">
        <f aca="false">IF(OR(K344="",J344=""),"",(J344-K344)*100)</f>
        <v>-3.86354638990127</v>
      </c>
      <c r="M344" s="36" t="n">
        <v>2.81289925030312</v>
      </c>
      <c r="N344" s="36" t="n">
        <v>2.07923323551944</v>
      </c>
      <c r="O344" s="36" t="n">
        <f aca="false">SQRT(M344^2+N344^2)</f>
        <v>3.49794411619804</v>
      </c>
      <c r="P344" s="55" t="n">
        <f aca="false">IF(J344="","",MAX(0,J344-1.96*O344/100))</f>
        <v>0.255983905870186</v>
      </c>
      <c r="Q344" s="55" t="n">
        <f aca="false">IF(J344="","",MIN(1,J344+1.96*O344/100))</f>
        <v>0.393103315225149</v>
      </c>
      <c r="R344" s="32" t="str">
        <f aca="false">IF(L344="","",IF(ABS(L344)&lt;=O344,"Yes","No"))</f>
        <v>No</v>
      </c>
      <c r="S344" s="32" t="str">
        <f aca="false">IF(L344="","",IF(ABS(L344)&lt;=1.96*O344,"Yes","No"))</f>
        <v>Yes</v>
      </c>
      <c r="T344" s="54" t="n">
        <f aca="false">IF(D344="","",ROUND(SQRT(((D344+G344)*O344/100)^2+(J344*(D344+G344)*0.09439)^2),0))</f>
        <v>46</v>
      </c>
      <c r="U344" s="32"/>
    </row>
    <row r="345" customFormat="false" ht="15" hidden="false" customHeight="false" outlineLevel="0" collapsed="false">
      <c r="A345" s="32" t="s">
        <v>386</v>
      </c>
      <c r="B345" s="32" t="s">
        <v>532</v>
      </c>
      <c r="C345" s="32" t="s">
        <v>535</v>
      </c>
      <c r="D345" s="54" t="n">
        <v>281</v>
      </c>
      <c r="E345" s="54" t="n">
        <v>286</v>
      </c>
      <c r="F345" s="65" t="n">
        <f aca="false">IF(E345="","",D345-E345)</f>
        <v>-5</v>
      </c>
      <c r="G345" s="54" t="n">
        <v>595</v>
      </c>
      <c r="H345" s="54" t="n">
        <v>553</v>
      </c>
      <c r="I345" s="65" t="n">
        <f aca="false">IF(H345="","",G345-H345)</f>
        <v>42</v>
      </c>
      <c r="J345" s="55" t="n">
        <f aca="false">IF(OR(D345="",D345+G345=0),"",D345/(D345+G345))</f>
        <v>0.320776255707763</v>
      </c>
      <c r="K345" s="55" t="n">
        <f aca="false">IF(E345="","",E345/(E345+H345))</f>
        <v>0.34088200238379</v>
      </c>
      <c r="L345" s="66" t="n">
        <f aca="false">IF(OR(K345="",J345=""),"",(J345-K345)*100)</f>
        <v>-2.01057466760277</v>
      </c>
      <c r="M345" s="36" t="n">
        <v>2.81289925030312</v>
      </c>
      <c r="N345" s="36" t="n">
        <v>2.07923323551944</v>
      </c>
      <c r="O345" s="36" t="n">
        <f aca="false">SQRT(M345^2+N345^2)</f>
        <v>3.49794411619804</v>
      </c>
      <c r="P345" s="55" t="n">
        <f aca="false">IF(J345="","",MAX(0,J345-1.96*O345/100))</f>
        <v>0.252216551030281</v>
      </c>
      <c r="Q345" s="55" t="n">
        <f aca="false">IF(J345="","",MIN(1,J345+1.96*O345/100))</f>
        <v>0.389335960385244</v>
      </c>
      <c r="R345" s="32" t="str">
        <f aca="false">IF(L345="","",IF(ABS(L345)&lt;=O345,"Yes","No"))</f>
        <v>Yes</v>
      </c>
      <c r="S345" s="32" t="str">
        <f aca="false">IF(L345="","",IF(ABS(L345)&lt;=1.96*O345,"Yes","No"))</f>
        <v>Yes</v>
      </c>
      <c r="T345" s="54" t="n">
        <f aca="false">IF(D345="","",ROUND(SQRT(((D345+G345)*O345/100)^2+(J345*(D345+G345)*0.09439)^2),0))</f>
        <v>41</v>
      </c>
      <c r="U345" s="32"/>
    </row>
    <row r="346" customFormat="false" ht="15" hidden="false" customHeight="false" outlineLevel="0" collapsed="false">
      <c r="A346" s="32" t="s">
        <v>386</v>
      </c>
      <c r="B346" s="32" t="s">
        <v>532</v>
      </c>
      <c r="C346" s="32" t="s">
        <v>536</v>
      </c>
      <c r="D346" s="54" t="n">
        <v>290</v>
      </c>
      <c r="E346" s="54" t="n">
        <v>302</v>
      </c>
      <c r="F346" s="65" t="n">
        <f aca="false">IF(E346="","",D346-E346)</f>
        <v>-12</v>
      </c>
      <c r="G346" s="54" t="n">
        <v>606</v>
      </c>
      <c r="H346" s="54" t="n">
        <v>608</v>
      </c>
      <c r="I346" s="65" t="n">
        <f aca="false">IF(H346="","",G346-H346)</f>
        <v>-2</v>
      </c>
      <c r="J346" s="55" t="n">
        <f aca="false">IF(OR(D346="",D346+G346=0),"",D346/(D346+G346))</f>
        <v>0.323660714285714</v>
      </c>
      <c r="K346" s="55" t="n">
        <f aca="false">IF(E346="","",E346/(E346+H346))</f>
        <v>0.331868131868132</v>
      </c>
      <c r="L346" s="66" t="n">
        <f aca="false">IF(OR(K346="",J346=""),"",(J346-K346)*100)</f>
        <v>-0.820741758241755</v>
      </c>
      <c r="M346" s="36" t="n">
        <v>2.81289925030312</v>
      </c>
      <c r="N346" s="36" t="n">
        <v>2.07923323551944</v>
      </c>
      <c r="O346" s="36" t="n">
        <f aca="false">SQRT(M346^2+N346^2)</f>
        <v>3.49794411619804</v>
      </c>
      <c r="P346" s="55" t="n">
        <f aca="false">IF(J346="","",MAX(0,J346-1.96*O346/100))</f>
        <v>0.255101009608233</v>
      </c>
      <c r="Q346" s="55" t="n">
        <f aca="false">IF(J346="","",MIN(1,J346+1.96*O346/100))</f>
        <v>0.392220418963196</v>
      </c>
      <c r="R346" s="32" t="str">
        <f aca="false">IF(L346="","",IF(ABS(L346)&lt;=O346,"Yes","No"))</f>
        <v>Yes</v>
      </c>
      <c r="S346" s="32" t="str">
        <f aca="false">IF(L346="","",IF(ABS(L346)&lt;=1.96*O346,"Yes","No"))</f>
        <v>Yes</v>
      </c>
      <c r="T346" s="54" t="n">
        <f aca="false">IF(D346="","",ROUND(SQRT(((D346+G346)*O346/100)^2+(J346*(D346+G346)*0.09439)^2),0))</f>
        <v>42</v>
      </c>
      <c r="U346" s="32"/>
    </row>
    <row r="347" customFormat="false" ht="15" hidden="false" customHeight="false" outlineLevel="0" collapsed="false">
      <c r="A347" s="32" t="s">
        <v>386</v>
      </c>
      <c r="B347" s="32" t="s">
        <v>537</v>
      </c>
      <c r="C347" s="32" t="s">
        <v>538</v>
      </c>
      <c r="D347" s="54" t="n">
        <v>79</v>
      </c>
      <c r="E347" s="54" t="n">
        <v>92</v>
      </c>
      <c r="F347" s="65" t="n">
        <f aca="false">IF(E347="","",D347-E347)</f>
        <v>-13</v>
      </c>
      <c r="G347" s="54" t="n">
        <v>170</v>
      </c>
      <c r="H347" s="54" t="n">
        <v>167</v>
      </c>
      <c r="I347" s="65" t="n">
        <f aca="false">IF(H347="","",G347-H347)</f>
        <v>3</v>
      </c>
      <c r="J347" s="55" t="n">
        <f aca="false">IF(OR(D347="",D347+G347=0),"",D347/(D347+G347))</f>
        <v>0.317269076305221</v>
      </c>
      <c r="K347" s="55" t="n">
        <f aca="false">IF(E347="","",E347/(E347+H347))</f>
        <v>0.355212355212355</v>
      </c>
      <c r="L347" s="66" t="n">
        <f aca="false">IF(OR(K347="",J347=""),"",(J347-K347)*100)</f>
        <v>-3.79432789071343</v>
      </c>
      <c r="M347" s="36" t="n">
        <v>4.08777417922727</v>
      </c>
      <c r="N347" s="36" t="n">
        <v>2.07923323551944</v>
      </c>
      <c r="O347" s="36" t="n">
        <f aca="false">SQRT(M347^2+N347^2)</f>
        <v>4.58618671534924</v>
      </c>
      <c r="P347" s="55" t="n">
        <f aca="false">IF(J347="","",MAX(0,J347-1.96*O347/100))</f>
        <v>0.227379816684376</v>
      </c>
      <c r="Q347" s="55" t="n">
        <f aca="false">IF(J347="","",MIN(1,J347+1.96*O347/100))</f>
        <v>0.407158335926066</v>
      </c>
      <c r="R347" s="32" t="str">
        <f aca="false">IF(L347="","",IF(ABS(L347)&lt;=O347,"Yes","No"))</f>
        <v>Yes</v>
      </c>
      <c r="S347" s="32" t="str">
        <f aca="false">IF(L347="","",IF(ABS(L347)&lt;=1.96*O347,"Yes","No"))</f>
        <v>Yes</v>
      </c>
      <c r="T347" s="54" t="n">
        <f aca="false">IF(D347="","",ROUND(SQRT(((D347+G347)*O347/100)^2+(J347*(D347+G347)*0.15542)^2),0))</f>
        <v>17</v>
      </c>
      <c r="U347" s="32"/>
    </row>
    <row r="348" customFormat="false" ht="15" hidden="false" customHeight="false" outlineLevel="0" collapsed="false">
      <c r="A348" s="32" t="s">
        <v>386</v>
      </c>
      <c r="B348" s="32" t="s">
        <v>539</v>
      </c>
      <c r="C348" s="32" t="s">
        <v>540</v>
      </c>
      <c r="D348" s="54" t="n">
        <v>349</v>
      </c>
      <c r="E348" s="54" t="n">
        <v>335</v>
      </c>
      <c r="F348" s="65" t="n">
        <f aca="false">IF(E348="","",D348-E348)</f>
        <v>14</v>
      </c>
      <c r="G348" s="54" t="n">
        <v>583</v>
      </c>
      <c r="H348" s="54" t="n">
        <v>581</v>
      </c>
      <c r="I348" s="65" t="n">
        <f aca="false">IF(H348="","",G348-H348)</f>
        <v>2</v>
      </c>
      <c r="J348" s="55" t="n">
        <f aca="false">IF(OR(D348="",D348+G348=0),"",D348/(D348+G348))</f>
        <v>0.374463519313305</v>
      </c>
      <c r="K348" s="55" t="n">
        <f aca="false">IF(E348="","",E348/(E348+H348))</f>
        <v>0.365720524017467</v>
      </c>
      <c r="L348" s="66" t="n">
        <f aca="false">IF(OR(K348="",J348=""),"",(J348-K348)*100)</f>
        <v>0.87429952958375</v>
      </c>
      <c r="M348" s="36" t="n">
        <v>2.81289925030312</v>
      </c>
      <c r="N348" s="36" t="n">
        <v>2.07923323551944</v>
      </c>
      <c r="O348" s="36" t="n">
        <f aca="false">SQRT(M348^2+N348^2)</f>
        <v>3.49794411619804</v>
      </c>
      <c r="P348" s="55" t="n">
        <f aca="false">IF(J348="","",MAX(0,J348-1.96*O348/100))</f>
        <v>0.305903814635823</v>
      </c>
      <c r="Q348" s="55" t="n">
        <f aca="false">IF(J348="","",MIN(1,J348+1.96*O348/100))</f>
        <v>0.443023223990786</v>
      </c>
      <c r="R348" s="32" t="str">
        <f aca="false">IF(L348="","",IF(ABS(L348)&lt;=O348,"Yes","No"))</f>
        <v>Yes</v>
      </c>
      <c r="S348" s="32" t="str">
        <f aca="false">IF(L348="","",IF(ABS(L348)&lt;=1.96*O348,"Yes","No"))</f>
        <v>Yes</v>
      </c>
      <c r="T348" s="54" t="n">
        <f aca="false">IF(D348="","",ROUND(SQRT(((D348+G348)*O348/100)^2+(J348*(D348+G348)*0.09439)^2),0))</f>
        <v>46</v>
      </c>
      <c r="U348" s="32"/>
    </row>
    <row r="349" customFormat="false" ht="15" hidden="false" customHeight="false" outlineLevel="0" collapsed="false">
      <c r="A349" s="32" t="s">
        <v>386</v>
      </c>
      <c r="B349" s="32" t="s">
        <v>541</v>
      </c>
      <c r="C349" s="32" t="s">
        <v>542</v>
      </c>
      <c r="D349" s="54" t="n">
        <v>211</v>
      </c>
      <c r="E349" s="54" t="n">
        <v>210</v>
      </c>
      <c r="F349" s="65" t="n">
        <f aca="false">IF(E349="","",D349-E349)</f>
        <v>1</v>
      </c>
      <c r="G349" s="54" t="n">
        <v>303</v>
      </c>
      <c r="H349" s="54" t="n">
        <v>309</v>
      </c>
      <c r="I349" s="65" t="n">
        <f aca="false">IF(H349="","",G349-H349)</f>
        <v>-6</v>
      </c>
      <c r="J349" s="55" t="n">
        <f aca="false">IF(OR(D349="",D349+G349=0),"",D349/(D349+G349))</f>
        <v>0.410505836575875</v>
      </c>
      <c r="K349" s="55" t="n">
        <f aca="false">IF(E349="","",E349/(E349+H349))</f>
        <v>0.404624277456647</v>
      </c>
      <c r="L349" s="66" t="n">
        <f aca="false">IF(OR(K349="",J349=""),"",(J349-K349)*100)</f>
        <v>0.588155911922805</v>
      </c>
      <c r="M349" s="36" t="n">
        <v>4.08777417922727</v>
      </c>
      <c r="N349" s="36" t="n">
        <v>2.07923323551944</v>
      </c>
      <c r="O349" s="36" t="n">
        <f aca="false">SQRT(M349^2+N349^2)</f>
        <v>4.58618671534924</v>
      </c>
      <c r="P349" s="55" t="n">
        <f aca="false">IF(J349="","",MAX(0,J349-1.96*O349/100))</f>
        <v>0.32061657695503</v>
      </c>
      <c r="Q349" s="55" t="n">
        <f aca="false">IF(J349="","",MIN(1,J349+1.96*O349/100))</f>
        <v>0.500395096196721</v>
      </c>
      <c r="R349" s="32" t="str">
        <f aca="false">IF(L349="","",IF(ABS(L349)&lt;=O349,"Yes","No"))</f>
        <v>Yes</v>
      </c>
      <c r="S349" s="32" t="str">
        <f aca="false">IF(L349="","",IF(ABS(L349)&lt;=1.96*O349,"Yes","No"))</f>
        <v>Yes</v>
      </c>
      <c r="T349" s="54" t="n">
        <f aca="false">IF(D349="","",ROUND(SQRT(((D349+G349)*O349/100)^2+(J349*(D349+G349)*0.15542)^2),0))</f>
        <v>40</v>
      </c>
      <c r="U349" s="32"/>
    </row>
    <row r="350" customFormat="false" ht="15" hidden="false" customHeight="false" outlineLevel="0" collapsed="false">
      <c r="A350" s="32" t="s">
        <v>386</v>
      </c>
      <c r="B350" s="32" t="s">
        <v>543</v>
      </c>
      <c r="C350" s="32" t="s">
        <v>544</v>
      </c>
      <c r="D350" s="54" t="n">
        <v>330</v>
      </c>
      <c r="E350" s="54" t="n">
        <v>331</v>
      </c>
      <c r="F350" s="65" t="n">
        <f aca="false">IF(E350="","",D350-E350)</f>
        <v>-1</v>
      </c>
      <c r="G350" s="54" t="n">
        <v>442</v>
      </c>
      <c r="H350" s="54" t="n">
        <v>458</v>
      </c>
      <c r="I350" s="65" t="n">
        <f aca="false">IF(H350="","",G350-H350)</f>
        <v>-16</v>
      </c>
      <c r="J350" s="55" t="n">
        <f aca="false">IF(OR(D350="",D350+G350=0),"",D350/(D350+G350))</f>
        <v>0.427461139896373</v>
      </c>
      <c r="K350" s="55" t="n">
        <f aca="false">IF(E350="","",E350/(E350+H350))</f>
        <v>0.419518377693283</v>
      </c>
      <c r="L350" s="66" t="n">
        <f aca="false">IF(OR(K350="",J350=""),"",(J350-K350)*100)</f>
        <v>0.794276220309043</v>
      </c>
      <c r="M350" s="36" t="n">
        <v>2.81289925030312</v>
      </c>
      <c r="N350" s="36" t="n">
        <v>2.07923323551944</v>
      </c>
      <c r="O350" s="36" t="n">
        <f aca="false">SQRT(M350^2+N350^2)</f>
        <v>3.49794411619804</v>
      </c>
      <c r="P350" s="55" t="n">
        <f aca="false">IF(J350="","",MAX(0,J350-1.96*O350/100))</f>
        <v>0.358901435218891</v>
      </c>
      <c r="Q350" s="55" t="n">
        <f aca="false">IF(J350="","",MIN(1,J350+1.96*O350/100))</f>
        <v>0.496020844573855</v>
      </c>
      <c r="R350" s="32" t="str">
        <f aca="false">IF(L350="","",IF(ABS(L350)&lt;=O350,"Yes","No"))</f>
        <v>Yes</v>
      </c>
      <c r="S350" s="32" t="str">
        <f aca="false">IF(L350="","",IF(ABS(L350)&lt;=1.96*O350,"Yes","No"))</f>
        <v>Yes</v>
      </c>
      <c r="T350" s="54" t="n">
        <f aca="false">IF(D350="","",ROUND(SQRT(((D350+G350)*O350/100)^2+(J350*(D350+G350)*0.09439)^2),0))</f>
        <v>41</v>
      </c>
      <c r="U350" s="32"/>
    </row>
    <row r="351" customFormat="false" ht="15" hidden="false" customHeight="false" outlineLevel="0" collapsed="false">
      <c r="A351" s="32" t="s">
        <v>386</v>
      </c>
      <c r="B351" s="32" t="s">
        <v>545</v>
      </c>
      <c r="C351" s="32" t="s">
        <v>546</v>
      </c>
      <c r="D351" s="54" t="n">
        <v>290</v>
      </c>
      <c r="E351" s="54" t="n">
        <v>307</v>
      </c>
      <c r="F351" s="65" t="n">
        <f aca="false">IF(E351="","",D351-E351)</f>
        <v>-17</v>
      </c>
      <c r="G351" s="54" t="n">
        <v>749</v>
      </c>
      <c r="H351" s="54" t="n">
        <v>746</v>
      </c>
      <c r="I351" s="65" t="n">
        <f aca="false">IF(H351="","",G351-H351)</f>
        <v>3</v>
      </c>
      <c r="J351" s="55" t="n">
        <f aca="false">IF(OR(D351="",D351+G351=0),"",D351/(D351+G351))</f>
        <v>0.279114533205005</v>
      </c>
      <c r="K351" s="55" t="n">
        <f aca="false">IF(E351="","",E351/(E351+H351))</f>
        <v>0.291547958214625</v>
      </c>
      <c r="L351" s="66" t="n">
        <f aca="false">IF(OR(K351="",J351=""),"",(J351-K351)*100)</f>
        <v>-1.24334250096201</v>
      </c>
      <c r="M351" s="36" t="n">
        <v>2.81289925030312</v>
      </c>
      <c r="N351" s="36" t="n">
        <v>2.07923323551944</v>
      </c>
      <c r="O351" s="36" t="n">
        <f aca="false">SQRT(M351^2+N351^2)</f>
        <v>3.49794411619804</v>
      </c>
      <c r="P351" s="55" t="n">
        <f aca="false">IF(J351="","",MAX(0,J351-1.96*O351/100))</f>
        <v>0.210554828527523</v>
      </c>
      <c r="Q351" s="55" t="n">
        <f aca="false">IF(J351="","",MIN(1,J351+1.96*O351/100))</f>
        <v>0.347674237882486</v>
      </c>
      <c r="R351" s="32" t="str">
        <f aca="false">IF(L351="","",IF(ABS(L351)&lt;=O351,"Yes","No"))</f>
        <v>Yes</v>
      </c>
      <c r="S351" s="32" t="str">
        <f aca="false">IF(L351="","",IF(ABS(L351)&lt;=1.96*O351,"Yes","No"))</f>
        <v>Yes</v>
      </c>
      <c r="T351" s="54" t="n">
        <f aca="false">IF(D351="","",ROUND(SQRT(((D351+G351)*O351/100)^2+(J351*(D351+G351)*0.09439)^2),0))</f>
        <v>45</v>
      </c>
      <c r="U351" s="32"/>
    </row>
    <row r="352" customFormat="false" ht="15" hidden="false" customHeight="false" outlineLevel="0" collapsed="false">
      <c r="A352" s="32" t="s">
        <v>386</v>
      </c>
      <c r="B352" s="32" t="s">
        <v>545</v>
      </c>
      <c r="C352" s="32" t="s">
        <v>547</v>
      </c>
      <c r="D352" s="54" t="n">
        <v>221</v>
      </c>
      <c r="E352" s="54" t="n">
        <v>232</v>
      </c>
      <c r="F352" s="65" t="n">
        <f aca="false">IF(E352="","",D352-E352)</f>
        <v>-11</v>
      </c>
      <c r="G352" s="54" t="n">
        <v>496</v>
      </c>
      <c r="H352" s="54" t="n">
        <v>487</v>
      </c>
      <c r="I352" s="65" t="n">
        <f aca="false">IF(H352="","",G352-H352)</f>
        <v>9</v>
      </c>
      <c r="J352" s="55" t="n">
        <f aca="false">IF(OR(D352="",D352+G352=0),"",D352/(D352+G352))</f>
        <v>0.308228730822873</v>
      </c>
      <c r="K352" s="55" t="n">
        <f aca="false">IF(E352="","",E352/(E352+H352))</f>
        <v>0.322670375521558</v>
      </c>
      <c r="L352" s="66" t="n">
        <f aca="false">IF(OR(K352="",J352=""),"",(J352-K352)*100)</f>
        <v>-1.44416446986846</v>
      </c>
      <c r="M352" s="36" t="n">
        <v>4.08777417922727</v>
      </c>
      <c r="N352" s="36" t="n">
        <v>2.07923323551944</v>
      </c>
      <c r="O352" s="36" t="n">
        <f aca="false">SQRT(M352^2+N352^2)</f>
        <v>4.58618671534924</v>
      </c>
      <c r="P352" s="55" t="n">
        <f aca="false">IF(J352="","",MAX(0,J352-1.96*O352/100))</f>
        <v>0.218339471202028</v>
      </c>
      <c r="Q352" s="55" t="n">
        <f aca="false">IF(J352="","",MIN(1,J352+1.96*O352/100))</f>
        <v>0.398117990443718</v>
      </c>
      <c r="R352" s="32" t="str">
        <f aca="false">IF(L352="","",IF(ABS(L352)&lt;=O352,"Yes","No"))</f>
        <v>Yes</v>
      </c>
      <c r="S352" s="32" t="str">
        <f aca="false">IF(L352="","",IF(ABS(L352)&lt;=1.96*O352,"Yes","No"))</f>
        <v>Yes</v>
      </c>
      <c r="T352" s="54" t="n">
        <f aca="false">IF(D352="","",ROUND(SQRT(((D352+G352)*O352/100)^2+(J352*(D352+G352)*0.15542)^2),0))</f>
        <v>48</v>
      </c>
      <c r="U352" s="32"/>
    </row>
    <row r="353" customFormat="false" ht="15" hidden="false" customHeight="false" outlineLevel="0" collapsed="false">
      <c r="A353" s="32" t="s">
        <v>386</v>
      </c>
      <c r="B353" s="32" t="s">
        <v>545</v>
      </c>
      <c r="C353" s="32" t="s">
        <v>548</v>
      </c>
      <c r="D353" s="54" t="n">
        <v>178</v>
      </c>
      <c r="E353" s="54" t="n">
        <v>178</v>
      </c>
      <c r="F353" s="65" t="n">
        <f aca="false">IF(E353="","",D353-E353)</f>
        <v>0</v>
      </c>
      <c r="G353" s="54" t="n">
        <v>440</v>
      </c>
      <c r="H353" s="54" t="n">
        <v>480</v>
      </c>
      <c r="I353" s="65" t="n">
        <f aca="false">IF(H353="","",G353-H353)</f>
        <v>-40</v>
      </c>
      <c r="J353" s="55" t="n">
        <f aca="false">IF(OR(D353="",D353+G353=0),"",D353/(D353+G353))</f>
        <v>0.288025889967638</v>
      </c>
      <c r="K353" s="55" t="n">
        <f aca="false">IF(E353="","",E353/(E353+H353))</f>
        <v>0.270516717325228</v>
      </c>
      <c r="L353" s="66" t="n">
        <f aca="false">IF(OR(K353="",J353=""),"",(J353-K353)*100)</f>
        <v>1.75091726424096</v>
      </c>
      <c r="M353" s="36" t="n">
        <v>4.08777417922727</v>
      </c>
      <c r="N353" s="36" t="n">
        <v>2.07923323551944</v>
      </c>
      <c r="O353" s="36" t="n">
        <f aca="false">SQRT(M353^2+N353^2)</f>
        <v>4.58618671534924</v>
      </c>
      <c r="P353" s="55" t="n">
        <f aca="false">IF(J353="","",MAX(0,J353-1.96*O353/100))</f>
        <v>0.198136630346793</v>
      </c>
      <c r="Q353" s="55" t="n">
        <f aca="false">IF(J353="","",MIN(1,J353+1.96*O353/100))</f>
        <v>0.377915149588483</v>
      </c>
      <c r="R353" s="32" t="str">
        <f aca="false">IF(L353="","",IF(ABS(L353)&lt;=O353,"Yes","No"))</f>
        <v>Yes</v>
      </c>
      <c r="S353" s="32" t="str">
        <f aca="false">IF(L353="","",IF(ABS(L353)&lt;=1.96*O353,"Yes","No"))</f>
        <v>Yes</v>
      </c>
      <c r="T353" s="54" t="n">
        <f aca="false">IF(D353="","",ROUND(SQRT(((D353+G353)*O353/100)^2+(J353*(D353+G353)*0.15542)^2),0))</f>
        <v>40</v>
      </c>
      <c r="U353" s="32"/>
    </row>
    <row r="354" customFormat="false" ht="15" hidden="false" customHeight="false" outlineLevel="0" collapsed="false">
      <c r="A354" s="32" t="s">
        <v>386</v>
      </c>
      <c r="B354" s="32" t="s">
        <v>545</v>
      </c>
      <c r="C354" s="32" t="s">
        <v>549</v>
      </c>
      <c r="D354" s="54" t="n">
        <v>185</v>
      </c>
      <c r="E354" s="54" t="n">
        <v>180</v>
      </c>
      <c r="F354" s="65" t="n">
        <f aca="false">IF(E354="","",D354-E354)</f>
        <v>5</v>
      </c>
      <c r="G354" s="54" t="n">
        <v>415</v>
      </c>
      <c r="H354" s="54" t="n">
        <v>430</v>
      </c>
      <c r="I354" s="65" t="n">
        <f aca="false">IF(H354="","",G354-H354)</f>
        <v>-15</v>
      </c>
      <c r="J354" s="55" t="n">
        <f aca="false">IF(OR(D354="",D354+G354=0),"",D354/(D354+G354))</f>
        <v>0.308333333333333</v>
      </c>
      <c r="K354" s="55" t="n">
        <f aca="false">IF(E354="","",E354/(E354+H354))</f>
        <v>0.295081967213115</v>
      </c>
      <c r="L354" s="66" t="n">
        <f aca="false">IF(OR(K354="",J354=""),"",(J354-K354)*100)</f>
        <v>1.32513661202186</v>
      </c>
      <c r="M354" s="36" t="n">
        <v>4.08777417922727</v>
      </c>
      <c r="N354" s="36" t="n">
        <v>2.07923323551944</v>
      </c>
      <c r="O354" s="36" t="n">
        <f aca="false">SQRT(M354^2+N354^2)</f>
        <v>4.58618671534924</v>
      </c>
      <c r="P354" s="55" t="n">
        <f aca="false">IF(J354="","",MAX(0,J354-1.96*O354/100))</f>
        <v>0.218444073712488</v>
      </c>
      <c r="Q354" s="55" t="n">
        <f aca="false">IF(J354="","",MIN(1,J354+1.96*O354/100))</f>
        <v>0.398222592954178</v>
      </c>
      <c r="R354" s="32" t="str">
        <f aca="false">IF(L354="","",IF(ABS(L354)&lt;=O354,"Yes","No"))</f>
        <v>Yes</v>
      </c>
      <c r="S354" s="32" t="str">
        <f aca="false">IF(L354="","",IF(ABS(L354)&lt;=1.96*O354,"Yes","No"))</f>
        <v>Yes</v>
      </c>
      <c r="T354" s="54" t="n">
        <f aca="false">IF(D354="","",ROUND(SQRT(((D354+G354)*O354/100)^2+(J354*(D354+G354)*0.15542)^2),0))</f>
        <v>40</v>
      </c>
      <c r="U354" s="32"/>
    </row>
    <row r="355" customFormat="false" ht="15" hidden="false" customHeight="false" outlineLevel="0" collapsed="false">
      <c r="A355" s="32" t="s">
        <v>386</v>
      </c>
      <c r="B355" s="32" t="s">
        <v>545</v>
      </c>
      <c r="C355" s="32" t="s">
        <v>550</v>
      </c>
      <c r="D355" s="54" t="n">
        <v>313</v>
      </c>
      <c r="E355" s="54" t="n">
        <v>345</v>
      </c>
      <c r="F355" s="65" t="n">
        <f aca="false">IF(E355="","",D355-E355)</f>
        <v>-32</v>
      </c>
      <c r="G355" s="54" t="n">
        <v>575</v>
      </c>
      <c r="H355" s="54" t="n">
        <v>573</v>
      </c>
      <c r="I355" s="65" t="n">
        <f aca="false">IF(H355="","",G355-H355)</f>
        <v>2</v>
      </c>
      <c r="J355" s="55" t="n">
        <f aca="false">IF(OR(D355="",D355+G355=0),"",D355/(D355+G355))</f>
        <v>0.352477477477478</v>
      </c>
      <c r="K355" s="55" t="n">
        <f aca="false">IF(E355="","",E355/(E355+H355))</f>
        <v>0.375816993464052</v>
      </c>
      <c r="L355" s="66" t="n">
        <f aca="false">IF(OR(K355="",J355=""),"",(J355-K355)*100)</f>
        <v>-2.33395159865748</v>
      </c>
      <c r="M355" s="36" t="n">
        <v>2.81289925030312</v>
      </c>
      <c r="N355" s="36" t="n">
        <v>2.07923323551944</v>
      </c>
      <c r="O355" s="36" t="n">
        <f aca="false">SQRT(M355^2+N355^2)</f>
        <v>3.49794411619804</v>
      </c>
      <c r="P355" s="55" t="n">
        <f aca="false">IF(J355="","",MAX(0,J355-1.96*O355/100))</f>
        <v>0.283917772799996</v>
      </c>
      <c r="Q355" s="55" t="n">
        <f aca="false">IF(J355="","",MIN(1,J355+1.96*O355/100))</f>
        <v>0.421037182154959</v>
      </c>
      <c r="R355" s="32" t="str">
        <f aca="false">IF(L355="","",IF(ABS(L355)&lt;=O355,"Yes","No"))</f>
        <v>Yes</v>
      </c>
      <c r="S355" s="32" t="str">
        <f aca="false">IF(L355="","",IF(ABS(L355)&lt;=1.96*O355,"Yes","No"))</f>
        <v>Yes</v>
      </c>
      <c r="T355" s="54" t="n">
        <f aca="false">IF(D355="","",ROUND(SQRT(((D355+G355)*O355/100)^2+(J355*(D355+G355)*0.09439)^2),0))</f>
        <v>43</v>
      </c>
      <c r="U355" s="32"/>
    </row>
    <row r="356" customFormat="false" ht="15" hidden="false" customHeight="false" outlineLevel="0" collapsed="false">
      <c r="A356" s="32" t="s">
        <v>386</v>
      </c>
      <c r="B356" s="32" t="s">
        <v>551</v>
      </c>
      <c r="C356" s="32" t="s">
        <v>552</v>
      </c>
      <c r="D356" s="54" t="n">
        <v>1085</v>
      </c>
      <c r="E356" s="54" t="n">
        <v>1084</v>
      </c>
      <c r="F356" s="65" t="n">
        <f aca="false">IF(E356="","",D356-E356)</f>
        <v>1</v>
      </c>
      <c r="G356" s="54" t="n">
        <v>1150</v>
      </c>
      <c r="H356" s="54" t="n">
        <v>1187</v>
      </c>
      <c r="I356" s="65" t="n">
        <f aca="false">IF(H356="","",G356-H356)</f>
        <v>-37</v>
      </c>
      <c r="J356" s="55" t="n">
        <f aca="false">IF(OR(D356="",D356+G356=0),"",D356/(D356+G356))</f>
        <v>0.485458612975392</v>
      </c>
      <c r="K356" s="55" t="n">
        <f aca="false">IF(E356="","",E356/(E356+H356))</f>
        <v>0.477322765301629</v>
      </c>
      <c r="L356" s="66" t="n">
        <f aca="false">IF(OR(K356="",J356=""),"",(J356-K356)*100)</f>
        <v>0.813584767376224</v>
      </c>
      <c r="M356" s="36" t="n">
        <v>2.56149220728919</v>
      </c>
      <c r="N356" s="36" t="n">
        <v>2.07923323551944</v>
      </c>
      <c r="O356" s="36" t="n">
        <f aca="false">SQRT(M356^2+N356^2)</f>
        <v>3.29915946502922</v>
      </c>
      <c r="P356" s="55" t="n">
        <f aca="false">IF(J356="","",MAX(0,J356-1.96*O356/100))</f>
        <v>0.420795087460819</v>
      </c>
      <c r="Q356" s="55" t="n">
        <f aca="false">IF(J356="","",MIN(1,J356+1.96*O356/100))</f>
        <v>0.550122138489964</v>
      </c>
      <c r="R356" s="32" t="str">
        <f aca="false">IF(L356="","",IF(ABS(L356)&lt;=O356,"Yes","No"))</f>
        <v>Yes</v>
      </c>
      <c r="S356" s="32" t="str">
        <f aca="false">IF(L356="","",IF(ABS(L356)&lt;=1.96*O356,"Yes","No"))</f>
        <v>Yes</v>
      </c>
      <c r="T356" s="54" t="n">
        <f aca="false">IF(D356="","",ROUND(SQRT(((D356+G356)*O356/100)^2+(J356*(D356+G356)*0.09179)^2),0))</f>
        <v>124</v>
      </c>
      <c r="U356" s="32"/>
    </row>
    <row r="357" customFormat="false" ht="15" hidden="false" customHeight="false" outlineLevel="0" collapsed="false">
      <c r="A357" s="32" t="s">
        <v>386</v>
      </c>
      <c r="B357" s="32" t="s">
        <v>551</v>
      </c>
      <c r="C357" s="32" t="s">
        <v>553</v>
      </c>
      <c r="D357" s="54" t="n">
        <v>353</v>
      </c>
      <c r="E357" s="54"/>
      <c r="F357" s="65" t="str">
        <f aca="false">IF(E357="","",D357-E357)</f>
        <v/>
      </c>
      <c r="G357" s="54" t="n">
        <v>380</v>
      </c>
      <c r="H357" s="54"/>
      <c r="I357" s="65" t="str">
        <f aca="false">IF(H357="","",G357-H357)</f>
        <v/>
      </c>
      <c r="J357" s="55" t="n">
        <f aca="false">IF(OR(D357="",D357+G357=0),"",D357/(D357+G357))</f>
        <v>0.481582537517053</v>
      </c>
      <c r="K357" s="55" t="str">
        <f aca="false">IF(E357="","",E357/(E357+H357))</f>
        <v/>
      </c>
      <c r="L357" s="66" t="str">
        <f aca="false">IF(OR(K357="",J357=""),"",(J357-K357)*100)</f>
        <v/>
      </c>
      <c r="M357" s="36" t="n">
        <v>4.08777417922727</v>
      </c>
      <c r="N357" s="36" t="n">
        <v>2.07923323551944</v>
      </c>
      <c r="O357" s="36" t="n">
        <f aca="false">SQRT(M357^2+N357^2)</f>
        <v>4.58618671534924</v>
      </c>
      <c r="P357" s="55" t="n">
        <f aca="false">IF(J357="","",MAX(0,J357-1.96*O357/100))</f>
        <v>0.391693277896208</v>
      </c>
      <c r="Q357" s="55" t="n">
        <f aca="false">IF(J357="","",MIN(1,J357+1.96*O357/100))</f>
        <v>0.571471797137898</v>
      </c>
      <c r="R357" s="32" t="str">
        <f aca="false">IF(L357="","",IF(ABS(L357)&lt;=O357,"Yes","No"))</f>
        <v/>
      </c>
      <c r="S357" s="32" t="str">
        <f aca="false">IF(L357="","",IF(ABS(L357)&lt;=1.96*O357,"Yes","No"))</f>
        <v/>
      </c>
      <c r="T357" s="54" t="n">
        <f aca="false">IF(D357="","",ROUND(SQRT(((D357+G357)*O357/100)^2+(J357*(D357+G357)*0.15542)^2),0))</f>
        <v>64</v>
      </c>
      <c r="U357" s="32" t="s">
        <v>703</v>
      </c>
    </row>
    <row r="358" customFormat="false" ht="15" hidden="false" customHeight="false" outlineLevel="0" collapsed="false">
      <c r="A358" s="32" t="s">
        <v>386</v>
      </c>
      <c r="B358" s="32" t="s">
        <v>551</v>
      </c>
      <c r="C358" s="32" t="s">
        <v>554</v>
      </c>
      <c r="D358" s="54" t="n">
        <v>860</v>
      </c>
      <c r="E358" s="54" t="n">
        <v>880</v>
      </c>
      <c r="F358" s="65" t="n">
        <f aca="false">IF(E358="","",D358-E358)</f>
        <v>-20</v>
      </c>
      <c r="G358" s="54" t="n">
        <v>974</v>
      </c>
      <c r="H358" s="54" t="n">
        <v>960</v>
      </c>
      <c r="I358" s="65" t="n">
        <f aca="false">IF(H358="","",G358-H358)</f>
        <v>14</v>
      </c>
      <c r="J358" s="55" t="n">
        <f aca="false">IF(OR(D358="",D358+G358=0),"",D358/(D358+G358))</f>
        <v>0.468920392584515</v>
      </c>
      <c r="K358" s="55" t="n">
        <f aca="false">IF(E358="","",E358/(E358+H358))</f>
        <v>0.478260869565217</v>
      </c>
      <c r="L358" s="66" t="n">
        <f aca="false">IF(OR(K358="",J358=""),"",(J358-K358)*100)</f>
        <v>-0.934047698070267</v>
      </c>
      <c r="M358" s="36" t="n">
        <v>2.56149220728919</v>
      </c>
      <c r="N358" s="36" t="n">
        <v>2.07923323551944</v>
      </c>
      <c r="O358" s="36" t="n">
        <f aca="false">SQRT(M358^2+N358^2)</f>
        <v>3.29915946502922</v>
      </c>
      <c r="P358" s="55" t="n">
        <f aca="false">IF(J358="","",MAX(0,J358-1.96*O358/100))</f>
        <v>0.404256867069942</v>
      </c>
      <c r="Q358" s="55" t="n">
        <f aca="false">IF(J358="","",MIN(1,J358+1.96*O358/100))</f>
        <v>0.533583918099088</v>
      </c>
      <c r="R358" s="32" t="str">
        <f aca="false">IF(L358="","",IF(ABS(L358)&lt;=O358,"Yes","No"))</f>
        <v>Yes</v>
      </c>
      <c r="S358" s="32" t="str">
        <f aca="false">IF(L358="","",IF(ABS(L358)&lt;=1.96*O358,"Yes","No"))</f>
        <v>Yes</v>
      </c>
      <c r="T358" s="54" t="n">
        <f aca="false">IF(D358="","",ROUND(SQRT(((D358+G358)*O358/100)^2+(J358*(D358+G358)*0.09179)^2),0))</f>
        <v>99</v>
      </c>
      <c r="U358" s="32"/>
    </row>
    <row r="359" customFormat="false" ht="15" hidden="false" customHeight="false" outlineLevel="0" collapsed="false">
      <c r="A359" s="32" t="s">
        <v>386</v>
      </c>
      <c r="B359" s="32" t="s">
        <v>551</v>
      </c>
      <c r="C359" s="32" t="s">
        <v>555</v>
      </c>
      <c r="D359" s="54" t="n">
        <v>267</v>
      </c>
      <c r="E359" s="54"/>
      <c r="F359" s="65" t="str">
        <f aca="false">IF(E359="","",D359-E359)</f>
        <v/>
      </c>
      <c r="G359" s="54" t="n">
        <v>286</v>
      </c>
      <c r="H359" s="54"/>
      <c r="I359" s="65" t="str">
        <f aca="false">IF(H359="","",G359-H359)</f>
        <v/>
      </c>
      <c r="J359" s="55" t="n">
        <f aca="false">IF(OR(D359="",D359+G359=0),"",D359/(D359+G359))</f>
        <v>0.482820976491863</v>
      </c>
      <c r="K359" s="55" t="str">
        <f aca="false">IF(E359="","",E359/(E359+H359))</f>
        <v/>
      </c>
      <c r="L359" s="66" t="str">
        <f aca="false">IF(OR(K359="",J359=""),"",(J359-K359)*100)</f>
        <v/>
      </c>
      <c r="M359" s="36" t="n">
        <v>4.08777417922727</v>
      </c>
      <c r="N359" s="36" t="n">
        <v>2.07923323551944</v>
      </c>
      <c r="O359" s="36" t="n">
        <f aca="false">SQRT(M359^2+N359^2)</f>
        <v>4.58618671534924</v>
      </c>
      <c r="P359" s="55" t="n">
        <f aca="false">IF(J359="","",MAX(0,J359-1.96*O359/100))</f>
        <v>0.392931716871018</v>
      </c>
      <c r="Q359" s="55" t="n">
        <f aca="false">IF(J359="","",MIN(1,J359+1.96*O359/100))</f>
        <v>0.572710236112708</v>
      </c>
      <c r="R359" s="32" t="str">
        <f aca="false">IF(L359="","",IF(ABS(L359)&lt;=O359,"Yes","No"))</f>
        <v/>
      </c>
      <c r="S359" s="32" t="str">
        <f aca="false">IF(L359="","",IF(ABS(L359)&lt;=1.96*O359,"Yes","No"))</f>
        <v/>
      </c>
      <c r="T359" s="54" t="n">
        <f aca="false">IF(D359="","",ROUND(SQRT(((D359+G359)*O359/100)^2+(J359*(D359+G359)*0.15542)^2),0))</f>
        <v>49</v>
      </c>
      <c r="U359" s="32" t="s">
        <v>703</v>
      </c>
    </row>
    <row r="360" customFormat="false" ht="15" hidden="false" customHeight="false" outlineLevel="0" collapsed="false">
      <c r="A360" s="32" t="s">
        <v>386</v>
      </c>
      <c r="B360" s="32" t="s">
        <v>556</v>
      </c>
      <c r="C360" s="32" t="s">
        <v>557</v>
      </c>
      <c r="D360" s="54" t="n">
        <v>421</v>
      </c>
      <c r="E360" s="54" t="n">
        <v>416</v>
      </c>
      <c r="F360" s="65" t="n">
        <f aca="false">IF(E360="","",D360-E360)</f>
        <v>5</v>
      </c>
      <c r="G360" s="54" t="n">
        <v>640</v>
      </c>
      <c r="H360" s="54" t="n">
        <v>658</v>
      </c>
      <c r="I360" s="65" t="n">
        <f aca="false">IF(H360="","",G360-H360)</f>
        <v>-18</v>
      </c>
      <c r="J360" s="55" t="n">
        <f aca="false">IF(OR(D360="",D360+G360=0),"",D360/(D360+G360))</f>
        <v>0.39679547596607</v>
      </c>
      <c r="K360" s="55" t="n">
        <f aca="false">IF(E360="","",E360/(E360+H360))</f>
        <v>0.387337057728119</v>
      </c>
      <c r="L360" s="66" t="n">
        <f aca="false">IF(OR(K360="",J360=""),"",(J360-K360)*100)</f>
        <v>0.945841823795057</v>
      </c>
      <c r="M360" s="36" t="n">
        <v>2.81289925030312</v>
      </c>
      <c r="N360" s="36" t="n">
        <v>2.07923323551944</v>
      </c>
      <c r="O360" s="36" t="n">
        <f aca="false">SQRT(M360^2+N360^2)</f>
        <v>3.49794411619804</v>
      </c>
      <c r="P360" s="55" t="n">
        <f aca="false">IF(J360="","",MAX(0,J360-1.96*O360/100))</f>
        <v>0.328235771288588</v>
      </c>
      <c r="Q360" s="55" t="n">
        <f aca="false">IF(J360="","",MIN(1,J360+1.96*O360/100))</f>
        <v>0.465355180643551</v>
      </c>
      <c r="R360" s="32" t="str">
        <f aca="false">IF(L360="","",IF(ABS(L360)&lt;=O360,"Yes","No"))</f>
        <v>Yes</v>
      </c>
      <c r="S360" s="32" t="str">
        <f aca="false">IF(L360="","",IF(ABS(L360)&lt;=1.96*O360,"Yes","No"))</f>
        <v>Yes</v>
      </c>
      <c r="T360" s="54" t="n">
        <f aca="false">IF(D360="","",ROUND(SQRT(((D360+G360)*O360/100)^2+(J360*(D360+G360)*0.09439)^2),0))</f>
        <v>54</v>
      </c>
      <c r="U360" s="32"/>
    </row>
    <row r="361" customFormat="false" ht="15" hidden="false" customHeight="false" outlineLevel="0" collapsed="false">
      <c r="A361" s="32" t="s">
        <v>386</v>
      </c>
      <c r="B361" s="32" t="s">
        <v>361</v>
      </c>
      <c r="C361" s="32" t="s">
        <v>558</v>
      </c>
      <c r="D361" s="54" t="n">
        <v>526</v>
      </c>
      <c r="E361" s="54" t="n">
        <v>541</v>
      </c>
      <c r="F361" s="65" t="n">
        <f aca="false">IF(E361="","",D361-E361)</f>
        <v>-15</v>
      </c>
      <c r="G361" s="54" t="n">
        <v>1100</v>
      </c>
      <c r="H361" s="54" t="n">
        <v>1106</v>
      </c>
      <c r="I361" s="65" t="n">
        <f aca="false">IF(H361="","",G361-H361)</f>
        <v>-6</v>
      </c>
      <c r="J361" s="55" t="n">
        <f aca="false">IF(OR(D361="",D361+G361=0),"",D361/(D361+G361))</f>
        <v>0.323493234932349</v>
      </c>
      <c r="K361" s="55" t="n">
        <f aca="false">IF(E361="","",E361/(E361+H361))</f>
        <v>0.328476017000607</v>
      </c>
      <c r="L361" s="66" t="n">
        <f aca="false">IF(OR(K361="",J361=""),"",(J361-K361)*100)</f>
        <v>-0.498278206825786</v>
      </c>
      <c r="M361" s="36" t="n">
        <v>2.56149220728919</v>
      </c>
      <c r="N361" s="36" t="n">
        <v>2.07923323551944</v>
      </c>
      <c r="O361" s="36" t="n">
        <f aca="false">SQRT(M361^2+N361^2)</f>
        <v>3.29915946502922</v>
      </c>
      <c r="P361" s="55" t="n">
        <f aca="false">IF(J361="","",MAX(0,J361-1.96*O361/100))</f>
        <v>0.258829709417777</v>
      </c>
      <c r="Q361" s="55" t="n">
        <f aca="false">IF(J361="","",MIN(1,J361+1.96*O361/100))</f>
        <v>0.388156760446922</v>
      </c>
      <c r="R361" s="32" t="str">
        <f aca="false">IF(L361="","",IF(ABS(L361)&lt;=O361,"Yes","No"))</f>
        <v>Yes</v>
      </c>
      <c r="S361" s="32" t="str">
        <f aca="false">IF(L361="","",IF(ABS(L361)&lt;=1.96*O361,"Yes","No"))</f>
        <v>Yes</v>
      </c>
      <c r="T361" s="54" t="n">
        <f aca="false">IF(D361="","",ROUND(SQRT(((D361+G361)*O361/100)^2+(J361*(D361+G361)*0.09179)^2),0))</f>
        <v>72</v>
      </c>
      <c r="U361" s="32"/>
    </row>
    <row r="362" customFormat="false" ht="15" hidden="false" customHeight="false" outlineLevel="0" collapsed="false">
      <c r="A362" s="32" t="s">
        <v>386</v>
      </c>
      <c r="B362" s="32" t="s">
        <v>361</v>
      </c>
      <c r="C362" s="32" t="s">
        <v>559</v>
      </c>
      <c r="D362" s="54" t="n">
        <v>585</v>
      </c>
      <c r="E362" s="54" t="n">
        <v>500</v>
      </c>
      <c r="F362" s="65" t="n">
        <f aca="false">IF(E362="","",D362-E362)</f>
        <v>85</v>
      </c>
      <c r="G362" s="54" t="n">
        <v>1212</v>
      </c>
      <c r="H362" s="54" t="n">
        <v>982</v>
      </c>
      <c r="I362" s="65" t="n">
        <f aca="false">IF(H362="","",G362-H362)</f>
        <v>230</v>
      </c>
      <c r="J362" s="55" t="n">
        <f aca="false">IF(OR(D362="",D362+G362=0),"",D362/(D362+G362))</f>
        <v>0.325542570951586</v>
      </c>
      <c r="K362" s="55" t="n">
        <f aca="false">IF(E362="","",E362/(E362+H362))</f>
        <v>0.337381916329285</v>
      </c>
      <c r="L362" s="66" t="n">
        <f aca="false">IF(OR(K362="",J362=""),"",(J362-K362)*100)</f>
        <v>-1.18393453776988</v>
      </c>
      <c r="M362" s="36" t="n">
        <v>2.56149220728919</v>
      </c>
      <c r="N362" s="36" t="n">
        <v>2.07923323551944</v>
      </c>
      <c r="O362" s="36" t="n">
        <f aca="false">SQRT(M362^2+N362^2)</f>
        <v>3.29915946502922</v>
      </c>
      <c r="P362" s="55" t="n">
        <f aca="false">IF(J362="","",MAX(0,J362-1.96*O362/100))</f>
        <v>0.260879045437013</v>
      </c>
      <c r="Q362" s="55" t="n">
        <f aca="false">IF(J362="","",MIN(1,J362+1.96*O362/100))</f>
        <v>0.390206096466159</v>
      </c>
      <c r="R362" s="32" t="str">
        <f aca="false">IF(L362="","",IF(ABS(L362)&lt;=O362,"Yes","No"))</f>
        <v>Yes</v>
      </c>
      <c r="S362" s="32" t="str">
        <f aca="false">IF(L362="","",IF(ABS(L362)&lt;=1.96*O362,"Yes","No"))</f>
        <v>Yes</v>
      </c>
      <c r="T362" s="54" t="n">
        <f aca="false">IF(D362="","",ROUND(SQRT(((D362+G362)*O362/100)^2+(J362*(D362+G362)*0.09179)^2),0))</f>
        <v>80</v>
      </c>
      <c r="U362" s="32"/>
    </row>
    <row r="363" customFormat="false" ht="15" hidden="false" customHeight="false" outlineLevel="0" collapsed="false">
      <c r="A363" s="32" t="s">
        <v>386</v>
      </c>
      <c r="B363" s="32" t="s">
        <v>561</v>
      </c>
      <c r="C363" s="32" t="s">
        <v>561</v>
      </c>
      <c r="D363" s="54" t="n">
        <v>277</v>
      </c>
      <c r="E363" s="54" t="n">
        <v>281</v>
      </c>
      <c r="F363" s="65" t="n">
        <f aca="false">IF(E363="","",D363-E363)</f>
        <v>-4</v>
      </c>
      <c r="G363" s="54" t="n">
        <v>330</v>
      </c>
      <c r="H363" s="54" t="n">
        <v>310</v>
      </c>
      <c r="I363" s="65" t="n">
        <f aca="false">IF(H363="","",G363-H363)</f>
        <v>20</v>
      </c>
      <c r="J363" s="55" t="n">
        <f aca="false">IF(OR(D363="",D363+G363=0),"",D363/(D363+G363))</f>
        <v>0.456342668863262</v>
      </c>
      <c r="K363" s="55" t="n">
        <f aca="false">IF(E363="","",E363/(E363+H363))</f>
        <v>0.475465313028765</v>
      </c>
      <c r="L363" s="66" t="n">
        <f aca="false">IF(OR(K363="",J363=""),"",(J363-K363)*100)</f>
        <v>-1.91226441655029</v>
      </c>
      <c r="M363" s="36" t="n">
        <v>4.08777417922727</v>
      </c>
      <c r="N363" s="36" t="n">
        <v>2.07923323551944</v>
      </c>
      <c r="O363" s="36" t="n">
        <f aca="false">SQRT(M363^2+N363^2)</f>
        <v>4.58618671534924</v>
      </c>
      <c r="P363" s="55" t="n">
        <f aca="false">IF(J363="","",MAX(0,J363-1.96*O363/100))</f>
        <v>0.366453409242417</v>
      </c>
      <c r="Q363" s="55" t="n">
        <f aca="false">IF(J363="","",MIN(1,J363+1.96*O363/100))</f>
        <v>0.546231928484107</v>
      </c>
      <c r="R363" s="32" t="str">
        <f aca="false">IF(L363="","",IF(ABS(L363)&lt;=O363,"Yes","No"))</f>
        <v>Yes</v>
      </c>
      <c r="S363" s="32" t="str">
        <f aca="false">IF(L363="","",IF(ABS(L363)&lt;=1.96*O363,"Yes","No"))</f>
        <v>Yes</v>
      </c>
      <c r="T363" s="54" t="n">
        <f aca="false">IF(D363="","",ROUND(SQRT(((D363+G363)*O363/100)^2+(J363*(D363+G363)*0.15542)^2),0))</f>
        <v>51</v>
      </c>
      <c r="U363" s="32"/>
    </row>
    <row r="364" customFormat="false" ht="15" hidden="false" customHeight="false" outlineLevel="0" collapsed="false">
      <c r="A364" s="32" t="s">
        <v>386</v>
      </c>
      <c r="B364" s="32" t="s">
        <v>562</v>
      </c>
      <c r="C364" s="32" t="s">
        <v>563</v>
      </c>
      <c r="D364" s="54" t="n">
        <v>480</v>
      </c>
      <c r="E364" s="54" t="n">
        <v>514</v>
      </c>
      <c r="F364" s="65" t="n">
        <f aca="false">IF(E364="","",D364-E364)</f>
        <v>-34</v>
      </c>
      <c r="G364" s="54" t="n">
        <v>718</v>
      </c>
      <c r="H364" s="54" t="n">
        <v>713</v>
      </c>
      <c r="I364" s="65" t="n">
        <f aca="false">IF(H364="","",G364-H364)</f>
        <v>5</v>
      </c>
      <c r="J364" s="55" t="n">
        <f aca="false">IF(OR(D364="",D364+G364=0),"",D364/(D364+G364))</f>
        <v>0.400667779632721</v>
      </c>
      <c r="K364" s="55" t="n">
        <f aca="false">IF(E364="","",E364/(E364+H364))</f>
        <v>0.418907905460473</v>
      </c>
      <c r="L364" s="66" t="n">
        <f aca="false">IF(OR(K364="",J364=""),"",(J364-K364)*100)</f>
        <v>-1.82401258277515</v>
      </c>
      <c r="M364" s="36" t="n">
        <v>2.56149220728919</v>
      </c>
      <c r="N364" s="36" t="n">
        <v>2.07923323551944</v>
      </c>
      <c r="O364" s="36" t="n">
        <f aca="false">SQRT(M364^2+N364^2)</f>
        <v>3.29915946502922</v>
      </c>
      <c r="P364" s="55" t="n">
        <f aca="false">IF(J364="","",MAX(0,J364-1.96*O364/100))</f>
        <v>0.336004254118149</v>
      </c>
      <c r="Q364" s="55" t="n">
        <f aca="false">IF(J364="","",MIN(1,J364+1.96*O364/100))</f>
        <v>0.465331305147294</v>
      </c>
      <c r="R364" s="32" t="str">
        <f aca="false">IF(L364="","",IF(ABS(L364)&lt;=O364,"Yes","No"))</f>
        <v>Yes</v>
      </c>
      <c r="S364" s="32" t="str">
        <f aca="false">IF(L364="","",IF(ABS(L364)&lt;=1.96*O364,"Yes","No"))</f>
        <v>Yes</v>
      </c>
      <c r="T364" s="54" t="n">
        <f aca="false">IF(D364="","",ROUND(SQRT(((D364+G364)*O364/100)^2+(J364*(D364+G364)*0.09179)^2),0))</f>
        <v>59</v>
      </c>
      <c r="U364" s="32"/>
    </row>
    <row r="365" customFormat="false" ht="15" hidden="false" customHeight="false" outlineLevel="0" collapsed="false">
      <c r="A365" s="32" t="s">
        <v>386</v>
      </c>
      <c r="B365" s="32" t="s">
        <v>562</v>
      </c>
      <c r="C365" s="32" t="s">
        <v>564</v>
      </c>
      <c r="D365" s="54" t="n">
        <v>408</v>
      </c>
      <c r="E365" s="54" t="n">
        <v>425</v>
      </c>
      <c r="F365" s="65" t="n">
        <f aca="false">IF(E365="","",D365-E365)</f>
        <v>-17</v>
      </c>
      <c r="G365" s="54" t="n">
        <v>677</v>
      </c>
      <c r="H365" s="54" t="n">
        <v>656</v>
      </c>
      <c r="I365" s="65" t="n">
        <f aca="false">IF(H365="","",G365-H365)</f>
        <v>21</v>
      </c>
      <c r="J365" s="55" t="n">
        <f aca="false">IF(OR(D365="",D365+G365=0),"",D365/(D365+G365))</f>
        <v>0.376036866359447</v>
      </c>
      <c r="K365" s="55" t="n">
        <f aca="false">IF(E365="","",E365/(E365+H365))</f>
        <v>0.393154486586494</v>
      </c>
      <c r="L365" s="66" t="n">
        <f aca="false">IF(OR(K365="",J365=""),"",(J365-K365)*100)</f>
        <v>-1.7117620227047</v>
      </c>
      <c r="M365" s="36" t="n">
        <v>2.81289925030312</v>
      </c>
      <c r="N365" s="36" t="n">
        <v>2.07923323551944</v>
      </c>
      <c r="O365" s="36" t="n">
        <f aca="false">SQRT(M365^2+N365^2)</f>
        <v>3.49794411619804</v>
      </c>
      <c r="P365" s="55" t="n">
        <f aca="false">IF(J365="","",MAX(0,J365-1.96*O365/100))</f>
        <v>0.307477161681965</v>
      </c>
      <c r="Q365" s="55" t="n">
        <f aca="false">IF(J365="","",MIN(1,J365+1.96*O365/100))</f>
        <v>0.444596571036929</v>
      </c>
      <c r="R365" s="32" t="str">
        <f aca="false">IF(L365="","",IF(ABS(L365)&lt;=O365,"Yes","No"))</f>
        <v>Yes</v>
      </c>
      <c r="S365" s="32" t="str">
        <f aca="false">IF(L365="","",IF(ABS(L365)&lt;=1.96*O365,"Yes","No"))</f>
        <v>Yes</v>
      </c>
      <c r="T365" s="54" t="n">
        <f aca="false">IF(D365="","",ROUND(SQRT(((D365+G365)*O365/100)^2+(J365*(D365+G365)*0.09439)^2),0))</f>
        <v>54</v>
      </c>
      <c r="U365" s="32"/>
    </row>
    <row r="366" customFormat="false" ht="15" hidden="false" customHeight="false" outlineLevel="0" collapsed="false">
      <c r="A366" s="32" t="s">
        <v>386</v>
      </c>
      <c r="B366" s="32" t="s">
        <v>562</v>
      </c>
      <c r="C366" s="32" t="s">
        <v>565</v>
      </c>
      <c r="D366" s="54" t="n">
        <v>575</v>
      </c>
      <c r="E366" s="54" t="n">
        <v>624</v>
      </c>
      <c r="F366" s="65" t="n">
        <f aca="false">IF(E366="","",D366-E366)</f>
        <v>-49</v>
      </c>
      <c r="G366" s="54" t="n">
        <v>645</v>
      </c>
      <c r="H366" s="54" t="n">
        <v>618</v>
      </c>
      <c r="I366" s="65" t="n">
        <f aca="false">IF(H366="","",G366-H366)</f>
        <v>27</v>
      </c>
      <c r="J366" s="55" t="n">
        <f aca="false">IF(OR(D366="",D366+G366=0),"",D366/(D366+G366))</f>
        <v>0.471311475409836</v>
      </c>
      <c r="K366" s="55" t="n">
        <f aca="false">IF(E366="","",E366/(E366+H366))</f>
        <v>0.502415458937198</v>
      </c>
      <c r="L366" s="66" t="n">
        <f aca="false">IF(OR(K366="",J366=""),"",(J366-K366)*100)</f>
        <v>-3.1103983527362</v>
      </c>
      <c r="M366" s="36" t="n">
        <v>2.56149220728919</v>
      </c>
      <c r="N366" s="36" t="n">
        <v>2.07923323551944</v>
      </c>
      <c r="O366" s="36" t="n">
        <f aca="false">SQRT(M366^2+N366^2)</f>
        <v>3.29915946502922</v>
      </c>
      <c r="P366" s="55" t="n">
        <f aca="false">IF(J366="","",MAX(0,J366-1.96*O366/100))</f>
        <v>0.406647949895263</v>
      </c>
      <c r="Q366" s="55" t="n">
        <f aca="false">IF(J366="","",MIN(1,J366+1.96*O366/100))</f>
        <v>0.535975000924409</v>
      </c>
      <c r="R366" s="32" t="str">
        <f aca="false">IF(L366="","",IF(ABS(L366)&lt;=O366,"Yes","No"))</f>
        <v>Yes</v>
      </c>
      <c r="S366" s="32" t="str">
        <f aca="false">IF(L366="","",IF(ABS(L366)&lt;=1.96*O366,"Yes","No"))</f>
        <v>Yes</v>
      </c>
      <c r="T366" s="54" t="n">
        <f aca="false">IF(D366="","",ROUND(SQRT(((D366+G366)*O366/100)^2+(J366*(D366+G366)*0.09179)^2),0))</f>
        <v>66</v>
      </c>
      <c r="U366" s="32"/>
    </row>
    <row r="367" customFormat="false" ht="15" hidden="false" customHeight="false" outlineLevel="0" collapsed="false">
      <c r="A367" s="32" t="s">
        <v>386</v>
      </c>
      <c r="B367" s="32" t="s">
        <v>562</v>
      </c>
      <c r="C367" s="32" t="s">
        <v>566</v>
      </c>
      <c r="D367" s="54" t="n">
        <v>290</v>
      </c>
      <c r="E367" s="54" t="n">
        <v>284</v>
      </c>
      <c r="F367" s="65" t="n">
        <f aca="false">IF(E367="","",D367-E367)</f>
        <v>6</v>
      </c>
      <c r="G367" s="54" t="n">
        <v>405</v>
      </c>
      <c r="H367" s="54" t="n">
        <v>414</v>
      </c>
      <c r="I367" s="65" t="n">
        <f aca="false">IF(H367="","",G367-H367)</f>
        <v>-9</v>
      </c>
      <c r="J367" s="55" t="n">
        <f aca="false">IF(OR(D367="",D367+G367=0),"",D367/(D367+G367))</f>
        <v>0.41726618705036</v>
      </c>
      <c r="K367" s="55" t="n">
        <f aca="false">IF(E367="","",E367/(E367+H367))</f>
        <v>0.406876790830946</v>
      </c>
      <c r="L367" s="66" t="n">
        <f aca="false">IF(OR(K367="",J367=""),"",(J367-K367)*100)</f>
        <v>1.03893962194141</v>
      </c>
      <c r="M367" s="36" t="n">
        <v>4.08777417922727</v>
      </c>
      <c r="N367" s="36" t="n">
        <v>2.07923323551944</v>
      </c>
      <c r="O367" s="36" t="n">
        <f aca="false">SQRT(M367^2+N367^2)</f>
        <v>4.58618671534924</v>
      </c>
      <c r="P367" s="55" t="n">
        <f aca="false">IF(J367="","",MAX(0,J367-1.96*O367/100))</f>
        <v>0.327376927429515</v>
      </c>
      <c r="Q367" s="55" t="n">
        <f aca="false">IF(J367="","",MIN(1,J367+1.96*O367/100))</f>
        <v>0.507155446671205</v>
      </c>
      <c r="R367" s="32" t="str">
        <f aca="false">IF(L367="","",IF(ABS(L367)&lt;=O367,"Yes","No"))</f>
        <v>Yes</v>
      </c>
      <c r="S367" s="32" t="str">
        <f aca="false">IF(L367="","",IF(ABS(L367)&lt;=1.96*O367,"Yes","No"))</f>
        <v>Yes</v>
      </c>
      <c r="T367" s="54" t="n">
        <f aca="false">IF(D367="","",ROUND(SQRT(((D367+G367)*O367/100)^2+(J367*(D367+G367)*0.15542)^2),0))</f>
        <v>55</v>
      </c>
      <c r="U367" s="32"/>
    </row>
    <row r="368" customFormat="false" ht="15" hidden="false" customHeight="false" outlineLevel="0" collapsed="false">
      <c r="A368" s="32" t="s">
        <v>386</v>
      </c>
      <c r="B368" s="32" t="s">
        <v>567</v>
      </c>
      <c r="C368" s="32" t="s">
        <v>568</v>
      </c>
      <c r="D368" s="54" t="n">
        <v>636</v>
      </c>
      <c r="E368" s="54" t="n">
        <v>648</v>
      </c>
      <c r="F368" s="65" t="n">
        <f aca="false">IF(E368="","",D368-E368)</f>
        <v>-12</v>
      </c>
      <c r="G368" s="54" t="n">
        <v>446</v>
      </c>
      <c r="H368" s="54" t="n">
        <v>462</v>
      </c>
      <c r="I368" s="65" t="n">
        <f aca="false">IF(H368="","",G368-H368)</f>
        <v>-16</v>
      </c>
      <c r="J368" s="55" t="n">
        <f aca="false">IF(OR(D368="",D368+G368=0),"",D368/(D368+G368))</f>
        <v>0.587800369685767</v>
      </c>
      <c r="K368" s="55" t="n">
        <f aca="false">IF(E368="","",E368/(E368+H368))</f>
        <v>0.583783783783784</v>
      </c>
      <c r="L368" s="66" t="n">
        <f aca="false">IF(OR(K368="",J368=""),"",(J368-K368)*100)</f>
        <v>0.401658590198328</v>
      </c>
      <c r="M368" s="36" t="n">
        <v>2.81289925030312</v>
      </c>
      <c r="N368" s="36" t="n">
        <v>2.07923323551944</v>
      </c>
      <c r="O368" s="36" t="n">
        <f aca="false">SQRT(M368^2+N368^2)</f>
        <v>3.49794411619804</v>
      </c>
      <c r="P368" s="55" t="n">
        <f aca="false">IF(J368="","",MAX(0,J368-1.96*O368/100))</f>
        <v>0.519240665008286</v>
      </c>
      <c r="Q368" s="55" t="n">
        <f aca="false">IF(J368="","",MIN(1,J368+1.96*O368/100))</f>
        <v>0.656360074363249</v>
      </c>
      <c r="R368" s="32" t="str">
        <f aca="false">IF(L368="","",IF(ABS(L368)&lt;=O368,"Yes","No"))</f>
        <v>Yes</v>
      </c>
      <c r="S368" s="32" t="str">
        <f aca="false">IF(L368="","",IF(ABS(L368)&lt;=1.96*O368,"Yes","No"))</f>
        <v>Yes</v>
      </c>
      <c r="T368" s="54" t="n">
        <f aca="false">IF(D368="","",ROUND(SQRT(((D368+G368)*O368/100)^2+(J368*(D368+G368)*0.09439)^2),0))</f>
        <v>71</v>
      </c>
      <c r="U368" s="32"/>
    </row>
    <row r="369" customFormat="false" ht="15" hidden="false" customHeight="false" outlineLevel="0" collapsed="false">
      <c r="A369" s="32" t="s">
        <v>386</v>
      </c>
      <c r="B369" s="32" t="s">
        <v>567</v>
      </c>
      <c r="C369" s="32" t="s">
        <v>569</v>
      </c>
      <c r="D369" s="54" t="n">
        <v>490</v>
      </c>
      <c r="E369" s="54" t="n">
        <v>491</v>
      </c>
      <c r="F369" s="65" t="n">
        <f aca="false">IF(E369="","",D369-E369)</f>
        <v>-1</v>
      </c>
      <c r="G369" s="54" t="n">
        <v>393</v>
      </c>
      <c r="H369" s="54" t="n">
        <v>402</v>
      </c>
      <c r="I369" s="65" t="n">
        <f aca="false">IF(H369="","",G369-H369)</f>
        <v>-9</v>
      </c>
      <c r="J369" s="55" t="n">
        <f aca="false">IF(OR(D369="",D369+G369=0),"",D369/(D369+G369))</f>
        <v>0.554926387315968</v>
      </c>
      <c r="K369" s="55" t="n">
        <f aca="false">IF(E369="","",E369/(E369+H369))</f>
        <v>0.5498320268757</v>
      </c>
      <c r="L369" s="66" t="n">
        <f aca="false">IF(OR(K369="",J369=""),"",(J369-K369)*100)</f>
        <v>0.509436044026845</v>
      </c>
      <c r="M369" s="36" t="n">
        <v>2.81289925030312</v>
      </c>
      <c r="N369" s="36" t="n">
        <v>2.07923323551944</v>
      </c>
      <c r="O369" s="36" t="n">
        <f aca="false">SQRT(M369^2+N369^2)</f>
        <v>3.49794411619804</v>
      </c>
      <c r="P369" s="55" t="n">
        <f aca="false">IF(J369="","",MAX(0,J369-1.96*O369/100))</f>
        <v>0.486366682638487</v>
      </c>
      <c r="Q369" s="55" t="n">
        <f aca="false">IF(J369="","",MIN(1,J369+1.96*O369/100))</f>
        <v>0.62348609199345</v>
      </c>
      <c r="R369" s="32" t="str">
        <f aca="false">IF(L369="","",IF(ABS(L369)&lt;=O369,"Yes","No"))</f>
        <v>Yes</v>
      </c>
      <c r="S369" s="32" t="str">
        <f aca="false">IF(L369="","",IF(ABS(L369)&lt;=1.96*O369,"Yes","No"))</f>
        <v>Yes</v>
      </c>
      <c r="T369" s="54" t="n">
        <f aca="false">IF(D369="","",ROUND(SQRT(((D369+G369)*O369/100)^2+(J369*(D369+G369)*0.09439)^2),0))</f>
        <v>56</v>
      </c>
      <c r="U369" s="32"/>
    </row>
    <row r="370" customFormat="false" ht="15" hidden="false" customHeight="false" outlineLevel="0" collapsed="false">
      <c r="A370" s="32" t="s">
        <v>386</v>
      </c>
      <c r="B370" s="32" t="s">
        <v>567</v>
      </c>
      <c r="C370" s="32" t="s">
        <v>570</v>
      </c>
      <c r="D370" s="54" t="n">
        <v>784</v>
      </c>
      <c r="E370" s="54" t="n">
        <v>758</v>
      </c>
      <c r="F370" s="65" t="n">
        <f aca="false">IF(E370="","",D370-E370)</f>
        <v>26</v>
      </c>
      <c r="G370" s="54" t="n">
        <v>656</v>
      </c>
      <c r="H370" s="54" t="n">
        <v>674</v>
      </c>
      <c r="I370" s="65" t="n">
        <f aca="false">IF(H370="","",G370-H370)</f>
        <v>-18</v>
      </c>
      <c r="J370" s="55" t="n">
        <f aca="false">IF(OR(D370="",D370+G370=0),"",D370/(D370+G370))</f>
        <v>0.544444444444444</v>
      </c>
      <c r="K370" s="55" t="n">
        <f aca="false">IF(E370="","",E370/(E370+H370))</f>
        <v>0.529329608938548</v>
      </c>
      <c r="L370" s="66" t="n">
        <f aca="false">IF(OR(K370="",J370=""),"",(J370-K370)*100)</f>
        <v>1.51148355058969</v>
      </c>
      <c r="M370" s="36" t="n">
        <v>2.56149220728919</v>
      </c>
      <c r="N370" s="36" t="n">
        <v>2.07923323551944</v>
      </c>
      <c r="O370" s="36" t="n">
        <f aca="false">SQRT(M370^2+N370^2)</f>
        <v>3.29915946502922</v>
      </c>
      <c r="P370" s="55" t="n">
        <f aca="false">IF(J370="","",MAX(0,J370-1.96*O370/100))</f>
        <v>0.479780918929872</v>
      </c>
      <c r="Q370" s="55" t="n">
        <f aca="false">IF(J370="","",MIN(1,J370+1.96*O370/100))</f>
        <v>0.609107969959017</v>
      </c>
      <c r="R370" s="32" t="str">
        <f aca="false">IF(L370="","",IF(ABS(L370)&lt;=O370,"Yes","No"))</f>
        <v>Yes</v>
      </c>
      <c r="S370" s="32" t="str">
        <f aca="false">IF(L370="","",IF(ABS(L370)&lt;=1.96*O370,"Yes","No"))</f>
        <v>Yes</v>
      </c>
      <c r="T370" s="54" t="n">
        <f aca="false">IF(D370="","",ROUND(SQRT(((D370+G370)*O370/100)^2+(J370*(D370+G370)*0.09179)^2),0))</f>
        <v>86</v>
      </c>
      <c r="U370" s="32"/>
    </row>
    <row r="371" customFormat="false" ht="15" hidden="false" customHeight="false" outlineLevel="0" collapsed="false">
      <c r="A371" s="32" t="s">
        <v>386</v>
      </c>
      <c r="B371" s="32" t="s">
        <v>571</v>
      </c>
      <c r="C371" s="32" t="s">
        <v>571</v>
      </c>
      <c r="D371" s="54" t="n">
        <v>645</v>
      </c>
      <c r="E371" s="54" t="n">
        <v>634</v>
      </c>
      <c r="F371" s="65" t="n">
        <f aca="false">IF(E371="","",D371-E371)</f>
        <v>11</v>
      </c>
      <c r="G371" s="54" t="n">
        <v>881</v>
      </c>
      <c r="H371" s="54" t="n">
        <v>856</v>
      </c>
      <c r="I371" s="65" t="n">
        <f aca="false">IF(H371="","",G371-H371)</f>
        <v>25</v>
      </c>
      <c r="J371" s="55" t="n">
        <f aca="false">IF(OR(D371="",D371+G371=0),"",D371/(D371+G371))</f>
        <v>0.422673656618611</v>
      </c>
      <c r="K371" s="55" t="n">
        <f aca="false">IF(E371="","",E371/(E371+H371))</f>
        <v>0.425503355704698</v>
      </c>
      <c r="L371" s="66" t="n">
        <f aca="false">IF(OR(K371="",J371=""),"",(J371-K371)*100)</f>
        <v>-0.282969908608727</v>
      </c>
      <c r="M371" s="36" t="n">
        <v>2.56149220728919</v>
      </c>
      <c r="N371" s="36" t="n">
        <v>2.07923323551944</v>
      </c>
      <c r="O371" s="36" t="n">
        <f aca="false">SQRT(M371^2+N371^2)</f>
        <v>3.29915946502922</v>
      </c>
      <c r="P371" s="55" t="n">
        <f aca="false">IF(J371="","",MAX(0,J371-1.96*O371/100))</f>
        <v>0.358010131104038</v>
      </c>
      <c r="Q371" s="55" t="n">
        <f aca="false">IF(J371="","",MIN(1,J371+1.96*O371/100))</f>
        <v>0.487337182133183</v>
      </c>
      <c r="R371" s="32" t="str">
        <f aca="false">IF(L371="","",IF(ABS(L371)&lt;=O371,"Yes","No"))</f>
        <v>Yes</v>
      </c>
      <c r="S371" s="32" t="str">
        <f aca="false">IF(L371="","",IF(ABS(L371)&lt;=1.96*O371,"Yes","No"))</f>
        <v>Yes</v>
      </c>
      <c r="T371" s="54" t="n">
        <f aca="false">IF(D371="","",ROUND(SQRT(((D371+G371)*O371/100)^2+(J371*(D371+G371)*0.09179)^2),0))</f>
        <v>78</v>
      </c>
      <c r="U371" s="32"/>
    </row>
    <row r="373" customFormat="false" ht="15" hidden="false" customHeight="false" outlineLevel="0" collapsed="false">
      <c r="A373" s="20" t="s">
        <v>704</v>
      </c>
      <c r="B373" s="67"/>
      <c r="C373" s="67"/>
      <c r="D373" s="68" t="n">
        <f aca="false">SUMIF(E2:E371,"&lt;&gt;",D2:D371)</f>
        <v>181824</v>
      </c>
      <c r="E373" s="68" t="n">
        <f aca="false">SUM(E2:E371)</f>
        <v>183378</v>
      </c>
      <c r="F373" s="69" t="n">
        <f aca="false">D373-E373</f>
        <v>-1554</v>
      </c>
      <c r="G373" s="68" t="n">
        <f aca="false">SUMIF(H2:H371,"&lt;&gt;",G2:G371)</f>
        <v>188762</v>
      </c>
      <c r="H373" s="68" t="n">
        <f aca="false">SUM(H2:H371)</f>
        <v>189309</v>
      </c>
      <c r="I373" s="69" t="n">
        <f aca="false">G373-H373</f>
        <v>-547</v>
      </c>
      <c r="J373" s="70" t="n">
        <f aca="false">D373/(D373+G373)</f>
        <v>0.490639149886936</v>
      </c>
      <c r="K373" s="70" t="n">
        <f aca="false">E373/(E373+H373)</f>
        <v>0.492042920735094</v>
      </c>
      <c r="L373" s="71" t="n">
        <f aca="false">(J373-K373)*100</f>
        <v>-0.140377084815824</v>
      </c>
      <c r="M373" s="72" t="n">
        <v>0</v>
      </c>
      <c r="N373" s="72" t="n">
        <v>2.07923323551944</v>
      </c>
      <c r="O373" s="72" t="n">
        <f aca="false">SQRT(M373^2+N373^2)</f>
        <v>2.07923323551944</v>
      </c>
      <c r="P373" s="70" t="n">
        <f aca="false">J373-1.96*O373/100</f>
        <v>0.449886178470755</v>
      </c>
      <c r="Q373" s="70" t="n">
        <f aca="false">J373+1.96*O373/100</f>
        <v>0.531392121303117</v>
      </c>
      <c r="R373" s="67" t="str">
        <f aca="false">IF(ABS(L373)&lt;=O373,"Yes","No")</f>
        <v>Yes</v>
      </c>
      <c r="S373" s="67" t="str">
        <f aca="false">IF(ABS(L373)&lt;=1.96*O373,"Yes","No")</f>
        <v>Yes</v>
      </c>
      <c r="T373" s="68" t="n">
        <f aca="false">ROUND(SQRT(((D373+G373)*O373/100)^2+(J373*(D373+G373)*0.04993)^2),0)</f>
        <v>11908</v>
      </c>
    </row>
    <row r="374" customFormat="false" ht="15" hidden="false" customHeight="false" outlineLevel="0" collapsed="false">
      <c r="A374" s="20" t="s">
        <v>705</v>
      </c>
      <c r="B374" s="67"/>
      <c r="C374" s="67"/>
      <c r="D374" s="68" t="n">
        <f aca="false">SUM(D2:D371)</f>
        <v>196542</v>
      </c>
      <c r="E374" s="68"/>
      <c r="F374" s="69"/>
      <c r="G374" s="68" t="n">
        <f aca="false">SUM(G2:G371)</f>
        <v>203187</v>
      </c>
      <c r="H374" s="68"/>
      <c r="I374" s="69"/>
      <c r="J374" s="70" t="n">
        <f aca="false">D374/(D374+G374)</f>
        <v>0.49168811870042</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26.0526315789474</v>
      </c>
    </row>
    <row r="377" customFormat="false" ht="15" hidden="false" customHeight="false" outlineLevel="0" collapsed="false">
      <c r="A377" s="2" t="s">
        <v>707</v>
      </c>
      <c r="F377" s="73" t="n">
        <f aca="false">(SUMIF(I2:I371,"&gt;0")-SUMIF(I2:I371,"&lt;0"))/COUNT(I2:I371)</f>
        <v>21.827485380117</v>
      </c>
    </row>
    <row r="378" customFormat="false" ht="15" hidden="false" customHeight="false" outlineLevel="0" collapsed="false">
      <c r="A378" s="2" t="s">
        <v>708</v>
      </c>
      <c r="F378" s="74" t="n">
        <f aca="false">(SUMIF(L2:L371,"&gt;0")-SUMIF(L2:L371,"&lt;0"))/COUNT(L2:L371)</f>
        <v>1.65596961959024</v>
      </c>
    </row>
    <row r="379" customFormat="false" ht="15" hidden="false" customHeight="false" outlineLevel="0" collapsed="false">
      <c r="A379" s="5" t="s">
        <v>709</v>
      </c>
      <c r="F379" s="75" t="n">
        <f aca="false">SQRT(SUMSQ(L2:L371)/COUNT(L2:L371))</f>
        <v>2.32101843738426</v>
      </c>
    </row>
    <row r="380" customFormat="false" ht="15" hidden="false" customHeight="false" outlineLevel="0" collapsed="false">
      <c r="A380" s="5" t="s">
        <v>710</v>
      </c>
      <c r="F380" s="76" t="n">
        <f aca="false">L373</f>
        <v>-0.140377084815824</v>
      </c>
    </row>
    <row r="381" customFormat="false" ht="15" hidden="false" customHeight="false" outlineLevel="0" collapsed="false">
      <c r="A381" s="5" t="s">
        <v>711</v>
      </c>
      <c r="F381" s="75" t="n">
        <f aca="false">SQRT((SUMSQ(L2:L371)-2*L373*SUM(L2:L371)+COUNT(L2:L371)*L373^2)/COUNT(L2:L371))</f>
        <v>2.33035968827426</v>
      </c>
    </row>
    <row r="382" customFormat="false" ht="15" hidden="false" customHeight="false" outlineLevel="0" collapsed="false">
      <c r="A382" s="2" t="s">
        <v>712</v>
      </c>
      <c r="F382" s="77" t="n">
        <f aca="false">D373/E373-1</f>
        <v>-0.00847429898897356</v>
      </c>
    </row>
    <row r="383" customFormat="false" ht="15" hidden="false" customHeight="false" outlineLevel="0" collapsed="false">
      <c r="A383" s="5" t="s">
        <v>713</v>
      </c>
      <c r="F383" s="78" t="n">
        <f aca="false">G373/H373-1</f>
        <v>-0.00288945586316547</v>
      </c>
    </row>
    <row r="384" customFormat="false" ht="15" hidden="false" customHeight="false" outlineLevel="0" collapsed="false">
      <c r="A384" s="2" t="s">
        <v>714</v>
      </c>
      <c r="F384" s="77" t="n">
        <f aca="false">(D373+G373)/(E373+H373)-1</f>
        <v>-0.00563743838663544</v>
      </c>
    </row>
    <row r="385" customFormat="false" ht="15" hidden="false" customHeight="false" outlineLevel="0" collapsed="false">
      <c r="A385" s="2" t="s">
        <v>715</v>
      </c>
      <c r="F385" s="74" t="n">
        <f aca="false">AVERAGE(O2:O371)</f>
        <v>3.79362878539218</v>
      </c>
    </row>
    <row r="386" customFormat="false" ht="15" hidden="false" customHeight="false" outlineLevel="0" collapsed="false">
      <c r="A386" s="5" t="s">
        <v>716</v>
      </c>
      <c r="F386" s="79" t="n">
        <f aca="false">COUNTIF(R2:R371,"Yes")/(COUNTIF(R2:R371,"Yes")+COUNTIF(R2:R371,"No"))</f>
        <v>0.91812865497076</v>
      </c>
    </row>
    <row r="387" customFormat="false" ht="15" hidden="false" customHeight="false" outlineLevel="0" collapsed="false">
      <c r="A387" s="5" t="s">
        <v>717</v>
      </c>
      <c r="F387" s="79" t="n">
        <f aca="false">COUNTIF(S2:S371,"Yes")/(COUNTIF(S2:S371,"Yes")+COUNTIF(S2:S371,"No"))</f>
        <v>0.997076023391813</v>
      </c>
    </row>
    <row r="388" customFormat="false" ht="15" hidden="false" customHeight="false" outlineLevel="0" collapsed="false">
      <c r="A388" s="2" t="s">
        <v>718</v>
      </c>
      <c r="F388" s="80" t="n">
        <f aca="false">COUNTIFS(L2:L371,"&gt;=-3",L2:L371,"&lt;=3")/COUNT(L2:L371)</f>
        <v>0.847953216374269</v>
      </c>
    </row>
    <row r="389" customFormat="false" ht="15" hidden="false" customHeight="false" outlineLevel="0" collapsed="false">
      <c r="A389" s="2" t="s">
        <v>719</v>
      </c>
      <c r="F389" s="81" t="n">
        <f aca="false">COUNT(E2:E371)</f>
        <v>342</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721</v>
      </c>
    </row>
    <row r="394" customFormat="false" ht="15" hidden="false" customHeight="false" outlineLevel="0" collapsed="false">
      <c r="U394" s="64" t="s">
        <v>722</v>
      </c>
    </row>
    <row r="395" customFormat="false" ht="15" hidden="false" customHeight="false" outlineLevel="0" collapsed="false">
      <c r="U395" s="64" t="s">
        <v>723</v>
      </c>
    </row>
    <row r="396" customFormat="false" ht="15" hidden="false" customHeight="false" outlineLevel="0" collapsed="false">
      <c r="U396" s="64" t="s">
        <v>724</v>
      </c>
    </row>
    <row r="397" customFormat="false" ht="28.35" hidden="false" customHeight="false" outlineLevel="0" collapsed="false">
      <c r="U397" s="64" t="s">
        <v>725</v>
      </c>
    </row>
    <row r="398" customFormat="false" ht="28.35" hidden="false" customHeight="false" outlineLevel="0" collapsed="false">
      <c r="U398" s="64" t="s">
        <v>726</v>
      </c>
    </row>
    <row r="399" customFormat="false" ht="28.35" hidden="false" customHeight="false" outlineLevel="0" collapsed="false">
      <c r="U399" s="64" t="s">
        <v>727</v>
      </c>
    </row>
    <row r="400" customFormat="false" ht="41.75" hidden="false" customHeight="false" outlineLevel="0" collapsed="false">
      <c r="U400" s="64" t="s">
        <v>728</v>
      </c>
    </row>
    <row r="401" customFormat="false" ht="28.35" hidden="false" customHeight="false" outlineLevel="0" collapsed="false">
      <c r="U401" s="64" t="s">
        <v>729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689</v>
      </c>
      <c r="H1" s="8" t="s">
        <v>690</v>
      </c>
      <c r="I1" s="8" t="s">
        <v>691</v>
      </c>
      <c r="J1" s="8" t="s">
        <v>692</v>
      </c>
      <c r="K1" s="8" t="s">
        <v>693</v>
      </c>
      <c r="L1" s="8" t="s">
        <v>694</v>
      </c>
      <c r="M1" s="8" t="s">
        <v>695</v>
      </c>
      <c r="N1" s="8" t="s">
        <v>696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159</v>
      </c>
      <c r="E2" s="54" t="n">
        <v>181</v>
      </c>
      <c r="F2" s="65" t="n">
        <f aca="false">IF(E2="","",D2-E2)</f>
        <v>-22</v>
      </c>
      <c r="G2" s="54" t="n">
        <v>279</v>
      </c>
      <c r="H2" s="54" t="n">
        <v>284</v>
      </c>
      <c r="I2" s="65" t="n">
        <f aca="false">IF(H2="","",G2-H2)</f>
        <v>-5</v>
      </c>
      <c r="J2" s="55" t="n">
        <f aca="false">IF(OR(D2="",D2+G2=0),"",D2/(D2+G2))</f>
        <v>0.363013698630137</v>
      </c>
      <c r="K2" s="55" t="n">
        <f aca="false">IF(E2="","",E2/(E2+H2))</f>
        <v>0.389247311827957</v>
      </c>
      <c r="L2" s="66" t="n">
        <f aca="false">IF(OR(K2="",J2=""),"",(J2-K2)*100)</f>
        <v>-2.623361319782</v>
      </c>
      <c r="M2" s="36" t="n">
        <v>4.95394180230378</v>
      </c>
      <c r="N2" s="36" t="n">
        <v>2.07900889271623</v>
      </c>
      <c r="O2" s="36" t="n">
        <f aca="false">SQRT(M2^2+N2^2)</f>
        <v>5.37250568697754</v>
      </c>
      <c r="P2" s="55" t="n">
        <f aca="false">IF(J2="","",MAX(0,J2-1.96*O2/100))</f>
        <v>0.257712587165377</v>
      </c>
      <c r="Q2" s="55" t="n">
        <f aca="false">IF(J2="","",MIN(1,J2+1.96*O2/100))</f>
        <v>0.468314810094897</v>
      </c>
      <c r="R2" s="32" t="str">
        <f aca="false">IF(L2="","",IF(ABS(L2)&lt;=O2,"Yes","No"))</f>
        <v>Yes</v>
      </c>
      <c r="S2" s="32" t="str">
        <f aca="false">IF(L2="","",IF(ABS(L2)&lt;=1.96*O2,"Yes","No"))</f>
        <v>Yes</v>
      </c>
      <c r="T2" s="54" t="n">
        <f aca="false">IF(D2="","",ROUND(SQRT(((D2+G2)*O2/100)^2+(J2*(D2+G2)*0.15542)^2),0))</f>
        <v>34</v>
      </c>
      <c r="U2" s="32"/>
    </row>
    <row r="3" customFormat="false" ht="15" hidden="false" customHeight="false" outlineLevel="0" collapsed="false">
      <c r="A3" s="32" t="s">
        <v>127</v>
      </c>
      <c r="B3" s="32" t="s">
        <v>132</v>
      </c>
      <c r="C3" s="32" t="s">
        <v>132</v>
      </c>
      <c r="D3" s="54" t="n">
        <v>103</v>
      </c>
      <c r="E3" s="54" t="n">
        <v>118</v>
      </c>
      <c r="F3" s="65" t="n">
        <f aca="false">IF(E3="","",D3-E3)</f>
        <v>-15</v>
      </c>
      <c r="G3" s="54" t="n">
        <v>301</v>
      </c>
      <c r="H3" s="54" t="n">
        <v>298</v>
      </c>
      <c r="I3" s="65" t="n">
        <f aca="false">IF(H3="","",G3-H3)</f>
        <v>3</v>
      </c>
      <c r="J3" s="55" t="n">
        <f aca="false">IF(OR(D3="",D3+G3=0),"",D3/(D3+G3))</f>
        <v>0.254950495049505</v>
      </c>
      <c r="K3" s="55" t="n">
        <f aca="false">IF(E3="","",E3/(E3+H3))</f>
        <v>0.283653846153846</v>
      </c>
      <c r="L3" s="66" t="n">
        <f aca="false">IF(OR(K3="",J3=""),"",(J3-K3)*100)</f>
        <v>-2.87033511043412</v>
      </c>
      <c r="M3" s="36" t="n">
        <v>4.95394180230378</v>
      </c>
      <c r="N3" s="36" t="n">
        <v>2.07900889271623</v>
      </c>
      <c r="O3" s="36" t="n">
        <f aca="false">SQRT(M3^2+N3^2)</f>
        <v>5.37250568697754</v>
      </c>
      <c r="P3" s="55" t="n">
        <f aca="false">IF(J3="","",MAX(0,J3-1.96*O3/100))</f>
        <v>0.149649383584745</v>
      </c>
      <c r="Q3" s="55" t="n">
        <f aca="false">IF(J3="","",MIN(1,J3+1.96*O3/100))</f>
        <v>0.360251606514265</v>
      </c>
      <c r="R3" s="32" t="str">
        <f aca="false">IF(L3="","",IF(ABS(L3)&lt;=O3,"Yes","No"))</f>
        <v>Yes</v>
      </c>
      <c r="S3" s="32" t="str">
        <f aca="false">IF(L3="","",IF(ABS(L3)&lt;=1.96*O3,"Yes","No"))</f>
        <v>Yes</v>
      </c>
      <c r="T3" s="54" t="n">
        <f aca="false">IF(D3="","",ROUND(SQRT(((D3+G3)*O3/100)^2+(J3*(D3+G3)*0.15542)^2),0))</f>
        <v>27</v>
      </c>
      <c r="U3" s="32"/>
    </row>
    <row r="4" customFormat="false" ht="15" hidden="false" customHeight="false" outlineLevel="0" collapsed="false">
      <c r="A4" s="32" t="s">
        <v>127</v>
      </c>
      <c r="B4" s="32" t="s">
        <v>133</v>
      </c>
      <c r="C4" s="32" t="s">
        <v>133</v>
      </c>
      <c r="D4" s="54" t="n">
        <v>126</v>
      </c>
      <c r="E4" s="54" t="n">
        <v>143</v>
      </c>
      <c r="F4" s="65" t="n">
        <f aca="false">IF(E4="","",D4-E4)</f>
        <v>-17</v>
      </c>
      <c r="G4" s="54" t="n">
        <v>277</v>
      </c>
      <c r="H4" s="54" t="n">
        <v>309</v>
      </c>
      <c r="I4" s="65" t="n">
        <f aca="false">IF(H4="","",G4-H4)</f>
        <v>-32</v>
      </c>
      <c r="J4" s="55" t="n">
        <f aca="false">IF(OR(D4="",D4+G4=0),"",D4/(D4+G4))</f>
        <v>0.312655086848635</v>
      </c>
      <c r="K4" s="55" t="n">
        <f aca="false">IF(E4="","",E4/(E4+H4))</f>
        <v>0.316371681415929</v>
      </c>
      <c r="L4" s="66" t="n">
        <f aca="false">IF(OR(K4="",J4=""),"",(J4-K4)*100)</f>
        <v>-0.371659456729395</v>
      </c>
      <c r="M4" s="36" t="n">
        <v>4.95394180230378</v>
      </c>
      <c r="N4" s="36" t="n">
        <v>2.07900889271623</v>
      </c>
      <c r="O4" s="36" t="n">
        <f aca="false">SQRT(M4^2+N4^2)</f>
        <v>5.37250568697754</v>
      </c>
      <c r="P4" s="55" t="n">
        <f aca="false">IF(J4="","",MAX(0,J4-1.96*O4/100))</f>
        <v>0.207353975383876</v>
      </c>
      <c r="Q4" s="55" t="n">
        <f aca="false">IF(J4="","",MIN(1,J4+1.96*O4/100))</f>
        <v>0.417956198313395</v>
      </c>
      <c r="R4" s="32" t="str">
        <f aca="false">IF(L4="","",IF(ABS(L4)&lt;=O4,"Yes","No"))</f>
        <v>Yes</v>
      </c>
      <c r="S4" s="32" t="str">
        <f aca="false">IF(L4="","",IF(ABS(L4)&lt;=1.96*O4,"Yes","No"))</f>
        <v>Yes</v>
      </c>
      <c r="T4" s="54" t="n">
        <f aca="false">IF(D4="","",ROUND(SQRT(((D4+G4)*O4/100)^2+(J4*(D4+G4)*0.15542)^2),0))</f>
        <v>29</v>
      </c>
      <c r="U4" s="32"/>
    </row>
    <row r="5" customFormat="false" ht="15" hidden="false" customHeight="false" outlineLevel="0" collapsed="false">
      <c r="A5" s="32" t="s">
        <v>127</v>
      </c>
      <c r="B5" s="32" t="s">
        <v>134</v>
      </c>
      <c r="C5" s="32" t="s">
        <v>135</v>
      </c>
      <c r="D5" s="54" t="n">
        <v>200</v>
      </c>
      <c r="E5" s="54" t="n">
        <v>202</v>
      </c>
      <c r="F5" s="65" t="n">
        <f aca="false">IF(E5="","",D5-E5)</f>
        <v>-2</v>
      </c>
      <c r="G5" s="54" t="n">
        <v>592</v>
      </c>
      <c r="H5" s="54" t="n">
        <v>640</v>
      </c>
      <c r="I5" s="65" t="n">
        <f aca="false">IF(H5="","",G5-H5)</f>
        <v>-48</v>
      </c>
      <c r="J5" s="55" t="n">
        <f aca="false">IF(OR(D5="",D5+G5=0),"",D5/(D5+G5))</f>
        <v>0.252525252525253</v>
      </c>
      <c r="K5" s="55" t="n">
        <f aca="false">IF(E5="","",E5/(E5+H5))</f>
        <v>0.239904988123515</v>
      </c>
      <c r="L5" s="66" t="n">
        <f aca="false">IF(OR(K5="",J5=""),"",(J5-K5)*100)</f>
        <v>1.26202644017371</v>
      </c>
      <c r="M5" s="36" t="n">
        <v>3.90577125069094</v>
      </c>
      <c r="N5" s="36" t="n">
        <v>2.07900889271623</v>
      </c>
      <c r="O5" s="36" t="n">
        <f aca="false">SQRT(M5^2+N5^2)</f>
        <v>4.42462733331487</v>
      </c>
      <c r="P5" s="55" t="n">
        <f aca="false">IF(J5="","",MAX(0,J5-1.96*O5/100))</f>
        <v>0.165802556792281</v>
      </c>
      <c r="Q5" s="55" t="n">
        <f aca="false">IF(J5="","",MIN(1,J5+1.96*O5/100))</f>
        <v>0.339247948258224</v>
      </c>
      <c r="R5" s="32" t="str">
        <f aca="false">IF(L5="","",IF(ABS(L5)&lt;=O5,"Yes","No"))</f>
        <v>Yes</v>
      </c>
      <c r="S5" s="32" t="str">
        <f aca="false">IF(L5="","",IF(ABS(L5)&lt;=1.96*O5,"Yes","No"))</f>
        <v>Yes</v>
      </c>
      <c r="T5" s="54" t="n">
        <f aca="false">IF(D5="","",ROUND(SQRT(((D5+G5)*O5/100)^2+(J5*(D5+G5)*0.09439)^2),0))</f>
        <v>40</v>
      </c>
      <c r="U5" s="32"/>
    </row>
    <row r="6" customFormat="false" ht="15" hidden="false" customHeight="false" outlineLevel="0" collapsed="false">
      <c r="A6" s="32" t="s">
        <v>127</v>
      </c>
      <c r="B6" s="32" t="s">
        <v>134</v>
      </c>
      <c r="C6" s="32" t="s">
        <v>137</v>
      </c>
      <c r="D6" s="54" t="n">
        <v>201</v>
      </c>
      <c r="E6" s="54" t="n">
        <v>232</v>
      </c>
      <c r="F6" s="65" t="n">
        <f aca="false">IF(E6="","",D6-E6)</f>
        <v>-31</v>
      </c>
      <c r="G6" s="54" t="n">
        <v>582</v>
      </c>
      <c r="H6" s="54" t="n">
        <v>603</v>
      </c>
      <c r="I6" s="65" t="n">
        <f aca="false">IF(H6="","",G6-H6)</f>
        <v>-21</v>
      </c>
      <c r="J6" s="55" t="n">
        <f aca="false">IF(OR(D6="",D6+G6=0),"",D6/(D6+G6))</f>
        <v>0.256704980842912</v>
      </c>
      <c r="K6" s="55" t="n">
        <f aca="false">IF(E6="","",E6/(E6+H6))</f>
        <v>0.277844311377246</v>
      </c>
      <c r="L6" s="66" t="n">
        <f aca="false">IF(OR(K6="",J6=""),"",(J6-K6)*100)</f>
        <v>-2.11393305343336</v>
      </c>
      <c r="M6" s="36" t="n">
        <v>3.90577125069094</v>
      </c>
      <c r="N6" s="36" t="n">
        <v>2.07900889271623</v>
      </c>
      <c r="O6" s="36" t="n">
        <f aca="false">SQRT(M6^2+N6^2)</f>
        <v>4.42462733331487</v>
      </c>
      <c r="P6" s="55" t="n">
        <f aca="false">IF(J6="","",MAX(0,J6-1.96*O6/100))</f>
        <v>0.169982285109941</v>
      </c>
      <c r="Q6" s="55" t="n">
        <f aca="false">IF(J6="","",MIN(1,J6+1.96*O6/100))</f>
        <v>0.343427676575883</v>
      </c>
      <c r="R6" s="32" t="str">
        <f aca="false">IF(L6="","",IF(ABS(L6)&lt;=O6,"Yes","No"))</f>
        <v>Yes</v>
      </c>
      <c r="S6" s="32" t="str">
        <f aca="false">IF(L6="","",IF(ABS(L6)&lt;=1.96*O6,"Yes","No"))</f>
        <v>Yes</v>
      </c>
      <c r="T6" s="54" t="n">
        <f aca="false">IF(D6="","",ROUND(SQRT(((D6+G6)*O6/100)^2+(J6*(D6+G6)*0.09439)^2),0))</f>
        <v>39</v>
      </c>
      <c r="U6" s="32"/>
    </row>
    <row r="7" customFormat="false" ht="15" hidden="false" customHeight="false" outlineLevel="0" collapsed="false">
      <c r="A7" s="32" t="s">
        <v>127</v>
      </c>
      <c r="B7" s="32" t="s">
        <v>138</v>
      </c>
      <c r="C7" s="32" t="s">
        <v>138</v>
      </c>
      <c r="D7" s="54" t="n">
        <v>40</v>
      </c>
      <c r="E7" s="54" t="n">
        <v>38</v>
      </c>
      <c r="F7" s="65" t="n">
        <f aca="false">IF(E7="","",D7-E7)</f>
        <v>2</v>
      </c>
      <c r="G7" s="54" t="n">
        <v>72</v>
      </c>
      <c r="H7" s="54" t="n">
        <v>78</v>
      </c>
      <c r="I7" s="65" t="n">
        <f aca="false">IF(H7="","",G7-H7)</f>
        <v>-6</v>
      </c>
      <c r="J7" s="55" t="n">
        <f aca="false">IF(OR(D7="",D7+G7=0),"",D7/(D7+G7))</f>
        <v>0.357142857142857</v>
      </c>
      <c r="K7" s="55" t="n">
        <f aca="false">IF(E7="","",E7/(E7+H7))</f>
        <v>0.327586206896552</v>
      </c>
      <c r="L7" s="66" t="n">
        <f aca="false">IF(OR(K7="",J7=""),"",(J7-K7)*100)</f>
        <v>2.95566502463054</v>
      </c>
      <c r="M7" s="36" t="n">
        <v>4.95394180230378</v>
      </c>
      <c r="N7" s="36" t="n">
        <v>2.07900889271623</v>
      </c>
      <c r="O7" s="36" t="n">
        <f aca="false">SQRT(M7^2+N7^2)</f>
        <v>5.37250568697754</v>
      </c>
      <c r="P7" s="55" t="n">
        <f aca="false">IF(J7="","",MAX(0,J7-1.96*O7/100))</f>
        <v>0.251841745678098</v>
      </c>
      <c r="Q7" s="55" t="n">
        <f aca="false">IF(J7="","",MIN(1,J7+1.96*O7/100))</f>
        <v>0.462443968607617</v>
      </c>
      <c r="R7" s="32" t="str">
        <f aca="false">IF(L7="","",IF(ABS(L7)&lt;=O7,"Yes","No"))</f>
        <v>Yes</v>
      </c>
      <c r="S7" s="32" t="str">
        <f aca="false">IF(L7="","",IF(ABS(L7)&lt;=1.96*O7,"Yes","No"))</f>
        <v>Yes</v>
      </c>
      <c r="T7" s="54" t="n">
        <f aca="false">IF(D7="","",ROUND(SQRT(((D7+G7)*O7/100)^2+(J7*(D7+G7)*0.15542)^2),0))</f>
        <v>9</v>
      </c>
      <c r="U7" s="32"/>
    </row>
    <row r="8" customFormat="false" ht="15" hidden="false" customHeight="false" outlineLevel="0" collapsed="false">
      <c r="A8" s="32" t="s">
        <v>127</v>
      </c>
      <c r="B8" s="32" t="s">
        <v>139</v>
      </c>
      <c r="C8" s="32" t="s">
        <v>140</v>
      </c>
      <c r="D8" s="54" t="n">
        <v>264</v>
      </c>
      <c r="E8" s="54" t="n">
        <v>301</v>
      </c>
      <c r="F8" s="65" t="n">
        <f aca="false">IF(E8="","",D8-E8)</f>
        <v>-37</v>
      </c>
      <c r="G8" s="54" t="n">
        <v>745</v>
      </c>
      <c r="H8" s="54" t="n">
        <v>760</v>
      </c>
      <c r="I8" s="65" t="n">
        <f aca="false">IF(H8="","",G8-H8)</f>
        <v>-15</v>
      </c>
      <c r="J8" s="55" t="n">
        <f aca="false">IF(OR(D8="",D8+G8=0),"",D8/(D8+G8))</f>
        <v>0.261645193260654</v>
      </c>
      <c r="K8" s="55" t="n">
        <f aca="false">IF(E8="","",E8/(E8+H8))</f>
        <v>0.283694627709708</v>
      </c>
      <c r="L8" s="66" t="n">
        <f aca="false">IF(OR(K8="",J8=""),"",(J8-K8)*100)</f>
        <v>-2.20494344490537</v>
      </c>
      <c r="M8" s="36" t="n">
        <v>3.90577125069094</v>
      </c>
      <c r="N8" s="36" t="n">
        <v>2.07900889271623</v>
      </c>
      <c r="O8" s="36" t="n">
        <f aca="false">SQRT(M8^2+N8^2)</f>
        <v>4.42462733331487</v>
      </c>
      <c r="P8" s="55" t="n">
        <f aca="false">IF(J8="","",MAX(0,J8-1.96*O8/100))</f>
        <v>0.174922497527683</v>
      </c>
      <c r="Q8" s="55" t="n">
        <f aca="false">IF(J8="","",MIN(1,J8+1.96*O8/100))</f>
        <v>0.348367888993626</v>
      </c>
      <c r="R8" s="32" t="str">
        <f aca="false">IF(L8="","",IF(ABS(L8)&lt;=O8,"Yes","No"))</f>
        <v>Yes</v>
      </c>
      <c r="S8" s="32" t="str">
        <f aca="false">IF(L8="","",IF(ABS(L8)&lt;=1.96*O8,"Yes","No"))</f>
        <v>Yes</v>
      </c>
      <c r="T8" s="54" t="n">
        <f aca="false">IF(D8="","",ROUND(SQRT(((D8+G8)*O8/100)^2+(J8*(D8+G8)*0.09439)^2),0))</f>
        <v>51</v>
      </c>
      <c r="U8" s="32"/>
    </row>
    <row r="9" customFormat="false" ht="15" hidden="false" customHeight="false" outlineLevel="0" collapsed="false">
      <c r="A9" s="32" t="s">
        <v>127</v>
      </c>
      <c r="B9" s="32" t="s">
        <v>139</v>
      </c>
      <c r="C9" s="32" t="s">
        <v>141</v>
      </c>
      <c r="D9" s="54" t="n">
        <v>152</v>
      </c>
      <c r="E9" s="54" t="n">
        <v>164</v>
      </c>
      <c r="F9" s="65" t="n">
        <f aca="false">IF(E9="","",D9-E9)</f>
        <v>-12</v>
      </c>
      <c r="G9" s="54" t="n">
        <v>436</v>
      </c>
      <c r="H9" s="54" t="n">
        <v>450</v>
      </c>
      <c r="I9" s="65" t="n">
        <f aca="false">IF(H9="","",G9-H9)</f>
        <v>-14</v>
      </c>
      <c r="J9" s="55" t="n">
        <f aca="false">IF(OR(D9="",D9+G9=0),"",D9/(D9+G9))</f>
        <v>0.258503401360544</v>
      </c>
      <c r="K9" s="55" t="n">
        <f aca="false">IF(E9="","",E9/(E9+H9))</f>
        <v>0.267100977198697</v>
      </c>
      <c r="L9" s="66" t="n">
        <f aca="false">IF(OR(K9="",J9=""),"",(J9-K9)*100)</f>
        <v>-0.859757583815285</v>
      </c>
      <c r="M9" s="36" t="n">
        <v>4.95394180230378</v>
      </c>
      <c r="N9" s="36" t="n">
        <v>2.07900889271623</v>
      </c>
      <c r="O9" s="36" t="n">
        <f aca="false">SQRT(M9^2+N9^2)</f>
        <v>5.37250568697754</v>
      </c>
      <c r="P9" s="55" t="n">
        <f aca="false">IF(J9="","",MAX(0,J9-1.96*O9/100))</f>
        <v>0.153202289895785</v>
      </c>
      <c r="Q9" s="55" t="n">
        <f aca="false">IF(J9="","",MIN(1,J9+1.96*O9/100))</f>
        <v>0.363804512825304</v>
      </c>
      <c r="R9" s="32" t="str">
        <f aca="false">IF(L9="","",IF(ABS(L9)&lt;=O9,"Yes","No"))</f>
        <v>Yes</v>
      </c>
      <c r="S9" s="32" t="str">
        <f aca="false">IF(L9="","",IF(ABS(L9)&lt;=1.96*O9,"Yes","No"))</f>
        <v>Yes</v>
      </c>
      <c r="T9" s="54" t="n">
        <f aca="false">IF(D9="","",ROUND(SQRT(((D9+G9)*O9/100)^2+(J9*(D9+G9)*0.15542)^2),0))</f>
        <v>39</v>
      </c>
      <c r="U9" s="32"/>
    </row>
    <row r="10" customFormat="false" ht="15" hidden="false" customHeight="false" outlineLevel="0" collapsed="false">
      <c r="A10" s="32" t="s">
        <v>127</v>
      </c>
      <c r="B10" s="32" t="s">
        <v>139</v>
      </c>
      <c r="C10" s="32" t="s">
        <v>142</v>
      </c>
      <c r="D10" s="54" t="n">
        <v>209</v>
      </c>
      <c r="E10" s="54" t="n">
        <v>235</v>
      </c>
      <c r="F10" s="65" t="n">
        <f aca="false">IF(E10="","",D10-E10)</f>
        <v>-26</v>
      </c>
      <c r="G10" s="54" t="n">
        <v>629</v>
      </c>
      <c r="H10" s="54" t="n">
        <v>626</v>
      </c>
      <c r="I10" s="65" t="n">
        <f aca="false">IF(H10="","",G10-H10)</f>
        <v>3</v>
      </c>
      <c r="J10" s="55" t="n">
        <f aca="false">IF(OR(D10="",D10+G10=0),"",D10/(D10+G10))</f>
        <v>0.249403341288783</v>
      </c>
      <c r="K10" s="55" t="n">
        <f aca="false">IF(E10="","",E10/(E10+H10))</f>
        <v>0.272938443670151</v>
      </c>
      <c r="L10" s="66" t="n">
        <f aca="false">IF(OR(K10="",J10=""),"",(J10-K10)*100)</f>
        <v>-2.35351023813682</v>
      </c>
      <c r="M10" s="36" t="n">
        <v>3.90577125069094</v>
      </c>
      <c r="N10" s="36" t="n">
        <v>2.07900889271623</v>
      </c>
      <c r="O10" s="36" t="n">
        <f aca="false">SQRT(M10^2+N10^2)</f>
        <v>4.42462733331487</v>
      </c>
      <c r="P10" s="55" t="n">
        <f aca="false">IF(J10="","",MAX(0,J10-1.96*O10/100))</f>
        <v>0.162680645555811</v>
      </c>
      <c r="Q10" s="55" t="n">
        <f aca="false">IF(J10="","",MIN(1,J10+1.96*O10/100))</f>
        <v>0.336126037021754</v>
      </c>
      <c r="R10" s="32" t="str">
        <f aca="false">IF(L10="","",IF(ABS(L10)&lt;=O10,"Yes","No"))</f>
        <v>Yes</v>
      </c>
      <c r="S10" s="32" t="str">
        <f aca="false">IF(L10="","",IF(ABS(L10)&lt;=1.96*O10,"Yes","No"))</f>
        <v>Yes</v>
      </c>
      <c r="T10" s="54" t="n">
        <f aca="false">IF(D10="","",ROUND(SQRT(((D10+G10)*O10/100)^2+(J10*(D10+G10)*0.09439)^2),0))</f>
        <v>42</v>
      </c>
      <c r="U10" s="32"/>
    </row>
    <row r="11" customFormat="false" ht="15" hidden="false" customHeight="false" outlineLevel="0" collapsed="false">
      <c r="A11" s="32" t="s">
        <v>127</v>
      </c>
      <c r="B11" s="32" t="s">
        <v>143</v>
      </c>
      <c r="C11" s="32" t="s">
        <v>144</v>
      </c>
      <c r="D11" s="54" t="n">
        <v>220</v>
      </c>
      <c r="E11" s="54" t="n">
        <v>229</v>
      </c>
      <c r="F11" s="65" t="n">
        <f aca="false">IF(E11="","",D11-E11)</f>
        <v>-9</v>
      </c>
      <c r="G11" s="54" t="n">
        <v>275</v>
      </c>
      <c r="H11" s="54" t="n">
        <v>297</v>
      </c>
      <c r="I11" s="65" t="n">
        <f aca="false">IF(H11="","",G11-H11)</f>
        <v>-22</v>
      </c>
      <c r="J11" s="55" t="n">
        <f aca="false">IF(OR(D11="",D11+G11=0),"",D11/(D11+G11))</f>
        <v>0.444444444444444</v>
      </c>
      <c r="K11" s="55" t="n">
        <f aca="false">IF(E11="","",E11/(E11+H11))</f>
        <v>0.435361216730038</v>
      </c>
      <c r="L11" s="66" t="n">
        <f aca="false">IF(OR(K11="",J11=""),"",(J11-K11)*100)</f>
        <v>0.908322771440639</v>
      </c>
      <c r="M11" s="36" t="n">
        <v>4.95394180230378</v>
      </c>
      <c r="N11" s="36" t="n">
        <v>2.07900889271623</v>
      </c>
      <c r="O11" s="36" t="n">
        <f aca="false">SQRT(M11^2+N11^2)</f>
        <v>5.37250568697754</v>
      </c>
      <c r="P11" s="55" t="n">
        <f aca="false">IF(J11="","",MAX(0,J11-1.96*O11/100))</f>
        <v>0.339143332979685</v>
      </c>
      <c r="Q11" s="55" t="n">
        <f aca="false">IF(J11="","",MIN(1,J11+1.96*O11/100))</f>
        <v>0.549745555909204</v>
      </c>
      <c r="R11" s="32" t="str">
        <f aca="false">IF(L11="","",IF(ABS(L11)&lt;=O11,"Yes","No"))</f>
        <v>Yes</v>
      </c>
      <c r="S11" s="32" t="str">
        <f aca="false">IF(L11="","",IF(ABS(L11)&lt;=1.96*O11,"Yes","No"))</f>
        <v>Yes</v>
      </c>
      <c r="T11" s="54" t="n">
        <f aca="false">IF(D11="","",ROUND(SQRT(((D11+G11)*O11/100)^2+(J11*(D11+G11)*0.15542)^2),0))</f>
        <v>43</v>
      </c>
      <c r="U11" s="32"/>
    </row>
    <row r="12" customFormat="false" ht="15" hidden="false" customHeight="false" outlineLevel="0" collapsed="false">
      <c r="A12" s="32" t="s">
        <v>127</v>
      </c>
      <c r="B12" s="32" t="s">
        <v>143</v>
      </c>
      <c r="C12" s="32" t="s">
        <v>145</v>
      </c>
      <c r="D12" s="54" t="n">
        <v>162</v>
      </c>
      <c r="E12" s="54" t="n">
        <v>163</v>
      </c>
      <c r="F12" s="65" t="n">
        <f aca="false">IF(E12="","",D12-E12)</f>
        <v>-1</v>
      </c>
      <c r="G12" s="54" t="n">
        <v>208</v>
      </c>
      <c r="H12" s="54" t="n">
        <v>226</v>
      </c>
      <c r="I12" s="65" t="n">
        <f aca="false">IF(H12="","",G12-H12)</f>
        <v>-18</v>
      </c>
      <c r="J12" s="55" t="n">
        <f aca="false">IF(OR(D12="",D12+G12=0),"",D12/(D12+G12))</f>
        <v>0.437837837837838</v>
      </c>
      <c r="K12" s="55" t="n">
        <f aca="false">IF(E12="","",E12/(E12+H12))</f>
        <v>0.419023136246787</v>
      </c>
      <c r="L12" s="66" t="n">
        <f aca="false">IF(OR(K12="",J12=""),"",(J12-K12)*100)</f>
        <v>1.88147015910513</v>
      </c>
      <c r="M12" s="36" t="n">
        <v>4.95394180230378</v>
      </c>
      <c r="N12" s="36" t="n">
        <v>2.07900889271623</v>
      </c>
      <c r="O12" s="36" t="n">
        <f aca="false">SQRT(M12^2+N12^2)</f>
        <v>5.37250568697754</v>
      </c>
      <c r="P12" s="55" t="n">
        <f aca="false">IF(J12="","",MAX(0,J12-1.96*O12/100))</f>
        <v>0.332536726373078</v>
      </c>
      <c r="Q12" s="55" t="n">
        <f aca="false">IF(J12="","",MIN(1,J12+1.96*O12/100))</f>
        <v>0.543138949302598</v>
      </c>
      <c r="R12" s="32" t="str">
        <f aca="false">IF(L12="","",IF(ABS(L12)&lt;=O12,"Yes","No"))</f>
        <v>Yes</v>
      </c>
      <c r="S12" s="32" t="str">
        <f aca="false">IF(L12="","",IF(ABS(L12)&lt;=1.96*O12,"Yes","No"))</f>
        <v>Yes</v>
      </c>
      <c r="T12" s="54" t="n">
        <f aca="false">IF(D12="","",ROUND(SQRT(((D12+G12)*O12/100)^2+(J12*(D12+G12)*0.15542)^2),0))</f>
        <v>32</v>
      </c>
      <c r="U12" s="32"/>
    </row>
    <row r="13" customFormat="false" ht="15" hidden="false" customHeight="false" outlineLevel="0" collapsed="false">
      <c r="A13" s="32" t="s">
        <v>127</v>
      </c>
      <c r="B13" s="32" t="s">
        <v>143</v>
      </c>
      <c r="C13" s="32" t="s">
        <v>146</v>
      </c>
      <c r="D13" s="54" t="n">
        <v>279</v>
      </c>
      <c r="E13" s="54" t="n">
        <v>286</v>
      </c>
      <c r="F13" s="65" t="n">
        <f aca="false">IF(E13="","",D13-E13)</f>
        <v>-7</v>
      </c>
      <c r="G13" s="54" t="n">
        <v>446</v>
      </c>
      <c r="H13" s="54" t="n">
        <v>464</v>
      </c>
      <c r="I13" s="65" t="n">
        <f aca="false">IF(H13="","",G13-H13)</f>
        <v>-18</v>
      </c>
      <c r="J13" s="55" t="n">
        <f aca="false">IF(OR(D13="",D13+G13=0),"",D13/(D13+G13))</f>
        <v>0.384827586206897</v>
      </c>
      <c r="K13" s="55" t="n">
        <f aca="false">IF(E13="","",E13/(E13+H13))</f>
        <v>0.381333333333333</v>
      </c>
      <c r="L13" s="66" t="n">
        <f aca="false">IF(OR(K13="",J13=""),"",(J13-K13)*100)</f>
        <v>0.34942528735632</v>
      </c>
      <c r="M13" s="36" t="n">
        <v>4.95394180230378</v>
      </c>
      <c r="N13" s="36" t="n">
        <v>2.07900889271623</v>
      </c>
      <c r="O13" s="36" t="n">
        <f aca="false">SQRT(M13^2+N13^2)</f>
        <v>5.37250568697754</v>
      </c>
      <c r="P13" s="55" t="n">
        <f aca="false">IF(J13="","",MAX(0,J13-1.96*O13/100))</f>
        <v>0.279526474742137</v>
      </c>
      <c r="Q13" s="55" t="n">
        <f aca="false">IF(J13="","",MIN(1,J13+1.96*O13/100))</f>
        <v>0.490128697671656</v>
      </c>
      <c r="R13" s="32" t="str">
        <f aca="false">IF(L13="","",IF(ABS(L13)&lt;=O13,"Yes","No"))</f>
        <v>Yes</v>
      </c>
      <c r="S13" s="32" t="str">
        <f aca="false">IF(L13="","",IF(ABS(L13)&lt;=1.96*O13,"Yes","No"))</f>
        <v>Yes</v>
      </c>
      <c r="T13" s="54" t="n">
        <f aca="false">IF(D13="","",ROUND(SQRT(((D13+G13)*O13/100)^2+(J13*(D13+G13)*0.15542)^2),0))</f>
        <v>58</v>
      </c>
      <c r="U13" s="32"/>
    </row>
    <row r="14" customFormat="false" ht="15" hidden="false" customHeight="false" outlineLevel="0" collapsed="false">
      <c r="A14" s="32" t="s">
        <v>127</v>
      </c>
      <c r="B14" s="32" t="s">
        <v>143</v>
      </c>
      <c r="C14" s="32" t="s">
        <v>147</v>
      </c>
      <c r="D14" s="54" t="n">
        <v>128</v>
      </c>
      <c r="E14" s="54" t="n">
        <v>138</v>
      </c>
      <c r="F14" s="65" t="n">
        <f aca="false">IF(E14="","",D14-E14)</f>
        <v>-10</v>
      </c>
      <c r="G14" s="54" t="n">
        <v>121</v>
      </c>
      <c r="H14" s="54" t="n">
        <v>134</v>
      </c>
      <c r="I14" s="65" t="n">
        <f aca="false">IF(H14="","",G14-H14)</f>
        <v>-13</v>
      </c>
      <c r="J14" s="55" t="n">
        <f aca="false">IF(OR(D14="",D14+G14=0),"",D14/(D14+G14))</f>
        <v>0.514056224899598</v>
      </c>
      <c r="K14" s="55" t="n">
        <f aca="false">IF(E14="","",E14/(E14+H14))</f>
        <v>0.507352941176471</v>
      </c>
      <c r="L14" s="66" t="n">
        <f aca="false">IF(OR(K14="",J14=""),"",(J14-K14)*100)</f>
        <v>0.670328372312778</v>
      </c>
      <c r="M14" s="36" t="n">
        <v>4.95394180230378</v>
      </c>
      <c r="N14" s="36" t="n">
        <v>2.07900889271623</v>
      </c>
      <c r="O14" s="36" t="n">
        <f aca="false">SQRT(M14^2+N14^2)</f>
        <v>5.37250568697754</v>
      </c>
      <c r="P14" s="55" t="n">
        <f aca="false">IF(J14="","",MAX(0,J14-1.96*O14/100))</f>
        <v>0.408755113434839</v>
      </c>
      <c r="Q14" s="55" t="n">
        <f aca="false">IF(J14="","",MIN(1,J14+1.96*O14/100))</f>
        <v>0.619357336364358</v>
      </c>
      <c r="R14" s="32" t="str">
        <f aca="false">IF(L14="","",IF(ABS(L14)&lt;=O14,"Yes","No"))</f>
        <v>Yes</v>
      </c>
      <c r="S14" s="32" t="str">
        <f aca="false">IF(L14="","",IF(ABS(L14)&lt;=1.96*O14,"Yes","No"))</f>
        <v>Yes</v>
      </c>
      <c r="T14" s="54" t="n">
        <f aca="false">IF(D14="","",ROUND(SQRT(((D14+G14)*O14/100)^2+(J14*(D14+G14)*0.15542)^2),0))</f>
        <v>24</v>
      </c>
      <c r="U14" s="32"/>
    </row>
    <row r="15" customFormat="false" ht="15" hidden="false" customHeight="false" outlineLevel="0" collapsed="false">
      <c r="A15" s="32" t="s">
        <v>127</v>
      </c>
      <c r="B15" s="32" t="s">
        <v>143</v>
      </c>
      <c r="C15" s="32" t="s">
        <v>148</v>
      </c>
      <c r="D15" s="54" t="n">
        <v>269</v>
      </c>
      <c r="E15" s="54" t="n">
        <v>275</v>
      </c>
      <c r="F15" s="65" t="n">
        <f aca="false">IF(E15="","",D15-E15)</f>
        <v>-6</v>
      </c>
      <c r="G15" s="54" t="n">
        <v>323</v>
      </c>
      <c r="H15" s="54" t="n">
        <v>352</v>
      </c>
      <c r="I15" s="65" t="n">
        <f aca="false">IF(H15="","",G15-H15)</f>
        <v>-29</v>
      </c>
      <c r="J15" s="55" t="n">
        <f aca="false">IF(OR(D15="",D15+G15=0),"",D15/(D15+G15))</f>
        <v>0.454391891891892</v>
      </c>
      <c r="K15" s="55" t="n">
        <f aca="false">IF(E15="","",E15/(E15+H15))</f>
        <v>0.43859649122807</v>
      </c>
      <c r="L15" s="66" t="n">
        <f aca="false">IF(OR(K15="",J15=""),"",(J15-K15)*100)</f>
        <v>1.57954006638217</v>
      </c>
      <c r="M15" s="36" t="n">
        <v>4.95394180230378</v>
      </c>
      <c r="N15" s="36" t="n">
        <v>2.07900889271623</v>
      </c>
      <c r="O15" s="36" t="n">
        <f aca="false">SQRT(M15^2+N15^2)</f>
        <v>5.37250568697754</v>
      </c>
      <c r="P15" s="55" t="n">
        <f aca="false">IF(J15="","",MAX(0,J15-1.96*O15/100))</f>
        <v>0.349090780427132</v>
      </c>
      <c r="Q15" s="55" t="n">
        <f aca="false">IF(J15="","",MIN(1,J15+1.96*O15/100))</f>
        <v>0.559693003356652</v>
      </c>
      <c r="R15" s="32" t="str">
        <f aca="false">IF(L15="","",IF(ABS(L15)&lt;=O15,"Yes","No"))</f>
        <v>Yes</v>
      </c>
      <c r="S15" s="32" t="str">
        <f aca="false">IF(L15="","",IF(ABS(L15)&lt;=1.96*O15,"Yes","No"))</f>
        <v>Yes</v>
      </c>
      <c r="T15" s="54" t="n">
        <f aca="false">IF(D15="","",ROUND(SQRT(((D15+G15)*O15/100)^2+(J15*(D15+G15)*0.15542)^2),0))</f>
        <v>53</v>
      </c>
      <c r="U15" s="32"/>
    </row>
    <row r="16" customFormat="false" ht="15" hidden="false" customHeight="false" outlineLevel="0" collapsed="false">
      <c r="A16" s="32" t="s">
        <v>127</v>
      </c>
      <c r="B16" s="32" t="s">
        <v>149</v>
      </c>
      <c r="C16" s="32" t="s">
        <v>150</v>
      </c>
      <c r="D16" s="54" t="n">
        <v>108</v>
      </c>
      <c r="E16" s="54" t="n">
        <v>120</v>
      </c>
      <c r="F16" s="65" t="n">
        <f aca="false">IF(E16="","",D16-E16)</f>
        <v>-12</v>
      </c>
      <c r="G16" s="54" t="n">
        <v>218</v>
      </c>
      <c r="H16" s="54" t="n">
        <v>202</v>
      </c>
      <c r="I16" s="65" t="n">
        <f aca="false">IF(H16="","",G16-H16)</f>
        <v>16</v>
      </c>
      <c r="J16" s="55" t="n">
        <f aca="false">IF(OR(D16="",D16+G16=0),"",D16/(D16+G16))</f>
        <v>0.331288343558282</v>
      </c>
      <c r="K16" s="55" t="n">
        <f aca="false">IF(E16="","",E16/(E16+H16))</f>
        <v>0.372670807453416</v>
      </c>
      <c r="L16" s="66" t="n">
        <f aca="false">IF(OR(K16="",J16=""),"",(J16-K16)*100)</f>
        <v>-4.13824638951339</v>
      </c>
      <c r="M16" s="36" t="n">
        <v>4.95394180230378</v>
      </c>
      <c r="N16" s="36" t="n">
        <v>2.07900889271623</v>
      </c>
      <c r="O16" s="36" t="n">
        <f aca="false">SQRT(M16^2+N16^2)</f>
        <v>5.37250568697754</v>
      </c>
      <c r="P16" s="55" t="n">
        <f aca="false">IF(J16="","",MAX(0,J16-1.96*O16/100))</f>
        <v>0.225987232093523</v>
      </c>
      <c r="Q16" s="55" t="n">
        <f aca="false">IF(J16="","",MIN(1,J16+1.96*O16/100))</f>
        <v>0.436589455023042</v>
      </c>
      <c r="R16" s="32" t="str">
        <f aca="false">IF(L16="","",IF(ABS(L16)&lt;=O16,"Yes","No"))</f>
        <v>Yes</v>
      </c>
      <c r="S16" s="32" t="str">
        <f aca="false">IF(L16="","",IF(ABS(L16)&lt;=1.96*O16,"Yes","No"))</f>
        <v>Yes</v>
      </c>
      <c r="T16" s="54" t="n">
        <f aca="false">IF(D16="","",ROUND(SQRT(((D16+G16)*O16/100)^2+(J16*(D16+G16)*0.15542)^2),0))</f>
        <v>24</v>
      </c>
      <c r="U16" s="32"/>
    </row>
    <row r="17" customFormat="false" ht="15" hidden="false" customHeight="false" outlineLevel="0" collapsed="false">
      <c r="A17" s="32" t="s">
        <v>127</v>
      </c>
      <c r="B17" s="32" t="s">
        <v>149</v>
      </c>
      <c r="C17" s="32" t="s">
        <v>151</v>
      </c>
      <c r="D17" s="54" t="n">
        <v>213</v>
      </c>
      <c r="E17" s="54" t="n">
        <v>227</v>
      </c>
      <c r="F17" s="65" t="n">
        <f aca="false">IF(E17="","",D17-E17)</f>
        <v>-14</v>
      </c>
      <c r="G17" s="54" t="n">
        <v>503</v>
      </c>
      <c r="H17" s="54" t="n">
        <v>484</v>
      </c>
      <c r="I17" s="65" t="n">
        <f aca="false">IF(H17="","",G17-H17)</f>
        <v>19</v>
      </c>
      <c r="J17" s="55" t="n">
        <f aca="false">IF(OR(D17="",D17+G17=0),"",D17/(D17+G17))</f>
        <v>0.297486033519553</v>
      </c>
      <c r="K17" s="55" t="n">
        <f aca="false">IF(E17="","",E17/(E17+H17))</f>
        <v>0.319268635724332</v>
      </c>
      <c r="L17" s="66" t="n">
        <f aca="false">IF(OR(K17="",J17=""),"",(J17-K17)*100)</f>
        <v>-2.17826022047789</v>
      </c>
      <c r="M17" s="36" t="n">
        <v>4.95394180230378</v>
      </c>
      <c r="N17" s="36" t="n">
        <v>2.07900889271623</v>
      </c>
      <c r="O17" s="36" t="n">
        <f aca="false">SQRT(M17^2+N17^2)</f>
        <v>5.37250568697754</v>
      </c>
      <c r="P17" s="55" t="n">
        <f aca="false">IF(J17="","",MAX(0,J17-1.96*O17/100))</f>
        <v>0.192184922054793</v>
      </c>
      <c r="Q17" s="55" t="n">
        <f aca="false">IF(J17="","",MIN(1,J17+1.96*O17/100))</f>
        <v>0.402787144984313</v>
      </c>
      <c r="R17" s="32" t="str">
        <f aca="false">IF(L17="","",IF(ABS(L17)&lt;=O17,"Yes","No"))</f>
        <v>Yes</v>
      </c>
      <c r="S17" s="32" t="str">
        <f aca="false">IF(L17="","",IF(ABS(L17)&lt;=1.96*O17,"Yes","No"))</f>
        <v>Yes</v>
      </c>
      <c r="T17" s="54" t="n">
        <f aca="false">IF(D17="","",ROUND(SQRT(((D17+G17)*O17/100)^2+(J17*(D17+G17)*0.15542)^2),0))</f>
        <v>51</v>
      </c>
      <c r="U17" s="32"/>
    </row>
    <row r="18" customFormat="false" ht="15" hidden="false" customHeight="false" outlineLevel="0" collapsed="false">
      <c r="A18" s="32" t="s">
        <v>127</v>
      </c>
      <c r="B18" s="32" t="s">
        <v>152</v>
      </c>
      <c r="C18" s="32" t="s">
        <v>153</v>
      </c>
      <c r="D18" s="54" t="n">
        <v>271</v>
      </c>
      <c r="E18" s="54" t="n">
        <v>249</v>
      </c>
      <c r="F18" s="65" t="n">
        <f aca="false">IF(E18="","",D18-E18)</f>
        <v>22</v>
      </c>
      <c r="G18" s="54" t="n">
        <v>382</v>
      </c>
      <c r="H18" s="54" t="n">
        <v>392</v>
      </c>
      <c r="I18" s="65" t="n">
        <f aca="false">IF(H18="","",G18-H18)</f>
        <v>-10</v>
      </c>
      <c r="J18" s="55" t="n">
        <f aca="false">IF(OR(D18="",D18+G18=0),"",D18/(D18+G18))</f>
        <v>0.415007656967841</v>
      </c>
      <c r="K18" s="55" t="n">
        <f aca="false">IF(E18="","",E18/(E18+H18))</f>
        <v>0.388455538221529</v>
      </c>
      <c r="L18" s="66" t="n">
        <f aca="false">IF(OR(K18="",J18=""),"",(J18-K18)*100)</f>
        <v>2.65521187463119</v>
      </c>
      <c r="M18" s="36" t="n">
        <v>4.95394180230378</v>
      </c>
      <c r="N18" s="36" t="n">
        <v>2.07900889271623</v>
      </c>
      <c r="O18" s="36" t="n">
        <f aca="false">SQRT(M18^2+N18^2)</f>
        <v>5.37250568697754</v>
      </c>
      <c r="P18" s="55" t="n">
        <f aca="false">IF(J18="","",MAX(0,J18-1.96*O18/100))</f>
        <v>0.309706545503081</v>
      </c>
      <c r="Q18" s="55" t="n">
        <f aca="false">IF(J18="","",MIN(1,J18+1.96*O18/100))</f>
        <v>0.5203087684326</v>
      </c>
      <c r="R18" s="32" t="str">
        <f aca="false">IF(L18="","",IF(ABS(L18)&lt;=O18,"Yes","No"))</f>
        <v>Yes</v>
      </c>
      <c r="S18" s="32" t="str">
        <f aca="false">IF(L18="","",IF(ABS(L18)&lt;=1.96*O18,"Yes","No"))</f>
        <v>Yes</v>
      </c>
      <c r="T18" s="54" t="n">
        <f aca="false">IF(D18="","",ROUND(SQRT(((D18+G18)*O18/100)^2+(J18*(D18+G18)*0.15542)^2),0))</f>
        <v>55</v>
      </c>
      <c r="U18" s="32"/>
    </row>
    <row r="19" customFormat="false" ht="15" hidden="false" customHeight="false" outlineLevel="0" collapsed="false">
      <c r="A19" s="32" t="s">
        <v>127</v>
      </c>
      <c r="B19" s="32" t="s">
        <v>152</v>
      </c>
      <c r="C19" s="32" t="s">
        <v>154</v>
      </c>
      <c r="D19" s="54" t="n">
        <v>168</v>
      </c>
      <c r="E19" s="54" t="n">
        <v>152</v>
      </c>
      <c r="F19" s="65" t="n">
        <f aca="false">IF(E19="","",D19-E19)</f>
        <v>16</v>
      </c>
      <c r="G19" s="54" t="n">
        <v>241</v>
      </c>
      <c r="H19" s="54" t="n">
        <v>246</v>
      </c>
      <c r="I19" s="65" t="n">
        <f aca="false">IF(H19="","",G19-H19)</f>
        <v>-5</v>
      </c>
      <c r="J19" s="55" t="n">
        <f aca="false">IF(OR(D19="",D19+G19=0),"",D19/(D19+G19))</f>
        <v>0.410757946210269</v>
      </c>
      <c r="K19" s="55" t="n">
        <f aca="false">IF(E19="","",E19/(E19+H19))</f>
        <v>0.381909547738693</v>
      </c>
      <c r="L19" s="66" t="n">
        <f aca="false">IF(OR(K19="",J19=""),"",(J19-K19)*100)</f>
        <v>2.88483984715755</v>
      </c>
      <c r="M19" s="36" t="n">
        <v>4.95394180230378</v>
      </c>
      <c r="N19" s="36" t="n">
        <v>2.07900889271623</v>
      </c>
      <c r="O19" s="36" t="n">
        <f aca="false">SQRT(M19^2+N19^2)</f>
        <v>5.37250568697754</v>
      </c>
      <c r="P19" s="55" t="n">
        <f aca="false">IF(J19="","",MAX(0,J19-1.96*O19/100))</f>
        <v>0.305456834745509</v>
      </c>
      <c r="Q19" s="55" t="n">
        <f aca="false">IF(J19="","",MIN(1,J19+1.96*O19/100))</f>
        <v>0.516059057675029</v>
      </c>
      <c r="R19" s="32" t="str">
        <f aca="false">IF(L19="","",IF(ABS(L19)&lt;=O19,"Yes","No"))</f>
        <v>Yes</v>
      </c>
      <c r="S19" s="32" t="str">
        <f aca="false">IF(L19="","",IF(ABS(L19)&lt;=1.96*O19,"Yes","No"))</f>
        <v>Yes</v>
      </c>
      <c r="T19" s="54" t="n">
        <f aca="false">IF(D19="","",ROUND(SQRT(((D19+G19)*O19/100)^2+(J19*(D19+G19)*0.15542)^2),0))</f>
        <v>34</v>
      </c>
      <c r="U19" s="32"/>
    </row>
    <row r="20" customFormat="false" ht="15" hidden="false" customHeight="false" outlineLevel="0" collapsed="false">
      <c r="A20" s="32" t="s">
        <v>127</v>
      </c>
      <c r="B20" s="32" t="s">
        <v>152</v>
      </c>
      <c r="C20" s="32" t="s">
        <v>155</v>
      </c>
      <c r="D20" s="54" t="n">
        <v>154</v>
      </c>
      <c r="E20" s="54" t="n">
        <v>165</v>
      </c>
      <c r="F20" s="65" t="n">
        <f aca="false">IF(E20="","",D20-E20)</f>
        <v>-11</v>
      </c>
      <c r="G20" s="54" t="n">
        <v>193</v>
      </c>
      <c r="H20" s="54" t="n">
        <v>237</v>
      </c>
      <c r="I20" s="65" t="n">
        <f aca="false">IF(H20="","",G20-H20)</f>
        <v>-44</v>
      </c>
      <c r="J20" s="55" t="n">
        <f aca="false">IF(OR(D20="",D20+G20=0),"",D20/(D20+G20))</f>
        <v>0.443804034582133</v>
      </c>
      <c r="K20" s="55" t="n">
        <f aca="false">IF(E20="","",E20/(E20+H20))</f>
        <v>0.41044776119403</v>
      </c>
      <c r="L20" s="66" t="n">
        <f aca="false">IF(OR(K20="",J20=""),"",(J20-K20)*100)</f>
        <v>3.33562733881027</v>
      </c>
      <c r="M20" s="36" t="n">
        <v>4.95394180230378</v>
      </c>
      <c r="N20" s="36" t="n">
        <v>2.07900889271623</v>
      </c>
      <c r="O20" s="36" t="n">
        <f aca="false">SQRT(M20^2+N20^2)</f>
        <v>5.37250568697754</v>
      </c>
      <c r="P20" s="55" t="n">
        <f aca="false">IF(J20="","",MAX(0,J20-1.96*O20/100))</f>
        <v>0.338502923117373</v>
      </c>
      <c r="Q20" s="55" t="n">
        <f aca="false">IF(J20="","",MIN(1,J20+1.96*O20/100))</f>
        <v>0.549105146046892</v>
      </c>
      <c r="R20" s="32" t="str">
        <f aca="false">IF(L20="","",IF(ABS(L20)&lt;=O20,"Yes","No"))</f>
        <v>Yes</v>
      </c>
      <c r="S20" s="32" t="str">
        <f aca="false">IF(L20="","",IF(ABS(L20)&lt;=1.96*O20,"Yes","No"))</f>
        <v>Yes</v>
      </c>
      <c r="T20" s="54" t="n">
        <f aca="false">IF(D20="","",ROUND(SQRT(((D20+G20)*O20/100)^2+(J20*(D20+G20)*0.15542)^2),0))</f>
        <v>30</v>
      </c>
      <c r="U20" s="32"/>
    </row>
    <row r="21" customFormat="false" ht="15" hidden="false" customHeight="false" outlineLevel="0" collapsed="false">
      <c r="A21" s="32" t="s">
        <v>127</v>
      </c>
      <c r="B21" s="32" t="s">
        <v>156</v>
      </c>
      <c r="C21" s="32" t="s">
        <v>156</v>
      </c>
      <c r="D21" s="54" t="n">
        <v>40</v>
      </c>
      <c r="E21" s="54" t="n">
        <v>38</v>
      </c>
      <c r="F21" s="65" t="n">
        <f aca="false">IF(E21="","",D21-E21)</f>
        <v>2</v>
      </c>
      <c r="G21" s="54" t="n">
        <v>99</v>
      </c>
      <c r="H21" s="54" t="n">
        <v>106</v>
      </c>
      <c r="I21" s="65" t="n">
        <f aca="false">IF(H21="","",G21-H21)</f>
        <v>-7</v>
      </c>
      <c r="J21" s="55" t="n">
        <f aca="false">IF(OR(D21="",D21+G21=0),"",D21/(D21+G21))</f>
        <v>0.287769784172662</v>
      </c>
      <c r="K21" s="55" t="n">
        <f aca="false">IF(E21="","",E21/(E21+H21))</f>
        <v>0.263888888888889</v>
      </c>
      <c r="L21" s="66" t="n">
        <f aca="false">IF(OR(K21="",J21=""),"",(J21-K21)*100)</f>
        <v>2.3880895283773</v>
      </c>
      <c r="M21" s="36" t="n">
        <v>4.95394180230378</v>
      </c>
      <c r="N21" s="36" t="n">
        <v>2.07900889271623</v>
      </c>
      <c r="O21" s="36" t="n">
        <f aca="false">SQRT(M21^2+N21^2)</f>
        <v>5.37250568697754</v>
      </c>
      <c r="P21" s="55" t="n">
        <f aca="false">IF(J21="","",MAX(0,J21-1.96*O21/100))</f>
        <v>0.182468672707902</v>
      </c>
      <c r="Q21" s="55" t="n">
        <f aca="false">IF(J21="","",MIN(1,J21+1.96*O21/100))</f>
        <v>0.393070895637422</v>
      </c>
      <c r="R21" s="32" t="str">
        <f aca="false">IF(L21="","",IF(ABS(L21)&lt;=O21,"Yes","No"))</f>
        <v>Yes</v>
      </c>
      <c r="S21" s="32" t="str">
        <f aca="false">IF(L21="","",IF(ABS(L21)&lt;=1.96*O21,"Yes","No"))</f>
        <v>Yes</v>
      </c>
      <c r="T21" s="54" t="n">
        <f aca="false">IF(D21="","",ROUND(SQRT(((D21+G21)*O21/100)^2+(J21*(D21+G21)*0.15542)^2),0))</f>
        <v>10</v>
      </c>
      <c r="U21" s="32"/>
    </row>
    <row r="22" customFormat="false" ht="15" hidden="false" customHeight="false" outlineLevel="0" collapsed="false">
      <c r="A22" s="32" t="s">
        <v>127</v>
      </c>
      <c r="B22" s="32" t="s">
        <v>157</v>
      </c>
      <c r="C22" s="32" t="s">
        <v>157</v>
      </c>
      <c r="D22" s="54" t="n">
        <v>48</v>
      </c>
      <c r="E22" s="54" t="n">
        <v>58</v>
      </c>
      <c r="F22" s="65" t="n">
        <f aca="false">IF(E22="","",D22-E22)</f>
        <v>-10</v>
      </c>
      <c r="G22" s="54" t="n">
        <v>216</v>
      </c>
      <c r="H22" s="54" t="n">
        <v>214</v>
      </c>
      <c r="I22" s="65" t="n">
        <f aca="false">IF(H22="","",G22-H22)</f>
        <v>2</v>
      </c>
      <c r="J22" s="55" t="n">
        <f aca="false">IF(OR(D22="",D22+G22=0),"",D22/(D22+G22))</f>
        <v>0.181818181818182</v>
      </c>
      <c r="K22" s="55" t="n">
        <f aca="false">IF(E22="","",E22/(E22+H22))</f>
        <v>0.213235294117647</v>
      </c>
      <c r="L22" s="66" t="n">
        <f aca="false">IF(OR(K22="",J22=""),"",(J22-K22)*100)</f>
        <v>-3.14171122994652</v>
      </c>
      <c r="M22" s="36" t="n">
        <v>4.95394180230378</v>
      </c>
      <c r="N22" s="36" t="n">
        <v>2.07900889271623</v>
      </c>
      <c r="O22" s="36" t="n">
        <f aca="false">SQRT(M22^2+N22^2)</f>
        <v>5.37250568697754</v>
      </c>
      <c r="P22" s="55" t="n">
        <f aca="false">IF(J22="","",MAX(0,J22-1.96*O22/100))</f>
        <v>0.0765170703534222</v>
      </c>
      <c r="Q22" s="55" t="n">
        <f aca="false">IF(J22="","",MIN(1,J22+1.96*O22/100))</f>
        <v>0.287119293282942</v>
      </c>
      <c r="R22" s="32" t="str">
        <f aca="false">IF(L22="","",IF(ABS(L22)&lt;=O22,"Yes","No"))</f>
        <v>Yes</v>
      </c>
      <c r="S22" s="32" t="str">
        <f aca="false">IF(L22="","",IF(ABS(L22)&lt;=1.96*O22,"Yes","No"))</f>
        <v>Yes</v>
      </c>
      <c r="T22" s="54" t="n">
        <f aca="false">IF(D22="","",ROUND(SQRT(((D22+G22)*O22/100)^2+(J22*(D22+G22)*0.15542)^2),0))</f>
        <v>16</v>
      </c>
      <c r="U22" s="32"/>
    </row>
    <row r="23" customFormat="false" ht="15" hidden="false" customHeight="false" outlineLevel="0" collapsed="false">
      <c r="A23" s="32" t="s">
        <v>127</v>
      </c>
      <c r="B23" s="32" t="s">
        <v>158</v>
      </c>
      <c r="C23" s="32" t="s">
        <v>159</v>
      </c>
      <c r="D23" s="54" t="n">
        <v>307</v>
      </c>
      <c r="E23" s="54" t="n">
        <v>321</v>
      </c>
      <c r="F23" s="65" t="n">
        <f aca="false">IF(E23="","",D23-E23)</f>
        <v>-14</v>
      </c>
      <c r="G23" s="54" t="n">
        <v>478</v>
      </c>
      <c r="H23" s="54" t="n">
        <v>498</v>
      </c>
      <c r="I23" s="65" t="n">
        <f aca="false">IF(H23="","",G23-H23)</f>
        <v>-20</v>
      </c>
      <c r="J23" s="55" t="n">
        <f aca="false">IF(OR(D23="",D23+G23=0),"",D23/(D23+G23))</f>
        <v>0.391082802547771</v>
      </c>
      <c r="K23" s="55" t="n">
        <f aca="false">IF(E23="","",E23/(E23+H23))</f>
        <v>0.391941391941392</v>
      </c>
      <c r="L23" s="66" t="n">
        <f aca="false">IF(OR(K23="",J23=""),"",(J23-K23)*100)</f>
        <v>-0.0858589393621212</v>
      </c>
      <c r="M23" s="36" t="n">
        <v>3.90577125069094</v>
      </c>
      <c r="N23" s="36" t="n">
        <v>2.07900889271623</v>
      </c>
      <c r="O23" s="36" t="n">
        <f aca="false">SQRT(M23^2+N23^2)</f>
        <v>4.42462733331487</v>
      </c>
      <c r="P23" s="55" t="n">
        <f aca="false">IF(J23="","",MAX(0,J23-1.96*O23/100))</f>
        <v>0.304360106814799</v>
      </c>
      <c r="Q23" s="55" t="n">
        <f aca="false">IF(J23="","",MIN(1,J23+1.96*O23/100))</f>
        <v>0.477805498280742</v>
      </c>
      <c r="R23" s="32" t="str">
        <f aca="false">IF(L23="","",IF(ABS(L23)&lt;=O23,"Yes","No"))</f>
        <v>Yes</v>
      </c>
      <c r="S23" s="32" t="str">
        <f aca="false">IF(L23="","",IF(ABS(L23)&lt;=1.96*O23,"Yes","No"))</f>
        <v>Yes</v>
      </c>
      <c r="T23" s="54" t="n">
        <f aca="false">IF(D23="","",ROUND(SQRT(((D23+G23)*O23/100)^2+(J23*(D23+G23)*0.09439)^2),0))</f>
        <v>45</v>
      </c>
      <c r="U23" s="32"/>
    </row>
    <row r="24" customFormat="false" ht="15" hidden="false" customHeight="false" outlineLevel="0" collapsed="false">
      <c r="A24" s="32" t="s">
        <v>127</v>
      </c>
      <c r="B24" s="32" t="s">
        <v>158</v>
      </c>
      <c r="C24" s="32" t="s">
        <v>160</v>
      </c>
      <c r="D24" s="54" t="n">
        <v>287</v>
      </c>
      <c r="E24" s="54" t="n">
        <v>288</v>
      </c>
      <c r="F24" s="65" t="n">
        <f aca="false">IF(E24="","",D24-E24)</f>
        <v>-1</v>
      </c>
      <c r="G24" s="54" t="n">
        <v>417</v>
      </c>
      <c r="H24" s="54" t="n">
        <v>448</v>
      </c>
      <c r="I24" s="65" t="n">
        <f aca="false">IF(H24="","",G24-H24)</f>
        <v>-31</v>
      </c>
      <c r="J24" s="55" t="n">
        <f aca="false">IF(OR(D24="",D24+G24=0),"",D24/(D24+G24))</f>
        <v>0.407670454545455</v>
      </c>
      <c r="K24" s="55" t="n">
        <f aca="false">IF(E24="","",E24/(E24+H24))</f>
        <v>0.391304347826087</v>
      </c>
      <c r="L24" s="66" t="n">
        <f aca="false">IF(OR(K24="",J24=""),"",(J24-K24)*100)</f>
        <v>1.63661067193676</v>
      </c>
      <c r="M24" s="36" t="n">
        <v>4.95394180230378</v>
      </c>
      <c r="N24" s="36" t="n">
        <v>2.07900889271623</v>
      </c>
      <c r="O24" s="36" t="n">
        <f aca="false">SQRT(M24^2+N24^2)</f>
        <v>5.37250568697754</v>
      </c>
      <c r="P24" s="55" t="n">
        <f aca="false">IF(J24="","",MAX(0,J24-1.96*O24/100))</f>
        <v>0.302369343080695</v>
      </c>
      <c r="Q24" s="55" t="n">
        <f aca="false">IF(J24="","",MIN(1,J24+1.96*O24/100))</f>
        <v>0.512971566010214</v>
      </c>
      <c r="R24" s="32" t="str">
        <f aca="false">IF(L24="","",IF(ABS(L24)&lt;=O24,"Yes","No"))</f>
        <v>Yes</v>
      </c>
      <c r="S24" s="32" t="str">
        <f aca="false">IF(L24="","",IF(ABS(L24)&lt;=1.96*O24,"Yes","No"))</f>
        <v>Yes</v>
      </c>
      <c r="T24" s="54" t="n">
        <f aca="false">IF(D24="","",ROUND(SQRT(((D24+G24)*O24/100)^2+(J24*(D24+G24)*0.15542)^2),0))</f>
        <v>58</v>
      </c>
      <c r="U24" s="32"/>
    </row>
    <row r="25" customFormat="false" ht="15" hidden="false" customHeight="false" outlineLevel="0" collapsed="false">
      <c r="A25" s="32" t="s">
        <v>127</v>
      </c>
      <c r="B25" s="32" t="s">
        <v>158</v>
      </c>
      <c r="C25" s="32" t="s">
        <v>161</v>
      </c>
      <c r="D25" s="54" t="n">
        <v>303</v>
      </c>
      <c r="E25" s="54" t="n">
        <v>317</v>
      </c>
      <c r="F25" s="65" t="n">
        <f aca="false">IF(E25="","",D25-E25)</f>
        <v>-14</v>
      </c>
      <c r="G25" s="54" t="n">
        <v>472</v>
      </c>
      <c r="H25" s="54" t="n">
        <v>527</v>
      </c>
      <c r="I25" s="65" t="n">
        <f aca="false">IF(H25="","",G25-H25)</f>
        <v>-55</v>
      </c>
      <c r="J25" s="55" t="n">
        <f aca="false">IF(OR(D25="",D25+G25=0),"",D25/(D25+G25))</f>
        <v>0.390967741935484</v>
      </c>
      <c r="K25" s="55" t="n">
        <f aca="false">IF(E25="","",E25/(E25+H25))</f>
        <v>0.375592417061611</v>
      </c>
      <c r="L25" s="66" t="n">
        <f aca="false">IF(OR(K25="",J25=""),"",(J25-K25)*100)</f>
        <v>1.53753248738725</v>
      </c>
      <c r="M25" s="36" t="n">
        <v>3.90577125069094</v>
      </c>
      <c r="N25" s="36" t="n">
        <v>2.07900889271623</v>
      </c>
      <c r="O25" s="36" t="n">
        <f aca="false">SQRT(M25^2+N25^2)</f>
        <v>4.42462733331487</v>
      </c>
      <c r="P25" s="55" t="n">
        <f aca="false">IF(J25="","",MAX(0,J25-1.96*O25/100))</f>
        <v>0.304245046202513</v>
      </c>
      <c r="Q25" s="55" t="n">
        <f aca="false">IF(J25="","",MIN(1,J25+1.96*O25/100))</f>
        <v>0.477690437668455</v>
      </c>
      <c r="R25" s="32" t="str">
        <f aca="false">IF(L25="","",IF(ABS(L25)&lt;=O25,"Yes","No"))</f>
        <v>Yes</v>
      </c>
      <c r="S25" s="32" t="str">
        <f aca="false">IF(L25="","",IF(ABS(L25)&lt;=1.96*O25,"Yes","No"))</f>
        <v>Yes</v>
      </c>
      <c r="T25" s="54" t="n">
        <f aca="false">IF(D25="","",ROUND(SQRT(((D25+G25)*O25/100)^2+(J25*(D25+G25)*0.09439)^2),0))</f>
        <v>45</v>
      </c>
      <c r="U25" s="32"/>
    </row>
    <row r="26" customFormat="false" ht="15" hidden="false" customHeight="false" outlineLevel="0" collapsed="false">
      <c r="A26" s="32" t="s">
        <v>127</v>
      </c>
      <c r="B26" s="32" t="s">
        <v>162</v>
      </c>
      <c r="C26" s="32" t="s">
        <v>163</v>
      </c>
      <c r="D26" s="54" t="n">
        <v>292</v>
      </c>
      <c r="E26" s="54" t="n">
        <v>285</v>
      </c>
      <c r="F26" s="65" t="n">
        <f aca="false">IF(E26="","",D26-E26)</f>
        <v>7</v>
      </c>
      <c r="G26" s="54" t="n">
        <v>713</v>
      </c>
      <c r="H26" s="54" t="n">
        <v>760</v>
      </c>
      <c r="I26" s="65" t="n">
        <f aca="false">IF(H26="","",G26-H26)</f>
        <v>-47</v>
      </c>
      <c r="J26" s="55" t="n">
        <f aca="false">IF(OR(D26="",D26+G26=0),"",D26/(D26+G26))</f>
        <v>0.290547263681592</v>
      </c>
      <c r="K26" s="55" t="n">
        <f aca="false">IF(E26="","",E26/(E26+H26))</f>
        <v>0.272727272727273</v>
      </c>
      <c r="L26" s="66" t="n">
        <f aca="false">IF(OR(K26="",J26=""),"",(J26-K26)*100)</f>
        <v>1.78199909543194</v>
      </c>
      <c r="M26" s="36" t="n">
        <v>3.90577125069094</v>
      </c>
      <c r="N26" s="36" t="n">
        <v>2.07900889271623</v>
      </c>
      <c r="O26" s="36" t="n">
        <f aca="false">SQRT(M26^2+N26^2)</f>
        <v>4.42462733331487</v>
      </c>
      <c r="P26" s="55" t="n">
        <f aca="false">IF(J26="","",MAX(0,J26-1.96*O26/100))</f>
        <v>0.203824567948621</v>
      </c>
      <c r="Q26" s="55" t="n">
        <f aca="false">IF(J26="","",MIN(1,J26+1.96*O26/100))</f>
        <v>0.377269959414563</v>
      </c>
      <c r="R26" s="32" t="str">
        <f aca="false">IF(L26="","",IF(ABS(L26)&lt;=O26,"Yes","No"))</f>
        <v>Yes</v>
      </c>
      <c r="S26" s="32" t="str">
        <f aca="false">IF(L26="","",IF(ABS(L26)&lt;=1.96*O26,"Yes","No"))</f>
        <v>Yes</v>
      </c>
      <c r="T26" s="54" t="n">
        <f aca="false">IF(D26="","",ROUND(SQRT(((D26+G26)*O26/100)^2+(J26*(D26+G26)*0.09439)^2),0))</f>
        <v>52</v>
      </c>
      <c r="U26" s="32"/>
    </row>
    <row r="27" customFormat="false" ht="15" hidden="false" customHeight="false" outlineLevel="0" collapsed="false">
      <c r="A27" s="32" t="s">
        <v>127</v>
      </c>
      <c r="B27" s="32" t="s">
        <v>162</v>
      </c>
      <c r="C27" s="32" t="s">
        <v>164</v>
      </c>
      <c r="D27" s="54" t="n">
        <v>210</v>
      </c>
      <c r="E27" s="54" t="n">
        <v>228</v>
      </c>
      <c r="F27" s="65" t="n">
        <f aca="false">IF(E27="","",D27-E27)</f>
        <v>-18</v>
      </c>
      <c r="G27" s="54" t="n">
        <v>465</v>
      </c>
      <c r="H27" s="54" t="n">
        <v>522</v>
      </c>
      <c r="I27" s="65" t="n">
        <f aca="false">IF(H27="","",G27-H27)</f>
        <v>-57</v>
      </c>
      <c r="J27" s="55" t="n">
        <f aca="false">IF(OR(D27="",D27+G27=0),"",D27/(D27+G27))</f>
        <v>0.311111111111111</v>
      </c>
      <c r="K27" s="55" t="n">
        <f aca="false">IF(E27="","",E27/(E27+H27))</f>
        <v>0.304</v>
      </c>
      <c r="L27" s="66" t="n">
        <f aca="false">IF(OR(K27="",J27=""),"",(J27-K27)*100)</f>
        <v>0.711111111111112</v>
      </c>
      <c r="M27" s="36" t="n">
        <v>4.95394180230378</v>
      </c>
      <c r="N27" s="36" t="n">
        <v>2.07900889271623</v>
      </c>
      <c r="O27" s="36" t="n">
        <f aca="false">SQRT(M27^2+N27^2)</f>
        <v>5.37250568697754</v>
      </c>
      <c r="P27" s="55" t="n">
        <f aca="false">IF(J27="","",MAX(0,J27-1.96*O27/100))</f>
        <v>0.205809999646351</v>
      </c>
      <c r="Q27" s="55" t="n">
        <f aca="false">IF(J27="","",MIN(1,J27+1.96*O27/100))</f>
        <v>0.416412222575871</v>
      </c>
      <c r="R27" s="32" t="str">
        <f aca="false">IF(L27="","",IF(ABS(L27)&lt;=O27,"Yes","No"))</f>
        <v>Yes</v>
      </c>
      <c r="S27" s="32" t="str">
        <f aca="false">IF(L27="","",IF(ABS(L27)&lt;=1.96*O27,"Yes","No"))</f>
        <v>Yes</v>
      </c>
      <c r="T27" s="54" t="n">
        <f aca="false">IF(D27="","",ROUND(SQRT(((D27+G27)*O27/100)^2+(J27*(D27+G27)*0.15542)^2),0))</f>
        <v>49</v>
      </c>
      <c r="U27" s="32"/>
    </row>
    <row r="28" customFormat="false" ht="15" hidden="false" customHeight="false" outlineLevel="0" collapsed="false">
      <c r="A28" s="32" t="s">
        <v>127</v>
      </c>
      <c r="B28" s="32" t="s">
        <v>165</v>
      </c>
      <c r="C28" s="32" t="s">
        <v>166</v>
      </c>
      <c r="D28" s="54" t="n">
        <v>129</v>
      </c>
      <c r="E28" s="54" t="n">
        <v>135</v>
      </c>
      <c r="F28" s="65" t="n">
        <f aca="false">IF(E28="","",D28-E28)</f>
        <v>-6</v>
      </c>
      <c r="G28" s="54" t="n">
        <v>388</v>
      </c>
      <c r="H28" s="54" t="n">
        <v>395</v>
      </c>
      <c r="I28" s="65" t="n">
        <f aca="false">IF(H28="","",G28-H28)</f>
        <v>-7</v>
      </c>
      <c r="J28" s="55" t="n">
        <f aca="false">IF(OR(D28="",D28+G28=0),"",D28/(D28+G28))</f>
        <v>0.249516441005803</v>
      </c>
      <c r="K28" s="55" t="n">
        <f aca="false">IF(E28="","",E28/(E28+H28))</f>
        <v>0.254716981132075</v>
      </c>
      <c r="L28" s="66" t="n">
        <f aca="false">IF(OR(K28="",J28=""),"",(J28-K28)*100)</f>
        <v>-0.520054012627277</v>
      </c>
      <c r="M28" s="36" t="n">
        <v>4.95394180230378</v>
      </c>
      <c r="N28" s="36" t="n">
        <v>2.07900889271623</v>
      </c>
      <c r="O28" s="36" t="n">
        <f aca="false">SQRT(M28^2+N28^2)</f>
        <v>5.37250568697754</v>
      </c>
      <c r="P28" s="55" t="n">
        <f aca="false">IF(J28="","",MAX(0,J28-1.96*O28/100))</f>
        <v>0.144215329541043</v>
      </c>
      <c r="Q28" s="55" t="n">
        <f aca="false">IF(J28="","",MIN(1,J28+1.96*O28/100))</f>
        <v>0.354817552470562</v>
      </c>
      <c r="R28" s="32" t="str">
        <f aca="false">IF(L28="","",IF(ABS(L28)&lt;=O28,"Yes","No"))</f>
        <v>Yes</v>
      </c>
      <c r="S28" s="32" t="str">
        <f aca="false">IF(L28="","",IF(ABS(L28)&lt;=1.96*O28,"Yes","No"))</f>
        <v>Yes</v>
      </c>
      <c r="T28" s="54" t="n">
        <f aca="false">IF(D28="","",ROUND(SQRT(((D28+G28)*O28/100)^2+(J28*(D28+G28)*0.15542)^2),0))</f>
        <v>34</v>
      </c>
      <c r="U28" s="32"/>
    </row>
    <row r="29" customFormat="false" ht="15" hidden="false" customHeight="false" outlineLevel="0" collapsed="false">
      <c r="A29" s="32" t="s">
        <v>127</v>
      </c>
      <c r="B29" s="32" t="s">
        <v>165</v>
      </c>
      <c r="C29" s="32" t="s">
        <v>167</v>
      </c>
      <c r="D29" s="54" t="n">
        <v>112</v>
      </c>
      <c r="E29" s="54" t="n">
        <v>124</v>
      </c>
      <c r="F29" s="65" t="n">
        <f aca="false">IF(E29="","",D29-E29)</f>
        <v>-12</v>
      </c>
      <c r="G29" s="54" t="n">
        <v>283</v>
      </c>
      <c r="H29" s="54" t="n">
        <v>298</v>
      </c>
      <c r="I29" s="65" t="n">
        <f aca="false">IF(H29="","",G29-H29)</f>
        <v>-15</v>
      </c>
      <c r="J29" s="55" t="n">
        <f aca="false">IF(OR(D29="",D29+G29=0),"",D29/(D29+G29))</f>
        <v>0.283544303797468</v>
      </c>
      <c r="K29" s="55" t="n">
        <f aca="false">IF(E29="","",E29/(E29+H29))</f>
        <v>0.293838862559242</v>
      </c>
      <c r="L29" s="66" t="n">
        <f aca="false">IF(OR(K29="",J29=""),"",(J29-K29)*100)</f>
        <v>-1.02945587617733</v>
      </c>
      <c r="M29" s="36" t="n">
        <v>4.95394180230378</v>
      </c>
      <c r="N29" s="36" t="n">
        <v>2.07900889271623</v>
      </c>
      <c r="O29" s="36" t="n">
        <f aca="false">SQRT(M29^2+N29^2)</f>
        <v>5.37250568697754</v>
      </c>
      <c r="P29" s="55" t="n">
        <f aca="false">IF(J29="","",MAX(0,J29-1.96*O29/100))</f>
        <v>0.178243192332709</v>
      </c>
      <c r="Q29" s="55" t="n">
        <f aca="false">IF(J29="","",MIN(1,J29+1.96*O29/100))</f>
        <v>0.388845415262228</v>
      </c>
      <c r="R29" s="32" t="str">
        <f aca="false">IF(L29="","",IF(ABS(L29)&lt;=O29,"Yes","No"))</f>
        <v>Yes</v>
      </c>
      <c r="S29" s="32" t="str">
        <f aca="false">IF(L29="","",IF(ABS(L29)&lt;=1.96*O29,"Yes","No"))</f>
        <v>Yes</v>
      </c>
      <c r="T29" s="54" t="n">
        <f aca="false">IF(D29="","",ROUND(SQRT(((D29+G29)*O29/100)^2+(J29*(D29+G29)*0.15542)^2),0))</f>
        <v>27</v>
      </c>
      <c r="U29" s="32"/>
    </row>
    <row r="30" customFormat="false" ht="15" hidden="false" customHeight="false" outlineLevel="0" collapsed="false">
      <c r="A30" s="32" t="s">
        <v>127</v>
      </c>
      <c r="B30" s="32" t="s">
        <v>165</v>
      </c>
      <c r="C30" s="32" t="s">
        <v>168</v>
      </c>
      <c r="D30" s="54" t="n">
        <v>354</v>
      </c>
      <c r="E30" s="54" t="n">
        <v>424</v>
      </c>
      <c r="F30" s="65" t="n">
        <f aca="false">IF(E30="","",D30-E30)</f>
        <v>-70</v>
      </c>
      <c r="G30" s="54" t="n">
        <v>923</v>
      </c>
      <c r="H30" s="54" t="n">
        <v>988</v>
      </c>
      <c r="I30" s="65" t="n">
        <f aca="false">IF(H30="","",G30-H30)</f>
        <v>-65</v>
      </c>
      <c r="J30" s="55" t="n">
        <f aca="false">IF(OR(D30="",D30+G30=0),"",D30/(D30+G30))</f>
        <v>0.277212216131558</v>
      </c>
      <c r="K30" s="55" t="n">
        <f aca="false">IF(E30="","",E30/(E30+H30))</f>
        <v>0.30028328611898</v>
      </c>
      <c r="L30" s="66" t="n">
        <f aca="false">IF(OR(K30="",J30=""),"",(J30-K30)*100)</f>
        <v>-2.30710699874219</v>
      </c>
      <c r="M30" s="36" t="n">
        <v>3.81593770440731</v>
      </c>
      <c r="N30" s="36" t="n">
        <v>2.07900889271623</v>
      </c>
      <c r="O30" s="36" t="n">
        <f aca="false">SQRT(M30^2+N30^2)</f>
        <v>4.34553317095963</v>
      </c>
      <c r="P30" s="55" t="n">
        <f aca="false">IF(J30="","",MAX(0,J30-1.96*O30/100))</f>
        <v>0.19203976598075</v>
      </c>
      <c r="Q30" s="55" t="n">
        <f aca="false">IF(J30="","",MIN(1,J30+1.96*O30/100))</f>
        <v>0.362384666282367</v>
      </c>
      <c r="R30" s="32" t="str">
        <f aca="false">IF(L30="","",IF(ABS(L30)&lt;=O30,"Yes","No"))</f>
        <v>Yes</v>
      </c>
      <c r="S30" s="32" t="str">
        <f aca="false">IF(L30="","",IF(ABS(L30)&lt;=1.96*O30,"Yes","No"))</f>
        <v>Yes</v>
      </c>
      <c r="T30" s="54" t="n">
        <f aca="false">IF(D30="","",ROUND(SQRT(((D30+G30)*O30/100)^2+(J30*(D30+G30)*0.09179)^2),0))</f>
        <v>64</v>
      </c>
      <c r="U30" s="32"/>
    </row>
    <row r="31" customFormat="false" ht="15" hidden="false" customHeight="false" outlineLevel="0" collapsed="false">
      <c r="A31" s="32" t="s">
        <v>127</v>
      </c>
      <c r="B31" s="32" t="s">
        <v>170</v>
      </c>
      <c r="C31" s="32" t="s">
        <v>171</v>
      </c>
      <c r="D31" s="54" t="n">
        <v>286</v>
      </c>
      <c r="E31" s="54" t="n">
        <v>279</v>
      </c>
      <c r="F31" s="65" t="n">
        <f aca="false">IF(E31="","",D31-E31)</f>
        <v>7</v>
      </c>
      <c r="G31" s="54" t="n">
        <v>418</v>
      </c>
      <c r="H31" s="54" t="n">
        <v>445</v>
      </c>
      <c r="I31" s="65" t="n">
        <f aca="false">IF(H31="","",G31-H31)</f>
        <v>-27</v>
      </c>
      <c r="J31" s="55" t="n">
        <f aca="false">IF(OR(D31="",D31+G31=0),"",D31/(D31+G31))</f>
        <v>0.40625</v>
      </c>
      <c r="K31" s="55" t="n">
        <f aca="false">IF(E31="","",E31/(E31+H31))</f>
        <v>0.385359116022099</v>
      </c>
      <c r="L31" s="66" t="n">
        <f aca="false">IF(OR(K31="",J31=""),"",(J31-K31)*100)</f>
        <v>2.08908839779006</v>
      </c>
      <c r="M31" s="36" t="n">
        <v>4.95394180230378</v>
      </c>
      <c r="N31" s="36" t="n">
        <v>2.07900889271623</v>
      </c>
      <c r="O31" s="36" t="n">
        <f aca="false">SQRT(M31^2+N31^2)</f>
        <v>5.37250568697754</v>
      </c>
      <c r="P31" s="55" t="n">
        <f aca="false">IF(J31="","",MAX(0,J31-1.96*O31/100))</f>
        <v>0.30094888853524</v>
      </c>
      <c r="Q31" s="55" t="n">
        <f aca="false">IF(J31="","",MIN(1,J31+1.96*O31/100))</f>
        <v>0.51155111146476</v>
      </c>
      <c r="R31" s="32" t="str">
        <f aca="false">IF(L31="","",IF(ABS(L31)&lt;=O31,"Yes","No"))</f>
        <v>Yes</v>
      </c>
      <c r="S31" s="32" t="str">
        <f aca="false">IF(L31="","",IF(ABS(L31)&lt;=1.96*O31,"Yes","No"))</f>
        <v>Yes</v>
      </c>
      <c r="T31" s="54" t="n">
        <f aca="false">IF(D31="","",ROUND(SQRT(((D31+G31)*O31/100)^2+(J31*(D31+G31)*0.15542)^2),0))</f>
        <v>58</v>
      </c>
      <c r="U31" s="32"/>
    </row>
    <row r="32" customFormat="false" ht="15" hidden="false" customHeight="false" outlineLevel="0" collapsed="false">
      <c r="A32" s="32" t="s">
        <v>127</v>
      </c>
      <c r="B32" s="32" t="s">
        <v>170</v>
      </c>
      <c r="C32" s="32" t="s">
        <v>172</v>
      </c>
      <c r="D32" s="54" t="n">
        <v>286</v>
      </c>
      <c r="E32" s="54" t="n">
        <v>309</v>
      </c>
      <c r="F32" s="65" t="n">
        <f aca="false">IF(E32="","",D32-E32)</f>
        <v>-23</v>
      </c>
      <c r="G32" s="54" t="n">
        <v>467</v>
      </c>
      <c r="H32" s="54" t="n">
        <v>488</v>
      </c>
      <c r="I32" s="65" t="n">
        <f aca="false">IF(H32="","",G32-H32)</f>
        <v>-21</v>
      </c>
      <c r="J32" s="55" t="n">
        <f aca="false">IF(OR(D32="",D32+G32=0),"",D32/(D32+G32))</f>
        <v>0.379814077025232</v>
      </c>
      <c r="K32" s="55" t="n">
        <f aca="false">IF(E32="","",E32/(E32+H32))</f>
        <v>0.387703889585947</v>
      </c>
      <c r="L32" s="66" t="n">
        <f aca="false">IF(OR(K32="",J32=""),"",(J32-K32)*100)</f>
        <v>-0.788981256071492</v>
      </c>
      <c r="M32" s="36" t="n">
        <v>4.95394180230378</v>
      </c>
      <c r="N32" s="36" t="n">
        <v>2.07900889271623</v>
      </c>
      <c r="O32" s="36" t="n">
        <f aca="false">SQRT(M32^2+N32^2)</f>
        <v>5.37250568697754</v>
      </c>
      <c r="P32" s="55" t="n">
        <f aca="false">IF(J32="","",MAX(0,J32-1.96*O32/100))</f>
        <v>0.274512965560473</v>
      </c>
      <c r="Q32" s="55" t="n">
        <f aca="false">IF(J32="","",MIN(1,J32+1.96*O32/100))</f>
        <v>0.485115188489992</v>
      </c>
      <c r="R32" s="32" t="str">
        <f aca="false">IF(L32="","",IF(ABS(L32)&lt;=O32,"Yes","No"))</f>
        <v>Yes</v>
      </c>
      <c r="S32" s="32" t="str">
        <f aca="false">IF(L32="","",IF(ABS(L32)&lt;=1.96*O32,"Yes","No"))</f>
        <v>Yes</v>
      </c>
      <c r="T32" s="54" t="n">
        <f aca="false">IF(D32="","",ROUND(SQRT(((D32+G32)*O32/100)^2+(J32*(D32+G32)*0.15542)^2),0))</f>
        <v>60</v>
      </c>
      <c r="U32" s="32"/>
    </row>
    <row r="33" customFormat="false" ht="15" hidden="false" customHeight="false" outlineLevel="0" collapsed="false">
      <c r="A33" s="32" t="s">
        <v>127</v>
      </c>
      <c r="B33" s="32" t="s">
        <v>173</v>
      </c>
      <c r="C33" s="32" t="s">
        <v>173</v>
      </c>
      <c r="D33" s="54" t="n">
        <v>106</v>
      </c>
      <c r="E33" s="54" t="n">
        <v>134</v>
      </c>
      <c r="F33" s="65" t="n">
        <f aca="false">IF(E33="","",D33-E33)</f>
        <v>-28</v>
      </c>
      <c r="G33" s="54" t="n">
        <v>489</v>
      </c>
      <c r="H33" s="54" t="n">
        <v>503</v>
      </c>
      <c r="I33" s="65" t="n">
        <f aca="false">IF(H33="","",G33-H33)</f>
        <v>-14</v>
      </c>
      <c r="J33" s="55" t="n">
        <f aca="false">IF(OR(D33="",D33+G33=0),"",D33/(D33+G33))</f>
        <v>0.178151260504202</v>
      </c>
      <c r="K33" s="55" t="n">
        <f aca="false">IF(E33="","",E33/(E33+H33))</f>
        <v>0.210361067503925</v>
      </c>
      <c r="L33" s="66" t="n">
        <f aca="false">IF(OR(K33="",J33=""),"",(J33-K33)*100)</f>
        <v>-3.2209806999723</v>
      </c>
      <c r="M33" s="36" t="n">
        <v>4.95394180230378</v>
      </c>
      <c r="N33" s="36" t="n">
        <v>2.07900889271623</v>
      </c>
      <c r="O33" s="36" t="n">
        <f aca="false">SQRT(M33^2+N33^2)</f>
        <v>5.37250568697754</v>
      </c>
      <c r="P33" s="55" t="n">
        <f aca="false">IF(J33="","",MAX(0,J33-1.96*O33/100))</f>
        <v>0.072850149039442</v>
      </c>
      <c r="Q33" s="55" t="n">
        <f aca="false">IF(J33="","",MIN(1,J33+1.96*O33/100))</f>
        <v>0.283452371968961</v>
      </c>
      <c r="R33" s="32" t="str">
        <f aca="false">IF(L33="","",IF(ABS(L33)&lt;=O33,"Yes","No"))</f>
        <v>Yes</v>
      </c>
      <c r="S33" s="32" t="str">
        <f aca="false">IF(L33="","",IF(ABS(L33)&lt;=1.96*O33,"Yes","No"))</f>
        <v>Yes</v>
      </c>
      <c r="T33" s="54" t="n">
        <f aca="false">IF(D33="","",ROUND(SQRT(((D33+G33)*O33/100)^2+(J33*(D33+G33)*0.15542)^2),0))</f>
        <v>36</v>
      </c>
      <c r="U33" s="32"/>
    </row>
    <row r="34" customFormat="false" ht="15" hidden="false" customHeight="false" outlineLevel="0" collapsed="false">
      <c r="A34" s="32" t="s">
        <v>127</v>
      </c>
      <c r="B34" s="32" t="s">
        <v>174</v>
      </c>
      <c r="C34" s="32" t="s">
        <v>175</v>
      </c>
      <c r="D34" s="54" t="n">
        <v>295</v>
      </c>
      <c r="E34" s="54" t="n">
        <v>281</v>
      </c>
      <c r="F34" s="65" t="n">
        <f aca="false">IF(E34="","",D34-E34)</f>
        <v>14</v>
      </c>
      <c r="G34" s="54" t="n">
        <v>574</v>
      </c>
      <c r="H34" s="54" t="n">
        <v>592</v>
      </c>
      <c r="I34" s="65" t="n">
        <f aca="false">IF(H34="","",G34-H34)</f>
        <v>-18</v>
      </c>
      <c r="J34" s="55" t="n">
        <f aca="false">IF(OR(D34="",D34+G34=0),"",D34/(D34+G34))</f>
        <v>0.339470655926352</v>
      </c>
      <c r="K34" s="55" t="n">
        <f aca="false">IF(E34="","",E34/(E34+H34))</f>
        <v>0.321878579610538</v>
      </c>
      <c r="L34" s="66" t="n">
        <f aca="false">IF(OR(K34="",J34=""),"",(J34-K34)*100)</f>
        <v>1.75920763158137</v>
      </c>
      <c r="M34" s="36" t="n">
        <v>3.90577125069094</v>
      </c>
      <c r="N34" s="36" t="n">
        <v>2.07900889271623</v>
      </c>
      <c r="O34" s="36" t="n">
        <f aca="false">SQRT(M34^2+N34^2)</f>
        <v>4.42462733331487</v>
      </c>
      <c r="P34" s="55" t="n">
        <f aca="false">IF(J34="","",MAX(0,J34-1.96*O34/100))</f>
        <v>0.252747960193381</v>
      </c>
      <c r="Q34" s="55" t="n">
        <f aca="false">IF(J34="","",MIN(1,J34+1.96*O34/100))</f>
        <v>0.426193351659324</v>
      </c>
      <c r="R34" s="32" t="str">
        <f aca="false">IF(L34="","",IF(ABS(L34)&lt;=O34,"Yes","No"))</f>
        <v>Yes</v>
      </c>
      <c r="S34" s="32" t="str">
        <f aca="false">IF(L34="","",IF(ABS(L34)&lt;=1.96*O34,"Yes","No"))</f>
        <v>Yes</v>
      </c>
      <c r="T34" s="54" t="n">
        <f aca="false">IF(D34="","",ROUND(SQRT(((D34+G34)*O34/100)^2+(J34*(D34+G34)*0.09439)^2),0))</f>
        <v>47</v>
      </c>
      <c r="U34" s="32"/>
    </row>
    <row r="35" customFormat="false" ht="15" hidden="false" customHeight="false" outlineLevel="0" collapsed="false">
      <c r="A35" s="32" t="s">
        <v>127</v>
      </c>
      <c r="B35" s="32" t="s">
        <v>174</v>
      </c>
      <c r="C35" s="32" t="s">
        <v>176</v>
      </c>
      <c r="D35" s="54" t="n">
        <v>485</v>
      </c>
      <c r="E35" s="54" t="n">
        <v>467</v>
      </c>
      <c r="F35" s="65" t="n">
        <f aca="false">IF(E35="","",D35-E35)</f>
        <v>18</v>
      </c>
      <c r="G35" s="54" t="n">
        <v>791</v>
      </c>
      <c r="H35" s="54" t="n">
        <v>782</v>
      </c>
      <c r="I35" s="65" t="n">
        <f aca="false">IF(H35="","",G35-H35)</f>
        <v>9</v>
      </c>
      <c r="J35" s="55" t="n">
        <f aca="false">IF(OR(D35="",D35+G35=0),"",D35/(D35+G35))</f>
        <v>0.380094043887147</v>
      </c>
      <c r="K35" s="55" t="n">
        <f aca="false">IF(E35="","",E35/(E35+H35))</f>
        <v>0.373899119295436</v>
      </c>
      <c r="L35" s="66" t="n">
        <f aca="false">IF(OR(K35="",J35=""),"",(J35-K35)*100)</f>
        <v>0.6194924591711</v>
      </c>
      <c r="M35" s="36" t="n">
        <v>3.81593770440731</v>
      </c>
      <c r="N35" s="36" t="n">
        <v>2.07900889271623</v>
      </c>
      <c r="O35" s="36" t="n">
        <f aca="false">SQRT(M35^2+N35^2)</f>
        <v>4.34553317095963</v>
      </c>
      <c r="P35" s="55" t="n">
        <f aca="false">IF(J35="","",MAX(0,J35-1.96*O35/100))</f>
        <v>0.294921593736339</v>
      </c>
      <c r="Q35" s="55" t="n">
        <f aca="false">IF(J35="","",MIN(1,J35+1.96*O35/100))</f>
        <v>0.465266494037956</v>
      </c>
      <c r="R35" s="32" t="str">
        <f aca="false">IF(L35="","",IF(ABS(L35)&lt;=O35,"Yes","No"))</f>
        <v>Yes</v>
      </c>
      <c r="S35" s="32" t="str">
        <f aca="false">IF(L35="","",IF(ABS(L35)&lt;=1.96*O35,"Yes","No"))</f>
        <v>Yes</v>
      </c>
      <c r="T35" s="54" t="n">
        <f aca="false">IF(D35="","",ROUND(SQRT(((D35+G35)*O35/100)^2+(J35*(D35+G35)*0.09179)^2),0))</f>
        <v>71</v>
      </c>
      <c r="U35" s="32"/>
    </row>
    <row r="36" customFormat="false" ht="15" hidden="false" customHeight="false" outlineLevel="0" collapsed="false">
      <c r="A36" s="32" t="s">
        <v>127</v>
      </c>
      <c r="B36" s="32" t="s">
        <v>174</v>
      </c>
      <c r="C36" s="32" t="s">
        <v>177</v>
      </c>
      <c r="D36" s="54" t="n">
        <v>143</v>
      </c>
      <c r="E36" s="54" t="n">
        <v>136</v>
      </c>
      <c r="F36" s="65" t="n">
        <f aca="false">IF(E36="","",D36-E36)</f>
        <v>7</v>
      </c>
      <c r="G36" s="54" t="n">
        <v>272</v>
      </c>
      <c r="H36" s="54" t="n">
        <v>278</v>
      </c>
      <c r="I36" s="65" t="n">
        <f aca="false">IF(H36="","",G36-H36)</f>
        <v>-6</v>
      </c>
      <c r="J36" s="55" t="n">
        <f aca="false">IF(OR(D36="",D36+G36=0),"",D36/(D36+G36))</f>
        <v>0.344578313253012</v>
      </c>
      <c r="K36" s="55" t="n">
        <f aca="false">IF(E36="","",E36/(E36+H36))</f>
        <v>0.328502415458937</v>
      </c>
      <c r="L36" s="66" t="n">
        <f aca="false">IF(OR(K36="",J36=""),"",(J36-K36)*100)</f>
        <v>1.60758977940748</v>
      </c>
      <c r="M36" s="36" t="n">
        <v>4.95394180230378</v>
      </c>
      <c r="N36" s="36" t="n">
        <v>2.07900889271623</v>
      </c>
      <c r="O36" s="36" t="n">
        <f aca="false">SQRT(M36^2+N36^2)</f>
        <v>5.37250568697754</v>
      </c>
      <c r="P36" s="55" t="n">
        <f aca="false">IF(J36="","",MAX(0,J36-1.96*O36/100))</f>
        <v>0.239277201788252</v>
      </c>
      <c r="Q36" s="55" t="n">
        <f aca="false">IF(J36="","",MIN(1,J36+1.96*O36/100))</f>
        <v>0.449879424717772</v>
      </c>
      <c r="R36" s="32" t="str">
        <f aca="false">IF(L36="","",IF(ABS(L36)&lt;=O36,"Yes","No"))</f>
        <v>Yes</v>
      </c>
      <c r="S36" s="32" t="str">
        <f aca="false">IF(L36="","",IF(ABS(L36)&lt;=1.96*O36,"Yes","No"))</f>
        <v>Yes</v>
      </c>
      <c r="T36" s="54" t="n">
        <f aca="false">IF(D36="","",ROUND(SQRT(((D36+G36)*O36/100)^2+(J36*(D36+G36)*0.15542)^2),0))</f>
        <v>31</v>
      </c>
      <c r="U36" s="32"/>
    </row>
    <row r="37" customFormat="false" ht="15" hidden="false" customHeight="false" outlineLevel="0" collapsed="false">
      <c r="A37" s="32" t="s">
        <v>127</v>
      </c>
      <c r="B37" s="32" t="s">
        <v>178</v>
      </c>
      <c r="C37" s="32" t="s">
        <v>178</v>
      </c>
      <c r="D37" s="54" t="n">
        <v>57</v>
      </c>
      <c r="E37" s="54" t="n">
        <v>68</v>
      </c>
      <c r="F37" s="65" t="n">
        <f aca="false">IF(E37="","",D37-E37)</f>
        <v>-11</v>
      </c>
      <c r="G37" s="54" t="n">
        <v>158</v>
      </c>
      <c r="H37" s="54" t="n">
        <v>153</v>
      </c>
      <c r="I37" s="65" t="n">
        <f aca="false">IF(H37="","",G37-H37)</f>
        <v>5</v>
      </c>
      <c r="J37" s="55" t="n">
        <f aca="false">IF(OR(D37="",D37+G37=0),"",D37/(D37+G37))</f>
        <v>0.265116279069767</v>
      </c>
      <c r="K37" s="55" t="n">
        <f aca="false">IF(E37="","",E37/(E37+H37))</f>
        <v>0.307692307692308</v>
      </c>
      <c r="L37" s="66" t="n">
        <f aca="false">IF(OR(K37="",J37=""),"",(J37-K37)*100)</f>
        <v>-4.25760286225403</v>
      </c>
      <c r="M37" s="36" t="n">
        <v>4.95394180230378</v>
      </c>
      <c r="N37" s="36" t="n">
        <v>2.07900889271623</v>
      </c>
      <c r="O37" s="36" t="n">
        <f aca="false">SQRT(M37^2+N37^2)</f>
        <v>5.37250568697754</v>
      </c>
      <c r="P37" s="55" t="n">
        <f aca="false">IF(J37="","",MAX(0,J37-1.96*O37/100))</f>
        <v>0.159815167605008</v>
      </c>
      <c r="Q37" s="55" t="n">
        <f aca="false">IF(J37="","",MIN(1,J37+1.96*O37/100))</f>
        <v>0.370417390534527</v>
      </c>
      <c r="R37" s="32" t="str">
        <f aca="false">IF(L37="","",IF(ABS(L37)&lt;=O37,"Yes","No"))</f>
        <v>Yes</v>
      </c>
      <c r="S37" s="32" t="str">
        <f aca="false">IF(L37="","",IF(ABS(L37)&lt;=1.96*O37,"Yes","No"))</f>
        <v>Yes</v>
      </c>
      <c r="T37" s="54" t="n">
        <f aca="false">IF(D37="","",ROUND(SQRT(((D37+G37)*O37/100)^2+(J37*(D37+G37)*0.15542)^2),0))</f>
        <v>15</v>
      </c>
      <c r="U37" s="32"/>
    </row>
    <row r="38" customFormat="false" ht="15" hidden="false" customHeight="false" outlineLevel="0" collapsed="false">
      <c r="A38" s="32" t="s">
        <v>127</v>
      </c>
      <c r="B38" s="32" t="s">
        <v>179</v>
      </c>
      <c r="C38" s="32" t="s">
        <v>180</v>
      </c>
      <c r="D38" s="54" t="n">
        <v>385</v>
      </c>
      <c r="E38" s="54" t="n">
        <v>432</v>
      </c>
      <c r="F38" s="65" t="n">
        <f aca="false">IF(E38="","",D38-E38)</f>
        <v>-47</v>
      </c>
      <c r="G38" s="54" t="n">
        <v>651</v>
      </c>
      <c r="H38" s="54" t="n">
        <v>705</v>
      </c>
      <c r="I38" s="65" t="n">
        <f aca="false">IF(H38="","",G38-H38)</f>
        <v>-54</v>
      </c>
      <c r="J38" s="55" t="n">
        <f aca="false">IF(OR(D38="",D38+G38=0),"",D38/(D38+G38))</f>
        <v>0.371621621621622</v>
      </c>
      <c r="K38" s="55" t="n">
        <f aca="false">IF(E38="","",E38/(E38+H38))</f>
        <v>0.379947229551451</v>
      </c>
      <c r="L38" s="66" t="n">
        <f aca="false">IF(OR(K38="",J38=""),"",(J38-K38)*100)</f>
        <v>-0.832560792982956</v>
      </c>
      <c r="M38" s="36" t="n">
        <v>3.90577125069094</v>
      </c>
      <c r="N38" s="36" t="n">
        <v>2.07900889271623</v>
      </c>
      <c r="O38" s="36" t="n">
        <f aca="false">SQRT(M38^2+N38^2)</f>
        <v>4.42462733331487</v>
      </c>
      <c r="P38" s="55" t="n">
        <f aca="false">IF(J38="","",MAX(0,J38-1.96*O38/100))</f>
        <v>0.28489892588865</v>
      </c>
      <c r="Q38" s="55" t="n">
        <f aca="false">IF(J38="","",MIN(1,J38+1.96*O38/100))</f>
        <v>0.458344317354593</v>
      </c>
      <c r="R38" s="32" t="str">
        <f aca="false">IF(L38="","",IF(ABS(L38)&lt;=O38,"Yes","No"))</f>
        <v>Yes</v>
      </c>
      <c r="S38" s="32" t="str">
        <f aca="false">IF(L38="","",IF(ABS(L38)&lt;=1.96*O38,"Yes","No"))</f>
        <v>Yes</v>
      </c>
      <c r="T38" s="54" t="n">
        <f aca="false">IF(D38="","",ROUND(SQRT(((D38+G38)*O38/100)^2+(J38*(D38+G38)*0.09439)^2),0))</f>
        <v>58</v>
      </c>
      <c r="U38" s="32"/>
    </row>
    <row r="39" customFormat="false" ht="15" hidden="false" customHeight="false" outlineLevel="0" collapsed="false">
      <c r="A39" s="32" t="s">
        <v>127</v>
      </c>
      <c r="B39" s="32" t="s">
        <v>179</v>
      </c>
      <c r="C39" s="32" t="s">
        <v>181</v>
      </c>
      <c r="D39" s="54" t="n">
        <v>286</v>
      </c>
      <c r="E39" s="54" t="n">
        <v>296</v>
      </c>
      <c r="F39" s="65" t="n">
        <f aca="false">IF(E39="","",D39-E39)</f>
        <v>-10</v>
      </c>
      <c r="G39" s="54" t="n">
        <v>519</v>
      </c>
      <c r="H39" s="54" t="n">
        <v>529</v>
      </c>
      <c r="I39" s="65" t="n">
        <f aca="false">IF(H39="","",G39-H39)</f>
        <v>-10</v>
      </c>
      <c r="J39" s="55" t="n">
        <f aca="false">IF(OR(D39="",D39+G39=0),"",D39/(D39+G39))</f>
        <v>0.35527950310559</v>
      </c>
      <c r="K39" s="55" t="n">
        <f aca="false">IF(E39="","",E39/(E39+H39))</f>
        <v>0.358787878787879</v>
      </c>
      <c r="L39" s="66" t="n">
        <f aca="false">IF(OR(K39="",J39=""),"",(J39-K39)*100)</f>
        <v>-0.350837568228868</v>
      </c>
      <c r="M39" s="36" t="n">
        <v>3.90577125069094</v>
      </c>
      <c r="N39" s="36" t="n">
        <v>2.07900889271623</v>
      </c>
      <c r="O39" s="36" t="n">
        <f aca="false">SQRT(M39^2+N39^2)</f>
        <v>4.42462733331487</v>
      </c>
      <c r="P39" s="55" t="n">
        <f aca="false">IF(J39="","",MAX(0,J39-1.96*O39/100))</f>
        <v>0.268556807372619</v>
      </c>
      <c r="Q39" s="55" t="n">
        <f aca="false">IF(J39="","",MIN(1,J39+1.96*O39/100))</f>
        <v>0.442002198838561</v>
      </c>
      <c r="R39" s="32" t="str">
        <f aca="false">IF(L39="","",IF(ABS(L39)&lt;=O39,"Yes","No"))</f>
        <v>Yes</v>
      </c>
      <c r="S39" s="32" t="str">
        <f aca="false">IF(L39="","",IF(ABS(L39)&lt;=1.96*O39,"Yes","No"))</f>
        <v>Yes</v>
      </c>
      <c r="T39" s="54" t="n">
        <f aca="false">IF(D39="","",ROUND(SQRT(((D39+G39)*O39/100)^2+(J39*(D39+G39)*0.09439)^2),0))</f>
        <v>45</v>
      </c>
      <c r="U39" s="32"/>
    </row>
    <row r="40" customFormat="false" ht="15" hidden="false" customHeight="false" outlineLevel="0" collapsed="false">
      <c r="A40" s="32" t="s">
        <v>127</v>
      </c>
      <c r="B40" s="32" t="s">
        <v>179</v>
      </c>
      <c r="C40" s="32" t="s">
        <v>182</v>
      </c>
      <c r="D40" s="54" t="n">
        <v>419</v>
      </c>
      <c r="E40" s="54" t="n">
        <v>460</v>
      </c>
      <c r="F40" s="65" t="n">
        <f aca="false">IF(E40="","",D40-E40)</f>
        <v>-41</v>
      </c>
      <c r="G40" s="54" t="n">
        <v>741</v>
      </c>
      <c r="H40" s="54" t="n">
        <v>791</v>
      </c>
      <c r="I40" s="65" t="n">
        <f aca="false">IF(H40="","",G40-H40)</f>
        <v>-50</v>
      </c>
      <c r="J40" s="55" t="n">
        <f aca="false">IF(OR(D40="",D40+G40=0),"",D40/(D40+G40))</f>
        <v>0.361206896551724</v>
      </c>
      <c r="K40" s="55" t="n">
        <f aca="false">IF(E40="","",E40/(E40+H40))</f>
        <v>0.367705835331735</v>
      </c>
      <c r="L40" s="66" t="n">
        <f aca="false">IF(OR(K40="",J40=""),"",(J40-K40)*100)</f>
        <v>-0.649893878001051</v>
      </c>
      <c r="M40" s="36" t="n">
        <v>3.90577125069094</v>
      </c>
      <c r="N40" s="36" t="n">
        <v>2.07900889271623</v>
      </c>
      <c r="O40" s="36" t="n">
        <f aca="false">SQRT(M40^2+N40^2)</f>
        <v>4.42462733331487</v>
      </c>
      <c r="P40" s="55" t="n">
        <f aca="false">IF(J40="","",MAX(0,J40-1.96*O40/100))</f>
        <v>0.274484200818753</v>
      </c>
      <c r="Q40" s="55" t="n">
        <f aca="false">IF(J40="","",MIN(1,J40+1.96*O40/100))</f>
        <v>0.447929592284696</v>
      </c>
      <c r="R40" s="32" t="str">
        <f aca="false">IF(L40="","",IF(ABS(L40)&lt;=O40,"Yes","No"))</f>
        <v>Yes</v>
      </c>
      <c r="S40" s="32" t="str">
        <f aca="false">IF(L40="","",IF(ABS(L40)&lt;=1.96*O40,"Yes","No"))</f>
        <v>Yes</v>
      </c>
      <c r="T40" s="54" t="n">
        <f aca="false">IF(D40="","",ROUND(SQRT(((D40+G40)*O40/100)^2+(J40*(D40+G40)*0.09439)^2),0))</f>
        <v>65</v>
      </c>
      <c r="U40" s="32"/>
    </row>
    <row r="41" customFormat="false" ht="15" hidden="false" customHeight="false" outlineLevel="0" collapsed="false">
      <c r="A41" s="32" t="s">
        <v>127</v>
      </c>
      <c r="B41" s="32" t="s">
        <v>179</v>
      </c>
      <c r="C41" s="32" t="s">
        <v>183</v>
      </c>
      <c r="D41" s="54" t="n">
        <v>370</v>
      </c>
      <c r="E41" s="54" t="n">
        <v>425</v>
      </c>
      <c r="F41" s="65" t="n">
        <f aca="false">IF(E41="","",D41-E41)</f>
        <v>-55</v>
      </c>
      <c r="G41" s="54" t="n">
        <v>825</v>
      </c>
      <c r="H41" s="54" t="n">
        <v>920</v>
      </c>
      <c r="I41" s="65" t="n">
        <f aca="false">IF(H41="","",G41-H41)</f>
        <v>-95</v>
      </c>
      <c r="J41" s="55" t="n">
        <f aca="false">IF(OR(D41="",D41+G41=0),"",D41/(D41+G41))</f>
        <v>0.309623430962343</v>
      </c>
      <c r="K41" s="55" t="n">
        <f aca="false">IF(E41="","",E41/(E41+H41))</f>
        <v>0.315985130111524</v>
      </c>
      <c r="L41" s="66" t="n">
        <f aca="false">IF(OR(K41="",J41=""),"",(J41-K41)*100)</f>
        <v>-0.636169914918111</v>
      </c>
      <c r="M41" s="36" t="n">
        <v>3.81593770440731</v>
      </c>
      <c r="N41" s="36" t="n">
        <v>2.07900889271623</v>
      </c>
      <c r="O41" s="36" t="n">
        <f aca="false">SQRT(M41^2+N41^2)</f>
        <v>4.34553317095963</v>
      </c>
      <c r="P41" s="55" t="n">
        <f aca="false">IF(J41="","",MAX(0,J41-1.96*O41/100))</f>
        <v>0.224450980811534</v>
      </c>
      <c r="Q41" s="55" t="n">
        <f aca="false">IF(J41="","",MIN(1,J41+1.96*O41/100))</f>
        <v>0.394795881113152</v>
      </c>
      <c r="R41" s="32" t="str">
        <f aca="false">IF(L41="","",IF(ABS(L41)&lt;=O41,"Yes","No"))</f>
        <v>Yes</v>
      </c>
      <c r="S41" s="32" t="str">
        <f aca="false">IF(L41="","",IF(ABS(L41)&lt;=1.96*O41,"Yes","No"))</f>
        <v>Yes</v>
      </c>
      <c r="T41" s="54" t="n">
        <f aca="false">IF(D41="","",ROUND(SQRT(((D41+G41)*O41/100)^2+(J41*(D41+G41)*0.09179)^2),0))</f>
        <v>62</v>
      </c>
      <c r="U41" s="32"/>
    </row>
    <row r="42" customFormat="false" ht="15" hidden="false" customHeight="false" outlineLevel="0" collapsed="false">
      <c r="A42" s="32" t="s">
        <v>127</v>
      </c>
      <c r="B42" s="32" t="s">
        <v>179</v>
      </c>
      <c r="C42" s="32" t="s">
        <v>184</v>
      </c>
      <c r="D42" s="54" t="n">
        <v>350</v>
      </c>
      <c r="E42" s="54" t="n">
        <v>397</v>
      </c>
      <c r="F42" s="65" t="n">
        <f aca="false">IF(E42="","",D42-E42)</f>
        <v>-47</v>
      </c>
      <c r="G42" s="54" t="n">
        <v>699</v>
      </c>
      <c r="H42" s="54" t="n">
        <v>692</v>
      </c>
      <c r="I42" s="65" t="n">
        <f aca="false">IF(H42="","",G42-H42)</f>
        <v>7</v>
      </c>
      <c r="J42" s="55" t="n">
        <f aca="false">IF(OR(D42="",D42+G42=0),"",D42/(D42+G42))</f>
        <v>0.333651096282174</v>
      </c>
      <c r="K42" s="55" t="n">
        <f aca="false">IF(E42="","",E42/(E42+H42))</f>
        <v>0.36455463728191</v>
      </c>
      <c r="L42" s="66" t="n">
        <f aca="false">IF(OR(K42="",J42=""),"",(J42-K42)*100)</f>
        <v>-3.09035409997365</v>
      </c>
      <c r="M42" s="36" t="n">
        <v>3.90577125069094</v>
      </c>
      <c r="N42" s="36" t="n">
        <v>2.07900889271623</v>
      </c>
      <c r="O42" s="36" t="n">
        <f aca="false">SQRT(M42^2+N42^2)</f>
        <v>4.42462733331487</v>
      </c>
      <c r="P42" s="55" t="n">
        <f aca="false">IF(J42="","",MAX(0,J42-1.96*O42/100))</f>
        <v>0.246928400549202</v>
      </c>
      <c r="Q42" s="55" t="n">
        <f aca="false">IF(J42="","",MIN(1,J42+1.96*O42/100))</f>
        <v>0.420373792015145</v>
      </c>
      <c r="R42" s="32" t="str">
        <f aca="false">IF(L42="","",IF(ABS(L42)&lt;=O42,"Yes","No"))</f>
        <v>Yes</v>
      </c>
      <c r="S42" s="32" t="str">
        <f aca="false">IF(L42="","",IF(ABS(L42)&lt;=1.96*O42,"Yes","No"))</f>
        <v>Yes</v>
      </c>
      <c r="T42" s="54" t="n">
        <f aca="false">IF(D42="","",ROUND(SQRT(((D42+G42)*O42/100)^2+(J42*(D42+G42)*0.09439)^2),0))</f>
        <v>57</v>
      </c>
      <c r="U42" s="32"/>
    </row>
    <row r="43" customFormat="false" ht="15" hidden="false" customHeight="false" outlineLevel="0" collapsed="false">
      <c r="A43" s="32" t="s">
        <v>127</v>
      </c>
      <c r="B43" s="32" t="s">
        <v>185</v>
      </c>
      <c r="C43" s="32" t="s">
        <v>186</v>
      </c>
      <c r="D43" s="54" t="n">
        <v>181</v>
      </c>
      <c r="E43" s="54" t="n">
        <v>175</v>
      </c>
      <c r="F43" s="65" t="n">
        <f aca="false">IF(E43="","",D43-E43)</f>
        <v>6</v>
      </c>
      <c r="G43" s="54" t="n">
        <v>199</v>
      </c>
      <c r="H43" s="54" t="n">
        <v>212</v>
      </c>
      <c r="I43" s="65" t="n">
        <f aca="false">IF(H43="","",G43-H43)</f>
        <v>-13</v>
      </c>
      <c r="J43" s="55" t="n">
        <f aca="false">IF(OR(D43="",D43+G43=0),"",D43/(D43+G43))</f>
        <v>0.476315789473684</v>
      </c>
      <c r="K43" s="55" t="n">
        <f aca="false">IF(E43="","",E43/(E43+H43))</f>
        <v>0.452196382428941</v>
      </c>
      <c r="L43" s="66" t="n">
        <f aca="false">IF(OR(K43="",J43=""),"",(J43-K43)*100)</f>
        <v>2.41194070447436</v>
      </c>
      <c r="M43" s="36" t="n">
        <v>4.95394180230378</v>
      </c>
      <c r="N43" s="36" t="n">
        <v>2.07900889271623</v>
      </c>
      <c r="O43" s="36" t="n">
        <f aca="false">SQRT(M43^2+N43^2)</f>
        <v>5.37250568697754</v>
      </c>
      <c r="P43" s="55" t="n">
        <f aca="false">IF(J43="","",MAX(0,J43-1.96*O43/100))</f>
        <v>0.371014678008925</v>
      </c>
      <c r="Q43" s="55" t="n">
        <f aca="false">IF(J43="","",MIN(1,J43+1.96*O43/100))</f>
        <v>0.581616900938444</v>
      </c>
      <c r="R43" s="32" t="str">
        <f aca="false">IF(L43="","",IF(ABS(L43)&lt;=O43,"Yes","No"))</f>
        <v>Yes</v>
      </c>
      <c r="S43" s="32" t="str">
        <f aca="false">IF(L43="","",IF(ABS(L43)&lt;=1.96*O43,"Yes","No"))</f>
        <v>Yes</v>
      </c>
      <c r="T43" s="54" t="n">
        <f aca="false">IF(D43="","",ROUND(SQRT(((D43+G43)*O43/100)^2+(J43*(D43+G43)*0.15542)^2),0))</f>
        <v>35</v>
      </c>
      <c r="U43" s="32"/>
    </row>
    <row r="44" customFormat="false" ht="15" hidden="false" customHeight="false" outlineLevel="0" collapsed="false">
      <c r="A44" s="32" t="s">
        <v>127</v>
      </c>
      <c r="B44" s="32" t="s">
        <v>185</v>
      </c>
      <c r="C44" s="32" t="s">
        <v>187</v>
      </c>
      <c r="D44" s="54" t="n">
        <v>182</v>
      </c>
      <c r="E44" s="54" t="n">
        <v>184</v>
      </c>
      <c r="F44" s="65" t="n">
        <f aca="false">IF(E44="","",D44-E44)</f>
        <v>-2</v>
      </c>
      <c r="G44" s="54" t="n">
        <v>209</v>
      </c>
      <c r="H44" s="54" t="n">
        <v>208</v>
      </c>
      <c r="I44" s="65" t="n">
        <f aca="false">IF(H44="","",G44-H44)</f>
        <v>1</v>
      </c>
      <c r="J44" s="55" t="n">
        <f aca="false">IF(OR(D44="",D44+G44=0),"",D44/(D44+G44))</f>
        <v>0.465473145780051</v>
      </c>
      <c r="K44" s="55" t="n">
        <f aca="false">IF(E44="","",E44/(E44+H44))</f>
        <v>0.469387755102041</v>
      </c>
      <c r="L44" s="66" t="n">
        <f aca="false">IF(OR(K44="",J44=""),"",(J44-K44)*100)</f>
        <v>-0.391460932198967</v>
      </c>
      <c r="M44" s="36" t="n">
        <v>4.95394180230378</v>
      </c>
      <c r="N44" s="36" t="n">
        <v>2.07900889271623</v>
      </c>
      <c r="O44" s="36" t="n">
        <f aca="false">SQRT(M44^2+N44^2)</f>
        <v>5.37250568697754</v>
      </c>
      <c r="P44" s="55" t="n">
        <f aca="false">IF(J44="","",MAX(0,J44-1.96*O44/100))</f>
        <v>0.360172034315292</v>
      </c>
      <c r="Q44" s="55" t="n">
        <f aca="false">IF(J44="","",MIN(1,J44+1.96*O44/100))</f>
        <v>0.570774257244811</v>
      </c>
      <c r="R44" s="32" t="str">
        <f aca="false">IF(L44="","",IF(ABS(L44)&lt;=O44,"Yes","No"))</f>
        <v>Yes</v>
      </c>
      <c r="S44" s="32" t="str">
        <f aca="false">IF(L44="","",IF(ABS(L44)&lt;=1.96*O44,"Yes","No"))</f>
        <v>Yes</v>
      </c>
      <c r="T44" s="54" t="n">
        <f aca="false">IF(D44="","",ROUND(SQRT(((D44+G44)*O44/100)^2+(J44*(D44+G44)*0.15542)^2),0))</f>
        <v>35</v>
      </c>
      <c r="U44" s="32"/>
    </row>
    <row r="45" customFormat="false" ht="15" hidden="false" customHeight="false" outlineLevel="0" collapsed="false">
      <c r="A45" s="32" t="s">
        <v>127</v>
      </c>
      <c r="B45" s="32" t="s">
        <v>185</v>
      </c>
      <c r="C45" s="32" t="s">
        <v>188</v>
      </c>
      <c r="D45" s="54" t="n">
        <v>114</v>
      </c>
      <c r="E45" s="54" t="n">
        <v>102</v>
      </c>
      <c r="F45" s="65" t="n">
        <f aca="false">IF(E45="","",D45-E45)</f>
        <v>12</v>
      </c>
      <c r="G45" s="54" t="n">
        <v>191</v>
      </c>
      <c r="H45" s="54" t="n">
        <v>192</v>
      </c>
      <c r="I45" s="65" t="n">
        <f aca="false">IF(H45="","",G45-H45)</f>
        <v>-1</v>
      </c>
      <c r="J45" s="55" t="n">
        <f aca="false">IF(OR(D45="",D45+G45=0),"",D45/(D45+G45))</f>
        <v>0.373770491803279</v>
      </c>
      <c r="K45" s="55" t="n">
        <f aca="false">IF(E45="","",E45/(E45+H45))</f>
        <v>0.346938775510204</v>
      </c>
      <c r="L45" s="66" t="n">
        <f aca="false">IF(OR(K45="",J45=""),"",(J45-K45)*100)</f>
        <v>2.68317162930746</v>
      </c>
      <c r="M45" s="36" t="n">
        <v>4.95394180230378</v>
      </c>
      <c r="N45" s="36" t="n">
        <v>2.07900889271623</v>
      </c>
      <c r="O45" s="36" t="n">
        <f aca="false">SQRT(M45^2+N45^2)</f>
        <v>5.37250568697754</v>
      </c>
      <c r="P45" s="55" t="n">
        <f aca="false">IF(J45="","",MAX(0,J45-1.96*O45/100))</f>
        <v>0.268469380338519</v>
      </c>
      <c r="Q45" s="55" t="n">
        <f aca="false">IF(J45="","",MIN(1,J45+1.96*O45/100))</f>
        <v>0.479071603268038</v>
      </c>
      <c r="R45" s="32" t="str">
        <f aca="false">IF(L45="","",IF(ABS(L45)&lt;=O45,"Yes","No"))</f>
        <v>Yes</v>
      </c>
      <c r="S45" s="32" t="str">
        <f aca="false">IF(L45="","",IF(ABS(L45)&lt;=1.96*O45,"Yes","No"))</f>
        <v>Yes</v>
      </c>
      <c r="T45" s="54" t="n">
        <f aca="false">IF(D45="","",ROUND(SQRT(((D45+G45)*O45/100)^2+(J45*(D45+G45)*0.15542)^2),0))</f>
        <v>24</v>
      </c>
      <c r="U45" s="32"/>
    </row>
    <row r="46" customFormat="false" ht="15" hidden="false" customHeight="false" outlineLevel="0" collapsed="false">
      <c r="A46" s="32" t="s">
        <v>127</v>
      </c>
      <c r="B46" s="32" t="s">
        <v>185</v>
      </c>
      <c r="C46" s="32" t="s">
        <v>189</v>
      </c>
      <c r="D46" s="54" t="n">
        <v>187</v>
      </c>
      <c r="E46" s="54" t="n">
        <v>194</v>
      </c>
      <c r="F46" s="65" t="n">
        <f aca="false">IF(E46="","",D46-E46)</f>
        <v>-7</v>
      </c>
      <c r="G46" s="54" t="n">
        <v>276</v>
      </c>
      <c r="H46" s="54" t="n">
        <v>296</v>
      </c>
      <c r="I46" s="65" t="n">
        <f aca="false">IF(H46="","",G46-H46)</f>
        <v>-20</v>
      </c>
      <c r="J46" s="55" t="n">
        <f aca="false">IF(OR(D46="",D46+G46=0),"",D46/(D46+G46))</f>
        <v>0.403887688984881</v>
      </c>
      <c r="K46" s="55" t="n">
        <f aca="false">IF(E46="","",E46/(E46+H46))</f>
        <v>0.395918367346939</v>
      </c>
      <c r="L46" s="66" t="n">
        <f aca="false">IF(OR(K46="",J46=""),"",(J46-K46)*100)</f>
        <v>0.796932163794245</v>
      </c>
      <c r="M46" s="36" t="n">
        <v>4.95394180230378</v>
      </c>
      <c r="N46" s="36" t="n">
        <v>2.07900889271623</v>
      </c>
      <c r="O46" s="36" t="n">
        <f aca="false">SQRT(M46^2+N46^2)</f>
        <v>5.37250568697754</v>
      </c>
      <c r="P46" s="55" t="n">
        <f aca="false">IF(J46="","",MAX(0,J46-1.96*O46/100))</f>
        <v>0.298586577520122</v>
      </c>
      <c r="Q46" s="55" t="n">
        <f aca="false">IF(J46="","",MIN(1,J46+1.96*O46/100))</f>
        <v>0.509188800449641</v>
      </c>
      <c r="R46" s="32" t="str">
        <f aca="false">IF(L46="","",IF(ABS(L46)&lt;=O46,"Yes","No"))</f>
        <v>Yes</v>
      </c>
      <c r="S46" s="32" t="str">
        <f aca="false">IF(L46="","",IF(ABS(L46)&lt;=1.96*O46,"Yes","No"))</f>
        <v>Yes</v>
      </c>
      <c r="T46" s="54" t="n">
        <f aca="false">IF(D46="","",ROUND(SQRT(((D46+G46)*O46/100)^2+(J46*(D46+G46)*0.15542)^2),0))</f>
        <v>38</v>
      </c>
      <c r="U46" s="32"/>
    </row>
    <row r="47" customFormat="false" ht="15" hidden="false" customHeight="false" outlineLevel="0" collapsed="false">
      <c r="A47" s="32" t="s">
        <v>127</v>
      </c>
      <c r="B47" s="32" t="s">
        <v>190</v>
      </c>
      <c r="C47" s="32" t="s">
        <v>191</v>
      </c>
      <c r="D47" s="54" t="n">
        <v>254</v>
      </c>
      <c r="E47" s="54" t="n">
        <v>298</v>
      </c>
      <c r="F47" s="65" t="n">
        <f aca="false">IF(E47="","",D47-E47)</f>
        <v>-44</v>
      </c>
      <c r="G47" s="54" t="n">
        <v>670</v>
      </c>
      <c r="H47" s="54" t="n">
        <v>649</v>
      </c>
      <c r="I47" s="65" t="n">
        <f aca="false">IF(H47="","",G47-H47)</f>
        <v>21</v>
      </c>
      <c r="J47" s="55" t="n">
        <f aca="false">IF(OR(D47="",D47+G47=0),"",D47/(D47+G47))</f>
        <v>0.274891774891775</v>
      </c>
      <c r="K47" s="55" t="n">
        <f aca="false">IF(E47="","",E47/(E47+H47))</f>
        <v>0.31467793030623</v>
      </c>
      <c r="L47" s="66" t="n">
        <f aca="false">IF(OR(K47="",J47=""),"",(J47-K47)*100)</f>
        <v>-3.97861554144553</v>
      </c>
      <c r="M47" s="36" t="n">
        <v>3.90577125069094</v>
      </c>
      <c r="N47" s="36" t="n">
        <v>2.07900889271623</v>
      </c>
      <c r="O47" s="36" t="n">
        <f aca="false">SQRT(M47^2+N47^2)</f>
        <v>4.42462733331487</v>
      </c>
      <c r="P47" s="55" t="n">
        <f aca="false">IF(J47="","",MAX(0,J47-1.96*O47/100))</f>
        <v>0.188169079158804</v>
      </c>
      <c r="Q47" s="55" t="n">
        <f aca="false">IF(J47="","",MIN(1,J47+1.96*O47/100))</f>
        <v>0.361614470624746</v>
      </c>
      <c r="R47" s="32" t="str">
        <f aca="false">IF(L47="","",IF(ABS(L47)&lt;=O47,"Yes","No"))</f>
        <v>Yes</v>
      </c>
      <c r="S47" s="32" t="str">
        <f aca="false">IF(L47="","",IF(ABS(L47)&lt;=1.96*O47,"Yes","No"))</f>
        <v>Yes</v>
      </c>
      <c r="T47" s="54" t="n">
        <f aca="false">IF(D47="","",ROUND(SQRT(((D47+G47)*O47/100)^2+(J47*(D47+G47)*0.09439)^2),0))</f>
        <v>47</v>
      </c>
      <c r="U47" s="32"/>
    </row>
    <row r="48" customFormat="false" ht="15" hidden="false" customHeight="false" outlineLevel="0" collapsed="false">
      <c r="A48" s="32" t="s">
        <v>127</v>
      </c>
      <c r="B48" s="32" t="s">
        <v>190</v>
      </c>
      <c r="C48" s="32" t="s">
        <v>192</v>
      </c>
      <c r="D48" s="54" t="n">
        <v>231</v>
      </c>
      <c r="E48" s="54" t="n">
        <v>253</v>
      </c>
      <c r="F48" s="65" t="n">
        <f aca="false">IF(E48="","",D48-E48)</f>
        <v>-22</v>
      </c>
      <c r="G48" s="54" t="n">
        <v>670</v>
      </c>
      <c r="H48" s="54" t="n">
        <v>710</v>
      </c>
      <c r="I48" s="65" t="n">
        <f aca="false">IF(H48="","",G48-H48)</f>
        <v>-40</v>
      </c>
      <c r="J48" s="55" t="n">
        <f aca="false">IF(OR(D48="",D48+G48=0),"",D48/(D48+G48))</f>
        <v>0.25638179800222</v>
      </c>
      <c r="K48" s="55" t="n">
        <f aca="false">IF(E48="","",E48/(E48+H48))</f>
        <v>0.262720664589823</v>
      </c>
      <c r="L48" s="66" t="n">
        <f aca="false">IF(OR(K48="",J48=""),"",(J48-K48)*100)</f>
        <v>-0.633886658760369</v>
      </c>
      <c r="M48" s="36" t="n">
        <v>3.90577125069094</v>
      </c>
      <c r="N48" s="36" t="n">
        <v>2.07900889271623</v>
      </c>
      <c r="O48" s="36" t="n">
        <f aca="false">SQRT(M48^2+N48^2)</f>
        <v>4.42462733331487</v>
      </c>
      <c r="P48" s="55" t="n">
        <f aca="false">IF(J48="","",MAX(0,J48-1.96*O48/100))</f>
        <v>0.169659102269248</v>
      </c>
      <c r="Q48" s="55" t="n">
        <f aca="false">IF(J48="","",MIN(1,J48+1.96*O48/100))</f>
        <v>0.343104493735191</v>
      </c>
      <c r="R48" s="32" t="str">
        <f aca="false">IF(L48="","",IF(ABS(L48)&lt;=O48,"Yes","No"))</f>
        <v>Yes</v>
      </c>
      <c r="S48" s="32" t="str">
        <f aca="false">IF(L48="","",IF(ABS(L48)&lt;=1.96*O48,"Yes","No"))</f>
        <v>Yes</v>
      </c>
      <c r="T48" s="54" t="n">
        <f aca="false">IF(D48="","",ROUND(SQRT(((D48+G48)*O48/100)^2+(J48*(D48+G48)*0.09439)^2),0))</f>
        <v>45</v>
      </c>
      <c r="U48" s="32"/>
    </row>
    <row r="49" customFormat="false" ht="15" hidden="false" customHeight="false" outlineLevel="0" collapsed="false">
      <c r="A49" s="32" t="s">
        <v>127</v>
      </c>
      <c r="B49" s="32" t="s">
        <v>190</v>
      </c>
      <c r="C49" s="32" t="s">
        <v>193</v>
      </c>
      <c r="D49" s="54" t="n">
        <v>220</v>
      </c>
      <c r="E49" s="54" t="n">
        <v>238</v>
      </c>
      <c r="F49" s="65" t="n">
        <f aca="false">IF(E49="","",D49-E49)</f>
        <v>-18</v>
      </c>
      <c r="G49" s="54" t="n">
        <v>598</v>
      </c>
      <c r="H49" s="54" t="n">
        <v>586</v>
      </c>
      <c r="I49" s="65" t="n">
        <f aca="false">IF(H49="","",G49-H49)</f>
        <v>12</v>
      </c>
      <c r="J49" s="55" t="n">
        <f aca="false">IF(OR(D49="",D49+G49=0),"",D49/(D49+G49))</f>
        <v>0.268948655256724</v>
      </c>
      <c r="K49" s="55" t="n">
        <f aca="false">IF(E49="","",E49/(E49+H49))</f>
        <v>0.288834951456311</v>
      </c>
      <c r="L49" s="66" t="n">
        <f aca="false">IF(OR(K49="",J49=""),"",(J49-K49)*100)</f>
        <v>-1.98862961995869</v>
      </c>
      <c r="M49" s="36" t="n">
        <v>3.90577125069094</v>
      </c>
      <c r="N49" s="36" t="n">
        <v>2.07900889271623</v>
      </c>
      <c r="O49" s="36" t="n">
        <f aca="false">SQRT(M49^2+N49^2)</f>
        <v>4.42462733331487</v>
      </c>
      <c r="P49" s="55" t="n">
        <f aca="false">IF(J49="","",MAX(0,J49-1.96*O49/100))</f>
        <v>0.182225959523752</v>
      </c>
      <c r="Q49" s="55" t="n">
        <f aca="false">IF(J49="","",MIN(1,J49+1.96*O49/100))</f>
        <v>0.355671350989695</v>
      </c>
      <c r="R49" s="32" t="str">
        <f aca="false">IF(L49="","",IF(ABS(L49)&lt;=O49,"Yes","No"))</f>
        <v>Yes</v>
      </c>
      <c r="S49" s="32" t="str">
        <f aca="false">IF(L49="","",IF(ABS(L49)&lt;=1.96*O49,"Yes","No"))</f>
        <v>Yes</v>
      </c>
      <c r="T49" s="54" t="n">
        <f aca="false">IF(D49="","",ROUND(SQRT(((D49+G49)*O49/100)^2+(J49*(D49+G49)*0.09439)^2),0))</f>
        <v>42</v>
      </c>
      <c r="U49" s="32"/>
    </row>
    <row r="50" customFormat="false" ht="15" hidden="false" customHeight="false" outlineLevel="0" collapsed="false">
      <c r="A50" s="32" t="s">
        <v>127</v>
      </c>
      <c r="B50" s="32" t="s">
        <v>194</v>
      </c>
      <c r="C50" s="32" t="s">
        <v>195</v>
      </c>
      <c r="D50" s="54" t="n">
        <v>204</v>
      </c>
      <c r="E50" s="54" t="n">
        <v>238</v>
      </c>
      <c r="F50" s="65" t="n">
        <f aca="false">IF(E50="","",D50-E50)</f>
        <v>-34</v>
      </c>
      <c r="G50" s="54" t="n">
        <v>589</v>
      </c>
      <c r="H50" s="54" t="n">
        <v>541</v>
      </c>
      <c r="I50" s="65" t="n">
        <f aca="false">IF(H50="","",G50-H50)</f>
        <v>48</v>
      </c>
      <c r="J50" s="55" t="n">
        <f aca="false">IF(OR(D50="",D50+G50=0),"",D50/(D50+G50))</f>
        <v>0.257250945775536</v>
      </c>
      <c r="K50" s="55" t="n">
        <f aca="false">IF(E50="","",E50/(E50+H50))</f>
        <v>0.305519897304236</v>
      </c>
      <c r="L50" s="66" t="n">
        <f aca="false">IF(OR(K50="",J50=""),"",(J50-K50)*100)</f>
        <v>-4.82689515287003</v>
      </c>
      <c r="M50" s="36" t="n">
        <v>3.90577125069094</v>
      </c>
      <c r="N50" s="36" t="n">
        <v>2.07900889271623</v>
      </c>
      <c r="O50" s="36" t="n">
        <f aca="false">SQRT(M50^2+N50^2)</f>
        <v>4.42462733331487</v>
      </c>
      <c r="P50" s="55" t="n">
        <f aca="false">IF(J50="","",MAX(0,J50-1.96*O50/100))</f>
        <v>0.170528250042565</v>
      </c>
      <c r="Q50" s="55" t="n">
        <f aca="false">IF(J50="","",MIN(1,J50+1.96*O50/100))</f>
        <v>0.343973641508507</v>
      </c>
      <c r="R50" s="32" t="str">
        <f aca="false">IF(L50="","",IF(ABS(L50)&lt;=O50,"Yes","No"))</f>
        <v>No</v>
      </c>
      <c r="S50" s="32" t="str">
        <f aca="false">IF(L50="","",IF(ABS(L50)&lt;=1.96*O50,"Yes","No"))</f>
        <v>Yes</v>
      </c>
      <c r="T50" s="54" t="n">
        <f aca="false">IF(D50="","",ROUND(SQRT(((D50+G50)*O50/100)^2+(J50*(D50+G50)*0.09439)^2),0))</f>
        <v>40</v>
      </c>
      <c r="U50" s="32"/>
    </row>
    <row r="51" customFormat="false" ht="15" hidden="false" customHeight="false" outlineLevel="0" collapsed="false">
      <c r="A51" s="32" t="s">
        <v>127</v>
      </c>
      <c r="B51" s="32" t="s">
        <v>194</v>
      </c>
      <c r="C51" s="32" t="s">
        <v>196</v>
      </c>
      <c r="D51" s="54" t="n">
        <v>102</v>
      </c>
      <c r="E51" s="54" t="n">
        <v>103</v>
      </c>
      <c r="F51" s="65" t="n">
        <f aca="false">IF(E51="","",D51-E51)</f>
        <v>-1</v>
      </c>
      <c r="G51" s="54" t="n">
        <v>294</v>
      </c>
      <c r="H51" s="54" t="n">
        <v>292</v>
      </c>
      <c r="I51" s="65" t="n">
        <f aca="false">IF(H51="","",G51-H51)</f>
        <v>2</v>
      </c>
      <c r="J51" s="55" t="n">
        <f aca="false">IF(OR(D51="",D51+G51=0),"",D51/(D51+G51))</f>
        <v>0.257575757575758</v>
      </c>
      <c r="K51" s="55" t="n">
        <f aca="false">IF(E51="","",E51/(E51+H51))</f>
        <v>0.260759493670886</v>
      </c>
      <c r="L51" s="66" t="n">
        <f aca="false">IF(OR(K51="",J51=""),"",(J51-K51)*100)</f>
        <v>-0.318373609512851</v>
      </c>
      <c r="M51" s="36" t="n">
        <v>4.95394180230378</v>
      </c>
      <c r="N51" s="36" t="n">
        <v>2.07900889271623</v>
      </c>
      <c r="O51" s="36" t="n">
        <f aca="false">SQRT(M51^2+N51^2)</f>
        <v>5.37250568697754</v>
      </c>
      <c r="P51" s="55" t="n">
        <f aca="false">IF(J51="","",MAX(0,J51-1.96*O51/100))</f>
        <v>0.152274646110998</v>
      </c>
      <c r="Q51" s="55" t="n">
        <f aca="false">IF(J51="","",MIN(1,J51+1.96*O51/100))</f>
        <v>0.362876869040517</v>
      </c>
      <c r="R51" s="32" t="str">
        <f aca="false">IF(L51="","",IF(ABS(L51)&lt;=O51,"Yes","No"))</f>
        <v>Yes</v>
      </c>
      <c r="S51" s="32" t="str">
        <f aca="false">IF(L51="","",IF(ABS(L51)&lt;=1.96*O51,"Yes","No"))</f>
        <v>Yes</v>
      </c>
      <c r="T51" s="54" t="n">
        <f aca="false">IF(D51="","",ROUND(SQRT(((D51+G51)*O51/100)^2+(J51*(D51+G51)*0.15542)^2),0))</f>
        <v>27</v>
      </c>
      <c r="U51" s="32"/>
    </row>
    <row r="52" customFormat="false" ht="15" hidden="false" customHeight="false" outlineLevel="0" collapsed="false">
      <c r="A52" s="32" t="s">
        <v>127</v>
      </c>
      <c r="B52" s="32" t="s">
        <v>197</v>
      </c>
      <c r="C52" s="32" t="s">
        <v>197</v>
      </c>
      <c r="D52" s="54" t="n">
        <v>58</v>
      </c>
      <c r="E52" s="54" t="n">
        <v>53</v>
      </c>
      <c r="F52" s="65" t="n">
        <f aca="false">IF(E52="","",D52-E52)</f>
        <v>5</v>
      </c>
      <c r="G52" s="54" t="n">
        <v>85</v>
      </c>
      <c r="H52" s="54" t="n">
        <v>99</v>
      </c>
      <c r="I52" s="65" t="n">
        <f aca="false">IF(H52="","",G52-H52)</f>
        <v>-14</v>
      </c>
      <c r="J52" s="55" t="n">
        <f aca="false">IF(OR(D52="",D52+G52=0),"",D52/(D52+G52))</f>
        <v>0.405594405594406</v>
      </c>
      <c r="K52" s="55" t="n">
        <f aca="false">IF(E52="","",E52/(E52+H52))</f>
        <v>0.348684210526316</v>
      </c>
      <c r="L52" s="66" t="n">
        <f aca="false">IF(OR(K52="",J52=""),"",(J52-K52)*100)</f>
        <v>5.69101950680898</v>
      </c>
      <c r="M52" s="36" t="n">
        <v>4.95394180230378</v>
      </c>
      <c r="N52" s="36" t="n">
        <v>2.07900889271623</v>
      </c>
      <c r="O52" s="36" t="n">
        <f aca="false">SQRT(M52^2+N52^2)</f>
        <v>5.37250568697754</v>
      </c>
      <c r="P52" s="55" t="n">
        <f aca="false">IF(J52="","",MAX(0,J52-1.96*O52/100))</f>
        <v>0.300293294129646</v>
      </c>
      <c r="Q52" s="55" t="n">
        <f aca="false">IF(J52="","",MIN(1,J52+1.96*O52/100))</f>
        <v>0.510895517059165</v>
      </c>
      <c r="R52" s="32" t="str">
        <f aca="false">IF(L52="","",IF(ABS(L52)&lt;=O52,"Yes","No"))</f>
        <v>No</v>
      </c>
      <c r="S52" s="32" t="str">
        <f aca="false">IF(L52="","",IF(ABS(L52)&lt;=1.96*O52,"Yes","No"))</f>
        <v>Yes</v>
      </c>
      <c r="T52" s="54" t="n">
        <f aca="false">IF(D52="","",ROUND(SQRT(((D52+G52)*O52/100)^2+(J52*(D52+G52)*0.15542)^2),0))</f>
        <v>12</v>
      </c>
      <c r="U52" s="32"/>
    </row>
    <row r="53" customFormat="false" ht="15" hidden="false" customHeight="false" outlineLevel="0" collapsed="false">
      <c r="A53" s="32" t="s">
        <v>198</v>
      </c>
      <c r="B53" s="32" t="s">
        <v>199</v>
      </c>
      <c r="C53" s="32" t="s">
        <v>199</v>
      </c>
      <c r="D53" s="54" t="n">
        <v>682</v>
      </c>
      <c r="E53" s="54" t="n">
        <v>601</v>
      </c>
      <c r="F53" s="65" t="n">
        <f aca="false">IF(E53="","",D53-E53)</f>
        <v>81</v>
      </c>
      <c r="G53" s="54" t="n">
        <v>737</v>
      </c>
      <c r="H53" s="54" t="n">
        <v>766</v>
      </c>
      <c r="I53" s="65" t="n">
        <f aca="false">IF(H53="","",G53-H53)</f>
        <v>-29</v>
      </c>
      <c r="J53" s="55" t="n">
        <f aca="false">IF(OR(D53="",D53+G53=0),"",D53/(D53+G53))</f>
        <v>0.48062015503876</v>
      </c>
      <c r="K53" s="55" t="n">
        <f aca="false">IF(E53="","",E53/(E53+H53))</f>
        <v>0.439648866130212</v>
      </c>
      <c r="L53" s="66" t="n">
        <f aca="false">IF(OR(K53="",J53=""),"",(J53-K53)*100)</f>
        <v>4.09712889085476</v>
      </c>
      <c r="M53" s="36" t="n">
        <v>3.81593770440731</v>
      </c>
      <c r="N53" s="36" t="n">
        <v>2.07900889271623</v>
      </c>
      <c r="O53" s="36" t="n">
        <f aca="false">SQRT(M53^2+N53^2)</f>
        <v>4.34553317095963</v>
      </c>
      <c r="P53" s="55" t="n">
        <f aca="false">IF(J53="","",MAX(0,J53-1.96*O53/100))</f>
        <v>0.395447704887951</v>
      </c>
      <c r="Q53" s="55" t="n">
        <f aca="false">IF(J53="","",MIN(1,J53+1.96*O53/100))</f>
        <v>0.565792605189569</v>
      </c>
      <c r="R53" s="32" t="str">
        <f aca="false">IF(L53="","",IF(ABS(L53)&lt;=O53,"Yes","No"))</f>
        <v>Yes</v>
      </c>
      <c r="S53" s="32" t="str">
        <f aca="false">IF(L53="","",IF(ABS(L53)&lt;=1.96*O53,"Yes","No"))</f>
        <v>Yes</v>
      </c>
      <c r="T53" s="54" t="n">
        <f aca="false">IF(D53="","",ROUND(SQRT(((D53+G53)*O53/100)^2+(J53*(D53+G53)*0.09179)^2),0))</f>
        <v>88</v>
      </c>
      <c r="U53" s="32"/>
    </row>
    <row r="54" customFormat="false" ht="15" hidden="false" customHeight="false" outlineLevel="0" collapsed="false">
      <c r="A54" s="32" t="s">
        <v>198</v>
      </c>
      <c r="B54" s="32" t="s">
        <v>200</v>
      </c>
      <c r="C54" s="32" t="s">
        <v>201</v>
      </c>
      <c r="D54" s="54" t="n">
        <v>542</v>
      </c>
      <c r="E54" s="54" t="n">
        <v>437</v>
      </c>
      <c r="F54" s="65" t="n">
        <f aca="false">IF(E54="","",D54-E54)</f>
        <v>105</v>
      </c>
      <c r="G54" s="54" t="n">
        <v>172</v>
      </c>
      <c r="H54" s="54" t="n">
        <v>173</v>
      </c>
      <c r="I54" s="65" t="n">
        <f aca="false">IF(H54="","",G54-H54)</f>
        <v>-1</v>
      </c>
      <c r="J54" s="55" t="n">
        <f aca="false">IF(OR(D54="",D54+G54=0),"",D54/(D54+G54))</f>
        <v>0.759103641456583</v>
      </c>
      <c r="K54" s="55" t="n">
        <f aca="false">IF(E54="","",E54/(E54+H54))</f>
        <v>0.716393442622951</v>
      </c>
      <c r="L54" s="66" t="n">
        <f aca="false">IF(OR(K54="",J54=""),"",(J54-K54)*100)</f>
        <v>4.27101988336318</v>
      </c>
      <c r="M54" s="36" t="n">
        <v>4.95394180230378</v>
      </c>
      <c r="N54" s="36" t="n">
        <v>2.07900889271623</v>
      </c>
      <c r="O54" s="36" t="n">
        <f aca="false">SQRT(M54^2+N54^2)</f>
        <v>5.37250568697754</v>
      </c>
      <c r="P54" s="55" t="n">
        <f aca="false">IF(J54="","",MAX(0,J54-1.96*O54/100))</f>
        <v>0.653802529991823</v>
      </c>
      <c r="Q54" s="55" t="n">
        <f aca="false">IF(J54="","",MIN(1,J54+1.96*O54/100))</f>
        <v>0.864404752921342</v>
      </c>
      <c r="R54" s="32" t="str">
        <f aca="false">IF(L54="","",IF(ABS(L54)&lt;=O54,"Yes","No"))</f>
        <v>Yes</v>
      </c>
      <c r="S54" s="32" t="str">
        <f aca="false">IF(L54="","",IF(ABS(L54)&lt;=1.96*O54,"Yes","No"))</f>
        <v>Yes</v>
      </c>
      <c r="T54" s="54" t="n">
        <f aca="false">IF(D54="","",ROUND(SQRT(((D54+G54)*O54/100)^2+(J54*(D54+G54)*0.15542)^2),0))</f>
        <v>93</v>
      </c>
      <c r="U54" s="32"/>
    </row>
    <row r="55" customFormat="false" ht="15" hidden="false" customHeight="false" outlineLevel="0" collapsed="false">
      <c r="A55" s="32" t="s">
        <v>198</v>
      </c>
      <c r="B55" s="32" t="s">
        <v>200</v>
      </c>
      <c r="C55" s="32" t="s">
        <v>202</v>
      </c>
      <c r="D55" s="54" t="n">
        <v>348</v>
      </c>
      <c r="E55" s="54" t="n">
        <v>328</v>
      </c>
      <c r="F55" s="65" t="n">
        <f aca="false">IF(E55="","",D55-E55)</f>
        <v>20</v>
      </c>
      <c r="G55" s="54" t="n">
        <v>128</v>
      </c>
      <c r="H55" s="54" t="n">
        <v>173</v>
      </c>
      <c r="I55" s="65" t="n">
        <f aca="false">IF(H55="","",G55-H55)</f>
        <v>-45</v>
      </c>
      <c r="J55" s="55" t="n">
        <f aca="false">IF(OR(D55="",D55+G55=0),"",D55/(D55+G55))</f>
        <v>0.73109243697479</v>
      </c>
      <c r="K55" s="55" t="n">
        <f aca="false">IF(E55="","",E55/(E55+H55))</f>
        <v>0.654690618762475</v>
      </c>
      <c r="L55" s="66" t="n">
        <f aca="false">IF(OR(K55="",J55=""),"",(J55-K55)*100)</f>
        <v>7.64018182123149</v>
      </c>
      <c r="M55" s="36" t="n">
        <v>4.95394180230378</v>
      </c>
      <c r="N55" s="36" t="n">
        <v>2.07900889271623</v>
      </c>
      <c r="O55" s="36" t="n">
        <f aca="false">SQRT(M55^2+N55^2)</f>
        <v>5.37250568697754</v>
      </c>
      <c r="P55" s="55" t="n">
        <f aca="false">IF(J55="","",MAX(0,J55-1.96*O55/100))</f>
        <v>0.62579132551003</v>
      </c>
      <c r="Q55" s="55" t="n">
        <f aca="false">IF(J55="","",MIN(1,J55+1.96*O55/100))</f>
        <v>0.83639354843955</v>
      </c>
      <c r="R55" s="32" t="str">
        <f aca="false">IF(L55="","",IF(ABS(L55)&lt;=O55,"Yes","No"))</f>
        <v>No</v>
      </c>
      <c r="S55" s="32" t="str">
        <f aca="false">IF(L55="","",IF(ABS(L55)&lt;=1.96*O55,"Yes","No"))</f>
        <v>Yes</v>
      </c>
      <c r="T55" s="54" t="n">
        <f aca="false">IF(D55="","",ROUND(SQRT(((D55+G55)*O55/100)^2+(J55*(D55+G55)*0.15542)^2),0))</f>
        <v>60</v>
      </c>
      <c r="U55" s="32"/>
    </row>
    <row r="56" customFormat="false" ht="15" hidden="false" customHeight="false" outlineLevel="0" collapsed="false">
      <c r="A56" s="32" t="s">
        <v>198</v>
      </c>
      <c r="B56" s="32" t="s">
        <v>200</v>
      </c>
      <c r="C56" s="32" t="s">
        <v>203</v>
      </c>
      <c r="D56" s="54" t="n">
        <v>393</v>
      </c>
      <c r="E56" s="54" t="n">
        <v>347</v>
      </c>
      <c r="F56" s="65" t="n">
        <f aca="false">IF(E56="","",D56-E56)</f>
        <v>46</v>
      </c>
      <c r="G56" s="54" t="n">
        <v>120</v>
      </c>
      <c r="H56" s="54" t="n">
        <v>147</v>
      </c>
      <c r="I56" s="65" t="n">
        <f aca="false">IF(H56="","",G56-H56)</f>
        <v>-27</v>
      </c>
      <c r="J56" s="55" t="n">
        <f aca="false">IF(OR(D56="",D56+G56=0),"",D56/(D56+G56))</f>
        <v>0.766081871345029</v>
      </c>
      <c r="K56" s="55" t="n">
        <f aca="false">IF(E56="","",E56/(E56+H56))</f>
        <v>0.702429149797571</v>
      </c>
      <c r="L56" s="66" t="n">
        <f aca="false">IF(OR(K56="",J56=""),"",(J56-K56)*100)</f>
        <v>6.36527215474584</v>
      </c>
      <c r="M56" s="36" t="n">
        <v>4.95394180230378</v>
      </c>
      <c r="N56" s="36" t="n">
        <v>2.07900889271623</v>
      </c>
      <c r="O56" s="36" t="n">
        <f aca="false">SQRT(M56^2+N56^2)</f>
        <v>5.37250568697754</v>
      </c>
      <c r="P56" s="55" t="n">
        <f aca="false">IF(J56="","",MAX(0,J56-1.96*O56/100))</f>
        <v>0.66078075988027</v>
      </c>
      <c r="Q56" s="55" t="n">
        <f aca="false">IF(J56="","",MIN(1,J56+1.96*O56/100))</f>
        <v>0.871382982809789</v>
      </c>
      <c r="R56" s="32" t="str">
        <f aca="false">IF(L56="","",IF(ABS(L56)&lt;=O56,"Yes","No"))</f>
        <v>No</v>
      </c>
      <c r="S56" s="32" t="str">
        <f aca="false">IF(L56="","",IF(ABS(L56)&lt;=1.96*O56,"Yes","No"))</f>
        <v>Yes</v>
      </c>
      <c r="T56" s="54" t="n">
        <f aca="false">IF(D56="","",ROUND(SQRT(((D56+G56)*O56/100)^2+(J56*(D56+G56)*0.15542)^2),0))</f>
        <v>67</v>
      </c>
      <c r="U56" s="32"/>
    </row>
    <row r="57" customFormat="false" ht="15" hidden="false" customHeight="false" outlineLevel="0" collapsed="false">
      <c r="A57" s="32" t="s">
        <v>198</v>
      </c>
      <c r="B57" s="32" t="s">
        <v>200</v>
      </c>
      <c r="C57" s="32" t="s">
        <v>204</v>
      </c>
      <c r="D57" s="54" t="n">
        <v>333</v>
      </c>
      <c r="E57" s="54" t="n">
        <v>314</v>
      </c>
      <c r="F57" s="65" t="n">
        <f aca="false">IF(E57="","",D57-E57)</f>
        <v>19</v>
      </c>
      <c r="G57" s="54" t="n">
        <v>141</v>
      </c>
      <c r="H57" s="54" t="n">
        <v>149</v>
      </c>
      <c r="I57" s="65" t="n">
        <f aca="false">IF(H57="","",G57-H57)</f>
        <v>-8</v>
      </c>
      <c r="J57" s="55" t="n">
        <f aca="false">IF(OR(D57="",D57+G57=0),"",D57/(D57+G57))</f>
        <v>0.70253164556962</v>
      </c>
      <c r="K57" s="55" t="n">
        <f aca="false">IF(E57="","",E57/(E57+H57))</f>
        <v>0.678185745140389</v>
      </c>
      <c r="L57" s="66" t="n">
        <f aca="false">IF(OR(K57="",J57=""),"",(J57-K57)*100)</f>
        <v>2.43459004292315</v>
      </c>
      <c r="M57" s="36" t="n">
        <v>4.95394180230378</v>
      </c>
      <c r="N57" s="36" t="n">
        <v>2.07900889271623</v>
      </c>
      <c r="O57" s="36" t="n">
        <f aca="false">SQRT(M57^2+N57^2)</f>
        <v>5.37250568697754</v>
      </c>
      <c r="P57" s="55" t="n">
        <f aca="false">IF(J57="","",MAX(0,J57-1.96*O57/100))</f>
        <v>0.597230534104861</v>
      </c>
      <c r="Q57" s="55" t="n">
        <f aca="false">IF(J57="","",MIN(1,J57+1.96*O57/100))</f>
        <v>0.80783275703438</v>
      </c>
      <c r="R57" s="32" t="str">
        <f aca="false">IF(L57="","",IF(ABS(L57)&lt;=O57,"Yes","No"))</f>
        <v>Yes</v>
      </c>
      <c r="S57" s="32" t="str">
        <f aca="false">IF(L57="","",IF(ABS(L57)&lt;=1.96*O57,"Yes","No"))</f>
        <v>Yes</v>
      </c>
      <c r="T57" s="54" t="n">
        <f aca="false">IF(D57="","",ROUND(SQRT(((D57+G57)*O57/100)^2+(J57*(D57+G57)*0.15542)^2),0))</f>
        <v>58</v>
      </c>
      <c r="U57" s="32"/>
    </row>
    <row r="58" customFormat="false" ht="15" hidden="false" customHeight="false" outlineLevel="0" collapsed="false">
      <c r="A58" s="32" t="s">
        <v>198</v>
      </c>
      <c r="B58" s="32" t="s">
        <v>200</v>
      </c>
      <c r="C58" s="32" t="s">
        <v>205</v>
      </c>
      <c r="D58" s="54" t="n">
        <v>387</v>
      </c>
      <c r="E58" s="54" t="n">
        <v>364</v>
      </c>
      <c r="F58" s="65" t="n">
        <f aca="false">IF(E58="","",D58-E58)</f>
        <v>23</v>
      </c>
      <c r="G58" s="54" t="n">
        <v>133</v>
      </c>
      <c r="H58" s="54" t="n">
        <v>137</v>
      </c>
      <c r="I58" s="65" t="n">
        <f aca="false">IF(H58="","",G58-H58)</f>
        <v>-4</v>
      </c>
      <c r="J58" s="55" t="n">
        <f aca="false">IF(OR(D58="",D58+G58=0),"",D58/(D58+G58))</f>
        <v>0.744230769230769</v>
      </c>
      <c r="K58" s="55" t="n">
        <f aca="false">IF(E58="","",E58/(E58+H58))</f>
        <v>0.726546906187625</v>
      </c>
      <c r="L58" s="66" t="n">
        <f aca="false">IF(OR(K58="",J58=""),"",(J58-K58)*100)</f>
        <v>1.76838630431445</v>
      </c>
      <c r="M58" s="36" t="n">
        <v>4.95394180230378</v>
      </c>
      <c r="N58" s="36" t="n">
        <v>2.07900889271623</v>
      </c>
      <c r="O58" s="36" t="n">
        <f aca="false">SQRT(M58^2+N58^2)</f>
        <v>5.37250568697754</v>
      </c>
      <c r="P58" s="55" t="n">
        <f aca="false">IF(J58="","",MAX(0,J58-1.96*O58/100))</f>
        <v>0.63892965776601</v>
      </c>
      <c r="Q58" s="55" t="n">
        <f aca="false">IF(J58="","",MIN(1,J58+1.96*O58/100))</f>
        <v>0.849531880695529</v>
      </c>
      <c r="R58" s="32" t="str">
        <f aca="false">IF(L58="","",IF(ABS(L58)&lt;=O58,"Yes","No"))</f>
        <v>Yes</v>
      </c>
      <c r="S58" s="32" t="str">
        <f aca="false">IF(L58="","",IF(ABS(L58)&lt;=1.96*O58,"Yes","No"))</f>
        <v>Yes</v>
      </c>
      <c r="T58" s="54" t="n">
        <f aca="false">IF(D58="","",ROUND(SQRT(((D58+G58)*O58/100)^2+(J58*(D58+G58)*0.15542)^2),0))</f>
        <v>66</v>
      </c>
      <c r="U58" s="32"/>
    </row>
    <row r="59" customFormat="false" ht="15" hidden="false" customHeight="false" outlineLevel="0" collapsed="false">
      <c r="A59" s="32" t="s">
        <v>198</v>
      </c>
      <c r="B59" s="32" t="s">
        <v>200</v>
      </c>
      <c r="C59" s="32" t="s">
        <v>206</v>
      </c>
      <c r="D59" s="54" t="n">
        <v>451</v>
      </c>
      <c r="E59" s="54" t="n">
        <v>399</v>
      </c>
      <c r="F59" s="65" t="n">
        <f aca="false">IF(E59="","",D59-E59)</f>
        <v>52</v>
      </c>
      <c r="G59" s="54" t="n">
        <v>186</v>
      </c>
      <c r="H59" s="54" t="n">
        <v>171</v>
      </c>
      <c r="I59" s="65" t="n">
        <f aca="false">IF(H59="","",G59-H59)</f>
        <v>15</v>
      </c>
      <c r="J59" s="55" t="n">
        <f aca="false">IF(OR(D59="",D59+G59=0),"",D59/(D59+G59))</f>
        <v>0.708006279434851</v>
      </c>
      <c r="K59" s="55" t="n">
        <f aca="false">IF(E59="","",E59/(E59+H59))</f>
        <v>0.7</v>
      </c>
      <c r="L59" s="66" t="n">
        <f aca="false">IF(OR(K59="",J59=""),"",(J59-K59)*100)</f>
        <v>0.800627943485088</v>
      </c>
      <c r="M59" s="36" t="n">
        <v>4.95394180230378</v>
      </c>
      <c r="N59" s="36" t="n">
        <v>2.07900889271623</v>
      </c>
      <c r="O59" s="36" t="n">
        <f aca="false">SQRT(M59^2+N59^2)</f>
        <v>5.37250568697754</v>
      </c>
      <c r="P59" s="55" t="n">
        <f aca="false">IF(J59="","",MAX(0,J59-1.96*O59/100))</f>
        <v>0.602705167970091</v>
      </c>
      <c r="Q59" s="55" t="n">
        <f aca="false">IF(J59="","",MIN(1,J59+1.96*O59/100))</f>
        <v>0.813307390899611</v>
      </c>
      <c r="R59" s="32" t="str">
        <f aca="false">IF(L59="","",IF(ABS(L59)&lt;=O59,"Yes","No"))</f>
        <v>Yes</v>
      </c>
      <c r="S59" s="32" t="str">
        <f aca="false">IF(L59="","",IF(ABS(L59)&lt;=1.96*O59,"Yes","No"))</f>
        <v>Yes</v>
      </c>
      <c r="T59" s="54" t="n">
        <f aca="false">IF(D59="","",ROUND(SQRT(((D59+G59)*O59/100)^2+(J59*(D59+G59)*0.15542)^2),0))</f>
        <v>78</v>
      </c>
      <c r="U59" s="32"/>
    </row>
    <row r="60" customFormat="false" ht="15" hidden="false" customHeight="false" outlineLevel="0" collapsed="false">
      <c r="A60" s="32" t="s">
        <v>198</v>
      </c>
      <c r="B60" s="32" t="s">
        <v>200</v>
      </c>
      <c r="C60" s="32" t="s">
        <v>207</v>
      </c>
      <c r="D60" s="54" t="n">
        <v>951</v>
      </c>
      <c r="E60" s="54" t="n">
        <v>1034</v>
      </c>
      <c r="F60" s="65" t="n">
        <f aca="false">IF(E60="","",D60-E60)</f>
        <v>-83</v>
      </c>
      <c r="G60" s="54" t="n">
        <v>322</v>
      </c>
      <c r="H60" s="54" t="n">
        <v>285</v>
      </c>
      <c r="I60" s="65" t="n">
        <f aca="false">IF(H60="","",G60-H60)</f>
        <v>37</v>
      </c>
      <c r="J60" s="55" t="n">
        <f aca="false">IF(OR(D60="",D60+G60=0),"",D60/(D60+G60))</f>
        <v>0.747054202670856</v>
      </c>
      <c r="K60" s="55" t="n">
        <f aca="false">IF(E60="","",E60/(E60+H60))</f>
        <v>0.783927217589083</v>
      </c>
      <c r="L60" s="66" t="n">
        <f aca="false">IF(OR(K60="",J60=""),"",(J60-K60)*100)</f>
        <v>-3.68730149182265</v>
      </c>
      <c r="M60" s="36" t="n">
        <v>3.81593770440731</v>
      </c>
      <c r="N60" s="36" t="n">
        <v>2.07900889271623</v>
      </c>
      <c r="O60" s="36" t="n">
        <f aca="false">SQRT(M60^2+N60^2)</f>
        <v>4.34553317095963</v>
      </c>
      <c r="P60" s="55" t="n">
        <f aca="false">IF(J60="","",MAX(0,J60-1.96*O60/100))</f>
        <v>0.661881752520047</v>
      </c>
      <c r="Q60" s="55" t="n">
        <f aca="false">IF(J60="","",MIN(1,J60+1.96*O60/100))</f>
        <v>0.832226652821665</v>
      </c>
      <c r="R60" s="32" t="str">
        <f aca="false">IF(L60="","",IF(ABS(L60)&lt;=O60,"Yes","No"))</f>
        <v>Yes</v>
      </c>
      <c r="S60" s="32" t="str">
        <f aca="false">IF(L60="","",IF(ABS(L60)&lt;=1.96*O60,"Yes","No"))</f>
        <v>Yes</v>
      </c>
      <c r="T60" s="54" t="n">
        <f aca="false">IF(D60="","",ROUND(SQRT(((D60+G60)*O60/100)^2+(J60*(D60+G60)*0.09179)^2),0))</f>
        <v>103</v>
      </c>
      <c r="U60" s="32"/>
    </row>
    <row r="61" customFormat="false" ht="15" hidden="false" customHeight="false" outlineLevel="0" collapsed="false">
      <c r="A61" s="32" t="s">
        <v>198</v>
      </c>
      <c r="B61" s="32" t="s">
        <v>200</v>
      </c>
      <c r="C61" s="32" t="s">
        <v>208</v>
      </c>
      <c r="D61" s="54" t="n">
        <v>391</v>
      </c>
      <c r="E61" s="54" t="n">
        <v>377</v>
      </c>
      <c r="F61" s="65" t="n">
        <f aca="false">IF(E61="","",D61-E61)</f>
        <v>14</v>
      </c>
      <c r="G61" s="54" t="n">
        <v>214</v>
      </c>
      <c r="H61" s="54" t="n">
        <v>190</v>
      </c>
      <c r="I61" s="65" t="n">
        <f aca="false">IF(H61="","",G61-H61)</f>
        <v>24</v>
      </c>
      <c r="J61" s="55" t="n">
        <f aca="false">IF(OR(D61="",D61+G61=0),"",D61/(D61+G61))</f>
        <v>0.646280991735537</v>
      </c>
      <c r="K61" s="55" t="n">
        <f aca="false">IF(E61="","",E61/(E61+H61))</f>
        <v>0.664902998236332</v>
      </c>
      <c r="L61" s="66" t="n">
        <f aca="false">IF(OR(K61="",J61=""),"",(J61-K61)*100)</f>
        <v>-1.86220065007944</v>
      </c>
      <c r="M61" s="36" t="n">
        <v>4.95394180230378</v>
      </c>
      <c r="N61" s="36" t="n">
        <v>2.07900889271623</v>
      </c>
      <c r="O61" s="36" t="n">
        <f aca="false">SQRT(M61^2+N61^2)</f>
        <v>5.37250568697754</v>
      </c>
      <c r="P61" s="55" t="n">
        <f aca="false">IF(J61="","",MAX(0,J61-1.96*O61/100))</f>
        <v>0.540979880270778</v>
      </c>
      <c r="Q61" s="55" t="n">
        <f aca="false">IF(J61="","",MIN(1,J61+1.96*O61/100))</f>
        <v>0.751582103200297</v>
      </c>
      <c r="R61" s="32" t="str">
        <f aca="false">IF(L61="","",IF(ABS(L61)&lt;=O61,"Yes","No"))</f>
        <v>Yes</v>
      </c>
      <c r="S61" s="32" t="str">
        <f aca="false">IF(L61="","",IF(ABS(L61)&lt;=1.96*O61,"Yes","No"))</f>
        <v>Yes</v>
      </c>
      <c r="T61" s="54" t="n">
        <f aca="false">IF(D61="","",ROUND(SQRT(((D61+G61)*O61/100)^2+(J61*(D61+G61)*0.15542)^2),0))</f>
        <v>69</v>
      </c>
      <c r="U61" s="32"/>
    </row>
    <row r="62" customFormat="false" ht="15" hidden="false" customHeight="false" outlineLevel="0" collapsed="false">
      <c r="A62" s="32" t="s">
        <v>198</v>
      </c>
      <c r="B62" s="32" t="s">
        <v>200</v>
      </c>
      <c r="C62" s="32" t="s">
        <v>209</v>
      </c>
      <c r="D62" s="54" t="n">
        <v>612</v>
      </c>
      <c r="E62" s="54" t="n">
        <v>619</v>
      </c>
      <c r="F62" s="65" t="n">
        <f aca="false">IF(E62="","",D62-E62)</f>
        <v>-7</v>
      </c>
      <c r="G62" s="54" t="n">
        <v>386</v>
      </c>
      <c r="H62" s="54" t="n">
        <v>400</v>
      </c>
      <c r="I62" s="65" t="n">
        <f aca="false">IF(H62="","",G62-H62)</f>
        <v>-14</v>
      </c>
      <c r="J62" s="55" t="n">
        <f aca="false">IF(OR(D62="",D62+G62=0),"",D62/(D62+G62))</f>
        <v>0.613226452905812</v>
      </c>
      <c r="K62" s="55" t="n">
        <f aca="false">IF(E62="","",E62/(E62+H62))</f>
        <v>0.607458292443572</v>
      </c>
      <c r="L62" s="66" t="n">
        <f aca="false">IF(OR(K62="",J62=""),"",(J62-K62)*100)</f>
        <v>0.576816046223949</v>
      </c>
      <c r="M62" s="36" t="n">
        <v>3.90577125069094</v>
      </c>
      <c r="N62" s="36" t="n">
        <v>2.07900889271623</v>
      </c>
      <c r="O62" s="36" t="n">
        <f aca="false">SQRT(M62^2+N62^2)</f>
        <v>4.42462733331487</v>
      </c>
      <c r="P62" s="55" t="n">
        <f aca="false">IF(J62="","",MAX(0,J62-1.96*O62/100))</f>
        <v>0.52650375717284</v>
      </c>
      <c r="Q62" s="55" t="n">
        <f aca="false">IF(J62="","",MIN(1,J62+1.96*O62/100))</f>
        <v>0.699949148638783</v>
      </c>
      <c r="R62" s="32" t="str">
        <f aca="false">IF(L62="","",IF(ABS(L62)&lt;=O62,"Yes","No"))</f>
        <v>Yes</v>
      </c>
      <c r="S62" s="32" t="str">
        <f aca="false">IF(L62="","",IF(ABS(L62)&lt;=1.96*O62,"Yes","No"))</f>
        <v>Yes</v>
      </c>
      <c r="T62" s="54" t="n">
        <f aca="false">IF(D62="","",ROUND(SQRT(((D62+G62)*O62/100)^2+(J62*(D62+G62)*0.09439)^2),0))</f>
        <v>73</v>
      </c>
      <c r="U62" s="32"/>
    </row>
    <row r="63" customFormat="false" ht="15" hidden="false" customHeight="false" outlineLevel="0" collapsed="false">
      <c r="A63" s="32" t="s">
        <v>198</v>
      </c>
      <c r="B63" s="32" t="s">
        <v>200</v>
      </c>
      <c r="C63" s="32" t="s">
        <v>210</v>
      </c>
      <c r="D63" s="54" t="n">
        <v>434</v>
      </c>
      <c r="E63" s="54" t="n">
        <v>438</v>
      </c>
      <c r="F63" s="65" t="n">
        <f aca="false">IF(E63="","",D63-E63)</f>
        <v>-4</v>
      </c>
      <c r="G63" s="54" t="n">
        <v>282</v>
      </c>
      <c r="H63" s="54" t="n">
        <v>259</v>
      </c>
      <c r="I63" s="65" t="n">
        <f aca="false">IF(H63="","",G63-H63)</f>
        <v>23</v>
      </c>
      <c r="J63" s="55" t="n">
        <f aca="false">IF(OR(D63="",D63+G63=0),"",D63/(D63+G63))</f>
        <v>0.606145251396648</v>
      </c>
      <c r="K63" s="55" t="n">
        <f aca="false">IF(E63="","",E63/(E63+H63))</f>
        <v>0.628407460545194</v>
      </c>
      <c r="L63" s="66" t="n">
        <f aca="false">IF(OR(K63="",J63=""),"",(J63-K63)*100)</f>
        <v>-2.22622091485456</v>
      </c>
      <c r="M63" s="36" t="n">
        <v>4.95394180230378</v>
      </c>
      <c r="N63" s="36" t="n">
        <v>2.07900889271623</v>
      </c>
      <c r="O63" s="36" t="n">
        <f aca="false">SQRT(M63^2+N63^2)</f>
        <v>5.37250568697754</v>
      </c>
      <c r="P63" s="55" t="n">
        <f aca="false">IF(J63="","",MAX(0,J63-1.96*O63/100))</f>
        <v>0.500844139931888</v>
      </c>
      <c r="Q63" s="55" t="n">
        <f aca="false">IF(J63="","",MIN(1,J63+1.96*O63/100))</f>
        <v>0.711446362861408</v>
      </c>
      <c r="R63" s="32" t="str">
        <f aca="false">IF(L63="","",IF(ABS(L63)&lt;=O63,"Yes","No"))</f>
        <v>Yes</v>
      </c>
      <c r="S63" s="32" t="str">
        <f aca="false">IF(L63="","",IF(ABS(L63)&lt;=1.96*O63,"Yes","No"))</f>
        <v>Yes</v>
      </c>
      <c r="T63" s="54" t="n">
        <f aca="false">IF(D63="","",ROUND(SQRT(((D63+G63)*O63/100)^2+(J63*(D63+G63)*0.15542)^2),0))</f>
        <v>78</v>
      </c>
      <c r="U63" s="32"/>
    </row>
    <row r="64" customFormat="false" ht="15" hidden="false" customHeight="false" outlineLevel="0" collapsed="false">
      <c r="A64" s="32" t="s">
        <v>198</v>
      </c>
      <c r="B64" s="32" t="s">
        <v>200</v>
      </c>
      <c r="C64" s="32" t="s">
        <v>211</v>
      </c>
      <c r="D64" s="54" t="n">
        <v>463</v>
      </c>
      <c r="E64" s="54" t="n">
        <v>428</v>
      </c>
      <c r="F64" s="65" t="n">
        <f aca="false">IF(E64="","",D64-E64)</f>
        <v>35</v>
      </c>
      <c r="G64" s="54" t="n">
        <v>197</v>
      </c>
      <c r="H64" s="54" t="n">
        <v>195</v>
      </c>
      <c r="I64" s="65" t="n">
        <f aca="false">IF(H64="","",G64-H64)</f>
        <v>2</v>
      </c>
      <c r="J64" s="55" t="n">
        <f aca="false">IF(OR(D64="",D64+G64=0),"",D64/(D64+G64))</f>
        <v>0.701515151515152</v>
      </c>
      <c r="K64" s="55" t="n">
        <f aca="false">IF(E64="","",E64/(E64+H64))</f>
        <v>0.686998394863563</v>
      </c>
      <c r="L64" s="66" t="n">
        <f aca="false">IF(OR(K64="",J64=""),"",(J64-K64)*100)</f>
        <v>1.45167566515881</v>
      </c>
      <c r="M64" s="36" t="n">
        <v>4.95394180230378</v>
      </c>
      <c r="N64" s="36" t="n">
        <v>2.07900889271623</v>
      </c>
      <c r="O64" s="36" t="n">
        <f aca="false">SQRT(M64^2+N64^2)</f>
        <v>5.37250568697754</v>
      </c>
      <c r="P64" s="55" t="n">
        <f aca="false">IF(J64="","",MAX(0,J64-1.96*O64/100))</f>
        <v>0.596214040050392</v>
      </c>
      <c r="Q64" s="55" t="n">
        <f aca="false">IF(J64="","",MIN(1,J64+1.96*O64/100))</f>
        <v>0.806816262979911</v>
      </c>
      <c r="R64" s="32" t="str">
        <f aca="false">IF(L64="","",IF(ABS(L64)&lt;=O64,"Yes","No"))</f>
        <v>Yes</v>
      </c>
      <c r="S64" s="32" t="str">
        <f aca="false">IF(L64="","",IF(ABS(L64)&lt;=1.96*O64,"Yes","No"))</f>
        <v>Yes</v>
      </c>
      <c r="T64" s="54" t="n">
        <f aca="false">IF(D64="","",ROUND(SQRT(((D64+G64)*O64/100)^2+(J64*(D64+G64)*0.15542)^2),0))</f>
        <v>80</v>
      </c>
      <c r="U64" s="32"/>
    </row>
    <row r="65" customFormat="false" ht="15" hidden="false" customHeight="false" outlineLevel="0" collapsed="false">
      <c r="A65" s="32" t="s">
        <v>198</v>
      </c>
      <c r="B65" s="32" t="s">
        <v>200</v>
      </c>
      <c r="C65" s="32" t="s">
        <v>212</v>
      </c>
      <c r="D65" s="54" t="n">
        <v>548</v>
      </c>
      <c r="E65" s="54" t="n">
        <v>563</v>
      </c>
      <c r="F65" s="65" t="n">
        <f aca="false">IF(E65="","",D65-E65)</f>
        <v>-15</v>
      </c>
      <c r="G65" s="54" t="n">
        <v>299</v>
      </c>
      <c r="H65" s="54" t="n">
        <v>322</v>
      </c>
      <c r="I65" s="65" t="n">
        <f aca="false">IF(H65="","",G65-H65)</f>
        <v>-23</v>
      </c>
      <c r="J65" s="55" t="n">
        <f aca="false">IF(OR(D65="",D65+G65=0),"",D65/(D65+G65))</f>
        <v>0.646989374262102</v>
      </c>
      <c r="K65" s="55" t="n">
        <f aca="false">IF(E65="","",E65/(E65+H65))</f>
        <v>0.636158192090396</v>
      </c>
      <c r="L65" s="66" t="n">
        <f aca="false">IF(OR(K65="",J65=""),"",(J65-K65)*100)</f>
        <v>1.08311821717061</v>
      </c>
      <c r="M65" s="36" t="n">
        <v>3.90577125069094</v>
      </c>
      <c r="N65" s="36" t="n">
        <v>2.07900889271623</v>
      </c>
      <c r="O65" s="36" t="n">
        <f aca="false">SQRT(M65^2+N65^2)</f>
        <v>4.42462733331487</v>
      </c>
      <c r="P65" s="55" t="n">
        <f aca="false">IF(J65="","",MAX(0,J65-1.96*O65/100))</f>
        <v>0.56026667852913</v>
      </c>
      <c r="Q65" s="55" t="n">
        <f aca="false">IF(J65="","",MIN(1,J65+1.96*O65/100))</f>
        <v>0.733712069995073</v>
      </c>
      <c r="R65" s="32" t="str">
        <f aca="false">IF(L65="","",IF(ABS(L65)&lt;=O65,"Yes","No"))</f>
        <v>Yes</v>
      </c>
      <c r="S65" s="32" t="str">
        <f aca="false">IF(L65="","",IF(ABS(L65)&lt;=1.96*O65,"Yes","No"))</f>
        <v>Yes</v>
      </c>
      <c r="T65" s="54" t="n">
        <f aca="false">IF(D65="","",ROUND(SQRT(((D65+G65)*O65/100)^2+(J65*(D65+G65)*0.09439)^2),0))</f>
        <v>64</v>
      </c>
      <c r="U65" s="32"/>
    </row>
    <row r="66" customFormat="false" ht="15" hidden="false" customHeight="false" outlineLevel="0" collapsed="false">
      <c r="A66" s="32" t="s">
        <v>198</v>
      </c>
      <c r="B66" s="32" t="s">
        <v>200</v>
      </c>
      <c r="C66" s="32" t="s">
        <v>213</v>
      </c>
      <c r="D66" s="54" t="n">
        <v>473</v>
      </c>
      <c r="E66" s="54" t="n">
        <v>472</v>
      </c>
      <c r="F66" s="65" t="n">
        <f aca="false">IF(E66="","",D66-E66)</f>
        <v>1</v>
      </c>
      <c r="G66" s="54" t="n">
        <v>295</v>
      </c>
      <c r="H66" s="54" t="n">
        <v>273</v>
      </c>
      <c r="I66" s="65" t="n">
        <f aca="false">IF(H66="","",G66-H66)</f>
        <v>22</v>
      </c>
      <c r="J66" s="55" t="n">
        <f aca="false">IF(OR(D66="",D66+G66=0),"",D66/(D66+G66))</f>
        <v>0.615885416666667</v>
      </c>
      <c r="K66" s="55" t="n">
        <f aca="false">IF(E66="","",E66/(E66+H66))</f>
        <v>0.633557046979866</v>
      </c>
      <c r="L66" s="66" t="n">
        <f aca="false">IF(OR(K66="",J66=""),"",(J66-K66)*100)</f>
        <v>-1.76716303131992</v>
      </c>
      <c r="M66" s="36" t="n">
        <v>3.90577125069094</v>
      </c>
      <c r="N66" s="36" t="n">
        <v>2.07900889271623</v>
      </c>
      <c r="O66" s="36" t="n">
        <f aca="false">SQRT(M66^2+N66^2)</f>
        <v>4.42462733331487</v>
      </c>
      <c r="P66" s="55" t="n">
        <f aca="false">IF(J66="","",MAX(0,J66-1.96*O66/100))</f>
        <v>0.529162720933695</v>
      </c>
      <c r="Q66" s="55" t="n">
        <f aca="false">IF(J66="","",MIN(1,J66+1.96*O66/100))</f>
        <v>0.702608112399638</v>
      </c>
      <c r="R66" s="32" t="str">
        <f aca="false">IF(L66="","",IF(ABS(L66)&lt;=O66,"Yes","No"))</f>
        <v>Yes</v>
      </c>
      <c r="S66" s="32" t="str">
        <f aca="false">IF(L66="","",IF(ABS(L66)&lt;=1.96*O66,"Yes","No"))</f>
        <v>Yes</v>
      </c>
      <c r="T66" s="54" t="n">
        <f aca="false">IF(D66="","",ROUND(SQRT(((D66+G66)*O66/100)^2+(J66*(D66+G66)*0.09439)^2),0))</f>
        <v>56</v>
      </c>
      <c r="U66" s="32"/>
    </row>
    <row r="67" customFormat="false" ht="15" hidden="false" customHeight="false" outlineLevel="0" collapsed="false">
      <c r="A67" s="32" t="s">
        <v>198</v>
      </c>
      <c r="B67" s="32" t="s">
        <v>200</v>
      </c>
      <c r="C67" s="32" t="s">
        <v>214</v>
      </c>
      <c r="D67" s="54" t="n">
        <v>435</v>
      </c>
      <c r="E67" s="54" t="n">
        <v>426</v>
      </c>
      <c r="F67" s="65" t="n">
        <f aca="false">IF(E67="","",D67-E67)</f>
        <v>9</v>
      </c>
      <c r="G67" s="54" t="n">
        <v>323</v>
      </c>
      <c r="H67" s="54" t="n">
        <v>331</v>
      </c>
      <c r="I67" s="65" t="n">
        <f aca="false">IF(H67="","",G67-H67)</f>
        <v>-8</v>
      </c>
      <c r="J67" s="55" t="n">
        <f aca="false">IF(OR(D67="",D67+G67=0),"",D67/(D67+G67))</f>
        <v>0.573878627968338</v>
      </c>
      <c r="K67" s="55" t="n">
        <f aca="false">IF(E67="","",E67/(E67+H67))</f>
        <v>0.562747688243065</v>
      </c>
      <c r="L67" s="66" t="n">
        <f aca="false">IF(OR(K67="",J67=""),"",(J67-K67)*100)</f>
        <v>1.1130939725273</v>
      </c>
      <c r="M67" s="36" t="n">
        <v>3.90577125069094</v>
      </c>
      <c r="N67" s="36" t="n">
        <v>2.07900889271623</v>
      </c>
      <c r="O67" s="36" t="n">
        <f aca="false">SQRT(M67^2+N67^2)</f>
        <v>4.42462733331487</v>
      </c>
      <c r="P67" s="55" t="n">
        <f aca="false">IF(J67="","",MAX(0,J67-1.96*O67/100))</f>
        <v>0.487155932235366</v>
      </c>
      <c r="Q67" s="55" t="n">
        <f aca="false">IF(J67="","",MIN(1,J67+1.96*O67/100))</f>
        <v>0.660601323701309</v>
      </c>
      <c r="R67" s="32" t="str">
        <f aca="false">IF(L67="","",IF(ABS(L67)&lt;=O67,"Yes","No"))</f>
        <v>Yes</v>
      </c>
      <c r="S67" s="32" t="str">
        <f aca="false">IF(L67="","",IF(ABS(L67)&lt;=1.96*O67,"Yes","No"))</f>
        <v>Yes</v>
      </c>
      <c r="T67" s="54" t="n">
        <f aca="false">IF(D67="","",ROUND(SQRT(((D67+G67)*O67/100)^2+(J67*(D67+G67)*0.09439)^2),0))</f>
        <v>53</v>
      </c>
      <c r="U67" s="32"/>
    </row>
    <row r="68" customFormat="false" ht="15" hidden="false" customHeight="false" outlineLevel="0" collapsed="false">
      <c r="A68" s="32" t="s">
        <v>198</v>
      </c>
      <c r="B68" s="32" t="s">
        <v>200</v>
      </c>
      <c r="C68" s="32" t="s">
        <v>215</v>
      </c>
      <c r="D68" s="54" t="n">
        <v>447</v>
      </c>
      <c r="E68" s="54" t="n">
        <v>418</v>
      </c>
      <c r="F68" s="65" t="n">
        <f aca="false">IF(E68="","",D68-E68)</f>
        <v>29</v>
      </c>
      <c r="G68" s="54" t="n">
        <v>270</v>
      </c>
      <c r="H68" s="54" t="n">
        <v>278</v>
      </c>
      <c r="I68" s="65" t="n">
        <f aca="false">IF(H68="","",G68-H68)</f>
        <v>-8</v>
      </c>
      <c r="J68" s="55" t="n">
        <f aca="false">IF(OR(D68="",D68+G68=0),"",D68/(D68+G68))</f>
        <v>0.623430962343096</v>
      </c>
      <c r="K68" s="55" t="n">
        <f aca="false">IF(E68="","",E68/(E68+H68))</f>
        <v>0.600574712643678</v>
      </c>
      <c r="L68" s="66" t="n">
        <f aca="false">IF(OR(K68="",J68=""),"",(J68-K68)*100)</f>
        <v>2.28562496994181</v>
      </c>
      <c r="M68" s="36" t="n">
        <v>4.95394180230378</v>
      </c>
      <c r="N68" s="36" t="n">
        <v>2.07900889271623</v>
      </c>
      <c r="O68" s="36" t="n">
        <f aca="false">SQRT(M68^2+N68^2)</f>
        <v>5.37250568697754</v>
      </c>
      <c r="P68" s="55" t="n">
        <f aca="false">IF(J68="","",MAX(0,J68-1.96*O68/100))</f>
        <v>0.518129850878337</v>
      </c>
      <c r="Q68" s="55" t="n">
        <f aca="false">IF(J68="","",MIN(1,J68+1.96*O68/100))</f>
        <v>0.728732073807856</v>
      </c>
      <c r="R68" s="32" t="str">
        <f aca="false">IF(L68="","",IF(ABS(L68)&lt;=O68,"Yes","No"))</f>
        <v>Yes</v>
      </c>
      <c r="S68" s="32" t="str">
        <f aca="false">IF(L68="","",IF(ABS(L68)&lt;=1.96*O68,"Yes","No"))</f>
        <v>Yes</v>
      </c>
      <c r="T68" s="54" t="n">
        <f aca="false">IF(D68="","",ROUND(SQRT(((D68+G68)*O68/100)^2+(J68*(D68+G68)*0.15542)^2),0))</f>
        <v>79</v>
      </c>
      <c r="U68" s="32"/>
    </row>
    <row r="69" customFormat="false" ht="15" hidden="false" customHeight="false" outlineLevel="0" collapsed="false">
      <c r="A69" s="32" t="s">
        <v>198</v>
      </c>
      <c r="B69" s="32" t="s">
        <v>200</v>
      </c>
      <c r="C69" s="32" t="s">
        <v>216</v>
      </c>
      <c r="D69" s="54" t="n">
        <v>461</v>
      </c>
      <c r="E69" s="54" t="n">
        <v>424</v>
      </c>
      <c r="F69" s="65" t="n">
        <f aca="false">IF(E69="","",D69-E69)</f>
        <v>37</v>
      </c>
      <c r="G69" s="54" t="n">
        <v>167</v>
      </c>
      <c r="H69" s="54" t="n">
        <v>188</v>
      </c>
      <c r="I69" s="65" t="n">
        <f aca="false">IF(H69="","",G69-H69)</f>
        <v>-21</v>
      </c>
      <c r="J69" s="55" t="n">
        <f aca="false">IF(OR(D69="",D69+G69=0),"",D69/(D69+G69))</f>
        <v>0.734076433121019</v>
      </c>
      <c r="K69" s="55" t="n">
        <f aca="false">IF(E69="","",E69/(E69+H69))</f>
        <v>0.69281045751634</v>
      </c>
      <c r="L69" s="66" t="n">
        <f aca="false">IF(OR(K69="",J69=""),"",(J69-K69)*100)</f>
        <v>4.12659756046793</v>
      </c>
      <c r="M69" s="36" t="n">
        <v>4.95394180230378</v>
      </c>
      <c r="N69" s="36" t="n">
        <v>2.07900889271623</v>
      </c>
      <c r="O69" s="36" t="n">
        <f aca="false">SQRT(M69^2+N69^2)</f>
        <v>5.37250568697754</v>
      </c>
      <c r="P69" s="55" t="n">
        <f aca="false">IF(J69="","",MAX(0,J69-1.96*O69/100))</f>
        <v>0.62877532165626</v>
      </c>
      <c r="Q69" s="55" t="n">
        <f aca="false">IF(J69="","",MIN(1,J69+1.96*O69/100))</f>
        <v>0.839377544585779</v>
      </c>
      <c r="R69" s="32" t="str">
        <f aca="false">IF(L69="","",IF(ABS(L69)&lt;=O69,"Yes","No"))</f>
        <v>Yes</v>
      </c>
      <c r="S69" s="32" t="str">
        <f aca="false">IF(L69="","",IF(ABS(L69)&lt;=1.96*O69,"Yes","No"))</f>
        <v>Yes</v>
      </c>
      <c r="T69" s="54" t="n">
        <f aca="false">IF(D69="","",ROUND(SQRT(((D69+G69)*O69/100)^2+(J69*(D69+G69)*0.15542)^2),0))</f>
        <v>79</v>
      </c>
      <c r="U69" s="32"/>
    </row>
    <row r="70" customFormat="false" ht="15" hidden="false" customHeight="false" outlineLevel="0" collapsed="false">
      <c r="A70" s="32" t="s">
        <v>198</v>
      </c>
      <c r="B70" s="32" t="s">
        <v>200</v>
      </c>
      <c r="C70" s="32" t="s">
        <v>217</v>
      </c>
      <c r="D70" s="54" t="n">
        <v>370</v>
      </c>
      <c r="E70" s="54" t="n">
        <v>330</v>
      </c>
      <c r="F70" s="65" t="n">
        <f aca="false">IF(E70="","",D70-E70)</f>
        <v>40</v>
      </c>
      <c r="G70" s="54" t="n">
        <v>173</v>
      </c>
      <c r="H70" s="54" t="n">
        <v>195</v>
      </c>
      <c r="I70" s="65" t="n">
        <f aca="false">IF(H70="","",G70-H70)</f>
        <v>-22</v>
      </c>
      <c r="J70" s="55" t="n">
        <f aca="false">IF(OR(D70="",D70+G70=0),"",D70/(D70+G70))</f>
        <v>0.681399631675875</v>
      </c>
      <c r="K70" s="55" t="n">
        <f aca="false">IF(E70="","",E70/(E70+H70))</f>
        <v>0.628571428571429</v>
      </c>
      <c r="L70" s="66" t="n">
        <f aca="false">IF(OR(K70="",J70=""),"",(J70-K70)*100)</f>
        <v>5.28282031044463</v>
      </c>
      <c r="M70" s="36" t="n">
        <v>4.95394180230378</v>
      </c>
      <c r="N70" s="36" t="n">
        <v>2.07900889271623</v>
      </c>
      <c r="O70" s="36" t="n">
        <f aca="false">SQRT(M70^2+N70^2)</f>
        <v>5.37250568697754</v>
      </c>
      <c r="P70" s="55" t="n">
        <f aca="false">IF(J70="","",MAX(0,J70-1.96*O70/100))</f>
        <v>0.576098520211115</v>
      </c>
      <c r="Q70" s="55" t="n">
        <f aca="false">IF(J70="","",MIN(1,J70+1.96*O70/100))</f>
        <v>0.786700743140635</v>
      </c>
      <c r="R70" s="32" t="str">
        <f aca="false">IF(L70="","",IF(ABS(L70)&lt;=O70,"Yes","No"))</f>
        <v>Yes</v>
      </c>
      <c r="S70" s="32" t="str">
        <f aca="false">IF(L70="","",IF(ABS(L70)&lt;=1.96*O70,"Yes","No"))</f>
        <v>Yes</v>
      </c>
      <c r="T70" s="54" t="n">
        <f aca="false">IF(D70="","",ROUND(SQRT(((D70+G70)*O70/100)^2+(J70*(D70+G70)*0.15542)^2),0))</f>
        <v>64</v>
      </c>
      <c r="U70" s="32"/>
    </row>
    <row r="71" customFormat="false" ht="15" hidden="false" customHeight="false" outlineLevel="0" collapsed="false">
      <c r="A71" s="32" t="s">
        <v>198</v>
      </c>
      <c r="B71" s="32" t="s">
        <v>200</v>
      </c>
      <c r="C71" s="32" t="s">
        <v>218</v>
      </c>
      <c r="D71" s="54" t="n">
        <v>450</v>
      </c>
      <c r="E71" s="54" t="n">
        <v>441</v>
      </c>
      <c r="F71" s="65" t="n">
        <f aca="false">IF(E71="","",D71-E71)</f>
        <v>9</v>
      </c>
      <c r="G71" s="54" t="n">
        <v>240</v>
      </c>
      <c r="H71" s="54" t="n">
        <v>232</v>
      </c>
      <c r="I71" s="65" t="n">
        <f aca="false">IF(H71="","",G71-H71)</f>
        <v>8</v>
      </c>
      <c r="J71" s="55" t="n">
        <f aca="false">IF(OR(D71="",D71+G71=0),"",D71/(D71+G71))</f>
        <v>0.652173913043478</v>
      </c>
      <c r="K71" s="55" t="n">
        <f aca="false">IF(E71="","",E71/(E71+H71))</f>
        <v>0.655274888558692</v>
      </c>
      <c r="L71" s="66" t="n">
        <f aca="false">IF(OR(K71="",J71=""),"",(J71-K71)*100)</f>
        <v>-0.310097551521416</v>
      </c>
      <c r="M71" s="36" t="n">
        <v>4.95394180230378</v>
      </c>
      <c r="N71" s="36" t="n">
        <v>2.07900889271623</v>
      </c>
      <c r="O71" s="36" t="n">
        <f aca="false">SQRT(M71^2+N71^2)</f>
        <v>5.37250568697754</v>
      </c>
      <c r="P71" s="55" t="n">
        <f aca="false">IF(J71="","",MAX(0,J71-1.96*O71/100))</f>
        <v>0.546872801578719</v>
      </c>
      <c r="Q71" s="55" t="n">
        <f aca="false">IF(J71="","",MIN(1,J71+1.96*O71/100))</f>
        <v>0.757475024508238</v>
      </c>
      <c r="R71" s="32" t="str">
        <f aca="false">IF(L71="","",IF(ABS(L71)&lt;=O71,"Yes","No"))</f>
        <v>Yes</v>
      </c>
      <c r="S71" s="32" t="str">
        <f aca="false">IF(L71="","",IF(ABS(L71)&lt;=1.96*O71,"Yes","No"))</f>
        <v>Yes</v>
      </c>
      <c r="T71" s="54" t="n">
        <f aca="false">IF(D71="","",ROUND(SQRT(((D71+G71)*O71/100)^2+(J71*(D71+G71)*0.15542)^2),0))</f>
        <v>79</v>
      </c>
      <c r="U71" s="32"/>
    </row>
    <row r="72" customFormat="false" ht="15" hidden="false" customHeight="false" outlineLevel="0" collapsed="false">
      <c r="A72" s="32" t="s">
        <v>198</v>
      </c>
      <c r="B72" s="32" t="s">
        <v>200</v>
      </c>
      <c r="C72" s="32" t="s">
        <v>219</v>
      </c>
      <c r="D72" s="54" t="n">
        <v>318</v>
      </c>
      <c r="E72" s="54" t="n">
        <v>313</v>
      </c>
      <c r="F72" s="65" t="n">
        <f aca="false">IF(E72="","",D72-E72)</f>
        <v>5</v>
      </c>
      <c r="G72" s="54" t="n">
        <v>140</v>
      </c>
      <c r="H72" s="54" t="n">
        <v>155</v>
      </c>
      <c r="I72" s="65" t="n">
        <f aca="false">IF(H72="","",G72-H72)</f>
        <v>-15</v>
      </c>
      <c r="J72" s="55" t="n">
        <f aca="false">IF(OR(D72="",D72+G72=0),"",D72/(D72+G72))</f>
        <v>0.694323144104803</v>
      </c>
      <c r="K72" s="55" t="n">
        <f aca="false">IF(E72="","",E72/(E72+H72))</f>
        <v>0.668803418803419</v>
      </c>
      <c r="L72" s="66" t="n">
        <f aca="false">IF(OR(K72="",J72=""),"",(J72-K72)*100)</f>
        <v>2.55197253013847</v>
      </c>
      <c r="M72" s="36" t="n">
        <v>4.95394180230378</v>
      </c>
      <c r="N72" s="36" t="n">
        <v>2.07900889271623</v>
      </c>
      <c r="O72" s="36" t="n">
        <f aca="false">SQRT(M72^2+N72^2)</f>
        <v>5.37250568697754</v>
      </c>
      <c r="P72" s="55" t="n">
        <f aca="false">IF(J72="","",MAX(0,J72-1.96*O72/100))</f>
        <v>0.589022032640044</v>
      </c>
      <c r="Q72" s="55" t="n">
        <f aca="false">IF(J72="","",MIN(1,J72+1.96*O72/100))</f>
        <v>0.799624255569563</v>
      </c>
      <c r="R72" s="32" t="str">
        <f aca="false">IF(L72="","",IF(ABS(L72)&lt;=O72,"Yes","No"))</f>
        <v>Yes</v>
      </c>
      <c r="S72" s="32" t="str">
        <f aca="false">IF(L72="","",IF(ABS(L72)&lt;=1.96*O72,"Yes","No"))</f>
        <v>Yes</v>
      </c>
      <c r="T72" s="54" t="n">
        <f aca="false">IF(D72="","",ROUND(SQRT(((D72+G72)*O72/100)^2+(J72*(D72+G72)*0.15542)^2),0))</f>
        <v>55</v>
      </c>
      <c r="U72" s="32"/>
    </row>
    <row r="73" customFormat="false" ht="15" hidden="false" customHeight="false" outlineLevel="0" collapsed="false">
      <c r="A73" s="32" t="s">
        <v>198</v>
      </c>
      <c r="B73" s="32" t="s">
        <v>200</v>
      </c>
      <c r="C73" s="32" t="s">
        <v>220</v>
      </c>
      <c r="D73" s="54" t="n">
        <v>682</v>
      </c>
      <c r="E73" s="54" t="n">
        <v>658</v>
      </c>
      <c r="F73" s="65" t="n">
        <f aca="false">IF(E73="","",D73-E73)</f>
        <v>24</v>
      </c>
      <c r="G73" s="54" t="n">
        <v>388</v>
      </c>
      <c r="H73" s="54" t="n">
        <v>375</v>
      </c>
      <c r="I73" s="65" t="n">
        <f aca="false">IF(H73="","",G73-H73)</f>
        <v>13</v>
      </c>
      <c r="J73" s="55" t="n">
        <f aca="false">IF(OR(D73="",D73+G73=0),"",D73/(D73+G73))</f>
        <v>0.637383177570093</v>
      </c>
      <c r="K73" s="55" t="n">
        <f aca="false">IF(E73="","",E73/(E73+H73))</f>
        <v>0.636979670861568</v>
      </c>
      <c r="L73" s="66" t="n">
        <f aca="false">IF(OR(K73="",J73=""),"",(J73-K73)*100)</f>
        <v>0.0403506708525181</v>
      </c>
      <c r="M73" s="36" t="n">
        <v>3.90577125069094</v>
      </c>
      <c r="N73" s="36" t="n">
        <v>2.07900889271623</v>
      </c>
      <c r="O73" s="36" t="n">
        <f aca="false">SQRT(M73^2+N73^2)</f>
        <v>4.42462733331487</v>
      </c>
      <c r="P73" s="55" t="n">
        <f aca="false">IF(J73="","",MAX(0,J73-1.96*O73/100))</f>
        <v>0.550660481837122</v>
      </c>
      <c r="Q73" s="55" t="n">
        <f aca="false">IF(J73="","",MIN(1,J73+1.96*O73/100))</f>
        <v>0.724105873303065</v>
      </c>
      <c r="R73" s="32" t="str">
        <f aca="false">IF(L73="","",IF(ABS(L73)&lt;=O73,"Yes","No"))</f>
        <v>Yes</v>
      </c>
      <c r="S73" s="32" t="str">
        <f aca="false">IF(L73="","",IF(ABS(L73)&lt;=1.96*O73,"Yes","No"))</f>
        <v>Yes</v>
      </c>
      <c r="T73" s="54" t="n">
        <f aca="false">IF(D73="","",ROUND(SQRT(((D73+G73)*O73/100)^2+(J73*(D73+G73)*0.09439)^2),0))</f>
        <v>80</v>
      </c>
      <c r="U73" s="32"/>
    </row>
    <row r="74" customFormat="false" ht="15" hidden="false" customHeight="false" outlineLevel="0" collapsed="false">
      <c r="A74" s="32" t="s">
        <v>198</v>
      </c>
      <c r="B74" s="32" t="s">
        <v>200</v>
      </c>
      <c r="C74" s="32" t="s">
        <v>221</v>
      </c>
      <c r="D74" s="54" t="n">
        <v>787</v>
      </c>
      <c r="E74" s="54" t="n">
        <v>693</v>
      </c>
      <c r="F74" s="65" t="n">
        <f aca="false">IF(E74="","",D74-E74)</f>
        <v>94</v>
      </c>
      <c r="G74" s="54" t="n">
        <v>363</v>
      </c>
      <c r="H74" s="54" t="n">
        <v>389</v>
      </c>
      <c r="I74" s="65" t="n">
        <f aca="false">IF(H74="","",G74-H74)</f>
        <v>-26</v>
      </c>
      <c r="J74" s="55" t="n">
        <f aca="false">IF(OR(D74="",D74+G74=0),"",D74/(D74+G74))</f>
        <v>0.684347826086957</v>
      </c>
      <c r="K74" s="55" t="n">
        <f aca="false">IF(E74="","",E74/(E74+H74))</f>
        <v>0.640480591497227</v>
      </c>
      <c r="L74" s="66" t="n">
        <f aca="false">IF(OR(K74="",J74=""),"",(J74-K74)*100)</f>
        <v>4.38672345897292</v>
      </c>
      <c r="M74" s="36" t="n">
        <v>3.90577125069094</v>
      </c>
      <c r="N74" s="36" t="n">
        <v>2.07900889271623</v>
      </c>
      <c r="O74" s="36" t="n">
        <f aca="false">SQRT(M74^2+N74^2)</f>
        <v>4.42462733331487</v>
      </c>
      <c r="P74" s="55" t="n">
        <f aca="false">IF(J74="","",MAX(0,J74-1.96*O74/100))</f>
        <v>0.597625130353985</v>
      </c>
      <c r="Q74" s="55" t="n">
        <f aca="false">IF(J74="","",MIN(1,J74+1.96*O74/100))</f>
        <v>0.771070521819928</v>
      </c>
      <c r="R74" s="32" t="str">
        <f aca="false">IF(L74="","",IF(ABS(L74)&lt;=O74,"Yes","No"))</f>
        <v>Yes</v>
      </c>
      <c r="S74" s="32" t="str">
        <f aca="false">IF(L74="","",IF(ABS(L74)&lt;=1.96*O74,"Yes","No"))</f>
        <v>Yes</v>
      </c>
      <c r="T74" s="54" t="n">
        <f aca="false">IF(D74="","",ROUND(SQRT(((D74+G74)*O74/100)^2+(J74*(D74+G74)*0.09439)^2),0))</f>
        <v>90</v>
      </c>
      <c r="U74" s="32"/>
    </row>
    <row r="75" customFormat="false" ht="15" hidden="false" customHeight="false" outlineLevel="0" collapsed="false">
      <c r="A75" s="32" t="s">
        <v>198</v>
      </c>
      <c r="B75" s="32" t="s">
        <v>200</v>
      </c>
      <c r="C75" s="32" t="s">
        <v>222</v>
      </c>
      <c r="D75" s="54" t="n">
        <v>502</v>
      </c>
      <c r="E75" s="54" t="n">
        <v>446</v>
      </c>
      <c r="F75" s="65" t="n">
        <f aca="false">IF(E75="","",D75-E75)</f>
        <v>56</v>
      </c>
      <c r="G75" s="54" t="n">
        <v>331</v>
      </c>
      <c r="H75" s="54" t="n">
        <v>382</v>
      </c>
      <c r="I75" s="65" t="n">
        <f aca="false">IF(H75="","",G75-H75)</f>
        <v>-51</v>
      </c>
      <c r="J75" s="55" t="n">
        <f aca="false">IF(OR(D75="",D75+G75=0),"",D75/(D75+G75))</f>
        <v>0.602641056422569</v>
      </c>
      <c r="K75" s="55" t="n">
        <f aca="false">IF(E75="","",E75/(E75+H75))</f>
        <v>0.538647342995169</v>
      </c>
      <c r="L75" s="66" t="n">
        <f aca="false">IF(OR(K75="",J75=""),"",(J75-K75)*100)</f>
        <v>6.39937134274</v>
      </c>
      <c r="M75" s="36" t="n">
        <v>3.90577125069094</v>
      </c>
      <c r="N75" s="36" t="n">
        <v>2.07900889271623</v>
      </c>
      <c r="O75" s="36" t="n">
        <f aca="false">SQRT(M75^2+N75^2)</f>
        <v>4.42462733331487</v>
      </c>
      <c r="P75" s="55" t="n">
        <f aca="false">IF(J75="","",MAX(0,J75-1.96*O75/100))</f>
        <v>0.515918360689598</v>
      </c>
      <c r="Q75" s="55" t="n">
        <f aca="false">IF(J75="","",MIN(1,J75+1.96*O75/100))</f>
        <v>0.689363752155541</v>
      </c>
      <c r="R75" s="32" t="str">
        <f aca="false">IF(L75="","",IF(ABS(L75)&lt;=O75,"Yes","No"))</f>
        <v>No</v>
      </c>
      <c r="S75" s="32" t="str">
        <f aca="false">IF(L75="","",IF(ABS(L75)&lt;=1.96*O75,"Yes","No"))</f>
        <v>Yes</v>
      </c>
      <c r="T75" s="54" t="n">
        <f aca="false">IF(D75="","",ROUND(SQRT(((D75+G75)*O75/100)^2+(J75*(D75+G75)*0.09439)^2),0))</f>
        <v>60</v>
      </c>
      <c r="U75" s="32"/>
    </row>
    <row r="76" customFormat="false" ht="15" hidden="false" customHeight="false" outlineLevel="0" collapsed="false">
      <c r="A76" s="32" t="s">
        <v>198</v>
      </c>
      <c r="B76" s="32" t="s">
        <v>200</v>
      </c>
      <c r="C76" s="32" t="s">
        <v>223</v>
      </c>
      <c r="D76" s="54" t="n">
        <v>633</v>
      </c>
      <c r="E76" s="54" t="n">
        <v>627</v>
      </c>
      <c r="F76" s="65" t="n">
        <f aca="false">IF(E76="","",D76-E76)</f>
        <v>6</v>
      </c>
      <c r="G76" s="54" t="n">
        <v>377</v>
      </c>
      <c r="H76" s="54" t="n">
        <v>389</v>
      </c>
      <c r="I76" s="65" t="n">
        <f aca="false">IF(H76="","",G76-H76)</f>
        <v>-12</v>
      </c>
      <c r="J76" s="55" t="n">
        <f aca="false">IF(OR(D76="",D76+G76=0),"",D76/(D76+G76))</f>
        <v>0.626732673267327</v>
      </c>
      <c r="K76" s="55" t="n">
        <f aca="false">IF(E76="","",E76/(E76+H76))</f>
        <v>0.617125984251969</v>
      </c>
      <c r="L76" s="66" t="n">
        <f aca="false">IF(OR(K76="",J76=""),"",(J76-K76)*100)</f>
        <v>0.960668901535822</v>
      </c>
      <c r="M76" s="36" t="n">
        <v>3.90577125069094</v>
      </c>
      <c r="N76" s="36" t="n">
        <v>2.07900889271623</v>
      </c>
      <c r="O76" s="36" t="n">
        <f aca="false">SQRT(M76^2+N76^2)</f>
        <v>4.42462733331487</v>
      </c>
      <c r="P76" s="55" t="n">
        <f aca="false">IF(J76="","",MAX(0,J76-1.96*O76/100))</f>
        <v>0.540009977534355</v>
      </c>
      <c r="Q76" s="55" t="n">
        <f aca="false">IF(J76="","",MIN(1,J76+1.96*O76/100))</f>
        <v>0.713455369000298</v>
      </c>
      <c r="R76" s="32" t="str">
        <f aca="false">IF(L76="","",IF(ABS(L76)&lt;=O76,"Yes","No"))</f>
        <v>Yes</v>
      </c>
      <c r="S76" s="32" t="str">
        <f aca="false">IF(L76="","",IF(ABS(L76)&lt;=1.96*O76,"Yes","No"))</f>
        <v>Yes</v>
      </c>
      <c r="T76" s="54" t="n">
        <f aca="false">IF(D76="","",ROUND(SQRT(((D76+G76)*O76/100)^2+(J76*(D76+G76)*0.09439)^2),0))</f>
        <v>75</v>
      </c>
      <c r="U76" s="32"/>
    </row>
    <row r="77" customFormat="false" ht="15" hidden="false" customHeight="false" outlineLevel="0" collapsed="false">
      <c r="A77" s="32" t="s">
        <v>198</v>
      </c>
      <c r="B77" s="32" t="s">
        <v>200</v>
      </c>
      <c r="C77" s="32" t="s">
        <v>224</v>
      </c>
      <c r="D77" s="54" t="n">
        <v>651</v>
      </c>
      <c r="E77" s="54" t="n">
        <v>645</v>
      </c>
      <c r="F77" s="65" t="n">
        <f aca="false">IF(E77="","",D77-E77)</f>
        <v>6</v>
      </c>
      <c r="G77" s="54" t="n">
        <v>380</v>
      </c>
      <c r="H77" s="54" t="n">
        <v>418</v>
      </c>
      <c r="I77" s="65" t="n">
        <f aca="false">IF(H77="","",G77-H77)</f>
        <v>-38</v>
      </c>
      <c r="J77" s="55" t="n">
        <f aca="false">IF(OR(D77="",D77+G77=0),"",D77/(D77+G77))</f>
        <v>0.631425800193986</v>
      </c>
      <c r="K77" s="55" t="n">
        <f aca="false">IF(E77="","",E77/(E77+H77))</f>
        <v>0.606773283160865</v>
      </c>
      <c r="L77" s="66" t="n">
        <f aca="false">IF(OR(K77="",J77=""),"",(J77-K77)*100)</f>
        <v>2.4652517033121</v>
      </c>
      <c r="M77" s="36" t="n">
        <v>3.90577125069094</v>
      </c>
      <c r="N77" s="36" t="n">
        <v>2.07900889271623</v>
      </c>
      <c r="O77" s="36" t="n">
        <f aca="false">SQRT(M77^2+N77^2)</f>
        <v>4.42462733331487</v>
      </c>
      <c r="P77" s="55" t="n">
        <f aca="false">IF(J77="","",MAX(0,J77-1.96*O77/100))</f>
        <v>0.544703104461015</v>
      </c>
      <c r="Q77" s="55" t="n">
        <f aca="false">IF(J77="","",MIN(1,J77+1.96*O77/100))</f>
        <v>0.718148495926958</v>
      </c>
      <c r="R77" s="32" t="str">
        <f aca="false">IF(L77="","",IF(ABS(L77)&lt;=O77,"Yes","No"))</f>
        <v>Yes</v>
      </c>
      <c r="S77" s="32" t="str">
        <f aca="false">IF(L77="","",IF(ABS(L77)&lt;=1.96*O77,"Yes","No"))</f>
        <v>Yes</v>
      </c>
      <c r="T77" s="54" t="n">
        <f aca="false">IF(D77="","",ROUND(SQRT(((D77+G77)*O77/100)^2+(J77*(D77+G77)*0.09439)^2),0))</f>
        <v>77</v>
      </c>
      <c r="U77" s="32"/>
    </row>
    <row r="78" customFormat="false" ht="15" hidden="false" customHeight="false" outlineLevel="0" collapsed="false">
      <c r="A78" s="32" t="s">
        <v>198</v>
      </c>
      <c r="B78" s="32" t="s">
        <v>200</v>
      </c>
      <c r="C78" s="32" t="s">
        <v>225</v>
      </c>
      <c r="D78" s="54" t="n">
        <v>511</v>
      </c>
      <c r="E78" s="54" t="n">
        <v>452</v>
      </c>
      <c r="F78" s="65" t="n">
        <f aca="false">IF(E78="","",D78-E78)</f>
        <v>59</v>
      </c>
      <c r="G78" s="54" t="n">
        <v>299</v>
      </c>
      <c r="H78" s="54" t="n">
        <v>341</v>
      </c>
      <c r="I78" s="65" t="n">
        <f aca="false">IF(H78="","",G78-H78)</f>
        <v>-42</v>
      </c>
      <c r="J78" s="55" t="n">
        <f aca="false">IF(OR(D78="",D78+G78=0),"",D78/(D78+G78))</f>
        <v>0.630864197530864</v>
      </c>
      <c r="K78" s="55" t="n">
        <f aca="false">IF(E78="","",E78/(E78+H78))</f>
        <v>0.569987389659521</v>
      </c>
      <c r="L78" s="66" t="n">
        <f aca="false">IF(OR(K78="",J78=""),"",(J78-K78)*100)</f>
        <v>6.08768078713434</v>
      </c>
      <c r="M78" s="36" t="n">
        <v>3.90577125069094</v>
      </c>
      <c r="N78" s="36" t="n">
        <v>2.07900889271623</v>
      </c>
      <c r="O78" s="36" t="n">
        <f aca="false">SQRT(M78^2+N78^2)</f>
        <v>4.42462733331487</v>
      </c>
      <c r="P78" s="55" t="n">
        <f aca="false">IF(J78="","",MAX(0,J78-1.96*O78/100))</f>
        <v>0.544141501797893</v>
      </c>
      <c r="Q78" s="55" t="n">
        <f aca="false">IF(J78="","",MIN(1,J78+1.96*O78/100))</f>
        <v>0.717586893263836</v>
      </c>
      <c r="R78" s="32" t="str">
        <f aca="false">IF(L78="","",IF(ABS(L78)&lt;=O78,"Yes","No"))</f>
        <v>No</v>
      </c>
      <c r="S78" s="32" t="str">
        <f aca="false">IF(L78="","",IF(ABS(L78)&lt;=1.96*O78,"Yes","No"))</f>
        <v>Yes</v>
      </c>
      <c r="T78" s="54" t="n">
        <f aca="false">IF(D78="","",ROUND(SQRT(((D78+G78)*O78/100)^2+(J78*(D78+G78)*0.09439)^2),0))</f>
        <v>60</v>
      </c>
      <c r="U78" s="32"/>
    </row>
    <row r="79" customFormat="false" ht="15" hidden="false" customHeight="false" outlineLevel="0" collapsed="false">
      <c r="A79" s="32" t="s">
        <v>198</v>
      </c>
      <c r="B79" s="32" t="s">
        <v>200</v>
      </c>
      <c r="C79" s="32" t="s">
        <v>226</v>
      </c>
      <c r="D79" s="54" t="n">
        <v>573</v>
      </c>
      <c r="E79" s="54" t="n">
        <v>541</v>
      </c>
      <c r="F79" s="65" t="n">
        <f aca="false">IF(E79="","",D79-E79)</f>
        <v>32</v>
      </c>
      <c r="G79" s="54" t="n">
        <v>336</v>
      </c>
      <c r="H79" s="54" t="n">
        <v>325</v>
      </c>
      <c r="I79" s="65" t="n">
        <f aca="false">IF(H79="","",G79-H79)</f>
        <v>11</v>
      </c>
      <c r="J79" s="55" t="n">
        <f aca="false">IF(OR(D79="",D79+G79=0),"",D79/(D79+G79))</f>
        <v>0.63036303630363</v>
      </c>
      <c r="K79" s="55" t="n">
        <f aca="false">IF(E79="","",E79/(E79+H79))</f>
        <v>0.624711316397229</v>
      </c>
      <c r="L79" s="66" t="n">
        <f aca="false">IF(OR(K79="",J79=""),"",(J79-K79)*100)</f>
        <v>0.565171990640168</v>
      </c>
      <c r="M79" s="36" t="n">
        <v>3.90577125069094</v>
      </c>
      <c r="N79" s="36" t="n">
        <v>2.07900889271623</v>
      </c>
      <c r="O79" s="36" t="n">
        <f aca="false">SQRT(M79^2+N79^2)</f>
        <v>4.42462733331487</v>
      </c>
      <c r="P79" s="55" t="n">
        <f aca="false">IF(J79="","",MAX(0,J79-1.96*O79/100))</f>
        <v>0.543640340570659</v>
      </c>
      <c r="Q79" s="55" t="n">
        <f aca="false">IF(J79="","",MIN(1,J79+1.96*O79/100))</f>
        <v>0.717085732036602</v>
      </c>
      <c r="R79" s="32" t="str">
        <f aca="false">IF(L79="","",IF(ABS(L79)&lt;=O79,"Yes","No"))</f>
        <v>Yes</v>
      </c>
      <c r="S79" s="32" t="str">
        <f aca="false">IF(L79="","",IF(ABS(L79)&lt;=1.96*O79,"Yes","No"))</f>
        <v>Yes</v>
      </c>
      <c r="T79" s="54" t="n">
        <f aca="false">IF(D79="","",ROUND(SQRT(((D79+G79)*O79/100)^2+(J79*(D79+G79)*0.09439)^2),0))</f>
        <v>67</v>
      </c>
      <c r="U79" s="32"/>
    </row>
    <row r="80" customFormat="false" ht="15" hidden="false" customHeight="false" outlineLevel="0" collapsed="false">
      <c r="A80" s="32" t="s">
        <v>198</v>
      </c>
      <c r="B80" s="32" t="s">
        <v>200</v>
      </c>
      <c r="C80" s="32" t="s">
        <v>227</v>
      </c>
      <c r="D80" s="54" t="n">
        <v>809</v>
      </c>
      <c r="E80" s="54" t="n">
        <v>783</v>
      </c>
      <c r="F80" s="65" t="n">
        <f aca="false">IF(E80="","",D80-E80)</f>
        <v>26</v>
      </c>
      <c r="G80" s="54" t="n">
        <v>524</v>
      </c>
      <c r="H80" s="54" t="n">
        <v>562</v>
      </c>
      <c r="I80" s="65" t="n">
        <f aca="false">IF(H80="","",G80-H80)</f>
        <v>-38</v>
      </c>
      <c r="J80" s="55" t="n">
        <f aca="false">IF(OR(D80="",D80+G80=0),"",D80/(D80+G80))</f>
        <v>0.606901725431358</v>
      </c>
      <c r="K80" s="55" t="n">
        <f aca="false">IF(E80="","",E80/(E80+H80))</f>
        <v>0.582156133828996</v>
      </c>
      <c r="L80" s="66" t="n">
        <f aca="false">IF(OR(K80="",J80=""),"",(J80-K80)*100)</f>
        <v>2.47455916023615</v>
      </c>
      <c r="M80" s="36" t="n">
        <v>3.81593770440731</v>
      </c>
      <c r="N80" s="36" t="n">
        <v>2.07900889271623</v>
      </c>
      <c r="O80" s="36" t="n">
        <f aca="false">SQRT(M80^2+N80^2)</f>
        <v>4.34553317095963</v>
      </c>
      <c r="P80" s="55" t="n">
        <f aca="false">IF(J80="","",MAX(0,J80-1.96*O80/100))</f>
        <v>0.521729275280549</v>
      </c>
      <c r="Q80" s="55" t="n">
        <f aca="false">IF(J80="","",MIN(1,J80+1.96*O80/100))</f>
        <v>0.692074175582167</v>
      </c>
      <c r="R80" s="32" t="str">
        <f aca="false">IF(L80="","",IF(ABS(L80)&lt;=O80,"Yes","No"))</f>
        <v>Yes</v>
      </c>
      <c r="S80" s="32" t="str">
        <f aca="false">IF(L80="","",IF(ABS(L80)&lt;=1.96*O80,"Yes","No"))</f>
        <v>Yes</v>
      </c>
      <c r="T80" s="54" t="n">
        <f aca="false">IF(D80="","",ROUND(SQRT(((D80+G80)*O80/100)^2+(J80*(D80+G80)*0.09179)^2),0))</f>
        <v>94</v>
      </c>
      <c r="U80" s="32"/>
    </row>
    <row r="81" customFormat="false" ht="15" hidden="false" customHeight="false" outlineLevel="0" collapsed="false">
      <c r="A81" s="32" t="s">
        <v>198</v>
      </c>
      <c r="B81" s="32" t="s">
        <v>200</v>
      </c>
      <c r="C81" s="32" t="s">
        <v>228</v>
      </c>
      <c r="D81" s="54" t="n">
        <v>469</v>
      </c>
      <c r="E81" s="54" t="n">
        <v>454</v>
      </c>
      <c r="F81" s="65" t="n">
        <f aca="false">IF(E81="","",D81-E81)</f>
        <v>15</v>
      </c>
      <c r="G81" s="54" t="n">
        <v>230</v>
      </c>
      <c r="H81" s="54" t="n">
        <v>218</v>
      </c>
      <c r="I81" s="65" t="n">
        <f aca="false">IF(H81="","",G81-H81)</f>
        <v>12</v>
      </c>
      <c r="J81" s="55" t="n">
        <f aca="false">IF(OR(D81="",D81+G81=0),"",D81/(D81+G81))</f>
        <v>0.670958512160229</v>
      </c>
      <c r="K81" s="55" t="n">
        <f aca="false">IF(E81="","",E81/(E81+H81))</f>
        <v>0.675595238095238</v>
      </c>
      <c r="L81" s="66" t="n">
        <f aca="false">IF(OR(K81="",J81=""),"",(J81-K81)*100)</f>
        <v>-0.463672593500919</v>
      </c>
      <c r="M81" s="36" t="n">
        <v>4.95394180230378</v>
      </c>
      <c r="N81" s="36" t="n">
        <v>2.07900889271623</v>
      </c>
      <c r="O81" s="36" t="n">
        <f aca="false">SQRT(M81^2+N81^2)</f>
        <v>5.37250568697754</v>
      </c>
      <c r="P81" s="55" t="n">
        <f aca="false">IF(J81="","",MAX(0,J81-1.96*O81/100))</f>
        <v>0.565657400695469</v>
      </c>
      <c r="Q81" s="55" t="n">
        <f aca="false">IF(J81="","",MIN(1,J81+1.96*O81/100))</f>
        <v>0.776259623624989</v>
      </c>
      <c r="R81" s="32" t="str">
        <f aca="false">IF(L81="","",IF(ABS(L81)&lt;=O81,"Yes","No"))</f>
        <v>Yes</v>
      </c>
      <c r="S81" s="32" t="str">
        <f aca="false">IF(L81="","",IF(ABS(L81)&lt;=1.96*O81,"Yes","No"))</f>
        <v>Yes</v>
      </c>
      <c r="T81" s="54" t="n">
        <f aca="false">IF(D81="","",ROUND(SQRT(((D81+G81)*O81/100)^2+(J81*(D81+G81)*0.15542)^2),0))</f>
        <v>82</v>
      </c>
      <c r="U81" s="32"/>
    </row>
    <row r="82" customFormat="false" ht="15" hidden="false" customHeight="false" outlineLevel="0" collapsed="false">
      <c r="A82" s="32" t="s">
        <v>198</v>
      </c>
      <c r="B82" s="32" t="s">
        <v>200</v>
      </c>
      <c r="C82" s="32" t="s">
        <v>229</v>
      </c>
      <c r="D82" s="54" t="n">
        <v>478</v>
      </c>
      <c r="E82" s="54" t="n">
        <v>502</v>
      </c>
      <c r="F82" s="65" t="n">
        <f aca="false">IF(E82="","",D82-E82)</f>
        <v>-24</v>
      </c>
      <c r="G82" s="54" t="n">
        <v>293</v>
      </c>
      <c r="H82" s="54" t="n">
        <v>274</v>
      </c>
      <c r="I82" s="65" t="n">
        <f aca="false">IF(H82="","",G82-H82)</f>
        <v>19</v>
      </c>
      <c r="J82" s="55" t="n">
        <f aca="false">IF(OR(D82="",D82+G82=0),"",D82/(D82+G82))</f>
        <v>0.619974059662776</v>
      </c>
      <c r="K82" s="55" t="n">
        <f aca="false">IF(E82="","",E82/(E82+H82))</f>
        <v>0.646907216494845</v>
      </c>
      <c r="L82" s="66" t="n">
        <f aca="false">IF(OR(K82="",J82=""),"",(J82-K82)*100)</f>
        <v>-2.69331568320698</v>
      </c>
      <c r="M82" s="36" t="n">
        <v>3.90577125069094</v>
      </c>
      <c r="N82" s="36" t="n">
        <v>2.07900889271623</v>
      </c>
      <c r="O82" s="36" t="n">
        <f aca="false">SQRT(M82^2+N82^2)</f>
        <v>4.42462733331487</v>
      </c>
      <c r="P82" s="55" t="n">
        <f aca="false">IF(J82="","",MAX(0,J82-1.96*O82/100))</f>
        <v>0.533251363929804</v>
      </c>
      <c r="Q82" s="55" t="n">
        <f aca="false">IF(J82="","",MIN(1,J82+1.96*O82/100))</f>
        <v>0.706696755395747</v>
      </c>
      <c r="R82" s="32" t="str">
        <f aca="false">IF(L82="","",IF(ABS(L82)&lt;=O82,"Yes","No"))</f>
        <v>Yes</v>
      </c>
      <c r="S82" s="32" t="str">
        <f aca="false">IF(L82="","",IF(ABS(L82)&lt;=1.96*O82,"Yes","No"))</f>
        <v>Yes</v>
      </c>
      <c r="T82" s="54" t="n">
        <f aca="false">IF(D82="","",ROUND(SQRT(((D82+G82)*O82/100)^2+(J82*(D82+G82)*0.09439)^2),0))</f>
        <v>57</v>
      </c>
      <c r="U82" s="32"/>
    </row>
    <row r="83" customFormat="false" ht="15" hidden="false" customHeight="false" outlineLevel="0" collapsed="false">
      <c r="A83" s="32" t="s">
        <v>198</v>
      </c>
      <c r="B83" s="32" t="s">
        <v>200</v>
      </c>
      <c r="C83" s="32" t="s">
        <v>230</v>
      </c>
      <c r="D83" s="54" t="n">
        <v>482</v>
      </c>
      <c r="E83" s="54" t="n">
        <v>502</v>
      </c>
      <c r="F83" s="65" t="n">
        <f aca="false">IF(E83="","",D83-E83)</f>
        <v>-20</v>
      </c>
      <c r="G83" s="54" t="n">
        <v>321</v>
      </c>
      <c r="H83" s="54" t="n">
        <v>283</v>
      </c>
      <c r="I83" s="65" t="n">
        <f aca="false">IF(H83="","",G83-H83)</f>
        <v>38</v>
      </c>
      <c r="J83" s="55" t="n">
        <f aca="false">IF(OR(D83="",D83+G83=0),"",D83/(D83+G83))</f>
        <v>0.600249066002491</v>
      </c>
      <c r="K83" s="55" t="n">
        <f aca="false">IF(E83="","",E83/(E83+H83))</f>
        <v>0.639490445859873</v>
      </c>
      <c r="L83" s="66" t="n">
        <f aca="false">IF(OR(K83="",J83=""),"",(J83-K83)*100)</f>
        <v>-3.9241379857382</v>
      </c>
      <c r="M83" s="36" t="n">
        <v>3.90577125069094</v>
      </c>
      <c r="N83" s="36" t="n">
        <v>2.07900889271623</v>
      </c>
      <c r="O83" s="36" t="n">
        <f aca="false">SQRT(M83^2+N83^2)</f>
        <v>4.42462733331487</v>
      </c>
      <c r="P83" s="55" t="n">
        <f aca="false">IF(J83="","",MAX(0,J83-1.96*O83/100))</f>
        <v>0.513526370269519</v>
      </c>
      <c r="Q83" s="55" t="n">
        <f aca="false">IF(J83="","",MIN(1,J83+1.96*O83/100))</f>
        <v>0.686971761735462</v>
      </c>
      <c r="R83" s="32" t="str">
        <f aca="false">IF(L83="","",IF(ABS(L83)&lt;=O83,"Yes","No"))</f>
        <v>Yes</v>
      </c>
      <c r="S83" s="32" t="str">
        <f aca="false">IF(L83="","",IF(ABS(L83)&lt;=1.96*O83,"Yes","No"))</f>
        <v>Yes</v>
      </c>
      <c r="T83" s="54" t="n">
        <f aca="false">IF(D83="","",ROUND(SQRT(((D83+G83)*O83/100)^2+(J83*(D83+G83)*0.09439)^2),0))</f>
        <v>58</v>
      </c>
      <c r="U83" s="32"/>
    </row>
    <row r="84" customFormat="false" ht="15" hidden="false" customHeight="false" outlineLevel="0" collapsed="false">
      <c r="A84" s="32" t="s">
        <v>198</v>
      </c>
      <c r="B84" s="32" t="s">
        <v>200</v>
      </c>
      <c r="C84" s="32" t="s">
        <v>231</v>
      </c>
      <c r="D84" s="54" t="n">
        <v>362</v>
      </c>
      <c r="E84" s="54"/>
      <c r="F84" s="65" t="str">
        <f aca="false">IF(E84="","",D84-E84)</f>
        <v/>
      </c>
      <c r="G84" s="54" t="n">
        <v>241</v>
      </c>
      <c r="H84" s="54"/>
      <c r="I84" s="65" t="str">
        <f aca="false">IF(H84="","",G84-H84)</f>
        <v/>
      </c>
      <c r="J84" s="55" t="n">
        <f aca="false">IF(OR(D84="",D84+G84=0),"",D84/(D84+G84))</f>
        <v>0.600331674958541</v>
      </c>
      <c r="K84" s="55" t="str">
        <f aca="false">IF(E84="","",E84/(E84+H84))</f>
        <v/>
      </c>
      <c r="L84" s="66" t="str">
        <f aca="false">IF(OR(K84="",J84=""),"",(J84-K84)*100)</f>
        <v/>
      </c>
      <c r="M84" s="36" t="n">
        <v>4.95394180230378</v>
      </c>
      <c r="N84" s="36" t="n">
        <v>2.07900889271623</v>
      </c>
      <c r="O84" s="36" t="n">
        <f aca="false">SQRT(M84^2+N84^2)</f>
        <v>5.37250568697754</v>
      </c>
      <c r="P84" s="55" t="n">
        <f aca="false">IF(J84="","",MAX(0,J84-1.96*O84/100))</f>
        <v>0.495030563493781</v>
      </c>
      <c r="Q84" s="55" t="n">
        <f aca="false">IF(J84="","",MIN(1,J84+1.96*O84/100))</f>
        <v>0.7056327864233</v>
      </c>
      <c r="R84" s="32" t="str">
        <f aca="false">IF(L84="","",IF(ABS(L84)&lt;=O84,"Yes","No"))</f>
        <v/>
      </c>
      <c r="S84" s="32" t="str">
        <f aca="false">IF(L84="","",IF(ABS(L84)&lt;=1.96*O84,"Yes","No"))</f>
        <v/>
      </c>
      <c r="T84" s="54" t="n">
        <f aca="false">IF(D84="","",ROUND(SQRT(((D84+G84)*O84/100)^2+(J84*(D84+G84)*0.15542)^2),0))</f>
        <v>65</v>
      </c>
      <c r="U84" s="32" t="s">
        <v>703</v>
      </c>
    </row>
    <row r="85" customFormat="false" ht="15" hidden="false" customHeight="false" outlineLevel="0" collapsed="false">
      <c r="A85" s="32" t="s">
        <v>198</v>
      </c>
      <c r="B85" s="32" t="s">
        <v>200</v>
      </c>
      <c r="C85" s="32" t="s">
        <v>233</v>
      </c>
      <c r="D85" s="54" t="n">
        <v>922</v>
      </c>
      <c r="E85" s="54"/>
      <c r="F85" s="65" t="str">
        <f aca="false">IF(E85="","",D85-E85)</f>
        <v/>
      </c>
      <c r="G85" s="54" t="n">
        <v>615</v>
      </c>
      <c r="H85" s="54"/>
      <c r="I85" s="65" t="str">
        <f aca="false">IF(H85="","",G85-H85)</f>
        <v/>
      </c>
      <c r="J85" s="55" t="n">
        <f aca="false">IF(OR(D85="",D85+G85=0),"",D85/(D85+G85))</f>
        <v>0.599869876382563</v>
      </c>
      <c r="K85" s="55" t="str">
        <f aca="false">IF(E85="","",E85/(E85+H85))</f>
        <v/>
      </c>
      <c r="L85" s="66" t="str">
        <f aca="false">IF(OR(K85="",J85=""),"",(J85-K85)*100)</f>
        <v/>
      </c>
      <c r="M85" s="36" t="n">
        <v>3.81593770440731</v>
      </c>
      <c r="N85" s="36" t="n">
        <v>2.07900889271623</v>
      </c>
      <c r="O85" s="36" t="n">
        <f aca="false">SQRT(M85^2+N85^2)</f>
        <v>4.34553317095963</v>
      </c>
      <c r="P85" s="55" t="n">
        <f aca="false">IF(J85="","",MAX(0,J85-1.96*O85/100))</f>
        <v>0.514697426231755</v>
      </c>
      <c r="Q85" s="55" t="n">
        <f aca="false">IF(J85="","",MIN(1,J85+1.96*O85/100))</f>
        <v>0.685042326533372</v>
      </c>
      <c r="R85" s="32" t="str">
        <f aca="false">IF(L85="","",IF(ABS(L85)&lt;=O85,"Yes","No"))</f>
        <v/>
      </c>
      <c r="S85" s="32" t="str">
        <f aca="false">IF(L85="","",IF(ABS(L85)&lt;=1.96*O85,"Yes","No"))</f>
        <v/>
      </c>
      <c r="T85" s="54" t="n">
        <f aca="false">IF(D85="","",ROUND(SQRT(((D85+G85)*O85/100)^2+(J85*(D85+G85)*0.09179)^2),0))</f>
        <v>108</v>
      </c>
      <c r="U85" s="32" t="s">
        <v>703</v>
      </c>
    </row>
    <row r="86" customFormat="false" ht="15" hidden="false" customHeight="false" outlineLevel="0" collapsed="false">
      <c r="A86" s="32" t="s">
        <v>198</v>
      </c>
      <c r="B86" s="32" t="s">
        <v>200</v>
      </c>
      <c r="C86" s="32" t="s">
        <v>235</v>
      </c>
      <c r="D86" s="54" t="n">
        <v>496</v>
      </c>
      <c r="E86" s="54" t="n">
        <v>488</v>
      </c>
      <c r="F86" s="65" t="n">
        <f aca="false">IF(E86="","",D86-E86)</f>
        <v>8</v>
      </c>
      <c r="G86" s="54" t="n">
        <v>254</v>
      </c>
      <c r="H86" s="54" t="n">
        <v>252</v>
      </c>
      <c r="I86" s="65" t="n">
        <f aca="false">IF(H86="","",G86-H86)</f>
        <v>2</v>
      </c>
      <c r="J86" s="55" t="n">
        <f aca="false">IF(OR(D86="",D86+G86=0),"",D86/(D86+G86))</f>
        <v>0.661333333333333</v>
      </c>
      <c r="K86" s="55" t="n">
        <f aca="false">IF(E86="","",E86/(E86+H86))</f>
        <v>0.65945945945946</v>
      </c>
      <c r="L86" s="66" t="n">
        <f aca="false">IF(OR(K86="",J86=""),"",(J86-K86)*100)</f>
        <v>0.187387387387383</v>
      </c>
      <c r="M86" s="36" t="n">
        <v>4.95394180230378</v>
      </c>
      <c r="N86" s="36" t="n">
        <v>2.07900889271623</v>
      </c>
      <c r="O86" s="36" t="n">
        <f aca="false">SQRT(M86^2+N86^2)</f>
        <v>5.37250568697754</v>
      </c>
      <c r="P86" s="55" t="n">
        <f aca="false">IF(J86="","",MAX(0,J86-1.96*O86/100))</f>
        <v>0.556032221868574</v>
      </c>
      <c r="Q86" s="55" t="n">
        <f aca="false">IF(J86="","",MIN(1,J86+1.96*O86/100))</f>
        <v>0.766634444798093</v>
      </c>
      <c r="R86" s="32" t="str">
        <f aca="false">IF(L86="","",IF(ABS(L86)&lt;=O86,"Yes","No"))</f>
        <v>Yes</v>
      </c>
      <c r="S86" s="32" t="str">
        <f aca="false">IF(L86="","",IF(ABS(L86)&lt;=1.96*O86,"Yes","No"))</f>
        <v>Yes</v>
      </c>
      <c r="T86" s="54" t="n">
        <f aca="false">IF(D86="","",ROUND(SQRT(((D86+G86)*O86/100)^2+(J86*(D86+G86)*0.15542)^2),0))</f>
        <v>87</v>
      </c>
      <c r="U86" s="32"/>
    </row>
    <row r="87" customFormat="false" ht="15" hidden="false" customHeight="false" outlineLevel="0" collapsed="false">
      <c r="A87" s="32" t="s">
        <v>198</v>
      </c>
      <c r="B87" s="32" t="s">
        <v>200</v>
      </c>
      <c r="C87" s="32" t="s">
        <v>236</v>
      </c>
      <c r="D87" s="54" t="n">
        <v>619</v>
      </c>
      <c r="E87" s="54" t="n">
        <v>601</v>
      </c>
      <c r="F87" s="65" t="n">
        <f aca="false">IF(E87="","",D87-E87)</f>
        <v>18</v>
      </c>
      <c r="G87" s="54" t="n">
        <v>411</v>
      </c>
      <c r="H87" s="54" t="n">
        <v>394</v>
      </c>
      <c r="I87" s="65" t="n">
        <f aca="false">IF(H87="","",G87-H87)</f>
        <v>17</v>
      </c>
      <c r="J87" s="55" t="n">
        <f aca="false">IF(OR(D87="",D87+G87=0),"",D87/(D87+G87))</f>
        <v>0.600970873786408</v>
      </c>
      <c r="K87" s="55" t="n">
        <f aca="false">IF(E87="","",E87/(E87+H87))</f>
        <v>0.604020100502513</v>
      </c>
      <c r="L87" s="66" t="n">
        <f aca="false">IF(OR(K87="",J87=""),"",(J87-K87)*100)</f>
        <v>-0.304922671610475</v>
      </c>
      <c r="M87" s="36" t="n">
        <v>3.90577125069094</v>
      </c>
      <c r="N87" s="36" t="n">
        <v>2.07900889271623</v>
      </c>
      <c r="O87" s="36" t="n">
        <f aca="false">SQRT(M87^2+N87^2)</f>
        <v>4.42462733331487</v>
      </c>
      <c r="P87" s="55" t="n">
        <f aca="false">IF(J87="","",MAX(0,J87-1.96*O87/100))</f>
        <v>0.514248178053436</v>
      </c>
      <c r="Q87" s="55" t="n">
        <f aca="false">IF(J87="","",MIN(1,J87+1.96*O87/100))</f>
        <v>0.687693569519379</v>
      </c>
      <c r="R87" s="32" t="str">
        <f aca="false">IF(L87="","",IF(ABS(L87)&lt;=O87,"Yes","No"))</f>
        <v>Yes</v>
      </c>
      <c r="S87" s="32" t="str">
        <f aca="false">IF(L87="","",IF(ABS(L87)&lt;=1.96*O87,"Yes","No"))</f>
        <v>Yes</v>
      </c>
      <c r="T87" s="54" t="n">
        <f aca="false">IF(D87="","",ROUND(SQRT(((D87+G87)*O87/100)^2+(J87*(D87+G87)*0.09439)^2),0))</f>
        <v>74</v>
      </c>
      <c r="U87" s="32"/>
    </row>
    <row r="88" customFormat="false" ht="15" hidden="false" customHeight="false" outlineLevel="0" collapsed="false">
      <c r="A88" s="32" t="s">
        <v>198</v>
      </c>
      <c r="B88" s="32" t="s">
        <v>200</v>
      </c>
      <c r="C88" s="32" t="s">
        <v>237</v>
      </c>
      <c r="D88" s="54" t="n">
        <v>17</v>
      </c>
      <c r="E88" s="54"/>
      <c r="F88" s="65" t="str">
        <f aca="false">IF(E88="","",D88-E88)</f>
        <v/>
      </c>
      <c r="G88" s="54" t="n">
        <v>12</v>
      </c>
      <c r="H88" s="54"/>
      <c r="I88" s="65" t="str">
        <f aca="false">IF(H88="","",G88-H88)</f>
        <v/>
      </c>
      <c r="J88" s="55" t="n">
        <f aca="false">IF(OR(D88="",D88+G88=0),"",D88/(D88+G88))</f>
        <v>0.586206896551724</v>
      </c>
      <c r="K88" s="55" t="str">
        <f aca="false">IF(E88="","",E88/(E88+H88))</f>
        <v/>
      </c>
      <c r="L88" s="66" t="str">
        <f aca="false">IF(OR(K88="",J88=""),"",(J88-K88)*100)</f>
        <v/>
      </c>
      <c r="M88" s="36" t="n">
        <v>4.95394180230378</v>
      </c>
      <c r="N88" s="36" t="n">
        <v>2.07900889271623</v>
      </c>
      <c r="O88" s="36" t="n">
        <f aca="false">SQRT(M88^2+N88^2)</f>
        <v>5.37250568697754</v>
      </c>
      <c r="P88" s="55" t="n">
        <f aca="false">IF(J88="","",MAX(0,J88-1.96*O88/100))</f>
        <v>0.480905785086964</v>
      </c>
      <c r="Q88" s="55" t="n">
        <f aca="false">IF(J88="","",MIN(1,J88+1.96*O88/100))</f>
        <v>0.691508008016484</v>
      </c>
      <c r="R88" s="32" t="str">
        <f aca="false">IF(L88="","",IF(ABS(L88)&lt;=O88,"Yes","No"))</f>
        <v/>
      </c>
      <c r="S88" s="32" t="str">
        <f aca="false">IF(L88="","",IF(ABS(L88)&lt;=1.96*O88,"Yes","No"))</f>
        <v/>
      </c>
      <c r="T88" s="54" t="n">
        <f aca="false">IF(D88="","",ROUND(SQRT(((D88+G88)*O88/100)^2+(J88*(D88+G88)*0.15542)^2),0))</f>
        <v>3</v>
      </c>
      <c r="U88" s="32" t="s">
        <v>703</v>
      </c>
    </row>
    <row r="89" customFormat="false" ht="15" hidden="false" customHeight="false" outlineLevel="0" collapsed="false">
      <c r="A89" s="32" t="s">
        <v>198</v>
      </c>
      <c r="B89" s="32" t="s">
        <v>200</v>
      </c>
      <c r="C89" s="32" t="s">
        <v>238</v>
      </c>
      <c r="D89" s="54" t="n">
        <v>357</v>
      </c>
      <c r="E89" s="54" t="n">
        <v>330</v>
      </c>
      <c r="F89" s="65" t="n">
        <f aca="false">IF(E89="","",D89-E89)</f>
        <v>27</v>
      </c>
      <c r="G89" s="54" t="n">
        <v>246</v>
      </c>
      <c r="H89" s="54" t="n">
        <v>270</v>
      </c>
      <c r="I89" s="65" t="n">
        <f aca="false">IF(H89="","",G89-H89)</f>
        <v>-24</v>
      </c>
      <c r="J89" s="55" t="n">
        <f aca="false">IF(OR(D89="",D89+G89=0),"",D89/(D89+G89))</f>
        <v>0.592039800995025</v>
      </c>
      <c r="K89" s="55" t="n">
        <f aca="false">IF(E89="","",E89/(E89+H89))</f>
        <v>0.55</v>
      </c>
      <c r="L89" s="66" t="n">
        <f aca="false">IF(OR(K89="",J89=""),"",(J89-K89)*100)</f>
        <v>4.20398009950248</v>
      </c>
      <c r="M89" s="36" t="n">
        <v>4.95394180230378</v>
      </c>
      <c r="N89" s="36" t="n">
        <v>2.07900889271623</v>
      </c>
      <c r="O89" s="36" t="n">
        <f aca="false">SQRT(M89^2+N89^2)</f>
        <v>5.37250568697754</v>
      </c>
      <c r="P89" s="55" t="n">
        <f aca="false">IF(J89="","",MAX(0,J89-1.96*O89/100))</f>
        <v>0.486738689530265</v>
      </c>
      <c r="Q89" s="55" t="n">
        <f aca="false">IF(J89="","",MIN(1,J89+1.96*O89/100))</f>
        <v>0.697340912459785</v>
      </c>
      <c r="R89" s="32" t="str">
        <f aca="false">IF(L89="","",IF(ABS(L89)&lt;=O89,"Yes","No"))</f>
        <v>Yes</v>
      </c>
      <c r="S89" s="32" t="str">
        <f aca="false">IF(L89="","",IF(ABS(L89)&lt;=1.96*O89,"Yes","No"))</f>
        <v>Yes</v>
      </c>
      <c r="T89" s="54" t="n">
        <f aca="false">IF(D89="","",ROUND(SQRT(((D89+G89)*O89/100)^2+(J89*(D89+G89)*0.15542)^2),0))</f>
        <v>64</v>
      </c>
      <c r="U89" s="32"/>
    </row>
    <row r="90" customFormat="false" ht="15" hidden="false" customHeight="false" outlineLevel="0" collapsed="false">
      <c r="A90" s="32" t="s">
        <v>198</v>
      </c>
      <c r="B90" s="32" t="s">
        <v>200</v>
      </c>
      <c r="C90" s="32" t="s">
        <v>239</v>
      </c>
      <c r="D90" s="54" t="n">
        <v>625</v>
      </c>
      <c r="E90" s="54" t="n">
        <v>591</v>
      </c>
      <c r="F90" s="65" t="n">
        <f aca="false">IF(E90="","",D90-E90)</f>
        <v>34</v>
      </c>
      <c r="G90" s="54" t="n">
        <v>306</v>
      </c>
      <c r="H90" s="54" t="n">
        <v>333</v>
      </c>
      <c r="I90" s="65" t="n">
        <f aca="false">IF(H90="","",G90-H90)</f>
        <v>-27</v>
      </c>
      <c r="J90" s="55" t="n">
        <f aca="false">IF(OR(D90="",D90+G90=0),"",D90/(D90+G90))</f>
        <v>0.671321160042965</v>
      </c>
      <c r="K90" s="55" t="n">
        <f aca="false">IF(E90="","",E90/(E90+H90))</f>
        <v>0.63961038961039</v>
      </c>
      <c r="L90" s="66" t="n">
        <f aca="false">IF(OR(K90="",J90=""),"",(J90-K90)*100)</f>
        <v>3.1710770432575</v>
      </c>
      <c r="M90" s="36" t="n">
        <v>3.90577125069094</v>
      </c>
      <c r="N90" s="36" t="n">
        <v>2.07900889271623</v>
      </c>
      <c r="O90" s="36" t="n">
        <f aca="false">SQRT(M90^2+N90^2)</f>
        <v>4.42462733331487</v>
      </c>
      <c r="P90" s="55" t="n">
        <f aca="false">IF(J90="","",MAX(0,J90-1.96*O90/100))</f>
        <v>0.584598464309993</v>
      </c>
      <c r="Q90" s="55" t="n">
        <f aca="false">IF(J90="","",MIN(1,J90+1.96*O90/100))</f>
        <v>0.758043855775936</v>
      </c>
      <c r="R90" s="32" t="str">
        <f aca="false">IF(L90="","",IF(ABS(L90)&lt;=O90,"Yes","No"))</f>
        <v>Yes</v>
      </c>
      <c r="S90" s="32" t="str">
        <f aca="false">IF(L90="","",IF(ABS(L90)&lt;=1.96*O90,"Yes","No"))</f>
        <v>Yes</v>
      </c>
      <c r="T90" s="54" t="n">
        <f aca="false">IF(D90="","",ROUND(SQRT(((D90+G90)*O90/100)^2+(J90*(D90+G90)*0.09439)^2),0))</f>
        <v>72</v>
      </c>
      <c r="U90" s="32"/>
    </row>
    <row r="91" customFormat="false" ht="15" hidden="false" customHeight="false" outlineLevel="0" collapsed="false">
      <c r="A91" s="32" t="s">
        <v>198</v>
      </c>
      <c r="B91" s="32" t="s">
        <v>200</v>
      </c>
      <c r="C91" s="32" t="s">
        <v>240</v>
      </c>
      <c r="D91" s="54" t="n">
        <v>345</v>
      </c>
      <c r="E91" s="54" t="n">
        <v>347</v>
      </c>
      <c r="F91" s="65" t="n">
        <f aca="false">IF(E91="","",D91-E91)</f>
        <v>-2</v>
      </c>
      <c r="G91" s="54" t="n">
        <v>247</v>
      </c>
      <c r="H91" s="54" t="n">
        <v>243</v>
      </c>
      <c r="I91" s="65" t="n">
        <f aca="false">IF(H91="","",G91-H91)</f>
        <v>4</v>
      </c>
      <c r="J91" s="55" t="n">
        <f aca="false">IF(OR(D91="",D91+G91=0),"",D91/(D91+G91))</f>
        <v>0.58277027027027</v>
      </c>
      <c r="K91" s="55" t="n">
        <f aca="false">IF(E91="","",E91/(E91+H91))</f>
        <v>0.588135593220339</v>
      </c>
      <c r="L91" s="66" t="n">
        <f aca="false">IF(OR(K91="",J91=""),"",(J91-K91)*100)</f>
        <v>-0.536532295006875</v>
      </c>
      <c r="M91" s="36" t="n">
        <v>4.95394180230378</v>
      </c>
      <c r="N91" s="36" t="n">
        <v>2.07900889271623</v>
      </c>
      <c r="O91" s="36" t="n">
        <f aca="false">SQRT(M91^2+N91^2)</f>
        <v>5.37250568697754</v>
      </c>
      <c r="P91" s="55" t="n">
        <f aca="false">IF(J91="","",MAX(0,J91-1.96*O91/100))</f>
        <v>0.477469158805511</v>
      </c>
      <c r="Q91" s="55" t="n">
        <f aca="false">IF(J91="","",MIN(1,J91+1.96*O91/100))</f>
        <v>0.68807138173503</v>
      </c>
      <c r="R91" s="32" t="str">
        <f aca="false">IF(L91="","",IF(ABS(L91)&lt;=O91,"Yes","No"))</f>
        <v>Yes</v>
      </c>
      <c r="S91" s="32" t="str">
        <f aca="false">IF(L91="","",IF(ABS(L91)&lt;=1.96*O91,"Yes","No"))</f>
        <v>Yes</v>
      </c>
      <c r="T91" s="54" t="n">
        <f aca="false">IF(D91="","",ROUND(SQRT(((D91+G91)*O91/100)^2+(J91*(D91+G91)*0.15542)^2),0))</f>
        <v>62</v>
      </c>
      <c r="U91" s="32"/>
    </row>
    <row r="92" customFormat="false" ht="15" hidden="false" customHeight="false" outlineLevel="0" collapsed="false">
      <c r="A92" s="32" t="s">
        <v>198</v>
      </c>
      <c r="B92" s="32" t="s">
        <v>200</v>
      </c>
      <c r="C92" s="32" t="s">
        <v>241</v>
      </c>
      <c r="D92" s="54" t="n">
        <v>469</v>
      </c>
      <c r="E92" s="54" t="n">
        <v>440</v>
      </c>
      <c r="F92" s="65" t="n">
        <f aca="false">IF(E92="","",D92-E92)</f>
        <v>29</v>
      </c>
      <c r="G92" s="54" t="n">
        <v>247</v>
      </c>
      <c r="H92" s="54" t="n">
        <v>259</v>
      </c>
      <c r="I92" s="65" t="n">
        <f aca="false">IF(H92="","",G92-H92)</f>
        <v>-12</v>
      </c>
      <c r="J92" s="55" t="n">
        <f aca="false">IF(OR(D92="",D92+G92=0),"",D92/(D92+G92))</f>
        <v>0.655027932960894</v>
      </c>
      <c r="K92" s="55" t="n">
        <f aca="false">IF(E92="","",E92/(E92+H92))</f>
        <v>0.629470672389127</v>
      </c>
      <c r="L92" s="66" t="n">
        <f aca="false">IF(OR(K92="",J92=""),"",(J92-K92)*100)</f>
        <v>2.55572605717666</v>
      </c>
      <c r="M92" s="36" t="n">
        <v>4.95394180230378</v>
      </c>
      <c r="N92" s="36" t="n">
        <v>2.07900889271623</v>
      </c>
      <c r="O92" s="36" t="n">
        <f aca="false">SQRT(M92^2+N92^2)</f>
        <v>5.37250568697754</v>
      </c>
      <c r="P92" s="55" t="n">
        <f aca="false">IF(J92="","",MAX(0,J92-1.96*O92/100))</f>
        <v>0.549726821496134</v>
      </c>
      <c r="Q92" s="55" t="n">
        <f aca="false">IF(J92="","",MIN(1,J92+1.96*O92/100))</f>
        <v>0.760329044425654</v>
      </c>
      <c r="R92" s="32" t="str">
        <f aca="false">IF(L92="","",IF(ABS(L92)&lt;=O92,"Yes","No"))</f>
        <v>Yes</v>
      </c>
      <c r="S92" s="32" t="str">
        <f aca="false">IF(L92="","",IF(ABS(L92)&lt;=1.96*O92,"Yes","No"))</f>
        <v>Yes</v>
      </c>
      <c r="T92" s="54" t="n">
        <f aca="false">IF(D92="","",ROUND(SQRT(((D92+G92)*O92/100)^2+(J92*(D92+G92)*0.15542)^2),0))</f>
        <v>82</v>
      </c>
      <c r="U92" s="32"/>
    </row>
    <row r="93" customFormat="false" ht="15" hidden="false" customHeight="false" outlineLevel="0" collapsed="false">
      <c r="A93" s="32" t="s">
        <v>198</v>
      </c>
      <c r="B93" s="32" t="s">
        <v>200</v>
      </c>
      <c r="C93" s="32" t="s">
        <v>242</v>
      </c>
      <c r="D93" s="54" t="n">
        <v>573</v>
      </c>
      <c r="E93" s="54" t="n">
        <v>553</v>
      </c>
      <c r="F93" s="65" t="n">
        <f aca="false">IF(E93="","",D93-E93)</f>
        <v>20</v>
      </c>
      <c r="G93" s="54" t="n">
        <v>400</v>
      </c>
      <c r="H93" s="54" t="n">
        <v>367</v>
      </c>
      <c r="I93" s="65" t="n">
        <f aca="false">IF(H93="","",G93-H93)</f>
        <v>33</v>
      </c>
      <c r="J93" s="55" t="n">
        <f aca="false">IF(OR(D93="",D93+G93=0),"",D93/(D93+G93))</f>
        <v>0.588900308324769</v>
      </c>
      <c r="K93" s="55" t="n">
        <f aca="false">IF(E93="","",E93/(E93+H93))</f>
        <v>0.601086956521739</v>
      </c>
      <c r="L93" s="66" t="n">
        <f aca="false">IF(OR(K93="",J93=""),"",(J93-K93)*100)</f>
        <v>-1.21866481969704</v>
      </c>
      <c r="M93" s="36" t="n">
        <v>3.90577125069094</v>
      </c>
      <c r="N93" s="36" t="n">
        <v>2.07900889271623</v>
      </c>
      <c r="O93" s="36" t="n">
        <f aca="false">SQRT(M93^2+N93^2)</f>
        <v>4.42462733331487</v>
      </c>
      <c r="P93" s="55" t="n">
        <f aca="false">IF(J93="","",MAX(0,J93-1.96*O93/100))</f>
        <v>0.502177612591797</v>
      </c>
      <c r="Q93" s="55" t="n">
        <f aca="false">IF(J93="","",MIN(1,J93+1.96*O93/100))</f>
        <v>0.67562300405774</v>
      </c>
      <c r="R93" s="32" t="str">
        <f aca="false">IF(L93="","",IF(ABS(L93)&lt;=O93,"Yes","No"))</f>
        <v>Yes</v>
      </c>
      <c r="S93" s="32" t="str">
        <f aca="false">IF(L93="","",IF(ABS(L93)&lt;=1.96*O93,"Yes","No"))</f>
        <v>Yes</v>
      </c>
      <c r="T93" s="54" t="n">
        <f aca="false">IF(D93="","",ROUND(SQRT(((D93+G93)*O93/100)^2+(J93*(D93+G93)*0.09439)^2),0))</f>
        <v>69</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4.95394180230378</v>
      </c>
      <c r="N94" s="36" t="n">
        <v>2.07900889271623</v>
      </c>
      <c r="O94" s="36" t="n">
        <f aca="false">SQRT(M94^2+N94^2)</f>
        <v>5.37250568697754</v>
      </c>
      <c r="P94" s="55" t="n">
        <f aca="false">IF(J94="","",MAX(0,J94-1.96*O94/100))</f>
        <v>0.39469888853524</v>
      </c>
      <c r="Q94" s="55" t="n">
        <f aca="false">IF(J94="","",MIN(1,J94+1.96*O94/100))</f>
        <v>0.60530111146476</v>
      </c>
      <c r="R94" s="32" t="str">
        <f aca="false">IF(L94="","",IF(ABS(L94)&lt;=O94,"Yes","No"))</f>
        <v/>
      </c>
      <c r="S94" s="32" t="str">
        <f aca="false">IF(L94="","",IF(ABS(L94)&lt;=1.96*O94,"Yes","No"))</f>
        <v/>
      </c>
      <c r="T94" s="54" t="n">
        <f aca="false">IF(D94="","",ROUND(SQRT(((D94+G94)*O94/100)^2+(J94*(D94+G94)*0.15542)^2),0))</f>
        <v>0</v>
      </c>
      <c r="U94" s="32" t="s">
        <v>703</v>
      </c>
    </row>
    <row r="95" customFormat="false" ht="15" hidden="false" customHeight="false" outlineLevel="0" collapsed="false">
      <c r="A95" s="32" t="s">
        <v>198</v>
      </c>
      <c r="B95" s="32" t="s">
        <v>200</v>
      </c>
      <c r="C95" s="32" t="s">
        <v>244</v>
      </c>
      <c r="D95" s="54" t="n">
        <v>866</v>
      </c>
      <c r="E95" s="54" t="n">
        <v>821</v>
      </c>
      <c r="F95" s="65" t="n">
        <f aca="false">IF(E95="","",D95-E95)</f>
        <v>45</v>
      </c>
      <c r="G95" s="54" t="n">
        <v>512</v>
      </c>
      <c r="H95" s="54" t="n">
        <v>504</v>
      </c>
      <c r="I95" s="65" t="n">
        <f aca="false">IF(H95="","",G95-H95)</f>
        <v>8</v>
      </c>
      <c r="J95" s="55" t="n">
        <f aca="false">IF(OR(D95="",D95+G95=0),"",D95/(D95+G95))</f>
        <v>0.62844702467344</v>
      </c>
      <c r="K95" s="55" t="n">
        <f aca="false">IF(E95="","",E95/(E95+H95))</f>
        <v>0.619622641509434</v>
      </c>
      <c r="L95" s="66" t="n">
        <f aca="false">IF(OR(K95="",J95=""),"",(J95-K95)*100)</f>
        <v>0.88243831640058</v>
      </c>
      <c r="M95" s="36" t="n">
        <v>3.81593770440731</v>
      </c>
      <c r="N95" s="36" t="n">
        <v>2.07900889271623</v>
      </c>
      <c r="O95" s="36" t="n">
        <f aca="false">SQRT(M95^2+N95^2)</f>
        <v>4.34553317095963</v>
      </c>
      <c r="P95" s="55" t="n">
        <f aca="false">IF(J95="","",MAX(0,J95-1.96*O95/100))</f>
        <v>0.543274574522631</v>
      </c>
      <c r="Q95" s="55" t="n">
        <f aca="false">IF(J95="","",MIN(1,J95+1.96*O95/100))</f>
        <v>0.713619474824249</v>
      </c>
      <c r="R95" s="32" t="str">
        <f aca="false">IF(L95="","",IF(ABS(L95)&lt;=O95,"Yes","No"))</f>
        <v>Yes</v>
      </c>
      <c r="S95" s="32" t="str">
        <f aca="false">IF(L95="","",IF(ABS(L95)&lt;=1.96*O95,"Yes","No"))</f>
        <v>Yes</v>
      </c>
      <c r="T95" s="54" t="n">
        <f aca="false">IF(D95="","",ROUND(SQRT(((D95+G95)*O95/100)^2+(J95*(D95+G95)*0.09179)^2),0))</f>
        <v>100</v>
      </c>
      <c r="U95" s="32"/>
    </row>
    <row r="96" customFormat="false" ht="15" hidden="false" customHeight="false" outlineLevel="0" collapsed="false">
      <c r="A96" s="32" t="s">
        <v>198</v>
      </c>
      <c r="B96" s="32" t="s">
        <v>200</v>
      </c>
      <c r="C96" s="32" t="s">
        <v>245</v>
      </c>
      <c r="D96" s="54" t="n">
        <v>517</v>
      </c>
      <c r="E96" s="54" t="n">
        <v>487</v>
      </c>
      <c r="F96" s="65" t="n">
        <f aca="false">IF(E96="","",D96-E96)</f>
        <v>30</v>
      </c>
      <c r="G96" s="54" t="n">
        <v>153</v>
      </c>
      <c r="H96" s="54" t="n">
        <v>191</v>
      </c>
      <c r="I96" s="65" t="n">
        <f aca="false">IF(H96="","",G96-H96)</f>
        <v>-38</v>
      </c>
      <c r="J96" s="55" t="n">
        <f aca="false">IF(OR(D96="",D96+G96=0),"",D96/(D96+G96))</f>
        <v>0.771641791044776</v>
      </c>
      <c r="K96" s="55" t="n">
        <f aca="false">IF(E96="","",E96/(E96+H96))</f>
        <v>0.718289085545723</v>
      </c>
      <c r="L96" s="66" t="n">
        <f aca="false">IF(OR(K96="",J96=""),"",(J96-K96)*100)</f>
        <v>5.33527054990535</v>
      </c>
      <c r="M96" s="36" t="n">
        <v>4.95394180230378</v>
      </c>
      <c r="N96" s="36" t="n">
        <v>2.07900889271623</v>
      </c>
      <c r="O96" s="36" t="n">
        <f aca="false">SQRT(M96^2+N96^2)</f>
        <v>5.37250568697754</v>
      </c>
      <c r="P96" s="55" t="n">
        <f aca="false">IF(J96="","",MAX(0,J96-1.96*O96/100))</f>
        <v>0.666340679580016</v>
      </c>
      <c r="Q96" s="55" t="n">
        <f aca="false">IF(J96="","",MIN(1,J96+1.96*O96/100))</f>
        <v>0.876942902509536</v>
      </c>
      <c r="R96" s="32" t="str">
        <f aca="false">IF(L96="","",IF(ABS(L96)&lt;=O96,"Yes","No"))</f>
        <v>Yes</v>
      </c>
      <c r="S96" s="32" t="str">
        <f aca="false">IF(L96="","",IF(ABS(L96)&lt;=1.96*O96,"Yes","No"))</f>
        <v>Yes</v>
      </c>
      <c r="T96" s="54" t="n">
        <f aca="false">IF(D96="","",ROUND(SQRT(((D96+G96)*O96/100)^2+(J96*(D96+G96)*0.15542)^2),0))</f>
        <v>88</v>
      </c>
      <c r="U96" s="32"/>
    </row>
    <row r="97" customFormat="false" ht="15" hidden="false" customHeight="false" outlineLevel="0" collapsed="false">
      <c r="A97" s="32" t="s">
        <v>198</v>
      </c>
      <c r="B97" s="32" t="s">
        <v>200</v>
      </c>
      <c r="C97" s="32" t="s">
        <v>246</v>
      </c>
      <c r="D97" s="54" t="n">
        <v>464</v>
      </c>
      <c r="E97" s="54" t="n">
        <v>418</v>
      </c>
      <c r="F97" s="65" t="n">
        <f aca="false">IF(E97="","",D97-E97)</f>
        <v>46</v>
      </c>
      <c r="G97" s="54" t="n">
        <v>168</v>
      </c>
      <c r="H97" s="54" t="n">
        <v>181</v>
      </c>
      <c r="I97" s="65" t="n">
        <f aca="false">IF(H97="","",G97-H97)</f>
        <v>-13</v>
      </c>
      <c r="J97" s="55" t="n">
        <f aca="false">IF(OR(D97="",D97+G97=0),"",D97/(D97+G97))</f>
        <v>0.734177215189873</v>
      </c>
      <c r="K97" s="55" t="n">
        <f aca="false">IF(E97="","",E97/(E97+H97))</f>
        <v>0.697829716193656</v>
      </c>
      <c r="L97" s="66" t="n">
        <f aca="false">IF(OR(K97="",J97=""),"",(J97-K97)*100)</f>
        <v>3.63474989962174</v>
      </c>
      <c r="M97" s="36" t="n">
        <v>4.95394180230378</v>
      </c>
      <c r="N97" s="36" t="n">
        <v>2.07900889271623</v>
      </c>
      <c r="O97" s="36" t="n">
        <f aca="false">SQRT(M97^2+N97^2)</f>
        <v>5.37250568697754</v>
      </c>
      <c r="P97" s="55" t="n">
        <f aca="false">IF(J97="","",MAX(0,J97-1.96*O97/100))</f>
        <v>0.628876103725114</v>
      </c>
      <c r="Q97" s="55" t="n">
        <f aca="false">IF(J97="","",MIN(1,J97+1.96*O97/100))</f>
        <v>0.839478326654633</v>
      </c>
      <c r="R97" s="32" t="str">
        <f aca="false">IF(L97="","",IF(ABS(L97)&lt;=O97,"Yes","No"))</f>
        <v>Yes</v>
      </c>
      <c r="S97" s="32" t="str">
        <f aca="false">IF(L97="","",IF(ABS(L97)&lt;=1.96*O97,"Yes","No"))</f>
        <v>Yes</v>
      </c>
      <c r="T97" s="54" t="n">
        <f aca="false">IF(D97="","",ROUND(SQRT(((D97+G97)*O97/100)^2+(J97*(D97+G97)*0.15542)^2),0))</f>
        <v>80</v>
      </c>
      <c r="U97" s="32"/>
    </row>
    <row r="98" customFormat="false" ht="15" hidden="false" customHeight="false" outlineLevel="0" collapsed="false">
      <c r="A98" s="32" t="s">
        <v>198</v>
      </c>
      <c r="B98" s="32" t="s">
        <v>200</v>
      </c>
      <c r="C98" s="32" t="s">
        <v>247</v>
      </c>
      <c r="D98" s="54" t="n">
        <v>653</v>
      </c>
      <c r="E98" s="54" t="n">
        <v>677</v>
      </c>
      <c r="F98" s="65" t="n">
        <f aca="false">IF(E98="","",D98-E98)</f>
        <v>-24</v>
      </c>
      <c r="G98" s="54" t="n">
        <v>213</v>
      </c>
      <c r="H98" s="54" t="n">
        <v>264</v>
      </c>
      <c r="I98" s="65" t="n">
        <f aca="false">IF(H98="","",G98-H98)</f>
        <v>-51</v>
      </c>
      <c r="J98" s="55" t="n">
        <f aca="false">IF(OR(D98="",D98+G98=0),"",D98/(D98+G98))</f>
        <v>0.754041570438799</v>
      </c>
      <c r="K98" s="55" t="n">
        <f aca="false">IF(E98="","",E98/(E98+H98))</f>
        <v>0.719447396386823</v>
      </c>
      <c r="L98" s="66" t="n">
        <f aca="false">IF(OR(K98="",J98=""),"",(J98-K98)*100)</f>
        <v>3.45941740519765</v>
      </c>
      <c r="M98" s="36" t="n">
        <v>3.90577125069094</v>
      </c>
      <c r="N98" s="36" t="n">
        <v>2.07900889271623</v>
      </c>
      <c r="O98" s="36" t="n">
        <f aca="false">SQRT(M98^2+N98^2)</f>
        <v>4.42462733331487</v>
      </c>
      <c r="P98" s="55" t="n">
        <f aca="false">IF(J98="","",MAX(0,J98-1.96*O98/100))</f>
        <v>0.667318874705828</v>
      </c>
      <c r="Q98" s="55" t="n">
        <f aca="false">IF(J98="","",MIN(1,J98+1.96*O98/100))</f>
        <v>0.840764266171771</v>
      </c>
      <c r="R98" s="32" t="str">
        <f aca="false">IF(L98="","",IF(ABS(L98)&lt;=O98,"Yes","No"))</f>
        <v>Yes</v>
      </c>
      <c r="S98" s="32" t="str">
        <f aca="false">IF(L98="","",IF(ABS(L98)&lt;=1.96*O98,"Yes","No"))</f>
        <v>Yes</v>
      </c>
      <c r="T98" s="54" t="n">
        <f aca="false">IF(D98="","",ROUND(SQRT(((D98+G98)*O98/100)^2+(J98*(D98+G98)*0.09439)^2),0))</f>
        <v>73</v>
      </c>
      <c r="U98" s="32"/>
    </row>
    <row r="99" customFormat="false" ht="15" hidden="false" customHeight="false" outlineLevel="0" collapsed="false">
      <c r="A99" s="32" t="s">
        <v>198</v>
      </c>
      <c r="B99" s="32" t="s">
        <v>200</v>
      </c>
      <c r="C99" s="32" t="s">
        <v>248</v>
      </c>
      <c r="D99" s="54" t="n">
        <v>298</v>
      </c>
      <c r="E99" s="54" t="n">
        <v>283</v>
      </c>
      <c r="F99" s="65" t="n">
        <f aca="false">IF(E99="","",D99-E99)</f>
        <v>15</v>
      </c>
      <c r="G99" s="54" t="n">
        <v>114</v>
      </c>
      <c r="H99" s="54" t="n">
        <v>138</v>
      </c>
      <c r="I99" s="65" t="n">
        <f aca="false">IF(H99="","",G99-H99)</f>
        <v>-24</v>
      </c>
      <c r="J99" s="55" t="n">
        <f aca="false">IF(OR(D99="",D99+G99=0),"",D99/(D99+G99))</f>
        <v>0.723300970873786</v>
      </c>
      <c r="K99" s="55" t="n">
        <f aca="false">IF(E99="","",E99/(E99+H99))</f>
        <v>0.672209026128266</v>
      </c>
      <c r="L99" s="66" t="n">
        <f aca="false">IF(OR(K99="",J99=""),"",(J99-K99)*100)</f>
        <v>5.10919447455204</v>
      </c>
      <c r="M99" s="36" t="n">
        <v>4.95394180230378</v>
      </c>
      <c r="N99" s="36" t="n">
        <v>2.07900889271623</v>
      </c>
      <c r="O99" s="36" t="n">
        <f aca="false">SQRT(M99^2+N99^2)</f>
        <v>5.37250568697754</v>
      </c>
      <c r="P99" s="55" t="n">
        <f aca="false">IF(J99="","",MAX(0,J99-1.96*O99/100))</f>
        <v>0.617999859409027</v>
      </c>
      <c r="Q99" s="55" t="n">
        <f aca="false">IF(J99="","",MIN(1,J99+1.96*O99/100))</f>
        <v>0.828602082338546</v>
      </c>
      <c r="R99" s="32" t="str">
        <f aca="false">IF(L99="","",IF(ABS(L99)&lt;=O99,"Yes","No"))</f>
        <v>Yes</v>
      </c>
      <c r="S99" s="32" t="str">
        <f aca="false">IF(L99="","",IF(ABS(L99)&lt;=1.96*O99,"Yes","No"))</f>
        <v>Yes</v>
      </c>
      <c r="T99" s="54" t="n">
        <f aca="false">IF(D99="","",ROUND(SQRT(((D99+G99)*O99/100)^2+(J99*(D99+G99)*0.15542)^2),0))</f>
        <v>51</v>
      </c>
      <c r="U99" s="32"/>
    </row>
    <row r="100" customFormat="false" ht="15" hidden="false" customHeight="false" outlineLevel="0" collapsed="false">
      <c r="A100" s="32" t="s">
        <v>198</v>
      </c>
      <c r="B100" s="32" t="s">
        <v>200</v>
      </c>
      <c r="C100" s="32" t="s">
        <v>249</v>
      </c>
      <c r="D100" s="54" t="n">
        <v>468</v>
      </c>
      <c r="E100" s="54" t="n">
        <v>447</v>
      </c>
      <c r="F100" s="65" t="n">
        <f aca="false">IF(E100="","",D100-E100)</f>
        <v>21</v>
      </c>
      <c r="G100" s="54" t="n">
        <v>142</v>
      </c>
      <c r="H100" s="54" t="n">
        <v>152</v>
      </c>
      <c r="I100" s="65" t="n">
        <f aca="false">IF(H100="","",G100-H100)</f>
        <v>-10</v>
      </c>
      <c r="J100" s="55" t="n">
        <f aca="false">IF(OR(D100="",D100+G100=0),"",D100/(D100+G100))</f>
        <v>0.767213114754098</v>
      </c>
      <c r="K100" s="55" t="n">
        <f aca="false">IF(E100="","",E100/(E100+H100))</f>
        <v>0.746243739565943</v>
      </c>
      <c r="L100" s="66" t="n">
        <f aca="false">IF(OR(K100="",J100=""),"",(J100-K100)*100)</f>
        <v>2.09693751881551</v>
      </c>
      <c r="M100" s="36" t="n">
        <v>4.95394180230378</v>
      </c>
      <c r="N100" s="36" t="n">
        <v>2.07900889271623</v>
      </c>
      <c r="O100" s="36" t="n">
        <f aca="false">SQRT(M100^2+N100^2)</f>
        <v>5.37250568697754</v>
      </c>
      <c r="P100" s="55" t="n">
        <f aca="false">IF(J100="","",MAX(0,J100-1.96*O100/100))</f>
        <v>0.661912003289339</v>
      </c>
      <c r="Q100" s="55" t="n">
        <f aca="false">IF(J100="","",MIN(1,J100+1.96*O100/100))</f>
        <v>0.872514226218858</v>
      </c>
      <c r="R100" s="32" t="str">
        <f aca="false">IF(L100="","",IF(ABS(L100)&lt;=O100,"Yes","No"))</f>
        <v>Yes</v>
      </c>
      <c r="S100" s="32" t="str">
        <f aca="false">IF(L100="","",IF(ABS(L100)&lt;=1.96*O100,"Yes","No"))</f>
        <v>Yes</v>
      </c>
      <c r="T100" s="54" t="n">
        <f aca="false">IF(D100="","",ROUND(SQRT(((D100+G100)*O100/100)^2+(J100*(D100+G100)*0.15542)^2),0))</f>
        <v>80</v>
      </c>
      <c r="U100" s="32"/>
    </row>
    <row r="101" customFormat="false" ht="15" hidden="false" customHeight="false" outlineLevel="0" collapsed="false">
      <c r="A101" s="32" t="s">
        <v>198</v>
      </c>
      <c r="B101" s="32" t="s">
        <v>200</v>
      </c>
      <c r="C101" s="32" t="s">
        <v>250</v>
      </c>
      <c r="D101" s="54" t="n">
        <v>240</v>
      </c>
      <c r="E101" s="54" t="n">
        <v>179</v>
      </c>
      <c r="F101" s="65" t="n">
        <f aca="false">IF(E101="","",D101-E101)</f>
        <v>61</v>
      </c>
      <c r="G101" s="54" t="n">
        <v>85</v>
      </c>
      <c r="H101" s="54" t="n">
        <v>112</v>
      </c>
      <c r="I101" s="65" t="n">
        <f aca="false">IF(H101="","",G101-H101)</f>
        <v>-27</v>
      </c>
      <c r="J101" s="55" t="n">
        <f aca="false">IF(OR(D101="",D101+G101=0),"",D101/(D101+G101))</f>
        <v>0.738461538461539</v>
      </c>
      <c r="K101" s="55" t="n">
        <f aca="false">IF(E101="","",E101/(E101+H101))</f>
        <v>0.615120274914089</v>
      </c>
      <c r="L101" s="66" t="n">
        <f aca="false">IF(OR(K101="",J101=""),"",(J101-K101)*100)</f>
        <v>12.3341263547449</v>
      </c>
      <c r="M101" s="36" t="n">
        <v>4.95394180230378</v>
      </c>
      <c r="N101" s="36" t="n">
        <v>2.07900889271623</v>
      </c>
      <c r="O101" s="36" t="n">
        <f aca="false">SQRT(M101^2+N101^2)</f>
        <v>5.37250568697754</v>
      </c>
      <c r="P101" s="55" t="n">
        <f aca="false">IF(J101="","",MAX(0,J101-1.96*O101/100))</f>
        <v>0.633160426996779</v>
      </c>
      <c r="Q101" s="55" t="n">
        <f aca="false">IF(J101="","",MIN(1,J101+1.96*O101/100))</f>
        <v>0.843762649926298</v>
      </c>
      <c r="R101" s="32" t="str">
        <f aca="false">IF(L101="","",IF(ABS(L101)&lt;=O101,"Yes","No"))</f>
        <v>No</v>
      </c>
      <c r="S101" s="32" t="str">
        <f aca="false">IF(L101="","",IF(ABS(L101)&lt;=1.96*O101,"Yes","No"))</f>
        <v>No</v>
      </c>
      <c r="T101" s="54" t="n">
        <f aca="false">IF(D101="","",ROUND(SQRT(((D101+G101)*O101/100)^2+(J101*(D101+G101)*0.15542)^2),0))</f>
        <v>41</v>
      </c>
      <c r="U101" s="32"/>
    </row>
    <row r="102" customFormat="false" ht="15" hidden="false" customHeight="false" outlineLevel="0" collapsed="false">
      <c r="A102" s="32" t="s">
        <v>198</v>
      </c>
      <c r="B102" s="32" t="s">
        <v>200</v>
      </c>
      <c r="C102" s="32" t="s">
        <v>251</v>
      </c>
      <c r="D102" s="54" t="n">
        <v>385</v>
      </c>
      <c r="E102" s="54" t="n">
        <v>357</v>
      </c>
      <c r="F102" s="65" t="n">
        <f aca="false">IF(E102="","",D102-E102)</f>
        <v>28</v>
      </c>
      <c r="G102" s="54" t="n">
        <v>183</v>
      </c>
      <c r="H102" s="54" t="n">
        <v>225</v>
      </c>
      <c r="I102" s="65" t="n">
        <f aca="false">IF(H102="","",G102-H102)</f>
        <v>-42</v>
      </c>
      <c r="J102" s="55" t="n">
        <f aca="false">IF(OR(D102="",D102+G102=0),"",D102/(D102+G102))</f>
        <v>0.677816901408451</v>
      </c>
      <c r="K102" s="55" t="n">
        <f aca="false">IF(E102="","",E102/(E102+H102))</f>
        <v>0.61340206185567</v>
      </c>
      <c r="L102" s="66" t="n">
        <f aca="false">IF(OR(K102="",J102=""),"",(J102-K102)*100)</f>
        <v>6.44148395527806</v>
      </c>
      <c r="M102" s="36" t="n">
        <v>4.95394180230378</v>
      </c>
      <c r="N102" s="36" t="n">
        <v>2.07900889271623</v>
      </c>
      <c r="O102" s="36" t="n">
        <f aca="false">SQRT(M102^2+N102^2)</f>
        <v>5.37250568697754</v>
      </c>
      <c r="P102" s="55" t="n">
        <f aca="false">IF(J102="","",MAX(0,J102-1.96*O102/100))</f>
        <v>0.572515789943691</v>
      </c>
      <c r="Q102" s="55" t="n">
        <f aca="false">IF(J102="","",MIN(1,J102+1.96*O102/100))</f>
        <v>0.783118012873211</v>
      </c>
      <c r="R102" s="32" t="str">
        <f aca="false">IF(L102="","",IF(ABS(L102)&lt;=O102,"Yes","No"))</f>
        <v>No</v>
      </c>
      <c r="S102" s="32" t="str">
        <f aca="false">IF(L102="","",IF(ABS(L102)&lt;=1.96*O102,"Yes","No"))</f>
        <v>Yes</v>
      </c>
      <c r="T102" s="54" t="n">
        <f aca="false">IF(D102="","",ROUND(SQRT(((D102+G102)*O102/100)^2+(J102*(D102+G102)*0.15542)^2),0))</f>
        <v>67</v>
      </c>
      <c r="U102" s="32"/>
    </row>
    <row r="103" customFormat="false" ht="15" hidden="false" customHeight="false" outlineLevel="0" collapsed="false">
      <c r="A103" s="32" t="s">
        <v>198</v>
      </c>
      <c r="B103" s="32" t="s">
        <v>200</v>
      </c>
      <c r="C103" s="32" t="s">
        <v>252</v>
      </c>
      <c r="D103" s="54" t="n">
        <v>583</v>
      </c>
      <c r="E103" s="54" t="n">
        <v>520</v>
      </c>
      <c r="F103" s="65" t="n">
        <f aca="false">IF(E103="","",D103-E103)</f>
        <v>63</v>
      </c>
      <c r="G103" s="54" t="n">
        <v>200</v>
      </c>
      <c r="H103" s="54" t="n">
        <v>193</v>
      </c>
      <c r="I103" s="65" t="n">
        <f aca="false">IF(H103="","",G103-H103)</f>
        <v>7</v>
      </c>
      <c r="J103" s="55" t="n">
        <f aca="false">IF(OR(D103="",D103+G103=0),"",D103/(D103+G103))</f>
        <v>0.744572158365262</v>
      </c>
      <c r="K103" s="55" t="n">
        <f aca="false">IF(E103="","",E103/(E103+H103))</f>
        <v>0.729312762973352</v>
      </c>
      <c r="L103" s="66" t="n">
        <f aca="false">IF(OR(K103="",J103=""),"",(J103-K103)*100)</f>
        <v>1.52593953919098</v>
      </c>
      <c r="M103" s="36" t="n">
        <v>3.90577125069094</v>
      </c>
      <c r="N103" s="36" t="n">
        <v>2.07900889271623</v>
      </c>
      <c r="O103" s="36" t="n">
        <f aca="false">SQRT(M103^2+N103^2)</f>
        <v>4.42462733331487</v>
      </c>
      <c r="P103" s="55" t="n">
        <f aca="false">IF(J103="","",MAX(0,J103-1.96*O103/100))</f>
        <v>0.65784946263229</v>
      </c>
      <c r="Q103" s="55" t="n">
        <f aca="false">IF(J103="","",MIN(1,J103+1.96*O103/100))</f>
        <v>0.831294854098233</v>
      </c>
      <c r="R103" s="32" t="str">
        <f aca="false">IF(L103="","",IF(ABS(L103)&lt;=O103,"Yes","No"))</f>
        <v>Yes</v>
      </c>
      <c r="S103" s="32" t="str">
        <f aca="false">IF(L103="","",IF(ABS(L103)&lt;=1.96*O103,"Yes","No"))</f>
        <v>Yes</v>
      </c>
      <c r="T103" s="54" t="n">
        <f aca="false">IF(D103="","",ROUND(SQRT(((D103+G103)*O103/100)^2+(J103*(D103+G103)*0.09439)^2),0))</f>
        <v>65</v>
      </c>
      <c r="U103" s="32"/>
    </row>
    <row r="104" customFormat="false" ht="15" hidden="false" customHeight="false" outlineLevel="0" collapsed="false">
      <c r="A104" s="32" t="s">
        <v>198</v>
      </c>
      <c r="B104" s="32" t="s">
        <v>200</v>
      </c>
      <c r="C104" s="32" t="s">
        <v>253</v>
      </c>
      <c r="D104" s="54" t="n">
        <v>230</v>
      </c>
      <c r="E104" s="54" t="n">
        <v>218</v>
      </c>
      <c r="F104" s="65" t="n">
        <f aca="false">IF(E104="","",D104-E104)</f>
        <v>12</v>
      </c>
      <c r="G104" s="54" t="n">
        <v>76</v>
      </c>
      <c r="H104" s="54" t="n">
        <v>86</v>
      </c>
      <c r="I104" s="65" t="n">
        <f aca="false">IF(H104="","",G104-H104)</f>
        <v>-10</v>
      </c>
      <c r="J104" s="55" t="n">
        <f aca="false">IF(OR(D104="",D104+G104=0),"",D104/(D104+G104))</f>
        <v>0.751633986928105</v>
      </c>
      <c r="K104" s="55" t="n">
        <f aca="false">IF(E104="","",E104/(E104+H104))</f>
        <v>0.717105263157895</v>
      </c>
      <c r="L104" s="66" t="n">
        <f aca="false">IF(OR(K104="",J104=""),"",(J104-K104)*100)</f>
        <v>3.45287237702099</v>
      </c>
      <c r="M104" s="36" t="n">
        <v>4.95394180230378</v>
      </c>
      <c r="N104" s="36" t="n">
        <v>2.07900889271623</v>
      </c>
      <c r="O104" s="36" t="n">
        <f aca="false">SQRT(M104^2+N104^2)</f>
        <v>5.37250568697754</v>
      </c>
      <c r="P104" s="55" t="n">
        <f aca="false">IF(J104="","",MAX(0,J104-1.96*O104/100))</f>
        <v>0.646332875463345</v>
      </c>
      <c r="Q104" s="55" t="n">
        <f aca="false">IF(J104="","",MIN(1,J104+1.96*O104/100))</f>
        <v>0.856935098392864</v>
      </c>
      <c r="R104" s="32" t="str">
        <f aca="false">IF(L104="","",IF(ABS(L104)&lt;=O104,"Yes","No"))</f>
        <v>Yes</v>
      </c>
      <c r="S104" s="32" t="str">
        <f aca="false">IF(L104="","",IF(ABS(L104)&lt;=1.96*O104,"Yes","No"))</f>
        <v>Yes</v>
      </c>
      <c r="T104" s="54" t="n">
        <f aca="false">IF(D104="","",ROUND(SQRT(((D104+G104)*O104/100)^2+(J104*(D104+G104)*0.15542)^2),0))</f>
        <v>39</v>
      </c>
      <c r="U104" s="32"/>
    </row>
    <row r="105" customFormat="false" ht="15" hidden="false" customHeight="false" outlineLevel="0" collapsed="false">
      <c r="A105" s="32" t="s">
        <v>198</v>
      </c>
      <c r="B105" s="32" t="s">
        <v>200</v>
      </c>
      <c r="C105" s="32" t="s">
        <v>254</v>
      </c>
      <c r="D105" s="54" t="n">
        <v>264</v>
      </c>
      <c r="E105" s="54" t="n">
        <v>262</v>
      </c>
      <c r="F105" s="65" t="n">
        <f aca="false">IF(E105="","",D105-E105)</f>
        <v>2</v>
      </c>
      <c r="G105" s="54" t="n">
        <v>76</v>
      </c>
      <c r="H105" s="54" t="n">
        <v>109</v>
      </c>
      <c r="I105" s="65" t="n">
        <f aca="false">IF(H105="","",G105-H105)</f>
        <v>-33</v>
      </c>
      <c r="J105" s="55" t="n">
        <f aca="false">IF(OR(D105="",D105+G105=0),"",D105/(D105+G105))</f>
        <v>0.776470588235294</v>
      </c>
      <c r="K105" s="55" t="n">
        <f aca="false">IF(E105="","",E105/(E105+H105))</f>
        <v>0.706199460916442</v>
      </c>
      <c r="L105" s="66" t="n">
        <f aca="false">IF(OR(K105="",J105=""),"",(J105-K105)*100)</f>
        <v>7.02711273188521</v>
      </c>
      <c r="M105" s="36" t="n">
        <v>4.95394180230378</v>
      </c>
      <c r="N105" s="36" t="n">
        <v>2.07900889271623</v>
      </c>
      <c r="O105" s="36" t="n">
        <f aca="false">SQRT(M105^2+N105^2)</f>
        <v>5.37250568697754</v>
      </c>
      <c r="P105" s="55" t="n">
        <f aca="false">IF(J105="","",MAX(0,J105-1.96*O105/100))</f>
        <v>0.671169476770535</v>
      </c>
      <c r="Q105" s="55" t="n">
        <f aca="false">IF(J105="","",MIN(1,J105+1.96*O105/100))</f>
        <v>0.881771699700054</v>
      </c>
      <c r="R105" s="32" t="str">
        <f aca="false">IF(L105="","",IF(ABS(L105)&lt;=O105,"Yes","No"))</f>
        <v>No</v>
      </c>
      <c r="S105" s="32" t="str">
        <f aca="false">IF(L105="","",IF(ABS(L105)&lt;=1.96*O105,"Yes","No"))</f>
        <v>Yes</v>
      </c>
      <c r="T105" s="54" t="n">
        <f aca="false">IF(D105="","",ROUND(SQRT(((D105+G105)*O105/100)^2+(J105*(D105+G105)*0.15542)^2),0))</f>
        <v>45</v>
      </c>
      <c r="U105" s="32"/>
    </row>
    <row r="106" customFormat="false" ht="15" hidden="false" customHeight="false" outlineLevel="0" collapsed="false">
      <c r="A106" s="32" t="s">
        <v>198</v>
      </c>
      <c r="B106" s="32" t="s">
        <v>200</v>
      </c>
      <c r="C106" s="32" t="s">
        <v>255</v>
      </c>
      <c r="D106" s="54" t="n">
        <v>441</v>
      </c>
      <c r="E106" s="54" t="n">
        <v>424</v>
      </c>
      <c r="F106" s="65" t="n">
        <f aca="false">IF(E106="","",D106-E106)</f>
        <v>17</v>
      </c>
      <c r="G106" s="54" t="n">
        <v>144</v>
      </c>
      <c r="H106" s="54" t="n">
        <v>151</v>
      </c>
      <c r="I106" s="65" t="n">
        <f aca="false">IF(H106="","",G106-H106)</f>
        <v>-7</v>
      </c>
      <c r="J106" s="55" t="n">
        <f aca="false">IF(OR(D106="",D106+G106=0),"",D106/(D106+G106))</f>
        <v>0.753846153846154</v>
      </c>
      <c r="K106" s="55" t="n">
        <f aca="false">IF(E106="","",E106/(E106+H106))</f>
        <v>0.737391304347826</v>
      </c>
      <c r="L106" s="66" t="n">
        <f aca="false">IF(OR(K106="",J106=""),"",(J106-K106)*100)</f>
        <v>1.64548494983278</v>
      </c>
      <c r="M106" s="36" t="n">
        <v>4.95394180230378</v>
      </c>
      <c r="N106" s="36" t="n">
        <v>2.07900889271623</v>
      </c>
      <c r="O106" s="36" t="n">
        <f aca="false">SQRT(M106^2+N106^2)</f>
        <v>5.37250568697754</v>
      </c>
      <c r="P106" s="55" t="n">
        <f aca="false">IF(J106="","",MAX(0,J106-1.96*O106/100))</f>
        <v>0.648545042381394</v>
      </c>
      <c r="Q106" s="55" t="n">
        <f aca="false">IF(J106="","",MIN(1,J106+1.96*O106/100))</f>
        <v>0.859147265310914</v>
      </c>
      <c r="R106" s="32" t="str">
        <f aca="false">IF(L106="","",IF(ABS(L106)&lt;=O106,"Yes","No"))</f>
        <v>Yes</v>
      </c>
      <c r="S106" s="32" t="str">
        <f aca="false">IF(L106="","",IF(ABS(L106)&lt;=1.96*O106,"Yes","No"))</f>
        <v>Yes</v>
      </c>
      <c r="T106" s="54" t="n">
        <f aca="false">IF(D106="","",ROUND(SQRT(((D106+G106)*O106/100)^2+(J106*(D106+G106)*0.15542)^2),0))</f>
        <v>75</v>
      </c>
      <c r="U106" s="32"/>
    </row>
    <row r="107" customFormat="false" ht="15" hidden="false" customHeight="false" outlineLevel="0" collapsed="false">
      <c r="A107" s="32" t="s">
        <v>198</v>
      </c>
      <c r="B107" s="32" t="s">
        <v>200</v>
      </c>
      <c r="C107" s="32" t="s">
        <v>256</v>
      </c>
      <c r="D107" s="54" t="n">
        <v>538</v>
      </c>
      <c r="E107" s="54" t="n">
        <v>565</v>
      </c>
      <c r="F107" s="65" t="n">
        <f aca="false">IF(E107="","",D107-E107)</f>
        <v>-27</v>
      </c>
      <c r="G107" s="54" t="n">
        <v>268</v>
      </c>
      <c r="H107" s="54" t="n">
        <v>277</v>
      </c>
      <c r="I107" s="65" t="n">
        <f aca="false">IF(H107="","",G107-H107)</f>
        <v>-9</v>
      </c>
      <c r="J107" s="55" t="n">
        <f aca="false">IF(OR(D107="",D107+G107=0),"",D107/(D107+G107))</f>
        <v>0.667493796526055</v>
      </c>
      <c r="K107" s="55" t="n">
        <f aca="false">IF(E107="","",E107/(E107+H107))</f>
        <v>0.671021377672209</v>
      </c>
      <c r="L107" s="66" t="n">
        <f aca="false">IF(OR(K107="",J107=""),"",(J107-K107)*100)</f>
        <v>-0.352758114615448</v>
      </c>
      <c r="M107" s="36" t="n">
        <v>3.90577125069094</v>
      </c>
      <c r="N107" s="36" t="n">
        <v>2.07900889271623</v>
      </c>
      <c r="O107" s="36" t="n">
        <f aca="false">SQRT(M107^2+N107^2)</f>
        <v>4.42462733331487</v>
      </c>
      <c r="P107" s="55" t="n">
        <f aca="false">IF(J107="","",MAX(0,J107-1.96*O107/100))</f>
        <v>0.580771100793083</v>
      </c>
      <c r="Q107" s="55" t="n">
        <f aca="false">IF(J107="","",MIN(1,J107+1.96*O107/100))</f>
        <v>0.754216492259026</v>
      </c>
      <c r="R107" s="32" t="str">
        <f aca="false">IF(L107="","",IF(ABS(L107)&lt;=O107,"Yes","No"))</f>
        <v>Yes</v>
      </c>
      <c r="S107" s="32" t="str">
        <f aca="false">IF(L107="","",IF(ABS(L107)&lt;=1.96*O107,"Yes","No"))</f>
        <v>Yes</v>
      </c>
      <c r="T107" s="54" t="n">
        <f aca="false">IF(D107="","",ROUND(SQRT(((D107+G107)*O107/100)^2+(J107*(D107+G107)*0.09439)^2),0))</f>
        <v>62</v>
      </c>
      <c r="U107" s="32"/>
    </row>
    <row r="108" customFormat="false" ht="15" hidden="false" customHeight="false" outlineLevel="0" collapsed="false">
      <c r="A108" s="32" t="s">
        <v>198</v>
      </c>
      <c r="B108" s="32" t="s">
        <v>200</v>
      </c>
      <c r="C108" s="32" t="s">
        <v>257</v>
      </c>
      <c r="D108" s="54" t="n">
        <v>252</v>
      </c>
      <c r="E108" s="54" t="n">
        <v>260</v>
      </c>
      <c r="F108" s="65" t="n">
        <f aca="false">IF(E108="","",D108-E108)</f>
        <v>-8</v>
      </c>
      <c r="G108" s="54" t="n">
        <v>108</v>
      </c>
      <c r="H108" s="54" t="n">
        <v>121</v>
      </c>
      <c r="I108" s="65" t="n">
        <f aca="false">IF(H108="","",G108-H108)</f>
        <v>-13</v>
      </c>
      <c r="J108" s="55" t="n">
        <f aca="false">IF(OR(D108="",D108+G108=0),"",D108/(D108+G108))</f>
        <v>0.7</v>
      </c>
      <c r="K108" s="55" t="n">
        <f aca="false">IF(E108="","",E108/(E108+H108))</f>
        <v>0.68241469816273</v>
      </c>
      <c r="L108" s="66" t="n">
        <f aca="false">IF(OR(K108="",J108=""),"",(J108-K108)*100)</f>
        <v>1.75853018372703</v>
      </c>
      <c r="M108" s="36" t="n">
        <v>4.95394180230378</v>
      </c>
      <c r="N108" s="36" t="n">
        <v>2.07900889271623</v>
      </c>
      <c r="O108" s="36" t="n">
        <f aca="false">SQRT(M108^2+N108^2)</f>
        <v>5.37250568697754</v>
      </c>
      <c r="P108" s="55" t="n">
        <f aca="false">IF(J108="","",MAX(0,J108-1.96*O108/100))</f>
        <v>0.59469888853524</v>
      </c>
      <c r="Q108" s="55" t="n">
        <f aca="false">IF(J108="","",MIN(1,J108+1.96*O108/100))</f>
        <v>0.80530111146476</v>
      </c>
      <c r="R108" s="32" t="str">
        <f aca="false">IF(L108="","",IF(ABS(L108)&lt;=O108,"Yes","No"))</f>
        <v>Yes</v>
      </c>
      <c r="S108" s="32" t="str">
        <f aca="false">IF(L108="","",IF(ABS(L108)&lt;=1.96*O108,"Yes","No"))</f>
        <v>Yes</v>
      </c>
      <c r="T108" s="54" t="n">
        <f aca="false">IF(D108="","",ROUND(SQRT(((D108+G108)*O108/100)^2+(J108*(D108+G108)*0.15542)^2),0))</f>
        <v>44</v>
      </c>
      <c r="U108" s="32"/>
    </row>
    <row r="109" customFormat="false" ht="15" hidden="false" customHeight="false" outlineLevel="0" collapsed="false">
      <c r="A109" s="32" t="s">
        <v>198</v>
      </c>
      <c r="B109" s="32" t="s">
        <v>200</v>
      </c>
      <c r="C109" s="32" t="s">
        <v>258</v>
      </c>
      <c r="D109" s="54" t="n">
        <v>348</v>
      </c>
      <c r="E109" s="54" t="n">
        <v>317</v>
      </c>
      <c r="F109" s="65" t="n">
        <f aca="false">IF(E109="","",D109-E109)</f>
        <v>31</v>
      </c>
      <c r="G109" s="54" t="n">
        <v>128</v>
      </c>
      <c r="H109" s="54" t="n">
        <v>152</v>
      </c>
      <c r="I109" s="65" t="n">
        <f aca="false">IF(H109="","",G109-H109)</f>
        <v>-24</v>
      </c>
      <c r="J109" s="55" t="n">
        <f aca="false">IF(OR(D109="",D109+G109=0),"",D109/(D109+G109))</f>
        <v>0.73109243697479</v>
      </c>
      <c r="K109" s="55" t="n">
        <f aca="false">IF(E109="","",E109/(E109+H109))</f>
        <v>0.67590618336887</v>
      </c>
      <c r="L109" s="66" t="n">
        <f aca="false">IF(OR(K109="",J109=""),"",(J109-K109)*100)</f>
        <v>5.51862536059199</v>
      </c>
      <c r="M109" s="36" t="n">
        <v>4.95394180230378</v>
      </c>
      <c r="N109" s="36" t="n">
        <v>2.07900889271623</v>
      </c>
      <c r="O109" s="36" t="n">
        <f aca="false">SQRT(M109^2+N109^2)</f>
        <v>5.37250568697754</v>
      </c>
      <c r="P109" s="55" t="n">
        <f aca="false">IF(J109="","",MAX(0,J109-1.96*O109/100))</f>
        <v>0.62579132551003</v>
      </c>
      <c r="Q109" s="55" t="n">
        <f aca="false">IF(J109="","",MIN(1,J109+1.96*O109/100))</f>
        <v>0.83639354843955</v>
      </c>
      <c r="R109" s="32" t="str">
        <f aca="false">IF(L109="","",IF(ABS(L109)&lt;=O109,"Yes","No"))</f>
        <v>No</v>
      </c>
      <c r="S109" s="32" t="str">
        <f aca="false">IF(L109="","",IF(ABS(L109)&lt;=1.96*O109,"Yes","No"))</f>
        <v>Yes</v>
      </c>
      <c r="T109" s="54" t="n">
        <f aca="false">IF(D109="","",ROUND(SQRT(((D109+G109)*O109/100)^2+(J109*(D109+G109)*0.15542)^2),0))</f>
        <v>60</v>
      </c>
      <c r="U109" s="32"/>
    </row>
    <row r="110" customFormat="false" ht="15" hidden="false" customHeight="false" outlineLevel="0" collapsed="false">
      <c r="A110" s="32" t="s">
        <v>198</v>
      </c>
      <c r="B110" s="32" t="s">
        <v>200</v>
      </c>
      <c r="C110" s="32" t="s">
        <v>259</v>
      </c>
      <c r="D110" s="54" t="n">
        <v>428</v>
      </c>
      <c r="E110" s="54" t="n">
        <v>424</v>
      </c>
      <c r="F110" s="65" t="n">
        <f aca="false">IF(E110="","",D110-E110)</f>
        <v>4</v>
      </c>
      <c r="G110" s="54" t="n">
        <v>258</v>
      </c>
      <c r="H110" s="54" t="n">
        <v>264</v>
      </c>
      <c r="I110" s="65" t="n">
        <f aca="false">IF(H110="","",G110-H110)</f>
        <v>-6</v>
      </c>
      <c r="J110" s="55" t="n">
        <f aca="false">IF(OR(D110="",D110+G110=0),"",D110/(D110+G110))</f>
        <v>0.623906705539359</v>
      </c>
      <c r="K110" s="55" t="n">
        <f aca="false">IF(E110="","",E110/(E110+H110))</f>
        <v>0.616279069767442</v>
      </c>
      <c r="L110" s="66" t="n">
        <f aca="false">IF(OR(K110="",J110=""),"",(J110-K110)*100)</f>
        <v>0.762763577191672</v>
      </c>
      <c r="M110" s="36" t="n">
        <v>4.95394180230378</v>
      </c>
      <c r="N110" s="36" t="n">
        <v>2.07900889271623</v>
      </c>
      <c r="O110" s="36" t="n">
        <f aca="false">SQRT(M110^2+N110^2)</f>
        <v>5.37250568697754</v>
      </c>
      <c r="P110" s="55" t="n">
        <f aca="false">IF(J110="","",MAX(0,J110-1.96*O110/100))</f>
        <v>0.518605594074599</v>
      </c>
      <c r="Q110" s="55" t="n">
        <f aca="false">IF(J110="","",MIN(1,J110+1.96*O110/100))</f>
        <v>0.729207817004118</v>
      </c>
      <c r="R110" s="32" t="str">
        <f aca="false">IF(L110="","",IF(ABS(L110)&lt;=O110,"Yes","No"))</f>
        <v>Yes</v>
      </c>
      <c r="S110" s="32" t="str">
        <f aca="false">IF(L110="","",IF(ABS(L110)&lt;=1.96*O110,"Yes","No"))</f>
        <v>Yes</v>
      </c>
      <c r="T110" s="54" t="n">
        <f aca="false">IF(D110="","",ROUND(SQRT(((D110+G110)*O110/100)^2+(J110*(D110+G110)*0.15542)^2),0))</f>
        <v>76</v>
      </c>
      <c r="U110" s="32"/>
    </row>
    <row r="111" customFormat="false" ht="15" hidden="false" customHeight="false" outlineLevel="0" collapsed="false">
      <c r="A111" s="32" t="s">
        <v>198</v>
      </c>
      <c r="B111" s="32" t="s">
        <v>200</v>
      </c>
      <c r="C111" s="32" t="s">
        <v>260</v>
      </c>
      <c r="D111" s="54" t="n">
        <v>485</v>
      </c>
      <c r="E111" s="54" t="n">
        <v>469</v>
      </c>
      <c r="F111" s="65" t="n">
        <f aca="false">IF(E111="","",D111-E111)</f>
        <v>16</v>
      </c>
      <c r="G111" s="54" t="n">
        <v>162</v>
      </c>
      <c r="H111" s="54" t="n">
        <v>215</v>
      </c>
      <c r="I111" s="65" t="n">
        <f aca="false">IF(H111="","",G111-H111)</f>
        <v>-53</v>
      </c>
      <c r="J111" s="55" t="n">
        <f aca="false">IF(OR(D111="",D111+G111=0),"",D111/(D111+G111))</f>
        <v>0.749613601236476</v>
      </c>
      <c r="K111" s="55" t="n">
        <f aca="false">IF(E111="","",E111/(E111+H111))</f>
        <v>0.685672514619883</v>
      </c>
      <c r="L111" s="66" t="n">
        <f aca="false">IF(OR(K111="",J111=""),"",(J111-K111)*100)</f>
        <v>6.3941086616593</v>
      </c>
      <c r="M111" s="36" t="n">
        <v>4.95394180230378</v>
      </c>
      <c r="N111" s="36" t="n">
        <v>2.07900889271623</v>
      </c>
      <c r="O111" s="36" t="n">
        <f aca="false">SQRT(M111^2+N111^2)</f>
        <v>5.37250568697754</v>
      </c>
      <c r="P111" s="55" t="n">
        <f aca="false">IF(J111="","",MAX(0,J111-1.96*O111/100))</f>
        <v>0.644312489771716</v>
      </c>
      <c r="Q111" s="55" t="n">
        <f aca="false">IF(J111="","",MIN(1,J111+1.96*O111/100))</f>
        <v>0.854914712701236</v>
      </c>
      <c r="R111" s="32" t="str">
        <f aca="false">IF(L111="","",IF(ABS(L111)&lt;=O111,"Yes","No"))</f>
        <v>No</v>
      </c>
      <c r="S111" s="32" t="str">
        <f aca="false">IF(L111="","",IF(ABS(L111)&lt;=1.96*O111,"Yes","No"))</f>
        <v>Yes</v>
      </c>
      <c r="T111" s="54" t="n">
        <f aca="false">IF(D111="","",ROUND(SQRT(((D111+G111)*O111/100)^2+(J111*(D111+G111)*0.15542)^2),0))</f>
        <v>83</v>
      </c>
      <c r="U111" s="32"/>
    </row>
    <row r="112" customFormat="false" ht="15" hidden="false" customHeight="false" outlineLevel="0" collapsed="false">
      <c r="A112" s="32" t="s">
        <v>198</v>
      </c>
      <c r="B112" s="32" t="s">
        <v>261</v>
      </c>
      <c r="C112" s="32" t="s">
        <v>262</v>
      </c>
      <c r="D112" s="54" t="n">
        <v>618</v>
      </c>
      <c r="E112" s="54" t="n">
        <v>598</v>
      </c>
      <c r="F112" s="65" t="n">
        <f aca="false">IF(E112="","",D112-E112)</f>
        <v>20</v>
      </c>
      <c r="G112" s="54" t="n">
        <v>261</v>
      </c>
      <c r="H112" s="54" t="n">
        <v>253</v>
      </c>
      <c r="I112" s="65" t="n">
        <f aca="false">IF(H112="","",G112-H112)</f>
        <v>8</v>
      </c>
      <c r="J112" s="55" t="n">
        <f aca="false">IF(OR(D112="",D112+G112=0),"",D112/(D112+G112))</f>
        <v>0.703071672354949</v>
      </c>
      <c r="K112" s="55" t="n">
        <f aca="false">IF(E112="","",E112/(E112+H112))</f>
        <v>0.702702702702703</v>
      </c>
      <c r="L112" s="66" t="n">
        <f aca="false">IF(OR(K112="",J112=""),"",(J112-K112)*100)</f>
        <v>0.0368969652246087</v>
      </c>
      <c r="M112" s="36" t="n">
        <v>3.90577125069094</v>
      </c>
      <c r="N112" s="36" t="n">
        <v>2.07900889271623</v>
      </c>
      <c r="O112" s="36" t="n">
        <f aca="false">SQRT(M112^2+N112^2)</f>
        <v>4.42462733331487</v>
      </c>
      <c r="P112" s="55" t="n">
        <f aca="false">IF(J112="","",MAX(0,J112-1.96*O112/100))</f>
        <v>0.616348976621977</v>
      </c>
      <c r="Q112" s="55" t="n">
        <f aca="false">IF(J112="","",MIN(1,J112+1.96*O112/100))</f>
        <v>0.78979436808792</v>
      </c>
      <c r="R112" s="32" t="str">
        <f aca="false">IF(L112="","",IF(ABS(L112)&lt;=O112,"Yes","No"))</f>
        <v>Yes</v>
      </c>
      <c r="S112" s="32" t="str">
        <f aca="false">IF(L112="","",IF(ABS(L112)&lt;=1.96*O112,"Yes","No"))</f>
        <v>Yes</v>
      </c>
      <c r="T112" s="54" t="n">
        <f aca="false">IF(D112="","",ROUND(SQRT(((D112+G112)*O112/100)^2+(J112*(D112+G112)*0.09439)^2),0))</f>
        <v>70</v>
      </c>
      <c r="U112" s="32"/>
    </row>
    <row r="113" customFormat="false" ht="15" hidden="false" customHeight="false" outlineLevel="0" collapsed="false">
      <c r="A113" s="32" t="s">
        <v>198</v>
      </c>
      <c r="B113" s="32" t="s">
        <v>261</v>
      </c>
      <c r="C113" s="32" t="s">
        <v>263</v>
      </c>
      <c r="D113" s="54" t="n">
        <v>428</v>
      </c>
      <c r="E113" s="54" t="n">
        <v>420</v>
      </c>
      <c r="F113" s="65" t="n">
        <f aca="false">IF(E113="","",D113-E113)</f>
        <v>8</v>
      </c>
      <c r="G113" s="54" t="n">
        <v>222</v>
      </c>
      <c r="H113" s="54" t="n">
        <v>214</v>
      </c>
      <c r="I113" s="65" t="n">
        <f aca="false">IF(H113="","",G113-H113)</f>
        <v>8</v>
      </c>
      <c r="J113" s="55" t="n">
        <f aca="false">IF(OR(D113="",D113+G113=0),"",D113/(D113+G113))</f>
        <v>0.658461538461538</v>
      </c>
      <c r="K113" s="55" t="n">
        <f aca="false">IF(E113="","",E113/(E113+H113))</f>
        <v>0.662460567823344</v>
      </c>
      <c r="L113" s="66" t="n">
        <f aca="false">IF(OR(K113="",J113=""),"",(J113-K113)*100)</f>
        <v>-0.399902936180541</v>
      </c>
      <c r="M113" s="36" t="n">
        <v>4.95394180230378</v>
      </c>
      <c r="N113" s="36" t="n">
        <v>2.07900889271623</v>
      </c>
      <c r="O113" s="36" t="n">
        <f aca="false">SQRT(M113^2+N113^2)</f>
        <v>5.37250568697754</v>
      </c>
      <c r="P113" s="55" t="n">
        <f aca="false">IF(J113="","",MAX(0,J113-1.96*O113/100))</f>
        <v>0.553160426996779</v>
      </c>
      <c r="Q113" s="55" t="n">
        <f aca="false">IF(J113="","",MIN(1,J113+1.96*O113/100))</f>
        <v>0.763762649926298</v>
      </c>
      <c r="R113" s="32" t="str">
        <f aca="false">IF(L113="","",IF(ABS(L113)&lt;=O113,"Yes","No"))</f>
        <v>Yes</v>
      </c>
      <c r="S113" s="32" t="str">
        <f aca="false">IF(L113="","",IF(ABS(L113)&lt;=1.96*O113,"Yes","No"))</f>
        <v>Yes</v>
      </c>
      <c r="T113" s="54" t="n">
        <f aca="false">IF(D113="","",ROUND(SQRT(((D113+G113)*O113/100)^2+(J113*(D113+G113)*0.15542)^2),0))</f>
        <v>75</v>
      </c>
      <c r="U113" s="32"/>
    </row>
    <row r="114" customFormat="false" ht="15" hidden="false" customHeight="false" outlineLevel="0" collapsed="false">
      <c r="A114" s="32" t="s">
        <v>198</v>
      </c>
      <c r="B114" s="32" t="s">
        <v>261</v>
      </c>
      <c r="C114" s="32" t="s">
        <v>264</v>
      </c>
      <c r="D114" s="54" t="n">
        <v>447</v>
      </c>
      <c r="E114" s="54" t="n">
        <v>438</v>
      </c>
      <c r="F114" s="65" t="n">
        <f aca="false">IF(E114="","",D114-E114)</f>
        <v>9</v>
      </c>
      <c r="G114" s="54" t="n">
        <v>186</v>
      </c>
      <c r="H114" s="54" t="n">
        <v>176</v>
      </c>
      <c r="I114" s="65" t="n">
        <f aca="false">IF(H114="","",G114-H114)</f>
        <v>10</v>
      </c>
      <c r="J114" s="55" t="n">
        <f aca="false">IF(OR(D114="",D114+G114=0),"",D114/(D114+G114))</f>
        <v>0.706161137440758</v>
      </c>
      <c r="K114" s="55" t="n">
        <f aca="false">IF(E114="","",E114/(E114+H114))</f>
        <v>0.713355048859935</v>
      </c>
      <c r="L114" s="66" t="n">
        <f aca="false">IF(OR(K114="",J114=""),"",(J114-K114)*100)</f>
        <v>-0.719391141917658</v>
      </c>
      <c r="M114" s="36" t="n">
        <v>4.95394180230378</v>
      </c>
      <c r="N114" s="36" t="n">
        <v>2.07900889271623</v>
      </c>
      <c r="O114" s="36" t="n">
        <f aca="false">SQRT(M114^2+N114^2)</f>
        <v>5.37250568697754</v>
      </c>
      <c r="P114" s="55" t="n">
        <f aca="false">IF(J114="","",MAX(0,J114-1.96*O114/100))</f>
        <v>0.600860025975999</v>
      </c>
      <c r="Q114" s="55" t="n">
        <f aca="false">IF(J114="","",MIN(1,J114+1.96*O114/100))</f>
        <v>0.811462248905518</v>
      </c>
      <c r="R114" s="32" t="str">
        <f aca="false">IF(L114="","",IF(ABS(L114)&lt;=O114,"Yes","No"))</f>
        <v>Yes</v>
      </c>
      <c r="S114" s="32" t="str">
        <f aca="false">IF(L114="","",IF(ABS(L114)&lt;=1.96*O114,"Yes","No"))</f>
        <v>Yes</v>
      </c>
      <c r="T114" s="54" t="n">
        <f aca="false">IF(D114="","",ROUND(SQRT(((D114+G114)*O114/100)^2+(J114*(D114+G114)*0.15542)^2),0))</f>
        <v>77</v>
      </c>
      <c r="U114" s="32"/>
    </row>
    <row r="115" customFormat="false" ht="15" hidden="false" customHeight="false" outlineLevel="0" collapsed="false">
      <c r="A115" s="32" t="s">
        <v>198</v>
      </c>
      <c r="B115" s="32" t="s">
        <v>261</v>
      </c>
      <c r="C115" s="32" t="s">
        <v>265</v>
      </c>
      <c r="D115" s="54" t="n">
        <v>469</v>
      </c>
      <c r="E115" s="54" t="n">
        <v>463</v>
      </c>
      <c r="F115" s="65" t="n">
        <f aca="false">IF(E115="","",D115-E115)</f>
        <v>6</v>
      </c>
      <c r="G115" s="54" t="n">
        <v>219</v>
      </c>
      <c r="H115" s="54" t="n">
        <v>219</v>
      </c>
      <c r="I115" s="65" t="n">
        <f aca="false">IF(H115="","",G115-H115)</f>
        <v>0</v>
      </c>
      <c r="J115" s="55" t="n">
        <f aca="false">IF(OR(D115="",D115+G115=0),"",D115/(D115+G115))</f>
        <v>0.681686046511628</v>
      </c>
      <c r="K115" s="55" t="n">
        <f aca="false">IF(E115="","",E115/(E115+H115))</f>
        <v>0.678885630498534</v>
      </c>
      <c r="L115" s="66" t="n">
        <f aca="false">IF(OR(K115="",J115=""),"",(J115-K115)*100)</f>
        <v>0.280041601309422</v>
      </c>
      <c r="M115" s="36" t="n">
        <v>4.95394180230378</v>
      </c>
      <c r="N115" s="36" t="n">
        <v>2.07900889271623</v>
      </c>
      <c r="O115" s="36" t="n">
        <f aca="false">SQRT(M115^2+N115^2)</f>
        <v>5.37250568697754</v>
      </c>
      <c r="P115" s="55" t="n">
        <f aca="false">IF(J115="","",MAX(0,J115-1.96*O115/100))</f>
        <v>0.576384935046868</v>
      </c>
      <c r="Q115" s="55" t="n">
        <f aca="false">IF(J115="","",MIN(1,J115+1.96*O115/100))</f>
        <v>0.786987157976388</v>
      </c>
      <c r="R115" s="32" t="str">
        <f aca="false">IF(L115="","",IF(ABS(L115)&lt;=O115,"Yes","No"))</f>
        <v>Yes</v>
      </c>
      <c r="S115" s="32" t="str">
        <f aca="false">IF(L115="","",IF(ABS(L115)&lt;=1.96*O115,"Yes","No"))</f>
        <v>Yes</v>
      </c>
      <c r="T115" s="54" t="n">
        <f aca="false">IF(D115="","",ROUND(SQRT(((D115+G115)*O115/100)^2+(J115*(D115+G115)*0.15542)^2),0))</f>
        <v>82</v>
      </c>
      <c r="U115" s="32"/>
    </row>
    <row r="116" customFormat="false" ht="15" hidden="false" customHeight="false" outlineLevel="0" collapsed="false">
      <c r="A116" s="32" t="s">
        <v>198</v>
      </c>
      <c r="B116" s="32" t="s">
        <v>261</v>
      </c>
      <c r="C116" s="32" t="s">
        <v>266</v>
      </c>
      <c r="D116" s="54" t="n">
        <v>800</v>
      </c>
      <c r="E116" s="54" t="n">
        <v>782</v>
      </c>
      <c r="F116" s="65" t="n">
        <f aca="false">IF(E116="","",D116-E116)</f>
        <v>18</v>
      </c>
      <c r="G116" s="54" t="n">
        <v>463</v>
      </c>
      <c r="H116" s="54" t="n">
        <v>404</v>
      </c>
      <c r="I116" s="65" t="n">
        <f aca="false">IF(H116="","",G116-H116)</f>
        <v>59</v>
      </c>
      <c r="J116" s="55" t="n">
        <f aca="false">IF(OR(D116="",D116+G116=0),"",D116/(D116+G116))</f>
        <v>0.63341250989707</v>
      </c>
      <c r="K116" s="55" t="n">
        <f aca="false">IF(E116="","",E116/(E116+H116))</f>
        <v>0.659359190556492</v>
      </c>
      <c r="L116" s="66" t="n">
        <f aca="false">IF(OR(K116="",J116=""),"",(J116-K116)*100)</f>
        <v>-2.5946680659422</v>
      </c>
      <c r="M116" s="36" t="n">
        <v>3.81593770440731</v>
      </c>
      <c r="N116" s="36" t="n">
        <v>2.07900889271623</v>
      </c>
      <c r="O116" s="36" t="n">
        <f aca="false">SQRT(M116^2+N116^2)</f>
        <v>4.34553317095963</v>
      </c>
      <c r="P116" s="55" t="n">
        <f aca="false">IF(J116="","",MAX(0,J116-1.96*O116/100))</f>
        <v>0.548240059746262</v>
      </c>
      <c r="Q116" s="55" t="n">
        <f aca="false">IF(J116="","",MIN(1,J116+1.96*O116/100))</f>
        <v>0.718584960047879</v>
      </c>
      <c r="R116" s="32" t="str">
        <f aca="false">IF(L116="","",IF(ABS(L116)&lt;=O116,"Yes","No"))</f>
        <v>Yes</v>
      </c>
      <c r="S116" s="32" t="str">
        <f aca="false">IF(L116="","",IF(ABS(L116)&lt;=1.96*O116,"Yes","No"))</f>
        <v>Yes</v>
      </c>
      <c r="T116" s="54" t="n">
        <f aca="false">IF(D116="","",ROUND(SQRT(((D116+G116)*O116/100)^2+(J116*(D116+G116)*0.09179)^2),0))</f>
        <v>92</v>
      </c>
      <c r="U116" s="32"/>
    </row>
    <row r="117" customFormat="false" ht="15" hidden="false" customHeight="false" outlineLevel="0" collapsed="false">
      <c r="A117" s="32" t="s">
        <v>198</v>
      </c>
      <c r="B117" s="32" t="s">
        <v>261</v>
      </c>
      <c r="C117" s="32" t="s">
        <v>267</v>
      </c>
      <c r="D117" s="54" t="n">
        <v>521</v>
      </c>
      <c r="E117" s="54" t="n">
        <v>503</v>
      </c>
      <c r="F117" s="65" t="n">
        <f aca="false">IF(E117="","",D117-E117)</f>
        <v>18</v>
      </c>
      <c r="G117" s="54" t="n">
        <v>322</v>
      </c>
      <c r="H117" s="54" t="n">
        <v>318</v>
      </c>
      <c r="I117" s="65" t="n">
        <f aca="false">IF(H117="","",G117-H117)</f>
        <v>4</v>
      </c>
      <c r="J117" s="55" t="n">
        <f aca="false">IF(OR(D117="",D117+G117=0),"",D117/(D117+G117))</f>
        <v>0.618030842230131</v>
      </c>
      <c r="K117" s="55" t="n">
        <f aca="false">IF(E117="","",E117/(E117+H117))</f>
        <v>0.612667478684531</v>
      </c>
      <c r="L117" s="66" t="n">
        <f aca="false">IF(OR(K117="",J117=""),"",(J117-K117)*100)</f>
        <v>0.536336354559941</v>
      </c>
      <c r="M117" s="36" t="n">
        <v>3.90577125069094</v>
      </c>
      <c r="N117" s="36" t="n">
        <v>2.07900889271623</v>
      </c>
      <c r="O117" s="36" t="n">
        <f aca="false">SQRT(M117^2+N117^2)</f>
        <v>4.42462733331487</v>
      </c>
      <c r="P117" s="55" t="n">
        <f aca="false">IF(J117="","",MAX(0,J117-1.96*O117/100))</f>
        <v>0.531308146497159</v>
      </c>
      <c r="Q117" s="55" t="n">
        <f aca="false">IF(J117="","",MIN(1,J117+1.96*O117/100))</f>
        <v>0.704753537963102</v>
      </c>
      <c r="R117" s="32" t="str">
        <f aca="false">IF(L117="","",IF(ABS(L117)&lt;=O117,"Yes","No"))</f>
        <v>Yes</v>
      </c>
      <c r="S117" s="32" t="str">
        <f aca="false">IF(L117="","",IF(ABS(L117)&lt;=1.96*O117,"Yes","No"))</f>
        <v>Yes</v>
      </c>
      <c r="T117" s="54" t="n">
        <f aca="false">IF(D117="","",ROUND(SQRT(((D117+G117)*O117/100)^2+(J117*(D117+G117)*0.09439)^2),0))</f>
        <v>62</v>
      </c>
      <c r="U117" s="32"/>
    </row>
    <row r="118" customFormat="false" ht="15" hidden="false" customHeight="false" outlineLevel="0" collapsed="false">
      <c r="A118" s="32" t="s">
        <v>198</v>
      </c>
      <c r="B118" s="32" t="s">
        <v>261</v>
      </c>
      <c r="C118" s="32" t="s">
        <v>268</v>
      </c>
      <c r="D118" s="54" t="n">
        <v>608</v>
      </c>
      <c r="E118" s="54" t="n">
        <v>597</v>
      </c>
      <c r="F118" s="65" t="n">
        <f aca="false">IF(E118="","",D118-E118)</f>
        <v>11</v>
      </c>
      <c r="G118" s="54" t="n">
        <v>425</v>
      </c>
      <c r="H118" s="54" t="n">
        <v>396</v>
      </c>
      <c r="I118" s="65" t="n">
        <f aca="false">IF(H118="","",G118-H118)</f>
        <v>29</v>
      </c>
      <c r="J118" s="55" t="n">
        <f aca="false">IF(OR(D118="",D118+G118=0),"",D118/(D118+G118))</f>
        <v>0.588576960309777</v>
      </c>
      <c r="K118" s="55" t="n">
        <f aca="false">IF(E118="","",E118/(E118+H118))</f>
        <v>0.601208459214502</v>
      </c>
      <c r="L118" s="66" t="n">
        <f aca="false">IF(OR(K118="",J118=""),"",(J118-K118)*100)</f>
        <v>-1.26314989047241</v>
      </c>
      <c r="M118" s="36" t="n">
        <v>3.90577125069094</v>
      </c>
      <c r="N118" s="36" t="n">
        <v>2.07900889271623</v>
      </c>
      <c r="O118" s="36" t="n">
        <f aca="false">SQRT(M118^2+N118^2)</f>
        <v>4.42462733331487</v>
      </c>
      <c r="P118" s="55" t="n">
        <f aca="false">IF(J118="","",MAX(0,J118-1.96*O118/100))</f>
        <v>0.501854264576806</v>
      </c>
      <c r="Q118" s="55" t="n">
        <f aca="false">IF(J118="","",MIN(1,J118+1.96*O118/100))</f>
        <v>0.675299656042749</v>
      </c>
      <c r="R118" s="32" t="str">
        <f aca="false">IF(L118="","",IF(ABS(L118)&lt;=O118,"Yes","No"))</f>
        <v>Yes</v>
      </c>
      <c r="S118" s="32" t="str">
        <f aca="false">IF(L118="","",IF(ABS(L118)&lt;=1.96*O118,"Yes","No"))</f>
        <v>Yes</v>
      </c>
      <c r="T118" s="54" t="n">
        <f aca="false">IF(D118="","",ROUND(SQRT(((D118+G118)*O118/100)^2+(J118*(D118+G118)*0.09439)^2),0))</f>
        <v>73</v>
      </c>
      <c r="U118" s="32"/>
    </row>
    <row r="119" customFormat="false" ht="15" hidden="false" customHeight="false" outlineLevel="0" collapsed="false">
      <c r="A119" s="32" t="s">
        <v>198</v>
      </c>
      <c r="B119" s="32" t="s">
        <v>261</v>
      </c>
      <c r="C119" s="32" t="s">
        <v>269</v>
      </c>
      <c r="D119" s="54" t="n">
        <v>667</v>
      </c>
      <c r="E119" s="54" t="n">
        <v>678</v>
      </c>
      <c r="F119" s="65" t="n">
        <f aca="false">IF(E119="","",D119-E119)</f>
        <v>-11</v>
      </c>
      <c r="G119" s="54" t="n">
        <v>440</v>
      </c>
      <c r="H119" s="54" t="n">
        <v>451</v>
      </c>
      <c r="I119" s="65" t="n">
        <f aca="false">IF(H119="","",G119-H119)</f>
        <v>-11</v>
      </c>
      <c r="J119" s="55" t="n">
        <f aca="false">IF(OR(D119="",D119+G119=0),"",D119/(D119+G119))</f>
        <v>0.60252935862692</v>
      </c>
      <c r="K119" s="55" t="n">
        <f aca="false">IF(E119="","",E119/(E119+H119))</f>
        <v>0.600531443755536</v>
      </c>
      <c r="L119" s="66" t="n">
        <f aca="false">IF(OR(K119="",J119=""),"",(J119-K119)*100)</f>
        <v>0.199791487138368</v>
      </c>
      <c r="M119" s="36" t="n">
        <v>3.90577125069094</v>
      </c>
      <c r="N119" s="36" t="n">
        <v>2.07900889271623</v>
      </c>
      <c r="O119" s="36" t="n">
        <f aca="false">SQRT(M119^2+N119^2)</f>
        <v>4.42462733331487</v>
      </c>
      <c r="P119" s="55" t="n">
        <f aca="false">IF(J119="","",MAX(0,J119-1.96*O119/100))</f>
        <v>0.515806662893948</v>
      </c>
      <c r="Q119" s="55" t="n">
        <f aca="false">IF(J119="","",MIN(1,J119+1.96*O119/100))</f>
        <v>0.689252054359891</v>
      </c>
      <c r="R119" s="32" t="str">
        <f aca="false">IF(L119="","",IF(ABS(L119)&lt;=O119,"Yes","No"))</f>
        <v>Yes</v>
      </c>
      <c r="S119" s="32" t="str">
        <f aca="false">IF(L119="","",IF(ABS(L119)&lt;=1.96*O119,"Yes","No"))</f>
        <v>Yes</v>
      </c>
      <c r="T119" s="54" t="n">
        <f aca="false">IF(D119="","",ROUND(SQRT(((D119+G119)*O119/100)^2+(J119*(D119+G119)*0.09439)^2),0))</f>
        <v>80</v>
      </c>
      <c r="U119" s="32"/>
    </row>
    <row r="120" customFormat="false" ht="15" hidden="false" customHeight="false" outlineLevel="0" collapsed="false">
      <c r="A120" s="32" t="s">
        <v>198</v>
      </c>
      <c r="B120" s="32" t="s">
        <v>261</v>
      </c>
      <c r="C120" s="32" t="s">
        <v>270</v>
      </c>
      <c r="D120" s="54" t="n">
        <v>526</v>
      </c>
      <c r="E120" s="54" t="n">
        <v>524</v>
      </c>
      <c r="F120" s="65" t="n">
        <f aca="false">IF(E120="","",D120-E120)</f>
        <v>2</v>
      </c>
      <c r="G120" s="54" t="n">
        <v>339</v>
      </c>
      <c r="H120" s="54" t="n">
        <v>327</v>
      </c>
      <c r="I120" s="65" t="n">
        <f aca="false">IF(H120="","",G120-H120)</f>
        <v>12</v>
      </c>
      <c r="J120" s="55" t="n">
        <f aca="false">IF(OR(D120="",D120+G120=0),"",D120/(D120+G120))</f>
        <v>0.608092485549133</v>
      </c>
      <c r="K120" s="55" t="n">
        <f aca="false">IF(E120="","",E120/(E120+H120))</f>
        <v>0.615746180963572</v>
      </c>
      <c r="L120" s="66" t="n">
        <f aca="false">IF(OR(K120="",J120=""),"",(J120-K120)*100)</f>
        <v>-0.765369541443928</v>
      </c>
      <c r="M120" s="36" t="n">
        <v>3.90577125069094</v>
      </c>
      <c r="N120" s="36" t="n">
        <v>2.07900889271623</v>
      </c>
      <c r="O120" s="36" t="n">
        <f aca="false">SQRT(M120^2+N120^2)</f>
        <v>4.42462733331487</v>
      </c>
      <c r="P120" s="55" t="n">
        <f aca="false">IF(J120="","",MAX(0,J120-1.96*O120/100))</f>
        <v>0.521369789816162</v>
      </c>
      <c r="Q120" s="55" t="n">
        <f aca="false">IF(J120="","",MIN(1,J120+1.96*O120/100))</f>
        <v>0.694815181282104</v>
      </c>
      <c r="R120" s="32" t="str">
        <f aca="false">IF(L120="","",IF(ABS(L120)&lt;=O120,"Yes","No"))</f>
        <v>Yes</v>
      </c>
      <c r="S120" s="32" t="str">
        <f aca="false">IF(L120="","",IF(ABS(L120)&lt;=1.96*O120,"Yes","No"))</f>
        <v>Yes</v>
      </c>
      <c r="T120" s="54" t="n">
        <f aca="false">IF(D120="","",ROUND(SQRT(((D120+G120)*O120/100)^2+(J120*(D120+G120)*0.09439)^2),0))</f>
        <v>63</v>
      </c>
      <c r="U120" s="32"/>
    </row>
    <row r="121" customFormat="false" ht="15" hidden="false" customHeight="false" outlineLevel="0" collapsed="false">
      <c r="A121" s="32" t="s">
        <v>198</v>
      </c>
      <c r="B121" s="32" t="s">
        <v>261</v>
      </c>
      <c r="C121" s="32" t="s">
        <v>271</v>
      </c>
      <c r="D121" s="54" t="n">
        <v>413</v>
      </c>
      <c r="E121" s="54" t="n">
        <v>437</v>
      </c>
      <c r="F121" s="65" t="n">
        <f aca="false">IF(E121="","",D121-E121)</f>
        <v>-24</v>
      </c>
      <c r="G121" s="54" t="n">
        <v>332</v>
      </c>
      <c r="H121" s="54" t="n">
        <v>344</v>
      </c>
      <c r="I121" s="65" t="n">
        <f aca="false">IF(H121="","",G121-H121)</f>
        <v>-12</v>
      </c>
      <c r="J121" s="55" t="n">
        <f aca="false">IF(OR(D121="",D121+G121=0),"",D121/(D121+G121))</f>
        <v>0.554362416107383</v>
      </c>
      <c r="K121" s="55" t="n">
        <f aca="false">IF(E121="","",E121/(E121+H121))</f>
        <v>0.559539052496799</v>
      </c>
      <c r="L121" s="66" t="n">
        <f aca="false">IF(OR(K121="",J121=""),"",(J121-K121)*100)</f>
        <v>-0.517663638941646</v>
      </c>
      <c r="M121" s="36" t="n">
        <v>4.95394180230378</v>
      </c>
      <c r="N121" s="36" t="n">
        <v>2.07900889271623</v>
      </c>
      <c r="O121" s="36" t="n">
        <f aca="false">SQRT(M121^2+N121^2)</f>
        <v>5.37250568697754</v>
      </c>
      <c r="P121" s="55" t="n">
        <f aca="false">IF(J121="","",MAX(0,J121-1.96*O121/100))</f>
        <v>0.449061304642623</v>
      </c>
      <c r="Q121" s="55" t="n">
        <f aca="false">IF(J121="","",MIN(1,J121+1.96*O121/100))</f>
        <v>0.659663527572142</v>
      </c>
      <c r="R121" s="32" t="str">
        <f aca="false">IF(L121="","",IF(ABS(L121)&lt;=O121,"Yes","No"))</f>
        <v>Yes</v>
      </c>
      <c r="S121" s="32" t="str">
        <f aca="false">IF(L121="","",IF(ABS(L121)&lt;=1.96*O121,"Yes","No"))</f>
        <v>Yes</v>
      </c>
      <c r="T121" s="54" t="n">
        <f aca="false">IF(D121="","",ROUND(SQRT(((D121+G121)*O121/100)^2+(J121*(D121+G121)*0.15542)^2),0))</f>
        <v>76</v>
      </c>
      <c r="U121" s="32"/>
    </row>
    <row r="122" customFormat="false" ht="15" hidden="false" customHeight="false" outlineLevel="0" collapsed="false">
      <c r="A122" s="32" t="s">
        <v>198</v>
      </c>
      <c r="B122" s="32" t="s">
        <v>261</v>
      </c>
      <c r="C122" s="32" t="s">
        <v>272</v>
      </c>
      <c r="D122" s="54" t="n">
        <v>577</v>
      </c>
      <c r="E122" s="54" t="n">
        <v>581</v>
      </c>
      <c r="F122" s="65" t="n">
        <f aca="false">IF(E122="","",D122-E122)</f>
        <v>-4</v>
      </c>
      <c r="G122" s="54" t="n">
        <v>357</v>
      </c>
      <c r="H122" s="54" t="n">
        <v>342</v>
      </c>
      <c r="I122" s="65" t="n">
        <f aca="false">IF(H122="","",G122-H122)</f>
        <v>15</v>
      </c>
      <c r="J122" s="55" t="n">
        <f aca="false">IF(OR(D122="",D122+G122=0),"",D122/(D122+G122))</f>
        <v>0.617773019271949</v>
      </c>
      <c r="K122" s="55" t="n">
        <f aca="false">IF(E122="","",E122/(E122+H122))</f>
        <v>0.629469122426869</v>
      </c>
      <c r="L122" s="66" t="n">
        <f aca="false">IF(OR(K122="",J122=""),"",(J122-K122)*100)</f>
        <v>-1.16961031549203</v>
      </c>
      <c r="M122" s="36" t="n">
        <v>3.90577125069094</v>
      </c>
      <c r="N122" s="36" t="n">
        <v>2.07900889271623</v>
      </c>
      <c r="O122" s="36" t="n">
        <f aca="false">SQRT(M122^2+N122^2)</f>
        <v>4.42462733331487</v>
      </c>
      <c r="P122" s="55" t="n">
        <f aca="false">IF(J122="","",MAX(0,J122-1.96*O122/100))</f>
        <v>0.531050323538977</v>
      </c>
      <c r="Q122" s="55" t="n">
        <f aca="false">IF(J122="","",MIN(1,J122+1.96*O122/100))</f>
        <v>0.70449571500492</v>
      </c>
      <c r="R122" s="32" t="str">
        <f aca="false">IF(L122="","",IF(ABS(L122)&lt;=O122,"Yes","No"))</f>
        <v>Yes</v>
      </c>
      <c r="S122" s="32" t="str">
        <f aca="false">IF(L122="","",IF(ABS(L122)&lt;=1.96*O122,"Yes","No"))</f>
        <v>Yes</v>
      </c>
      <c r="T122" s="54" t="n">
        <f aca="false">IF(D122="","",ROUND(SQRT(((D122+G122)*O122/100)^2+(J122*(D122+G122)*0.09439)^2),0))</f>
        <v>68</v>
      </c>
      <c r="U122" s="32"/>
    </row>
    <row r="123" customFormat="false" ht="15" hidden="false" customHeight="false" outlineLevel="0" collapsed="false">
      <c r="A123" s="32" t="s">
        <v>198</v>
      </c>
      <c r="B123" s="32" t="s">
        <v>261</v>
      </c>
      <c r="C123" s="32" t="s">
        <v>273</v>
      </c>
      <c r="D123" s="54" t="n">
        <v>599</v>
      </c>
      <c r="E123" s="54" t="n">
        <v>591</v>
      </c>
      <c r="F123" s="65" t="n">
        <f aca="false">IF(E123="","",D123-E123)</f>
        <v>8</v>
      </c>
      <c r="G123" s="54" t="n">
        <v>410</v>
      </c>
      <c r="H123" s="54" t="n">
        <v>390</v>
      </c>
      <c r="I123" s="65" t="n">
        <f aca="false">IF(H123="","",G123-H123)</f>
        <v>20</v>
      </c>
      <c r="J123" s="55" t="n">
        <f aca="false">IF(OR(D123="",D123+G123=0),"",D123/(D123+G123))</f>
        <v>0.593657086223984</v>
      </c>
      <c r="K123" s="55" t="n">
        <f aca="false">IF(E123="","",E123/(E123+H123))</f>
        <v>0.602446483180428</v>
      </c>
      <c r="L123" s="66" t="n">
        <f aca="false">IF(OR(K123="",J123=""),"",(J123-K123)*100)</f>
        <v>-0.878939695644398</v>
      </c>
      <c r="M123" s="36" t="n">
        <v>3.90577125069094</v>
      </c>
      <c r="N123" s="36" t="n">
        <v>2.07900889271623</v>
      </c>
      <c r="O123" s="36" t="n">
        <f aca="false">SQRT(M123^2+N123^2)</f>
        <v>4.42462733331487</v>
      </c>
      <c r="P123" s="55" t="n">
        <f aca="false">IF(J123="","",MAX(0,J123-1.96*O123/100))</f>
        <v>0.506934390491013</v>
      </c>
      <c r="Q123" s="55" t="n">
        <f aca="false">IF(J123="","",MIN(1,J123+1.96*O123/100))</f>
        <v>0.680379781956956</v>
      </c>
      <c r="R123" s="32" t="str">
        <f aca="false">IF(L123="","",IF(ABS(L123)&lt;=O123,"Yes","No"))</f>
        <v>Yes</v>
      </c>
      <c r="S123" s="32" t="str">
        <f aca="false">IF(L123="","",IF(ABS(L123)&lt;=1.96*O123,"Yes","No"))</f>
        <v>Yes</v>
      </c>
      <c r="T123" s="54" t="n">
        <f aca="false">IF(D123="","",ROUND(SQRT(((D123+G123)*O123/100)^2+(J123*(D123+G123)*0.09439)^2),0))</f>
        <v>72</v>
      </c>
      <c r="U123" s="32"/>
    </row>
    <row r="124" customFormat="false" ht="15" hidden="false" customHeight="false" outlineLevel="0" collapsed="false">
      <c r="A124" s="32" t="s">
        <v>198</v>
      </c>
      <c r="B124" s="32" t="s">
        <v>274</v>
      </c>
      <c r="C124" s="32" t="s">
        <v>275</v>
      </c>
      <c r="D124" s="54" t="n">
        <v>538</v>
      </c>
      <c r="E124" s="54" t="n">
        <v>557</v>
      </c>
      <c r="F124" s="65" t="n">
        <f aca="false">IF(E124="","",D124-E124)</f>
        <v>-19</v>
      </c>
      <c r="G124" s="54" t="n">
        <v>423</v>
      </c>
      <c r="H124" s="54" t="n">
        <v>454</v>
      </c>
      <c r="I124" s="65" t="n">
        <f aca="false">IF(H124="","",G124-H124)</f>
        <v>-31</v>
      </c>
      <c r="J124" s="55" t="n">
        <f aca="false">IF(OR(D124="",D124+G124=0),"",D124/(D124+G124))</f>
        <v>0.559833506763788</v>
      </c>
      <c r="K124" s="55" t="n">
        <f aca="false">IF(E124="","",E124/(E124+H124))</f>
        <v>0.550939663699308</v>
      </c>
      <c r="L124" s="66" t="n">
        <f aca="false">IF(OR(K124="",J124=""),"",(J124-K124)*100)</f>
        <v>0.889384306448016</v>
      </c>
      <c r="M124" s="36" t="n">
        <v>3.90577125069094</v>
      </c>
      <c r="N124" s="36" t="n">
        <v>2.07900889271623</v>
      </c>
      <c r="O124" s="36" t="n">
        <f aca="false">SQRT(M124^2+N124^2)</f>
        <v>4.42462733331487</v>
      </c>
      <c r="P124" s="55" t="n">
        <f aca="false">IF(J124="","",MAX(0,J124-1.96*O124/100))</f>
        <v>0.473110811030816</v>
      </c>
      <c r="Q124" s="55" t="n">
        <f aca="false">IF(J124="","",MIN(1,J124+1.96*O124/100))</f>
        <v>0.646556202496759</v>
      </c>
      <c r="R124" s="32" t="str">
        <f aca="false">IF(L124="","",IF(ABS(L124)&lt;=O124,"Yes","No"))</f>
        <v>Yes</v>
      </c>
      <c r="S124" s="32" t="str">
        <f aca="false">IF(L124="","",IF(ABS(L124)&lt;=1.96*O124,"Yes","No"))</f>
        <v>Yes</v>
      </c>
      <c r="T124" s="54" t="n">
        <f aca="false">IF(D124="","",ROUND(SQRT(((D124+G124)*O124/100)^2+(J124*(D124+G124)*0.09439)^2),0))</f>
        <v>66</v>
      </c>
      <c r="U124" s="32"/>
    </row>
    <row r="125" customFormat="false" ht="15" hidden="false" customHeight="false" outlineLevel="0" collapsed="false">
      <c r="A125" s="32" t="s">
        <v>198</v>
      </c>
      <c r="B125" s="32" t="s">
        <v>274</v>
      </c>
      <c r="C125" s="32" t="s">
        <v>276</v>
      </c>
      <c r="D125" s="54" t="n">
        <v>512</v>
      </c>
      <c r="E125" s="54" t="n">
        <v>467</v>
      </c>
      <c r="F125" s="65" t="n">
        <f aca="false">IF(E125="","",D125-E125)</f>
        <v>45</v>
      </c>
      <c r="G125" s="54" t="n">
        <v>539</v>
      </c>
      <c r="H125" s="54" t="n">
        <v>513</v>
      </c>
      <c r="I125" s="65" t="n">
        <f aca="false">IF(H125="","",G125-H125)</f>
        <v>26</v>
      </c>
      <c r="J125" s="55" t="n">
        <f aca="false">IF(OR(D125="",D125+G125=0),"",D125/(D125+G125))</f>
        <v>0.487155090390105</v>
      </c>
      <c r="K125" s="55" t="n">
        <f aca="false">IF(E125="","",E125/(E125+H125))</f>
        <v>0.476530612244898</v>
      </c>
      <c r="L125" s="66" t="n">
        <f aca="false">IF(OR(K125="",J125=""),"",(J125-K125)*100)</f>
        <v>1.06244781452067</v>
      </c>
      <c r="M125" s="36" t="n">
        <v>3.90577125069094</v>
      </c>
      <c r="N125" s="36" t="n">
        <v>2.07900889271623</v>
      </c>
      <c r="O125" s="36" t="n">
        <f aca="false">SQRT(M125^2+N125^2)</f>
        <v>4.42462733331487</v>
      </c>
      <c r="P125" s="55" t="n">
        <f aca="false">IF(J125="","",MAX(0,J125-1.96*O125/100))</f>
        <v>0.400432394657133</v>
      </c>
      <c r="Q125" s="55" t="n">
        <f aca="false">IF(J125="","",MIN(1,J125+1.96*O125/100))</f>
        <v>0.573877786123076</v>
      </c>
      <c r="R125" s="32" t="str">
        <f aca="false">IF(L125="","",IF(ABS(L125)&lt;=O125,"Yes","No"))</f>
        <v>Yes</v>
      </c>
      <c r="S125" s="32" t="str">
        <f aca="false">IF(L125="","",IF(ABS(L125)&lt;=1.96*O125,"Yes","No"))</f>
        <v>Yes</v>
      </c>
      <c r="T125" s="54" t="n">
        <f aca="false">IF(D125="","",ROUND(SQRT(((D125+G125)*O125/100)^2+(J125*(D125+G125)*0.09439)^2),0))</f>
        <v>67</v>
      </c>
      <c r="U125" s="32"/>
    </row>
    <row r="126" customFormat="false" ht="15" hidden="false" customHeight="false" outlineLevel="0" collapsed="false">
      <c r="A126" s="32" t="s">
        <v>198</v>
      </c>
      <c r="B126" s="32" t="s">
        <v>274</v>
      </c>
      <c r="C126" s="32" t="s">
        <v>277</v>
      </c>
      <c r="D126" s="54" t="n">
        <v>551</v>
      </c>
      <c r="E126" s="54" t="n">
        <v>536</v>
      </c>
      <c r="F126" s="65" t="n">
        <f aca="false">IF(E126="","",D126-E126)</f>
        <v>15</v>
      </c>
      <c r="G126" s="54" t="n">
        <v>528</v>
      </c>
      <c r="H126" s="54" t="n">
        <v>524</v>
      </c>
      <c r="I126" s="65" t="n">
        <f aca="false">IF(H126="","",G126-H126)</f>
        <v>4</v>
      </c>
      <c r="J126" s="55" t="n">
        <f aca="false">IF(OR(D126="",D126+G126=0),"",D126/(D126+G126))</f>
        <v>0.510658016682113</v>
      </c>
      <c r="K126" s="55" t="n">
        <f aca="false">IF(E126="","",E126/(E126+H126))</f>
        <v>0.505660377358491</v>
      </c>
      <c r="L126" s="66" t="n">
        <f aca="false">IF(OR(K126="",J126=""),"",(J126-K126)*100)</f>
        <v>0.499763932362252</v>
      </c>
      <c r="M126" s="36" t="n">
        <v>3.90577125069094</v>
      </c>
      <c r="N126" s="36" t="n">
        <v>2.07900889271623</v>
      </c>
      <c r="O126" s="36" t="n">
        <f aca="false">SQRT(M126^2+N126^2)</f>
        <v>4.42462733331487</v>
      </c>
      <c r="P126" s="55" t="n">
        <f aca="false">IF(J126="","",MAX(0,J126-1.96*O126/100))</f>
        <v>0.423935320949142</v>
      </c>
      <c r="Q126" s="55" t="n">
        <f aca="false">IF(J126="","",MIN(1,J126+1.96*O126/100))</f>
        <v>0.597380712415085</v>
      </c>
      <c r="R126" s="32" t="str">
        <f aca="false">IF(L126="","",IF(ABS(L126)&lt;=O126,"Yes","No"))</f>
        <v>Yes</v>
      </c>
      <c r="S126" s="32" t="str">
        <f aca="false">IF(L126="","",IF(ABS(L126)&lt;=1.96*O126,"Yes","No"))</f>
        <v>Yes</v>
      </c>
      <c r="T126" s="54" t="n">
        <f aca="false">IF(D126="","",ROUND(SQRT(((D126+G126)*O126/100)^2+(J126*(D126+G126)*0.09439)^2),0))</f>
        <v>71</v>
      </c>
      <c r="U126" s="32"/>
    </row>
    <row r="127" customFormat="false" ht="15" hidden="false" customHeight="false" outlineLevel="0" collapsed="false">
      <c r="A127" s="32" t="s">
        <v>198</v>
      </c>
      <c r="B127" s="32" t="s">
        <v>278</v>
      </c>
      <c r="C127" s="32" t="s">
        <v>278</v>
      </c>
      <c r="D127" s="54" t="n">
        <v>763</v>
      </c>
      <c r="E127" s="54" t="n">
        <v>735</v>
      </c>
      <c r="F127" s="65" t="n">
        <f aca="false">IF(E127="","",D127-E127)</f>
        <v>28</v>
      </c>
      <c r="G127" s="54" t="n">
        <v>809</v>
      </c>
      <c r="H127" s="54" t="n">
        <v>804</v>
      </c>
      <c r="I127" s="65" t="n">
        <f aca="false">IF(H127="","",G127-H127)</f>
        <v>5</v>
      </c>
      <c r="J127" s="55" t="n">
        <f aca="false">IF(OR(D127="",D127+G127=0),"",D127/(D127+G127))</f>
        <v>0.485368956743003</v>
      </c>
      <c r="K127" s="55" t="n">
        <f aca="false">IF(E127="","",E127/(E127+H127))</f>
        <v>0.477582846003899</v>
      </c>
      <c r="L127" s="66" t="n">
        <f aca="false">IF(OR(K127="",J127=""),"",(J127-K127)*100)</f>
        <v>0.778611073910396</v>
      </c>
      <c r="M127" s="36" t="n">
        <v>3.81593770440731</v>
      </c>
      <c r="N127" s="36" t="n">
        <v>2.07900889271623</v>
      </c>
      <c r="O127" s="36" t="n">
        <f aca="false">SQRT(M127^2+N127^2)</f>
        <v>4.34553317095963</v>
      </c>
      <c r="P127" s="55" t="n">
        <f aca="false">IF(J127="","",MAX(0,J127-1.96*O127/100))</f>
        <v>0.400196506592194</v>
      </c>
      <c r="Q127" s="55" t="n">
        <f aca="false">IF(J127="","",MIN(1,J127+1.96*O127/100))</f>
        <v>0.570541406893811</v>
      </c>
      <c r="R127" s="32" t="str">
        <f aca="false">IF(L127="","",IF(ABS(L127)&lt;=O127,"Yes","No"))</f>
        <v>Yes</v>
      </c>
      <c r="S127" s="32" t="str">
        <f aca="false">IF(L127="","",IF(ABS(L127)&lt;=1.96*O127,"Yes","No"))</f>
        <v>Yes</v>
      </c>
      <c r="T127" s="54" t="n">
        <f aca="false">IF(D127="","",ROUND(SQRT(((D127+G127)*O127/100)^2+(J127*(D127+G127)*0.09179)^2),0))</f>
        <v>98</v>
      </c>
      <c r="U127" s="32"/>
    </row>
    <row r="128" customFormat="false" ht="15" hidden="false" customHeight="false" outlineLevel="0" collapsed="false">
      <c r="A128" s="32" t="s">
        <v>198</v>
      </c>
      <c r="B128" s="32" t="s">
        <v>279</v>
      </c>
      <c r="C128" s="32" t="s">
        <v>280</v>
      </c>
      <c r="D128" s="54" t="n">
        <v>407</v>
      </c>
      <c r="E128" s="54" t="n">
        <v>372</v>
      </c>
      <c r="F128" s="65" t="n">
        <f aca="false">IF(E128="","",D128-E128)</f>
        <v>35</v>
      </c>
      <c r="G128" s="54" t="n">
        <v>400</v>
      </c>
      <c r="H128" s="54" t="n">
        <v>383</v>
      </c>
      <c r="I128" s="65" t="n">
        <f aca="false">IF(H128="","",G128-H128)</f>
        <v>17</v>
      </c>
      <c r="J128" s="55" t="n">
        <f aca="false">IF(OR(D128="",D128+G128=0),"",D128/(D128+G128))</f>
        <v>0.504337050805452</v>
      </c>
      <c r="K128" s="55" t="n">
        <f aca="false">IF(E128="","",E128/(E128+H128))</f>
        <v>0.492715231788079</v>
      </c>
      <c r="L128" s="66" t="n">
        <f aca="false">IF(OR(K128="",J128=""),"",(J128-K128)*100)</f>
        <v>1.16218190173729</v>
      </c>
      <c r="M128" s="36" t="n">
        <v>3.90577125069094</v>
      </c>
      <c r="N128" s="36" t="n">
        <v>2.07900889271623</v>
      </c>
      <c r="O128" s="36" t="n">
        <f aca="false">SQRT(M128^2+N128^2)</f>
        <v>4.42462733331487</v>
      </c>
      <c r="P128" s="55" t="n">
        <f aca="false">IF(J128="","",MAX(0,J128-1.96*O128/100))</f>
        <v>0.417614355072481</v>
      </c>
      <c r="Q128" s="55" t="n">
        <f aca="false">IF(J128="","",MIN(1,J128+1.96*O128/100))</f>
        <v>0.591059746538424</v>
      </c>
      <c r="R128" s="32" t="str">
        <f aca="false">IF(L128="","",IF(ABS(L128)&lt;=O128,"Yes","No"))</f>
        <v>Yes</v>
      </c>
      <c r="S128" s="32" t="str">
        <f aca="false">IF(L128="","",IF(ABS(L128)&lt;=1.96*O128,"Yes","No"))</f>
        <v>Yes</v>
      </c>
      <c r="T128" s="54" t="n">
        <f aca="false">IF(D128="","",ROUND(SQRT(((D128+G128)*O128/100)^2+(J128*(D128+G128)*0.09439)^2),0))</f>
        <v>52</v>
      </c>
      <c r="U128" s="32"/>
    </row>
    <row r="129" customFormat="false" ht="15" hidden="false" customHeight="false" outlineLevel="0" collapsed="false">
      <c r="A129" s="32" t="s">
        <v>198</v>
      </c>
      <c r="B129" s="32" t="s">
        <v>279</v>
      </c>
      <c r="C129" s="32" t="s">
        <v>281</v>
      </c>
      <c r="D129" s="54" t="n">
        <v>540</v>
      </c>
      <c r="E129" s="54" t="n">
        <v>527</v>
      </c>
      <c r="F129" s="65" t="n">
        <f aca="false">IF(E129="","",D129-E129)</f>
        <v>13</v>
      </c>
      <c r="G129" s="54" t="n">
        <v>491</v>
      </c>
      <c r="H129" s="54" t="n">
        <v>515</v>
      </c>
      <c r="I129" s="65" t="n">
        <f aca="false">IF(H129="","",G129-H129)</f>
        <v>-24</v>
      </c>
      <c r="J129" s="55" t="n">
        <f aca="false">IF(OR(D129="",D129+G129=0),"",D129/(D129+G129))</f>
        <v>0.52376333656644</v>
      </c>
      <c r="K129" s="55" t="n">
        <f aca="false">IF(E129="","",E129/(E129+H129))</f>
        <v>0.505758157389635</v>
      </c>
      <c r="L129" s="66" t="n">
        <f aca="false">IF(OR(K129="",J129=""),"",(J129-K129)*100)</f>
        <v>1.8005179176805</v>
      </c>
      <c r="M129" s="36" t="n">
        <v>3.90577125069094</v>
      </c>
      <c r="N129" s="36" t="n">
        <v>2.07900889271623</v>
      </c>
      <c r="O129" s="36" t="n">
        <f aca="false">SQRT(M129^2+N129^2)</f>
        <v>4.42462733331487</v>
      </c>
      <c r="P129" s="55" t="n">
        <f aca="false">IF(J129="","",MAX(0,J129-1.96*O129/100))</f>
        <v>0.437040640833469</v>
      </c>
      <c r="Q129" s="55" t="n">
        <f aca="false">IF(J129="","",MIN(1,J129+1.96*O129/100))</f>
        <v>0.610486032299412</v>
      </c>
      <c r="R129" s="32" t="str">
        <f aca="false">IF(L129="","",IF(ABS(L129)&lt;=O129,"Yes","No"))</f>
        <v>Yes</v>
      </c>
      <c r="S129" s="32" t="str">
        <f aca="false">IF(L129="","",IF(ABS(L129)&lt;=1.96*O129,"Yes","No"))</f>
        <v>Yes</v>
      </c>
      <c r="T129" s="54" t="n">
        <f aca="false">IF(D129="","",ROUND(SQRT(((D129+G129)*O129/100)^2+(J129*(D129+G129)*0.09439)^2),0))</f>
        <v>68</v>
      </c>
      <c r="U129" s="32"/>
    </row>
    <row r="130" customFormat="false" ht="15" hidden="false" customHeight="false" outlineLevel="0" collapsed="false">
      <c r="A130" s="32" t="s">
        <v>198</v>
      </c>
      <c r="B130" s="32" t="s">
        <v>282</v>
      </c>
      <c r="C130" s="32" t="s">
        <v>283</v>
      </c>
      <c r="D130" s="54" t="n">
        <v>571</v>
      </c>
      <c r="E130" s="54" t="n">
        <v>562</v>
      </c>
      <c r="F130" s="65" t="n">
        <f aca="false">IF(E130="","",D130-E130)</f>
        <v>9</v>
      </c>
      <c r="G130" s="54" t="n">
        <v>479</v>
      </c>
      <c r="H130" s="54" t="n">
        <v>497</v>
      </c>
      <c r="I130" s="65" t="n">
        <f aca="false">IF(H130="","",G130-H130)</f>
        <v>-18</v>
      </c>
      <c r="J130" s="55" t="n">
        <f aca="false">IF(OR(D130="",D130+G130=0),"",D130/(D130+G130))</f>
        <v>0.543809523809524</v>
      </c>
      <c r="K130" s="55" t="n">
        <f aca="false">IF(E130="","",E130/(E130+H130))</f>
        <v>0.530689329556185</v>
      </c>
      <c r="L130" s="66" t="n">
        <f aca="false">IF(OR(K130="",J130=""),"",(J130-K130)*100)</f>
        <v>1.31201942533388</v>
      </c>
      <c r="M130" s="36" t="n">
        <v>3.90577125069094</v>
      </c>
      <c r="N130" s="36" t="n">
        <v>2.07900889271623</v>
      </c>
      <c r="O130" s="36" t="n">
        <f aca="false">SQRT(M130^2+N130^2)</f>
        <v>4.42462733331487</v>
      </c>
      <c r="P130" s="55" t="n">
        <f aca="false">IF(J130="","",MAX(0,J130-1.96*O130/100))</f>
        <v>0.457086828076553</v>
      </c>
      <c r="Q130" s="55" t="n">
        <f aca="false">IF(J130="","",MIN(1,J130+1.96*O130/100))</f>
        <v>0.630532219542495</v>
      </c>
      <c r="R130" s="32" t="str">
        <f aca="false">IF(L130="","",IF(ABS(L130)&lt;=O130,"Yes","No"))</f>
        <v>Yes</v>
      </c>
      <c r="S130" s="32" t="str">
        <f aca="false">IF(L130="","",IF(ABS(L130)&lt;=1.96*O130,"Yes","No"))</f>
        <v>Yes</v>
      </c>
      <c r="T130" s="54" t="n">
        <f aca="false">IF(D130="","",ROUND(SQRT(((D130+G130)*O130/100)^2+(J130*(D130+G130)*0.09439)^2),0))</f>
        <v>71</v>
      </c>
      <c r="U130" s="32"/>
    </row>
    <row r="131" customFormat="false" ht="15" hidden="false" customHeight="false" outlineLevel="0" collapsed="false">
      <c r="A131" s="32" t="s">
        <v>198</v>
      </c>
      <c r="B131" s="32" t="s">
        <v>282</v>
      </c>
      <c r="C131" s="32" t="s">
        <v>284</v>
      </c>
      <c r="D131" s="54" t="n">
        <v>569</v>
      </c>
      <c r="E131" s="54" t="n">
        <v>566</v>
      </c>
      <c r="F131" s="65" t="n">
        <f aca="false">IF(E131="","",D131-E131)</f>
        <v>3</v>
      </c>
      <c r="G131" s="54" t="n">
        <v>510</v>
      </c>
      <c r="H131" s="54" t="n">
        <v>509</v>
      </c>
      <c r="I131" s="65" t="n">
        <f aca="false">IF(H131="","",G131-H131)</f>
        <v>1</v>
      </c>
      <c r="J131" s="55" t="n">
        <f aca="false">IF(OR(D131="",D131+G131=0),"",D131/(D131+G131))</f>
        <v>0.527340129749768</v>
      </c>
      <c r="K131" s="55" t="n">
        <f aca="false">IF(E131="","",E131/(E131+H131))</f>
        <v>0.526511627906977</v>
      </c>
      <c r="L131" s="66" t="n">
        <f aca="false">IF(OR(K131="",J131=""),"",(J131-K131)*100)</f>
        <v>0.0828501842791596</v>
      </c>
      <c r="M131" s="36" t="n">
        <v>3.90577125069094</v>
      </c>
      <c r="N131" s="36" t="n">
        <v>2.07900889271623</v>
      </c>
      <c r="O131" s="36" t="n">
        <f aca="false">SQRT(M131^2+N131^2)</f>
        <v>4.42462733331487</v>
      </c>
      <c r="P131" s="55" t="n">
        <f aca="false">IF(J131="","",MAX(0,J131-1.96*O131/100))</f>
        <v>0.440617434016797</v>
      </c>
      <c r="Q131" s="55" t="n">
        <f aca="false">IF(J131="","",MIN(1,J131+1.96*O131/100))</f>
        <v>0.61406282548274</v>
      </c>
      <c r="R131" s="32" t="str">
        <f aca="false">IF(L131="","",IF(ABS(L131)&lt;=O131,"Yes","No"))</f>
        <v>Yes</v>
      </c>
      <c r="S131" s="32" t="str">
        <f aca="false">IF(L131="","",IF(ABS(L131)&lt;=1.96*O131,"Yes","No"))</f>
        <v>Yes</v>
      </c>
      <c r="T131" s="54" t="n">
        <f aca="false">IF(D131="","",ROUND(SQRT(((D131+G131)*O131/100)^2+(J131*(D131+G131)*0.09439)^2),0))</f>
        <v>72</v>
      </c>
      <c r="U131" s="32"/>
    </row>
    <row r="132" customFormat="false" ht="15" hidden="false" customHeight="false" outlineLevel="0" collapsed="false">
      <c r="A132" s="32" t="s">
        <v>198</v>
      </c>
      <c r="B132" s="32" t="s">
        <v>282</v>
      </c>
      <c r="C132" s="32" t="s">
        <v>285</v>
      </c>
      <c r="D132" s="54" t="n">
        <v>803</v>
      </c>
      <c r="E132" s="54" t="n">
        <v>826</v>
      </c>
      <c r="F132" s="65" t="n">
        <f aca="false">IF(E132="","",D132-E132)</f>
        <v>-23</v>
      </c>
      <c r="G132" s="54" t="n">
        <v>795</v>
      </c>
      <c r="H132" s="54" t="n">
        <v>801</v>
      </c>
      <c r="I132" s="65" t="n">
        <f aca="false">IF(H132="","",G132-H132)</f>
        <v>-6</v>
      </c>
      <c r="J132" s="55" t="n">
        <f aca="false">IF(OR(D132="",D132+G132=0),"",D132/(D132+G132))</f>
        <v>0.502503128911139</v>
      </c>
      <c r="K132" s="55" t="n">
        <f aca="false">IF(E132="","",E132/(E132+H132))</f>
        <v>0.507682851874616</v>
      </c>
      <c r="L132" s="66" t="n">
        <f aca="false">IF(OR(K132="",J132=""),"",(J132-K132)*100)</f>
        <v>-0.517972296347691</v>
      </c>
      <c r="M132" s="36" t="n">
        <v>3.81593770440731</v>
      </c>
      <c r="N132" s="36" t="n">
        <v>2.07900889271623</v>
      </c>
      <c r="O132" s="36" t="n">
        <f aca="false">SQRT(M132^2+N132^2)</f>
        <v>4.34553317095963</v>
      </c>
      <c r="P132" s="55" t="n">
        <f aca="false">IF(J132="","",MAX(0,J132-1.96*O132/100))</f>
        <v>0.41733067876033</v>
      </c>
      <c r="Q132" s="55" t="n">
        <f aca="false">IF(J132="","",MIN(1,J132+1.96*O132/100))</f>
        <v>0.587675579061948</v>
      </c>
      <c r="R132" s="32" t="str">
        <f aca="false">IF(L132="","",IF(ABS(L132)&lt;=O132,"Yes","No"))</f>
        <v>Yes</v>
      </c>
      <c r="S132" s="32" t="str">
        <f aca="false">IF(L132="","",IF(ABS(L132)&lt;=1.96*O132,"Yes","No"))</f>
        <v>Yes</v>
      </c>
      <c r="T132" s="54" t="n">
        <f aca="false">IF(D132="","",ROUND(SQRT(((D132+G132)*O132/100)^2+(J132*(D132+G132)*0.09179)^2),0))</f>
        <v>101</v>
      </c>
      <c r="U132" s="32"/>
    </row>
    <row r="133" customFormat="false" ht="15" hidden="false" customHeight="false" outlineLevel="0" collapsed="false">
      <c r="A133" s="32" t="s">
        <v>198</v>
      </c>
      <c r="B133" s="32" t="s">
        <v>282</v>
      </c>
      <c r="C133" s="32" t="s">
        <v>286</v>
      </c>
      <c r="D133" s="54" t="n">
        <v>696</v>
      </c>
      <c r="E133" s="54" t="n">
        <v>686</v>
      </c>
      <c r="F133" s="65" t="n">
        <f aca="false">IF(E133="","",D133-E133)</f>
        <v>10</v>
      </c>
      <c r="G133" s="54" t="n">
        <v>560</v>
      </c>
      <c r="H133" s="54" t="n">
        <v>580</v>
      </c>
      <c r="I133" s="65" t="n">
        <f aca="false">IF(H133="","",G133-H133)</f>
        <v>-20</v>
      </c>
      <c r="J133" s="55" t="n">
        <f aca="false">IF(OR(D133="",D133+G133=0),"",D133/(D133+G133))</f>
        <v>0.554140127388535</v>
      </c>
      <c r="K133" s="55" t="n">
        <f aca="false">IF(E133="","",E133/(E133+H133))</f>
        <v>0.541864139020537</v>
      </c>
      <c r="L133" s="66" t="n">
        <f aca="false">IF(OR(K133="",J133=""),"",(J133-K133)*100)</f>
        <v>1.22759883679979</v>
      </c>
      <c r="M133" s="36" t="n">
        <v>3.81593770440731</v>
      </c>
      <c r="N133" s="36" t="n">
        <v>2.07900889271623</v>
      </c>
      <c r="O133" s="36" t="n">
        <f aca="false">SQRT(M133^2+N133^2)</f>
        <v>4.34553317095963</v>
      </c>
      <c r="P133" s="55" t="n">
        <f aca="false">IF(J133="","",MAX(0,J133-1.96*O133/100))</f>
        <v>0.468967677237726</v>
      </c>
      <c r="Q133" s="55" t="n">
        <f aca="false">IF(J133="","",MIN(1,J133+1.96*O133/100))</f>
        <v>0.639312577539344</v>
      </c>
      <c r="R133" s="32" t="str">
        <f aca="false">IF(L133="","",IF(ABS(L133)&lt;=O133,"Yes","No"))</f>
        <v>Yes</v>
      </c>
      <c r="S133" s="32" t="str">
        <f aca="false">IF(L133="","",IF(ABS(L133)&lt;=1.96*O133,"Yes","No"))</f>
        <v>Yes</v>
      </c>
      <c r="T133" s="54" t="n">
        <f aca="false">IF(D133="","",ROUND(SQRT(((D133+G133)*O133/100)^2+(J133*(D133+G133)*0.09179)^2),0))</f>
        <v>84</v>
      </c>
      <c r="U133" s="32"/>
    </row>
    <row r="134" customFormat="false" ht="15" hidden="false" customHeight="false" outlineLevel="0" collapsed="false">
      <c r="A134" s="32" t="s">
        <v>198</v>
      </c>
      <c r="B134" s="32" t="s">
        <v>282</v>
      </c>
      <c r="C134" s="32" t="s">
        <v>287</v>
      </c>
      <c r="D134" s="54" t="n">
        <v>347</v>
      </c>
      <c r="E134" s="54" t="n">
        <v>332</v>
      </c>
      <c r="F134" s="65" t="n">
        <f aca="false">IF(E134="","",D134-E134)</f>
        <v>15</v>
      </c>
      <c r="G134" s="54" t="n">
        <v>333</v>
      </c>
      <c r="H134" s="54" t="n">
        <v>340</v>
      </c>
      <c r="I134" s="65" t="n">
        <f aca="false">IF(H134="","",G134-H134)</f>
        <v>-7</v>
      </c>
      <c r="J134" s="55" t="n">
        <f aca="false">IF(OR(D134="",D134+G134=0),"",D134/(D134+G134))</f>
        <v>0.510294117647059</v>
      </c>
      <c r="K134" s="55" t="n">
        <f aca="false">IF(E134="","",E134/(E134+H134))</f>
        <v>0.494047619047619</v>
      </c>
      <c r="L134" s="66" t="n">
        <f aca="false">IF(OR(K134="",J134=""),"",(J134-K134)*100)</f>
        <v>1.62464985994397</v>
      </c>
      <c r="M134" s="36" t="n">
        <v>4.95394180230378</v>
      </c>
      <c r="N134" s="36" t="n">
        <v>2.07900889271623</v>
      </c>
      <c r="O134" s="36" t="n">
        <f aca="false">SQRT(M134^2+N134^2)</f>
        <v>5.37250568697754</v>
      </c>
      <c r="P134" s="55" t="n">
        <f aca="false">IF(J134="","",MAX(0,J134-1.96*O134/100))</f>
        <v>0.404993006182299</v>
      </c>
      <c r="Q134" s="55" t="n">
        <f aca="false">IF(J134="","",MIN(1,J134+1.96*O134/100))</f>
        <v>0.615595229111819</v>
      </c>
      <c r="R134" s="32" t="str">
        <f aca="false">IF(L134="","",IF(ABS(L134)&lt;=O134,"Yes","No"))</f>
        <v>Yes</v>
      </c>
      <c r="S134" s="32" t="str">
        <f aca="false">IF(L134="","",IF(ABS(L134)&lt;=1.96*O134,"Yes","No"))</f>
        <v>Yes</v>
      </c>
      <c r="T134" s="54" t="n">
        <f aca="false">IF(D134="","",ROUND(SQRT(((D134+G134)*O134/100)^2+(J134*(D134+G134)*0.15542)^2),0))</f>
        <v>65</v>
      </c>
      <c r="U134" s="32"/>
    </row>
    <row r="135" customFormat="false" ht="15" hidden="false" customHeight="false" outlineLevel="0" collapsed="false">
      <c r="A135" s="32" t="s">
        <v>198</v>
      </c>
      <c r="B135" s="32" t="s">
        <v>282</v>
      </c>
      <c r="C135" s="32" t="s">
        <v>288</v>
      </c>
      <c r="D135" s="54" t="n">
        <v>658</v>
      </c>
      <c r="E135" s="54" t="n">
        <v>691</v>
      </c>
      <c r="F135" s="65" t="n">
        <f aca="false">IF(E135="","",D135-E135)</f>
        <v>-33</v>
      </c>
      <c r="G135" s="54" t="n">
        <v>541</v>
      </c>
      <c r="H135" s="54" t="n">
        <v>509</v>
      </c>
      <c r="I135" s="65" t="n">
        <f aca="false">IF(H135="","",G135-H135)</f>
        <v>32</v>
      </c>
      <c r="J135" s="55" t="n">
        <f aca="false">IF(OR(D135="",D135+G135=0),"",D135/(D135+G135))</f>
        <v>0.548790658882402</v>
      </c>
      <c r="K135" s="55" t="n">
        <f aca="false">IF(E135="","",E135/(E135+H135))</f>
        <v>0.575833333333333</v>
      </c>
      <c r="L135" s="66" t="n">
        <f aca="false">IF(OR(K135="",J135=""),"",(J135-K135)*100)</f>
        <v>-2.70426744509313</v>
      </c>
      <c r="M135" s="36" t="n">
        <v>3.81593770440731</v>
      </c>
      <c r="N135" s="36" t="n">
        <v>2.07900889271623</v>
      </c>
      <c r="O135" s="36" t="n">
        <f aca="false">SQRT(M135^2+N135^2)</f>
        <v>4.34553317095963</v>
      </c>
      <c r="P135" s="55" t="n">
        <f aca="false">IF(J135="","",MAX(0,J135-1.96*O135/100))</f>
        <v>0.463618208731593</v>
      </c>
      <c r="Q135" s="55" t="n">
        <f aca="false">IF(J135="","",MIN(1,J135+1.96*O135/100))</f>
        <v>0.633963109033211</v>
      </c>
      <c r="R135" s="32" t="str">
        <f aca="false">IF(L135="","",IF(ABS(L135)&lt;=O135,"Yes","No"))</f>
        <v>Yes</v>
      </c>
      <c r="S135" s="32" t="str">
        <f aca="false">IF(L135="","",IF(ABS(L135)&lt;=1.96*O135,"Yes","No"))</f>
        <v>Yes</v>
      </c>
      <c r="T135" s="54" t="n">
        <f aca="false">IF(D135="","",ROUND(SQRT(((D135+G135)*O135/100)^2+(J135*(D135+G135)*0.09179)^2),0))</f>
        <v>80</v>
      </c>
      <c r="U135" s="32"/>
    </row>
    <row r="136" customFormat="false" ht="15" hidden="false" customHeight="false" outlineLevel="0" collapsed="false">
      <c r="A136" s="32" t="s">
        <v>198</v>
      </c>
      <c r="B136" s="32" t="s">
        <v>289</v>
      </c>
      <c r="C136" s="32" t="s">
        <v>290</v>
      </c>
      <c r="D136" s="54" t="n">
        <v>651</v>
      </c>
      <c r="E136" s="54" t="n">
        <v>579</v>
      </c>
      <c r="F136" s="65" t="n">
        <f aca="false">IF(E136="","",D136-E136)</f>
        <v>72</v>
      </c>
      <c r="G136" s="54" t="n">
        <v>291</v>
      </c>
      <c r="H136" s="54" t="n">
        <v>292</v>
      </c>
      <c r="I136" s="65" t="n">
        <f aca="false">IF(H136="","",G136-H136)</f>
        <v>-1</v>
      </c>
      <c r="J136" s="55" t="n">
        <f aca="false">IF(OR(D136="",D136+G136=0),"",D136/(D136+G136))</f>
        <v>0.691082802547771</v>
      </c>
      <c r="K136" s="55" t="n">
        <f aca="false">IF(E136="","",E136/(E136+H136))</f>
        <v>0.664753157290471</v>
      </c>
      <c r="L136" s="66" t="n">
        <f aca="false">IF(OR(K136="",J136=""),"",(J136-K136)*100)</f>
        <v>2.63296452573</v>
      </c>
      <c r="M136" s="36" t="n">
        <v>3.90577125069094</v>
      </c>
      <c r="N136" s="36" t="n">
        <v>2.07900889271623</v>
      </c>
      <c r="O136" s="36" t="n">
        <f aca="false">SQRT(M136^2+N136^2)</f>
        <v>4.42462733331487</v>
      </c>
      <c r="P136" s="55" t="n">
        <f aca="false">IF(J136="","",MAX(0,J136-1.96*O136/100))</f>
        <v>0.604360106814799</v>
      </c>
      <c r="Q136" s="55" t="n">
        <f aca="false">IF(J136="","",MIN(1,J136+1.96*O136/100))</f>
        <v>0.777805498280742</v>
      </c>
      <c r="R136" s="32" t="str">
        <f aca="false">IF(L136="","",IF(ABS(L136)&lt;=O136,"Yes","No"))</f>
        <v>Yes</v>
      </c>
      <c r="S136" s="32" t="str">
        <f aca="false">IF(L136="","",IF(ABS(L136)&lt;=1.96*O136,"Yes","No"))</f>
        <v>Yes</v>
      </c>
      <c r="T136" s="54" t="n">
        <f aca="false">IF(D136="","",ROUND(SQRT(((D136+G136)*O136/100)^2+(J136*(D136+G136)*0.09439)^2),0))</f>
        <v>74</v>
      </c>
      <c r="U136" s="32"/>
    </row>
    <row r="137" customFormat="false" ht="15" hidden="false" customHeight="false" outlineLevel="0" collapsed="false">
      <c r="A137" s="32" t="s">
        <v>198</v>
      </c>
      <c r="B137" s="32" t="s">
        <v>289</v>
      </c>
      <c r="C137" s="32" t="s">
        <v>291</v>
      </c>
      <c r="D137" s="54" t="n">
        <v>458</v>
      </c>
      <c r="E137" s="54" t="n">
        <v>440</v>
      </c>
      <c r="F137" s="65" t="n">
        <f aca="false">IF(E137="","",D137-E137)</f>
        <v>18</v>
      </c>
      <c r="G137" s="54" t="n">
        <v>259</v>
      </c>
      <c r="H137" s="54" t="n">
        <v>262</v>
      </c>
      <c r="I137" s="65" t="n">
        <f aca="false">IF(H137="","",G137-H137)</f>
        <v>-3</v>
      </c>
      <c r="J137" s="55" t="n">
        <f aca="false">IF(OR(D137="",D137+G137=0),"",D137/(D137+G137))</f>
        <v>0.638772663877266</v>
      </c>
      <c r="K137" s="55" t="n">
        <f aca="false">IF(E137="","",E137/(E137+H137))</f>
        <v>0.626780626780627</v>
      </c>
      <c r="L137" s="66" t="n">
        <f aca="false">IF(OR(K137="",J137=""),"",(J137-K137)*100)</f>
        <v>1.19920370966397</v>
      </c>
      <c r="M137" s="36" t="n">
        <v>4.95394180230378</v>
      </c>
      <c r="N137" s="36" t="n">
        <v>2.07900889271623</v>
      </c>
      <c r="O137" s="36" t="n">
        <f aca="false">SQRT(M137^2+N137^2)</f>
        <v>5.37250568697754</v>
      </c>
      <c r="P137" s="55" t="n">
        <f aca="false">IF(J137="","",MAX(0,J137-1.96*O137/100))</f>
        <v>0.533471552412507</v>
      </c>
      <c r="Q137" s="55" t="n">
        <f aca="false">IF(J137="","",MIN(1,J137+1.96*O137/100))</f>
        <v>0.744073775342026</v>
      </c>
      <c r="R137" s="32" t="str">
        <f aca="false">IF(L137="","",IF(ABS(L137)&lt;=O137,"Yes","No"))</f>
        <v>Yes</v>
      </c>
      <c r="S137" s="32" t="str">
        <f aca="false">IF(L137="","",IF(ABS(L137)&lt;=1.96*O137,"Yes","No"))</f>
        <v>Yes</v>
      </c>
      <c r="T137" s="54" t="n">
        <f aca="false">IF(D137="","",ROUND(SQRT(((D137+G137)*O137/100)^2+(J137*(D137+G137)*0.15542)^2),0))</f>
        <v>81</v>
      </c>
      <c r="U137" s="32"/>
    </row>
    <row r="138" customFormat="false" ht="15" hidden="false" customHeight="false" outlineLevel="0" collapsed="false">
      <c r="A138" s="32" t="s">
        <v>198</v>
      </c>
      <c r="B138" s="32" t="s">
        <v>289</v>
      </c>
      <c r="C138" s="32" t="s">
        <v>292</v>
      </c>
      <c r="D138" s="54" t="n">
        <v>444</v>
      </c>
      <c r="E138" s="54" t="n">
        <v>414</v>
      </c>
      <c r="F138" s="65" t="n">
        <f aca="false">IF(E138="","",D138-E138)</f>
        <v>30</v>
      </c>
      <c r="G138" s="54" t="n">
        <v>237</v>
      </c>
      <c r="H138" s="54" t="n">
        <v>239</v>
      </c>
      <c r="I138" s="65" t="n">
        <f aca="false">IF(H138="","",G138-H138)</f>
        <v>-2</v>
      </c>
      <c r="J138" s="55" t="n">
        <f aca="false">IF(OR(D138="",D138+G138=0),"",D138/(D138+G138))</f>
        <v>0.651982378854626</v>
      </c>
      <c r="K138" s="55" t="n">
        <f aca="false">IF(E138="","",E138/(E138+H138))</f>
        <v>0.633996937212864</v>
      </c>
      <c r="L138" s="66" t="n">
        <f aca="false">IF(OR(K138="",J138=""),"",(J138-K138)*100)</f>
        <v>1.79854416417619</v>
      </c>
      <c r="M138" s="36" t="n">
        <v>4.95394180230378</v>
      </c>
      <c r="N138" s="36" t="n">
        <v>2.07900889271623</v>
      </c>
      <c r="O138" s="36" t="n">
        <f aca="false">SQRT(M138^2+N138^2)</f>
        <v>5.37250568697754</v>
      </c>
      <c r="P138" s="55" t="n">
        <f aca="false">IF(J138="","",MAX(0,J138-1.96*O138/100))</f>
        <v>0.546681267389866</v>
      </c>
      <c r="Q138" s="55" t="n">
        <f aca="false">IF(J138="","",MIN(1,J138+1.96*O138/100))</f>
        <v>0.757283490319385</v>
      </c>
      <c r="R138" s="32" t="str">
        <f aca="false">IF(L138="","",IF(ABS(L138)&lt;=O138,"Yes","No"))</f>
        <v>Yes</v>
      </c>
      <c r="S138" s="32" t="str">
        <f aca="false">IF(L138="","",IF(ABS(L138)&lt;=1.96*O138,"Yes","No"))</f>
        <v>Yes</v>
      </c>
      <c r="T138" s="54" t="n">
        <f aca="false">IF(D138="","",ROUND(SQRT(((D138+G138)*O138/100)^2+(J138*(D138+G138)*0.15542)^2),0))</f>
        <v>78</v>
      </c>
      <c r="U138" s="32"/>
    </row>
    <row r="139" customFormat="false" ht="15" hidden="false" customHeight="false" outlineLevel="0" collapsed="false">
      <c r="A139" s="32" t="s">
        <v>198</v>
      </c>
      <c r="B139" s="32" t="s">
        <v>293</v>
      </c>
      <c r="C139" s="32" t="s">
        <v>293</v>
      </c>
      <c r="D139" s="54" t="n">
        <v>410</v>
      </c>
      <c r="E139" s="54" t="n">
        <v>379</v>
      </c>
      <c r="F139" s="65" t="n">
        <f aca="false">IF(E139="","",D139-E139)</f>
        <v>31</v>
      </c>
      <c r="G139" s="54" t="n">
        <v>331</v>
      </c>
      <c r="H139" s="54" t="n">
        <v>330</v>
      </c>
      <c r="I139" s="65" t="n">
        <f aca="false">IF(H139="","",G139-H139)</f>
        <v>1</v>
      </c>
      <c r="J139" s="55" t="n">
        <f aca="false">IF(OR(D139="",D139+G139=0),"",D139/(D139+G139))</f>
        <v>0.553306342780027</v>
      </c>
      <c r="K139" s="55" t="n">
        <f aca="false">IF(E139="","",E139/(E139+H139))</f>
        <v>0.534555712270804</v>
      </c>
      <c r="L139" s="66" t="n">
        <f aca="false">IF(OR(K139="",J139=""),"",(J139-K139)*100)</f>
        <v>1.87506305092231</v>
      </c>
      <c r="M139" s="36" t="n">
        <v>4.95394180230378</v>
      </c>
      <c r="N139" s="36" t="n">
        <v>2.07900889271623</v>
      </c>
      <c r="O139" s="36" t="n">
        <f aca="false">SQRT(M139^2+N139^2)</f>
        <v>5.37250568697754</v>
      </c>
      <c r="P139" s="55" t="n">
        <f aca="false">IF(J139="","",MAX(0,J139-1.96*O139/100))</f>
        <v>0.448005231315267</v>
      </c>
      <c r="Q139" s="55" t="n">
        <f aca="false">IF(J139="","",MIN(1,J139+1.96*O139/100))</f>
        <v>0.658607454244787</v>
      </c>
      <c r="R139" s="32" t="str">
        <f aca="false">IF(L139="","",IF(ABS(L139)&lt;=O139,"Yes","No"))</f>
        <v>Yes</v>
      </c>
      <c r="S139" s="32" t="str">
        <f aca="false">IF(L139="","",IF(ABS(L139)&lt;=1.96*O139,"Yes","No"))</f>
        <v>Yes</v>
      </c>
      <c r="T139" s="54" t="n">
        <f aca="false">IF(D139="","",ROUND(SQRT(((D139+G139)*O139/100)^2+(J139*(D139+G139)*0.15542)^2),0))</f>
        <v>75</v>
      </c>
      <c r="U139" s="32"/>
    </row>
    <row r="140" customFormat="false" ht="15" hidden="false" customHeight="false" outlineLevel="0" collapsed="false">
      <c r="A140" s="32" t="s">
        <v>198</v>
      </c>
      <c r="B140" s="32" t="s">
        <v>294</v>
      </c>
      <c r="C140" s="32" t="s">
        <v>294</v>
      </c>
      <c r="D140" s="54" t="n">
        <v>605</v>
      </c>
      <c r="E140" s="54" t="n">
        <v>654</v>
      </c>
      <c r="F140" s="65" t="n">
        <f aca="false">IF(E140="","",D140-E140)</f>
        <v>-49</v>
      </c>
      <c r="G140" s="54" t="n">
        <v>1453</v>
      </c>
      <c r="H140" s="54" t="n">
        <v>1439</v>
      </c>
      <c r="I140" s="65" t="n">
        <f aca="false">IF(H140="","",G140-H140)</f>
        <v>14</v>
      </c>
      <c r="J140" s="55" t="n">
        <f aca="false">IF(OR(D140="",D140+G140=0),"",D140/(D140+G140))</f>
        <v>0.293974732750243</v>
      </c>
      <c r="K140" s="55" t="n">
        <f aca="false">IF(E140="","",E140/(E140+H140))</f>
        <v>0.312470138557095</v>
      </c>
      <c r="L140" s="66" t="n">
        <f aca="false">IF(OR(K140="",J140=""),"",(J140-K140)*100)</f>
        <v>-1.84954058068522</v>
      </c>
      <c r="M140" s="36" t="n">
        <v>3.81593770440731</v>
      </c>
      <c r="N140" s="36" t="n">
        <v>2.07900889271623</v>
      </c>
      <c r="O140" s="36" t="n">
        <f aca="false">SQRT(M140^2+N140^2)</f>
        <v>4.34553317095963</v>
      </c>
      <c r="P140" s="55" t="n">
        <f aca="false">IF(J140="","",MAX(0,J140-1.96*O140/100))</f>
        <v>0.208802282599434</v>
      </c>
      <c r="Q140" s="55" t="n">
        <f aca="false">IF(J140="","",MIN(1,J140+1.96*O140/100))</f>
        <v>0.379147182901052</v>
      </c>
      <c r="R140" s="32" t="str">
        <f aca="false">IF(L140="","",IF(ABS(L140)&lt;=O140,"Yes","No"))</f>
        <v>Yes</v>
      </c>
      <c r="S140" s="32" t="str">
        <f aca="false">IF(L140="","",IF(ABS(L140)&lt;=1.96*O140,"Yes","No"))</f>
        <v>Yes</v>
      </c>
      <c r="T140" s="54" t="n">
        <f aca="false">IF(D140="","",ROUND(SQRT(((D140+G140)*O140/100)^2+(J140*(D140+G140)*0.09179)^2),0))</f>
        <v>105</v>
      </c>
      <c r="U140" s="32"/>
    </row>
    <row r="141" customFormat="false" ht="15" hidden="false" customHeight="false" outlineLevel="0" collapsed="false">
      <c r="A141" s="32" t="s">
        <v>198</v>
      </c>
      <c r="B141" s="32" t="s">
        <v>295</v>
      </c>
      <c r="C141" s="32" t="s">
        <v>296</v>
      </c>
      <c r="D141" s="54" t="n">
        <v>927</v>
      </c>
      <c r="E141" s="54" t="n">
        <v>928</v>
      </c>
      <c r="F141" s="65" t="n">
        <f aca="false">IF(E141="","",D141-E141)</f>
        <v>-1</v>
      </c>
      <c r="G141" s="54" t="n">
        <v>1009</v>
      </c>
      <c r="H141" s="54" t="n">
        <v>988</v>
      </c>
      <c r="I141" s="65" t="n">
        <f aca="false">IF(H141="","",G141-H141)</f>
        <v>21</v>
      </c>
      <c r="J141" s="55" t="n">
        <f aca="false">IF(OR(D141="",D141+G141=0),"",D141/(D141+G141))</f>
        <v>0.478822314049587</v>
      </c>
      <c r="K141" s="55" t="n">
        <f aca="false">IF(E141="","",E141/(E141+H141))</f>
        <v>0.484342379958246</v>
      </c>
      <c r="L141" s="66" t="n">
        <f aca="false">IF(OR(K141="",J141=""),"",(J141-K141)*100)</f>
        <v>-0.552006590865961</v>
      </c>
      <c r="M141" s="36" t="n">
        <v>3.81593770440731</v>
      </c>
      <c r="N141" s="36" t="n">
        <v>2.07900889271623</v>
      </c>
      <c r="O141" s="36" t="n">
        <f aca="false">SQRT(M141^2+N141^2)</f>
        <v>4.34553317095963</v>
      </c>
      <c r="P141" s="55" t="n">
        <f aca="false">IF(J141="","",MAX(0,J141-1.96*O141/100))</f>
        <v>0.393649863898778</v>
      </c>
      <c r="Q141" s="55" t="n">
        <f aca="false">IF(J141="","",MIN(1,J141+1.96*O141/100))</f>
        <v>0.563994764200396</v>
      </c>
      <c r="R141" s="32" t="str">
        <f aca="false">IF(L141="","",IF(ABS(L141)&lt;=O141,"Yes","No"))</f>
        <v>Yes</v>
      </c>
      <c r="S141" s="32" t="str">
        <f aca="false">IF(L141="","",IF(ABS(L141)&lt;=1.96*O141,"Yes","No"))</f>
        <v>Yes</v>
      </c>
      <c r="T141" s="54" t="n">
        <f aca="false">IF(D141="","",ROUND(SQRT(((D141+G141)*O141/100)^2+(J141*(D141+G141)*0.09179)^2),0))</f>
        <v>120</v>
      </c>
      <c r="U141" s="32"/>
    </row>
    <row r="142" customFormat="false" ht="15" hidden="false" customHeight="false" outlineLevel="0" collapsed="false">
      <c r="A142" s="32" t="s">
        <v>198</v>
      </c>
      <c r="B142" s="32" t="s">
        <v>295</v>
      </c>
      <c r="C142" s="32" t="s">
        <v>297</v>
      </c>
      <c r="D142" s="54" t="n">
        <v>1125</v>
      </c>
      <c r="E142" s="54" t="n">
        <v>1082</v>
      </c>
      <c r="F142" s="65" t="n">
        <f aca="false">IF(E142="","",D142-E142)</f>
        <v>43</v>
      </c>
      <c r="G142" s="54" t="n">
        <v>1130</v>
      </c>
      <c r="H142" s="54" t="n">
        <v>1101</v>
      </c>
      <c r="I142" s="65" t="n">
        <f aca="false">IF(H142="","",G142-H142)</f>
        <v>29</v>
      </c>
      <c r="J142" s="55" t="n">
        <f aca="false">IF(OR(D142="",D142+G142=0),"",D142/(D142+G142))</f>
        <v>0.498891352549889</v>
      </c>
      <c r="K142" s="55" t="n">
        <f aca="false">IF(E142="","",E142/(E142+H142))</f>
        <v>0.495648190563445</v>
      </c>
      <c r="L142" s="66" t="n">
        <f aca="false">IF(OR(K142="",J142=""),"",(J142-K142)*100)</f>
        <v>0.324316198644437</v>
      </c>
      <c r="M142" s="36" t="n">
        <v>3.81593770440731</v>
      </c>
      <c r="N142" s="36" t="n">
        <v>2.07900889271623</v>
      </c>
      <c r="O142" s="36" t="n">
        <f aca="false">SQRT(M142^2+N142^2)</f>
        <v>4.34553317095963</v>
      </c>
      <c r="P142" s="55" t="n">
        <f aca="false">IF(J142="","",MAX(0,J142-1.96*O142/100))</f>
        <v>0.41371890239908</v>
      </c>
      <c r="Q142" s="55" t="n">
        <f aca="false">IF(J142="","",MIN(1,J142+1.96*O142/100))</f>
        <v>0.584063802700698</v>
      </c>
      <c r="R142" s="32" t="str">
        <f aca="false">IF(L142="","",IF(ABS(L142)&lt;=O142,"Yes","No"))</f>
        <v>Yes</v>
      </c>
      <c r="S142" s="32" t="str">
        <f aca="false">IF(L142="","",IF(ABS(L142)&lt;=1.96*O142,"Yes","No"))</f>
        <v>Yes</v>
      </c>
      <c r="T142" s="54" t="n">
        <f aca="false">IF(D142="","",ROUND(SQRT(((D142+G142)*O142/100)^2+(J142*(D142+G142)*0.09179)^2),0))</f>
        <v>142</v>
      </c>
      <c r="U142" s="32"/>
    </row>
    <row r="143" customFormat="false" ht="15" hidden="false" customHeight="false" outlineLevel="0" collapsed="false">
      <c r="A143" s="32" t="s">
        <v>198</v>
      </c>
      <c r="B143" s="32" t="s">
        <v>295</v>
      </c>
      <c r="C143" s="32" t="s">
        <v>298</v>
      </c>
      <c r="D143" s="54" t="n">
        <v>1830</v>
      </c>
      <c r="E143" s="54" t="n">
        <v>1799</v>
      </c>
      <c r="F143" s="65" t="n">
        <f aca="false">IF(E143="","",D143-E143)</f>
        <v>31</v>
      </c>
      <c r="G143" s="54" t="n">
        <v>1885</v>
      </c>
      <c r="H143" s="54" t="n">
        <v>1810</v>
      </c>
      <c r="I143" s="65" t="n">
        <f aca="false">IF(H143="","",G143-H143)</f>
        <v>75</v>
      </c>
      <c r="J143" s="55" t="n">
        <f aca="false">IF(OR(D143="",D143+G143=0),"",D143/(D143+G143))</f>
        <v>0.492597577388964</v>
      </c>
      <c r="K143" s="55" t="n">
        <f aca="false">IF(E143="","",E143/(E143+H143))</f>
        <v>0.498476032141868</v>
      </c>
      <c r="L143" s="66" t="n">
        <f aca="false">IF(OR(K143="",J143=""),"",(J143-K143)*100)</f>
        <v>-0.587845475290388</v>
      </c>
      <c r="M143" s="36" t="n">
        <v>3.81593770440731</v>
      </c>
      <c r="N143" s="36" t="n">
        <v>2.07900889271623</v>
      </c>
      <c r="O143" s="36" t="n">
        <f aca="false">SQRT(M143^2+N143^2)</f>
        <v>4.34553317095963</v>
      </c>
      <c r="P143" s="55" t="n">
        <f aca="false">IF(J143="","",MAX(0,J143-1.96*O143/100))</f>
        <v>0.407425127238155</v>
      </c>
      <c r="Q143" s="55" t="n">
        <f aca="false">IF(J143="","",MIN(1,J143+1.96*O143/100))</f>
        <v>0.577770027539773</v>
      </c>
      <c r="R143" s="32" t="str">
        <f aca="false">IF(L143="","",IF(ABS(L143)&lt;=O143,"Yes","No"))</f>
        <v>Yes</v>
      </c>
      <c r="S143" s="32" t="str">
        <f aca="false">IF(L143="","",IF(ABS(L143)&lt;=1.96*O143,"Yes","No"))</f>
        <v>Yes</v>
      </c>
      <c r="T143" s="54" t="n">
        <f aca="false">IF(D143="","",ROUND(SQRT(((D143+G143)*O143/100)^2+(J143*(D143+G143)*0.09179)^2),0))</f>
        <v>233</v>
      </c>
      <c r="U143" s="32"/>
    </row>
    <row r="144" customFormat="false" ht="15" hidden="false" customHeight="false" outlineLevel="0" collapsed="false">
      <c r="A144" s="32" t="s">
        <v>198</v>
      </c>
      <c r="B144" s="32" t="s">
        <v>295</v>
      </c>
      <c r="C144" s="32" t="s">
        <v>299</v>
      </c>
      <c r="D144" s="54" t="n">
        <v>920</v>
      </c>
      <c r="E144" s="54" t="n">
        <v>906</v>
      </c>
      <c r="F144" s="65" t="n">
        <f aca="false">IF(E144="","",D144-E144)</f>
        <v>14</v>
      </c>
      <c r="G144" s="54" t="n">
        <v>970</v>
      </c>
      <c r="H144" s="54" t="n">
        <v>980</v>
      </c>
      <c r="I144" s="65" t="n">
        <f aca="false">IF(H144="","",G144-H144)</f>
        <v>-10</v>
      </c>
      <c r="J144" s="55" t="n">
        <f aca="false">IF(OR(D144="",D144+G144=0),"",D144/(D144+G144))</f>
        <v>0.486772486772487</v>
      </c>
      <c r="K144" s="55" t="n">
        <f aca="false">IF(E144="","",E144/(E144+H144))</f>
        <v>0.480381760339343</v>
      </c>
      <c r="L144" s="66" t="n">
        <f aca="false">IF(OR(K144="",J144=""),"",(J144-K144)*100)</f>
        <v>0.63907264331442</v>
      </c>
      <c r="M144" s="36" t="n">
        <v>3.81593770440731</v>
      </c>
      <c r="N144" s="36" t="n">
        <v>2.07900889271623</v>
      </c>
      <c r="O144" s="36" t="n">
        <f aca="false">SQRT(M144^2+N144^2)</f>
        <v>4.34553317095963</v>
      </c>
      <c r="P144" s="55" t="n">
        <f aca="false">IF(J144="","",MAX(0,J144-1.96*O144/100))</f>
        <v>0.401600036621678</v>
      </c>
      <c r="Q144" s="55" t="n">
        <f aca="false">IF(J144="","",MIN(1,J144+1.96*O144/100))</f>
        <v>0.571944936923296</v>
      </c>
      <c r="R144" s="32" t="str">
        <f aca="false">IF(L144="","",IF(ABS(L144)&lt;=O144,"Yes","No"))</f>
        <v>Yes</v>
      </c>
      <c r="S144" s="32" t="str">
        <f aca="false">IF(L144="","",IF(ABS(L144)&lt;=1.96*O144,"Yes","No"))</f>
        <v>Yes</v>
      </c>
      <c r="T144" s="54" t="n">
        <f aca="false">IF(D144="","",ROUND(SQRT(((D144+G144)*O144/100)^2+(J144*(D144+G144)*0.09179)^2),0))</f>
        <v>118</v>
      </c>
      <c r="U144" s="32"/>
    </row>
    <row r="145" customFormat="false" ht="15" hidden="false" customHeight="false" outlineLevel="0" collapsed="false">
      <c r="A145" s="32" t="s">
        <v>198</v>
      </c>
      <c r="B145" s="32" t="s">
        <v>295</v>
      </c>
      <c r="C145" s="32" t="s">
        <v>300</v>
      </c>
      <c r="D145" s="54" t="n">
        <v>858</v>
      </c>
      <c r="E145" s="54" t="n">
        <v>852</v>
      </c>
      <c r="F145" s="65" t="n">
        <f aca="false">IF(E145="","",D145-E145)</f>
        <v>6</v>
      </c>
      <c r="G145" s="54" t="n">
        <v>898</v>
      </c>
      <c r="H145" s="54" t="n">
        <v>912</v>
      </c>
      <c r="I145" s="65" t="n">
        <f aca="false">IF(H145="","",G145-H145)</f>
        <v>-14</v>
      </c>
      <c r="J145" s="55" t="n">
        <f aca="false">IF(OR(D145="",D145+G145=0),"",D145/(D145+G145))</f>
        <v>0.488610478359909</v>
      </c>
      <c r="K145" s="55" t="n">
        <f aca="false">IF(E145="","",E145/(E145+H145))</f>
        <v>0.482993197278912</v>
      </c>
      <c r="L145" s="66" t="n">
        <f aca="false">IF(OR(K145="",J145=""),"",(J145-K145)*100)</f>
        <v>0.561728108099735</v>
      </c>
      <c r="M145" s="36" t="n">
        <v>3.81593770440731</v>
      </c>
      <c r="N145" s="36" t="n">
        <v>2.07900889271623</v>
      </c>
      <c r="O145" s="36" t="n">
        <f aca="false">SQRT(M145^2+N145^2)</f>
        <v>4.34553317095963</v>
      </c>
      <c r="P145" s="55" t="n">
        <f aca="false">IF(J145="","",MAX(0,J145-1.96*O145/100))</f>
        <v>0.4034380282091</v>
      </c>
      <c r="Q145" s="55" t="n">
        <f aca="false">IF(J145="","",MIN(1,J145+1.96*O145/100))</f>
        <v>0.573782928510718</v>
      </c>
      <c r="R145" s="32" t="str">
        <f aca="false">IF(L145="","",IF(ABS(L145)&lt;=O145,"Yes","No"))</f>
        <v>Yes</v>
      </c>
      <c r="S145" s="32" t="str">
        <f aca="false">IF(L145="","",IF(ABS(L145)&lt;=1.96*O145,"Yes","No"))</f>
        <v>Yes</v>
      </c>
      <c r="T145" s="54" t="n">
        <f aca="false">IF(D145="","",ROUND(SQRT(((D145+G145)*O145/100)^2+(J145*(D145+G145)*0.09179)^2),0))</f>
        <v>110</v>
      </c>
      <c r="U145" s="32"/>
    </row>
    <row r="146" customFormat="false" ht="15" hidden="false" customHeight="false" outlineLevel="0" collapsed="false">
      <c r="A146" s="32" t="s">
        <v>198</v>
      </c>
      <c r="B146" s="32" t="s">
        <v>295</v>
      </c>
      <c r="C146" s="32" t="s">
        <v>301</v>
      </c>
      <c r="D146" s="54" t="n">
        <v>680</v>
      </c>
      <c r="E146" s="54" t="n">
        <v>715</v>
      </c>
      <c r="F146" s="65" t="n">
        <f aca="false">IF(E146="","",D146-E146)</f>
        <v>-35</v>
      </c>
      <c r="G146" s="54" t="n">
        <v>709</v>
      </c>
      <c r="H146" s="54" t="n">
        <v>677</v>
      </c>
      <c r="I146" s="65" t="n">
        <f aca="false">IF(H146="","",G146-H146)</f>
        <v>32</v>
      </c>
      <c r="J146" s="55" t="n">
        <f aca="false">IF(OR(D146="",D146+G146=0),"",D146/(D146+G146))</f>
        <v>0.489560835133189</v>
      </c>
      <c r="K146" s="55" t="n">
        <f aca="false">IF(E146="","",E146/(E146+H146))</f>
        <v>0.513649425287356</v>
      </c>
      <c r="L146" s="66" t="n">
        <f aca="false">IF(OR(K146="",J146=""),"",(J146-K146)*100)</f>
        <v>-2.4088590154167</v>
      </c>
      <c r="M146" s="36" t="n">
        <v>3.81593770440731</v>
      </c>
      <c r="N146" s="36" t="n">
        <v>2.07900889271623</v>
      </c>
      <c r="O146" s="36" t="n">
        <f aca="false">SQRT(M146^2+N146^2)</f>
        <v>4.34553317095963</v>
      </c>
      <c r="P146" s="55" t="n">
        <f aca="false">IF(J146="","",MAX(0,J146-1.96*O146/100))</f>
        <v>0.404388384982381</v>
      </c>
      <c r="Q146" s="55" t="n">
        <f aca="false">IF(J146="","",MIN(1,J146+1.96*O146/100))</f>
        <v>0.574733285283998</v>
      </c>
      <c r="R146" s="32" t="str">
        <f aca="false">IF(L146="","",IF(ABS(L146)&lt;=O146,"Yes","No"))</f>
        <v>Yes</v>
      </c>
      <c r="S146" s="32" t="str">
        <f aca="false">IF(L146="","",IF(ABS(L146)&lt;=1.96*O146,"Yes","No"))</f>
        <v>Yes</v>
      </c>
      <c r="T146" s="54" t="n">
        <f aca="false">IF(D146="","",ROUND(SQRT(((D146+G146)*O146/100)^2+(J146*(D146+G146)*0.09179)^2),0))</f>
        <v>87</v>
      </c>
      <c r="U146" s="32"/>
    </row>
    <row r="147" customFormat="false" ht="15" hidden="false" customHeight="false" outlineLevel="0" collapsed="false">
      <c r="A147" s="32" t="s">
        <v>198</v>
      </c>
      <c r="B147" s="32" t="s">
        <v>295</v>
      </c>
      <c r="C147" s="32" t="s">
        <v>302</v>
      </c>
      <c r="D147" s="54" t="n">
        <v>1610</v>
      </c>
      <c r="E147" s="54" t="n">
        <v>1480</v>
      </c>
      <c r="F147" s="65" t="n">
        <f aca="false">IF(E147="","",D147-E147)</f>
        <v>130</v>
      </c>
      <c r="G147" s="54" t="n">
        <v>1539</v>
      </c>
      <c r="H147" s="54" t="n">
        <v>1588</v>
      </c>
      <c r="I147" s="65" t="n">
        <f aca="false">IF(H147="","",G147-H147)</f>
        <v>-49</v>
      </c>
      <c r="J147" s="55" t="n">
        <f aca="false">IF(OR(D147="",D147+G147=0),"",D147/(D147+G147))</f>
        <v>0.511273420133376</v>
      </c>
      <c r="K147" s="55" t="n">
        <f aca="false">IF(E147="","",E147/(E147+H147))</f>
        <v>0.482398956975228</v>
      </c>
      <c r="L147" s="66" t="n">
        <f aca="false">IF(OR(K147="",J147=""),"",(J147-K147)*100)</f>
        <v>2.88744631581475</v>
      </c>
      <c r="M147" s="36" t="n">
        <v>3.81593770440731</v>
      </c>
      <c r="N147" s="36" t="n">
        <v>2.07900889271623</v>
      </c>
      <c r="O147" s="36" t="n">
        <f aca="false">SQRT(M147^2+N147^2)</f>
        <v>4.34553317095963</v>
      </c>
      <c r="P147" s="55" t="n">
        <f aca="false">IF(J147="","",MAX(0,J147-1.96*O147/100))</f>
        <v>0.426100969982567</v>
      </c>
      <c r="Q147" s="55" t="n">
        <f aca="false">IF(J147="","",MIN(1,J147+1.96*O147/100))</f>
        <v>0.596445870284184</v>
      </c>
      <c r="R147" s="32" t="str">
        <f aca="false">IF(L147="","",IF(ABS(L147)&lt;=O147,"Yes","No"))</f>
        <v>Yes</v>
      </c>
      <c r="S147" s="32" t="str">
        <f aca="false">IF(L147="","",IF(ABS(L147)&lt;=1.96*O147,"Yes","No"))</f>
        <v>Yes</v>
      </c>
      <c r="T147" s="54" t="n">
        <f aca="false">IF(D147="","",ROUND(SQRT(((D147+G147)*O147/100)^2+(J147*(D147+G147)*0.09179)^2),0))</f>
        <v>201</v>
      </c>
      <c r="U147" s="32"/>
    </row>
    <row r="148" customFormat="false" ht="15" hidden="false" customHeight="false" outlineLevel="0" collapsed="false">
      <c r="A148" s="32" t="s">
        <v>198</v>
      </c>
      <c r="B148" s="32" t="s">
        <v>295</v>
      </c>
      <c r="C148" s="32" t="s">
        <v>303</v>
      </c>
      <c r="D148" s="54" t="n">
        <v>874</v>
      </c>
      <c r="E148" s="54" t="n">
        <v>890</v>
      </c>
      <c r="F148" s="65" t="n">
        <f aca="false">IF(E148="","",D148-E148)</f>
        <v>-16</v>
      </c>
      <c r="G148" s="54" t="n">
        <v>815</v>
      </c>
      <c r="H148" s="54" t="n">
        <v>789</v>
      </c>
      <c r="I148" s="65" t="n">
        <f aca="false">IF(H148="","",G148-H148)</f>
        <v>26</v>
      </c>
      <c r="J148" s="55" t="n">
        <f aca="false">IF(OR(D148="",D148+G148=0),"",D148/(D148+G148))</f>
        <v>0.517465956187093</v>
      </c>
      <c r="K148" s="55" t="n">
        <f aca="false">IF(E148="","",E148/(E148+H148))</f>
        <v>0.530077427039905</v>
      </c>
      <c r="L148" s="66" t="n">
        <f aca="false">IF(OR(K148="",J148=""),"",(J148-K148)*100)</f>
        <v>-1.26114708528118</v>
      </c>
      <c r="M148" s="36" t="n">
        <v>3.81593770440731</v>
      </c>
      <c r="N148" s="36" t="n">
        <v>2.07900889271623</v>
      </c>
      <c r="O148" s="36" t="n">
        <f aca="false">SQRT(M148^2+N148^2)</f>
        <v>4.34553317095963</v>
      </c>
      <c r="P148" s="55" t="n">
        <f aca="false">IF(J148="","",MAX(0,J148-1.96*O148/100))</f>
        <v>0.432293506036284</v>
      </c>
      <c r="Q148" s="55" t="n">
        <f aca="false">IF(J148="","",MIN(1,J148+1.96*O148/100))</f>
        <v>0.602638406337902</v>
      </c>
      <c r="R148" s="32" t="str">
        <f aca="false">IF(L148="","",IF(ABS(L148)&lt;=O148,"Yes","No"))</f>
        <v>Yes</v>
      </c>
      <c r="S148" s="32" t="str">
        <f aca="false">IF(L148="","",IF(ABS(L148)&lt;=1.96*O148,"Yes","No"))</f>
        <v>Yes</v>
      </c>
      <c r="T148" s="54" t="n">
        <f aca="false">IF(D148="","",ROUND(SQRT(((D148+G148)*O148/100)^2+(J148*(D148+G148)*0.09179)^2),0))</f>
        <v>109</v>
      </c>
      <c r="U148" s="32"/>
    </row>
    <row r="149" customFormat="false" ht="15" hidden="false" customHeight="false" outlineLevel="0" collapsed="false">
      <c r="A149" s="32" t="s">
        <v>198</v>
      </c>
      <c r="B149" s="32" t="s">
        <v>295</v>
      </c>
      <c r="C149" s="32" t="s">
        <v>304</v>
      </c>
      <c r="D149" s="54" t="n">
        <v>793</v>
      </c>
      <c r="E149" s="54" t="n">
        <v>817</v>
      </c>
      <c r="F149" s="65" t="n">
        <f aca="false">IF(E149="","",D149-E149)</f>
        <v>-24</v>
      </c>
      <c r="G149" s="54" t="n">
        <v>790</v>
      </c>
      <c r="H149" s="54" t="n">
        <v>798</v>
      </c>
      <c r="I149" s="65" t="n">
        <f aca="false">IF(H149="","",G149-H149)</f>
        <v>-8</v>
      </c>
      <c r="J149" s="55" t="n">
        <f aca="false">IF(OR(D149="",D149+G149=0),"",D149/(D149+G149))</f>
        <v>0.500947567909034</v>
      </c>
      <c r="K149" s="55" t="n">
        <f aca="false">IF(E149="","",E149/(E149+H149))</f>
        <v>0.505882352941176</v>
      </c>
      <c r="L149" s="66" t="n">
        <f aca="false">IF(OR(K149="",J149=""),"",(J149-K149)*100)</f>
        <v>-0.493478503214295</v>
      </c>
      <c r="M149" s="36" t="n">
        <v>3.81593770440731</v>
      </c>
      <c r="N149" s="36" t="n">
        <v>2.07900889271623</v>
      </c>
      <c r="O149" s="36" t="n">
        <f aca="false">SQRT(M149^2+N149^2)</f>
        <v>4.34553317095963</v>
      </c>
      <c r="P149" s="55" t="n">
        <f aca="false">IF(J149="","",MAX(0,J149-1.96*O149/100))</f>
        <v>0.415775117758225</v>
      </c>
      <c r="Q149" s="55" t="n">
        <f aca="false">IF(J149="","",MIN(1,J149+1.96*O149/100))</f>
        <v>0.586120018059842</v>
      </c>
      <c r="R149" s="32" t="str">
        <f aca="false">IF(L149="","",IF(ABS(L149)&lt;=O149,"Yes","No"))</f>
        <v>Yes</v>
      </c>
      <c r="S149" s="32" t="str">
        <f aca="false">IF(L149="","",IF(ABS(L149)&lt;=1.96*O149,"Yes","No"))</f>
        <v>Yes</v>
      </c>
      <c r="T149" s="54" t="n">
        <f aca="false">IF(D149="","",ROUND(SQRT(((D149+G149)*O149/100)^2+(J149*(D149+G149)*0.09179)^2),0))</f>
        <v>100</v>
      </c>
      <c r="U149" s="32"/>
    </row>
    <row r="150" customFormat="false" ht="15" hidden="false" customHeight="false" outlineLevel="0" collapsed="false">
      <c r="A150" s="32" t="s">
        <v>198</v>
      </c>
      <c r="B150" s="32" t="s">
        <v>295</v>
      </c>
      <c r="C150" s="32" t="s">
        <v>305</v>
      </c>
      <c r="D150" s="54" t="n">
        <v>565</v>
      </c>
      <c r="E150" s="54" t="n">
        <v>552</v>
      </c>
      <c r="F150" s="65" t="n">
        <f aca="false">IF(E150="","",D150-E150)</f>
        <v>13</v>
      </c>
      <c r="G150" s="54" t="n">
        <v>547</v>
      </c>
      <c r="H150" s="54" t="n">
        <v>556</v>
      </c>
      <c r="I150" s="65" t="n">
        <f aca="false">IF(H150="","",G150-H150)</f>
        <v>-9</v>
      </c>
      <c r="J150" s="55" t="n">
        <f aca="false">IF(OR(D150="",D150+G150=0),"",D150/(D150+G150))</f>
        <v>0.508093525179856</v>
      </c>
      <c r="K150" s="55" t="n">
        <f aca="false">IF(E150="","",E150/(E150+H150))</f>
        <v>0.498194945848375</v>
      </c>
      <c r="L150" s="66" t="n">
        <f aca="false">IF(OR(K150="",J150=""),"",(J150-K150)*100)</f>
        <v>0.989857933148064</v>
      </c>
      <c r="M150" s="36" t="n">
        <v>3.90577125069094</v>
      </c>
      <c r="N150" s="36" t="n">
        <v>2.07900889271623</v>
      </c>
      <c r="O150" s="36" t="n">
        <f aca="false">SQRT(M150^2+N150^2)</f>
        <v>4.42462733331487</v>
      </c>
      <c r="P150" s="55" t="n">
        <f aca="false">IF(J150="","",MAX(0,J150-1.96*O150/100))</f>
        <v>0.421370829446885</v>
      </c>
      <c r="Q150" s="55" t="n">
        <f aca="false">IF(J150="","",MIN(1,J150+1.96*O150/100))</f>
        <v>0.594816220912828</v>
      </c>
      <c r="R150" s="32" t="str">
        <f aca="false">IF(L150="","",IF(ABS(L150)&lt;=O150,"Yes","No"))</f>
        <v>Yes</v>
      </c>
      <c r="S150" s="32" t="str">
        <f aca="false">IF(L150="","",IF(ABS(L150)&lt;=1.96*O150,"Yes","No"))</f>
        <v>Yes</v>
      </c>
      <c r="T150" s="54" t="n">
        <f aca="false">IF(D150="","",ROUND(SQRT(((D150+G150)*O150/100)^2+(J150*(D150+G150)*0.09439)^2),0))</f>
        <v>73</v>
      </c>
      <c r="U150" s="32"/>
    </row>
    <row r="151" customFormat="false" ht="15" hidden="false" customHeight="false" outlineLevel="0" collapsed="false">
      <c r="A151" s="32" t="s">
        <v>198</v>
      </c>
      <c r="B151" s="32" t="s">
        <v>306</v>
      </c>
      <c r="C151" s="32" t="s">
        <v>306</v>
      </c>
      <c r="D151" s="54" t="n">
        <v>919</v>
      </c>
      <c r="E151" s="54" t="n">
        <v>985</v>
      </c>
      <c r="F151" s="65" t="n">
        <f aca="false">IF(E151="","",D151-E151)</f>
        <v>-66</v>
      </c>
      <c r="G151" s="54" t="n">
        <v>1687</v>
      </c>
      <c r="H151" s="54" t="n">
        <v>1586</v>
      </c>
      <c r="I151" s="65" t="n">
        <f aca="false">IF(H151="","",G151-H151)</f>
        <v>101</v>
      </c>
      <c r="J151" s="55" t="n">
        <f aca="false">IF(OR(D151="",D151+G151=0),"",D151/(D151+G151))</f>
        <v>0.35264773599386</v>
      </c>
      <c r="K151" s="55" t="n">
        <f aca="false">IF(E151="","",E151/(E151+H151))</f>
        <v>0.383119408790354</v>
      </c>
      <c r="L151" s="66" t="n">
        <f aca="false">IF(OR(K151="",J151=""),"",(J151-K151)*100)</f>
        <v>-3.04716727964936</v>
      </c>
      <c r="M151" s="36" t="n">
        <v>3.81593770440731</v>
      </c>
      <c r="N151" s="36" t="n">
        <v>2.07900889271623</v>
      </c>
      <c r="O151" s="36" t="n">
        <f aca="false">SQRT(M151^2+N151^2)</f>
        <v>4.34553317095963</v>
      </c>
      <c r="P151" s="55" t="n">
        <f aca="false">IF(J151="","",MAX(0,J151-1.96*O151/100))</f>
        <v>0.267475285843052</v>
      </c>
      <c r="Q151" s="55" t="n">
        <f aca="false">IF(J151="","",MIN(1,J151+1.96*O151/100))</f>
        <v>0.437820186144669</v>
      </c>
      <c r="R151" s="32" t="str">
        <f aca="false">IF(L151="","",IF(ABS(L151)&lt;=O151,"Yes","No"))</f>
        <v>Yes</v>
      </c>
      <c r="S151" s="32" t="str">
        <f aca="false">IF(L151="","",IF(ABS(L151)&lt;=1.96*O151,"Yes","No"))</f>
        <v>Yes</v>
      </c>
      <c r="T151" s="54" t="n">
        <f aca="false">IF(D151="","",ROUND(SQRT(((D151+G151)*O151/100)^2+(J151*(D151+G151)*0.09179)^2),0))</f>
        <v>141</v>
      </c>
      <c r="U151" s="32"/>
    </row>
    <row r="152" customFormat="false" ht="15" hidden="false" customHeight="false" outlineLevel="0" collapsed="false">
      <c r="A152" s="32" t="s">
        <v>198</v>
      </c>
      <c r="B152" s="32" t="s">
        <v>307</v>
      </c>
      <c r="C152" s="32" t="s">
        <v>307</v>
      </c>
      <c r="D152" s="54" t="n">
        <v>530</v>
      </c>
      <c r="E152" s="54" t="n">
        <v>543</v>
      </c>
      <c r="F152" s="65" t="n">
        <f aca="false">IF(E152="","",D152-E152)</f>
        <v>-13</v>
      </c>
      <c r="G152" s="54" t="n">
        <v>1034</v>
      </c>
      <c r="H152" s="54" t="n">
        <v>990</v>
      </c>
      <c r="I152" s="65" t="n">
        <f aca="false">IF(H152="","",G152-H152)</f>
        <v>44</v>
      </c>
      <c r="J152" s="55" t="n">
        <f aca="false">IF(OR(D152="",D152+G152=0),"",D152/(D152+G152))</f>
        <v>0.338874680306905</v>
      </c>
      <c r="K152" s="55" t="n">
        <f aca="false">IF(E152="","",E152/(E152+H152))</f>
        <v>0.354207436399217</v>
      </c>
      <c r="L152" s="66" t="n">
        <f aca="false">IF(OR(K152="",J152=""),"",(J152-K152)*100)</f>
        <v>-1.53327560923118</v>
      </c>
      <c r="M152" s="36" t="n">
        <v>3.81593770440731</v>
      </c>
      <c r="N152" s="36" t="n">
        <v>2.07900889271623</v>
      </c>
      <c r="O152" s="36" t="n">
        <f aca="false">SQRT(M152^2+N152^2)</f>
        <v>4.34553317095963</v>
      </c>
      <c r="P152" s="55" t="n">
        <f aca="false">IF(J152="","",MAX(0,J152-1.96*O152/100))</f>
        <v>0.253702230156097</v>
      </c>
      <c r="Q152" s="55" t="n">
        <f aca="false">IF(J152="","",MIN(1,J152+1.96*O152/100))</f>
        <v>0.424047130457714</v>
      </c>
      <c r="R152" s="32" t="str">
        <f aca="false">IF(L152="","",IF(ABS(L152)&lt;=O152,"Yes","No"))</f>
        <v>Yes</v>
      </c>
      <c r="S152" s="32" t="str">
        <f aca="false">IF(L152="","",IF(ABS(L152)&lt;=1.96*O152,"Yes","No"))</f>
        <v>Yes</v>
      </c>
      <c r="T152" s="54" t="n">
        <f aca="false">IF(D152="","",ROUND(SQRT(((D152+G152)*O152/100)^2+(J152*(D152+G152)*0.09179)^2),0))</f>
        <v>84</v>
      </c>
      <c r="U152" s="32"/>
    </row>
    <row r="153" customFormat="false" ht="15" hidden="false" customHeight="false" outlineLevel="0" collapsed="false">
      <c r="A153" s="32" t="s">
        <v>198</v>
      </c>
      <c r="B153" s="32" t="s">
        <v>308</v>
      </c>
      <c r="C153" s="32" t="s">
        <v>309</v>
      </c>
      <c r="D153" s="54" t="n">
        <v>168</v>
      </c>
      <c r="E153" s="54" t="n">
        <v>181</v>
      </c>
      <c r="F153" s="65" t="n">
        <f aca="false">IF(E153="","",D153-E153)</f>
        <v>-13</v>
      </c>
      <c r="G153" s="54" t="n">
        <v>511</v>
      </c>
      <c r="H153" s="54" t="n">
        <v>482</v>
      </c>
      <c r="I153" s="65" t="n">
        <f aca="false">IF(H153="","",G153-H153)</f>
        <v>29</v>
      </c>
      <c r="J153" s="55" t="n">
        <f aca="false">IF(OR(D153="",D153+G153=0),"",D153/(D153+G153))</f>
        <v>0.247422680412371</v>
      </c>
      <c r="K153" s="55" t="n">
        <f aca="false">IF(E153="","",E153/(E153+H153))</f>
        <v>0.273001508295626</v>
      </c>
      <c r="L153" s="66" t="n">
        <f aca="false">IF(OR(K153="",J153=""),"",(J153-K153)*100)</f>
        <v>-2.55788278832548</v>
      </c>
      <c r="M153" s="36" t="n">
        <v>4.95394180230378</v>
      </c>
      <c r="N153" s="36" t="n">
        <v>2.07900889271623</v>
      </c>
      <c r="O153" s="36" t="n">
        <f aca="false">SQRT(M153^2+N153^2)</f>
        <v>5.37250568697754</v>
      </c>
      <c r="P153" s="55" t="n">
        <f aca="false">IF(J153="","",MAX(0,J153-1.96*O153/100))</f>
        <v>0.142121568947611</v>
      </c>
      <c r="Q153" s="55" t="n">
        <f aca="false">IF(J153="","",MIN(1,J153+1.96*O153/100))</f>
        <v>0.352723791877131</v>
      </c>
      <c r="R153" s="32" t="str">
        <f aca="false">IF(L153="","",IF(ABS(L153)&lt;=O153,"Yes","No"))</f>
        <v>Yes</v>
      </c>
      <c r="S153" s="32" t="str">
        <f aca="false">IF(L153="","",IF(ABS(L153)&lt;=1.96*O153,"Yes","No"))</f>
        <v>Yes</v>
      </c>
      <c r="T153" s="54" t="n">
        <f aca="false">IF(D153="","",ROUND(SQRT(((D153+G153)*O153/100)^2+(J153*(D153+G153)*0.15542)^2),0))</f>
        <v>45</v>
      </c>
      <c r="U153" s="32"/>
    </row>
    <row r="154" customFormat="false" ht="15" hidden="false" customHeight="false" outlineLevel="0" collapsed="false">
      <c r="A154" s="32" t="s">
        <v>198</v>
      </c>
      <c r="B154" s="32" t="s">
        <v>308</v>
      </c>
      <c r="C154" s="32" t="s">
        <v>310</v>
      </c>
      <c r="D154" s="54" t="n">
        <v>136</v>
      </c>
      <c r="E154" s="54" t="n">
        <v>147</v>
      </c>
      <c r="F154" s="65" t="n">
        <f aca="false">IF(E154="","",D154-E154)</f>
        <v>-11</v>
      </c>
      <c r="G154" s="54" t="n">
        <v>325</v>
      </c>
      <c r="H154" s="54" t="n">
        <v>314</v>
      </c>
      <c r="I154" s="65" t="n">
        <f aca="false">IF(H154="","",G154-H154)</f>
        <v>11</v>
      </c>
      <c r="J154" s="55" t="n">
        <f aca="false">IF(OR(D154="",D154+G154=0),"",D154/(D154+G154))</f>
        <v>0.295010845986985</v>
      </c>
      <c r="K154" s="55" t="n">
        <f aca="false">IF(E154="","",E154/(E154+H154))</f>
        <v>0.318872017353579</v>
      </c>
      <c r="L154" s="66" t="n">
        <f aca="false">IF(OR(K154="",J154=""),"",(J154-K154)*100)</f>
        <v>-2.38611713665944</v>
      </c>
      <c r="M154" s="36" t="n">
        <v>4.95394180230378</v>
      </c>
      <c r="N154" s="36" t="n">
        <v>2.07900889271623</v>
      </c>
      <c r="O154" s="36" t="n">
        <f aca="false">SQRT(M154^2+N154^2)</f>
        <v>5.37250568697754</v>
      </c>
      <c r="P154" s="55" t="n">
        <f aca="false">IF(J154="","",MAX(0,J154-1.96*O154/100))</f>
        <v>0.189709734522225</v>
      </c>
      <c r="Q154" s="55" t="n">
        <f aca="false">IF(J154="","",MIN(1,J154+1.96*O154/100))</f>
        <v>0.400311957451744</v>
      </c>
      <c r="R154" s="32" t="str">
        <f aca="false">IF(L154="","",IF(ABS(L154)&lt;=O154,"Yes","No"))</f>
        <v>Yes</v>
      </c>
      <c r="S154" s="32" t="str">
        <f aca="false">IF(L154="","",IF(ABS(L154)&lt;=1.96*O154,"Yes","No"))</f>
        <v>Yes</v>
      </c>
      <c r="T154" s="54" t="n">
        <f aca="false">IF(D154="","",ROUND(SQRT(((D154+G154)*O154/100)^2+(J154*(D154+G154)*0.15542)^2),0))</f>
        <v>33</v>
      </c>
      <c r="U154" s="32"/>
    </row>
    <row r="155" customFormat="false" ht="15" hidden="false" customHeight="false" outlineLevel="0" collapsed="false">
      <c r="A155" s="32" t="s">
        <v>198</v>
      </c>
      <c r="B155" s="32" t="s">
        <v>308</v>
      </c>
      <c r="C155" s="32" t="s">
        <v>311</v>
      </c>
      <c r="D155" s="54" t="n">
        <v>490</v>
      </c>
      <c r="E155" s="54" t="n">
        <v>522</v>
      </c>
      <c r="F155" s="65" t="n">
        <f aca="false">IF(E155="","",D155-E155)</f>
        <v>-32</v>
      </c>
      <c r="G155" s="54" t="n">
        <v>1075</v>
      </c>
      <c r="H155" s="54" t="n">
        <v>1060</v>
      </c>
      <c r="I155" s="65" t="n">
        <f aca="false">IF(H155="","",G155-H155)</f>
        <v>15</v>
      </c>
      <c r="J155" s="55" t="n">
        <f aca="false">IF(OR(D155="",D155+G155=0),"",D155/(D155+G155))</f>
        <v>0.313099041533546</v>
      </c>
      <c r="K155" s="55" t="n">
        <f aca="false">IF(E155="","",E155/(E155+H155))</f>
        <v>0.329962073324905</v>
      </c>
      <c r="L155" s="66" t="n">
        <f aca="false">IF(OR(K155="",J155=""),"",(J155-K155)*100)</f>
        <v>-1.68630317913588</v>
      </c>
      <c r="M155" s="36" t="n">
        <v>3.81593770440731</v>
      </c>
      <c r="N155" s="36" t="n">
        <v>2.07900889271623</v>
      </c>
      <c r="O155" s="36" t="n">
        <f aca="false">SQRT(M155^2+N155^2)</f>
        <v>4.34553317095963</v>
      </c>
      <c r="P155" s="55" t="n">
        <f aca="false">IF(J155="","",MAX(0,J155-1.96*O155/100))</f>
        <v>0.227926591382738</v>
      </c>
      <c r="Q155" s="55" t="n">
        <f aca="false">IF(J155="","",MIN(1,J155+1.96*O155/100))</f>
        <v>0.398271491684355</v>
      </c>
      <c r="R155" s="32" t="str">
        <f aca="false">IF(L155="","",IF(ABS(L155)&lt;=O155,"Yes","No"))</f>
        <v>Yes</v>
      </c>
      <c r="S155" s="32" t="str">
        <f aca="false">IF(L155="","",IF(ABS(L155)&lt;=1.96*O155,"Yes","No"))</f>
        <v>Yes</v>
      </c>
      <c r="T155" s="54" t="n">
        <f aca="false">IF(D155="","",ROUND(SQRT(((D155+G155)*O155/100)^2+(J155*(D155+G155)*0.09179)^2),0))</f>
        <v>82</v>
      </c>
      <c r="U155" s="32"/>
    </row>
    <row r="156" customFormat="false" ht="15" hidden="false" customHeight="false" outlineLevel="0" collapsed="false">
      <c r="A156" s="32" t="s">
        <v>198</v>
      </c>
      <c r="B156" s="32" t="s">
        <v>312</v>
      </c>
      <c r="C156" s="32" t="s">
        <v>312</v>
      </c>
      <c r="D156" s="54" t="n">
        <v>1000</v>
      </c>
      <c r="E156" s="54" t="n">
        <v>980</v>
      </c>
      <c r="F156" s="65" t="n">
        <f aca="false">IF(E156="","",D156-E156)</f>
        <v>20</v>
      </c>
      <c r="G156" s="54" t="n">
        <v>900</v>
      </c>
      <c r="H156" s="54" t="n">
        <v>872</v>
      </c>
      <c r="I156" s="65" t="n">
        <f aca="false">IF(H156="","",G156-H156)</f>
        <v>28</v>
      </c>
      <c r="J156" s="55" t="n">
        <f aca="false">IF(OR(D156="",D156+G156=0),"",D156/(D156+G156))</f>
        <v>0.526315789473684</v>
      </c>
      <c r="K156" s="55" t="n">
        <f aca="false">IF(E156="","",E156/(E156+H156))</f>
        <v>0.529157667386609</v>
      </c>
      <c r="L156" s="66" t="n">
        <f aca="false">IF(OR(K156="",J156=""),"",(J156-K156)*100)</f>
        <v>-0.28418779129249</v>
      </c>
      <c r="M156" s="36" t="n">
        <v>3.81593770440731</v>
      </c>
      <c r="N156" s="36" t="n">
        <v>2.07900889271623</v>
      </c>
      <c r="O156" s="36" t="n">
        <f aca="false">SQRT(M156^2+N156^2)</f>
        <v>4.34553317095963</v>
      </c>
      <c r="P156" s="55" t="n">
        <f aca="false">IF(J156="","",MAX(0,J156-1.96*O156/100))</f>
        <v>0.441143339322875</v>
      </c>
      <c r="Q156" s="55" t="n">
        <f aca="false">IF(J156="","",MIN(1,J156+1.96*O156/100))</f>
        <v>0.611488239624493</v>
      </c>
      <c r="R156" s="32" t="str">
        <f aca="false">IF(L156="","",IF(ABS(L156)&lt;=O156,"Yes","No"))</f>
        <v>Yes</v>
      </c>
      <c r="S156" s="32" t="str">
        <f aca="false">IF(L156="","",IF(ABS(L156)&lt;=1.96*O156,"Yes","No"))</f>
        <v>Yes</v>
      </c>
      <c r="T156" s="54" t="n">
        <f aca="false">IF(D156="","",ROUND(SQRT(((D156+G156)*O156/100)^2+(J156*(D156+G156)*0.09179)^2),0))</f>
        <v>123</v>
      </c>
      <c r="U156" s="32"/>
    </row>
    <row r="157" customFormat="false" ht="15" hidden="false" customHeight="false" outlineLevel="0" collapsed="false">
      <c r="A157" s="32" t="s">
        <v>198</v>
      </c>
      <c r="B157" s="32" t="s">
        <v>313</v>
      </c>
      <c r="C157" s="32" t="s">
        <v>314</v>
      </c>
      <c r="D157" s="54" t="n">
        <v>924</v>
      </c>
      <c r="E157" s="54" t="n">
        <v>1010</v>
      </c>
      <c r="F157" s="65" t="n">
        <f aca="false">IF(E157="","",D157-E157)</f>
        <v>-86</v>
      </c>
      <c r="G157" s="54" t="n">
        <v>1437</v>
      </c>
      <c r="H157" s="54" t="n">
        <v>1334</v>
      </c>
      <c r="I157" s="65" t="n">
        <f aca="false">IF(H157="","",G157-H157)</f>
        <v>103</v>
      </c>
      <c r="J157" s="55" t="n">
        <f aca="false">IF(OR(D157="",D157+G157=0),"",D157/(D157+G157))</f>
        <v>0.39135959339263</v>
      </c>
      <c r="K157" s="55" t="n">
        <f aca="false">IF(E157="","",E157/(E157+H157))</f>
        <v>0.430887372013652</v>
      </c>
      <c r="L157" s="66" t="n">
        <f aca="false">IF(OR(K157="",J157=""),"",(J157-K157)*100)</f>
        <v>-3.95277786210216</v>
      </c>
      <c r="M157" s="36" t="n">
        <v>3.81593770440731</v>
      </c>
      <c r="N157" s="36" t="n">
        <v>2.07900889271623</v>
      </c>
      <c r="O157" s="36" t="n">
        <f aca="false">SQRT(M157^2+N157^2)</f>
        <v>4.34553317095963</v>
      </c>
      <c r="P157" s="55" t="n">
        <f aca="false">IF(J157="","",MAX(0,J157-1.96*O157/100))</f>
        <v>0.306187143241822</v>
      </c>
      <c r="Q157" s="55" t="n">
        <f aca="false">IF(J157="","",MIN(1,J157+1.96*O157/100))</f>
        <v>0.476532043543439</v>
      </c>
      <c r="R157" s="32" t="str">
        <f aca="false">IF(L157="","",IF(ABS(L157)&lt;=O157,"Yes","No"))</f>
        <v>Yes</v>
      </c>
      <c r="S157" s="32" t="str">
        <f aca="false">IF(L157="","",IF(ABS(L157)&lt;=1.96*O157,"Yes","No"))</f>
        <v>Yes</v>
      </c>
      <c r="T157" s="54" t="n">
        <f aca="false">IF(D157="","",ROUND(SQRT(((D157+G157)*O157/100)^2+(J157*(D157+G157)*0.09179)^2),0))</f>
        <v>133</v>
      </c>
      <c r="U157" s="32"/>
    </row>
    <row r="158" customFormat="false" ht="15" hidden="false" customHeight="false" outlineLevel="0" collapsed="false">
      <c r="A158" s="32" t="s">
        <v>198</v>
      </c>
      <c r="B158" s="32" t="s">
        <v>313</v>
      </c>
      <c r="C158" s="32" t="s">
        <v>315</v>
      </c>
      <c r="D158" s="54" t="n">
        <v>857</v>
      </c>
      <c r="E158" s="54" t="n">
        <v>860</v>
      </c>
      <c r="F158" s="65" t="n">
        <f aca="false">IF(E158="","",D158-E158)</f>
        <v>-3</v>
      </c>
      <c r="G158" s="54" t="n">
        <v>1365</v>
      </c>
      <c r="H158" s="54" t="n">
        <v>1332</v>
      </c>
      <c r="I158" s="65" t="n">
        <f aca="false">IF(H158="","",G158-H158)</f>
        <v>33</v>
      </c>
      <c r="J158" s="55" t="n">
        <f aca="false">IF(OR(D158="",D158+G158=0),"",D158/(D158+G158))</f>
        <v>0.385688568856886</v>
      </c>
      <c r="K158" s="55" t="n">
        <f aca="false">IF(E158="","",E158/(E158+H158))</f>
        <v>0.392335766423358</v>
      </c>
      <c r="L158" s="66" t="n">
        <f aca="false">IF(OR(K158="",J158=""),"",(J158-K158)*100)</f>
        <v>-0.664719756647197</v>
      </c>
      <c r="M158" s="36" t="n">
        <v>3.81593770440731</v>
      </c>
      <c r="N158" s="36" t="n">
        <v>2.07900889271623</v>
      </c>
      <c r="O158" s="36" t="n">
        <f aca="false">SQRT(M158^2+N158^2)</f>
        <v>4.34553317095963</v>
      </c>
      <c r="P158" s="55" t="n">
        <f aca="false">IF(J158="","",MAX(0,J158-1.96*O158/100))</f>
        <v>0.300516118706077</v>
      </c>
      <c r="Q158" s="55" t="n">
        <f aca="false">IF(J158="","",MIN(1,J158+1.96*O158/100))</f>
        <v>0.470861019007695</v>
      </c>
      <c r="R158" s="32" t="str">
        <f aca="false">IF(L158="","",IF(ABS(L158)&lt;=O158,"Yes","No"))</f>
        <v>Yes</v>
      </c>
      <c r="S158" s="32" t="str">
        <f aca="false">IF(L158="","",IF(ABS(L158)&lt;=1.96*O158,"Yes","No"))</f>
        <v>Yes</v>
      </c>
      <c r="T158" s="54" t="n">
        <f aca="false">IF(D158="","",ROUND(SQRT(((D158+G158)*O158/100)^2+(J158*(D158+G158)*0.09179)^2),0))</f>
        <v>125</v>
      </c>
      <c r="U158" s="32"/>
    </row>
    <row r="159" customFormat="false" ht="15" hidden="false" customHeight="false" outlineLevel="0" collapsed="false">
      <c r="A159" s="32" t="s">
        <v>198</v>
      </c>
      <c r="B159" s="32" t="s">
        <v>313</v>
      </c>
      <c r="C159" s="32" t="s">
        <v>316</v>
      </c>
      <c r="D159" s="54" t="n">
        <v>444</v>
      </c>
      <c r="E159" s="54" t="n">
        <v>449</v>
      </c>
      <c r="F159" s="65" t="n">
        <f aca="false">IF(E159="","",D159-E159)</f>
        <v>-5</v>
      </c>
      <c r="G159" s="54" t="n">
        <v>699</v>
      </c>
      <c r="H159" s="54" t="n">
        <v>705</v>
      </c>
      <c r="I159" s="65" t="n">
        <f aca="false">IF(H159="","",G159-H159)</f>
        <v>-6</v>
      </c>
      <c r="J159" s="55" t="n">
        <f aca="false">IF(OR(D159="",D159+G159=0),"",D159/(D159+G159))</f>
        <v>0.388451443569554</v>
      </c>
      <c r="K159" s="55" t="n">
        <f aca="false">IF(E159="","",E159/(E159+H159))</f>
        <v>0.389081455805893</v>
      </c>
      <c r="L159" s="66" t="n">
        <f aca="false">IF(OR(K159="",J159=""),"",(J159-K159)*100)</f>
        <v>-0.063001223633874</v>
      </c>
      <c r="M159" s="36" t="n">
        <v>3.90577125069094</v>
      </c>
      <c r="N159" s="36" t="n">
        <v>2.07900889271623</v>
      </c>
      <c r="O159" s="36" t="n">
        <f aca="false">SQRT(M159^2+N159^2)</f>
        <v>4.42462733331487</v>
      </c>
      <c r="P159" s="55" t="n">
        <f aca="false">IF(J159="","",MAX(0,J159-1.96*O159/100))</f>
        <v>0.301728747836582</v>
      </c>
      <c r="Q159" s="55" t="n">
        <f aca="false">IF(J159="","",MIN(1,J159+1.96*O159/100))</f>
        <v>0.475174139302525</v>
      </c>
      <c r="R159" s="32" t="str">
        <f aca="false">IF(L159="","",IF(ABS(L159)&lt;=O159,"Yes","No"))</f>
        <v>Yes</v>
      </c>
      <c r="S159" s="32" t="str">
        <f aca="false">IF(L159="","",IF(ABS(L159)&lt;=1.96*O159,"Yes","No"))</f>
        <v>Yes</v>
      </c>
      <c r="T159" s="54" t="n">
        <f aca="false">IF(D159="","",ROUND(SQRT(((D159+G159)*O159/100)^2+(J159*(D159+G159)*0.09439)^2),0))</f>
        <v>66</v>
      </c>
      <c r="U159" s="32"/>
    </row>
    <row r="160" customFormat="false" ht="15" hidden="false" customHeight="false" outlineLevel="0" collapsed="false">
      <c r="A160" s="32" t="s">
        <v>198</v>
      </c>
      <c r="B160" s="32" t="s">
        <v>313</v>
      </c>
      <c r="C160" s="32" t="s">
        <v>317</v>
      </c>
      <c r="D160" s="54" t="n">
        <v>640</v>
      </c>
      <c r="E160" s="54" t="n">
        <v>654</v>
      </c>
      <c r="F160" s="65" t="n">
        <f aca="false">IF(E160="","",D160-E160)</f>
        <v>-14</v>
      </c>
      <c r="G160" s="54" t="n">
        <v>1009</v>
      </c>
      <c r="H160" s="54" t="n">
        <v>979</v>
      </c>
      <c r="I160" s="65" t="n">
        <f aca="false">IF(H160="","",G160-H160)</f>
        <v>30</v>
      </c>
      <c r="J160" s="55" t="n">
        <f aca="false">IF(OR(D160="",D160+G160=0),"",D160/(D160+G160))</f>
        <v>0.388114008489994</v>
      </c>
      <c r="K160" s="55" t="n">
        <f aca="false">IF(E160="","",E160/(E160+H160))</f>
        <v>0.400489895897122</v>
      </c>
      <c r="L160" s="66" t="n">
        <f aca="false">IF(OR(K160="",J160=""),"",(J160-K160)*100)</f>
        <v>-1.23758874071279</v>
      </c>
      <c r="M160" s="36" t="n">
        <v>3.81593770440731</v>
      </c>
      <c r="N160" s="36" t="n">
        <v>2.07900889271623</v>
      </c>
      <c r="O160" s="36" t="n">
        <f aca="false">SQRT(M160^2+N160^2)</f>
        <v>4.34553317095963</v>
      </c>
      <c r="P160" s="55" t="n">
        <f aca="false">IF(J160="","",MAX(0,J160-1.96*O160/100))</f>
        <v>0.302941558339185</v>
      </c>
      <c r="Q160" s="55" t="n">
        <f aca="false">IF(J160="","",MIN(1,J160+1.96*O160/100))</f>
        <v>0.473286458640803</v>
      </c>
      <c r="R160" s="32" t="str">
        <f aca="false">IF(L160="","",IF(ABS(L160)&lt;=O160,"Yes","No"))</f>
        <v>Yes</v>
      </c>
      <c r="S160" s="32" t="str">
        <f aca="false">IF(L160="","",IF(ABS(L160)&lt;=1.96*O160,"Yes","No"))</f>
        <v>Yes</v>
      </c>
      <c r="T160" s="54" t="n">
        <f aca="false">IF(D160="","",ROUND(SQRT(((D160+G160)*O160/100)^2+(J160*(D160+G160)*0.09179)^2),0))</f>
        <v>93</v>
      </c>
      <c r="U160" s="32"/>
    </row>
    <row r="161" customFormat="false" ht="15" hidden="false" customHeight="false" outlineLevel="0" collapsed="false">
      <c r="A161" s="32" t="s">
        <v>198</v>
      </c>
      <c r="B161" s="32" t="s">
        <v>313</v>
      </c>
      <c r="C161" s="32" t="s">
        <v>318</v>
      </c>
      <c r="D161" s="54" t="n">
        <v>542</v>
      </c>
      <c r="E161" s="54" t="n">
        <v>557</v>
      </c>
      <c r="F161" s="65" t="n">
        <f aca="false">IF(E161="","",D161-E161)</f>
        <v>-15</v>
      </c>
      <c r="G161" s="54" t="n">
        <v>931</v>
      </c>
      <c r="H161" s="54" t="n">
        <v>890</v>
      </c>
      <c r="I161" s="65" t="n">
        <f aca="false">IF(H161="","",G161-H161)</f>
        <v>41</v>
      </c>
      <c r="J161" s="55" t="n">
        <f aca="false">IF(OR(D161="",D161+G161=0),"",D161/(D161+G161))</f>
        <v>0.36795655125594</v>
      </c>
      <c r="K161" s="55" t="n">
        <f aca="false">IF(E161="","",E161/(E161+H161))</f>
        <v>0.384934346924672</v>
      </c>
      <c r="L161" s="66" t="n">
        <f aca="false">IF(OR(K161="",J161=""),"",(J161-K161)*100)</f>
        <v>-1.69777956687315</v>
      </c>
      <c r="M161" s="36" t="n">
        <v>3.81593770440731</v>
      </c>
      <c r="N161" s="36" t="n">
        <v>2.07900889271623</v>
      </c>
      <c r="O161" s="36" t="n">
        <f aca="false">SQRT(M161^2+N161^2)</f>
        <v>4.34553317095963</v>
      </c>
      <c r="P161" s="55" t="n">
        <f aca="false">IF(J161="","",MAX(0,J161-1.96*O161/100))</f>
        <v>0.282784101105131</v>
      </c>
      <c r="Q161" s="55" t="n">
        <f aca="false">IF(J161="","",MIN(1,J161+1.96*O161/100))</f>
        <v>0.453129001406749</v>
      </c>
      <c r="R161" s="32" t="str">
        <f aca="false">IF(L161="","",IF(ABS(L161)&lt;=O161,"Yes","No"))</f>
        <v>Yes</v>
      </c>
      <c r="S161" s="32" t="str">
        <f aca="false">IF(L161="","",IF(ABS(L161)&lt;=1.96*O161,"Yes","No"))</f>
        <v>Yes</v>
      </c>
      <c r="T161" s="54" t="n">
        <f aca="false">IF(D161="","",ROUND(SQRT(((D161+G161)*O161/100)^2+(J161*(D161+G161)*0.09179)^2),0))</f>
        <v>81</v>
      </c>
      <c r="U161" s="32"/>
    </row>
    <row r="162" customFormat="false" ht="15" hidden="false" customHeight="false" outlineLevel="0" collapsed="false">
      <c r="A162" s="32" t="s">
        <v>198</v>
      </c>
      <c r="B162" s="32" t="s">
        <v>313</v>
      </c>
      <c r="C162" s="32" t="s">
        <v>319</v>
      </c>
      <c r="D162" s="54" t="n">
        <v>500</v>
      </c>
      <c r="E162" s="54" t="n">
        <v>492</v>
      </c>
      <c r="F162" s="65" t="n">
        <f aca="false">IF(E162="","",D162-E162)</f>
        <v>8</v>
      </c>
      <c r="G162" s="54" t="n">
        <v>699</v>
      </c>
      <c r="H162" s="54" t="n">
        <v>675</v>
      </c>
      <c r="I162" s="65" t="n">
        <f aca="false">IF(H162="","",G162-H162)</f>
        <v>24</v>
      </c>
      <c r="J162" s="55" t="n">
        <f aca="false">IF(OR(D162="",D162+G162=0),"",D162/(D162+G162))</f>
        <v>0.417014178482068</v>
      </c>
      <c r="K162" s="55" t="n">
        <f aca="false">IF(E162="","",E162/(E162+H162))</f>
        <v>0.42159383033419</v>
      </c>
      <c r="L162" s="66" t="n">
        <f aca="false">IF(OR(K162="",J162=""),"",(J162-K162)*100)</f>
        <v>-0.457965185212184</v>
      </c>
      <c r="M162" s="36" t="n">
        <v>3.81593770440731</v>
      </c>
      <c r="N162" s="36" t="n">
        <v>2.07900889271623</v>
      </c>
      <c r="O162" s="36" t="n">
        <f aca="false">SQRT(M162^2+N162^2)</f>
        <v>4.34553317095963</v>
      </c>
      <c r="P162" s="55" t="n">
        <f aca="false">IF(J162="","",MAX(0,J162-1.96*O162/100))</f>
        <v>0.33184172833126</v>
      </c>
      <c r="Q162" s="55" t="n">
        <f aca="false">IF(J162="","",MIN(1,J162+1.96*O162/100))</f>
        <v>0.502186628632877</v>
      </c>
      <c r="R162" s="32" t="str">
        <f aca="false">IF(L162="","",IF(ABS(L162)&lt;=O162,"Yes","No"))</f>
        <v>Yes</v>
      </c>
      <c r="S162" s="32" t="str">
        <f aca="false">IF(L162="","",IF(ABS(L162)&lt;=1.96*O162,"Yes","No"))</f>
        <v>Yes</v>
      </c>
      <c r="T162" s="54" t="n">
        <f aca="false">IF(D162="","",ROUND(SQRT(((D162+G162)*O162/100)^2+(J162*(D162+G162)*0.09179)^2),0))</f>
        <v>69</v>
      </c>
      <c r="U162" s="32"/>
    </row>
    <row r="163" customFormat="false" ht="15" hidden="false" customHeight="false" outlineLevel="0" collapsed="false">
      <c r="A163" s="32" t="s">
        <v>198</v>
      </c>
      <c r="B163" s="32" t="s">
        <v>320</v>
      </c>
      <c r="C163" s="32" t="s">
        <v>321</v>
      </c>
      <c r="D163" s="54" t="n">
        <v>681</v>
      </c>
      <c r="E163" s="54" t="n">
        <v>668</v>
      </c>
      <c r="F163" s="65" t="n">
        <f aca="false">IF(E163="","",D163-E163)</f>
        <v>13</v>
      </c>
      <c r="G163" s="54" t="n">
        <v>708</v>
      </c>
      <c r="H163" s="54" t="n">
        <v>693</v>
      </c>
      <c r="I163" s="65" t="n">
        <f aca="false">IF(H163="","",G163-H163)</f>
        <v>15</v>
      </c>
      <c r="J163" s="55" t="n">
        <f aca="false">IF(OR(D163="",D163+G163=0),"",D163/(D163+G163))</f>
        <v>0.490280777537797</v>
      </c>
      <c r="K163" s="55" t="n">
        <f aca="false">IF(E163="","",E163/(E163+H163))</f>
        <v>0.490815576781778</v>
      </c>
      <c r="L163" s="66" t="n">
        <f aca="false">IF(OR(K163="",J163=""),"",(J163-K163)*100)</f>
        <v>-0.0534799243981143</v>
      </c>
      <c r="M163" s="36" t="n">
        <v>3.81593770440731</v>
      </c>
      <c r="N163" s="36" t="n">
        <v>2.07900889271623</v>
      </c>
      <c r="O163" s="36" t="n">
        <f aca="false">SQRT(M163^2+N163^2)</f>
        <v>4.34553317095963</v>
      </c>
      <c r="P163" s="55" t="n">
        <f aca="false">IF(J163="","",MAX(0,J163-1.96*O163/100))</f>
        <v>0.405108327386988</v>
      </c>
      <c r="Q163" s="55" t="n">
        <f aca="false">IF(J163="","",MIN(1,J163+1.96*O163/100))</f>
        <v>0.575453227688606</v>
      </c>
      <c r="R163" s="32" t="str">
        <f aca="false">IF(L163="","",IF(ABS(L163)&lt;=O163,"Yes","No"))</f>
        <v>Yes</v>
      </c>
      <c r="S163" s="32" t="str">
        <f aca="false">IF(L163="","",IF(ABS(L163)&lt;=1.96*O163,"Yes","No"))</f>
        <v>Yes</v>
      </c>
      <c r="T163" s="54" t="n">
        <f aca="false">IF(D163="","",ROUND(SQRT(((D163+G163)*O163/100)^2+(J163*(D163+G163)*0.09179)^2),0))</f>
        <v>87</v>
      </c>
      <c r="U163" s="32"/>
    </row>
    <row r="164" customFormat="false" ht="15" hidden="false" customHeight="false" outlineLevel="0" collapsed="false">
      <c r="A164" s="32" t="s">
        <v>198</v>
      </c>
      <c r="B164" s="32" t="s">
        <v>320</v>
      </c>
      <c r="C164" s="32" t="s">
        <v>322</v>
      </c>
      <c r="D164" s="54" t="n">
        <v>805</v>
      </c>
      <c r="E164" s="54" t="n">
        <v>803</v>
      </c>
      <c r="F164" s="65" t="n">
        <f aca="false">IF(E164="","",D164-E164)</f>
        <v>2</v>
      </c>
      <c r="G164" s="54" t="n">
        <v>817</v>
      </c>
      <c r="H164" s="54" t="n">
        <v>818</v>
      </c>
      <c r="I164" s="65" t="n">
        <f aca="false">IF(H164="","",G164-H164)</f>
        <v>-1</v>
      </c>
      <c r="J164" s="55" t="n">
        <f aca="false">IF(OR(D164="",D164+G164=0),"",D164/(D164+G164))</f>
        <v>0.496300863131936</v>
      </c>
      <c r="K164" s="55" t="n">
        <f aca="false">IF(E164="","",E164/(E164+H164))</f>
        <v>0.495373226403455</v>
      </c>
      <c r="L164" s="66" t="n">
        <f aca="false">IF(OR(K164="",J164=""),"",(J164-K164)*100)</f>
        <v>0.0927636728481229</v>
      </c>
      <c r="M164" s="36" t="n">
        <v>3.81593770440731</v>
      </c>
      <c r="N164" s="36" t="n">
        <v>2.07900889271623</v>
      </c>
      <c r="O164" s="36" t="n">
        <f aca="false">SQRT(M164^2+N164^2)</f>
        <v>4.34553317095963</v>
      </c>
      <c r="P164" s="55" t="n">
        <f aca="false">IF(J164="","",MAX(0,J164-1.96*O164/100))</f>
        <v>0.411128412981127</v>
      </c>
      <c r="Q164" s="55" t="n">
        <f aca="false">IF(J164="","",MIN(1,J164+1.96*O164/100))</f>
        <v>0.581473313282745</v>
      </c>
      <c r="R164" s="32" t="str">
        <f aca="false">IF(L164="","",IF(ABS(L164)&lt;=O164,"Yes","No"))</f>
        <v>Yes</v>
      </c>
      <c r="S164" s="32" t="str">
        <f aca="false">IF(L164="","",IF(ABS(L164)&lt;=1.96*O164,"Yes","No"))</f>
        <v>Yes</v>
      </c>
      <c r="T164" s="54" t="n">
        <f aca="false">IF(D164="","",ROUND(SQRT(((D164+G164)*O164/100)^2+(J164*(D164+G164)*0.09179)^2),0))</f>
        <v>102</v>
      </c>
      <c r="U164" s="32"/>
    </row>
    <row r="165" customFormat="false" ht="15" hidden="false" customHeight="false" outlineLevel="0" collapsed="false">
      <c r="A165" s="32" t="s">
        <v>198</v>
      </c>
      <c r="B165" s="32" t="s">
        <v>320</v>
      </c>
      <c r="C165" s="32" t="s">
        <v>323</v>
      </c>
      <c r="D165" s="54" t="n">
        <v>349</v>
      </c>
      <c r="E165" s="54" t="n">
        <v>342</v>
      </c>
      <c r="F165" s="65" t="n">
        <f aca="false">IF(E165="","",D165-E165)</f>
        <v>7</v>
      </c>
      <c r="G165" s="54" t="n">
        <v>345</v>
      </c>
      <c r="H165" s="54" t="n">
        <v>358</v>
      </c>
      <c r="I165" s="65" t="n">
        <f aca="false">IF(H165="","",G165-H165)</f>
        <v>-13</v>
      </c>
      <c r="J165" s="55" t="n">
        <f aca="false">IF(OR(D165="",D165+G165=0),"",D165/(D165+G165))</f>
        <v>0.502881844380404</v>
      </c>
      <c r="K165" s="55" t="n">
        <f aca="false">IF(E165="","",E165/(E165+H165))</f>
        <v>0.488571428571429</v>
      </c>
      <c r="L165" s="66" t="n">
        <f aca="false">IF(OR(K165="",J165=""),"",(J165-K165)*100)</f>
        <v>1.4310415808975</v>
      </c>
      <c r="M165" s="36" t="n">
        <v>4.95394180230378</v>
      </c>
      <c r="N165" s="36" t="n">
        <v>2.07900889271623</v>
      </c>
      <c r="O165" s="36" t="n">
        <f aca="false">SQRT(M165^2+N165^2)</f>
        <v>5.37250568697754</v>
      </c>
      <c r="P165" s="55" t="n">
        <f aca="false">IF(J165="","",MAX(0,J165-1.96*O165/100))</f>
        <v>0.397580732915644</v>
      </c>
      <c r="Q165" s="55" t="n">
        <f aca="false">IF(J165="","",MIN(1,J165+1.96*O165/100))</f>
        <v>0.608182955845163</v>
      </c>
      <c r="R165" s="32" t="str">
        <f aca="false">IF(L165="","",IF(ABS(L165)&lt;=O165,"Yes","No"))</f>
        <v>Yes</v>
      </c>
      <c r="S165" s="32" t="str">
        <f aca="false">IF(L165="","",IF(ABS(L165)&lt;=1.96*O165,"Yes","No"))</f>
        <v>Yes</v>
      </c>
      <c r="T165" s="54" t="n">
        <f aca="false">IF(D165="","",ROUND(SQRT(((D165+G165)*O165/100)^2+(J165*(D165+G165)*0.15542)^2),0))</f>
        <v>66</v>
      </c>
      <c r="U165" s="32"/>
    </row>
    <row r="166" customFormat="false" ht="15" hidden="false" customHeight="false" outlineLevel="0" collapsed="false">
      <c r="A166" s="32" t="s">
        <v>198</v>
      </c>
      <c r="B166" s="32" t="s">
        <v>320</v>
      </c>
      <c r="C166" s="32" t="s">
        <v>324</v>
      </c>
      <c r="D166" s="54" t="n">
        <v>418</v>
      </c>
      <c r="E166" s="54" t="n">
        <v>411</v>
      </c>
      <c r="F166" s="65" t="n">
        <f aca="false">IF(E166="","",D166-E166)</f>
        <v>7</v>
      </c>
      <c r="G166" s="54" t="n">
        <v>409</v>
      </c>
      <c r="H166" s="54" t="n">
        <v>417</v>
      </c>
      <c r="I166" s="65" t="n">
        <f aca="false">IF(H166="","",G166-H166)</f>
        <v>-8</v>
      </c>
      <c r="J166" s="55" t="n">
        <f aca="false">IF(OR(D166="",D166+G166=0),"",D166/(D166+G166))</f>
        <v>0.505441354292624</v>
      </c>
      <c r="K166" s="55" t="n">
        <f aca="false">IF(E166="","",E166/(E166+H166))</f>
        <v>0.496376811594203</v>
      </c>
      <c r="L166" s="66" t="n">
        <f aca="false">IF(OR(K166="",J166=""),"",(J166-K166)*100)</f>
        <v>0.906454269842105</v>
      </c>
      <c r="M166" s="36" t="n">
        <v>3.90577125069094</v>
      </c>
      <c r="N166" s="36" t="n">
        <v>2.07900889271623</v>
      </c>
      <c r="O166" s="36" t="n">
        <f aca="false">SQRT(M166^2+N166^2)</f>
        <v>4.42462733331487</v>
      </c>
      <c r="P166" s="55" t="n">
        <f aca="false">IF(J166="","",MAX(0,J166-1.96*O166/100))</f>
        <v>0.418718658559653</v>
      </c>
      <c r="Q166" s="55" t="n">
        <f aca="false">IF(J166="","",MIN(1,J166+1.96*O166/100))</f>
        <v>0.592164050025595</v>
      </c>
      <c r="R166" s="32" t="str">
        <f aca="false">IF(L166="","",IF(ABS(L166)&lt;=O166,"Yes","No"))</f>
        <v>Yes</v>
      </c>
      <c r="S166" s="32" t="str">
        <f aca="false">IF(L166="","",IF(ABS(L166)&lt;=1.96*O166,"Yes","No"))</f>
        <v>Yes</v>
      </c>
      <c r="T166" s="54" t="n">
        <f aca="false">IF(D166="","",ROUND(SQRT(((D166+G166)*O166/100)^2+(J166*(D166+G166)*0.09439)^2),0))</f>
        <v>54</v>
      </c>
      <c r="U166" s="32"/>
    </row>
    <row r="167" customFormat="false" ht="15" hidden="false" customHeight="false" outlineLevel="0" collapsed="false">
      <c r="A167" s="32" t="s">
        <v>198</v>
      </c>
      <c r="B167" s="32" t="s">
        <v>320</v>
      </c>
      <c r="C167" s="32" t="s">
        <v>325</v>
      </c>
      <c r="D167" s="54" t="n">
        <v>503</v>
      </c>
      <c r="E167" s="54" t="n">
        <v>525</v>
      </c>
      <c r="F167" s="65" t="n">
        <f aca="false">IF(E167="","",D167-E167)</f>
        <v>-22</v>
      </c>
      <c r="G167" s="54" t="n">
        <v>583</v>
      </c>
      <c r="H167" s="54" t="n">
        <v>552</v>
      </c>
      <c r="I167" s="65" t="n">
        <f aca="false">IF(H167="","",G167-H167)</f>
        <v>31</v>
      </c>
      <c r="J167" s="55" t="n">
        <f aca="false">IF(OR(D167="",D167+G167=0),"",D167/(D167+G167))</f>
        <v>0.46316758747698</v>
      </c>
      <c r="K167" s="55" t="n">
        <f aca="false">IF(E167="","",E167/(E167+H167))</f>
        <v>0.487465181058496</v>
      </c>
      <c r="L167" s="66" t="n">
        <f aca="false">IF(OR(K167="",J167=""),"",(J167-K167)*100)</f>
        <v>-2.42975935815161</v>
      </c>
      <c r="M167" s="36" t="n">
        <v>3.90577125069094</v>
      </c>
      <c r="N167" s="36" t="n">
        <v>2.07900889271623</v>
      </c>
      <c r="O167" s="36" t="n">
        <f aca="false">SQRT(M167^2+N167^2)</f>
        <v>4.42462733331487</v>
      </c>
      <c r="P167" s="55" t="n">
        <f aca="false">IF(J167="","",MAX(0,J167-1.96*O167/100))</f>
        <v>0.376444891744008</v>
      </c>
      <c r="Q167" s="55" t="n">
        <f aca="false">IF(J167="","",MIN(1,J167+1.96*O167/100))</f>
        <v>0.549890283209951</v>
      </c>
      <c r="R167" s="32" t="str">
        <f aca="false">IF(L167="","",IF(ABS(L167)&lt;=O167,"Yes","No"))</f>
        <v>Yes</v>
      </c>
      <c r="S167" s="32" t="str">
        <f aca="false">IF(L167="","",IF(ABS(L167)&lt;=1.96*O167,"Yes","No"))</f>
        <v>Yes</v>
      </c>
      <c r="T167" s="54" t="n">
        <f aca="false">IF(D167="","",ROUND(SQRT(((D167+G167)*O167/100)^2+(J167*(D167+G167)*0.09439)^2),0))</f>
        <v>68</v>
      </c>
      <c r="U167" s="32"/>
    </row>
    <row r="168" customFormat="false" ht="15" hidden="false" customHeight="false" outlineLevel="0" collapsed="false">
      <c r="A168" s="32" t="s">
        <v>198</v>
      </c>
      <c r="B168" s="32" t="s">
        <v>320</v>
      </c>
      <c r="C168" s="32" t="s">
        <v>326</v>
      </c>
      <c r="D168" s="54" t="n">
        <v>340</v>
      </c>
      <c r="E168" s="54" t="n">
        <v>313</v>
      </c>
      <c r="F168" s="65" t="n">
        <f aca="false">IF(E168="","",D168-E168)</f>
        <v>27</v>
      </c>
      <c r="G168" s="54" t="n">
        <v>371</v>
      </c>
      <c r="H168" s="54" t="n">
        <v>360</v>
      </c>
      <c r="I168" s="65" t="n">
        <f aca="false">IF(H168="","",G168-H168)</f>
        <v>11</v>
      </c>
      <c r="J168" s="55" t="n">
        <f aca="false">IF(OR(D168="",D168+G168=0),"",D168/(D168+G168))</f>
        <v>0.478199718706048</v>
      </c>
      <c r="K168" s="55" t="n">
        <f aca="false">IF(E168="","",E168/(E168+H168))</f>
        <v>0.465081723625557</v>
      </c>
      <c r="L168" s="66" t="n">
        <f aca="false">IF(OR(K168="",J168=""),"",(J168-K168)*100)</f>
        <v>1.31179950804906</v>
      </c>
      <c r="M168" s="36" t="n">
        <v>4.95394180230378</v>
      </c>
      <c r="N168" s="36" t="n">
        <v>2.07900889271623</v>
      </c>
      <c r="O168" s="36" t="n">
        <f aca="false">SQRT(M168^2+N168^2)</f>
        <v>5.37250568697754</v>
      </c>
      <c r="P168" s="55" t="n">
        <f aca="false">IF(J168="","",MAX(0,J168-1.96*O168/100))</f>
        <v>0.372898607241288</v>
      </c>
      <c r="Q168" s="55" t="n">
        <f aca="false">IF(J168="","",MIN(1,J168+1.96*O168/100))</f>
        <v>0.583500830170808</v>
      </c>
      <c r="R168" s="32" t="str">
        <f aca="false">IF(L168="","",IF(ABS(L168)&lt;=O168,"Yes","No"))</f>
        <v>Yes</v>
      </c>
      <c r="S168" s="32" t="str">
        <f aca="false">IF(L168="","",IF(ABS(L168)&lt;=1.96*O168,"Yes","No"))</f>
        <v>Yes</v>
      </c>
      <c r="T168" s="54" t="n">
        <f aca="false">IF(D168="","",ROUND(SQRT(((D168+G168)*O168/100)^2+(J168*(D168+G168)*0.15542)^2),0))</f>
        <v>65</v>
      </c>
      <c r="U168" s="32"/>
    </row>
    <row r="169" customFormat="false" ht="15" hidden="false" customHeight="false" outlineLevel="0" collapsed="false">
      <c r="A169" s="32" t="s">
        <v>198</v>
      </c>
      <c r="B169" s="32" t="s">
        <v>320</v>
      </c>
      <c r="C169" s="32" t="s">
        <v>327</v>
      </c>
      <c r="D169" s="54" t="n">
        <v>394</v>
      </c>
      <c r="E169" s="54" t="n">
        <v>415</v>
      </c>
      <c r="F169" s="65" t="n">
        <f aca="false">IF(E169="","",D169-E169)</f>
        <v>-21</v>
      </c>
      <c r="G169" s="54" t="n">
        <v>382</v>
      </c>
      <c r="H169" s="54" t="n">
        <v>371</v>
      </c>
      <c r="I169" s="65" t="n">
        <f aca="false">IF(H169="","",G169-H169)</f>
        <v>11</v>
      </c>
      <c r="J169" s="55" t="n">
        <f aca="false">IF(OR(D169="",D169+G169=0),"",D169/(D169+G169))</f>
        <v>0.507731958762887</v>
      </c>
      <c r="K169" s="55" t="n">
        <f aca="false">IF(E169="","",E169/(E169+H169))</f>
        <v>0.527989821882952</v>
      </c>
      <c r="L169" s="66" t="n">
        <f aca="false">IF(OR(K169="",J169=""),"",(J169-K169)*100)</f>
        <v>-2.02578631200651</v>
      </c>
      <c r="M169" s="36" t="n">
        <v>3.90577125069094</v>
      </c>
      <c r="N169" s="36" t="n">
        <v>2.07900889271623</v>
      </c>
      <c r="O169" s="36" t="n">
        <f aca="false">SQRT(M169^2+N169^2)</f>
        <v>4.42462733331487</v>
      </c>
      <c r="P169" s="55" t="n">
        <f aca="false">IF(J169="","",MAX(0,J169-1.96*O169/100))</f>
        <v>0.421009263029915</v>
      </c>
      <c r="Q169" s="55" t="n">
        <f aca="false">IF(J169="","",MIN(1,J169+1.96*O169/100))</f>
        <v>0.594454654495858</v>
      </c>
      <c r="R169" s="32" t="str">
        <f aca="false">IF(L169="","",IF(ABS(L169)&lt;=O169,"Yes","No"))</f>
        <v>Yes</v>
      </c>
      <c r="S169" s="32" t="str">
        <f aca="false">IF(L169="","",IF(ABS(L169)&lt;=1.96*O169,"Yes","No"))</f>
        <v>Yes</v>
      </c>
      <c r="T169" s="54" t="n">
        <f aca="false">IF(D169="","",ROUND(SQRT(((D169+G169)*O169/100)^2+(J169*(D169+G169)*0.09439)^2),0))</f>
        <v>51</v>
      </c>
      <c r="U169" s="32"/>
    </row>
    <row r="170" customFormat="false" ht="15" hidden="false" customHeight="false" outlineLevel="0" collapsed="false">
      <c r="A170" s="32" t="s">
        <v>198</v>
      </c>
      <c r="B170" s="32" t="s">
        <v>320</v>
      </c>
      <c r="C170" s="32" t="s">
        <v>328</v>
      </c>
      <c r="D170" s="54" t="n">
        <v>523</v>
      </c>
      <c r="E170" s="54" t="n">
        <v>533</v>
      </c>
      <c r="F170" s="65" t="n">
        <f aca="false">IF(E170="","",D170-E170)</f>
        <v>-10</v>
      </c>
      <c r="G170" s="54" t="n">
        <v>547</v>
      </c>
      <c r="H170" s="54" t="n">
        <v>535</v>
      </c>
      <c r="I170" s="65" t="n">
        <f aca="false">IF(H170="","",G170-H170)</f>
        <v>12</v>
      </c>
      <c r="J170" s="55" t="n">
        <f aca="false">IF(OR(D170="",D170+G170=0),"",D170/(D170+G170))</f>
        <v>0.488785046728972</v>
      </c>
      <c r="K170" s="55" t="n">
        <f aca="false">IF(E170="","",E170/(E170+H170))</f>
        <v>0.499063670411985</v>
      </c>
      <c r="L170" s="66" t="n">
        <f aca="false">IF(OR(K170="",J170=""),"",(J170-K170)*100)</f>
        <v>-1.02786236830131</v>
      </c>
      <c r="M170" s="36" t="n">
        <v>3.90577125069094</v>
      </c>
      <c r="N170" s="36" t="n">
        <v>2.07900889271623</v>
      </c>
      <c r="O170" s="36" t="n">
        <f aca="false">SQRT(M170^2+N170^2)</f>
        <v>4.42462733331487</v>
      </c>
      <c r="P170" s="55" t="n">
        <f aca="false">IF(J170="","",MAX(0,J170-1.96*O170/100))</f>
        <v>0.402062350996001</v>
      </c>
      <c r="Q170" s="55" t="n">
        <f aca="false">IF(J170="","",MIN(1,J170+1.96*O170/100))</f>
        <v>0.575507742461943</v>
      </c>
      <c r="R170" s="32" t="str">
        <f aca="false">IF(L170="","",IF(ABS(L170)&lt;=O170,"Yes","No"))</f>
        <v>Yes</v>
      </c>
      <c r="S170" s="32" t="str">
        <f aca="false">IF(L170="","",IF(ABS(L170)&lt;=1.96*O170,"Yes","No"))</f>
        <v>Yes</v>
      </c>
      <c r="T170" s="54" t="n">
        <f aca="false">IF(D170="","",ROUND(SQRT(((D170+G170)*O170/100)^2+(J170*(D170+G170)*0.09439)^2),0))</f>
        <v>68</v>
      </c>
      <c r="U170" s="32"/>
    </row>
    <row r="171" customFormat="false" ht="15" hidden="false" customHeight="false" outlineLevel="0" collapsed="false">
      <c r="A171" s="32" t="s">
        <v>198</v>
      </c>
      <c r="B171" s="32" t="s">
        <v>329</v>
      </c>
      <c r="C171" s="32" t="s">
        <v>330</v>
      </c>
      <c r="D171" s="54" t="n">
        <v>264</v>
      </c>
      <c r="E171" s="54" t="n">
        <v>242</v>
      </c>
      <c r="F171" s="65" t="n">
        <f aca="false">IF(E171="","",D171-E171)</f>
        <v>22</v>
      </c>
      <c r="G171" s="54" t="n">
        <v>321</v>
      </c>
      <c r="H171" s="54" t="n">
        <v>337</v>
      </c>
      <c r="I171" s="65" t="n">
        <f aca="false">IF(H171="","",G171-H171)</f>
        <v>-16</v>
      </c>
      <c r="J171" s="55" t="n">
        <f aca="false">IF(OR(D171="",D171+G171=0),"",D171/(D171+G171))</f>
        <v>0.451282051282051</v>
      </c>
      <c r="K171" s="55" t="n">
        <f aca="false">IF(E171="","",E171/(E171+H171))</f>
        <v>0.417962003454231</v>
      </c>
      <c r="L171" s="66" t="n">
        <f aca="false">IF(OR(K171="",J171=""),"",(J171-K171)*100)</f>
        <v>3.33200478278198</v>
      </c>
      <c r="M171" s="36" t="n">
        <v>4.95394180230378</v>
      </c>
      <c r="N171" s="36" t="n">
        <v>2.07900889271623</v>
      </c>
      <c r="O171" s="36" t="n">
        <f aca="false">SQRT(M171^2+N171^2)</f>
        <v>5.37250568697754</v>
      </c>
      <c r="P171" s="55" t="n">
        <f aca="false">IF(J171="","",MAX(0,J171-1.96*O171/100))</f>
        <v>0.345980939817292</v>
      </c>
      <c r="Q171" s="55" t="n">
        <f aca="false">IF(J171="","",MIN(1,J171+1.96*O171/100))</f>
        <v>0.556583162746811</v>
      </c>
      <c r="R171" s="32" t="str">
        <f aca="false">IF(L171="","",IF(ABS(L171)&lt;=O171,"Yes","No"))</f>
        <v>Yes</v>
      </c>
      <c r="S171" s="32" t="str">
        <f aca="false">IF(L171="","",IF(ABS(L171)&lt;=1.96*O171,"Yes","No"))</f>
        <v>Yes</v>
      </c>
      <c r="T171" s="54" t="n">
        <f aca="false">IF(D171="","",ROUND(SQRT(((D171+G171)*O171/100)^2+(J171*(D171+G171)*0.15542)^2),0))</f>
        <v>52</v>
      </c>
      <c r="U171" s="32"/>
    </row>
    <row r="172" customFormat="false" ht="15" hidden="false" customHeight="false" outlineLevel="0" collapsed="false">
      <c r="A172" s="32" t="s">
        <v>198</v>
      </c>
      <c r="B172" s="32" t="s">
        <v>329</v>
      </c>
      <c r="C172" s="32" t="s">
        <v>331</v>
      </c>
      <c r="D172" s="54" t="n">
        <v>202</v>
      </c>
      <c r="E172" s="54" t="n">
        <v>187</v>
      </c>
      <c r="F172" s="65" t="n">
        <f aca="false">IF(E172="","",D172-E172)</f>
        <v>15</v>
      </c>
      <c r="G172" s="54" t="n">
        <v>288</v>
      </c>
      <c r="H172" s="54" t="n">
        <v>292</v>
      </c>
      <c r="I172" s="65" t="n">
        <f aca="false">IF(H172="","",G172-H172)</f>
        <v>-4</v>
      </c>
      <c r="J172" s="55" t="n">
        <f aca="false">IF(OR(D172="",D172+G172=0),"",D172/(D172+G172))</f>
        <v>0.412244897959184</v>
      </c>
      <c r="K172" s="55" t="n">
        <f aca="false">IF(E172="","",E172/(E172+H172))</f>
        <v>0.390396659707724</v>
      </c>
      <c r="L172" s="66" t="n">
        <f aca="false">IF(OR(K172="",J172=""),"",(J172-K172)*100)</f>
        <v>2.18482382514593</v>
      </c>
      <c r="M172" s="36" t="n">
        <v>4.95394180230378</v>
      </c>
      <c r="N172" s="36" t="n">
        <v>2.07900889271623</v>
      </c>
      <c r="O172" s="36" t="n">
        <f aca="false">SQRT(M172^2+N172^2)</f>
        <v>5.37250568697754</v>
      </c>
      <c r="P172" s="55" t="n">
        <f aca="false">IF(J172="","",MAX(0,J172-1.96*O172/100))</f>
        <v>0.306943786494424</v>
      </c>
      <c r="Q172" s="55" t="n">
        <f aca="false">IF(J172="","",MIN(1,J172+1.96*O172/100))</f>
        <v>0.517546009423943</v>
      </c>
      <c r="R172" s="32" t="str">
        <f aca="false">IF(L172="","",IF(ABS(L172)&lt;=O172,"Yes","No"))</f>
        <v>Yes</v>
      </c>
      <c r="S172" s="32" t="str">
        <f aca="false">IF(L172="","",IF(ABS(L172)&lt;=1.96*O172,"Yes","No"))</f>
        <v>Yes</v>
      </c>
      <c r="T172" s="54" t="n">
        <f aca="false">IF(D172="","",ROUND(SQRT(((D172+G172)*O172/100)^2+(J172*(D172+G172)*0.15542)^2),0))</f>
        <v>41</v>
      </c>
      <c r="U172" s="32"/>
    </row>
    <row r="173" customFormat="false" ht="15" hidden="false" customHeight="false" outlineLevel="0" collapsed="false">
      <c r="A173" s="32" t="s">
        <v>198</v>
      </c>
      <c r="B173" s="32" t="s">
        <v>329</v>
      </c>
      <c r="C173" s="32" t="s">
        <v>332</v>
      </c>
      <c r="D173" s="54" t="n">
        <v>376</v>
      </c>
      <c r="E173" s="54" t="n">
        <v>371</v>
      </c>
      <c r="F173" s="65" t="n">
        <f aca="false">IF(E173="","",D173-E173)</f>
        <v>5</v>
      </c>
      <c r="G173" s="54" t="n">
        <v>548</v>
      </c>
      <c r="H173" s="54" t="n">
        <v>527</v>
      </c>
      <c r="I173" s="65" t="n">
        <f aca="false">IF(H173="","",G173-H173)</f>
        <v>21</v>
      </c>
      <c r="J173" s="55" t="n">
        <f aca="false">IF(OR(D173="",D173+G173=0),"",D173/(D173+G173))</f>
        <v>0.406926406926407</v>
      </c>
      <c r="K173" s="55" t="n">
        <f aca="false">IF(E173="","",E173/(E173+H173))</f>
        <v>0.413140311804009</v>
      </c>
      <c r="L173" s="66" t="n">
        <f aca="false">IF(OR(K173="",J173=""),"",(J173-K173)*100)</f>
        <v>-0.621390487760198</v>
      </c>
      <c r="M173" s="36" t="n">
        <v>3.90577125069094</v>
      </c>
      <c r="N173" s="36" t="n">
        <v>2.07900889271623</v>
      </c>
      <c r="O173" s="36" t="n">
        <f aca="false">SQRT(M173^2+N173^2)</f>
        <v>4.42462733331487</v>
      </c>
      <c r="P173" s="55" t="n">
        <f aca="false">IF(J173="","",MAX(0,J173-1.96*O173/100))</f>
        <v>0.320203711193436</v>
      </c>
      <c r="Q173" s="55" t="n">
        <f aca="false">IF(J173="","",MIN(1,J173+1.96*O173/100))</f>
        <v>0.493649102659378</v>
      </c>
      <c r="R173" s="32" t="str">
        <f aca="false">IF(L173="","",IF(ABS(L173)&lt;=O173,"Yes","No"))</f>
        <v>Yes</v>
      </c>
      <c r="S173" s="32" t="str">
        <f aca="false">IF(L173="","",IF(ABS(L173)&lt;=1.96*O173,"Yes","No"))</f>
        <v>Yes</v>
      </c>
      <c r="T173" s="54" t="n">
        <f aca="false">IF(D173="","",ROUND(SQRT(((D173+G173)*O173/100)^2+(J173*(D173+G173)*0.09439)^2),0))</f>
        <v>54</v>
      </c>
      <c r="U173" s="32"/>
    </row>
    <row r="174" customFormat="false" ht="15" hidden="false" customHeight="false" outlineLevel="0" collapsed="false">
      <c r="A174" s="32" t="s">
        <v>198</v>
      </c>
      <c r="B174" s="32" t="s">
        <v>333</v>
      </c>
      <c r="C174" s="32" t="s">
        <v>334</v>
      </c>
      <c r="D174" s="54" t="n">
        <v>950</v>
      </c>
      <c r="E174" s="54" t="n">
        <v>912</v>
      </c>
      <c r="F174" s="65" t="n">
        <f aca="false">IF(E174="","",D174-E174)</f>
        <v>38</v>
      </c>
      <c r="G174" s="54" t="n">
        <v>914</v>
      </c>
      <c r="H174" s="54" t="n">
        <v>964</v>
      </c>
      <c r="I174" s="65" t="n">
        <f aca="false">IF(H174="","",G174-H174)</f>
        <v>-50</v>
      </c>
      <c r="J174" s="55" t="n">
        <f aca="false">IF(OR(D174="",D174+G174=0),"",D174/(D174+G174))</f>
        <v>0.509656652360515</v>
      </c>
      <c r="K174" s="55" t="n">
        <f aca="false">IF(E174="","",E174/(E174+H174))</f>
        <v>0.486140724946695</v>
      </c>
      <c r="L174" s="66" t="n">
        <f aca="false">IF(OR(K174="",J174=""),"",(J174-K174)*100)</f>
        <v>2.351592741382</v>
      </c>
      <c r="M174" s="36" t="n">
        <v>3.81593770440731</v>
      </c>
      <c r="N174" s="36" t="n">
        <v>2.07900889271623</v>
      </c>
      <c r="O174" s="36" t="n">
        <f aca="false">SQRT(M174^2+N174^2)</f>
        <v>4.34553317095963</v>
      </c>
      <c r="P174" s="55" t="n">
        <f aca="false">IF(J174="","",MAX(0,J174-1.96*O174/100))</f>
        <v>0.424484202209706</v>
      </c>
      <c r="Q174" s="55" t="n">
        <f aca="false">IF(J174="","",MIN(1,J174+1.96*O174/100))</f>
        <v>0.594829102511324</v>
      </c>
      <c r="R174" s="32" t="str">
        <f aca="false">IF(L174="","",IF(ABS(L174)&lt;=O174,"Yes","No"))</f>
        <v>Yes</v>
      </c>
      <c r="S174" s="32" t="str">
        <f aca="false">IF(L174="","",IF(ABS(L174)&lt;=1.96*O174,"Yes","No"))</f>
        <v>Yes</v>
      </c>
      <c r="T174" s="54" t="n">
        <f aca="false">IF(D174="","",ROUND(SQRT(((D174+G174)*O174/100)^2+(J174*(D174+G174)*0.09179)^2),0))</f>
        <v>119</v>
      </c>
      <c r="U174" s="32"/>
    </row>
    <row r="175" customFormat="false" ht="15" hidden="false" customHeight="false" outlineLevel="0" collapsed="false">
      <c r="A175" s="32" t="s">
        <v>198</v>
      </c>
      <c r="B175" s="32" t="s">
        <v>333</v>
      </c>
      <c r="C175" s="32" t="s">
        <v>335</v>
      </c>
      <c r="D175" s="54" t="n">
        <v>477</v>
      </c>
      <c r="E175" s="54" t="n">
        <v>449</v>
      </c>
      <c r="F175" s="65" t="n">
        <f aca="false">IF(E175="","",D175-E175)</f>
        <v>28</v>
      </c>
      <c r="G175" s="54" t="n">
        <v>458</v>
      </c>
      <c r="H175" s="54" t="n">
        <v>448</v>
      </c>
      <c r="I175" s="65" t="n">
        <f aca="false">IF(H175="","",G175-H175)</f>
        <v>10</v>
      </c>
      <c r="J175" s="55" t="n">
        <f aca="false">IF(OR(D175="",D175+G175=0),"",D175/(D175+G175))</f>
        <v>0.510160427807487</v>
      </c>
      <c r="K175" s="55" t="n">
        <f aca="false">IF(E175="","",E175/(E175+H175))</f>
        <v>0.500557413600892</v>
      </c>
      <c r="L175" s="66" t="n">
        <f aca="false">IF(OR(K175="",J175=""),"",(J175-K175)*100)</f>
        <v>0.960301420659471</v>
      </c>
      <c r="M175" s="36" t="n">
        <v>3.90577125069094</v>
      </c>
      <c r="N175" s="36" t="n">
        <v>2.07900889271623</v>
      </c>
      <c r="O175" s="36" t="n">
        <f aca="false">SQRT(M175^2+N175^2)</f>
        <v>4.42462733331487</v>
      </c>
      <c r="P175" s="55" t="n">
        <f aca="false">IF(J175="","",MAX(0,J175-1.96*O175/100))</f>
        <v>0.423437732074515</v>
      </c>
      <c r="Q175" s="55" t="n">
        <f aca="false">IF(J175="","",MIN(1,J175+1.96*O175/100))</f>
        <v>0.596883123540458</v>
      </c>
      <c r="R175" s="32" t="str">
        <f aca="false">IF(L175="","",IF(ABS(L175)&lt;=O175,"Yes","No"))</f>
        <v>Yes</v>
      </c>
      <c r="S175" s="32" t="str">
        <f aca="false">IF(L175="","",IF(ABS(L175)&lt;=1.96*O175,"Yes","No"))</f>
        <v>Yes</v>
      </c>
      <c r="T175" s="54" t="n">
        <f aca="false">IF(D175="","",ROUND(SQRT(((D175+G175)*O175/100)^2+(J175*(D175+G175)*0.09439)^2),0))</f>
        <v>61</v>
      </c>
      <c r="U175" s="32"/>
    </row>
    <row r="176" customFormat="false" ht="15" hidden="false" customHeight="false" outlineLevel="0" collapsed="false">
      <c r="A176" s="32" t="s">
        <v>198</v>
      </c>
      <c r="B176" s="32" t="s">
        <v>333</v>
      </c>
      <c r="C176" s="32" t="s">
        <v>336</v>
      </c>
      <c r="D176" s="54" t="n">
        <v>1221</v>
      </c>
      <c r="E176" s="54" t="n">
        <v>1161</v>
      </c>
      <c r="F176" s="65" t="n">
        <f aca="false">IF(E176="","",D176-E176)</f>
        <v>60</v>
      </c>
      <c r="G176" s="54" t="n">
        <v>960</v>
      </c>
      <c r="H176" s="54" t="n">
        <v>915</v>
      </c>
      <c r="I176" s="65" t="n">
        <f aca="false">IF(H176="","",G176-H176)</f>
        <v>45</v>
      </c>
      <c r="J176" s="55" t="n">
        <f aca="false">IF(OR(D176="",D176+G176=0),"",D176/(D176+G176))</f>
        <v>0.559834938101788</v>
      </c>
      <c r="K176" s="55" t="n">
        <f aca="false">IF(E176="","",E176/(E176+H176))</f>
        <v>0.559248554913295</v>
      </c>
      <c r="L176" s="66" t="n">
        <f aca="false">IF(OR(K176="",J176=""),"",(J176-K176)*100)</f>
        <v>0.0586383188493356</v>
      </c>
      <c r="M176" s="36" t="n">
        <v>3.81593770440731</v>
      </c>
      <c r="N176" s="36" t="n">
        <v>2.07900889271623</v>
      </c>
      <c r="O176" s="36" t="n">
        <f aca="false">SQRT(M176^2+N176^2)</f>
        <v>4.34553317095963</v>
      </c>
      <c r="P176" s="55" t="n">
        <f aca="false">IF(J176="","",MAX(0,J176-1.96*O176/100))</f>
        <v>0.474662487950979</v>
      </c>
      <c r="Q176" s="55" t="n">
        <f aca="false">IF(J176="","",MIN(1,J176+1.96*O176/100))</f>
        <v>0.645007388252597</v>
      </c>
      <c r="R176" s="32" t="str">
        <f aca="false">IF(L176="","",IF(ABS(L176)&lt;=O176,"Yes","No"))</f>
        <v>Yes</v>
      </c>
      <c r="S176" s="32" t="str">
        <f aca="false">IF(L176="","",IF(ABS(L176)&lt;=1.96*O176,"Yes","No"))</f>
        <v>Yes</v>
      </c>
      <c r="T176" s="54" t="n">
        <f aca="false">IF(D176="","",ROUND(SQRT(((D176+G176)*O176/100)^2+(J176*(D176+G176)*0.09179)^2),0))</f>
        <v>147</v>
      </c>
      <c r="U176" s="32"/>
    </row>
    <row r="177" customFormat="false" ht="15" hidden="false" customHeight="false" outlineLevel="0" collapsed="false">
      <c r="A177" s="32" t="s">
        <v>198</v>
      </c>
      <c r="B177" s="32" t="s">
        <v>333</v>
      </c>
      <c r="C177" s="32" t="s">
        <v>337</v>
      </c>
      <c r="D177" s="54" t="n">
        <v>536</v>
      </c>
      <c r="E177" s="54" t="n">
        <v>534</v>
      </c>
      <c r="F177" s="65" t="n">
        <f aca="false">IF(E177="","",D177-E177)</f>
        <v>2</v>
      </c>
      <c r="G177" s="54" t="n">
        <v>567</v>
      </c>
      <c r="H177" s="54" t="n">
        <v>577</v>
      </c>
      <c r="I177" s="65" t="n">
        <f aca="false">IF(H177="","",G177-H177)</f>
        <v>-10</v>
      </c>
      <c r="J177" s="55" t="n">
        <f aca="false">IF(OR(D177="",D177+G177=0),"",D177/(D177+G177))</f>
        <v>0.485947416137806</v>
      </c>
      <c r="K177" s="55" t="n">
        <f aca="false">IF(E177="","",E177/(E177+H177))</f>
        <v>0.480648064806481</v>
      </c>
      <c r="L177" s="66" t="n">
        <f aca="false">IF(OR(K177="",J177=""),"",(J177-K177)*100)</f>
        <v>0.529935133132536</v>
      </c>
      <c r="M177" s="36" t="n">
        <v>3.90577125069094</v>
      </c>
      <c r="N177" s="36" t="n">
        <v>2.07900889271623</v>
      </c>
      <c r="O177" s="36" t="n">
        <f aca="false">SQRT(M177^2+N177^2)</f>
        <v>4.42462733331487</v>
      </c>
      <c r="P177" s="55" t="n">
        <f aca="false">IF(J177="","",MAX(0,J177-1.96*O177/100))</f>
        <v>0.399224720404835</v>
      </c>
      <c r="Q177" s="55" t="n">
        <f aca="false">IF(J177="","",MIN(1,J177+1.96*O177/100))</f>
        <v>0.572670111870777</v>
      </c>
      <c r="R177" s="32" t="str">
        <f aca="false">IF(L177="","",IF(ABS(L177)&lt;=O177,"Yes","No"))</f>
        <v>Yes</v>
      </c>
      <c r="S177" s="32" t="str">
        <f aca="false">IF(L177="","",IF(ABS(L177)&lt;=1.96*O177,"Yes","No"))</f>
        <v>Yes</v>
      </c>
      <c r="T177" s="54" t="n">
        <f aca="false">IF(D177="","",ROUND(SQRT(((D177+G177)*O177/100)^2+(J177*(D177+G177)*0.09439)^2),0))</f>
        <v>70</v>
      </c>
      <c r="U177" s="32"/>
    </row>
    <row r="178" customFormat="false" ht="15" hidden="false" customHeight="false" outlineLevel="0" collapsed="false">
      <c r="A178" s="32" t="s">
        <v>198</v>
      </c>
      <c r="B178" s="32" t="s">
        <v>333</v>
      </c>
      <c r="C178" s="32" t="s">
        <v>338</v>
      </c>
      <c r="D178" s="54" t="n">
        <v>1063</v>
      </c>
      <c r="E178" s="54" t="n">
        <v>1123</v>
      </c>
      <c r="F178" s="65" t="n">
        <f aca="false">IF(E178="","",D178-E178)</f>
        <v>-60</v>
      </c>
      <c r="G178" s="54" t="n">
        <v>781</v>
      </c>
      <c r="H178" s="54" t="n">
        <v>741</v>
      </c>
      <c r="I178" s="65" t="n">
        <f aca="false">IF(H178="","",G178-H178)</f>
        <v>40</v>
      </c>
      <c r="J178" s="55" t="n">
        <f aca="false">IF(OR(D178="",D178+G178=0),"",D178/(D178+G178))</f>
        <v>0.57646420824295</v>
      </c>
      <c r="K178" s="55" t="n">
        <f aca="false">IF(E178="","",E178/(E178+H178))</f>
        <v>0.602467811158798</v>
      </c>
      <c r="L178" s="66" t="n">
        <f aca="false">IF(OR(K178="",J178=""),"",(J178-K178)*100)</f>
        <v>-2.60036029158482</v>
      </c>
      <c r="M178" s="36" t="n">
        <v>3.81593770440731</v>
      </c>
      <c r="N178" s="36" t="n">
        <v>2.07900889271623</v>
      </c>
      <c r="O178" s="36" t="n">
        <f aca="false">SQRT(M178^2+N178^2)</f>
        <v>4.34553317095963</v>
      </c>
      <c r="P178" s="55" t="n">
        <f aca="false">IF(J178="","",MAX(0,J178-1.96*O178/100))</f>
        <v>0.491291758092141</v>
      </c>
      <c r="Q178" s="55" t="n">
        <f aca="false">IF(J178="","",MIN(1,J178+1.96*O178/100))</f>
        <v>0.661636658393759</v>
      </c>
      <c r="R178" s="32" t="str">
        <f aca="false">IF(L178="","",IF(ABS(L178)&lt;=O178,"Yes","No"))</f>
        <v>Yes</v>
      </c>
      <c r="S178" s="32" t="str">
        <f aca="false">IF(L178="","",IF(ABS(L178)&lt;=1.96*O178,"Yes","No"))</f>
        <v>Yes</v>
      </c>
      <c r="T178" s="54" t="n">
        <f aca="false">IF(D178="","",ROUND(SQRT(((D178+G178)*O178/100)^2+(J178*(D178+G178)*0.09179)^2),0))</f>
        <v>126</v>
      </c>
      <c r="U178" s="32"/>
    </row>
    <row r="179" customFormat="false" ht="15" hidden="false" customHeight="false" outlineLevel="0" collapsed="false">
      <c r="A179" s="32" t="s">
        <v>198</v>
      </c>
      <c r="B179" s="32" t="s">
        <v>333</v>
      </c>
      <c r="C179" s="32" t="s">
        <v>339</v>
      </c>
      <c r="D179" s="54" t="n">
        <v>1006</v>
      </c>
      <c r="E179" s="54" t="n">
        <v>1054</v>
      </c>
      <c r="F179" s="65" t="n">
        <f aca="false">IF(E179="","",D179-E179)</f>
        <v>-48</v>
      </c>
      <c r="G179" s="54" t="n">
        <v>737</v>
      </c>
      <c r="H179" s="54" t="n">
        <v>706</v>
      </c>
      <c r="I179" s="65" t="n">
        <f aca="false">IF(H179="","",G179-H179)</f>
        <v>31</v>
      </c>
      <c r="J179" s="55" t="n">
        <f aca="false">IF(OR(D179="",D179+G179=0),"",D179/(D179+G179))</f>
        <v>0.577165806081469</v>
      </c>
      <c r="K179" s="55" t="n">
        <f aca="false">IF(E179="","",E179/(E179+H179))</f>
        <v>0.598863636363636</v>
      </c>
      <c r="L179" s="66" t="n">
        <f aca="false">IF(OR(K179="",J179=""),"",(J179-K179)*100)</f>
        <v>-2.16978302821677</v>
      </c>
      <c r="M179" s="36" t="n">
        <v>3.81593770440731</v>
      </c>
      <c r="N179" s="36" t="n">
        <v>2.07900889271623</v>
      </c>
      <c r="O179" s="36" t="n">
        <f aca="false">SQRT(M179^2+N179^2)</f>
        <v>4.34553317095963</v>
      </c>
      <c r="P179" s="55" t="n">
        <f aca="false">IF(J179="","",MAX(0,J179-1.96*O179/100))</f>
        <v>0.49199335593066</v>
      </c>
      <c r="Q179" s="55" t="n">
        <f aca="false">IF(J179="","",MIN(1,J179+1.96*O179/100))</f>
        <v>0.662338256232278</v>
      </c>
      <c r="R179" s="32" t="str">
        <f aca="false">IF(L179="","",IF(ABS(L179)&lt;=O179,"Yes","No"))</f>
        <v>Yes</v>
      </c>
      <c r="S179" s="32" t="str">
        <f aca="false">IF(L179="","",IF(ABS(L179)&lt;=1.96*O179,"Yes","No"))</f>
        <v>Yes</v>
      </c>
      <c r="T179" s="54" t="n">
        <f aca="false">IF(D179="","",ROUND(SQRT(((D179+G179)*O179/100)^2+(J179*(D179+G179)*0.09179)^2),0))</f>
        <v>119</v>
      </c>
      <c r="U179" s="32"/>
    </row>
    <row r="180" customFormat="false" ht="15" hidden="false" customHeight="false" outlineLevel="0" collapsed="false">
      <c r="A180" s="32" t="s">
        <v>198</v>
      </c>
      <c r="B180" s="32" t="s">
        <v>333</v>
      </c>
      <c r="C180" s="32" t="s">
        <v>340</v>
      </c>
      <c r="D180" s="54" t="n">
        <v>494</v>
      </c>
      <c r="E180" s="54" t="n">
        <v>469</v>
      </c>
      <c r="F180" s="65" t="n">
        <f aca="false">IF(E180="","",D180-E180)</f>
        <v>25</v>
      </c>
      <c r="G180" s="54" t="n">
        <v>435</v>
      </c>
      <c r="H180" s="54" t="n">
        <v>468</v>
      </c>
      <c r="I180" s="65" t="n">
        <f aca="false">IF(H180="","",G180-H180)</f>
        <v>-33</v>
      </c>
      <c r="J180" s="55" t="n">
        <f aca="false">IF(OR(D180="",D180+G180=0),"",D180/(D180+G180))</f>
        <v>0.531754574811625</v>
      </c>
      <c r="K180" s="55" t="n">
        <f aca="false">IF(E180="","",E180/(E180+H180))</f>
        <v>0.500533617929562</v>
      </c>
      <c r="L180" s="66" t="n">
        <f aca="false">IF(OR(K180="",J180=""),"",(J180-K180)*100)</f>
        <v>3.12209568820629</v>
      </c>
      <c r="M180" s="36" t="n">
        <v>3.90577125069094</v>
      </c>
      <c r="N180" s="36" t="n">
        <v>2.07900889271623</v>
      </c>
      <c r="O180" s="36" t="n">
        <f aca="false">SQRT(M180^2+N180^2)</f>
        <v>4.42462733331487</v>
      </c>
      <c r="P180" s="55" t="n">
        <f aca="false">IF(J180="","",MAX(0,J180-1.96*O180/100))</f>
        <v>0.445031879078654</v>
      </c>
      <c r="Q180" s="55" t="n">
        <f aca="false">IF(J180="","",MIN(1,J180+1.96*O180/100))</f>
        <v>0.618477270544597</v>
      </c>
      <c r="R180" s="32" t="str">
        <f aca="false">IF(L180="","",IF(ABS(L180)&lt;=O180,"Yes","No"))</f>
        <v>Yes</v>
      </c>
      <c r="S180" s="32" t="str">
        <f aca="false">IF(L180="","",IF(ABS(L180)&lt;=1.96*O180,"Yes","No"))</f>
        <v>Yes</v>
      </c>
      <c r="T180" s="54" t="n">
        <f aca="false">IF(D180="","",ROUND(SQRT(((D180+G180)*O180/100)^2+(J180*(D180+G180)*0.09439)^2),0))</f>
        <v>62</v>
      </c>
      <c r="U180" s="32"/>
    </row>
    <row r="181" customFormat="false" ht="15" hidden="false" customHeight="false" outlineLevel="0" collapsed="false">
      <c r="A181" s="32" t="s">
        <v>198</v>
      </c>
      <c r="B181" s="32" t="s">
        <v>333</v>
      </c>
      <c r="C181" s="32" t="s">
        <v>341</v>
      </c>
      <c r="D181" s="54" t="n">
        <v>1320</v>
      </c>
      <c r="E181" s="54" t="n">
        <v>1317</v>
      </c>
      <c r="F181" s="65" t="n">
        <f aca="false">IF(E181="","",D181-E181)</f>
        <v>3</v>
      </c>
      <c r="G181" s="54" t="n">
        <v>1302</v>
      </c>
      <c r="H181" s="54" t="n">
        <v>1291</v>
      </c>
      <c r="I181" s="65" t="n">
        <f aca="false">IF(H181="","",G181-H181)</f>
        <v>11</v>
      </c>
      <c r="J181" s="55" t="n">
        <f aca="false">IF(OR(D181="",D181+G181=0),"",D181/(D181+G181))</f>
        <v>0.503432494279176</v>
      </c>
      <c r="K181" s="55" t="n">
        <f aca="false">IF(E181="","",E181/(E181+H181))</f>
        <v>0.504984662576687</v>
      </c>
      <c r="L181" s="66" t="n">
        <f aca="false">IF(OR(K181="",J181=""),"",(J181-K181)*100)</f>
        <v>-0.155216829751093</v>
      </c>
      <c r="M181" s="36" t="n">
        <v>3.81593770440731</v>
      </c>
      <c r="N181" s="36" t="n">
        <v>2.07900889271623</v>
      </c>
      <c r="O181" s="36" t="n">
        <f aca="false">SQRT(M181^2+N181^2)</f>
        <v>4.34553317095963</v>
      </c>
      <c r="P181" s="55" t="n">
        <f aca="false">IF(J181="","",MAX(0,J181-1.96*O181/100))</f>
        <v>0.418260044128368</v>
      </c>
      <c r="Q181" s="55" t="n">
        <f aca="false">IF(J181="","",MIN(1,J181+1.96*O181/100))</f>
        <v>0.588604944429985</v>
      </c>
      <c r="R181" s="32" t="str">
        <f aca="false">IF(L181="","",IF(ABS(L181)&lt;=O181,"Yes","No"))</f>
        <v>Yes</v>
      </c>
      <c r="S181" s="32" t="str">
        <f aca="false">IF(L181="","",IF(ABS(L181)&lt;=1.96*O181,"Yes","No"))</f>
        <v>Yes</v>
      </c>
      <c r="T181" s="54" t="n">
        <f aca="false">IF(D181="","",ROUND(SQRT(((D181+G181)*O181/100)^2+(J181*(D181+G181)*0.09179)^2),0))</f>
        <v>166</v>
      </c>
      <c r="U181" s="32"/>
    </row>
    <row r="182" customFormat="false" ht="15" hidden="false" customHeight="false" outlineLevel="0" collapsed="false">
      <c r="A182" s="32" t="s">
        <v>198</v>
      </c>
      <c r="B182" s="32" t="s">
        <v>342</v>
      </c>
      <c r="C182" s="32" t="s">
        <v>343</v>
      </c>
      <c r="D182" s="54" t="n">
        <v>1008</v>
      </c>
      <c r="E182" s="54" t="n">
        <v>992</v>
      </c>
      <c r="F182" s="65" t="n">
        <f aca="false">IF(E182="","",D182-E182)</f>
        <v>16</v>
      </c>
      <c r="G182" s="54" t="n">
        <v>983</v>
      </c>
      <c r="H182" s="54" t="n">
        <v>983</v>
      </c>
      <c r="I182" s="65" t="n">
        <f aca="false">IF(H182="","",G182-H182)</f>
        <v>0</v>
      </c>
      <c r="J182" s="55" t="n">
        <f aca="false">IF(OR(D182="",D182+G182=0),"",D182/(D182+G182))</f>
        <v>0.506278252134606</v>
      </c>
      <c r="K182" s="55" t="n">
        <f aca="false">IF(E182="","",E182/(E182+H182))</f>
        <v>0.502278481012658</v>
      </c>
      <c r="L182" s="66" t="n">
        <f aca="false">IF(OR(K182="",J182=""),"",(J182-K182)*100)</f>
        <v>0.399977112194749</v>
      </c>
      <c r="M182" s="36" t="n">
        <v>3.81593770440731</v>
      </c>
      <c r="N182" s="36" t="n">
        <v>2.07900889271623</v>
      </c>
      <c r="O182" s="36" t="n">
        <f aca="false">SQRT(M182^2+N182^2)</f>
        <v>4.34553317095963</v>
      </c>
      <c r="P182" s="55" t="n">
        <f aca="false">IF(J182="","",MAX(0,J182-1.96*O182/100))</f>
        <v>0.421105801983797</v>
      </c>
      <c r="Q182" s="55" t="n">
        <f aca="false">IF(J182="","",MIN(1,J182+1.96*O182/100))</f>
        <v>0.591450702285415</v>
      </c>
      <c r="R182" s="32" t="str">
        <f aca="false">IF(L182="","",IF(ABS(L182)&lt;=O182,"Yes","No"))</f>
        <v>Yes</v>
      </c>
      <c r="S182" s="32" t="str">
        <f aca="false">IF(L182="","",IF(ABS(L182)&lt;=1.96*O182,"Yes","No"))</f>
        <v>Yes</v>
      </c>
      <c r="T182" s="54" t="n">
        <f aca="false">IF(D182="","",ROUND(SQRT(((D182+G182)*O182/100)^2+(J182*(D182+G182)*0.09179)^2),0))</f>
        <v>127</v>
      </c>
      <c r="U182" s="32"/>
    </row>
    <row r="183" customFormat="false" ht="15" hidden="false" customHeight="false" outlineLevel="0" collapsed="false">
      <c r="A183" s="32" t="s">
        <v>198</v>
      </c>
      <c r="B183" s="32" t="s">
        <v>342</v>
      </c>
      <c r="C183" s="32" t="s">
        <v>344</v>
      </c>
      <c r="D183" s="54" t="n">
        <v>1276</v>
      </c>
      <c r="E183" s="54" t="n">
        <v>1311</v>
      </c>
      <c r="F183" s="65" t="n">
        <f aca="false">IF(E183="","",D183-E183)</f>
        <v>-35</v>
      </c>
      <c r="G183" s="54" t="n">
        <v>1287</v>
      </c>
      <c r="H183" s="54" t="n">
        <v>1258</v>
      </c>
      <c r="I183" s="65" t="n">
        <f aca="false">IF(H183="","",G183-H183)</f>
        <v>29</v>
      </c>
      <c r="J183" s="55" t="n">
        <f aca="false">IF(OR(D183="",D183+G183=0),"",D183/(D183+G183))</f>
        <v>0.497854077253219</v>
      </c>
      <c r="K183" s="55" t="n">
        <f aca="false">IF(E183="","",E183/(E183+H183))</f>
        <v>0.510315297781238</v>
      </c>
      <c r="L183" s="66" t="n">
        <f aca="false">IF(OR(K183="",J183=""),"",(J183-K183)*100)</f>
        <v>-1.2461220528019</v>
      </c>
      <c r="M183" s="36" t="n">
        <v>3.81593770440731</v>
      </c>
      <c r="N183" s="36" t="n">
        <v>2.07900889271623</v>
      </c>
      <c r="O183" s="36" t="n">
        <f aca="false">SQRT(M183^2+N183^2)</f>
        <v>4.34553317095963</v>
      </c>
      <c r="P183" s="55" t="n">
        <f aca="false">IF(J183="","",MAX(0,J183-1.96*O183/100))</f>
        <v>0.41268162710241</v>
      </c>
      <c r="Q183" s="55" t="n">
        <f aca="false">IF(J183="","",MIN(1,J183+1.96*O183/100))</f>
        <v>0.583026527404028</v>
      </c>
      <c r="R183" s="32" t="str">
        <f aca="false">IF(L183="","",IF(ABS(L183)&lt;=O183,"Yes","No"))</f>
        <v>Yes</v>
      </c>
      <c r="S183" s="32" t="str">
        <f aca="false">IF(L183="","",IF(ABS(L183)&lt;=1.96*O183,"Yes","No"))</f>
        <v>Yes</v>
      </c>
      <c r="T183" s="54" t="n">
        <f aca="false">IF(D183="","",ROUND(SQRT(((D183+G183)*O183/100)^2+(J183*(D183+G183)*0.09179)^2),0))</f>
        <v>162</v>
      </c>
      <c r="U183" s="32"/>
    </row>
    <row r="184" customFormat="false" ht="15" hidden="false" customHeight="false" outlineLevel="0" collapsed="false">
      <c r="A184" s="32" t="s">
        <v>198</v>
      </c>
      <c r="B184" s="32" t="s">
        <v>342</v>
      </c>
      <c r="C184" s="32" t="s">
        <v>345</v>
      </c>
      <c r="D184" s="54" t="n">
        <v>956</v>
      </c>
      <c r="E184" s="54" t="n">
        <v>914</v>
      </c>
      <c r="F184" s="65" t="n">
        <f aca="false">IF(E184="","",D184-E184)</f>
        <v>42</v>
      </c>
      <c r="G184" s="54" t="n">
        <v>1083</v>
      </c>
      <c r="H184" s="54" t="n">
        <v>1075</v>
      </c>
      <c r="I184" s="65" t="n">
        <f aca="false">IF(H184="","",G184-H184)</f>
        <v>8</v>
      </c>
      <c r="J184" s="55" t="n">
        <f aca="false">IF(OR(D184="",D184+G184=0),"",D184/(D184+G184))</f>
        <v>0.468857282981854</v>
      </c>
      <c r="K184" s="55" t="n">
        <f aca="false">IF(E184="","",E184/(E184+H184))</f>
        <v>0.459527400703871</v>
      </c>
      <c r="L184" s="66" t="n">
        <f aca="false">IF(OR(K184="",J184=""),"",(J184-K184)*100)</f>
        <v>0.932988227798259</v>
      </c>
      <c r="M184" s="36" t="n">
        <v>3.81593770440731</v>
      </c>
      <c r="N184" s="36" t="n">
        <v>2.07900889271623</v>
      </c>
      <c r="O184" s="36" t="n">
        <f aca="false">SQRT(M184^2+N184^2)</f>
        <v>4.34553317095963</v>
      </c>
      <c r="P184" s="55" t="n">
        <f aca="false">IF(J184="","",MAX(0,J184-1.96*O184/100))</f>
        <v>0.383684832831045</v>
      </c>
      <c r="Q184" s="55" t="n">
        <f aca="false">IF(J184="","",MIN(1,J184+1.96*O184/100))</f>
        <v>0.554029733132663</v>
      </c>
      <c r="R184" s="32" t="str">
        <f aca="false">IF(L184="","",IF(ABS(L184)&lt;=O184,"Yes","No"))</f>
        <v>Yes</v>
      </c>
      <c r="S184" s="32" t="str">
        <f aca="false">IF(L184="","",IF(ABS(L184)&lt;=1.96*O184,"Yes","No"))</f>
        <v>Yes</v>
      </c>
      <c r="T184" s="54" t="n">
        <f aca="false">IF(D184="","",ROUND(SQRT(((D184+G184)*O184/100)^2+(J184*(D184+G184)*0.09179)^2),0))</f>
        <v>125</v>
      </c>
      <c r="U184" s="32"/>
    </row>
    <row r="185" customFormat="false" ht="15" hidden="false" customHeight="false" outlineLevel="0" collapsed="false">
      <c r="A185" s="32" t="s">
        <v>198</v>
      </c>
      <c r="B185" s="32" t="s">
        <v>342</v>
      </c>
      <c r="C185" s="32" t="s">
        <v>346</v>
      </c>
      <c r="D185" s="54" t="n">
        <v>750</v>
      </c>
      <c r="E185" s="54" t="n">
        <v>735</v>
      </c>
      <c r="F185" s="65" t="n">
        <f aca="false">IF(E185="","",D185-E185)</f>
        <v>15</v>
      </c>
      <c r="G185" s="54" t="n">
        <v>652</v>
      </c>
      <c r="H185" s="54" t="n">
        <v>653</v>
      </c>
      <c r="I185" s="65" t="n">
        <f aca="false">IF(H185="","",G185-H185)</f>
        <v>-1</v>
      </c>
      <c r="J185" s="55" t="n">
        <f aca="false">IF(OR(D185="",D185+G185=0),"",D185/(D185+G185))</f>
        <v>0.534950071326676</v>
      </c>
      <c r="K185" s="55" t="n">
        <f aca="false">IF(E185="","",E185/(E185+H185))</f>
        <v>0.529538904899136</v>
      </c>
      <c r="L185" s="66" t="n">
        <f aca="false">IF(OR(K185="",J185=""),"",(J185-K185)*100)</f>
        <v>0.541116642754069</v>
      </c>
      <c r="M185" s="36" t="n">
        <v>3.81593770440731</v>
      </c>
      <c r="N185" s="36" t="n">
        <v>2.07900889271623</v>
      </c>
      <c r="O185" s="36" t="n">
        <f aca="false">SQRT(M185^2+N185^2)</f>
        <v>4.34553317095963</v>
      </c>
      <c r="P185" s="55" t="n">
        <f aca="false">IF(J185="","",MAX(0,J185-1.96*O185/100))</f>
        <v>0.449777621175867</v>
      </c>
      <c r="Q185" s="55" t="n">
        <f aca="false">IF(J185="","",MIN(1,J185+1.96*O185/100))</f>
        <v>0.620122521477485</v>
      </c>
      <c r="R185" s="32" t="str">
        <f aca="false">IF(L185="","",IF(ABS(L185)&lt;=O185,"Yes","No"))</f>
        <v>Yes</v>
      </c>
      <c r="S185" s="32" t="str">
        <f aca="false">IF(L185="","",IF(ABS(L185)&lt;=1.96*O185,"Yes","No"))</f>
        <v>Yes</v>
      </c>
      <c r="T185" s="54" t="n">
        <f aca="false">IF(D185="","",ROUND(SQRT(((D185+G185)*O185/100)^2+(J185*(D185+G185)*0.09179)^2),0))</f>
        <v>92</v>
      </c>
      <c r="U185" s="32"/>
    </row>
    <row r="186" customFormat="false" ht="15" hidden="false" customHeight="false" outlineLevel="0" collapsed="false">
      <c r="A186" s="32" t="s">
        <v>198</v>
      </c>
      <c r="B186" s="32" t="s">
        <v>342</v>
      </c>
      <c r="C186" s="32" t="s">
        <v>347</v>
      </c>
      <c r="D186" s="54" t="n">
        <v>1963</v>
      </c>
      <c r="E186" s="54" t="n">
        <v>1929</v>
      </c>
      <c r="F186" s="65" t="n">
        <f aca="false">IF(E186="","",D186-E186)</f>
        <v>34</v>
      </c>
      <c r="G186" s="54" t="n">
        <v>1793</v>
      </c>
      <c r="H186" s="54" t="n">
        <v>1679</v>
      </c>
      <c r="I186" s="65" t="n">
        <f aca="false">IF(H186="","",G186-H186)</f>
        <v>114</v>
      </c>
      <c r="J186" s="55" t="n">
        <f aca="false">IF(OR(D186="",D186+G186=0),"",D186/(D186+G186))</f>
        <v>0.522630457933972</v>
      </c>
      <c r="K186" s="55" t="n">
        <f aca="false">IF(E186="","",E186/(E186+H186))</f>
        <v>0.534645232815965</v>
      </c>
      <c r="L186" s="66" t="n">
        <f aca="false">IF(OR(K186="",J186=""),"",(J186-K186)*100)</f>
        <v>-1.20147748819922</v>
      </c>
      <c r="M186" s="36" t="n">
        <v>3.81593770440731</v>
      </c>
      <c r="N186" s="36" t="n">
        <v>2.07900889271623</v>
      </c>
      <c r="O186" s="36" t="n">
        <f aca="false">SQRT(M186^2+N186^2)</f>
        <v>4.34553317095963</v>
      </c>
      <c r="P186" s="55" t="n">
        <f aca="false">IF(J186="","",MAX(0,J186-1.96*O186/100))</f>
        <v>0.437458007783164</v>
      </c>
      <c r="Q186" s="55" t="n">
        <f aca="false">IF(J186="","",MIN(1,J186+1.96*O186/100))</f>
        <v>0.607802908084781</v>
      </c>
      <c r="R186" s="32" t="str">
        <f aca="false">IF(L186="","",IF(ABS(L186)&lt;=O186,"Yes","No"))</f>
        <v>Yes</v>
      </c>
      <c r="S186" s="32" t="str">
        <f aca="false">IF(L186="","",IF(ABS(L186)&lt;=1.96*O186,"Yes","No"))</f>
        <v>Yes</v>
      </c>
      <c r="T186" s="54" t="n">
        <f aca="false">IF(D186="","",ROUND(SQRT(((D186+G186)*O186/100)^2+(J186*(D186+G186)*0.09179)^2),0))</f>
        <v>243</v>
      </c>
      <c r="U186" s="32"/>
    </row>
    <row r="187" customFormat="false" ht="15" hidden="false" customHeight="false" outlineLevel="0" collapsed="false">
      <c r="A187" s="32" t="s">
        <v>198</v>
      </c>
      <c r="B187" s="32" t="s">
        <v>342</v>
      </c>
      <c r="C187" s="32" t="s">
        <v>348</v>
      </c>
      <c r="D187" s="54" t="n">
        <v>721</v>
      </c>
      <c r="E187" s="54" t="n">
        <v>696</v>
      </c>
      <c r="F187" s="65" t="n">
        <f aca="false">IF(E187="","",D187-E187)</f>
        <v>25</v>
      </c>
      <c r="G187" s="54" t="n">
        <v>680</v>
      </c>
      <c r="H187" s="54" t="n">
        <v>666</v>
      </c>
      <c r="I187" s="65" t="n">
        <f aca="false">IF(H187="","",G187-H187)</f>
        <v>14</v>
      </c>
      <c r="J187" s="55" t="n">
        <f aca="false">IF(OR(D187="",D187+G187=0),"",D187/(D187+G187))</f>
        <v>0.514632405424697</v>
      </c>
      <c r="K187" s="55" t="n">
        <f aca="false">IF(E187="","",E187/(E187+H187))</f>
        <v>0.511013215859031</v>
      </c>
      <c r="L187" s="66" t="n">
        <f aca="false">IF(OR(K187="",J187=""),"",(J187-K187)*100)</f>
        <v>0.361918956566587</v>
      </c>
      <c r="M187" s="36" t="n">
        <v>3.81593770440731</v>
      </c>
      <c r="N187" s="36" t="n">
        <v>2.07900889271623</v>
      </c>
      <c r="O187" s="36" t="n">
        <f aca="false">SQRT(M187^2+N187^2)</f>
        <v>4.34553317095963</v>
      </c>
      <c r="P187" s="55" t="n">
        <f aca="false">IF(J187="","",MAX(0,J187-1.96*O187/100))</f>
        <v>0.429459955273888</v>
      </c>
      <c r="Q187" s="55" t="n">
        <f aca="false">IF(J187="","",MIN(1,J187+1.96*O187/100))</f>
        <v>0.599804855575505</v>
      </c>
      <c r="R187" s="32" t="str">
        <f aca="false">IF(L187="","",IF(ABS(L187)&lt;=O187,"Yes","No"))</f>
        <v>Yes</v>
      </c>
      <c r="S187" s="32" t="str">
        <f aca="false">IF(L187="","",IF(ABS(L187)&lt;=1.96*O187,"Yes","No"))</f>
        <v>Yes</v>
      </c>
      <c r="T187" s="54" t="n">
        <f aca="false">IF(D187="","",ROUND(SQRT(((D187+G187)*O187/100)^2+(J187*(D187+G187)*0.09179)^2),0))</f>
        <v>90</v>
      </c>
      <c r="U187" s="32"/>
    </row>
    <row r="188" customFormat="false" ht="15" hidden="false" customHeight="false" outlineLevel="0" collapsed="false">
      <c r="A188" s="32" t="s">
        <v>198</v>
      </c>
      <c r="B188" s="32" t="s">
        <v>342</v>
      </c>
      <c r="C188" s="32" t="s">
        <v>349</v>
      </c>
      <c r="D188" s="54" t="n">
        <v>727</v>
      </c>
      <c r="E188" s="54" t="n">
        <v>715</v>
      </c>
      <c r="F188" s="65" t="n">
        <f aca="false">IF(E188="","",D188-E188)</f>
        <v>12</v>
      </c>
      <c r="G188" s="54" t="n">
        <v>645</v>
      </c>
      <c r="H188" s="54" t="n">
        <v>601</v>
      </c>
      <c r="I188" s="65" t="n">
        <f aca="false">IF(H188="","",G188-H188)</f>
        <v>44</v>
      </c>
      <c r="J188" s="55" t="n">
        <f aca="false">IF(OR(D188="",D188+G188=0),"",D188/(D188+G188))</f>
        <v>0.529883381924198</v>
      </c>
      <c r="K188" s="55" t="n">
        <f aca="false">IF(E188="","",E188/(E188+H188))</f>
        <v>0.543313069908815</v>
      </c>
      <c r="L188" s="66" t="n">
        <f aca="false">IF(OR(K188="",J188=""),"",(J188-K188)*100)</f>
        <v>-1.34296879846163</v>
      </c>
      <c r="M188" s="36" t="n">
        <v>3.81593770440731</v>
      </c>
      <c r="N188" s="36" t="n">
        <v>2.07900889271623</v>
      </c>
      <c r="O188" s="36" t="n">
        <f aca="false">SQRT(M188^2+N188^2)</f>
        <v>4.34553317095963</v>
      </c>
      <c r="P188" s="55" t="n">
        <f aca="false">IF(J188="","",MAX(0,J188-1.96*O188/100))</f>
        <v>0.44471093177339</v>
      </c>
      <c r="Q188" s="55" t="n">
        <f aca="false">IF(J188="","",MIN(1,J188+1.96*O188/100))</f>
        <v>0.615055832075007</v>
      </c>
      <c r="R188" s="32" t="str">
        <f aca="false">IF(L188="","",IF(ABS(L188)&lt;=O188,"Yes","No"))</f>
        <v>Yes</v>
      </c>
      <c r="S188" s="32" t="str">
        <f aca="false">IF(L188="","",IF(ABS(L188)&lt;=1.96*O188,"Yes","No"))</f>
        <v>Yes</v>
      </c>
      <c r="T188" s="54" t="n">
        <f aca="false">IF(D188="","",ROUND(SQRT(((D188+G188)*O188/100)^2+(J188*(D188+G188)*0.09179)^2),0))</f>
        <v>89</v>
      </c>
      <c r="U188" s="32"/>
    </row>
    <row r="189" customFormat="false" ht="15" hidden="false" customHeight="false" outlineLevel="0" collapsed="false">
      <c r="A189" s="32" t="s">
        <v>198</v>
      </c>
      <c r="B189" s="32" t="s">
        <v>342</v>
      </c>
      <c r="C189" s="32" t="s">
        <v>350</v>
      </c>
      <c r="D189" s="54" t="n">
        <v>746</v>
      </c>
      <c r="E189" s="54" t="n">
        <v>728</v>
      </c>
      <c r="F189" s="65" t="n">
        <f aca="false">IF(E189="","",D189-E189)</f>
        <v>18</v>
      </c>
      <c r="G189" s="54" t="n">
        <v>740</v>
      </c>
      <c r="H189" s="54" t="n">
        <v>692</v>
      </c>
      <c r="I189" s="65" t="n">
        <f aca="false">IF(H189="","",G189-H189)</f>
        <v>48</v>
      </c>
      <c r="J189" s="55" t="n">
        <f aca="false">IF(OR(D189="",D189+G189=0),"",D189/(D189+G189))</f>
        <v>0.502018842530283</v>
      </c>
      <c r="K189" s="55" t="n">
        <f aca="false">IF(E189="","",E189/(E189+H189))</f>
        <v>0.512676056338028</v>
      </c>
      <c r="L189" s="66" t="n">
        <f aca="false">IF(OR(K189="",J189=""),"",(J189-K189)*100)</f>
        <v>-1.06572138077455</v>
      </c>
      <c r="M189" s="36" t="n">
        <v>3.81593770440731</v>
      </c>
      <c r="N189" s="36" t="n">
        <v>2.07900889271623</v>
      </c>
      <c r="O189" s="36" t="n">
        <f aca="false">SQRT(M189^2+N189^2)</f>
        <v>4.34553317095963</v>
      </c>
      <c r="P189" s="55" t="n">
        <f aca="false">IF(J189="","",MAX(0,J189-1.96*O189/100))</f>
        <v>0.416846392379474</v>
      </c>
      <c r="Q189" s="55" t="n">
        <f aca="false">IF(J189="","",MIN(1,J189+1.96*O189/100))</f>
        <v>0.587191292681091</v>
      </c>
      <c r="R189" s="32" t="str">
        <f aca="false">IF(L189="","",IF(ABS(L189)&lt;=O189,"Yes","No"))</f>
        <v>Yes</v>
      </c>
      <c r="S189" s="32" t="str">
        <f aca="false">IF(L189="","",IF(ABS(L189)&lt;=1.96*O189,"Yes","No"))</f>
        <v>Yes</v>
      </c>
      <c r="T189" s="54" t="n">
        <f aca="false">IF(D189="","",ROUND(SQRT(((D189+G189)*O189/100)^2+(J189*(D189+G189)*0.09179)^2),0))</f>
        <v>94</v>
      </c>
      <c r="U189" s="32"/>
    </row>
    <row r="190" customFormat="false" ht="15" hidden="false" customHeight="false" outlineLevel="0" collapsed="false">
      <c r="A190" s="32" t="s">
        <v>198</v>
      </c>
      <c r="B190" s="32" t="s">
        <v>351</v>
      </c>
      <c r="C190" s="32" t="s">
        <v>352</v>
      </c>
      <c r="D190" s="54" t="n">
        <v>1424</v>
      </c>
      <c r="E190" s="54" t="n">
        <v>1473</v>
      </c>
      <c r="F190" s="65" t="n">
        <f aca="false">IF(E190="","",D190-E190)</f>
        <v>-49</v>
      </c>
      <c r="G190" s="54" t="n">
        <v>1735</v>
      </c>
      <c r="H190" s="54" t="n">
        <v>1690</v>
      </c>
      <c r="I190" s="65" t="n">
        <f aca="false">IF(H190="","",G190-H190)</f>
        <v>45</v>
      </c>
      <c r="J190" s="55" t="n">
        <f aca="false">IF(OR(D190="",D190+G190=0),"",D190/(D190+G190))</f>
        <v>0.450775561886673</v>
      </c>
      <c r="K190" s="55" t="n">
        <f aca="false">IF(E190="","",E190/(E190+H190))</f>
        <v>0.465697122984508</v>
      </c>
      <c r="L190" s="66" t="n">
        <f aca="false">IF(OR(K190="",J190=""),"",(J190-K190)*100)</f>
        <v>-1.49215610978354</v>
      </c>
      <c r="M190" s="36" t="n">
        <v>3.81593770440731</v>
      </c>
      <c r="N190" s="36" t="n">
        <v>2.07900889271623</v>
      </c>
      <c r="O190" s="36" t="n">
        <f aca="false">SQRT(M190^2+N190^2)</f>
        <v>4.34553317095963</v>
      </c>
      <c r="P190" s="55" t="n">
        <f aca="false">IF(J190="","",MAX(0,J190-1.96*O190/100))</f>
        <v>0.365603111735864</v>
      </c>
      <c r="Q190" s="55" t="n">
        <f aca="false">IF(J190="","",MIN(1,J190+1.96*O190/100))</f>
        <v>0.535948012037482</v>
      </c>
      <c r="R190" s="32" t="str">
        <f aca="false">IF(L190="","",IF(ABS(L190)&lt;=O190,"Yes","No"))</f>
        <v>Yes</v>
      </c>
      <c r="S190" s="32" t="str">
        <f aca="false">IF(L190="","",IF(ABS(L190)&lt;=1.96*O190,"Yes","No"))</f>
        <v>Yes</v>
      </c>
      <c r="T190" s="54" t="n">
        <f aca="false">IF(D190="","",ROUND(SQRT(((D190+G190)*O190/100)^2+(J190*(D190+G190)*0.09179)^2),0))</f>
        <v>190</v>
      </c>
      <c r="U190" s="32"/>
    </row>
    <row r="191" customFormat="false" ht="15" hidden="false" customHeight="false" outlineLevel="0" collapsed="false">
      <c r="A191" s="32" t="s">
        <v>198</v>
      </c>
      <c r="B191" s="32" t="s">
        <v>351</v>
      </c>
      <c r="C191" s="32" t="s">
        <v>353</v>
      </c>
      <c r="D191" s="54" t="n">
        <v>870</v>
      </c>
      <c r="E191" s="54" t="n">
        <v>907</v>
      </c>
      <c r="F191" s="65" t="n">
        <f aca="false">IF(E191="","",D191-E191)</f>
        <v>-37</v>
      </c>
      <c r="G191" s="54" t="n">
        <v>1438</v>
      </c>
      <c r="H191" s="54" t="n">
        <v>1445</v>
      </c>
      <c r="I191" s="65" t="n">
        <f aca="false">IF(H191="","",G191-H191)</f>
        <v>-7</v>
      </c>
      <c r="J191" s="55" t="n">
        <f aca="false">IF(OR(D191="",D191+G191=0),"",D191/(D191+G191))</f>
        <v>0.376949740034662</v>
      </c>
      <c r="K191" s="55" t="n">
        <f aca="false">IF(E191="","",E191/(E191+H191))</f>
        <v>0.38562925170068</v>
      </c>
      <c r="L191" s="66" t="n">
        <f aca="false">IF(OR(K191="",J191=""),"",(J191-K191)*100)</f>
        <v>-0.867951166601827</v>
      </c>
      <c r="M191" s="36" t="n">
        <v>3.81593770440731</v>
      </c>
      <c r="N191" s="36" t="n">
        <v>2.07900889271623</v>
      </c>
      <c r="O191" s="36" t="n">
        <f aca="false">SQRT(M191^2+N191^2)</f>
        <v>4.34553317095963</v>
      </c>
      <c r="P191" s="55" t="n">
        <f aca="false">IF(J191="","",MAX(0,J191-1.96*O191/100))</f>
        <v>0.291777289883853</v>
      </c>
      <c r="Q191" s="55" t="n">
        <f aca="false">IF(J191="","",MIN(1,J191+1.96*O191/100))</f>
        <v>0.462122190185471</v>
      </c>
      <c r="R191" s="32" t="str">
        <f aca="false">IF(L191="","",IF(ABS(L191)&lt;=O191,"Yes","No"))</f>
        <v>Yes</v>
      </c>
      <c r="S191" s="32" t="str">
        <f aca="false">IF(L191="","",IF(ABS(L191)&lt;=1.96*O191,"Yes","No"))</f>
        <v>Yes</v>
      </c>
      <c r="T191" s="54" t="n">
        <f aca="false">IF(D191="","",ROUND(SQRT(((D191+G191)*O191/100)^2+(J191*(D191+G191)*0.09179)^2),0))</f>
        <v>128</v>
      </c>
      <c r="U191" s="32"/>
    </row>
    <row r="192" customFormat="false" ht="15" hidden="false" customHeight="false" outlineLevel="0" collapsed="false">
      <c r="A192" s="32" t="s">
        <v>198</v>
      </c>
      <c r="B192" s="32" t="s">
        <v>354</v>
      </c>
      <c r="C192" s="32" t="s">
        <v>355</v>
      </c>
      <c r="D192" s="54" t="n">
        <v>1011</v>
      </c>
      <c r="E192" s="54" t="n">
        <v>1017</v>
      </c>
      <c r="F192" s="65" t="n">
        <f aca="false">IF(E192="","",D192-E192)</f>
        <v>-6</v>
      </c>
      <c r="G192" s="54" t="n">
        <v>1064</v>
      </c>
      <c r="H192" s="54" t="n">
        <v>1074</v>
      </c>
      <c r="I192" s="65" t="n">
        <f aca="false">IF(H192="","",G192-H192)</f>
        <v>-10</v>
      </c>
      <c r="J192" s="55" t="n">
        <f aca="false">IF(OR(D192="",D192+G192=0),"",D192/(D192+G192))</f>
        <v>0.487228915662651</v>
      </c>
      <c r="K192" s="55" t="n">
        <f aca="false">IF(E192="","",E192/(E192+H192))</f>
        <v>0.486370157819225</v>
      </c>
      <c r="L192" s="66" t="n">
        <f aca="false">IF(OR(K192="",J192=""),"",(J192-K192)*100)</f>
        <v>0.0858757843425317</v>
      </c>
      <c r="M192" s="36" t="n">
        <v>3.81593770440731</v>
      </c>
      <c r="N192" s="36" t="n">
        <v>2.07900889271623</v>
      </c>
      <c r="O192" s="36" t="n">
        <f aca="false">SQRT(M192^2+N192^2)</f>
        <v>4.34553317095963</v>
      </c>
      <c r="P192" s="55" t="n">
        <f aca="false">IF(J192="","",MAX(0,J192-1.96*O192/100))</f>
        <v>0.402056465511842</v>
      </c>
      <c r="Q192" s="55" t="n">
        <f aca="false">IF(J192="","",MIN(1,J192+1.96*O192/100))</f>
        <v>0.572401365813459</v>
      </c>
      <c r="R192" s="32" t="str">
        <f aca="false">IF(L192="","",IF(ABS(L192)&lt;=O192,"Yes","No"))</f>
        <v>Yes</v>
      </c>
      <c r="S192" s="32" t="str">
        <f aca="false">IF(L192="","",IF(ABS(L192)&lt;=1.96*O192,"Yes","No"))</f>
        <v>Yes</v>
      </c>
      <c r="T192" s="54" t="n">
        <f aca="false">IF(D192="","",ROUND(SQRT(((D192+G192)*O192/100)^2+(J192*(D192+G192)*0.09179)^2),0))</f>
        <v>129</v>
      </c>
      <c r="U192" s="32"/>
    </row>
    <row r="193" customFormat="false" ht="15" hidden="false" customHeight="false" outlineLevel="0" collapsed="false">
      <c r="A193" s="32" t="s">
        <v>198</v>
      </c>
      <c r="B193" s="32" t="s">
        <v>354</v>
      </c>
      <c r="C193" s="32" t="s">
        <v>356</v>
      </c>
      <c r="D193" s="54" t="n">
        <v>736</v>
      </c>
      <c r="E193" s="54" t="n">
        <v>753</v>
      </c>
      <c r="F193" s="65" t="n">
        <f aca="false">IF(E193="","",D193-E193)</f>
        <v>-17</v>
      </c>
      <c r="G193" s="54" t="n">
        <v>847</v>
      </c>
      <c r="H193" s="54" t="n">
        <v>851</v>
      </c>
      <c r="I193" s="65" t="n">
        <f aca="false">IF(H193="","",G193-H193)</f>
        <v>-4</v>
      </c>
      <c r="J193" s="55" t="n">
        <f aca="false">IF(OR(D193="",D193+G193=0),"",D193/(D193+G193))</f>
        <v>0.464939987365761</v>
      </c>
      <c r="K193" s="55" t="n">
        <f aca="false">IF(E193="","",E193/(E193+H193))</f>
        <v>0.469451371571072</v>
      </c>
      <c r="L193" s="66" t="n">
        <f aca="false">IF(OR(K193="",J193=""),"",(J193-K193)*100)</f>
        <v>-0.451138420531111</v>
      </c>
      <c r="M193" s="36" t="n">
        <v>3.81593770440731</v>
      </c>
      <c r="N193" s="36" t="n">
        <v>2.07900889271623</v>
      </c>
      <c r="O193" s="36" t="n">
        <f aca="false">SQRT(M193^2+N193^2)</f>
        <v>4.34553317095963</v>
      </c>
      <c r="P193" s="55" t="n">
        <f aca="false">IF(J193="","",MAX(0,J193-1.96*O193/100))</f>
        <v>0.379767537214952</v>
      </c>
      <c r="Q193" s="55" t="n">
        <f aca="false">IF(J193="","",MIN(1,J193+1.96*O193/100))</f>
        <v>0.55011243751657</v>
      </c>
      <c r="R193" s="32" t="str">
        <f aca="false">IF(L193="","",IF(ABS(L193)&lt;=O193,"Yes","No"))</f>
        <v>Yes</v>
      </c>
      <c r="S193" s="32" t="str">
        <f aca="false">IF(L193="","",IF(ABS(L193)&lt;=1.96*O193,"Yes","No"))</f>
        <v>Yes</v>
      </c>
      <c r="T193" s="54" t="n">
        <f aca="false">IF(D193="","",ROUND(SQRT(((D193+G193)*O193/100)^2+(J193*(D193+G193)*0.09179)^2),0))</f>
        <v>96</v>
      </c>
      <c r="U193" s="32"/>
    </row>
    <row r="194" customFormat="false" ht="15" hidden="false" customHeight="false" outlineLevel="0" collapsed="false">
      <c r="A194" s="32" t="s">
        <v>198</v>
      </c>
      <c r="B194" s="32" t="s">
        <v>354</v>
      </c>
      <c r="C194" s="32" t="s">
        <v>357</v>
      </c>
      <c r="D194" s="54" t="n">
        <v>681</v>
      </c>
      <c r="E194" s="54" t="n">
        <v>713</v>
      </c>
      <c r="F194" s="65" t="n">
        <f aca="false">IF(E194="","",D194-E194)</f>
        <v>-32</v>
      </c>
      <c r="G194" s="54" t="n">
        <v>772</v>
      </c>
      <c r="H194" s="54" t="n">
        <v>780</v>
      </c>
      <c r="I194" s="65" t="n">
        <f aca="false">IF(H194="","",G194-H194)</f>
        <v>-8</v>
      </c>
      <c r="J194" s="55" t="n">
        <f aca="false">IF(OR(D194="",D194+G194=0),"",D194/(D194+G194))</f>
        <v>0.468685478320716</v>
      </c>
      <c r="K194" s="55" t="n">
        <f aca="false">IF(E194="","",E194/(E194+H194))</f>
        <v>0.477561955793704</v>
      </c>
      <c r="L194" s="66" t="n">
        <f aca="false">IF(OR(K194="",J194=""),"",(J194-K194)*100)</f>
        <v>-0.88764774729882</v>
      </c>
      <c r="M194" s="36" t="n">
        <v>3.81593770440731</v>
      </c>
      <c r="N194" s="36" t="n">
        <v>2.07900889271623</v>
      </c>
      <c r="O194" s="36" t="n">
        <f aca="false">SQRT(M194^2+N194^2)</f>
        <v>4.34553317095963</v>
      </c>
      <c r="P194" s="55" t="n">
        <f aca="false">IF(J194="","",MAX(0,J194-1.96*O194/100))</f>
        <v>0.383513028169907</v>
      </c>
      <c r="Q194" s="55" t="n">
        <f aca="false">IF(J194="","",MIN(1,J194+1.96*O194/100))</f>
        <v>0.553857928471525</v>
      </c>
      <c r="R194" s="32" t="str">
        <f aca="false">IF(L194="","",IF(ABS(L194)&lt;=O194,"Yes","No"))</f>
        <v>Yes</v>
      </c>
      <c r="S194" s="32" t="str">
        <f aca="false">IF(L194="","",IF(ABS(L194)&lt;=1.96*O194,"Yes","No"))</f>
        <v>Yes</v>
      </c>
      <c r="T194" s="54" t="n">
        <f aca="false">IF(D194="","",ROUND(SQRT(((D194+G194)*O194/100)^2+(J194*(D194+G194)*0.09179)^2),0))</f>
        <v>89</v>
      </c>
      <c r="U194" s="32"/>
    </row>
    <row r="195" customFormat="false" ht="15" hidden="false" customHeight="false" outlineLevel="0" collapsed="false">
      <c r="A195" s="32" t="s">
        <v>198</v>
      </c>
      <c r="B195" s="32" t="s">
        <v>354</v>
      </c>
      <c r="C195" s="32" t="s">
        <v>358</v>
      </c>
      <c r="D195" s="54" t="n">
        <v>1654</v>
      </c>
      <c r="E195" s="54" t="n">
        <v>1648</v>
      </c>
      <c r="F195" s="65" t="n">
        <f aca="false">IF(E195="","",D195-E195)</f>
        <v>6</v>
      </c>
      <c r="G195" s="54" t="n">
        <v>1817</v>
      </c>
      <c r="H195" s="54" t="n">
        <v>1789</v>
      </c>
      <c r="I195" s="65" t="n">
        <f aca="false">IF(H195="","",G195-H195)</f>
        <v>28</v>
      </c>
      <c r="J195" s="55" t="n">
        <f aca="false">IF(OR(D195="",D195+G195=0),"",D195/(D195+G195))</f>
        <v>0.476519734946701</v>
      </c>
      <c r="K195" s="55" t="n">
        <f aca="false">IF(E195="","",E195/(E195+H195))</f>
        <v>0.479487925516439</v>
      </c>
      <c r="L195" s="66" t="n">
        <f aca="false">IF(OR(K195="",J195=""),"",(J195-K195)*100)</f>
        <v>-0.296819056973752</v>
      </c>
      <c r="M195" s="36" t="n">
        <v>3.81593770440731</v>
      </c>
      <c r="N195" s="36" t="n">
        <v>2.07900889271623</v>
      </c>
      <c r="O195" s="36" t="n">
        <f aca="false">SQRT(M195^2+N195^2)</f>
        <v>4.34553317095963</v>
      </c>
      <c r="P195" s="55" t="n">
        <f aca="false">IF(J195="","",MAX(0,J195-1.96*O195/100))</f>
        <v>0.391347284795892</v>
      </c>
      <c r="Q195" s="55" t="n">
        <f aca="false">IF(J195="","",MIN(1,J195+1.96*O195/100))</f>
        <v>0.56169218509751</v>
      </c>
      <c r="R195" s="32" t="str">
        <f aca="false">IF(L195="","",IF(ABS(L195)&lt;=O195,"Yes","No"))</f>
        <v>Yes</v>
      </c>
      <c r="S195" s="32" t="str">
        <f aca="false">IF(L195="","",IF(ABS(L195)&lt;=1.96*O195,"Yes","No"))</f>
        <v>Yes</v>
      </c>
      <c r="T195" s="54" t="n">
        <f aca="false">IF(D195="","",ROUND(SQRT(((D195+G195)*O195/100)^2+(J195*(D195+G195)*0.09179)^2),0))</f>
        <v>214</v>
      </c>
      <c r="U195" s="32"/>
    </row>
    <row r="196" customFormat="false" ht="15" hidden="false" customHeight="false" outlineLevel="0" collapsed="false">
      <c r="A196" s="32" t="s">
        <v>198</v>
      </c>
      <c r="B196" s="32" t="s">
        <v>354</v>
      </c>
      <c r="C196" s="32" t="s">
        <v>359</v>
      </c>
      <c r="D196" s="54" t="n">
        <v>676</v>
      </c>
      <c r="E196" s="54" t="n">
        <v>683</v>
      </c>
      <c r="F196" s="65" t="n">
        <f aca="false">IF(E196="","",D196-E196)</f>
        <v>-7</v>
      </c>
      <c r="G196" s="54" t="n">
        <v>717</v>
      </c>
      <c r="H196" s="54" t="n">
        <v>663</v>
      </c>
      <c r="I196" s="65" t="n">
        <f aca="false">IF(H196="","",G196-H196)</f>
        <v>54</v>
      </c>
      <c r="J196" s="55" t="n">
        <f aca="false">IF(OR(D196="",D196+G196=0),"",D196/(D196+G196))</f>
        <v>0.485283560660445</v>
      </c>
      <c r="K196" s="55" t="n">
        <f aca="false">IF(E196="","",E196/(E196+H196))</f>
        <v>0.507429420505201</v>
      </c>
      <c r="L196" s="66" t="n">
        <f aca="false">IF(OR(K196="",J196=""),"",(J196-K196)*100)</f>
        <v>-2.21458598447555</v>
      </c>
      <c r="M196" s="36" t="n">
        <v>3.81593770440731</v>
      </c>
      <c r="N196" s="36" t="n">
        <v>2.07900889271623</v>
      </c>
      <c r="O196" s="36" t="n">
        <f aca="false">SQRT(M196^2+N196^2)</f>
        <v>4.34553317095963</v>
      </c>
      <c r="P196" s="55" t="n">
        <f aca="false">IF(J196="","",MAX(0,J196-1.96*O196/100))</f>
        <v>0.400111110509636</v>
      </c>
      <c r="Q196" s="55" t="n">
        <f aca="false">IF(J196="","",MIN(1,J196+1.96*O196/100))</f>
        <v>0.570456010811254</v>
      </c>
      <c r="R196" s="32" t="str">
        <f aca="false">IF(L196="","",IF(ABS(L196)&lt;=O196,"Yes","No"))</f>
        <v>Yes</v>
      </c>
      <c r="S196" s="32" t="str">
        <f aca="false">IF(L196="","",IF(ABS(L196)&lt;=1.96*O196,"Yes","No"))</f>
        <v>Yes</v>
      </c>
      <c r="T196" s="54" t="n">
        <f aca="false">IF(D196="","",ROUND(SQRT(((D196+G196)*O196/100)^2+(J196*(D196+G196)*0.09179)^2),0))</f>
        <v>87</v>
      </c>
      <c r="U196" s="32"/>
    </row>
    <row r="197" customFormat="false" ht="15" hidden="false" customHeight="false" outlineLevel="0" collapsed="false">
      <c r="A197" s="32" t="s">
        <v>198</v>
      </c>
      <c r="B197" s="32" t="s">
        <v>354</v>
      </c>
      <c r="C197" s="32" t="s">
        <v>360</v>
      </c>
      <c r="D197" s="54" t="n">
        <v>637</v>
      </c>
      <c r="E197" s="54" t="n">
        <v>648</v>
      </c>
      <c r="F197" s="65" t="n">
        <f aca="false">IF(E197="","",D197-E197)</f>
        <v>-11</v>
      </c>
      <c r="G197" s="54" t="n">
        <v>618</v>
      </c>
      <c r="H197" s="54" t="n">
        <v>583</v>
      </c>
      <c r="I197" s="65" t="n">
        <f aca="false">IF(H197="","",G197-H197)</f>
        <v>35</v>
      </c>
      <c r="J197" s="55" t="n">
        <f aca="false">IF(OR(D197="",D197+G197=0),"",D197/(D197+G197))</f>
        <v>0.507569721115538</v>
      </c>
      <c r="K197" s="55" t="n">
        <f aca="false">IF(E197="","",E197/(E197+H197))</f>
        <v>0.526401299756296</v>
      </c>
      <c r="L197" s="66" t="n">
        <f aca="false">IF(OR(K197="",J197=""),"",(J197-K197)*100)</f>
        <v>-1.88315786407578</v>
      </c>
      <c r="M197" s="36" t="n">
        <v>3.81593770440731</v>
      </c>
      <c r="N197" s="36" t="n">
        <v>2.07900889271623</v>
      </c>
      <c r="O197" s="36" t="n">
        <f aca="false">SQRT(M197^2+N197^2)</f>
        <v>4.34553317095963</v>
      </c>
      <c r="P197" s="55" t="n">
        <f aca="false">IF(J197="","",MAX(0,J197-1.96*O197/100))</f>
        <v>0.422397270964729</v>
      </c>
      <c r="Q197" s="55" t="n">
        <f aca="false">IF(J197="","",MIN(1,J197+1.96*O197/100))</f>
        <v>0.592742171266347</v>
      </c>
      <c r="R197" s="32" t="str">
        <f aca="false">IF(L197="","",IF(ABS(L197)&lt;=O197,"Yes","No"))</f>
        <v>Yes</v>
      </c>
      <c r="S197" s="32" t="str">
        <f aca="false">IF(L197="","",IF(ABS(L197)&lt;=1.96*O197,"Yes","No"))</f>
        <v>Yes</v>
      </c>
      <c r="T197" s="54" t="n">
        <f aca="false">IF(D197="","",ROUND(SQRT(((D197+G197)*O197/100)^2+(J197*(D197+G197)*0.09179)^2),0))</f>
        <v>80</v>
      </c>
      <c r="U197" s="32"/>
    </row>
    <row r="198" customFormat="false" ht="15" hidden="false" customHeight="false" outlineLevel="0" collapsed="false">
      <c r="A198" s="32" t="s">
        <v>198</v>
      </c>
      <c r="B198" s="32" t="s">
        <v>361</v>
      </c>
      <c r="C198" s="32" t="s">
        <v>362</v>
      </c>
      <c r="D198" s="54" t="n">
        <v>238</v>
      </c>
      <c r="E198" s="54" t="n">
        <v>243</v>
      </c>
      <c r="F198" s="65" t="n">
        <f aca="false">IF(E198="","",D198-E198)</f>
        <v>-5</v>
      </c>
      <c r="G198" s="54" t="n">
        <v>545</v>
      </c>
      <c r="H198" s="54" t="n">
        <v>532</v>
      </c>
      <c r="I198" s="65" t="n">
        <f aca="false">IF(H198="","",G198-H198)</f>
        <v>13</v>
      </c>
      <c r="J198" s="55" t="n">
        <f aca="false">IF(OR(D198="",D198+G198=0),"",D198/(D198+G198))</f>
        <v>0.303959131545338</v>
      </c>
      <c r="K198" s="55" t="n">
        <f aca="false">IF(E198="","",E198/(E198+H198))</f>
        <v>0.313548387096774</v>
      </c>
      <c r="L198" s="66" t="n">
        <f aca="false">IF(OR(K198="",J198=""),"",(J198-K198)*100)</f>
        <v>-0.958925555143575</v>
      </c>
      <c r="M198" s="36" t="n">
        <v>3.90577125069094</v>
      </c>
      <c r="N198" s="36" t="n">
        <v>2.07900889271623</v>
      </c>
      <c r="O198" s="36" t="n">
        <f aca="false">SQRT(M198^2+N198^2)</f>
        <v>4.42462733331487</v>
      </c>
      <c r="P198" s="55" t="n">
        <f aca="false">IF(J198="","",MAX(0,J198-1.96*O198/100))</f>
        <v>0.217236435812367</v>
      </c>
      <c r="Q198" s="55" t="n">
        <f aca="false">IF(J198="","",MIN(1,J198+1.96*O198/100))</f>
        <v>0.39068182727831</v>
      </c>
      <c r="R198" s="32" t="str">
        <f aca="false">IF(L198="","",IF(ABS(L198)&lt;=O198,"Yes","No"))</f>
        <v>Yes</v>
      </c>
      <c r="S198" s="32" t="str">
        <f aca="false">IF(L198="","",IF(ABS(L198)&lt;=1.96*O198,"Yes","No"))</f>
        <v>Yes</v>
      </c>
      <c r="T198" s="54" t="n">
        <f aca="false">IF(D198="","",ROUND(SQRT(((D198+G198)*O198/100)^2+(J198*(D198+G198)*0.09439)^2),0))</f>
        <v>41</v>
      </c>
      <c r="U198" s="32"/>
    </row>
    <row r="199" customFormat="false" ht="15" hidden="false" customHeight="false" outlineLevel="0" collapsed="false">
      <c r="A199" s="32" t="s">
        <v>198</v>
      </c>
      <c r="B199" s="32" t="s">
        <v>361</v>
      </c>
      <c r="C199" s="32" t="s">
        <v>363</v>
      </c>
      <c r="D199" s="54" t="n">
        <v>820</v>
      </c>
      <c r="E199" s="54" t="n">
        <v>841</v>
      </c>
      <c r="F199" s="65" t="n">
        <f aca="false">IF(E199="","",D199-E199)</f>
        <v>-21</v>
      </c>
      <c r="G199" s="54" t="n">
        <v>1662</v>
      </c>
      <c r="H199" s="54" t="n">
        <v>1653</v>
      </c>
      <c r="I199" s="65" t="n">
        <f aca="false">IF(H199="","",G199-H199)</f>
        <v>9</v>
      </c>
      <c r="J199" s="55" t="n">
        <f aca="false">IF(OR(D199="",D199+G199=0),"",D199/(D199+G199))</f>
        <v>0.330378726833199</v>
      </c>
      <c r="K199" s="55" t="n">
        <f aca="false">IF(E199="","",E199/(E199+H199))</f>
        <v>0.337209302325581</v>
      </c>
      <c r="L199" s="66" t="n">
        <f aca="false">IF(OR(K199="",J199=""),"",(J199-K199)*100)</f>
        <v>-0.683057549238236</v>
      </c>
      <c r="M199" s="36" t="n">
        <v>3.81593770440731</v>
      </c>
      <c r="N199" s="36" t="n">
        <v>2.07900889271623</v>
      </c>
      <c r="O199" s="36" t="n">
        <f aca="false">SQRT(M199^2+N199^2)</f>
        <v>4.34553317095963</v>
      </c>
      <c r="P199" s="55" t="n">
        <f aca="false">IF(J199="","",MAX(0,J199-1.96*O199/100))</f>
        <v>0.24520627668239</v>
      </c>
      <c r="Q199" s="55" t="n">
        <f aca="false">IF(J199="","",MIN(1,J199+1.96*O199/100))</f>
        <v>0.415551176984008</v>
      </c>
      <c r="R199" s="32" t="str">
        <f aca="false">IF(L199="","",IF(ABS(L199)&lt;=O199,"Yes","No"))</f>
        <v>Yes</v>
      </c>
      <c r="S199" s="32" t="str">
        <f aca="false">IF(L199="","",IF(ABS(L199)&lt;=1.96*O199,"Yes","No"))</f>
        <v>Yes</v>
      </c>
      <c r="T199" s="54" t="n">
        <f aca="false">IF(D199="","",ROUND(SQRT(((D199+G199)*O199/100)^2+(J199*(D199+G199)*0.09179)^2),0))</f>
        <v>132</v>
      </c>
      <c r="U199" s="32"/>
    </row>
    <row r="200" customFormat="false" ht="15" hidden="false" customHeight="false" outlineLevel="0" collapsed="false">
      <c r="A200" s="32" t="s">
        <v>198</v>
      </c>
      <c r="B200" s="32" t="s">
        <v>361</v>
      </c>
      <c r="C200" s="32" t="s">
        <v>364</v>
      </c>
      <c r="D200" s="54" t="n">
        <v>204</v>
      </c>
      <c r="E200" s="54" t="n">
        <v>182</v>
      </c>
      <c r="F200" s="65" t="n">
        <f aca="false">IF(E200="","",D200-E200)</f>
        <v>22</v>
      </c>
      <c r="G200" s="54" t="n">
        <v>469</v>
      </c>
      <c r="H200" s="54" t="n">
        <v>484</v>
      </c>
      <c r="I200" s="65" t="n">
        <f aca="false">IF(H200="","",G200-H200)</f>
        <v>-15</v>
      </c>
      <c r="J200" s="55" t="n">
        <f aca="false">IF(OR(D200="",D200+G200=0),"",D200/(D200+G200))</f>
        <v>0.303120356612184</v>
      </c>
      <c r="K200" s="55" t="n">
        <f aca="false">IF(E200="","",E200/(E200+H200))</f>
        <v>0.273273273273273</v>
      </c>
      <c r="L200" s="66" t="n">
        <f aca="false">IF(OR(K200="",J200=""),"",(J200-K200)*100)</f>
        <v>2.9847083338911</v>
      </c>
      <c r="M200" s="36" t="n">
        <v>4.95394180230378</v>
      </c>
      <c r="N200" s="36" t="n">
        <v>2.07900889271623</v>
      </c>
      <c r="O200" s="36" t="n">
        <f aca="false">SQRT(M200^2+N200^2)</f>
        <v>5.37250568697754</v>
      </c>
      <c r="P200" s="55" t="n">
        <f aca="false">IF(J200="","",MAX(0,J200-1.96*O200/100))</f>
        <v>0.197819245147425</v>
      </c>
      <c r="Q200" s="55" t="n">
        <f aca="false">IF(J200="","",MIN(1,J200+1.96*O200/100))</f>
        <v>0.408421468076944</v>
      </c>
      <c r="R200" s="32" t="str">
        <f aca="false">IF(L200="","",IF(ABS(L200)&lt;=O200,"Yes","No"))</f>
        <v>Yes</v>
      </c>
      <c r="S200" s="32" t="str">
        <f aca="false">IF(L200="","",IF(ABS(L200)&lt;=1.96*O200,"Yes","No"))</f>
        <v>Yes</v>
      </c>
      <c r="T200" s="54" t="n">
        <f aca="false">IF(D200="","",ROUND(SQRT(((D200+G200)*O200/100)^2+(J200*(D200+G200)*0.15542)^2),0))</f>
        <v>48</v>
      </c>
      <c r="U200" s="32"/>
    </row>
    <row r="201" customFormat="false" ht="15" hidden="false" customHeight="false" outlineLevel="0" collapsed="false">
      <c r="A201" s="32" t="s">
        <v>198</v>
      </c>
      <c r="B201" s="32" t="s">
        <v>365</v>
      </c>
      <c r="C201" s="32" t="s">
        <v>365</v>
      </c>
      <c r="D201" s="54" t="n">
        <v>1088</v>
      </c>
      <c r="E201" s="54" t="n">
        <v>1172</v>
      </c>
      <c r="F201" s="65" t="n">
        <f aca="false">IF(E201="","",D201-E201)</f>
        <v>-84</v>
      </c>
      <c r="G201" s="54" t="n">
        <v>2297</v>
      </c>
      <c r="H201" s="54" t="n">
        <v>2201</v>
      </c>
      <c r="I201" s="65" t="n">
        <f aca="false">IF(H201="","",G201-H201)</f>
        <v>96</v>
      </c>
      <c r="J201" s="55" t="n">
        <f aca="false">IF(OR(D201="",D201+G201=0),"",D201/(D201+G201))</f>
        <v>0.321418020679468</v>
      </c>
      <c r="K201" s="55" t="n">
        <f aca="false">IF(E201="","",E201/(E201+H201))</f>
        <v>0.347465164541951</v>
      </c>
      <c r="L201" s="66" t="n">
        <f aca="false">IF(OR(K201="",J201=""),"",(J201-K201)*100)</f>
        <v>-2.60471438624826</v>
      </c>
      <c r="M201" s="36" t="n">
        <v>3.81593770440731</v>
      </c>
      <c r="N201" s="36" t="n">
        <v>2.07900889271623</v>
      </c>
      <c r="O201" s="36" t="n">
        <f aca="false">SQRT(M201^2+N201^2)</f>
        <v>4.34553317095963</v>
      </c>
      <c r="P201" s="55" t="n">
        <f aca="false">IF(J201="","",MAX(0,J201-1.96*O201/100))</f>
        <v>0.236245570528659</v>
      </c>
      <c r="Q201" s="55" t="n">
        <f aca="false">IF(J201="","",MIN(1,J201+1.96*O201/100))</f>
        <v>0.406590470830277</v>
      </c>
      <c r="R201" s="32" t="str">
        <f aca="false">IF(L201="","",IF(ABS(L201)&lt;=O201,"Yes","No"))</f>
        <v>Yes</v>
      </c>
      <c r="S201" s="32" t="str">
        <f aca="false">IF(L201="","",IF(ABS(L201)&lt;=1.96*O201,"Yes","No"))</f>
        <v>Yes</v>
      </c>
      <c r="T201" s="54" t="n">
        <f aca="false">IF(D201="","",ROUND(SQRT(((D201+G201)*O201/100)^2+(J201*(D201+G201)*0.09179)^2),0))</f>
        <v>178</v>
      </c>
      <c r="U201" s="32"/>
    </row>
    <row r="202" customFormat="false" ht="15" hidden="false" customHeight="false" outlineLevel="0" collapsed="false">
      <c r="A202" s="32" t="s">
        <v>198</v>
      </c>
      <c r="B202" s="32" t="s">
        <v>366</v>
      </c>
      <c r="C202" s="32" t="s">
        <v>367</v>
      </c>
      <c r="D202" s="54" t="n">
        <v>799</v>
      </c>
      <c r="E202" s="54" t="n">
        <v>811</v>
      </c>
      <c r="F202" s="65" t="n">
        <f aca="false">IF(E202="","",D202-E202)</f>
        <v>-12</v>
      </c>
      <c r="G202" s="54" t="n">
        <v>918</v>
      </c>
      <c r="H202" s="54" t="n">
        <v>918</v>
      </c>
      <c r="I202" s="65" t="n">
        <f aca="false">IF(H202="","",G202-H202)</f>
        <v>0</v>
      </c>
      <c r="J202" s="55" t="n">
        <f aca="false">IF(OR(D202="",D202+G202=0),"",D202/(D202+G202))</f>
        <v>0.465346534653465</v>
      </c>
      <c r="K202" s="55" t="n">
        <f aca="false">IF(E202="","",E202/(E202+H202))</f>
        <v>0.469057258530943</v>
      </c>
      <c r="L202" s="66" t="n">
        <f aca="false">IF(OR(K202="",J202=""),"",(J202-K202)*100)</f>
        <v>-0.37107238774774</v>
      </c>
      <c r="M202" s="36" t="n">
        <v>3.81593770440731</v>
      </c>
      <c r="N202" s="36" t="n">
        <v>2.07900889271623</v>
      </c>
      <c r="O202" s="36" t="n">
        <f aca="false">SQRT(M202^2+N202^2)</f>
        <v>4.34553317095963</v>
      </c>
      <c r="P202" s="55" t="n">
        <f aca="false">IF(J202="","",MAX(0,J202-1.96*O202/100))</f>
        <v>0.380174084502657</v>
      </c>
      <c r="Q202" s="55" t="n">
        <f aca="false">IF(J202="","",MIN(1,J202+1.96*O202/100))</f>
        <v>0.550518984804274</v>
      </c>
      <c r="R202" s="32" t="str">
        <f aca="false">IF(L202="","",IF(ABS(L202)&lt;=O202,"Yes","No"))</f>
        <v>Yes</v>
      </c>
      <c r="S202" s="32" t="str">
        <f aca="false">IF(L202="","",IF(ABS(L202)&lt;=1.96*O202,"Yes","No"))</f>
        <v>Yes</v>
      </c>
      <c r="T202" s="54" t="n">
        <f aca="false">IF(D202="","",ROUND(SQRT(((D202+G202)*O202/100)^2+(J202*(D202+G202)*0.09179)^2),0))</f>
        <v>105</v>
      </c>
      <c r="U202" s="32"/>
    </row>
    <row r="203" customFormat="false" ht="15" hidden="false" customHeight="false" outlineLevel="0" collapsed="false">
      <c r="A203" s="32" t="s">
        <v>198</v>
      </c>
      <c r="B203" s="32" t="s">
        <v>366</v>
      </c>
      <c r="C203" s="32" t="s">
        <v>368</v>
      </c>
      <c r="D203" s="54" t="n">
        <v>630</v>
      </c>
      <c r="E203" s="54" t="n">
        <v>606</v>
      </c>
      <c r="F203" s="65" t="n">
        <f aca="false">IF(E203="","",D203-E203)</f>
        <v>24</v>
      </c>
      <c r="G203" s="54" t="n">
        <v>674</v>
      </c>
      <c r="H203" s="54" t="n">
        <v>669</v>
      </c>
      <c r="I203" s="65" t="n">
        <f aca="false">IF(H203="","",G203-H203)</f>
        <v>5</v>
      </c>
      <c r="J203" s="55" t="n">
        <f aca="false">IF(OR(D203="",D203+G203=0),"",D203/(D203+G203))</f>
        <v>0.483128834355828</v>
      </c>
      <c r="K203" s="55" t="n">
        <f aca="false">IF(E203="","",E203/(E203+H203))</f>
        <v>0.475294117647059</v>
      </c>
      <c r="L203" s="66" t="n">
        <f aca="false">IF(OR(K203="",J203=""),"",(J203-K203)*100)</f>
        <v>0.78347167087694</v>
      </c>
      <c r="M203" s="36" t="n">
        <v>3.81593770440731</v>
      </c>
      <c r="N203" s="36" t="n">
        <v>2.07900889271623</v>
      </c>
      <c r="O203" s="36" t="n">
        <f aca="false">SQRT(M203^2+N203^2)</f>
        <v>4.34553317095963</v>
      </c>
      <c r="P203" s="55" t="n">
        <f aca="false">IF(J203="","",MAX(0,J203-1.96*O203/100))</f>
        <v>0.397956384205019</v>
      </c>
      <c r="Q203" s="55" t="n">
        <f aca="false">IF(J203="","",MIN(1,J203+1.96*O203/100))</f>
        <v>0.568301284506637</v>
      </c>
      <c r="R203" s="32" t="str">
        <f aca="false">IF(L203="","",IF(ABS(L203)&lt;=O203,"Yes","No"))</f>
        <v>Yes</v>
      </c>
      <c r="S203" s="32" t="str">
        <f aca="false">IF(L203="","",IF(ABS(L203)&lt;=1.96*O203,"Yes","No"))</f>
        <v>Yes</v>
      </c>
      <c r="T203" s="54" t="n">
        <f aca="false">IF(D203="","",ROUND(SQRT(((D203+G203)*O203/100)^2+(J203*(D203+G203)*0.09179)^2),0))</f>
        <v>81</v>
      </c>
      <c r="U203" s="32"/>
    </row>
    <row r="204" customFormat="false" ht="15" hidden="false" customHeight="false" outlineLevel="0" collapsed="false">
      <c r="A204" s="32" t="s">
        <v>198</v>
      </c>
      <c r="B204" s="32" t="s">
        <v>366</v>
      </c>
      <c r="C204" s="32" t="s">
        <v>369</v>
      </c>
      <c r="D204" s="54" t="n">
        <v>775</v>
      </c>
      <c r="E204" s="54" t="n">
        <v>732</v>
      </c>
      <c r="F204" s="65" t="n">
        <f aca="false">IF(E204="","",D204-E204)</f>
        <v>43</v>
      </c>
      <c r="G204" s="54" t="n">
        <v>587</v>
      </c>
      <c r="H204" s="54" t="n">
        <v>616</v>
      </c>
      <c r="I204" s="65" t="n">
        <f aca="false">IF(H204="","",G204-H204)</f>
        <v>-29</v>
      </c>
      <c r="J204" s="55" t="n">
        <f aca="false">IF(OR(D204="",D204+G204=0),"",D204/(D204+G204))</f>
        <v>0.569016152716593</v>
      </c>
      <c r="K204" s="55" t="n">
        <f aca="false">IF(E204="","",E204/(E204+H204))</f>
        <v>0.543026706231454</v>
      </c>
      <c r="L204" s="66" t="n">
        <f aca="false">IF(OR(K204="",J204=""),"",(J204-K204)*100)</f>
        <v>2.59894464851392</v>
      </c>
      <c r="M204" s="36" t="n">
        <v>3.81593770440731</v>
      </c>
      <c r="N204" s="36" t="n">
        <v>2.07900889271623</v>
      </c>
      <c r="O204" s="36" t="n">
        <f aca="false">SQRT(M204^2+N204^2)</f>
        <v>4.34553317095963</v>
      </c>
      <c r="P204" s="55" t="n">
        <f aca="false">IF(J204="","",MAX(0,J204-1.96*O204/100))</f>
        <v>0.483843702565784</v>
      </c>
      <c r="Q204" s="55" t="n">
        <f aca="false">IF(J204="","",MIN(1,J204+1.96*O204/100))</f>
        <v>0.654188602867402</v>
      </c>
      <c r="R204" s="32" t="str">
        <f aca="false">IF(L204="","",IF(ABS(L204)&lt;=O204,"Yes","No"))</f>
        <v>Yes</v>
      </c>
      <c r="S204" s="32" t="str">
        <f aca="false">IF(L204="","",IF(ABS(L204)&lt;=1.96*O204,"Yes","No"))</f>
        <v>Yes</v>
      </c>
      <c r="T204" s="54" t="n">
        <f aca="false">IF(D204="","",ROUND(SQRT(((D204+G204)*O204/100)^2+(J204*(D204+G204)*0.09179)^2),0))</f>
        <v>93</v>
      </c>
      <c r="U204" s="32"/>
    </row>
    <row r="205" customFormat="false" ht="15" hidden="false" customHeight="false" outlineLevel="0" collapsed="false">
      <c r="A205" s="32" t="s">
        <v>198</v>
      </c>
      <c r="B205" s="32" t="s">
        <v>366</v>
      </c>
      <c r="C205" s="32" t="s">
        <v>370</v>
      </c>
      <c r="D205" s="54" t="n">
        <v>902</v>
      </c>
      <c r="E205" s="54" t="n">
        <v>871</v>
      </c>
      <c r="F205" s="65" t="n">
        <f aca="false">IF(E205="","",D205-E205)</f>
        <v>31</v>
      </c>
      <c r="G205" s="54" t="n">
        <v>638</v>
      </c>
      <c r="H205" s="54" t="n">
        <v>616</v>
      </c>
      <c r="I205" s="65" t="n">
        <f aca="false">IF(H205="","",G205-H205)</f>
        <v>22</v>
      </c>
      <c r="J205" s="55" t="n">
        <f aca="false">IF(OR(D205="",D205+G205=0),"",D205/(D205+G205))</f>
        <v>0.585714285714286</v>
      </c>
      <c r="K205" s="55" t="n">
        <f aca="false">IF(E205="","",E205/(E205+H205))</f>
        <v>0.585743106926698</v>
      </c>
      <c r="L205" s="66" t="n">
        <f aca="false">IF(OR(K205="",J205=""),"",(J205-K205)*100)</f>
        <v>-0.00288212124123222</v>
      </c>
      <c r="M205" s="36" t="n">
        <v>3.81593770440731</v>
      </c>
      <c r="N205" s="36" t="n">
        <v>2.07900889271623</v>
      </c>
      <c r="O205" s="36" t="n">
        <f aca="false">SQRT(M205^2+N205^2)</f>
        <v>4.34553317095963</v>
      </c>
      <c r="P205" s="55" t="n">
        <f aca="false">IF(J205="","",MAX(0,J205-1.96*O205/100))</f>
        <v>0.500541835563477</v>
      </c>
      <c r="Q205" s="55" t="n">
        <f aca="false">IF(J205="","",MIN(1,J205+1.96*O205/100))</f>
        <v>0.670886735865095</v>
      </c>
      <c r="R205" s="32" t="str">
        <f aca="false">IF(L205="","",IF(ABS(L205)&lt;=O205,"Yes","No"))</f>
        <v>Yes</v>
      </c>
      <c r="S205" s="32" t="str">
        <f aca="false">IF(L205="","",IF(ABS(L205)&lt;=1.96*O205,"Yes","No"))</f>
        <v>Yes</v>
      </c>
      <c r="T205" s="54" t="n">
        <f aca="false">IF(D205="","",ROUND(SQRT(((D205+G205)*O205/100)^2+(J205*(D205+G205)*0.09179)^2),0))</f>
        <v>106</v>
      </c>
      <c r="U205" s="32"/>
    </row>
    <row r="206" customFormat="false" ht="15" hidden="false" customHeight="false" outlineLevel="0" collapsed="false">
      <c r="A206" s="32" t="s">
        <v>198</v>
      </c>
      <c r="B206" s="32" t="s">
        <v>366</v>
      </c>
      <c r="C206" s="32" t="s">
        <v>371</v>
      </c>
      <c r="D206" s="54" t="n">
        <v>310</v>
      </c>
      <c r="E206" s="54" t="n">
        <v>305</v>
      </c>
      <c r="F206" s="65" t="n">
        <f aca="false">IF(E206="","",D206-E206)</f>
        <v>5</v>
      </c>
      <c r="G206" s="54" t="n">
        <v>265</v>
      </c>
      <c r="H206" s="54" t="n">
        <v>262</v>
      </c>
      <c r="I206" s="65" t="n">
        <f aca="false">IF(H206="","",G206-H206)</f>
        <v>3</v>
      </c>
      <c r="J206" s="55" t="n">
        <f aca="false">IF(OR(D206="",D206+G206=0),"",D206/(D206+G206))</f>
        <v>0.539130434782609</v>
      </c>
      <c r="K206" s="55" t="n">
        <f aca="false">IF(E206="","",E206/(E206+H206))</f>
        <v>0.537918871252205</v>
      </c>
      <c r="L206" s="66" t="n">
        <f aca="false">IF(OR(K206="",J206=""),"",(J206-K206)*100)</f>
        <v>0.121156353040408</v>
      </c>
      <c r="M206" s="36" t="n">
        <v>4.95394180230378</v>
      </c>
      <c r="N206" s="36" t="n">
        <v>2.07900889271623</v>
      </c>
      <c r="O206" s="36" t="n">
        <f aca="false">SQRT(M206^2+N206^2)</f>
        <v>5.37250568697754</v>
      </c>
      <c r="P206" s="55" t="n">
        <f aca="false">IF(J206="","",MAX(0,J206-1.96*O206/100))</f>
        <v>0.433829323317849</v>
      </c>
      <c r="Q206" s="55" t="n">
        <f aca="false">IF(J206="","",MIN(1,J206+1.96*O206/100))</f>
        <v>0.644431546247368</v>
      </c>
      <c r="R206" s="32" t="str">
        <f aca="false">IF(L206="","",IF(ABS(L206)&lt;=O206,"Yes","No"))</f>
        <v>Yes</v>
      </c>
      <c r="S206" s="32" t="str">
        <f aca="false">IF(L206="","",IF(ABS(L206)&lt;=1.96*O206,"Yes","No"))</f>
        <v>Yes</v>
      </c>
      <c r="T206" s="54" t="n">
        <f aca="false">IF(D206="","",ROUND(SQRT(((D206+G206)*O206/100)^2+(J206*(D206+G206)*0.15542)^2),0))</f>
        <v>57</v>
      </c>
      <c r="U206" s="32"/>
    </row>
    <row r="207" customFormat="false" ht="15" hidden="false" customHeight="false" outlineLevel="0" collapsed="false">
      <c r="A207" s="32" t="s">
        <v>198</v>
      </c>
      <c r="B207" s="32" t="s">
        <v>366</v>
      </c>
      <c r="C207" s="32" t="s">
        <v>372</v>
      </c>
      <c r="D207" s="54" t="n">
        <v>558</v>
      </c>
      <c r="E207" s="54" t="n">
        <v>535</v>
      </c>
      <c r="F207" s="65" t="n">
        <f aca="false">IF(E207="","",D207-E207)</f>
        <v>23</v>
      </c>
      <c r="G207" s="54" t="n">
        <v>340</v>
      </c>
      <c r="H207" s="54" t="n">
        <v>364</v>
      </c>
      <c r="I207" s="65" t="n">
        <f aca="false">IF(H207="","",G207-H207)</f>
        <v>-24</v>
      </c>
      <c r="J207" s="55" t="n">
        <f aca="false">IF(OR(D207="",D207+G207=0),"",D207/(D207+G207))</f>
        <v>0.621380846325167</v>
      </c>
      <c r="K207" s="55" t="n">
        <f aca="false">IF(E207="","",E207/(E207+H207))</f>
        <v>0.595105672969967</v>
      </c>
      <c r="L207" s="66" t="n">
        <f aca="false">IF(OR(K207="",J207=""),"",(J207-K207)*100)</f>
        <v>2.62751733552004</v>
      </c>
      <c r="M207" s="36" t="n">
        <v>3.90577125069094</v>
      </c>
      <c r="N207" s="36" t="n">
        <v>2.07900889271623</v>
      </c>
      <c r="O207" s="36" t="n">
        <f aca="false">SQRT(M207^2+N207^2)</f>
        <v>4.42462733331487</v>
      </c>
      <c r="P207" s="55" t="n">
        <f aca="false">IF(J207="","",MAX(0,J207-1.96*O207/100))</f>
        <v>0.534658150592196</v>
      </c>
      <c r="Q207" s="55" t="n">
        <f aca="false">IF(J207="","",MIN(1,J207+1.96*O207/100))</f>
        <v>0.708103542058138</v>
      </c>
      <c r="R207" s="32" t="str">
        <f aca="false">IF(L207="","",IF(ABS(L207)&lt;=O207,"Yes","No"))</f>
        <v>Yes</v>
      </c>
      <c r="S207" s="32" t="str">
        <f aca="false">IF(L207="","",IF(ABS(L207)&lt;=1.96*O207,"Yes","No"))</f>
        <v>Yes</v>
      </c>
      <c r="T207" s="54" t="n">
        <f aca="false">IF(D207="","",ROUND(SQRT(((D207+G207)*O207/100)^2+(J207*(D207+G207)*0.09439)^2),0))</f>
        <v>66</v>
      </c>
      <c r="U207" s="32"/>
    </row>
    <row r="208" customFormat="false" ht="15" hidden="false" customHeight="false" outlineLevel="0" collapsed="false">
      <c r="A208" s="32" t="s">
        <v>198</v>
      </c>
      <c r="B208" s="32" t="s">
        <v>366</v>
      </c>
      <c r="C208" s="32" t="s">
        <v>373</v>
      </c>
      <c r="D208" s="54" t="n">
        <v>523</v>
      </c>
      <c r="E208" s="54" t="n">
        <v>564</v>
      </c>
      <c r="F208" s="65" t="n">
        <f aca="false">IF(E208="","",D208-E208)</f>
        <v>-41</v>
      </c>
      <c r="G208" s="54" t="n">
        <v>448</v>
      </c>
      <c r="H208" s="54" t="n">
        <v>451</v>
      </c>
      <c r="I208" s="65" t="n">
        <f aca="false">IF(H208="","",G208-H208)</f>
        <v>-3</v>
      </c>
      <c r="J208" s="55" t="n">
        <f aca="false">IF(OR(D208="",D208+G208=0),"",D208/(D208+G208))</f>
        <v>0.538619979402678</v>
      </c>
      <c r="K208" s="55" t="n">
        <f aca="false">IF(E208="","",E208/(E208+H208))</f>
        <v>0.555665024630542</v>
      </c>
      <c r="L208" s="66" t="n">
        <f aca="false">IF(OR(K208="",J208=""),"",(J208-K208)*100)</f>
        <v>-1.70450452278642</v>
      </c>
      <c r="M208" s="36" t="n">
        <v>3.90577125069094</v>
      </c>
      <c r="N208" s="36" t="n">
        <v>2.07900889271623</v>
      </c>
      <c r="O208" s="36" t="n">
        <f aca="false">SQRT(M208^2+N208^2)</f>
        <v>4.42462733331487</v>
      </c>
      <c r="P208" s="55" t="n">
        <f aca="false">IF(J208="","",MAX(0,J208-1.96*O208/100))</f>
        <v>0.451897283669706</v>
      </c>
      <c r="Q208" s="55" t="n">
        <f aca="false">IF(J208="","",MIN(1,J208+1.96*O208/100))</f>
        <v>0.625342675135649</v>
      </c>
      <c r="R208" s="32" t="str">
        <f aca="false">IF(L208="","",IF(ABS(L208)&lt;=O208,"Yes","No"))</f>
        <v>Yes</v>
      </c>
      <c r="S208" s="32" t="str">
        <f aca="false">IF(L208="","",IF(ABS(L208)&lt;=1.96*O208,"Yes","No"))</f>
        <v>Yes</v>
      </c>
      <c r="T208" s="54" t="n">
        <f aca="false">IF(D208="","",ROUND(SQRT(((D208+G208)*O208/100)^2+(J208*(D208+G208)*0.09439)^2),0))</f>
        <v>65</v>
      </c>
      <c r="U208" s="32"/>
    </row>
    <row r="209" customFormat="false" ht="15" hidden="false" customHeight="false" outlineLevel="0" collapsed="false">
      <c r="A209" s="32" t="s">
        <v>198</v>
      </c>
      <c r="B209" s="32" t="s">
        <v>366</v>
      </c>
      <c r="C209" s="32" t="s">
        <v>374</v>
      </c>
      <c r="D209" s="54" t="n">
        <v>283</v>
      </c>
      <c r="E209" s="54" t="n">
        <v>279</v>
      </c>
      <c r="F209" s="65" t="n">
        <f aca="false">IF(E209="","",D209-E209)</f>
        <v>4</v>
      </c>
      <c r="G209" s="54" t="n">
        <v>301</v>
      </c>
      <c r="H209" s="54" t="n">
        <v>318</v>
      </c>
      <c r="I209" s="65" t="n">
        <f aca="false">IF(H209="","",G209-H209)</f>
        <v>-17</v>
      </c>
      <c r="J209" s="55" t="n">
        <f aca="false">IF(OR(D209="",D209+G209=0),"",D209/(D209+G209))</f>
        <v>0.48458904109589</v>
      </c>
      <c r="K209" s="55" t="n">
        <f aca="false">IF(E209="","",E209/(E209+H209))</f>
        <v>0.467336683417085</v>
      </c>
      <c r="L209" s="66" t="n">
        <f aca="false">IF(OR(K209="",J209=""),"",(J209-K209)*100)</f>
        <v>1.7252357678805</v>
      </c>
      <c r="M209" s="36" t="n">
        <v>4.95394180230378</v>
      </c>
      <c r="N209" s="36" t="n">
        <v>2.07900889271623</v>
      </c>
      <c r="O209" s="36" t="n">
        <f aca="false">SQRT(M209^2+N209^2)</f>
        <v>5.37250568697754</v>
      </c>
      <c r="P209" s="55" t="n">
        <f aca="false">IF(J209="","",MAX(0,J209-1.96*O209/100))</f>
        <v>0.379287929631131</v>
      </c>
      <c r="Q209" s="55" t="n">
        <f aca="false">IF(J209="","",MIN(1,J209+1.96*O209/100))</f>
        <v>0.58989015256065</v>
      </c>
      <c r="R209" s="32" t="str">
        <f aca="false">IF(L209="","",IF(ABS(L209)&lt;=O209,"Yes","No"))</f>
        <v>Yes</v>
      </c>
      <c r="S209" s="32" t="str">
        <f aca="false">IF(L209="","",IF(ABS(L209)&lt;=1.96*O209,"Yes","No"))</f>
        <v>Yes</v>
      </c>
      <c r="T209" s="54" t="n">
        <f aca="false">IF(D209="","",ROUND(SQRT(((D209+G209)*O209/100)^2+(J209*(D209+G209)*0.15542)^2),0))</f>
        <v>54</v>
      </c>
      <c r="U209" s="32"/>
    </row>
    <row r="210" customFormat="false" ht="15" hidden="false" customHeight="false" outlineLevel="0" collapsed="false">
      <c r="A210" s="32" t="s">
        <v>198</v>
      </c>
      <c r="B210" s="32" t="s">
        <v>366</v>
      </c>
      <c r="C210" s="32" t="s">
        <v>375</v>
      </c>
      <c r="D210" s="54" t="n">
        <v>608</v>
      </c>
      <c r="E210" s="54" t="n">
        <v>571</v>
      </c>
      <c r="F210" s="65" t="n">
        <f aca="false">IF(E210="","",D210-E210)</f>
        <v>37</v>
      </c>
      <c r="G210" s="54" t="n">
        <v>526</v>
      </c>
      <c r="H210" s="54" t="n">
        <v>544</v>
      </c>
      <c r="I210" s="65" t="n">
        <f aca="false">IF(H210="","",G210-H210)</f>
        <v>-18</v>
      </c>
      <c r="J210" s="55" t="n">
        <f aca="false">IF(OR(D210="",D210+G210=0),"",D210/(D210+G210))</f>
        <v>0.53615520282187</v>
      </c>
      <c r="K210" s="55" t="n">
        <f aca="false">IF(E210="","",E210/(E210+H210))</f>
        <v>0.512107623318386</v>
      </c>
      <c r="L210" s="66" t="n">
        <f aca="false">IF(OR(K210="",J210=""),"",(J210-K210)*100)</f>
        <v>2.40475795034838</v>
      </c>
      <c r="M210" s="36" t="n">
        <v>3.90577125069094</v>
      </c>
      <c r="N210" s="36" t="n">
        <v>2.07900889271623</v>
      </c>
      <c r="O210" s="36" t="n">
        <f aca="false">SQRT(M210^2+N210^2)</f>
        <v>4.42462733331487</v>
      </c>
      <c r="P210" s="55" t="n">
        <f aca="false">IF(J210="","",MAX(0,J210-1.96*O210/100))</f>
        <v>0.449432507088898</v>
      </c>
      <c r="Q210" s="55" t="n">
        <f aca="false">IF(J210="","",MIN(1,J210+1.96*O210/100))</f>
        <v>0.622877898554841</v>
      </c>
      <c r="R210" s="32" t="str">
        <f aca="false">IF(L210="","",IF(ABS(L210)&lt;=O210,"Yes","No"))</f>
        <v>Yes</v>
      </c>
      <c r="S210" s="32" t="str">
        <f aca="false">IF(L210="","",IF(ABS(L210)&lt;=1.96*O210,"Yes","No"))</f>
        <v>Yes</v>
      </c>
      <c r="T210" s="54" t="n">
        <f aca="false">IF(D210="","",ROUND(SQRT(((D210+G210)*O210/100)^2+(J210*(D210+G210)*0.09439)^2),0))</f>
        <v>76</v>
      </c>
      <c r="U210" s="32"/>
    </row>
    <row r="211" customFormat="false" ht="15" hidden="false" customHeight="false" outlineLevel="0" collapsed="false">
      <c r="A211" s="32" t="s">
        <v>198</v>
      </c>
      <c r="B211" s="32" t="s">
        <v>366</v>
      </c>
      <c r="C211" s="32" t="s">
        <v>376</v>
      </c>
      <c r="D211" s="54" t="n">
        <v>847</v>
      </c>
      <c r="E211" s="54" t="n">
        <v>829</v>
      </c>
      <c r="F211" s="65" t="n">
        <f aca="false">IF(E211="","",D211-E211)</f>
        <v>18</v>
      </c>
      <c r="G211" s="54" t="n">
        <v>947</v>
      </c>
      <c r="H211" s="54" t="n">
        <v>968</v>
      </c>
      <c r="I211" s="65" t="n">
        <f aca="false">IF(H211="","",G211-H211)</f>
        <v>-21</v>
      </c>
      <c r="J211" s="55" t="n">
        <f aca="false">IF(OR(D211="",D211+G211=0),"",D211/(D211+G211))</f>
        <v>0.472129319955407</v>
      </c>
      <c r="K211" s="55" t="n">
        <f aca="false">IF(E211="","",E211/(E211+H211))</f>
        <v>0.461324429604897</v>
      </c>
      <c r="L211" s="66" t="n">
        <f aca="false">IF(OR(K211="",J211=""),"",(J211-K211)*100)</f>
        <v>1.08048903505099</v>
      </c>
      <c r="M211" s="36" t="n">
        <v>3.81593770440731</v>
      </c>
      <c r="N211" s="36" t="n">
        <v>2.07900889271623</v>
      </c>
      <c r="O211" s="36" t="n">
        <f aca="false">SQRT(M211^2+N211^2)</f>
        <v>4.34553317095963</v>
      </c>
      <c r="P211" s="55" t="n">
        <f aca="false">IF(J211="","",MAX(0,J211-1.96*O211/100))</f>
        <v>0.386956869804598</v>
      </c>
      <c r="Q211" s="55" t="n">
        <f aca="false">IF(J211="","",MIN(1,J211+1.96*O211/100))</f>
        <v>0.557301770106216</v>
      </c>
      <c r="R211" s="32" t="str">
        <f aca="false">IF(L211="","",IF(ABS(L211)&lt;=O211,"Yes","No"))</f>
        <v>Yes</v>
      </c>
      <c r="S211" s="32" t="str">
        <f aca="false">IF(L211="","",IF(ABS(L211)&lt;=1.96*O211,"Yes","No"))</f>
        <v>Yes</v>
      </c>
      <c r="T211" s="54" t="n">
        <f aca="false">IF(D211="","",ROUND(SQRT(((D211+G211)*O211/100)^2+(J211*(D211+G211)*0.09179)^2),0))</f>
        <v>110</v>
      </c>
      <c r="U211" s="32"/>
    </row>
    <row r="212" customFormat="false" ht="15" hidden="false" customHeight="false" outlineLevel="0" collapsed="false">
      <c r="A212" s="32" t="s">
        <v>198</v>
      </c>
      <c r="B212" s="32" t="s">
        <v>366</v>
      </c>
      <c r="C212" s="32" t="s">
        <v>377</v>
      </c>
      <c r="D212" s="54" t="n">
        <v>705</v>
      </c>
      <c r="E212" s="54" t="n">
        <v>698</v>
      </c>
      <c r="F212" s="65" t="n">
        <f aca="false">IF(E212="","",D212-E212)</f>
        <v>7</v>
      </c>
      <c r="G212" s="54" t="n">
        <v>737</v>
      </c>
      <c r="H212" s="54" t="n">
        <v>748</v>
      </c>
      <c r="I212" s="65" t="n">
        <f aca="false">IF(H212="","",G212-H212)</f>
        <v>-11</v>
      </c>
      <c r="J212" s="55" t="n">
        <f aca="false">IF(OR(D212="",D212+G212=0),"",D212/(D212+G212))</f>
        <v>0.488904299583911</v>
      </c>
      <c r="K212" s="55" t="n">
        <f aca="false">IF(E212="","",E212/(E212+H212))</f>
        <v>0.482710926694329</v>
      </c>
      <c r="L212" s="66" t="n">
        <f aca="false">IF(OR(K212="",J212=""),"",(J212-K212)*100)</f>
        <v>0.619337288958205</v>
      </c>
      <c r="M212" s="36" t="n">
        <v>3.81593770440731</v>
      </c>
      <c r="N212" s="36" t="n">
        <v>2.07900889271623</v>
      </c>
      <c r="O212" s="36" t="n">
        <f aca="false">SQRT(M212^2+N212^2)</f>
        <v>4.34553317095963</v>
      </c>
      <c r="P212" s="55" t="n">
        <f aca="false">IF(J212="","",MAX(0,J212-1.96*O212/100))</f>
        <v>0.403731849433103</v>
      </c>
      <c r="Q212" s="55" t="n">
        <f aca="false">IF(J212="","",MIN(1,J212+1.96*O212/100))</f>
        <v>0.57407674973472</v>
      </c>
      <c r="R212" s="32" t="str">
        <f aca="false">IF(L212="","",IF(ABS(L212)&lt;=O212,"Yes","No"))</f>
        <v>Yes</v>
      </c>
      <c r="S212" s="32" t="str">
        <f aca="false">IF(L212="","",IF(ABS(L212)&lt;=1.96*O212,"Yes","No"))</f>
        <v>Yes</v>
      </c>
      <c r="T212" s="54" t="n">
        <f aca="false">IF(D212="","",ROUND(SQRT(((D212+G212)*O212/100)^2+(J212*(D212+G212)*0.09179)^2),0))</f>
        <v>90</v>
      </c>
      <c r="U212" s="32"/>
    </row>
    <row r="213" customFormat="false" ht="15" hidden="false" customHeight="false" outlineLevel="0" collapsed="false">
      <c r="A213" s="32" t="s">
        <v>198</v>
      </c>
      <c r="B213" s="32" t="s">
        <v>366</v>
      </c>
      <c r="C213" s="32" t="s">
        <v>378</v>
      </c>
      <c r="D213" s="54" t="n">
        <v>621</v>
      </c>
      <c r="E213" s="54" t="n">
        <v>582</v>
      </c>
      <c r="F213" s="65" t="n">
        <f aca="false">IF(E213="","",D213-E213)</f>
        <v>39</v>
      </c>
      <c r="G213" s="54" t="n">
        <v>555</v>
      </c>
      <c r="H213" s="54" t="n">
        <v>562</v>
      </c>
      <c r="I213" s="65" t="n">
        <f aca="false">IF(H213="","",G213-H213)</f>
        <v>-7</v>
      </c>
      <c r="J213" s="55" t="n">
        <f aca="false">IF(OR(D213="",D213+G213=0),"",D213/(D213+G213))</f>
        <v>0.528061224489796</v>
      </c>
      <c r="K213" s="55" t="n">
        <f aca="false">IF(E213="","",E213/(E213+H213))</f>
        <v>0.508741258741259</v>
      </c>
      <c r="L213" s="66" t="n">
        <f aca="false">IF(OR(K213="",J213=""),"",(J213-K213)*100)</f>
        <v>1.93199657485371</v>
      </c>
      <c r="M213" s="36" t="n">
        <v>3.90577125069094</v>
      </c>
      <c r="N213" s="36" t="n">
        <v>2.07900889271623</v>
      </c>
      <c r="O213" s="36" t="n">
        <f aca="false">SQRT(M213^2+N213^2)</f>
        <v>4.42462733331487</v>
      </c>
      <c r="P213" s="55" t="n">
        <f aca="false">IF(J213="","",MAX(0,J213-1.96*O213/100))</f>
        <v>0.441338528756825</v>
      </c>
      <c r="Q213" s="55" t="n">
        <f aca="false">IF(J213="","",MIN(1,J213+1.96*O213/100))</f>
        <v>0.614783920222767</v>
      </c>
      <c r="R213" s="32" t="str">
        <f aca="false">IF(L213="","",IF(ABS(L213)&lt;=O213,"Yes","No"))</f>
        <v>Yes</v>
      </c>
      <c r="S213" s="32" t="str">
        <f aca="false">IF(L213="","",IF(ABS(L213)&lt;=1.96*O213,"Yes","No"))</f>
        <v>Yes</v>
      </c>
      <c r="T213" s="54" t="n">
        <f aca="false">IF(D213="","",ROUND(SQRT(((D213+G213)*O213/100)^2+(J213*(D213+G213)*0.09439)^2),0))</f>
        <v>78</v>
      </c>
      <c r="U213" s="32"/>
    </row>
    <row r="214" customFormat="false" ht="15" hidden="false" customHeight="false" outlineLevel="0" collapsed="false">
      <c r="A214" s="32" t="s">
        <v>379</v>
      </c>
      <c r="B214" s="32" t="s">
        <v>380</v>
      </c>
      <c r="C214" s="32" t="s">
        <v>381</v>
      </c>
      <c r="D214" s="54" t="n">
        <v>452</v>
      </c>
      <c r="E214" s="54" t="n">
        <v>471</v>
      </c>
      <c r="F214" s="65" t="n">
        <f aca="false">IF(E214="","",D214-E214)</f>
        <v>-19</v>
      </c>
      <c r="G214" s="54" t="n">
        <v>1092</v>
      </c>
      <c r="H214" s="54" t="n">
        <v>1124</v>
      </c>
      <c r="I214" s="65" t="n">
        <f aca="false">IF(H214="","",G214-H214)</f>
        <v>-32</v>
      </c>
      <c r="J214" s="55" t="n">
        <f aca="false">IF(OR(D214="",D214+G214=0),"",D214/(D214+G214))</f>
        <v>0.292746113989637</v>
      </c>
      <c r="K214" s="55" t="n">
        <f aca="false">IF(E214="","",E214/(E214+H214))</f>
        <v>0.295297805642633</v>
      </c>
      <c r="L214" s="66" t="n">
        <f aca="false">IF(OR(K214="",J214=""),"",(J214-K214)*100)</f>
        <v>-0.255169165299596</v>
      </c>
      <c r="M214" s="36" t="n">
        <v>3.81593770440731</v>
      </c>
      <c r="N214" s="36" t="n">
        <v>2.07900889271623</v>
      </c>
      <c r="O214" s="36" t="n">
        <f aca="false">SQRT(M214^2+N214^2)</f>
        <v>4.34553317095963</v>
      </c>
      <c r="P214" s="55" t="n">
        <f aca="false">IF(J214="","",MAX(0,J214-1.96*O214/100))</f>
        <v>0.207573663838829</v>
      </c>
      <c r="Q214" s="55" t="n">
        <f aca="false">IF(J214="","",MIN(1,J214+1.96*O214/100))</f>
        <v>0.377918564140446</v>
      </c>
      <c r="R214" s="32" t="str">
        <f aca="false">IF(L214="","",IF(ABS(L214)&lt;=O214,"Yes","No"))</f>
        <v>Yes</v>
      </c>
      <c r="S214" s="32" t="str">
        <f aca="false">IF(L214="","",IF(ABS(L214)&lt;=1.96*O214,"Yes","No"))</f>
        <v>Yes</v>
      </c>
      <c r="T214" s="54" t="n">
        <f aca="false">IF(D214="","",ROUND(SQRT(((D214+G214)*O214/100)^2+(J214*(D214+G214)*0.09179)^2),0))</f>
        <v>79</v>
      </c>
      <c r="U214" s="32"/>
    </row>
    <row r="215" customFormat="false" ht="15" hidden="false" customHeight="false" outlineLevel="0" collapsed="false">
      <c r="A215" s="32" t="s">
        <v>379</v>
      </c>
      <c r="B215" s="32" t="s">
        <v>382</v>
      </c>
      <c r="C215" s="32" t="s">
        <v>383</v>
      </c>
      <c r="D215" s="54" t="n">
        <v>1362</v>
      </c>
      <c r="E215" s="54" t="n">
        <v>1414</v>
      </c>
      <c r="F215" s="65" t="n">
        <f aca="false">IF(E215="","",D215-E215)</f>
        <v>-52</v>
      </c>
      <c r="G215" s="54" t="n">
        <v>2807</v>
      </c>
      <c r="H215" s="54" t="n">
        <v>2894</v>
      </c>
      <c r="I215" s="65" t="n">
        <f aca="false">IF(H215="","",G215-H215)</f>
        <v>-87</v>
      </c>
      <c r="J215" s="55" t="n">
        <f aca="false">IF(OR(D215="",D215+G215=0),"",D215/(D215+G215))</f>
        <v>0.326697049652195</v>
      </c>
      <c r="K215" s="55" t="n">
        <f aca="false">IF(E215="","",E215/(E215+H215))</f>
        <v>0.328226555246054</v>
      </c>
      <c r="L215" s="66" t="n">
        <f aca="false">IF(OR(K215="",J215=""),"",(J215-K215)*100)</f>
        <v>-0.152950559385912</v>
      </c>
      <c r="M215" s="36" t="n">
        <v>3.81593770440731</v>
      </c>
      <c r="N215" s="36" t="n">
        <v>2.07900889271623</v>
      </c>
      <c r="O215" s="36" t="n">
        <f aca="false">SQRT(M215^2+N215^2)</f>
        <v>4.34553317095963</v>
      </c>
      <c r="P215" s="55" t="n">
        <f aca="false">IF(J215="","",MAX(0,J215-1.96*O215/100))</f>
        <v>0.241524599501386</v>
      </c>
      <c r="Q215" s="55" t="n">
        <f aca="false">IF(J215="","",MIN(1,J215+1.96*O215/100))</f>
        <v>0.411869499803004</v>
      </c>
      <c r="R215" s="32" t="str">
        <f aca="false">IF(L215="","",IF(ABS(L215)&lt;=O215,"Yes","No"))</f>
        <v>Yes</v>
      </c>
      <c r="S215" s="32" t="str">
        <f aca="false">IF(L215="","",IF(ABS(L215)&lt;=1.96*O215,"Yes","No"))</f>
        <v>Yes</v>
      </c>
      <c r="T215" s="54" t="n">
        <f aca="false">IF(D215="","",ROUND(SQRT(((D215+G215)*O215/100)^2+(J215*(D215+G215)*0.09179)^2),0))</f>
        <v>220</v>
      </c>
      <c r="U215" s="32"/>
    </row>
    <row r="216" customFormat="false" ht="15" hidden="false" customHeight="false" outlineLevel="0" collapsed="false">
      <c r="A216" s="32" t="s">
        <v>379</v>
      </c>
      <c r="B216" s="32" t="s">
        <v>384</v>
      </c>
      <c r="C216" s="32" t="s">
        <v>385</v>
      </c>
      <c r="D216" s="54" t="n">
        <v>442</v>
      </c>
      <c r="E216" s="54" t="n">
        <v>521</v>
      </c>
      <c r="F216" s="65" t="n">
        <f aca="false">IF(E216="","",D216-E216)</f>
        <v>-79</v>
      </c>
      <c r="G216" s="54" t="n">
        <v>885</v>
      </c>
      <c r="H216" s="54" t="n">
        <v>997</v>
      </c>
      <c r="I216" s="65" t="n">
        <f aca="false">IF(H216="","",G216-H216)</f>
        <v>-112</v>
      </c>
      <c r="J216" s="55" t="n">
        <f aca="false">IF(OR(D216="",D216+G216=0),"",D216/(D216+G216))</f>
        <v>0.333082140165787</v>
      </c>
      <c r="K216" s="55" t="n">
        <f aca="false">IF(E216="","",E216/(E216+H216))</f>
        <v>0.343214756258235</v>
      </c>
      <c r="L216" s="66" t="n">
        <f aca="false">IF(OR(K216="",J216=""),"",(J216-K216)*100)</f>
        <v>-1.0132616092447</v>
      </c>
      <c r="M216" s="36" t="n">
        <v>3.81593770440731</v>
      </c>
      <c r="N216" s="36" t="n">
        <v>2.07900889271623</v>
      </c>
      <c r="O216" s="36" t="n">
        <f aca="false">SQRT(M216^2+N216^2)</f>
        <v>4.34553317095963</v>
      </c>
      <c r="P216" s="55" t="n">
        <f aca="false">IF(J216="","",MAX(0,J216-1.96*O216/100))</f>
        <v>0.247909690014979</v>
      </c>
      <c r="Q216" s="55" t="n">
        <f aca="false">IF(J216="","",MIN(1,J216+1.96*O216/100))</f>
        <v>0.418254590316596</v>
      </c>
      <c r="R216" s="32" t="str">
        <f aca="false">IF(L216="","",IF(ABS(L216)&lt;=O216,"Yes","No"))</f>
        <v>Yes</v>
      </c>
      <c r="S216" s="32" t="str">
        <f aca="false">IF(L216="","",IF(ABS(L216)&lt;=1.96*O216,"Yes","No"))</f>
        <v>Yes</v>
      </c>
      <c r="T216" s="54" t="n">
        <f aca="false">IF(D216="","",ROUND(SQRT(((D216+G216)*O216/100)^2+(J216*(D216+G216)*0.09179)^2),0))</f>
        <v>71</v>
      </c>
      <c r="U216" s="32"/>
    </row>
    <row r="217" customFormat="false" ht="15" hidden="false" customHeight="false" outlineLevel="0" collapsed="false">
      <c r="A217" s="32" t="s">
        <v>386</v>
      </c>
      <c r="B217" s="32" t="s">
        <v>387</v>
      </c>
      <c r="C217" s="32" t="s">
        <v>388</v>
      </c>
      <c r="D217" s="54" t="n">
        <v>669</v>
      </c>
      <c r="E217" s="54" t="n">
        <v>687</v>
      </c>
      <c r="F217" s="65" t="n">
        <f aca="false">IF(E217="","",D217-E217)</f>
        <v>-18</v>
      </c>
      <c r="G217" s="54" t="n">
        <v>1028</v>
      </c>
      <c r="H217" s="54" t="n">
        <v>1009</v>
      </c>
      <c r="I217" s="65" t="n">
        <f aca="false">IF(H217="","",G217-H217)</f>
        <v>19</v>
      </c>
      <c r="J217" s="55" t="n">
        <f aca="false">IF(OR(D217="",D217+G217=0),"",D217/(D217+G217))</f>
        <v>0.394225103123159</v>
      </c>
      <c r="K217" s="55" t="n">
        <f aca="false">IF(E217="","",E217/(E217+H217))</f>
        <v>0.405070754716981</v>
      </c>
      <c r="L217" s="66" t="n">
        <f aca="false">IF(OR(K217="",J217=""),"",(J217-K217)*100)</f>
        <v>-1.08456515938226</v>
      </c>
      <c r="M217" s="36" t="n">
        <v>3.81593770440731</v>
      </c>
      <c r="N217" s="36" t="n">
        <v>2.07900889271623</v>
      </c>
      <c r="O217" s="36" t="n">
        <f aca="false">SQRT(M217^2+N217^2)</f>
        <v>4.34553317095963</v>
      </c>
      <c r="P217" s="55" t="n">
        <f aca="false">IF(J217="","",MAX(0,J217-1.96*O217/100))</f>
        <v>0.30905265297235</v>
      </c>
      <c r="Q217" s="55" t="n">
        <f aca="false">IF(J217="","",MIN(1,J217+1.96*O217/100))</f>
        <v>0.479397553273967</v>
      </c>
      <c r="R217" s="32" t="str">
        <f aca="false">IF(L217="","",IF(ABS(L217)&lt;=O217,"Yes","No"))</f>
        <v>Yes</v>
      </c>
      <c r="S217" s="32" t="str">
        <f aca="false">IF(L217="","",IF(ABS(L217)&lt;=1.96*O217,"Yes","No"))</f>
        <v>Yes</v>
      </c>
      <c r="T217" s="54" t="n">
        <f aca="false">IF(D217="","",ROUND(SQRT(((D217+G217)*O217/100)^2+(J217*(D217+G217)*0.09179)^2),0))</f>
        <v>96</v>
      </c>
      <c r="U217" s="32"/>
    </row>
    <row r="218" customFormat="false" ht="15" hidden="false" customHeight="false" outlineLevel="0" collapsed="false">
      <c r="A218" s="32" t="s">
        <v>386</v>
      </c>
      <c r="B218" s="32" t="s">
        <v>387</v>
      </c>
      <c r="C218" s="32" t="s">
        <v>389</v>
      </c>
      <c r="D218" s="54" t="n">
        <v>823</v>
      </c>
      <c r="E218" s="54" t="n">
        <v>824</v>
      </c>
      <c r="F218" s="65" t="n">
        <f aca="false">IF(E218="","",D218-E218)</f>
        <v>-1</v>
      </c>
      <c r="G218" s="54" t="n">
        <v>943</v>
      </c>
      <c r="H218" s="54" t="n">
        <v>1009</v>
      </c>
      <c r="I218" s="65" t="n">
        <f aca="false">IF(H218="","",G218-H218)</f>
        <v>-66</v>
      </c>
      <c r="J218" s="55" t="n">
        <f aca="false">IF(OR(D218="",D218+G218=0),"",D218/(D218+G218))</f>
        <v>0.466024915062288</v>
      </c>
      <c r="K218" s="55" t="n">
        <f aca="false">IF(E218="","",E218/(E218+H218))</f>
        <v>0.449536279323513</v>
      </c>
      <c r="L218" s="66" t="n">
        <f aca="false">IF(OR(K218="",J218=""),"",(J218-K218)*100)</f>
        <v>1.64886357387743</v>
      </c>
      <c r="M218" s="36" t="n">
        <v>3.81593770440731</v>
      </c>
      <c r="N218" s="36" t="n">
        <v>2.07900889271623</v>
      </c>
      <c r="O218" s="36" t="n">
        <f aca="false">SQRT(M218^2+N218^2)</f>
        <v>4.34553317095963</v>
      </c>
      <c r="P218" s="55" t="n">
        <f aca="false">IF(J218="","",MAX(0,J218-1.96*O218/100))</f>
        <v>0.380852464911479</v>
      </c>
      <c r="Q218" s="55" t="n">
        <f aca="false">IF(J218="","",MIN(1,J218+1.96*O218/100))</f>
        <v>0.551197365213097</v>
      </c>
      <c r="R218" s="32" t="str">
        <f aca="false">IF(L218="","",IF(ABS(L218)&lt;=O218,"Yes","No"))</f>
        <v>Yes</v>
      </c>
      <c r="S218" s="32" t="str">
        <f aca="false">IF(L218="","",IF(ABS(L218)&lt;=1.96*O218,"Yes","No"))</f>
        <v>Yes</v>
      </c>
      <c r="T218" s="54" t="n">
        <f aca="false">IF(D218="","",ROUND(SQRT(((D218+G218)*O218/100)^2+(J218*(D218+G218)*0.09179)^2),0))</f>
        <v>108</v>
      </c>
      <c r="U218" s="32"/>
    </row>
    <row r="219" customFormat="false" ht="15" hidden="false" customHeight="false" outlineLevel="0" collapsed="false">
      <c r="A219" s="32" t="s">
        <v>386</v>
      </c>
      <c r="B219" s="32" t="s">
        <v>390</v>
      </c>
      <c r="C219" s="32" t="s">
        <v>391</v>
      </c>
      <c r="D219" s="54" t="n">
        <v>491</v>
      </c>
      <c r="E219" s="54"/>
      <c r="F219" s="65" t="str">
        <f aca="false">IF(E219="","",D219-E219)</f>
        <v/>
      </c>
      <c r="G219" s="54" t="n">
        <v>731</v>
      </c>
      <c r="H219" s="54"/>
      <c r="I219" s="65" t="str">
        <f aca="false">IF(H219="","",G219-H219)</f>
        <v/>
      </c>
      <c r="J219" s="55" t="n">
        <f aca="false">IF(OR(D219="",D219+G219=0),"",D219/(D219+G219))</f>
        <v>0.401800327332242</v>
      </c>
      <c r="K219" s="55" t="str">
        <f aca="false">IF(E219="","",E219/(E219+H219))</f>
        <v/>
      </c>
      <c r="L219" s="66" t="str">
        <f aca="false">IF(OR(K219="",J219=""),"",(J219-K219)*100)</f>
        <v/>
      </c>
      <c r="M219" s="36" t="n">
        <v>3.81593770440731</v>
      </c>
      <c r="N219" s="36" t="n">
        <v>2.07900889271623</v>
      </c>
      <c r="O219" s="36" t="n">
        <f aca="false">SQRT(M219^2+N219^2)</f>
        <v>4.34553317095963</v>
      </c>
      <c r="P219" s="55" t="n">
        <f aca="false">IF(J219="","",MAX(0,J219-1.96*O219/100))</f>
        <v>0.316627877181434</v>
      </c>
      <c r="Q219" s="55" t="n">
        <f aca="false">IF(J219="","",MIN(1,J219+1.96*O219/100))</f>
        <v>0.486972777483051</v>
      </c>
      <c r="R219" s="32" t="str">
        <f aca="false">IF(L219="","",IF(ABS(L219)&lt;=O219,"Yes","No"))</f>
        <v/>
      </c>
      <c r="S219" s="32" t="str">
        <f aca="false">IF(L219="","",IF(ABS(L219)&lt;=1.96*O219,"Yes","No"))</f>
        <v/>
      </c>
      <c r="T219" s="54" t="n">
        <f aca="false">IF(D219="","",ROUND(SQRT(((D219+G219)*O219/100)^2+(J219*(D219+G219)*0.09179)^2),0))</f>
        <v>70</v>
      </c>
      <c r="U219" s="32" t="s">
        <v>703</v>
      </c>
    </row>
    <row r="220" customFormat="false" ht="15" hidden="false" customHeight="false" outlineLevel="0" collapsed="false">
      <c r="A220" s="32" t="s">
        <v>386</v>
      </c>
      <c r="B220" s="32" t="s">
        <v>390</v>
      </c>
      <c r="C220" s="32" t="s">
        <v>392</v>
      </c>
      <c r="D220" s="54" t="n">
        <v>457</v>
      </c>
      <c r="E220" s="54"/>
      <c r="F220" s="65" t="str">
        <f aca="false">IF(E220="","",D220-E220)</f>
        <v/>
      </c>
      <c r="G220" s="54" t="n">
        <v>632</v>
      </c>
      <c r="H220" s="54"/>
      <c r="I220" s="65" t="str">
        <f aca="false">IF(H220="","",G220-H220)</f>
        <v/>
      </c>
      <c r="J220" s="55" t="n">
        <f aca="false">IF(OR(D220="",D220+G220=0),"",D220/(D220+G220))</f>
        <v>0.419651056014692</v>
      </c>
      <c r="K220" s="55" t="str">
        <f aca="false">IF(E220="","",E220/(E220+H220))</f>
        <v/>
      </c>
      <c r="L220" s="66" t="str">
        <f aca="false">IF(OR(K220="",J220=""),"",(J220-K220)*100)</f>
        <v/>
      </c>
      <c r="M220" s="36" t="n">
        <v>3.90577125069094</v>
      </c>
      <c r="N220" s="36" t="n">
        <v>2.07900889271623</v>
      </c>
      <c r="O220" s="36" t="n">
        <f aca="false">SQRT(M220^2+N220^2)</f>
        <v>4.42462733331487</v>
      </c>
      <c r="P220" s="55" t="n">
        <f aca="false">IF(J220="","",MAX(0,J220-1.96*O220/100))</f>
        <v>0.332928360281721</v>
      </c>
      <c r="Q220" s="55" t="n">
        <f aca="false">IF(J220="","",MIN(1,J220+1.96*O220/100))</f>
        <v>0.506373751747664</v>
      </c>
      <c r="R220" s="32" t="str">
        <f aca="false">IF(L220="","",IF(ABS(L220)&lt;=O220,"Yes","No"))</f>
        <v/>
      </c>
      <c r="S220" s="32" t="str">
        <f aca="false">IF(L220="","",IF(ABS(L220)&lt;=1.96*O220,"Yes","No"))</f>
        <v/>
      </c>
      <c r="T220" s="54" t="n">
        <f aca="false">IF(D220="","",ROUND(SQRT(((D220+G220)*O220/100)^2+(J220*(D220+G220)*0.09439)^2),0))</f>
        <v>65</v>
      </c>
      <c r="U220" s="32" t="s">
        <v>703</v>
      </c>
    </row>
    <row r="221" customFormat="false" ht="15" hidden="false" customHeight="false" outlineLevel="0" collapsed="false">
      <c r="A221" s="32" t="s">
        <v>386</v>
      </c>
      <c r="B221" s="32" t="s">
        <v>393</v>
      </c>
      <c r="C221" s="32" t="s">
        <v>394</v>
      </c>
      <c r="D221" s="54" t="n">
        <v>624</v>
      </c>
      <c r="E221" s="54" t="n">
        <v>623</v>
      </c>
      <c r="F221" s="65" t="n">
        <f aca="false">IF(E221="","",D221-E221)</f>
        <v>1</v>
      </c>
      <c r="G221" s="54" t="n">
        <v>746</v>
      </c>
      <c r="H221" s="54" t="n">
        <v>726</v>
      </c>
      <c r="I221" s="65" t="n">
        <f aca="false">IF(H221="","",G221-H221)</f>
        <v>20</v>
      </c>
      <c r="J221" s="55" t="n">
        <f aca="false">IF(OR(D221="",D221+G221=0),"",D221/(D221+G221))</f>
        <v>0.455474452554745</v>
      </c>
      <c r="K221" s="55" t="n">
        <f aca="false">IF(E221="","",E221/(E221+H221))</f>
        <v>0.46182357301705</v>
      </c>
      <c r="L221" s="66" t="n">
        <f aca="false">IF(OR(K221="",J221=""),"",(J221-K221)*100)</f>
        <v>-0.634912046230518</v>
      </c>
      <c r="M221" s="36" t="n">
        <v>3.81593770440731</v>
      </c>
      <c r="N221" s="36" t="n">
        <v>2.07900889271623</v>
      </c>
      <c r="O221" s="36" t="n">
        <f aca="false">SQRT(M221^2+N221^2)</f>
        <v>4.34553317095963</v>
      </c>
      <c r="P221" s="55" t="n">
        <f aca="false">IF(J221="","",MAX(0,J221-1.96*O221/100))</f>
        <v>0.370302002403936</v>
      </c>
      <c r="Q221" s="55" t="n">
        <f aca="false">IF(J221="","",MIN(1,J221+1.96*O221/100))</f>
        <v>0.540646902705553</v>
      </c>
      <c r="R221" s="32" t="str">
        <f aca="false">IF(L221="","",IF(ABS(L221)&lt;=O221,"Yes","No"))</f>
        <v>Yes</v>
      </c>
      <c r="S221" s="32" t="str">
        <f aca="false">IF(L221="","",IF(ABS(L221)&lt;=1.96*O221,"Yes","No"))</f>
        <v>Yes</v>
      </c>
      <c r="T221" s="54" t="n">
        <f aca="false">IF(D221="","",ROUND(SQRT(((D221+G221)*O221/100)^2+(J221*(D221+G221)*0.09179)^2),0))</f>
        <v>83</v>
      </c>
      <c r="U221" s="32"/>
    </row>
    <row r="222" customFormat="false" ht="15" hidden="false" customHeight="false" outlineLevel="0" collapsed="false">
      <c r="A222" s="32" t="s">
        <v>386</v>
      </c>
      <c r="B222" s="32" t="s">
        <v>261</v>
      </c>
      <c r="C222" s="32" t="s">
        <v>395</v>
      </c>
      <c r="D222" s="54" t="n">
        <v>715</v>
      </c>
      <c r="E222" s="54" t="n">
        <v>775</v>
      </c>
      <c r="F222" s="65" t="n">
        <f aca="false">IF(E222="","",D222-E222)</f>
        <v>-60</v>
      </c>
      <c r="G222" s="54" t="n">
        <v>462</v>
      </c>
      <c r="H222" s="54" t="n">
        <v>447</v>
      </c>
      <c r="I222" s="65" t="n">
        <f aca="false">IF(H222="","",G222-H222)</f>
        <v>15</v>
      </c>
      <c r="J222" s="55" t="n">
        <f aca="false">IF(OR(D222="",D222+G222=0),"",D222/(D222+G222))</f>
        <v>0.607476635514019</v>
      </c>
      <c r="K222" s="55" t="n">
        <f aca="false">IF(E222="","",E222/(E222+H222))</f>
        <v>0.634206219312602</v>
      </c>
      <c r="L222" s="66" t="n">
        <f aca="false">IF(OR(K222="",J222=""),"",(J222-K222)*100)</f>
        <v>-2.67295837985836</v>
      </c>
      <c r="M222" s="36" t="n">
        <v>3.90577125069094</v>
      </c>
      <c r="N222" s="36" t="n">
        <v>2.07900889271623</v>
      </c>
      <c r="O222" s="36" t="n">
        <f aca="false">SQRT(M222^2+N222^2)</f>
        <v>4.42462733331487</v>
      </c>
      <c r="P222" s="55" t="n">
        <f aca="false">IF(J222="","",MAX(0,J222-1.96*O222/100))</f>
        <v>0.520753939781047</v>
      </c>
      <c r="Q222" s="55" t="n">
        <f aca="false">IF(J222="","",MIN(1,J222+1.96*O222/100))</f>
        <v>0.69419933124699</v>
      </c>
      <c r="R222" s="32" t="str">
        <f aca="false">IF(L222="","",IF(ABS(L222)&lt;=O222,"Yes","No"))</f>
        <v>Yes</v>
      </c>
      <c r="S222" s="32" t="str">
        <f aca="false">IF(L222="","",IF(ABS(L222)&lt;=1.96*O222,"Yes","No"))</f>
        <v>Yes</v>
      </c>
      <c r="T222" s="54" t="n">
        <f aca="false">IF(D222="","",ROUND(SQRT(((D222+G222)*O222/100)^2+(J222*(D222+G222)*0.09439)^2),0))</f>
        <v>85</v>
      </c>
      <c r="U222" s="32"/>
    </row>
    <row r="223" customFormat="false" ht="15" hidden="false" customHeight="false" outlineLevel="0" collapsed="false">
      <c r="A223" s="32" t="s">
        <v>386</v>
      </c>
      <c r="B223" s="32" t="s">
        <v>261</v>
      </c>
      <c r="C223" s="32" t="s">
        <v>396</v>
      </c>
      <c r="D223" s="54" t="n">
        <v>960</v>
      </c>
      <c r="E223" s="54" t="n">
        <v>982</v>
      </c>
      <c r="F223" s="65" t="n">
        <f aca="false">IF(E223="","",D223-E223)</f>
        <v>-22</v>
      </c>
      <c r="G223" s="54" t="n">
        <v>679</v>
      </c>
      <c r="H223" s="54" t="n">
        <v>684</v>
      </c>
      <c r="I223" s="65" t="n">
        <f aca="false">IF(H223="","",G223-H223)</f>
        <v>-5</v>
      </c>
      <c r="J223" s="55" t="n">
        <f aca="false">IF(OR(D223="",D223+G223=0),"",D223/(D223+G223))</f>
        <v>0.585723001830384</v>
      </c>
      <c r="K223" s="55" t="n">
        <f aca="false">IF(E223="","",E223/(E223+H223))</f>
        <v>0.589435774309724</v>
      </c>
      <c r="L223" s="66" t="n">
        <f aca="false">IF(OR(K223="",J223=""),"",(J223-K223)*100)</f>
        <v>-0.371277247933954</v>
      </c>
      <c r="M223" s="36" t="n">
        <v>3.81593770440731</v>
      </c>
      <c r="N223" s="36" t="n">
        <v>2.07900889271623</v>
      </c>
      <c r="O223" s="36" t="n">
        <f aca="false">SQRT(M223^2+N223^2)</f>
        <v>4.34553317095963</v>
      </c>
      <c r="P223" s="55" t="n">
        <f aca="false">IF(J223="","",MAX(0,J223-1.96*O223/100))</f>
        <v>0.500550551679576</v>
      </c>
      <c r="Q223" s="55" t="n">
        <f aca="false">IF(J223="","",MIN(1,J223+1.96*O223/100))</f>
        <v>0.670895451981193</v>
      </c>
      <c r="R223" s="32" t="str">
        <f aca="false">IF(L223="","",IF(ABS(L223)&lt;=O223,"Yes","No"))</f>
        <v>Yes</v>
      </c>
      <c r="S223" s="32" t="str">
        <f aca="false">IF(L223="","",IF(ABS(L223)&lt;=1.96*O223,"Yes","No"))</f>
        <v>Yes</v>
      </c>
      <c r="T223" s="54" t="n">
        <f aca="false">IF(D223="","",ROUND(SQRT(((D223+G223)*O223/100)^2+(J223*(D223+G223)*0.09179)^2),0))</f>
        <v>113</v>
      </c>
      <c r="U223" s="32"/>
    </row>
    <row r="224" customFormat="false" ht="15" hidden="false" customHeight="false" outlineLevel="0" collapsed="false">
      <c r="A224" s="32" t="s">
        <v>386</v>
      </c>
      <c r="B224" s="32" t="s">
        <v>261</v>
      </c>
      <c r="C224" s="32" t="s">
        <v>397</v>
      </c>
      <c r="D224" s="54" t="n">
        <v>728</v>
      </c>
      <c r="E224" s="54" t="n">
        <v>750</v>
      </c>
      <c r="F224" s="65" t="n">
        <f aca="false">IF(E224="","",D224-E224)</f>
        <v>-22</v>
      </c>
      <c r="G224" s="54" t="n">
        <v>433</v>
      </c>
      <c r="H224" s="54" t="n">
        <v>421</v>
      </c>
      <c r="I224" s="65" t="n">
        <f aca="false">IF(H224="","",G224-H224)</f>
        <v>12</v>
      </c>
      <c r="J224" s="55" t="n">
        <f aca="false">IF(OR(D224="",D224+G224=0),"",D224/(D224+G224))</f>
        <v>0.627045650301464</v>
      </c>
      <c r="K224" s="55" t="n">
        <f aca="false">IF(E224="","",E224/(E224+H224))</f>
        <v>0.640478223740393</v>
      </c>
      <c r="L224" s="66" t="n">
        <f aca="false">IF(OR(K224="",J224=""),"",(J224-K224)*100)</f>
        <v>-1.34325734389286</v>
      </c>
      <c r="M224" s="36" t="n">
        <v>3.90577125069094</v>
      </c>
      <c r="N224" s="36" t="n">
        <v>2.07900889271623</v>
      </c>
      <c r="O224" s="36" t="n">
        <f aca="false">SQRT(M224^2+N224^2)</f>
        <v>4.42462733331487</v>
      </c>
      <c r="P224" s="55" t="n">
        <f aca="false">IF(J224="","",MAX(0,J224-1.96*O224/100))</f>
        <v>0.540322954568493</v>
      </c>
      <c r="Q224" s="55" t="n">
        <f aca="false">IF(J224="","",MIN(1,J224+1.96*O224/100))</f>
        <v>0.713768346034436</v>
      </c>
      <c r="R224" s="32" t="str">
        <f aca="false">IF(L224="","",IF(ABS(L224)&lt;=O224,"Yes","No"))</f>
        <v>Yes</v>
      </c>
      <c r="S224" s="32" t="str">
        <f aca="false">IF(L224="","",IF(ABS(L224)&lt;=1.96*O224,"Yes","No"))</f>
        <v>Yes</v>
      </c>
      <c r="T224" s="54" t="n">
        <f aca="false">IF(D224="","",ROUND(SQRT(((D224+G224)*O224/100)^2+(J224*(D224+G224)*0.09439)^2),0))</f>
        <v>86</v>
      </c>
      <c r="U224" s="32"/>
    </row>
    <row r="225" customFormat="false" ht="15" hidden="false" customHeight="false" outlineLevel="0" collapsed="false">
      <c r="A225" s="32" t="s">
        <v>386</v>
      </c>
      <c r="B225" s="32" t="s">
        <v>261</v>
      </c>
      <c r="C225" s="32" t="s">
        <v>398</v>
      </c>
      <c r="D225" s="54" t="n">
        <v>587</v>
      </c>
      <c r="E225" s="54" t="n">
        <v>592</v>
      </c>
      <c r="F225" s="65" t="n">
        <f aca="false">IF(E225="","",D225-E225)</f>
        <v>-5</v>
      </c>
      <c r="G225" s="54" t="n">
        <v>346</v>
      </c>
      <c r="H225" s="54" t="n">
        <v>337</v>
      </c>
      <c r="I225" s="65" t="n">
        <f aca="false">IF(H225="","",G225-H225)</f>
        <v>9</v>
      </c>
      <c r="J225" s="55" t="n">
        <f aca="false">IF(OR(D225="",D225+G225=0),"",D225/(D225+G225))</f>
        <v>0.629153269024652</v>
      </c>
      <c r="K225" s="55" t="n">
        <f aca="false">IF(E225="","",E225/(E225+H225))</f>
        <v>0.63724434876211</v>
      </c>
      <c r="L225" s="66" t="n">
        <f aca="false">IF(OR(K225="",J225=""),"",(J225-K225)*100)</f>
        <v>-0.809107973745815</v>
      </c>
      <c r="M225" s="36" t="n">
        <v>3.90577125069094</v>
      </c>
      <c r="N225" s="36" t="n">
        <v>2.07900889271623</v>
      </c>
      <c r="O225" s="36" t="n">
        <f aca="false">SQRT(M225^2+N225^2)</f>
        <v>4.42462733331487</v>
      </c>
      <c r="P225" s="55" t="n">
        <f aca="false">IF(J225="","",MAX(0,J225-1.96*O225/100))</f>
        <v>0.54243057329168</v>
      </c>
      <c r="Q225" s="55" t="n">
        <f aca="false">IF(J225="","",MIN(1,J225+1.96*O225/100))</f>
        <v>0.715875964757623</v>
      </c>
      <c r="R225" s="32" t="str">
        <f aca="false">IF(L225="","",IF(ABS(L225)&lt;=O225,"Yes","No"))</f>
        <v>Yes</v>
      </c>
      <c r="S225" s="32" t="str">
        <f aca="false">IF(L225="","",IF(ABS(L225)&lt;=1.96*O225,"Yes","No"))</f>
        <v>Yes</v>
      </c>
      <c r="T225" s="54" t="n">
        <f aca="false">IF(D225="","",ROUND(SQRT(((D225+G225)*O225/100)^2+(J225*(D225+G225)*0.09439)^2),0))</f>
        <v>69</v>
      </c>
      <c r="U225" s="32"/>
    </row>
    <row r="226" customFormat="false" ht="15" hidden="false" customHeight="false" outlineLevel="0" collapsed="false">
      <c r="A226" s="32" t="s">
        <v>386</v>
      </c>
      <c r="B226" s="32" t="s">
        <v>261</v>
      </c>
      <c r="C226" s="32" t="s">
        <v>399</v>
      </c>
      <c r="D226" s="54" t="n">
        <v>764</v>
      </c>
      <c r="E226" s="54" t="n">
        <v>740</v>
      </c>
      <c r="F226" s="65" t="n">
        <f aca="false">IF(E226="","",D226-E226)</f>
        <v>24</v>
      </c>
      <c r="G226" s="54" t="n">
        <v>518</v>
      </c>
      <c r="H226" s="54" t="n">
        <v>506</v>
      </c>
      <c r="I226" s="65" t="n">
        <f aca="false">IF(H226="","",G226-H226)</f>
        <v>12</v>
      </c>
      <c r="J226" s="55" t="n">
        <f aca="false">IF(OR(D226="",D226+G226=0),"",D226/(D226+G226))</f>
        <v>0.59594383775351</v>
      </c>
      <c r="K226" s="55" t="n">
        <f aca="false">IF(E226="","",E226/(E226+H226))</f>
        <v>0.593900481540931</v>
      </c>
      <c r="L226" s="66" t="n">
        <f aca="false">IF(OR(K226="",J226=""),"",(J226-K226)*100)</f>
        <v>0.204335621257912</v>
      </c>
      <c r="M226" s="36" t="n">
        <v>3.81593770440731</v>
      </c>
      <c r="N226" s="36" t="n">
        <v>2.07900889271623</v>
      </c>
      <c r="O226" s="36" t="n">
        <f aca="false">SQRT(M226^2+N226^2)</f>
        <v>4.34553317095963</v>
      </c>
      <c r="P226" s="55" t="n">
        <f aca="false">IF(J226="","",MAX(0,J226-1.96*O226/100))</f>
        <v>0.510771387602701</v>
      </c>
      <c r="Q226" s="55" t="n">
        <f aca="false">IF(J226="","",MIN(1,J226+1.96*O226/100))</f>
        <v>0.681116287904319</v>
      </c>
      <c r="R226" s="32" t="str">
        <f aca="false">IF(L226="","",IF(ABS(L226)&lt;=O226,"Yes","No"))</f>
        <v>Yes</v>
      </c>
      <c r="S226" s="32" t="str">
        <f aca="false">IF(L226="","",IF(ABS(L226)&lt;=1.96*O226,"Yes","No"))</f>
        <v>Yes</v>
      </c>
      <c r="T226" s="54" t="n">
        <f aca="false">IF(D226="","",ROUND(SQRT(((D226+G226)*O226/100)^2+(J226*(D226+G226)*0.09179)^2),0))</f>
        <v>90</v>
      </c>
      <c r="U226" s="32"/>
    </row>
    <row r="227" customFormat="false" ht="15" hidden="false" customHeight="false" outlineLevel="0" collapsed="false">
      <c r="A227" s="32" t="s">
        <v>386</v>
      </c>
      <c r="B227" s="32" t="s">
        <v>261</v>
      </c>
      <c r="C227" s="32" t="s">
        <v>400</v>
      </c>
      <c r="D227" s="54" t="n">
        <v>1035</v>
      </c>
      <c r="E227" s="54" t="n">
        <v>1037</v>
      </c>
      <c r="F227" s="65" t="n">
        <f aca="false">IF(E227="","",D227-E227)</f>
        <v>-2</v>
      </c>
      <c r="G227" s="54" t="n">
        <v>623</v>
      </c>
      <c r="H227" s="54" t="n">
        <v>623</v>
      </c>
      <c r="I227" s="65" t="n">
        <f aca="false">IF(H227="","",G227-H227)</f>
        <v>0</v>
      </c>
      <c r="J227" s="55" t="n">
        <f aca="false">IF(OR(D227="",D227+G227=0),"",D227/(D227+G227))</f>
        <v>0.624246079613993</v>
      </c>
      <c r="K227" s="55" t="n">
        <f aca="false">IF(E227="","",E227/(E227+H227))</f>
        <v>0.624698795180723</v>
      </c>
      <c r="L227" s="66" t="n">
        <f aca="false">IF(OR(K227="",J227=""),"",(J227-K227)*100)</f>
        <v>-0.04527155667301</v>
      </c>
      <c r="M227" s="36" t="n">
        <v>3.81593770440731</v>
      </c>
      <c r="N227" s="36" t="n">
        <v>2.07900889271623</v>
      </c>
      <c r="O227" s="36" t="n">
        <f aca="false">SQRT(M227^2+N227^2)</f>
        <v>4.34553317095963</v>
      </c>
      <c r="P227" s="55" t="n">
        <f aca="false">IF(J227="","",MAX(0,J227-1.96*O227/100))</f>
        <v>0.539073629463184</v>
      </c>
      <c r="Q227" s="55" t="n">
        <f aca="false">IF(J227="","",MIN(1,J227+1.96*O227/100))</f>
        <v>0.709418529764802</v>
      </c>
      <c r="R227" s="32" t="str">
        <f aca="false">IF(L227="","",IF(ABS(L227)&lt;=O227,"Yes","No"))</f>
        <v>Yes</v>
      </c>
      <c r="S227" s="32" t="str">
        <f aca="false">IF(L227="","",IF(ABS(L227)&lt;=1.96*O227,"Yes","No"))</f>
        <v>Yes</v>
      </c>
      <c r="T227" s="54" t="n">
        <f aca="false">IF(D227="","",ROUND(SQRT(((D227+G227)*O227/100)^2+(J227*(D227+G227)*0.09179)^2),0))</f>
        <v>119</v>
      </c>
      <c r="U227" s="32"/>
    </row>
    <row r="228" customFormat="false" ht="15" hidden="false" customHeight="false" outlineLevel="0" collapsed="false">
      <c r="A228" s="32" t="s">
        <v>386</v>
      </c>
      <c r="B228" s="32" t="s">
        <v>261</v>
      </c>
      <c r="C228" s="32" t="s">
        <v>401</v>
      </c>
      <c r="D228" s="54" t="n">
        <v>668</v>
      </c>
      <c r="E228" s="54" t="n">
        <v>681</v>
      </c>
      <c r="F228" s="65" t="n">
        <f aca="false">IF(E228="","",D228-E228)</f>
        <v>-13</v>
      </c>
      <c r="G228" s="54" t="n">
        <v>496</v>
      </c>
      <c r="H228" s="54" t="n">
        <v>513</v>
      </c>
      <c r="I228" s="65" t="n">
        <f aca="false">IF(H228="","",G228-H228)</f>
        <v>-17</v>
      </c>
      <c r="J228" s="55" t="n">
        <f aca="false">IF(OR(D228="",D228+G228=0),"",D228/(D228+G228))</f>
        <v>0.573883161512028</v>
      </c>
      <c r="K228" s="55" t="n">
        <f aca="false">IF(E228="","",E228/(E228+H228))</f>
        <v>0.57035175879397</v>
      </c>
      <c r="L228" s="66" t="n">
        <f aca="false">IF(OR(K228="",J228=""),"",(J228-K228)*100)</f>
        <v>0.353140271805763</v>
      </c>
      <c r="M228" s="36" t="n">
        <v>3.90577125069094</v>
      </c>
      <c r="N228" s="36" t="n">
        <v>2.07900889271623</v>
      </c>
      <c r="O228" s="36" t="n">
        <f aca="false">SQRT(M228^2+N228^2)</f>
        <v>4.42462733331487</v>
      </c>
      <c r="P228" s="55" t="n">
        <f aca="false">IF(J228="","",MAX(0,J228-1.96*O228/100))</f>
        <v>0.487160465779056</v>
      </c>
      <c r="Q228" s="55" t="n">
        <f aca="false">IF(J228="","",MIN(1,J228+1.96*O228/100))</f>
        <v>0.660605857244999</v>
      </c>
      <c r="R228" s="32" t="str">
        <f aca="false">IF(L228="","",IF(ABS(L228)&lt;=O228,"Yes","No"))</f>
        <v>Yes</v>
      </c>
      <c r="S228" s="32" t="str">
        <f aca="false">IF(L228="","",IF(ABS(L228)&lt;=1.96*O228,"Yes","No"))</f>
        <v>Yes</v>
      </c>
      <c r="T228" s="54" t="n">
        <f aca="false">IF(D228="","",ROUND(SQRT(((D228+G228)*O228/100)^2+(J228*(D228+G228)*0.09439)^2),0))</f>
        <v>81</v>
      </c>
      <c r="U228" s="32"/>
    </row>
    <row r="229" customFormat="false" ht="15" hidden="false" customHeight="false" outlineLevel="0" collapsed="false">
      <c r="A229" s="32" t="s">
        <v>386</v>
      </c>
      <c r="B229" s="32" t="s">
        <v>261</v>
      </c>
      <c r="C229" s="32" t="s">
        <v>402</v>
      </c>
      <c r="D229" s="54" t="n">
        <v>520</v>
      </c>
      <c r="E229" s="54" t="n">
        <v>529</v>
      </c>
      <c r="F229" s="65" t="n">
        <f aca="false">IF(E229="","",D229-E229)</f>
        <v>-9</v>
      </c>
      <c r="G229" s="54" t="n">
        <v>324</v>
      </c>
      <c r="H229" s="54" t="n">
        <v>293</v>
      </c>
      <c r="I229" s="65" t="n">
        <f aca="false">IF(H229="","",G229-H229)</f>
        <v>31</v>
      </c>
      <c r="J229" s="55" t="n">
        <f aca="false">IF(OR(D229="",D229+G229=0),"",D229/(D229+G229))</f>
        <v>0.616113744075829</v>
      </c>
      <c r="K229" s="55" t="n">
        <f aca="false">IF(E229="","",E229/(E229+H229))</f>
        <v>0.643552311435523</v>
      </c>
      <c r="L229" s="66" t="n">
        <f aca="false">IF(OR(K229="",J229=""),"",(J229-K229)*100)</f>
        <v>-2.74385673596937</v>
      </c>
      <c r="M229" s="36" t="n">
        <v>3.90577125069094</v>
      </c>
      <c r="N229" s="36" t="n">
        <v>2.07900889271623</v>
      </c>
      <c r="O229" s="36" t="n">
        <f aca="false">SQRT(M229^2+N229^2)</f>
        <v>4.42462733331487</v>
      </c>
      <c r="P229" s="55" t="n">
        <f aca="false">IF(J229="","",MAX(0,J229-1.96*O229/100))</f>
        <v>0.529391048342858</v>
      </c>
      <c r="Q229" s="55" t="n">
        <f aca="false">IF(J229="","",MIN(1,J229+1.96*O229/100))</f>
        <v>0.702836439808801</v>
      </c>
      <c r="R229" s="32" t="str">
        <f aca="false">IF(L229="","",IF(ABS(L229)&lt;=O229,"Yes","No"))</f>
        <v>Yes</v>
      </c>
      <c r="S229" s="32" t="str">
        <f aca="false">IF(L229="","",IF(ABS(L229)&lt;=1.96*O229,"Yes","No"))</f>
        <v>Yes</v>
      </c>
      <c r="T229" s="54" t="n">
        <f aca="false">IF(D229="","",ROUND(SQRT(((D229+G229)*O229/100)^2+(J229*(D229+G229)*0.09439)^2),0))</f>
        <v>62</v>
      </c>
      <c r="U229" s="32"/>
    </row>
    <row r="230" customFormat="false" ht="15" hidden="false" customHeight="false" outlineLevel="0" collapsed="false">
      <c r="A230" s="32" t="s">
        <v>386</v>
      </c>
      <c r="B230" s="32" t="s">
        <v>261</v>
      </c>
      <c r="C230" s="32" t="s">
        <v>403</v>
      </c>
      <c r="D230" s="54" t="n">
        <v>722</v>
      </c>
      <c r="E230" s="54" t="n">
        <v>767</v>
      </c>
      <c r="F230" s="65" t="n">
        <f aca="false">IF(E230="","",D230-E230)</f>
        <v>-45</v>
      </c>
      <c r="G230" s="54" t="n">
        <v>393</v>
      </c>
      <c r="H230" s="54" t="n">
        <v>384</v>
      </c>
      <c r="I230" s="65" t="n">
        <f aca="false">IF(H230="","",G230-H230)</f>
        <v>9</v>
      </c>
      <c r="J230" s="55" t="n">
        <f aca="false">IF(OR(D230="",D230+G230=0),"",D230/(D230+G230))</f>
        <v>0.647533632286996</v>
      </c>
      <c r="K230" s="55" t="n">
        <f aca="false">IF(E230="","",E230/(E230+H230))</f>
        <v>0.66637706342311</v>
      </c>
      <c r="L230" s="66" t="n">
        <f aca="false">IF(OR(K230="",J230=""),"",(J230-K230)*100)</f>
        <v>-1.88434311361148</v>
      </c>
      <c r="M230" s="36" t="n">
        <v>3.90577125069094</v>
      </c>
      <c r="N230" s="36" t="n">
        <v>2.07900889271623</v>
      </c>
      <c r="O230" s="36" t="n">
        <f aca="false">SQRT(M230^2+N230^2)</f>
        <v>4.42462733331487</v>
      </c>
      <c r="P230" s="55" t="n">
        <f aca="false">IF(J230="","",MAX(0,J230-1.96*O230/100))</f>
        <v>0.560810936554024</v>
      </c>
      <c r="Q230" s="55" t="n">
        <f aca="false">IF(J230="","",MIN(1,J230+1.96*O230/100))</f>
        <v>0.734256328019967</v>
      </c>
      <c r="R230" s="32" t="str">
        <f aca="false">IF(L230="","",IF(ABS(L230)&lt;=O230,"Yes","No"))</f>
        <v>Yes</v>
      </c>
      <c r="S230" s="32" t="str">
        <f aca="false">IF(L230="","",IF(ABS(L230)&lt;=1.96*O230,"Yes","No"))</f>
        <v>Yes</v>
      </c>
      <c r="T230" s="54" t="n">
        <f aca="false">IF(D230="","",ROUND(SQRT(((D230+G230)*O230/100)^2+(J230*(D230+G230)*0.09439)^2),0))</f>
        <v>84</v>
      </c>
      <c r="U230" s="32"/>
    </row>
    <row r="231" customFormat="false" ht="15" hidden="false" customHeight="false" outlineLevel="0" collapsed="false">
      <c r="A231" s="32" t="s">
        <v>386</v>
      </c>
      <c r="B231" s="32" t="s">
        <v>261</v>
      </c>
      <c r="C231" s="32" t="s">
        <v>404</v>
      </c>
      <c r="D231" s="54" t="n">
        <v>919</v>
      </c>
      <c r="E231" s="54" t="n">
        <v>906</v>
      </c>
      <c r="F231" s="65" t="n">
        <f aca="false">IF(E231="","",D231-E231)</f>
        <v>13</v>
      </c>
      <c r="G231" s="54" t="n">
        <v>566</v>
      </c>
      <c r="H231" s="54" t="n">
        <v>586</v>
      </c>
      <c r="I231" s="65" t="n">
        <f aca="false">IF(H231="","",G231-H231)</f>
        <v>-20</v>
      </c>
      <c r="J231" s="55" t="n">
        <f aca="false">IF(OR(D231="",D231+G231=0),"",D231/(D231+G231))</f>
        <v>0.618855218855219</v>
      </c>
      <c r="K231" s="55" t="n">
        <f aca="false">IF(E231="","",E231/(E231+H231))</f>
        <v>0.607238605898123</v>
      </c>
      <c r="L231" s="66" t="n">
        <f aca="false">IF(OR(K231="",J231=""),"",(J231-K231)*100)</f>
        <v>1.16166129570956</v>
      </c>
      <c r="M231" s="36" t="n">
        <v>3.81593770440731</v>
      </c>
      <c r="N231" s="36" t="n">
        <v>2.07900889271623</v>
      </c>
      <c r="O231" s="36" t="n">
        <f aca="false">SQRT(M231^2+N231^2)</f>
        <v>4.34553317095963</v>
      </c>
      <c r="P231" s="55" t="n">
        <f aca="false">IF(J231="","",MAX(0,J231-1.96*O231/100))</f>
        <v>0.53368276870441</v>
      </c>
      <c r="Q231" s="55" t="n">
        <f aca="false">IF(J231="","",MIN(1,J231+1.96*O231/100))</f>
        <v>0.704027669006028</v>
      </c>
      <c r="R231" s="32" t="str">
        <f aca="false">IF(L231="","",IF(ABS(L231)&lt;=O231,"Yes","No"))</f>
        <v>Yes</v>
      </c>
      <c r="S231" s="32" t="str">
        <f aca="false">IF(L231="","",IF(ABS(L231)&lt;=1.96*O231,"Yes","No"))</f>
        <v>Yes</v>
      </c>
      <c r="T231" s="54" t="n">
        <f aca="false">IF(D231="","",ROUND(SQRT(((D231+G231)*O231/100)^2+(J231*(D231+G231)*0.09179)^2),0))</f>
        <v>106</v>
      </c>
      <c r="U231" s="32"/>
    </row>
    <row r="232" customFormat="false" ht="15" hidden="false" customHeight="false" outlineLevel="0" collapsed="false">
      <c r="A232" s="32" t="s">
        <v>386</v>
      </c>
      <c r="B232" s="32" t="s">
        <v>261</v>
      </c>
      <c r="C232" s="32" t="s">
        <v>405</v>
      </c>
      <c r="D232" s="54" t="n">
        <v>856</v>
      </c>
      <c r="E232" s="54" t="n">
        <v>954</v>
      </c>
      <c r="F232" s="65" t="n">
        <f aca="false">IF(E232="","",D232-E232)</f>
        <v>-98</v>
      </c>
      <c r="G232" s="54" t="n">
        <v>407</v>
      </c>
      <c r="H232" s="54" t="n">
        <v>416</v>
      </c>
      <c r="I232" s="65" t="n">
        <f aca="false">IF(H232="","",G232-H232)</f>
        <v>-9</v>
      </c>
      <c r="J232" s="55" t="n">
        <f aca="false">IF(OR(D232="",D232+G232=0),"",D232/(D232+G232))</f>
        <v>0.677751385589865</v>
      </c>
      <c r="K232" s="55" t="n">
        <f aca="false">IF(E232="","",E232/(E232+H232))</f>
        <v>0.696350364963504</v>
      </c>
      <c r="L232" s="66" t="n">
        <f aca="false">IF(OR(K232="",J232=""),"",(J232-K232)*100)</f>
        <v>-1.85989793736383</v>
      </c>
      <c r="M232" s="36" t="n">
        <v>3.81593770440731</v>
      </c>
      <c r="N232" s="36" t="n">
        <v>2.07900889271623</v>
      </c>
      <c r="O232" s="36" t="n">
        <f aca="false">SQRT(M232^2+N232^2)</f>
        <v>4.34553317095963</v>
      </c>
      <c r="P232" s="55" t="n">
        <f aca="false">IF(J232="","",MAX(0,J232-1.96*O232/100))</f>
        <v>0.592578935439057</v>
      </c>
      <c r="Q232" s="55" t="n">
        <f aca="false">IF(J232="","",MIN(1,J232+1.96*O232/100))</f>
        <v>0.762923835740674</v>
      </c>
      <c r="R232" s="32" t="str">
        <f aca="false">IF(L232="","",IF(ABS(L232)&lt;=O232,"Yes","No"))</f>
        <v>Yes</v>
      </c>
      <c r="S232" s="32" t="str">
        <f aca="false">IF(L232="","",IF(ABS(L232)&lt;=1.96*O232,"Yes","No"))</f>
        <v>Yes</v>
      </c>
      <c r="T232" s="54" t="n">
        <f aca="false">IF(D232="","",ROUND(SQRT(((D232+G232)*O232/100)^2+(J232*(D232+G232)*0.09179)^2),0))</f>
        <v>96</v>
      </c>
      <c r="U232" s="32"/>
    </row>
    <row r="233" customFormat="false" ht="15" hidden="false" customHeight="false" outlineLevel="0" collapsed="false">
      <c r="A233" s="32" t="s">
        <v>386</v>
      </c>
      <c r="B233" s="32" t="s">
        <v>261</v>
      </c>
      <c r="C233" s="32" t="s">
        <v>406</v>
      </c>
      <c r="D233" s="54" t="n">
        <v>729</v>
      </c>
      <c r="E233" s="54" t="n">
        <v>821</v>
      </c>
      <c r="F233" s="65" t="n">
        <f aca="false">IF(E233="","",D233-E233)</f>
        <v>-92</v>
      </c>
      <c r="G233" s="54" t="n">
        <v>463</v>
      </c>
      <c r="H233" s="54" t="n">
        <v>474</v>
      </c>
      <c r="I233" s="65" t="n">
        <f aca="false">IF(H233="","",G233-H233)</f>
        <v>-11</v>
      </c>
      <c r="J233" s="55" t="n">
        <f aca="false">IF(OR(D233="",D233+G233=0),"",D233/(D233+G233))</f>
        <v>0.611577181208054</v>
      </c>
      <c r="K233" s="55" t="n">
        <f aca="false">IF(E233="","",E233/(E233+H233))</f>
        <v>0.633976833976834</v>
      </c>
      <c r="L233" s="66" t="n">
        <f aca="false">IF(OR(K233="",J233=""),"",(J233-K233)*100)</f>
        <v>-2.23996527687803</v>
      </c>
      <c r="M233" s="36" t="n">
        <v>3.90577125069094</v>
      </c>
      <c r="N233" s="36" t="n">
        <v>2.07900889271623</v>
      </c>
      <c r="O233" s="36" t="n">
        <f aca="false">SQRT(M233^2+N233^2)</f>
        <v>4.42462733331487</v>
      </c>
      <c r="P233" s="55" t="n">
        <f aca="false">IF(J233="","",MAX(0,J233-1.96*O233/100))</f>
        <v>0.524854485475082</v>
      </c>
      <c r="Q233" s="55" t="n">
        <f aca="false">IF(J233="","",MIN(1,J233+1.96*O233/100))</f>
        <v>0.698299876941025</v>
      </c>
      <c r="R233" s="32" t="str">
        <f aca="false">IF(L233="","",IF(ABS(L233)&lt;=O233,"Yes","No"))</f>
        <v>Yes</v>
      </c>
      <c r="S233" s="32" t="str">
        <f aca="false">IF(L233="","",IF(ABS(L233)&lt;=1.96*O233,"Yes","No"))</f>
        <v>Yes</v>
      </c>
      <c r="T233" s="54" t="n">
        <f aca="false">IF(D233="","",ROUND(SQRT(((D233+G233)*O233/100)^2+(J233*(D233+G233)*0.09439)^2),0))</f>
        <v>87</v>
      </c>
      <c r="U233" s="32"/>
    </row>
    <row r="234" customFormat="false" ht="15" hidden="false" customHeight="false" outlineLevel="0" collapsed="false">
      <c r="A234" s="32" t="s">
        <v>386</v>
      </c>
      <c r="B234" s="32" t="s">
        <v>261</v>
      </c>
      <c r="C234" s="32" t="s">
        <v>407</v>
      </c>
      <c r="D234" s="54" t="n">
        <v>285</v>
      </c>
      <c r="E234" s="54" t="n">
        <v>283</v>
      </c>
      <c r="F234" s="65" t="n">
        <f aca="false">IF(E234="","",D234-E234)</f>
        <v>2</v>
      </c>
      <c r="G234" s="54" t="n">
        <v>94</v>
      </c>
      <c r="H234" s="54" t="n">
        <v>110</v>
      </c>
      <c r="I234" s="65" t="n">
        <f aca="false">IF(H234="","",G234-H234)</f>
        <v>-16</v>
      </c>
      <c r="J234" s="55" t="n">
        <f aca="false">IF(OR(D234="",D234+G234=0),"",D234/(D234+G234))</f>
        <v>0.75197889182058</v>
      </c>
      <c r="K234" s="55" t="n">
        <f aca="false">IF(E234="","",E234/(E234+H234))</f>
        <v>0.720101781170484</v>
      </c>
      <c r="L234" s="66" t="n">
        <f aca="false">IF(OR(K234="",J234=""),"",(J234-K234)*100)</f>
        <v>3.18771106500969</v>
      </c>
      <c r="M234" s="36" t="n">
        <v>4.95394180230378</v>
      </c>
      <c r="N234" s="36" t="n">
        <v>2.07900889271623</v>
      </c>
      <c r="O234" s="36" t="n">
        <f aca="false">SQRT(M234^2+N234^2)</f>
        <v>5.37250568697754</v>
      </c>
      <c r="P234" s="55" t="n">
        <f aca="false">IF(J234="","",MAX(0,J234-1.96*O234/100))</f>
        <v>0.646677780355821</v>
      </c>
      <c r="Q234" s="55" t="n">
        <f aca="false">IF(J234="","",MIN(1,J234+1.96*O234/100))</f>
        <v>0.85728000328534</v>
      </c>
      <c r="R234" s="32" t="str">
        <f aca="false">IF(L234="","",IF(ABS(L234)&lt;=O234,"Yes","No"))</f>
        <v>Yes</v>
      </c>
      <c r="S234" s="32" t="str">
        <f aca="false">IF(L234="","",IF(ABS(L234)&lt;=1.96*O234,"Yes","No"))</f>
        <v>Yes</v>
      </c>
      <c r="T234" s="54" t="n">
        <f aca="false">IF(D234="","",ROUND(SQRT(((D234+G234)*O234/100)^2+(J234*(D234+G234)*0.15542)^2),0))</f>
        <v>49</v>
      </c>
      <c r="U234" s="32"/>
    </row>
    <row r="235" customFormat="false" ht="15" hidden="false" customHeight="false" outlineLevel="0" collapsed="false">
      <c r="A235" s="32" t="s">
        <v>386</v>
      </c>
      <c r="B235" s="32" t="s">
        <v>261</v>
      </c>
      <c r="C235" s="32" t="s">
        <v>408</v>
      </c>
      <c r="D235" s="54" t="n">
        <v>485</v>
      </c>
      <c r="E235" s="54" t="n">
        <v>450</v>
      </c>
      <c r="F235" s="65" t="n">
        <f aca="false">IF(E235="","",D235-E235)</f>
        <v>35</v>
      </c>
      <c r="G235" s="54" t="n">
        <v>170</v>
      </c>
      <c r="H235" s="54" t="n">
        <v>179</v>
      </c>
      <c r="I235" s="65" t="n">
        <f aca="false">IF(H235="","",G235-H235)</f>
        <v>-9</v>
      </c>
      <c r="J235" s="55" t="n">
        <f aca="false">IF(OR(D235="",D235+G235=0),"",D235/(D235+G235))</f>
        <v>0.740458015267176</v>
      </c>
      <c r="K235" s="55" t="n">
        <f aca="false">IF(E235="","",E235/(E235+H235))</f>
        <v>0.715421303656598</v>
      </c>
      <c r="L235" s="66" t="n">
        <f aca="false">IF(OR(K235="",J235=""),"",(J235-K235)*100)</f>
        <v>2.50367116105779</v>
      </c>
      <c r="M235" s="36" t="n">
        <v>4.95394180230378</v>
      </c>
      <c r="N235" s="36" t="n">
        <v>2.07900889271623</v>
      </c>
      <c r="O235" s="36" t="n">
        <f aca="false">SQRT(M235^2+N235^2)</f>
        <v>5.37250568697754</v>
      </c>
      <c r="P235" s="55" t="n">
        <f aca="false">IF(J235="","",MAX(0,J235-1.96*O235/100))</f>
        <v>0.635156903802416</v>
      </c>
      <c r="Q235" s="55" t="n">
        <f aca="false">IF(J235="","",MIN(1,J235+1.96*O235/100))</f>
        <v>0.845759126731935</v>
      </c>
      <c r="R235" s="32" t="str">
        <f aca="false">IF(L235="","",IF(ABS(L235)&lt;=O235,"Yes","No"))</f>
        <v>Yes</v>
      </c>
      <c r="S235" s="32" t="str">
        <f aca="false">IF(L235="","",IF(ABS(L235)&lt;=1.96*O235,"Yes","No"))</f>
        <v>Yes</v>
      </c>
      <c r="T235" s="54" t="n">
        <f aca="false">IF(D235="","",ROUND(SQRT(((D235+G235)*O235/100)^2+(J235*(D235+G235)*0.15542)^2),0))</f>
        <v>83</v>
      </c>
      <c r="U235" s="32"/>
    </row>
    <row r="236" customFormat="false" ht="15" hidden="false" customHeight="false" outlineLevel="0" collapsed="false">
      <c r="A236" s="32" t="s">
        <v>386</v>
      </c>
      <c r="B236" s="32" t="s">
        <v>261</v>
      </c>
      <c r="C236" s="32" t="s">
        <v>409</v>
      </c>
      <c r="D236" s="54" t="n">
        <v>479</v>
      </c>
      <c r="E236" s="54" t="n">
        <v>442</v>
      </c>
      <c r="F236" s="65" t="n">
        <f aca="false">IF(E236="","",D236-E236)</f>
        <v>37</v>
      </c>
      <c r="G236" s="54" t="n">
        <v>187</v>
      </c>
      <c r="H236" s="54" t="n">
        <v>161</v>
      </c>
      <c r="I236" s="65" t="n">
        <f aca="false">IF(H236="","",G236-H236)</f>
        <v>26</v>
      </c>
      <c r="J236" s="55" t="n">
        <f aca="false">IF(OR(D236="",D236+G236=0),"",D236/(D236+G236))</f>
        <v>0.719219219219219</v>
      </c>
      <c r="K236" s="55" t="n">
        <f aca="false">IF(E236="","",E236/(E236+H236))</f>
        <v>0.733001658374793</v>
      </c>
      <c r="L236" s="66" t="n">
        <f aca="false">IF(OR(K236="",J236=""),"",(J236-K236)*100)</f>
        <v>-1.37824391555734</v>
      </c>
      <c r="M236" s="36" t="n">
        <v>4.95394180230378</v>
      </c>
      <c r="N236" s="36" t="n">
        <v>2.07900889271623</v>
      </c>
      <c r="O236" s="36" t="n">
        <f aca="false">SQRT(M236^2+N236^2)</f>
        <v>5.37250568697754</v>
      </c>
      <c r="P236" s="55" t="n">
        <f aca="false">IF(J236="","",MAX(0,J236-1.96*O236/100))</f>
        <v>0.61391810775446</v>
      </c>
      <c r="Q236" s="55" t="n">
        <f aca="false">IF(J236="","",MIN(1,J236+1.96*O236/100))</f>
        <v>0.824520330683979</v>
      </c>
      <c r="R236" s="32" t="str">
        <f aca="false">IF(L236="","",IF(ABS(L236)&lt;=O236,"Yes","No"))</f>
        <v>Yes</v>
      </c>
      <c r="S236" s="32" t="str">
        <f aca="false">IF(L236="","",IF(ABS(L236)&lt;=1.96*O236,"Yes","No"))</f>
        <v>Yes</v>
      </c>
      <c r="T236" s="54" t="n">
        <f aca="false">IF(D236="","",ROUND(SQRT(((D236+G236)*O236/100)^2+(J236*(D236+G236)*0.15542)^2),0))</f>
        <v>83</v>
      </c>
      <c r="U236" s="32"/>
    </row>
    <row r="237" customFormat="false" ht="15" hidden="false" customHeight="false" outlineLevel="0" collapsed="false">
      <c r="A237" s="32" t="s">
        <v>386</v>
      </c>
      <c r="B237" s="32" t="s">
        <v>261</v>
      </c>
      <c r="C237" s="32" t="s">
        <v>410</v>
      </c>
      <c r="D237" s="54" t="n">
        <v>697</v>
      </c>
      <c r="E237" s="54" t="n">
        <v>599</v>
      </c>
      <c r="F237" s="65" t="n">
        <f aca="false">IF(E237="","",D237-E237)</f>
        <v>98</v>
      </c>
      <c r="G237" s="54" t="n">
        <v>210</v>
      </c>
      <c r="H237" s="54" t="n">
        <v>203</v>
      </c>
      <c r="I237" s="65" t="n">
        <f aca="false">IF(H237="","",G237-H237)</f>
        <v>7</v>
      </c>
      <c r="J237" s="55" t="n">
        <f aca="false">IF(OR(D237="",D237+G237=0),"",D237/(D237+G237))</f>
        <v>0.768467475192944</v>
      </c>
      <c r="K237" s="55" t="n">
        <f aca="false">IF(E237="","",E237/(E237+H237))</f>
        <v>0.746882793017456</v>
      </c>
      <c r="L237" s="66" t="n">
        <f aca="false">IF(OR(K237="",J237=""),"",(J237-K237)*100)</f>
        <v>2.15846821754874</v>
      </c>
      <c r="M237" s="36" t="n">
        <v>3.90577125069094</v>
      </c>
      <c r="N237" s="36" t="n">
        <v>2.07900889271623</v>
      </c>
      <c r="O237" s="36" t="n">
        <f aca="false">SQRT(M237^2+N237^2)</f>
        <v>4.42462733331487</v>
      </c>
      <c r="P237" s="55" t="n">
        <f aca="false">IF(J237="","",MAX(0,J237-1.96*O237/100))</f>
        <v>0.681744779459972</v>
      </c>
      <c r="Q237" s="55" t="n">
        <f aca="false">IF(J237="","",MIN(1,J237+1.96*O237/100))</f>
        <v>0.855190170925915</v>
      </c>
      <c r="R237" s="32" t="str">
        <f aca="false">IF(L237="","",IF(ABS(L237)&lt;=O237,"Yes","No"))</f>
        <v>Yes</v>
      </c>
      <c r="S237" s="32" t="str">
        <f aca="false">IF(L237="","",IF(ABS(L237)&lt;=1.96*O237,"Yes","No"))</f>
        <v>Yes</v>
      </c>
      <c r="T237" s="54" t="n">
        <f aca="false">IF(D237="","",ROUND(SQRT(((D237+G237)*O237/100)^2+(J237*(D237+G237)*0.09439)^2),0))</f>
        <v>77</v>
      </c>
      <c r="U237" s="32"/>
    </row>
    <row r="238" customFormat="false" ht="15" hidden="false" customHeight="false" outlineLevel="0" collapsed="false">
      <c r="A238" s="32" t="s">
        <v>386</v>
      </c>
      <c r="B238" s="32" t="s">
        <v>261</v>
      </c>
      <c r="C238" s="32" t="s">
        <v>411</v>
      </c>
      <c r="D238" s="54" t="n">
        <v>919</v>
      </c>
      <c r="E238" s="54" t="n">
        <v>1506</v>
      </c>
      <c r="F238" s="65" t="n">
        <f aca="false">IF(E238="","",D238-E238)</f>
        <v>-587</v>
      </c>
      <c r="G238" s="54" t="n">
        <v>228</v>
      </c>
      <c r="H238" s="54" t="n">
        <v>338</v>
      </c>
      <c r="I238" s="65" t="n">
        <f aca="false">IF(H238="","",G238-H238)</f>
        <v>-110</v>
      </c>
      <c r="J238" s="55" t="n">
        <f aca="false">IF(OR(D238="",D238+G238=0),"",D238/(D238+G238))</f>
        <v>0.801220575414124</v>
      </c>
      <c r="K238" s="55" t="n">
        <f aca="false">IF(E238="","",E238/(E238+H238))</f>
        <v>0.816702819956616</v>
      </c>
      <c r="L238" s="66" t="n">
        <f aca="false">IF(OR(K238="",J238=""),"",(J238-K238)*100)</f>
        <v>-1.54822445424923</v>
      </c>
      <c r="M238" s="36" t="n">
        <v>3.90577125069094</v>
      </c>
      <c r="N238" s="36" t="n">
        <v>2.07900889271623</v>
      </c>
      <c r="O238" s="36" t="n">
        <f aca="false">SQRT(M238^2+N238^2)</f>
        <v>4.42462733331487</v>
      </c>
      <c r="P238" s="55" t="n">
        <f aca="false">IF(J238="","",MAX(0,J238-1.96*O238/100))</f>
        <v>0.714497879681152</v>
      </c>
      <c r="Q238" s="55" t="n">
        <f aca="false">IF(J238="","",MIN(1,J238+1.96*O238/100))</f>
        <v>0.887943271147095</v>
      </c>
      <c r="R238" s="32" t="str">
        <f aca="false">IF(L238="","",IF(ABS(L238)&lt;=O238,"Yes","No"))</f>
        <v>Yes</v>
      </c>
      <c r="S238" s="32" t="str">
        <f aca="false">IF(L238="","",IF(ABS(L238)&lt;=1.96*O238,"Yes","No"))</f>
        <v>Yes</v>
      </c>
      <c r="T238" s="54" t="n">
        <f aca="false">IF(D238="","",ROUND(SQRT(((D238+G238)*O238/100)^2+(J238*(D238+G238)*0.09439)^2),0))</f>
        <v>100</v>
      </c>
      <c r="U238" s="32"/>
    </row>
    <row r="239" customFormat="false" ht="15" hidden="false" customHeight="false" outlineLevel="0" collapsed="false">
      <c r="A239" s="32" t="s">
        <v>386</v>
      </c>
      <c r="B239" s="32" t="s">
        <v>261</v>
      </c>
      <c r="C239" s="32" t="s">
        <v>412</v>
      </c>
      <c r="D239" s="54" t="n">
        <v>721</v>
      </c>
      <c r="E239" s="54" t="n">
        <v>645</v>
      </c>
      <c r="F239" s="65" t="n">
        <f aca="false">IF(E239="","",D239-E239)</f>
        <v>76</v>
      </c>
      <c r="G239" s="54" t="n">
        <v>229</v>
      </c>
      <c r="H239" s="54" t="n">
        <v>243</v>
      </c>
      <c r="I239" s="65" t="n">
        <f aca="false">IF(H239="","",G239-H239)</f>
        <v>-14</v>
      </c>
      <c r="J239" s="55" t="n">
        <f aca="false">IF(OR(D239="",D239+G239=0),"",D239/(D239+G239))</f>
        <v>0.758947368421053</v>
      </c>
      <c r="K239" s="55" t="n">
        <f aca="false">IF(E239="","",E239/(E239+H239))</f>
        <v>0.726351351351351</v>
      </c>
      <c r="L239" s="66" t="n">
        <f aca="false">IF(OR(K239="",J239=""),"",(J239-K239)*100)</f>
        <v>3.25960170697013</v>
      </c>
      <c r="M239" s="36" t="n">
        <v>3.90577125069094</v>
      </c>
      <c r="N239" s="36" t="n">
        <v>2.07900889271623</v>
      </c>
      <c r="O239" s="36" t="n">
        <f aca="false">SQRT(M239^2+N239^2)</f>
        <v>4.42462733331487</v>
      </c>
      <c r="P239" s="55" t="n">
        <f aca="false">IF(J239="","",MAX(0,J239-1.96*O239/100))</f>
        <v>0.672224672688081</v>
      </c>
      <c r="Q239" s="55" t="n">
        <f aca="false">IF(J239="","",MIN(1,J239+1.96*O239/100))</f>
        <v>0.845670064154024</v>
      </c>
      <c r="R239" s="32" t="str">
        <f aca="false">IF(L239="","",IF(ABS(L239)&lt;=O239,"Yes","No"))</f>
        <v>Yes</v>
      </c>
      <c r="S239" s="32" t="str">
        <f aca="false">IF(L239="","",IF(ABS(L239)&lt;=1.96*O239,"Yes","No"))</f>
        <v>Yes</v>
      </c>
      <c r="T239" s="54" t="n">
        <f aca="false">IF(D239="","",ROUND(SQRT(((D239+G239)*O239/100)^2+(J239*(D239+G239)*0.09439)^2),0))</f>
        <v>80</v>
      </c>
      <c r="U239" s="32"/>
    </row>
    <row r="240" customFormat="false" ht="15" hidden="false" customHeight="false" outlineLevel="0" collapsed="false">
      <c r="A240" s="32" t="s">
        <v>386</v>
      </c>
      <c r="B240" s="32" t="s">
        <v>261</v>
      </c>
      <c r="C240" s="32" t="s">
        <v>413</v>
      </c>
      <c r="D240" s="54" t="n">
        <v>669</v>
      </c>
      <c r="E240" s="54" t="n">
        <v>628</v>
      </c>
      <c r="F240" s="65" t="n">
        <f aca="false">IF(E240="","",D240-E240)</f>
        <v>41</v>
      </c>
      <c r="G240" s="54" t="n">
        <v>245</v>
      </c>
      <c r="H240" s="54" t="n">
        <v>267</v>
      </c>
      <c r="I240" s="65" t="n">
        <f aca="false">IF(H240="","",G240-H240)</f>
        <v>-22</v>
      </c>
      <c r="J240" s="55" t="n">
        <f aca="false">IF(OR(D240="",D240+G240=0),"",D240/(D240+G240))</f>
        <v>0.731947483588622</v>
      </c>
      <c r="K240" s="55" t="n">
        <f aca="false">IF(E240="","",E240/(E240+H240))</f>
        <v>0.701675977653631</v>
      </c>
      <c r="L240" s="66" t="n">
        <f aca="false">IF(OR(K240="",J240=""),"",(J240-K240)*100)</f>
        <v>3.02715059349902</v>
      </c>
      <c r="M240" s="36" t="n">
        <v>3.90577125069094</v>
      </c>
      <c r="N240" s="36" t="n">
        <v>2.07900889271623</v>
      </c>
      <c r="O240" s="36" t="n">
        <f aca="false">SQRT(M240^2+N240^2)</f>
        <v>4.42462733331487</v>
      </c>
      <c r="P240" s="55" t="n">
        <f aca="false">IF(J240="","",MAX(0,J240-1.96*O240/100))</f>
        <v>0.64522478785565</v>
      </c>
      <c r="Q240" s="55" t="n">
        <f aca="false">IF(J240="","",MIN(1,J240+1.96*O240/100))</f>
        <v>0.818670179321593</v>
      </c>
      <c r="R240" s="32" t="str">
        <f aca="false">IF(L240="","",IF(ABS(L240)&lt;=O240,"Yes","No"))</f>
        <v>Yes</v>
      </c>
      <c r="S240" s="32" t="str">
        <f aca="false">IF(L240="","",IF(ABS(L240)&lt;=1.96*O240,"Yes","No"))</f>
        <v>Yes</v>
      </c>
      <c r="T240" s="54" t="n">
        <f aca="false">IF(D240="","",ROUND(SQRT(((D240+G240)*O240/100)^2+(J240*(D240+G240)*0.09439)^2),0))</f>
        <v>75</v>
      </c>
      <c r="U240" s="32"/>
    </row>
    <row r="241" customFormat="false" ht="15" hidden="false" customHeight="false" outlineLevel="0" collapsed="false">
      <c r="A241" s="32" t="s">
        <v>386</v>
      </c>
      <c r="B241" s="32" t="s">
        <v>261</v>
      </c>
      <c r="C241" s="32" t="s">
        <v>414</v>
      </c>
      <c r="D241" s="54" t="n">
        <v>410</v>
      </c>
      <c r="E241" s="54" t="n">
        <v>473</v>
      </c>
      <c r="F241" s="65" t="n">
        <f aca="false">IF(E241="","",D241-E241)</f>
        <v>-63</v>
      </c>
      <c r="G241" s="54" t="n">
        <v>181</v>
      </c>
      <c r="H241" s="54" t="n">
        <v>153</v>
      </c>
      <c r="I241" s="65" t="n">
        <f aca="false">IF(H241="","",G241-H241)</f>
        <v>28</v>
      </c>
      <c r="J241" s="55" t="n">
        <f aca="false">IF(OR(D241="",D241+G241=0),"",D241/(D241+G241))</f>
        <v>0.693739424703892</v>
      </c>
      <c r="K241" s="55" t="n">
        <f aca="false">IF(E241="","",E241/(E241+H241))</f>
        <v>0.755591054313099</v>
      </c>
      <c r="L241" s="66" t="n">
        <f aca="false">IF(OR(K241="",J241=""),"",(J241-K241)*100)</f>
        <v>-6.18516296092073</v>
      </c>
      <c r="M241" s="36" t="n">
        <v>4.95394180230378</v>
      </c>
      <c r="N241" s="36" t="n">
        <v>2.07900889271623</v>
      </c>
      <c r="O241" s="36" t="n">
        <f aca="false">SQRT(M241^2+N241^2)</f>
        <v>5.37250568697754</v>
      </c>
      <c r="P241" s="55" t="n">
        <f aca="false">IF(J241="","",MAX(0,J241-1.96*O241/100))</f>
        <v>0.588438313239132</v>
      </c>
      <c r="Q241" s="55" t="n">
        <f aca="false">IF(J241="","",MIN(1,J241+1.96*O241/100))</f>
        <v>0.799040536168651</v>
      </c>
      <c r="R241" s="32" t="str">
        <f aca="false">IF(L241="","",IF(ABS(L241)&lt;=O241,"Yes","No"))</f>
        <v>No</v>
      </c>
      <c r="S241" s="32" t="str">
        <f aca="false">IF(L241="","",IF(ABS(L241)&lt;=1.96*O241,"Yes","No"))</f>
        <v>Yes</v>
      </c>
      <c r="T241" s="54" t="n">
        <f aca="false">IF(D241="","",ROUND(SQRT(((D241+G241)*O241/100)^2+(J241*(D241+G241)*0.15542)^2),0))</f>
        <v>71</v>
      </c>
      <c r="U241" s="32"/>
    </row>
    <row r="242" customFormat="false" ht="15" hidden="false" customHeight="false" outlineLevel="0" collapsed="false">
      <c r="A242" s="32" t="s">
        <v>386</v>
      </c>
      <c r="B242" s="32" t="s">
        <v>261</v>
      </c>
      <c r="C242" s="32" t="s">
        <v>415</v>
      </c>
      <c r="D242" s="54" t="n">
        <v>756</v>
      </c>
      <c r="E242" s="54" t="n">
        <v>745</v>
      </c>
      <c r="F242" s="65" t="n">
        <f aca="false">IF(E242="","",D242-E242)</f>
        <v>11</v>
      </c>
      <c r="G242" s="54" t="n">
        <v>301</v>
      </c>
      <c r="H242" s="54" t="n">
        <v>301</v>
      </c>
      <c r="I242" s="65" t="n">
        <f aca="false">IF(H242="","",G242-H242)</f>
        <v>0</v>
      </c>
      <c r="J242" s="55" t="n">
        <f aca="false">IF(OR(D242="",D242+G242=0),"",D242/(D242+G242))</f>
        <v>0.71523178807947</v>
      </c>
      <c r="K242" s="55" t="n">
        <f aca="false">IF(E242="","",E242/(E242+H242))</f>
        <v>0.712237093690249</v>
      </c>
      <c r="L242" s="66" t="n">
        <f aca="false">IF(OR(K242="",J242=""),"",(J242-K242)*100)</f>
        <v>0.299469438922162</v>
      </c>
      <c r="M242" s="36" t="n">
        <v>3.90577125069094</v>
      </c>
      <c r="N242" s="36" t="n">
        <v>2.07900889271623</v>
      </c>
      <c r="O242" s="36" t="n">
        <f aca="false">SQRT(M242^2+N242^2)</f>
        <v>4.42462733331487</v>
      </c>
      <c r="P242" s="55" t="n">
        <f aca="false">IF(J242="","",MAX(0,J242-1.96*O242/100))</f>
        <v>0.628509092346499</v>
      </c>
      <c r="Q242" s="55" t="n">
        <f aca="false">IF(J242="","",MIN(1,J242+1.96*O242/100))</f>
        <v>0.801954483812442</v>
      </c>
      <c r="R242" s="32" t="str">
        <f aca="false">IF(L242="","",IF(ABS(L242)&lt;=O242,"Yes","No"))</f>
        <v>Yes</v>
      </c>
      <c r="S242" s="32" t="str">
        <f aca="false">IF(L242="","",IF(ABS(L242)&lt;=1.96*O242,"Yes","No"))</f>
        <v>Yes</v>
      </c>
      <c r="T242" s="54" t="n">
        <f aca="false">IF(D242="","",ROUND(SQRT(((D242+G242)*O242/100)^2+(J242*(D242+G242)*0.09439)^2),0))</f>
        <v>85</v>
      </c>
      <c r="U242" s="32"/>
    </row>
    <row r="243" customFormat="false" ht="15" hidden="false" customHeight="false" outlineLevel="0" collapsed="false">
      <c r="A243" s="32" t="s">
        <v>386</v>
      </c>
      <c r="B243" s="32" t="s">
        <v>261</v>
      </c>
      <c r="C243" s="32" t="s">
        <v>416</v>
      </c>
      <c r="D243" s="54" t="n">
        <v>664</v>
      </c>
      <c r="E243" s="54" t="n">
        <v>682</v>
      </c>
      <c r="F243" s="65" t="n">
        <f aca="false">IF(E243="","",D243-E243)</f>
        <v>-18</v>
      </c>
      <c r="G243" s="54" t="n">
        <v>303</v>
      </c>
      <c r="H243" s="54" t="n">
        <v>313</v>
      </c>
      <c r="I243" s="65" t="n">
        <f aca="false">IF(H243="","",G243-H243)</f>
        <v>-10</v>
      </c>
      <c r="J243" s="55" t="n">
        <f aca="false">IF(OR(D243="",D243+G243=0),"",D243/(D243+G243))</f>
        <v>0.686659772492244</v>
      </c>
      <c r="K243" s="55" t="n">
        <f aca="false">IF(E243="","",E243/(E243+H243))</f>
        <v>0.685427135678392</v>
      </c>
      <c r="L243" s="66" t="n">
        <f aca="false">IF(OR(K243="",J243=""),"",(J243-K243)*100)</f>
        <v>0.123263681385211</v>
      </c>
      <c r="M243" s="36" t="n">
        <v>3.90577125069094</v>
      </c>
      <c r="N243" s="36" t="n">
        <v>2.07900889271623</v>
      </c>
      <c r="O243" s="36" t="n">
        <f aca="false">SQRT(M243^2+N243^2)</f>
        <v>4.42462733331487</v>
      </c>
      <c r="P243" s="55" t="n">
        <f aca="false">IF(J243="","",MAX(0,J243-1.96*O243/100))</f>
        <v>0.599937076759273</v>
      </c>
      <c r="Q243" s="55" t="n">
        <f aca="false">IF(J243="","",MIN(1,J243+1.96*O243/100))</f>
        <v>0.773382468225216</v>
      </c>
      <c r="R243" s="32" t="str">
        <f aca="false">IF(L243="","",IF(ABS(L243)&lt;=O243,"Yes","No"))</f>
        <v>Yes</v>
      </c>
      <c r="S243" s="32" t="str">
        <f aca="false">IF(L243="","",IF(ABS(L243)&lt;=1.96*O243,"Yes","No"))</f>
        <v>Yes</v>
      </c>
      <c r="T243" s="54" t="n">
        <f aca="false">IF(D243="","",ROUND(SQRT(((D243+G243)*O243/100)^2+(J243*(D243+G243)*0.09439)^2),0))</f>
        <v>76</v>
      </c>
      <c r="U243" s="32"/>
    </row>
    <row r="244" customFormat="false" ht="15" hidden="false" customHeight="false" outlineLevel="0" collapsed="false">
      <c r="A244" s="32" t="s">
        <v>386</v>
      </c>
      <c r="B244" s="32" t="s">
        <v>261</v>
      </c>
      <c r="C244" s="32" t="s">
        <v>417</v>
      </c>
      <c r="D244" s="54" t="n">
        <v>692</v>
      </c>
      <c r="E244" s="54" t="n">
        <v>711</v>
      </c>
      <c r="F244" s="65" t="n">
        <f aca="false">IF(E244="","",D244-E244)</f>
        <v>-19</v>
      </c>
      <c r="G244" s="54" t="n">
        <v>331</v>
      </c>
      <c r="H244" s="54" t="n">
        <v>341</v>
      </c>
      <c r="I244" s="65" t="n">
        <f aca="false">IF(H244="","",G244-H244)</f>
        <v>-10</v>
      </c>
      <c r="J244" s="55" t="n">
        <f aca="false">IF(OR(D244="",D244+G244=0),"",D244/(D244+G244))</f>
        <v>0.67644183773216</v>
      </c>
      <c r="K244" s="55" t="n">
        <f aca="false">IF(E244="","",E244/(E244+H244))</f>
        <v>0.675855513307985</v>
      </c>
      <c r="L244" s="66" t="n">
        <f aca="false">IF(OR(K244="",J244=""),"",(J244-K244)*100)</f>
        <v>0.0586324424175499</v>
      </c>
      <c r="M244" s="36" t="n">
        <v>3.90577125069094</v>
      </c>
      <c r="N244" s="36" t="n">
        <v>2.07900889271623</v>
      </c>
      <c r="O244" s="36" t="n">
        <f aca="false">SQRT(M244^2+N244^2)</f>
        <v>4.42462733331487</v>
      </c>
      <c r="P244" s="55" t="n">
        <f aca="false">IF(J244="","",MAX(0,J244-1.96*O244/100))</f>
        <v>0.589719141999189</v>
      </c>
      <c r="Q244" s="55" t="n">
        <f aca="false">IF(J244="","",MIN(1,J244+1.96*O244/100))</f>
        <v>0.763164533465132</v>
      </c>
      <c r="R244" s="32" t="str">
        <f aca="false">IF(L244="","",IF(ABS(L244)&lt;=O244,"Yes","No"))</f>
        <v>Yes</v>
      </c>
      <c r="S244" s="32" t="str">
        <f aca="false">IF(L244="","",IF(ABS(L244)&lt;=1.96*O244,"Yes","No"))</f>
        <v>Yes</v>
      </c>
      <c r="T244" s="54" t="n">
        <f aca="false">IF(D244="","",ROUND(SQRT(((D244+G244)*O244/100)^2+(J244*(D244+G244)*0.09439)^2),0))</f>
        <v>79</v>
      </c>
      <c r="U244" s="32"/>
    </row>
    <row r="245" customFormat="false" ht="15" hidden="false" customHeight="false" outlineLevel="0" collapsed="false">
      <c r="A245" s="32" t="s">
        <v>386</v>
      </c>
      <c r="B245" s="32" t="s">
        <v>261</v>
      </c>
      <c r="C245" s="32" t="s">
        <v>418</v>
      </c>
      <c r="D245" s="54" t="n">
        <v>305</v>
      </c>
      <c r="E245" s="54"/>
      <c r="F245" s="65" t="str">
        <f aca="false">IF(E245="","",D245-E245)</f>
        <v/>
      </c>
      <c r="G245" s="54" t="n">
        <v>162</v>
      </c>
      <c r="H245" s="54"/>
      <c r="I245" s="65" t="str">
        <f aca="false">IF(H245="","",G245-H245)</f>
        <v/>
      </c>
      <c r="J245" s="55" t="n">
        <f aca="false">IF(OR(D245="",D245+G245=0),"",D245/(D245+G245))</f>
        <v>0.653104925053533</v>
      </c>
      <c r="K245" s="55" t="str">
        <f aca="false">IF(E245="","",E245/(E245+H245))</f>
        <v/>
      </c>
      <c r="L245" s="66" t="str">
        <f aca="false">IF(OR(K245="",J245=""),"",(J245-K245)*100)</f>
        <v/>
      </c>
      <c r="M245" s="36" t="n">
        <v>4.95394180230378</v>
      </c>
      <c r="N245" s="36" t="n">
        <v>2.07900889271623</v>
      </c>
      <c r="O245" s="36" t="n">
        <f aca="false">SQRT(M245^2+N245^2)</f>
        <v>5.37250568697754</v>
      </c>
      <c r="P245" s="55" t="n">
        <f aca="false">IF(J245="","",MAX(0,J245-1.96*O245/100))</f>
        <v>0.547803813588774</v>
      </c>
      <c r="Q245" s="55" t="n">
        <f aca="false">IF(J245="","",MIN(1,J245+1.96*O245/100))</f>
        <v>0.758406036518293</v>
      </c>
      <c r="R245" s="32" t="str">
        <f aca="false">IF(L245="","",IF(ABS(L245)&lt;=O245,"Yes","No"))</f>
        <v/>
      </c>
      <c r="S245" s="32" t="str">
        <f aca="false">IF(L245="","",IF(ABS(L245)&lt;=1.96*O245,"Yes","No"))</f>
        <v/>
      </c>
      <c r="T245" s="54" t="n">
        <f aca="false">IF(D245="","",ROUND(SQRT(((D245+G245)*O245/100)^2+(J245*(D245+G245)*0.15542)^2),0))</f>
        <v>54</v>
      </c>
      <c r="U245" s="32" t="s">
        <v>703</v>
      </c>
    </row>
    <row r="246" customFormat="false" ht="15" hidden="false" customHeight="false" outlineLevel="0" collapsed="false">
      <c r="A246" s="32" t="s">
        <v>386</v>
      </c>
      <c r="B246" s="32" t="s">
        <v>419</v>
      </c>
      <c r="C246" s="32" t="s">
        <v>420</v>
      </c>
      <c r="D246" s="54" t="n">
        <v>433</v>
      </c>
      <c r="E246" s="54" t="n">
        <v>466</v>
      </c>
      <c r="F246" s="65" t="n">
        <f aca="false">IF(E246="","",D246-E246)</f>
        <v>-33</v>
      </c>
      <c r="G246" s="54" t="n">
        <v>417</v>
      </c>
      <c r="H246" s="54" t="n">
        <v>405</v>
      </c>
      <c r="I246" s="65" t="n">
        <f aca="false">IF(H246="","",G246-H246)</f>
        <v>12</v>
      </c>
      <c r="J246" s="55" t="n">
        <f aca="false">IF(OR(D246="",D246+G246=0),"",D246/(D246+G246))</f>
        <v>0.509411764705882</v>
      </c>
      <c r="K246" s="55" t="n">
        <f aca="false">IF(E246="","",E246/(E246+H246))</f>
        <v>0.535017221584386</v>
      </c>
      <c r="L246" s="66" t="n">
        <f aca="false">IF(OR(K246="",J246=""),"",(J246-K246)*100)</f>
        <v>-2.56054568785035</v>
      </c>
      <c r="M246" s="36" t="n">
        <v>3.90577125069094</v>
      </c>
      <c r="N246" s="36" t="n">
        <v>2.07900889271623</v>
      </c>
      <c r="O246" s="36" t="n">
        <f aca="false">SQRT(M246^2+N246^2)</f>
        <v>4.42462733331487</v>
      </c>
      <c r="P246" s="55" t="n">
        <f aca="false">IF(J246="","",MAX(0,J246-1.96*O246/100))</f>
        <v>0.422689068972911</v>
      </c>
      <c r="Q246" s="55" t="n">
        <f aca="false">IF(J246="","",MIN(1,J246+1.96*O246/100))</f>
        <v>0.596134460438854</v>
      </c>
      <c r="R246" s="32" t="str">
        <f aca="false">IF(L246="","",IF(ABS(L246)&lt;=O246,"Yes","No"))</f>
        <v>Yes</v>
      </c>
      <c r="S246" s="32" t="str">
        <f aca="false">IF(L246="","",IF(ABS(L246)&lt;=1.96*O246,"Yes","No"))</f>
        <v>Yes</v>
      </c>
      <c r="T246" s="54" t="n">
        <f aca="false">IF(D246="","",ROUND(SQRT(((D246+G246)*O246/100)^2+(J246*(D246+G246)*0.09439)^2),0))</f>
        <v>56</v>
      </c>
      <c r="U246" s="32"/>
    </row>
    <row r="247" customFormat="false" ht="15" hidden="false" customHeight="false" outlineLevel="0" collapsed="false">
      <c r="A247" s="32" t="s">
        <v>386</v>
      </c>
      <c r="B247" s="32" t="s">
        <v>419</v>
      </c>
      <c r="C247" s="32" t="s">
        <v>421</v>
      </c>
      <c r="D247" s="54" t="n">
        <v>563</v>
      </c>
      <c r="E247" s="54" t="n">
        <v>552</v>
      </c>
      <c r="F247" s="65" t="n">
        <f aca="false">IF(E247="","",D247-E247)</f>
        <v>11</v>
      </c>
      <c r="G247" s="54" t="n">
        <v>530</v>
      </c>
      <c r="H247" s="54" t="n">
        <v>506</v>
      </c>
      <c r="I247" s="65" t="n">
        <f aca="false">IF(H247="","",G247-H247)</f>
        <v>24</v>
      </c>
      <c r="J247" s="55" t="n">
        <f aca="false">IF(OR(D247="",D247+G247=0),"",D247/(D247+G247))</f>
        <v>0.515096065873742</v>
      </c>
      <c r="K247" s="55" t="n">
        <f aca="false">IF(E247="","",E247/(E247+H247))</f>
        <v>0.521739130434783</v>
      </c>
      <c r="L247" s="66" t="n">
        <f aca="false">IF(OR(K247="",J247=""),"",(J247-K247)*100)</f>
        <v>-0.664306456104058</v>
      </c>
      <c r="M247" s="36" t="n">
        <v>3.90577125069094</v>
      </c>
      <c r="N247" s="36" t="n">
        <v>2.07900889271623</v>
      </c>
      <c r="O247" s="36" t="n">
        <f aca="false">SQRT(M247^2+N247^2)</f>
        <v>4.42462733331487</v>
      </c>
      <c r="P247" s="55" t="n">
        <f aca="false">IF(J247="","",MAX(0,J247-1.96*O247/100))</f>
        <v>0.428373370140771</v>
      </c>
      <c r="Q247" s="55" t="n">
        <f aca="false">IF(J247="","",MIN(1,J247+1.96*O247/100))</f>
        <v>0.601818761606713</v>
      </c>
      <c r="R247" s="32" t="str">
        <f aca="false">IF(L247="","",IF(ABS(L247)&lt;=O247,"Yes","No"))</f>
        <v>Yes</v>
      </c>
      <c r="S247" s="32" t="str">
        <f aca="false">IF(L247="","",IF(ABS(L247)&lt;=1.96*O247,"Yes","No"))</f>
        <v>Yes</v>
      </c>
      <c r="T247" s="54" t="n">
        <f aca="false">IF(D247="","",ROUND(SQRT(((D247+G247)*O247/100)^2+(J247*(D247+G247)*0.09439)^2),0))</f>
        <v>72</v>
      </c>
      <c r="U247" s="32"/>
    </row>
    <row r="248" customFormat="false" ht="15" hidden="false" customHeight="false" outlineLevel="0" collapsed="false">
      <c r="A248" s="32" t="s">
        <v>386</v>
      </c>
      <c r="B248" s="32" t="s">
        <v>419</v>
      </c>
      <c r="C248" s="32" t="s">
        <v>422</v>
      </c>
      <c r="D248" s="54" t="n">
        <v>673</v>
      </c>
      <c r="E248" s="54" t="n">
        <v>722</v>
      </c>
      <c r="F248" s="65" t="n">
        <f aca="false">IF(E248="","",D248-E248)</f>
        <v>-49</v>
      </c>
      <c r="G248" s="54" t="n">
        <v>573</v>
      </c>
      <c r="H248" s="54" t="n">
        <v>596</v>
      </c>
      <c r="I248" s="65" t="n">
        <f aca="false">IF(H248="","",G248-H248)</f>
        <v>-23</v>
      </c>
      <c r="J248" s="55" t="n">
        <f aca="false">IF(OR(D248="",D248+G248=0),"",D248/(D248+G248))</f>
        <v>0.540128410914928</v>
      </c>
      <c r="K248" s="55" t="n">
        <f aca="false">IF(E248="","",E248/(E248+H248))</f>
        <v>0.547799696509863</v>
      </c>
      <c r="L248" s="66" t="n">
        <f aca="false">IF(OR(K248="",J248=""),"",(J248-K248)*100)</f>
        <v>-0.767128559493557</v>
      </c>
      <c r="M248" s="36" t="n">
        <v>3.81593770440731</v>
      </c>
      <c r="N248" s="36" t="n">
        <v>2.07900889271623</v>
      </c>
      <c r="O248" s="36" t="n">
        <f aca="false">SQRT(M248^2+N248^2)</f>
        <v>4.34553317095963</v>
      </c>
      <c r="P248" s="55" t="n">
        <f aca="false">IF(J248="","",MAX(0,J248-1.96*O248/100))</f>
        <v>0.454955960764119</v>
      </c>
      <c r="Q248" s="55" t="n">
        <f aca="false">IF(J248="","",MIN(1,J248+1.96*O248/100))</f>
        <v>0.625300861065737</v>
      </c>
      <c r="R248" s="32" t="str">
        <f aca="false">IF(L248="","",IF(ABS(L248)&lt;=O248,"Yes","No"))</f>
        <v>Yes</v>
      </c>
      <c r="S248" s="32" t="str">
        <f aca="false">IF(L248="","",IF(ABS(L248)&lt;=1.96*O248,"Yes","No"))</f>
        <v>Yes</v>
      </c>
      <c r="T248" s="54" t="n">
        <f aca="false">IF(D248="","",ROUND(SQRT(((D248+G248)*O248/100)^2+(J248*(D248+G248)*0.09179)^2),0))</f>
        <v>82</v>
      </c>
      <c r="U248" s="32"/>
    </row>
    <row r="249" customFormat="false" ht="15" hidden="false" customHeight="false" outlineLevel="0" collapsed="false">
      <c r="A249" s="32" t="s">
        <v>386</v>
      </c>
      <c r="B249" s="32" t="s">
        <v>419</v>
      </c>
      <c r="C249" s="32" t="s">
        <v>423</v>
      </c>
      <c r="D249" s="54" t="n">
        <v>294</v>
      </c>
      <c r="E249" s="54" t="n">
        <v>339</v>
      </c>
      <c r="F249" s="65" t="n">
        <f aca="false">IF(E249="","",D249-E249)</f>
        <v>-45</v>
      </c>
      <c r="G249" s="54" t="n">
        <v>328</v>
      </c>
      <c r="H249" s="54" t="n">
        <v>338</v>
      </c>
      <c r="I249" s="65" t="n">
        <f aca="false">IF(H249="","",G249-H249)</f>
        <v>-10</v>
      </c>
      <c r="J249" s="55" t="n">
        <f aca="false">IF(OR(D249="",D249+G249=0),"",D249/(D249+G249))</f>
        <v>0.472668810289389</v>
      </c>
      <c r="K249" s="55" t="n">
        <f aca="false">IF(E249="","",E249/(E249+H249))</f>
        <v>0.500738552437223</v>
      </c>
      <c r="L249" s="66" t="n">
        <f aca="false">IF(OR(K249="",J249=""),"",(J249-K249)*100)</f>
        <v>-2.8069742147834</v>
      </c>
      <c r="M249" s="36" t="n">
        <v>4.95394180230378</v>
      </c>
      <c r="N249" s="36" t="n">
        <v>2.07900889271623</v>
      </c>
      <c r="O249" s="36" t="n">
        <f aca="false">SQRT(M249^2+N249^2)</f>
        <v>5.37250568697754</v>
      </c>
      <c r="P249" s="55" t="n">
        <f aca="false">IF(J249="","",MAX(0,J249-1.96*O249/100))</f>
        <v>0.367367698824629</v>
      </c>
      <c r="Q249" s="55" t="n">
        <f aca="false">IF(J249="","",MIN(1,J249+1.96*O249/100))</f>
        <v>0.577969921754149</v>
      </c>
      <c r="R249" s="32" t="str">
        <f aca="false">IF(L249="","",IF(ABS(L249)&lt;=O249,"Yes","No"))</f>
        <v>Yes</v>
      </c>
      <c r="S249" s="32" t="str">
        <f aca="false">IF(L249="","",IF(ABS(L249)&lt;=1.96*O249,"Yes","No"))</f>
        <v>Yes</v>
      </c>
      <c r="T249" s="54" t="n">
        <f aca="false">IF(D249="","",ROUND(SQRT(((D249+G249)*O249/100)^2+(J249*(D249+G249)*0.15542)^2),0))</f>
        <v>57</v>
      </c>
      <c r="U249" s="32"/>
    </row>
    <row r="250" customFormat="false" ht="15" hidden="false" customHeight="false" outlineLevel="0" collapsed="false">
      <c r="A250" s="32" t="s">
        <v>386</v>
      </c>
      <c r="B250" s="32" t="s">
        <v>419</v>
      </c>
      <c r="C250" s="32" t="s">
        <v>424</v>
      </c>
      <c r="D250" s="54" t="n">
        <v>589</v>
      </c>
      <c r="E250" s="54" t="n">
        <v>579</v>
      </c>
      <c r="F250" s="65" t="n">
        <f aca="false">IF(E250="","",D250-E250)</f>
        <v>10</v>
      </c>
      <c r="G250" s="54" t="n">
        <v>485</v>
      </c>
      <c r="H250" s="54" t="n">
        <v>482</v>
      </c>
      <c r="I250" s="65" t="n">
        <f aca="false">IF(H250="","",G250-H250)</f>
        <v>3</v>
      </c>
      <c r="J250" s="55" t="n">
        <f aca="false">IF(OR(D250="",D250+G250=0),"",D250/(D250+G250))</f>
        <v>0.548417132216015</v>
      </c>
      <c r="K250" s="55" t="n">
        <f aca="false">IF(E250="","",E250/(E250+H250))</f>
        <v>0.545711592836946</v>
      </c>
      <c r="L250" s="66" t="n">
        <f aca="false">IF(OR(K250="",J250=""),"",(J250-K250)*100)</f>
        <v>0.270553937906859</v>
      </c>
      <c r="M250" s="36" t="n">
        <v>3.90577125069094</v>
      </c>
      <c r="N250" s="36" t="n">
        <v>2.07900889271623</v>
      </c>
      <c r="O250" s="36" t="n">
        <f aca="false">SQRT(M250^2+N250^2)</f>
        <v>4.42462733331487</v>
      </c>
      <c r="P250" s="55" t="n">
        <f aca="false">IF(J250="","",MAX(0,J250-1.96*O250/100))</f>
        <v>0.461694436483044</v>
      </c>
      <c r="Q250" s="55" t="n">
        <f aca="false">IF(J250="","",MIN(1,J250+1.96*O250/100))</f>
        <v>0.635139827948986</v>
      </c>
      <c r="R250" s="32" t="str">
        <f aca="false">IF(L250="","",IF(ABS(L250)&lt;=O250,"Yes","No"))</f>
        <v>Yes</v>
      </c>
      <c r="S250" s="32" t="str">
        <f aca="false">IF(L250="","",IF(ABS(L250)&lt;=1.96*O250,"Yes","No"))</f>
        <v>Yes</v>
      </c>
      <c r="T250" s="54" t="n">
        <f aca="false">IF(D250="","",ROUND(SQRT(((D250+G250)*O250/100)^2+(J250*(D250+G250)*0.09439)^2),0))</f>
        <v>73</v>
      </c>
      <c r="U250" s="32"/>
    </row>
    <row r="251" customFormat="false" ht="15" hidden="false" customHeight="false" outlineLevel="0" collapsed="false">
      <c r="A251" s="32" t="s">
        <v>386</v>
      </c>
      <c r="B251" s="32" t="s">
        <v>419</v>
      </c>
      <c r="C251" s="32" t="s">
        <v>425</v>
      </c>
      <c r="D251" s="54" t="n">
        <v>566</v>
      </c>
      <c r="E251" s="54" t="n">
        <v>562</v>
      </c>
      <c r="F251" s="65" t="n">
        <f aca="false">IF(E251="","",D251-E251)</f>
        <v>4</v>
      </c>
      <c r="G251" s="54" t="n">
        <v>493</v>
      </c>
      <c r="H251" s="54" t="n">
        <v>525</v>
      </c>
      <c r="I251" s="65" t="n">
        <f aca="false">IF(H251="","",G251-H251)</f>
        <v>-32</v>
      </c>
      <c r="J251" s="55" t="n">
        <f aca="false">IF(OR(D251="",D251+G251=0),"",D251/(D251+G251))</f>
        <v>0.534466477809254</v>
      </c>
      <c r="K251" s="55" t="n">
        <f aca="false">IF(E251="","",E251/(E251+H251))</f>
        <v>0.517019319227231</v>
      </c>
      <c r="L251" s="66" t="n">
        <f aca="false">IF(OR(K251="",J251=""),"",(J251-K251)*100)</f>
        <v>1.74471585820232</v>
      </c>
      <c r="M251" s="36" t="n">
        <v>3.90577125069094</v>
      </c>
      <c r="N251" s="36" t="n">
        <v>2.07900889271623</v>
      </c>
      <c r="O251" s="36" t="n">
        <f aca="false">SQRT(M251^2+N251^2)</f>
        <v>4.42462733331487</v>
      </c>
      <c r="P251" s="55" t="n">
        <f aca="false">IF(J251="","",MAX(0,J251-1.96*O251/100))</f>
        <v>0.447743782076283</v>
      </c>
      <c r="Q251" s="55" t="n">
        <f aca="false">IF(J251="","",MIN(1,J251+1.96*O251/100))</f>
        <v>0.621189173542226</v>
      </c>
      <c r="R251" s="32" t="str">
        <f aca="false">IF(L251="","",IF(ABS(L251)&lt;=O251,"Yes","No"))</f>
        <v>Yes</v>
      </c>
      <c r="S251" s="32" t="str">
        <f aca="false">IF(L251="","",IF(ABS(L251)&lt;=1.96*O251,"Yes","No"))</f>
        <v>Yes</v>
      </c>
      <c r="T251" s="54" t="n">
        <f aca="false">IF(D251="","",ROUND(SQRT(((D251+G251)*O251/100)^2+(J251*(D251+G251)*0.09439)^2),0))</f>
        <v>71</v>
      </c>
      <c r="U251" s="32"/>
    </row>
    <row r="252" customFormat="false" ht="15" hidden="false" customHeight="false" outlineLevel="0" collapsed="false">
      <c r="A252" s="32" t="s">
        <v>386</v>
      </c>
      <c r="B252" s="32" t="s">
        <v>419</v>
      </c>
      <c r="C252" s="32" t="s">
        <v>426</v>
      </c>
      <c r="D252" s="54" t="n">
        <v>341</v>
      </c>
      <c r="E252" s="54" t="n">
        <v>337</v>
      </c>
      <c r="F252" s="65" t="n">
        <f aca="false">IF(E252="","",D252-E252)</f>
        <v>4</v>
      </c>
      <c r="G252" s="54" t="n">
        <v>294</v>
      </c>
      <c r="H252" s="54" t="n">
        <v>296</v>
      </c>
      <c r="I252" s="65" t="n">
        <f aca="false">IF(H252="","",G252-H252)</f>
        <v>-2</v>
      </c>
      <c r="J252" s="55" t="n">
        <f aca="false">IF(OR(D252="",D252+G252=0),"",D252/(D252+G252))</f>
        <v>0.537007874015748</v>
      </c>
      <c r="K252" s="55" t="n">
        <f aca="false">IF(E252="","",E252/(E252+H252))</f>
        <v>0.532385466034755</v>
      </c>
      <c r="L252" s="66" t="n">
        <f aca="false">IF(OR(K252="",J252=""),"",(J252-K252)*100)</f>
        <v>0.462240798099289</v>
      </c>
      <c r="M252" s="36" t="n">
        <v>4.95394180230378</v>
      </c>
      <c r="N252" s="36" t="n">
        <v>2.07900889271623</v>
      </c>
      <c r="O252" s="36" t="n">
        <f aca="false">SQRT(M252^2+N252^2)</f>
        <v>5.37250568697754</v>
      </c>
      <c r="P252" s="55" t="n">
        <f aca="false">IF(J252="","",MAX(0,J252-1.96*O252/100))</f>
        <v>0.431706762550988</v>
      </c>
      <c r="Q252" s="55" t="n">
        <f aca="false">IF(J252="","",MIN(1,J252+1.96*O252/100))</f>
        <v>0.642308985480508</v>
      </c>
      <c r="R252" s="32" t="str">
        <f aca="false">IF(L252="","",IF(ABS(L252)&lt;=O252,"Yes","No"))</f>
        <v>Yes</v>
      </c>
      <c r="S252" s="32" t="str">
        <f aca="false">IF(L252="","",IF(ABS(L252)&lt;=1.96*O252,"Yes","No"))</f>
        <v>Yes</v>
      </c>
      <c r="T252" s="54" t="n">
        <f aca="false">IF(D252="","",ROUND(SQRT(((D252+G252)*O252/100)^2+(J252*(D252+G252)*0.15542)^2),0))</f>
        <v>63</v>
      </c>
      <c r="U252" s="32"/>
    </row>
    <row r="253" customFormat="false" ht="15" hidden="false" customHeight="false" outlineLevel="0" collapsed="false">
      <c r="A253" s="32" t="s">
        <v>386</v>
      </c>
      <c r="B253" s="32" t="s">
        <v>419</v>
      </c>
      <c r="C253" s="32" t="s">
        <v>427</v>
      </c>
      <c r="D253" s="54" t="n">
        <v>507</v>
      </c>
      <c r="E253" s="54" t="n">
        <v>517</v>
      </c>
      <c r="F253" s="65" t="n">
        <f aca="false">IF(E253="","",D253-E253)</f>
        <v>-10</v>
      </c>
      <c r="G253" s="54" t="n">
        <v>389</v>
      </c>
      <c r="H253" s="54" t="n">
        <v>388</v>
      </c>
      <c r="I253" s="65" t="n">
        <f aca="false">IF(H253="","",G253-H253)</f>
        <v>1</v>
      </c>
      <c r="J253" s="55" t="n">
        <f aca="false">IF(OR(D253="",D253+G253=0),"",D253/(D253+G253))</f>
        <v>0.565848214285714</v>
      </c>
      <c r="K253" s="55" t="n">
        <f aca="false">IF(E253="","",E253/(E253+H253))</f>
        <v>0.571270718232044</v>
      </c>
      <c r="L253" s="66" t="n">
        <f aca="false">IF(OR(K253="",J253=""),"",(J253-K253)*100)</f>
        <v>-0.542250394632993</v>
      </c>
      <c r="M253" s="36" t="n">
        <v>3.90577125069094</v>
      </c>
      <c r="N253" s="36" t="n">
        <v>2.07900889271623</v>
      </c>
      <c r="O253" s="36" t="n">
        <f aca="false">SQRT(M253^2+N253^2)</f>
        <v>4.42462733331487</v>
      </c>
      <c r="P253" s="55" t="n">
        <f aca="false">IF(J253="","",MAX(0,J253-1.96*O253/100))</f>
        <v>0.479125518552743</v>
      </c>
      <c r="Q253" s="55" t="n">
        <f aca="false">IF(J253="","",MIN(1,J253+1.96*O253/100))</f>
        <v>0.652570910018686</v>
      </c>
      <c r="R253" s="32" t="str">
        <f aca="false">IF(L253="","",IF(ABS(L253)&lt;=O253,"Yes","No"))</f>
        <v>Yes</v>
      </c>
      <c r="S253" s="32" t="str">
        <f aca="false">IF(L253="","",IF(ABS(L253)&lt;=1.96*O253,"Yes","No"))</f>
        <v>Yes</v>
      </c>
      <c r="T253" s="54" t="n">
        <f aca="false">IF(D253="","",ROUND(SQRT(((D253+G253)*O253/100)^2+(J253*(D253+G253)*0.09439)^2),0))</f>
        <v>62</v>
      </c>
      <c r="U253" s="32"/>
    </row>
    <row r="254" customFormat="false" ht="15" hidden="false" customHeight="false" outlineLevel="0" collapsed="false">
      <c r="A254" s="32" t="s">
        <v>386</v>
      </c>
      <c r="B254" s="32" t="s">
        <v>419</v>
      </c>
      <c r="C254" s="32" t="s">
        <v>428</v>
      </c>
      <c r="D254" s="54" t="n">
        <v>314</v>
      </c>
      <c r="E254" s="54" t="n">
        <v>329</v>
      </c>
      <c r="F254" s="65" t="n">
        <f aca="false">IF(E254="","",D254-E254)</f>
        <v>-15</v>
      </c>
      <c r="G254" s="54" t="n">
        <v>234</v>
      </c>
      <c r="H254" s="54" t="n">
        <v>217</v>
      </c>
      <c r="I254" s="65" t="n">
        <f aca="false">IF(H254="","",G254-H254)</f>
        <v>17</v>
      </c>
      <c r="J254" s="55" t="n">
        <f aca="false">IF(OR(D254="",D254+G254=0),"",D254/(D254+G254))</f>
        <v>0.572992700729927</v>
      </c>
      <c r="K254" s="55" t="n">
        <f aca="false">IF(E254="","",E254/(E254+H254))</f>
        <v>0.602564102564103</v>
      </c>
      <c r="L254" s="66" t="n">
        <f aca="false">IF(OR(K254="",J254=""),"",(J254-K254)*100)</f>
        <v>-2.95714018341755</v>
      </c>
      <c r="M254" s="36" t="n">
        <v>4.95394180230378</v>
      </c>
      <c r="N254" s="36" t="n">
        <v>2.07900889271623</v>
      </c>
      <c r="O254" s="36" t="n">
        <f aca="false">SQRT(M254^2+N254^2)</f>
        <v>5.37250568697754</v>
      </c>
      <c r="P254" s="55" t="n">
        <f aca="false">IF(J254="","",MAX(0,J254-1.96*O254/100))</f>
        <v>0.467691589265167</v>
      </c>
      <c r="Q254" s="55" t="n">
        <f aca="false">IF(J254="","",MIN(1,J254+1.96*O254/100))</f>
        <v>0.678293812194687</v>
      </c>
      <c r="R254" s="32" t="str">
        <f aca="false">IF(L254="","",IF(ABS(L254)&lt;=O254,"Yes","No"))</f>
        <v>Yes</v>
      </c>
      <c r="S254" s="32" t="str">
        <f aca="false">IF(L254="","",IF(ABS(L254)&lt;=1.96*O254,"Yes","No"))</f>
        <v>Yes</v>
      </c>
      <c r="T254" s="54" t="n">
        <f aca="false">IF(D254="","",ROUND(SQRT(((D254+G254)*O254/100)^2+(J254*(D254+G254)*0.15542)^2),0))</f>
        <v>57</v>
      </c>
      <c r="U254" s="32"/>
    </row>
    <row r="255" customFormat="false" ht="15" hidden="false" customHeight="false" outlineLevel="0" collapsed="false">
      <c r="A255" s="32" t="s">
        <v>386</v>
      </c>
      <c r="B255" s="32" t="s">
        <v>419</v>
      </c>
      <c r="C255" s="32" t="s">
        <v>429</v>
      </c>
      <c r="D255" s="54" t="n">
        <v>336</v>
      </c>
      <c r="E255" s="54" t="n">
        <v>352</v>
      </c>
      <c r="F255" s="65" t="n">
        <f aca="false">IF(E255="","",D255-E255)</f>
        <v>-16</v>
      </c>
      <c r="G255" s="54" t="n">
        <v>352</v>
      </c>
      <c r="H255" s="54" t="n">
        <v>326</v>
      </c>
      <c r="I255" s="65" t="n">
        <f aca="false">IF(H255="","",G255-H255)</f>
        <v>26</v>
      </c>
      <c r="J255" s="55" t="n">
        <f aca="false">IF(OR(D255="",D255+G255=0),"",D255/(D255+G255))</f>
        <v>0.488372093023256</v>
      </c>
      <c r="K255" s="55" t="n">
        <f aca="false">IF(E255="","",E255/(E255+H255))</f>
        <v>0.519174041297935</v>
      </c>
      <c r="L255" s="66" t="n">
        <f aca="false">IF(OR(K255="",J255=""),"",(J255-K255)*100)</f>
        <v>-3.08019482746793</v>
      </c>
      <c r="M255" s="36" t="n">
        <v>4.95394180230378</v>
      </c>
      <c r="N255" s="36" t="n">
        <v>2.07900889271623</v>
      </c>
      <c r="O255" s="36" t="n">
        <f aca="false">SQRT(M255^2+N255^2)</f>
        <v>5.37250568697754</v>
      </c>
      <c r="P255" s="55" t="n">
        <f aca="false">IF(J255="","",MAX(0,J255-1.96*O255/100))</f>
        <v>0.383070981558496</v>
      </c>
      <c r="Q255" s="55" t="n">
        <f aca="false">IF(J255="","",MIN(1,J255+1.96*O255/100))</f>
        <v>0.593673204488016</v>
      </c>
      <c r="R255" s="32" t="str">
        <f aca="false">IF(L255="","",IF(ABS(L255)&lt;=O255,"Yes","No"))</f>
        <v>Yes</v>
      </c>
      <c r="S255" s="32" t="str">
        <f aca="false">IF(L255="","",IF(ABS(L255)&lt;=1.96*O255,"Yes","No"))</f>
        <v>Yes</v>
      </c>
      <c r="T255" s="54" t="n">
        <f aca="false">IF(D255="","",ROUND(SQRT(((D255+G255)*O255/100)^2+(J255*(D255+G255)*0.15542)^2),0))</f>
        <v>64</v>
      </c>
      <c r="U255" s="32"/>
    </row>
    <row r="256" customFormat="false" ht="15" hidden="false" customHeight="false" outlineLevel="0" collapsed="false">
      <c r="A256" s="32" t="s">
        <v>386</v>
      </c>
      <c r="B256" s="32" t="s">
        <v>419</v>
      </c>
      <c r="C256" s="32" t="s">
        <v>430</v>
      </c>
      <c r="D256" s="54" t="n">
        <v>422</v>
      </c>
      <c r="E256" s="54" t="n">
        <v>420</v>
      </c>
      <c r="F256" s="65" t="n">
        <f aca="false">IF(E256="","",D256-E256)</f>
        <v>2</v>
      </c>
      <c r="G256" s="54" t="n">
        <v>374</v>
      </c>
      <c r="H256" s="54" t="n">
        <v>378</v>
      </c>
      <c r="I256" s="65" t="n">
        <f aca="false">IF(H256="","",G256-H256)</f>
        <v>-4</v>
      </c>
      <c r="J256" s="55" t="n">
        <f aca="false">IF(OR(D256="",D256+G256=0),"",D256/(D256+G256))</f>
        <v>0.530150753768844</v>
      </c>
      <c r="K256" s="55" t="n">
        <f aca="false">IF(E256="","",E256/(E256+H256))</f>
        <v>0.526315789473684</v>
      </c>
      <c r="L256" s="66" t="n">
        <f aca="false">IF(OR(K256="",J256=""),"",(J256-K256)*100)</f>
        <v>0.383496429516006</v>
      </c>
      <c r="M256" s="36" t="n">
        <v>3.90577125069094</v>
      </c>
      <c r="N256" s="36" t="n">
        <v>2.07900889271623</v>
      </c>
      <c r="O256" s="36" t="n">
        <f aca="false">SQRT(M256^2+N256^2)</f>
        <v>4.42462733331487</v>
      </c>
      <c r="P256" s="55" t="n">
        <f aca="false">IF(J256="","",MAX(0,J256-1.96*O256/100))</f>
        <v>0.443428058035873</v>
      </c>
      <c r="Q256" s="55" t="n">
        <f aca="false">IF(J256="","",MIN(1,J256+1.96*O256/100))</f>
        <v>0.616873449501816</v>
      </c>
      <c r="R256" s="32" t="str">
        <f aca="false">IF(L256="","",IF(ABS(L256)&lt;=O256,"Yes","No"))</f>
        <v>Yes</v>
      </c>
      <c r="S256" s="32" t="str">
        <f aca="false">IF(L256="","",IF(ABS(L256)&lt;=1.96*O256,"Yes","No"))</f>
        <v>Yes</v>
      </c>
      <c r="T256" s="54" t="n">
        <f aca="false">IF(D256="","",ROUND(SQRT(((D256+G256)*O256/100)^2+(J256*(D256+G256)*0.09439)^2),0))</f>
        <v>53</v>
      </c>
      <c r="U256" s="32"/>
    </row>
    <row r="257" customFormat="false" ht="15" hidden="false" customHeight="false" outlineLevel="0" collapsed="false">
      <c r="A257" s="32" t="s">
        <v>386</v>
      </c>
      <c r="B257" s="32" t="s">
        <v>419</v>
      </c>
      <c r="C257" s="32" t="s">
        <v>431</v>
      </c>
      <c r="D257" s="54" t="n">
        <v>489</v>
      </c>
      <c r="E257" s="54" t="n">
        <v>522</v>
      </c>
      <c r="F257" s="65" t="n">
        <f aca="false">IF(E257="","",D257-E257)</f>
        <v>-33</v>
      </c>
      <c r="G257" s="54" t="n">
        <v>403</v>
      </c>
      <c r="H257" s="54" t="n">
        <v>400</v>
      </c>
      <c r="I257" s="65" t="n">
        <f aca="false">IF(H257="","",G257-H257)</f>
        <v>3</v>
      </c>
      <c r="J257" s="55" t="n">
        <f aca="false">IF(OR(D257="",D257+G257=0),"",D257/(D257+G257))</f>
        <v>0.548206278026906</v>
      </c>
      <c r="K257" s="55" t="n">
        <f aca="false">IF(E257="","",E257/(E257+H257))</f>
        <v>0.566160520607375</v>
      </c>
      <c r="L257" s="66" t="n">
        <f aca="false">IF(OR(K257="",J257=""),"",(J257-K257)*100)</f>
        <v>-1.79542425804695</v>
      </c>
      <c r="M257" s="36" t="n">
        <v>3.90577125069094</v>
      </c>
      <c r="N257" s="36" t="n">
        <v>2.07900889271623</v>
      </c>
      <c r="O257" s="36" t="n">
        <f aca="false">SQRT(M257^2+N257^2)</f>
        <v>4.42462733331487</v>
      </c>
      <c r="P257" s="55" t="n">
        <f aca="false">IF(J257="","",MAX(0,J257-1.96*O257/100))</f>
        <v>0.461483582293934</v>
      </c>
      <c r="Q257" s="55" t="n">
        <f aca="false">IF(J257="","",MIN(1,J257+1.96*O257/100))</f>
        <v>0.634928973759877</v>
      </c>
      <c r="R257" s="32" t="str">
        <f aca="false">IF(L257="","",IF(ABS(L257)&lt;=O257,"Yes","No"))</f>
        <v>Yes</v>
      </c>
      <c r="S257" s="32" t="str">
        <f aca="false">IF(L257="","",IF(ABS(L257)&lt;=1.96*O257,"Yes","No"))</f>
        <v>Yes</v>
      </c>
      <c r="T257" s="54" t="n">
        <f aca="false">IF(D257="","",ROUND(SQRT(((D257+G257)*O257/100)^2+(J257*(D257+G257)*0.09439)^2),0))</f>
        <v>61</v>
      </c>
      <c r="U257" s="32"/>
    </row>
    <row r="258" customFormat="false" ht="15" hidden="false" customHeight="false" outlineLevel="0" collapsed="false">
      <c r="A258" s="32" t="s">
        <v>386</v>
      </c>
      <c r="B258" s="32" t="s">
        <v>419</v>
      </c>
      <c r="C258" s="32" t="s">
        <v>432</v>
      </c>
      <c r="D258" s="54" t="n">
        <v>432</v>
      </c>
      <c r="E258" s="54" t="n">
        <v>436</v>
      </c>
      <c r="F258" s="65" t="n">
        <f aca="false">IF(E258="","",D258-E258)</f>
        <v>-4</v>
      </c>
      <c r="G258" s="54" t="n">
        <v>435</v>
      </c>
      <c r="H258" s="54" t="n">
        <v>423</v>
      </c>
      <c r="I258" s="65" t="n">
        <f aca="false">IF(H258="","",G258-H258)</f>
        <v>12</v>
      </c>
      <c r="J258" s="55" t="n">
        <f aca="false">IF(OR(D258="",D258+G258=0),"",D258/(D258+G258))</f>
        <v>0.498269896193772</v>
      </c>
      <c r="K258" s="55" t="n">
        <f aca="false">IF(E258="","",E258/(E258+H258))</f>
        <v>0.507566938300349</v>
      </c>
      <c r="L258" s="66" t="n">
        <f aca="false">IF(OR(K258="",J258=""),"",(J258-K258)*100)</f>
        <v>-0.929704210657767</v>
      </c>
      <c r="M258" s="36" t="n">
        <v>3.90577125069094</v>
      </c>
      <c r="N258" s="36" t="n">
        <v>2.07900889271623</v>
      </c>
      <c r="O258" s="36" t="n">
        <f aca="false">SQRT(M258^2+N258^2)</f>
        <v>4.42462733331487</v>
      </c>
      <c r="P258" s="55" t="n">
        <f aca="false">IF(J258="","",MAX(0,J258-1.96*O258/100))</f>
        <v>0.4115472004608</v>
      </c>
      <c r="Q258" s="55" t="n">
        <f aca="false">IF(J258="","",MIN(1,J258+1.96*O258/100))</f>
        <v>0.584992591926743</v>
      </c>
      <c r="R258" s="32" t="str">
        <f aca="false">IF(L258="","",IF(ABS(L258)&lt;=O258,"Yes","No"))</f>
        <v>Yes</v>
      </c>
      <c r="S258" s="32" t="str">
        <f aca="false">IF(L258="","",IF(ABS(L258)&lt;=1.96*O258,"Yes","No"))</f>
        <v>Yes</v>
      </c>
      <c r="T258" s="54" t="n">
        <f aca="false">IF(D258="","",ROUND(SQRT(((D258+G258)*O258/100)^2+(J258*(D258+G258)*0.09439)^2),0))</f>
        <v>56</v>
      </c>
      <c r="U258" s="32"/>
    </row>
    <row r="259" customFormat="false" ht="15" hidden="false" customHeight="false" outlineLevel="0" collapsed="false">
      <c r="A259" s="32" t="s">
        <v>386</v>
      </c>
      <c r="B259" s="32" t="s">
        <v>419</v>
      </c>
      <c r="C259" s="32" t="s">
        <v>433</v>
      </c>
      <c r="D259" s="54" t="n">
        <v>946</v>
      </c>
      <c r="E259" s="54" t="n">
        <v>925</v>
      </c>
      <c r="F259" s="65" t="n">
        <f aca="false">IF(E259="","",D259-E259)</f>
        <v>21</v>
      </c>
      <c r="G259" s="54" t="n">
        <v>785</v>
      </c>
      <c r="H259" s="54" t="n">
        <v>710</v>
      </c>
      <c r="I259" s="65" t="n">
        <f aca="false">IF(H259="","",G259-H259)</f>
        <v>75</v>
      </c>
      <c r="J259" s="55" t="n">
        <f aca="false">IF(OR(D259="",D259+G259=0),"",D259/(D259+G259))</f>
        <v>0.546504910456384</v>
      </c>
      <c r="K259" s="55" t="n">
        <f aca="false">IF(E259="","",E259/(E259+H259))</f>
        <v>0.565749235474006</v>
      </c>
      <c r="L259" s="66" t="n">
        <f aca="false">IF(OR(K259="",J259=""),"",(J259-K259)*100)</f>
        <v>-1.92443250176225</v>
      </c>
      <c r="M259" s="36" t="n">
        <v>3.81593770440731</v>
      </c>
      <c r="N259" s="36" t="n">
        <v>2.07900889271623</v>
      </c>
      <c r="O259" s="36" t="n">
        <f aca="false">SQRT(M259^2+N259^2)</f>
        <v>4.34553317095963</v>
      </c>
      <c r="P259" s="55" t="n">
        <f aca="false">IF(J259="","",MAX(0,J259-1.96*O259/100))</f>
        <v>0.461332460305575</v>
      </c>
      <c r="Q259" s="55" t="n">
        <f aca="false">IF(J259="","",MIN(1,J259+1.96*O259/100))</f>
        <v>0.631677360607192</v>
      </c>
      <c r="R259" s="32" t="str">
        <f aca="false">IF(L259="","",IF(ABS(L259)&lt;=O259,"Yes","No"))</f>
        <v>Yes</v>
      </c>
      <c r="S259" s="32" t="str">
        <f aca="false">IF(L259="","",IF(ABS(L259)&lt;=1.96*O259,"Yes","No"))</f>
        <v>Yes</v>
      </c>
      <c r="T259" s="54" t="n">
        <f aca="false">IF(D259="","",ROUND(SQRT(((D259+G259)*O259/100)^2+(J259*(D259+G259)*0.09179)^2),0))</f>
        <v>115</v>
      </c>
      <c r="U259" s="32"/>
    </row>
    <row r="260" customFormat="false" ht="15" hidden="false" customHeight="false" outlineLevel="0" collapsed="false">
      <c r="A260" s="32" t="s">
        <v>386</v>
      </c>
      <c r="B260" s="32" t="s">
        <v>419</v>
      </c>
      <c r="C260" s="32" t="s">
        <v>434</v>
      </c>
      <c r="D260" s="54" t="n">
        <v>492</v>
      </c>
      <c r="E260" s="54" t="n">
        <v>535</v>
      </c>
      <c r="F260" s="65" t="n">
        <f aca="false">IF(E260="","",D260-E260)</f>
        <v>-43</v>
      </c>
      <c r="G260" s="54" t="n">
        <v>527</v>
      </c>
      <c r="H260" s="54" t="n">
        <v>514</v>
      </c>
      <c r="I260" s="65" t="n">
        <f aca="false">IF(H260="","",G260-H260)</f>
        <v>13</v>
      </c>
      <c r="J260" s="55" t="n">
        <f aca="false">IF(OR(D260="",D260+G260=0),"",D260/(D260+G260))</f>
        <v>0.482826300294406</v>
      </c>
      <c r="K260" s="55" t="n">
        <f aca="false">IF(E260="","",E260/(E260+H260))</f>
        <v>0.510009532888465</v>
      </c>
      <c r="L260" s="66" t="n">
        <f aca="false">IF(OR(K260="",J260=""),"",(J260-K260)*100)</f>
        <v>-2.71832325940589</v>
      </c>
      <c r="M260" s="36" t="n">
        <v>3.90577125069094</v>
      </c>
      <c r="N260" s="36" t="n">
        <v>2.07900889271623</v>
      </c>
      <c r="O260" s="36" t="n">
        <f aca="false">SQRT(M260^2+N260^2)</f>
        <v>4.42462733331487</v>
      </c>
      <c r="P260" s="55" t="n">
        <f aca="false">IF(J260="","",MAX(0,J260-1.96*O260/100))</f>
        <v>0.396103604561435</v>
      </c>
      <c r="Q260" s="55" t="n">
        <f aca="false">IF(J260="","",MIN(1,J260+1.96*O260/100))</f>
        <v>0.569548996027378</v>
      </c>
      <c r="R260" s="32" t="str">
        <f aca="false">IF(L260="","",IF(ABS(L260)&lt;=O260,"Yes","No"))</f>
        <v>Yes</v>
      </c>
      <c r="S260" s="32" t="str">
        <f aca="false">IF(L260="","",IF(ABS(L260)&lt;=1.96*O260,"Yes","No"))</f>
        <v>Yes</v>
      </c>
      <c r="T260" s="54" t="n">
        <f aca="false">IF(D260="","",ROUND(SQRT(((D260+G260)*O260/100)^2+(J260*(D260+G260)*0.09439)^2),0))</f>
        <v>65</v>
      </c>
      <c r="U260" s="32"/>
    </row>
    <row r="261" customFormat="false" ht="15" hidden="false" customHeight="false" outlineLevel="0" collapsed="false">
      <c r="A261" s="32" t="s">
        <v>386</v>
      </c>
      <c r="B261" s="32" t="s">
        <v>419</v>
      </c>
      <c r="C261" s="32" t="s">
        <v>435</v>
      </c>
      <c r="D261" s="54" t="n">
        <v>462</v>
      </c>
      <c r="E261" s="54" t="n">
        <v>499</v>
      </c>
      <c r="F261" s="65" t="n">
        <f aca="false">IF(E261="","",D261-E261)</f>
        <v>-37</v>
      </c>
      <c r="G261" s="54" t="n">
        <v>477</v>
      </c>
      <c r="H261" s="54" t="n">
        <v>468</v>
      </c>
      <c r="I261" s="65" t="n">
        <f aca="false">IF(H261="","",G261-H261)</f>
        <v>9</v>
      </c>
      <c r="J261" s="55" t="n">
        <f aca="false">IF(OR(D261="",D261+G261=0),"",D261/(D261+G261))</f>
        <v>0.492012779552716</v>
      </c>
      <c r="K261" s="55" t="n">
        <f aca="false">IF(E261="","",E261/(E261+H261))</f>
        <v>0.516028955532575</v>
      </c>
      <c r="L261" s="66" t="n">
        <f aca="false">IF(OR(K261="",J261=""),"",(J261-K261)*100)</f>
        <v>-2.40161759798593</v>
      </c>
      <c r="M261" s="36" t="n">
        <v>3.90577125069094</v>
      </c>
      <c r="N261" s="36" t="n">
        <v>2.07900889271623</v>
      </c>
      <c r="O261" s="36" t="n">
        <f aca="false">SQRT(M261^2+N261^2)</f>
        <v>4.42462733331487</v>
      </c>
      <c r="P261" s="55" t="n">
        <f aca="false">IF(J261="","",MAX(0,J261-1.96*O261/100))</f>
        <v>0.405290083819744</v>
      </c>
      <c r="Q261" s="55" t="n">
        <f aca="false">IF(J261="","",MIN(1,J261+1.96*O261/100))</f>
        <v>0.578735475285687</v>
      </c>
      <c r="R261" s="32" t="str">
        <f aca="false">IF(L261="","",IF(ABS(L261)&lt;=O261,"Yes","No"))</f>
        <v>Yes</v>
      </c>
      <c r="S261" s="32" t="str">
        <f aca="false">IF(L261="","",IF(ABS(L261)&lt;=1.96*O261,"Yes","No"))</f>
        <v>Yes</v>
      </c>
      <c r="T261" s="54" t="n">
        <f aca="false">IF(D261="","",ROUND(SQRT(((D261+G261)*O261/100)^2+(J261*(D261+G261)*0.09439)^2),0))</f>
        <v>60</v>
      </c>
      <c r="U261" s="32"/>
    </row>
    <row r="262" customFormat="false" ht="15" hidden="false" customHeight="false" outlineLevel="0" collapsed="false">
      <c r="A262" s="32" t="s">
        <v>386</v>
      </c>
      <c r="B262" s="32" t="s">
        <v>419</v>
      </c>
      <c r="C262" s="32" t="s">
        <v>436</v>
      </c>
      <c r="D262" s="54" t="n">
        <v>508</v>
      </c>
      <c r="E262" s="54" t="n">
        <v>503</v>
      </c>
      <c r="F262" s="65" t="n">
        <f aca="false">IF(E262="","",D262-E262)</f>
        <v>5</v>
      </c>
      <c r="G262" s="54" t="n">
        <v>457</v>
      </c>
      <c r="H262" s="54" t="n">
        <v>468</v>
      </c>
      <c r="I262" s="65" t="n">
        <f aca="false">IF(H262="","",G262-H262)</f>
        <v>-11</v>
      </c>
      <c r="J262" s="55" t="n">
        <f aca="false">IF(OR(D262="",D262+G262=0),"",D262/(D262+G262))</f>
        <v>0.526424870466321</v>
      </c>
      <c r="K262" s="55" t="n">
        <f aca="false">IF(E262="","",E262/(E262+H262))</f>
        <v>0.518022657054583</v>
      </c>
      <c r="L262" s="66" t="n">
        <f aca="false">IF(OR(K262="",J262=""),"",(J262-K262)*100)</f>
        <v>0.84022134117383</v>
      </c>
      <c r="M262" s="36" t="n">
        <v>3.90577125069094</v>
      </c>
      <c r="N262" s="36" t="n">
        <v>2.07900889271623</v>
      </c>
      <c r="O262" s="36" t="n">
        <f aca="false">SQRT(M262^2+N262^2)</f>
        <v>4.42462733331487</v>
      </c>
      <c r="P262" s="55" t="n">
        <f aca="false">IF(J262="","",MAX(0,J262-1.96*O262/100))</f>
        <v>0.43970217473335</v>
      </c>
      <c r="Q262" s="55" t="n">
        <f aca="false">IF(J262="","",MIN(1,J262+1.96*O262/100))</f>
        <v>0.613147566199293</v>
      </c>
      <c r="R262" s="32" t="str">
        <f aca="false">IF(L262="","",IF(ABS(L262)&lt;=O262,"Yes","No"))</f>
        <v>Yes</v>
      </c>
      <c r="S262" s="32" t="str">
        <f aca="false">IF(L262="","",IF(ABS(L262)&lt;=1.96*O262,"Yes","No"))</f>
        <v>Yes</v>
      </c>
      <c r="T262" s="54" t="n">
        <f aca="false">IF(D262="","",ROUND(SQRT(((D262+G262)*O262/100)^2+(J262*(D262+G262)*0.09439)^2),0))</f>
        <v>64</v>
      </c>
      <c r="U262" s="32"/>
    </row>
    <row r="263" customFormat="false" ht="15" hidden="false" customHeight="false" outlineLevel="0" collapsed="false">
      <c r="A263" s="32" t="s">
        <v>386</v>
      </c>
      <c r="B263" s="32" t="s">
        <v>437</v>
      </c>
      <c r="C263" s="32" t="s">
        <v>438</v>
      </c>
      <c r="D263" s="54" t="n">
        <v>855</v>
      </c>
      <c r="E263" s="54" t="n">
        <v>939</v>
      </c>
      <c r="F263" s="65" t="n">
        <f aca="false">IF(E263="","",D263-E263)</f>
        <v>-84</v>
      </c>
      <c r="G263" s="54" t="n">
        <v>1535</v>
      </c>
      <c r="H263" s="54" t="n">
        <v>1452</v>
      </c>
      <c r="I263" s="65" t="n">
        <f aca="false">IF(H263="","",G263-H263)</f>
        <v>83</v>
      </c>
      <c r="J263" s="55" t="n">
        <f aca="false">IF(OR(D263="",D263+G263=0),"",D263/(D263+G263))</f>
        <v>0.357740585774059</v>
      </c>
      <c r="K263" s="55" t="n">
        <f aca="false">IF(E263="","",E263/(E263+H263))</f>
        <v>0.392722710163112</v>
      </c>
      <c r="L263" s="66" t="n">
        <f aca="false">IF(OR(K263="",J263=""),"",(J263-K263)*100)</f>
        <v>-3.49821243890531</v>
      </c>
      <c r="M263" s="36" t="n">
        <v>3.81593770440731</v>
      </c>
      <c r="N263" s="36" t="n">
        <v>2.07900889271623</v>
      </c>
      <c r="O263" s="36" t="n">
        <f aca="false">SQRT(M263^2+N263^2)</f>
        <v>4.34553317095963</v>
      </c>
      <c r="P263" s="55" t="n">
        <f aca="false">IF(J263="","",MAX(0,J263-1.96*O263/100))</f>
        <v>0.27256813562325</v>
      </c>
      <c r="Q263" s="55" t="n">
        <f aca="false">IF(J263="","",MIN(1,J263+1.96*O263/100))</f>
        <v>0.442913035924867</v>
      </c>
      <c r="R263" s="32" t="str">
        <f aca="false">IF(L263="","",IF(ABS(L263)&lt;=O263,"Yes","No"))</f>
        <v>Yes</v>
      </c>
      <c r="S263" s="32" t="str">
        <f aca="false">IF(L263="","",IF(ABS(L263)&lt;=1.96*O263,"Yes","No"))</f>
        <v>Yes</v>
      </c>
      <c r="T263" s="54" t="n">
        <f aca="false">IF(D263="","",ROUND(SQRT(((D263+G263)*O263/100)^2+(J263*(D263+G263)*0.09179)^2),0))</f>
        <v>130</v>
      </c>
      <c r="U263" s="32"/>
    </row>
    <row r="264" customFormat="false" ht="15" hidden="false" customHeight="false" outlineLevel="0" collapsed="false">
      <c r="A264" s="32" t="s">
        <v>386</v>
      </c>
      <c r="B264" s="32" t="s">
        <v>437</v>
      </c>
      <c r="C264" s="32" t="s">
        <v>439</v>
      </c>
      <c r="D264" s="54" t="n">
        <v>773</v>
      </c>
      <c r="E264" s="54" t="n">
        <v>820</v>
      </c>
      <c r="F264" s="65" t="n">
        <f aca="false">IF(E264="","",D264-E264)</f>
        <v>-47</v>
      </c>
      <c r="G264" s="54" t="n">
        <v>1264</v>
      </c>
      <c r="H264" s="54" t="n">
        <v>1185</v>
      </c>
      <c r="I264" s="65" t="n">
        <f aca="false">IF(H264="","",G264-H264)</f>
        <v>79</v>
      </c>
      <c r="J264" s="55" t="n">
        <f aca="false">IF(OR(D264="",D264+G264=0),"",D264/(D264+G264))</f>
        <v>0.379479626902307</v>
      </c>
      <c r="K264" s="55" t="n">
        <f aca="false">IF(E264="","",E264/(E264+H264))</f>
        <v>0.408977556109726</v>
      </c>
      <c r="L264" s="66" t="n">
        <f aca="false">IF(OR(K264="",J264=""),"",(J264-K264)*100)</f>
        <v>-2.94979292074184</v>
      </c>
      <c r="M264" s="36" t="n">
        <v>3.81593770440731</v>
      </c>
      <c r="N264" s="36" t="n">
        <v>2.07900889271623</v>
      </c>
      <c r="O264" s="36" t="n">
        <f aca="false">SQRT(M264^2+N264^2)</f>
        <v>4.34553317095963</v>
      </c>
      <c r="P264" s="55" t="n">
        <f aca="false">IF(J264="","",MAX(0,J264-1.96*O264/100))</f>
        <v>0.294307176751499</v>
      </c>
      <c r="Q264" s="55" t="n">
        <f aca="false">IF(J264="","",MIN(1,J264+1.96*O264/100))</f>
        <v>0.464652077053116</v>
      </c>
      <c r="R264" s="32" t="str">
        <f aca="false">IF(L264="","",IF(ABS(L264)&lt;=O264,"Yes","No"))</f>
        <v>Yes</v>
      </c>
      <c r="S264" s="32" t="str">
        <f aca="false">IF(L264="","",IF(ABS(L264)&lt;=1.96*O264,"Yes","No"))</f>
        <v>Yes</v>
      </c>
      <c r="T264" s="54" t="n">
        <f aca="false">IF(D264="","",ROUND(SQRT(((D264+G264)*O264/100)^2+(J264*(D264+G264)*0.09179)^2),0))</f>
        <v>113</v>
      </c>
      <c r="U264" s="32"/>
    </row>
    <row r="265" customFormat="false" ht="15" hidden="false" customHeight="false" outlineLevel="0" collapsed="false">
      <c r="A265" s="32" t="s">
        <v>386</v>
      </c>
      <c r="B265" s="32" t="s">
        <v>437</v>
      </c>
      <c r="C265" s="32" t="s">
        <v>440</v>
      </c>
      <c r="D265" s="54" t="n">
        <v>399</v>
      </c>
      <c r="E265" s="54" t="n">
        <v>410</v>
      </c>
      <c r="F265" s="65" t="n">
        <f aca="false">IF(E265="","",D265-E265)</f>
        <v>-11</v>
      </c>
      <c r="G265" s="54" t="n">
        <v>788</v>
      </c>
      <c r="H265" s="54" t="n">
        <v>822</v>
      </c>
      <c r="I265" s="65" t="n">
        <f aca="false">IF(H265="","",G265-H265)</f>
        <v>-34</v>
      </c>
      <c r="J265" s="55" t="n">
        <f aca="false">IF(OR(D265="",D265+G265=0),"",D265/(D265+G265))</f>
        <v>0.336141533277169</v>
      </c>
      <c r="K265" s="55" t="n">
        <f aca="false">IF(E265="","",E265/(E265+H265))</f>
        <v>0.332792207792208</v>
      </c>
      <c r="L265" s="66" t="n">
        <f aca="false">IF(OR(K265="",J265=""),"",(J265-K265)*100)</f>
        <v>0.334932548496153</v>
      </c>
      <c r="M265" s="36" t="n">
        <v>3.90577125069094</v>
      </c>
      <c r="N265" s="36" t="n">
        <v>2.07900889271623</v>
      </c>
      <c r="O265" s="36" t="n">
        <f aca="false">SQRT(M265^2+N265^2)</f>
        <v>4.42462733331487</v>
      </c>
      <c r="P265" s="55" t="n">
        <f aca="false">IF(J265="","",MAX(0,J265-1.96*O265/100))</f>
        <v>0.249418837544198</v>
      </c>
      <c r="Q265" s="55" t="n">
        <f aca="false">IF(J265="","",MIN(1,J265+1.96*O265/100))</f>
        <v>0.422864229010141</v>
      </c>
      <c r="R265" s="32" t="str">
        <f aca="false">IF(L265="","",IF(ABS(L265)&lt;=O265,"Yes","No"))</f>
        <v>Yes</v>
      </c>
      <c r="S265" s="32" t="str">
        <f aca="false">IF(L265="","",IF(ABS(L265)&lt;=1.96*O265,"Yes","No"))</f>
        <v>Yes</v>
      </c>
      <c r="T265" s="54" t="n">
        <f aca="false">IF(D265="","",ROUND(SQRT(((D265+G265)*O265/100)^2+(J265*(D265+G265)*0.09439)^2),0))</f>
        <v>65</v>
      </c>
      <c r="U265" s="32"/>
    </row>
    <row r="266" customFormat="false" ht="15" hidden="false" customHeight="false" outlineLevel="0" collapsed="false">
      <c r="A266" s="32" t="s">
        <v>386</v>
      </c>
      <c r="B266" s="32" t="s">
        <v>441</v>
      </c>
      <c r="C266" s="32" t="s">
        <v>441</v>
      </c>
      <c r="D266" s="54" t="n">
        <v>40</v>
      </c>
      <c r="E266" s="54" t="n">
        <v>40</v>
      </c>
      <c r="F266" s="65" t="n">
        <f aca="false">IF(E266="","",D266-E266)</f>
        <v>0</v>
      </c>
      <c r="G266" s="54" t="n">
        <v>81</v>
      </c>
      <c r="H266" s="54" t="n">
        <v>83</v>
      </c>
      <c r="I266" s="65" t="n">
        <f aca="false">IF(H266="","",G266-H266)</f>
        <v>-2</v>
      </c>
      <c r="J266" s="55" t="n">
        <f aca="false">IF(OR(D266="",D266+G266=0),"",D266/(D266+G266))</f>
        <v>0.330578512396694</v>
      </c>
      <c r="K266" s="55" t="n">
        <f aca="false">IF(E266="","",E266/(E266+H266))</f>
        <v>0.32520325203252</v>
      </c>
      <c r="L266" s="66" t="n">
        <f aca="false">IF(OR(K266="",J266=""),"",(J266-K266)*100)</f>
        <v>0.537526036417391</v>
      </c>
      <c r="M266" s="36" t="n">
        <v>4.95394180230378</v>
      </c>
      <c r="N266" s="36" t="n">
        <v>2.07900889271623</v>
      </c>
      <c r="O266" s="36" t="n">
        <f aca="false">SQRT(M266^2+N266^2)</f>
        <v>5.37250568697754</v>
      </c>
      <c r="P266" s="55" t="n">
        <f aca="false">IF(J266="","",MAX(0,J266-1.96*O266/100))</f>
        <v>0.225277400931935</v>
      </c>
      <c r="Q266" s="55" t="n">
        <f aca="false">IF(J266="","",MIN(1,J266+1.96*O266/100))</f>
        <v>0.435879623861454</v>
      </c>
      <c r="R266" s="32" t="str">
        <f aca="false">IF(L266="","",IF(ABS(L266)&lt;=O266,"Yes","No"))</f>
        <v>Yes</v>
      </c>
      <c r="S266" s="32" t="str">
        <f aca="false">IF(L266="","",IF(ABS(L266)&lt;=1.96*O266,"Yes","No"))</f>
        <v>Yes</v>
      </c>
      <c r="T266" s="54" t="n">
        <f aca="false">IF(D266="","",ROUND(SQRT(((D266+G266)*O266/100)^2+(J266*(D266+G266)*0.15542)^2),0))</f>
        <v>9</v>
      </c>
      <c r="U266" s="32"/>
    </row>
    <row r="267" customFormat="false" ht="15" hidden="false" customHeight="false" outlineLevel="0" collapsed="false">
      <c r="A267" s="32" t="s">
        <v>386</v>
      </c>
      <c r="B267" s="32" t="s">
        <v>442</v>
      </c>
      <c r="C267" s="32" t="s">
        <v>443</v>
      </c>
      <c r="D267" s="54" t="n">
        <v>686</v>
      </c>
      <c r="E267" s="54" t="n">
        <v>774</v>
      </c>
      <c r="F267" s="65" t="n">
        <f aca="false">IF(E267="","",D267-E267)</f>
        <v>-88</v>
      </c>
      <c r="G267" s="54" t="n">
        <v>1049</v>
      </c>
      <c r="H267" s="54" t="n">
        <v>1032</v>
      </c>
      <c r="I267" s="65" t="n">
        <f aca="false">IF(H267="","",G267-H267)</f>
        <v>17</v>
      </c>
      <c r="J267" s="55" t="n">
        <f aca="false">IF(OR(D267="",D267+G267=0),"",D267/(D267+G267))</f>
        <v>0.395389048991354</v>
      </c>
      <c r="K267" s="55" t="n">
        <f aca="false">IF(E267="","",E267/(E267+H267))</f>
        <v>0.428571428571429</v>
      </c>
      <c r="L267" s="66" t="n">
        <f aca="false">IF(OR(K267="",J267=""),"",(J267-K267)*100)</f>
        <v>-3.31823795800741</v>
      </c>
      <c r="M267" s="36" t="n">
        <v>3.81593770440731</v>
      </c>
      <c r="N267" s="36" t="n">
        <v>2.07900889271623</v>
      </c>
      <c r="O267" s="36" t="n">
        <f aca="false">SQRT(M267^2+N267^2)</f>
        <v>4.34553317095963</v>
      </c>
      <c r="P267" s="55" t="n">
        <f aca="false">IF(J267="","",MAX(0,J267-1.96*O267/100))</f>
        <v>0.310216598840546</v>
      </c>
      <c r="Q267" s="55" t="n">
        <f aca="false">IF(J267="","",MIN(1,J267+1.96*O267/100))</f>
        <v>0.480561499142163</v>
      </c>
      <c r="R267" s="32" t="str">
        <f aca="false">IF(L267="","",IF(ABS(L267)&lt;=O267,"Yes","No"))</f>
        <v>Yes</v>
      </c>
      <c r="S267" s="32" t="str">
        <f aca="false">IF(L267="","",IF(ABS(L267)&lt;=1.96*O267,"Yes","No"))</f>
        <v>Yes</v>
      </c>
      <c r="T267" s="54" t="n">
        <f aca="false">IF(D267="","",ROUND(SQRT(((D267+G267)*O267/100)^2+(J267*(D267+G267)*0.09179)^2),0))</f>
        <v>98</v>
      </c>
      <c r="U267" s="32"/>
    </row>
    <row r="268" customFormat="false" ht="15" hidden="false" customHeight="false" outlineLevel="0" collapsed="false">
      <c r="A268" s="32" t="s">
        <v>386</v>
      </c>
      <c r="B268" s="32" t="s">
        <v>442</v>
      </c>
      <c r="C268" s="32" t="s">
        <v>444</v>
      </c>
      <c r="D268" s="54" t="n">
        <v>693</v>
      </c>
      <c r="E268" s="54" t="n">
        <v>710</v>
      </c>
      <c r="F268" s="65" t="n">
        <f aca="false">IF(E268="","",D268-E268)</f>
        <v>-17</v>
      </c>
      <c r="G268" s="54" t="n">
        <v>931</v>
      </c>
      <c r="H268" s="54" t="n">
        <v>927</v>
      </c>
      <c r="I268" s="65" t="n">
        <f aca="false">IF(H268="","",G268-H268)</f>
        <v>4</v>
      </c>
      <c r="J268" s="55" t="n">
        <f aca="false">IF(OR(D268="",D268+G268=0),"",D268/(D268+G268))</f>
        <v>0.426724137931035</v>
      </c>
      <c r="K268" s="55" t="n">
        <f aca="false">IF(E268="","",E268/(E268+H268))</f>
        <v>0.433720219914478</v>
      </c>
      <c r="L268" s="66" t="n">
        <f aca="false">IF(OR(K268="",J268=""),"",(J268-K268)*100)</f>
        <v>-0.69960819834432</v>
      </c>
      <c r="M268" s="36" t="n">
        <v>3.81593770440731</v>
      </c>
      <c r="N268" s="36" t="n">
        <v>2.07900889271623</v>
      </c>
      <c r="O268" s="36" t="n">
        <f aca="false">SQRT(M268^2+N268^2)</f>
        <v>4.34553317095963</v>
      </c>
      <c r="P268" s="55" t="n">
        <f aca="false">IF(J268="","",MAX(0,J268-1.96*O268/100))</f>
        <v>0.341551687780226</v>
      </c>
      <c r="Q268" s="55" t="n">
        <f aca="false">IF(J268="","",MIN(1,J268+1.96*O268/100))</f>
        <v>0.511896588081843</v>
      </c>
      <c r="R268" s="32" t="str">
        <f aca="false">IF(L268="","",IF(ABS(L268)&lt;=O268,"Yes","No"))</f>
        <v>Yes</v>
      </c>
      <c r="S268" s="32" t="str">
        <f aca="false">IF(L268="","",IF(ABS(L268)&lt;=1.96*O268,"Yes","No"))</f>
        <v>Yes</v>
      </c>
      <c r="T268" s="54" t="n">
        <f aca="false">IF(D268="","",ROUND(SQRT(((D268+G268)*O268/100)^2+(J268*(D268+G268)*0.09179)^2),0))</f>
        <v>95</v>
      </c>
      <c r="U268" s="32"/>
    </row>
    <row r="269" customFormat="false" ht="15" hidden="false" customHeight="false" outlineLevel="0" collapsed="false">
      <c r="A269" s="32" t="s">
        <v>386</v>
      </c>
      <c r="B269" s="32" t="s">
        <v>445</v>
      </c>
      <c r="C269" s="32" t="s">
        <v>445</v>
      </c>
      <c r="D269" s="54" t="n">
        <v>183</v>
      </c>
      <c r="E269" s="54" t="n">
        <v>217</v>
      </c>
      <c r="F269" s="65" t="n">
        <f aca="false">IF(E269="","",D269-E269)</f>
        <v>-34</v>
      </c>
      <c r="G269" s="54" t="n">
        <v>328</v>
      </c>
      <c r="H269" s="54" t="n">
        <v>309</v>
      </c>
      <c r="I269" s="65" t="n">
        <f aca="false">IF(H269="","",G269-H269)</f>
        <v>19</v>
      </c>
      <c r="J269" s="55" t="n">
        <f aca="false">IF(OR(D269="",D269+G269=0),"",D269/(D269+G269))</f>
        <v>0.35812133072407</v>
      </c>
      <c r="K269" s="55" t="n">
        <f aca="false">IF(E269="","",E269/(E269+H269))</f>
        <v>0.41254752851711</v>
      </c>
      <c r="L269" s="66" t="n">
        <f aca="false">IF(OR(K269="",J269=""),"",(J269-K269)*100)</f>
        <v>-5.44261977930398</v>
      </c>
      <c r="M269" s="36" t="n">
        <v>4.95394180230378</v>
      </c>
      <c r="N269" s="36" t="n">
        <v>2.07900889271623</v>
      </c>
      <c r="O269" s="36" t="n">
        <f aca="false">SQRT(M269^2+N269^2)</f>
        <v>5.37250568697754</v>
      </c>
      <c r="P269" s="55" t="n">
        <f aca="false">IF(J269="","",MAX(0,J269-1.96*O269/100))</f>
        <v>0.252820219259311</v>
      </c>
      <c r="Q269" s="55" t="n">
        <f aca="false">IF(J269="","",MIN(1,J269+1.96*O269/100))</f>
        <v>0.46342244218883</v>
      </c>
      <c r="R269" s="32" t="str">
        <f aca="false">IF(L269="","",IF(ABS(L269)&lt;=O269,"Yes","No"))</f>
        <v>No</v>
      </c>
      <c r="S269" s="32" t="str">
        <f aca="false">IF(L269="","",IF(ABS(L269)&lt;=1.96*O269,"Yes","No"))</f>
        <v>Yes</v>
      </c>
      <c r="T269" s="54" t="n">
        <f aca="false">IF(D269="","",ROUND(SQRT(((D269+G269)*O269/100)^2+(J269*(D269+G269)*0.15542)^2),0))</f>
        <v>40</v>
      </c>
      <c r="U269" s="32"/>
    </row>
    <row r="270" customFormat="false" ht="15" hidden="false" customHeight="false" outlineLevel="0" collapsed="false">
      <c r="A270" s="32" t="s">
        <v>386</v>
      </c>
      <c r="B270" s="32" t="s">
        <v>446</v>
      </c>
      <c r="C270" s="32" t="s">
        <v>447</v>
      </c>
      <c r="D270" s="54" t="n">
        <v>307</v>
      </c>
      <c r="E270" s="54"/>
      <c r="F270" s="65" t="str">
        <f aca="false">IF(E270="","",D270-E270)</f>
        <v/>
      </c>
      <c r="G270" s="54" t="n">
        <v>134</v>
      </c>
      <c r="H270" s="54"/>
      <c r="I270" s="65" t="str">
        <f aca="false">IF(H270="","",G270-H270)</f>
        <v/>
      </c>
      <c r="J270" s="55" t="n">
        <f aca="false">IF(OR(D270="",D270+G270=0),"",D270/(D270+G270))</f>
        <v>0.696145124716553</v>
      </c>
      <c r="K270" s="55" t="str">
        <f aca="false">IF(E270="","",E270/(E270+H270))</f>
        <v/>
      </c>
      <c r="L270" s="66" t="str">
        <f aca="false">IF(OR(K270="",J270=""),"",(J270-K270)*100)</f>
        <v/>
      </c>
      <c r="M270" s="36" t="n">
        <v>4.95394180230378</v>
      </c>
      <c r="N270" s="36" t="n">
        <v>2.07900889271623</v>
      </c>
      <c r="O270" s="36" t="n">
        <f aca="false">SQRT(M270^2+N270^2)</f>
        <v>5.37250568697754</v>
      </c>
      <c r="P270" s="55" t="n">
        <f aca="false">IF(J270="","",MAX(0,J270-1.96*O270/100))</f>
        <v>0.590844013251794</v>
      </c>
      <c r="Q270" s="55" t="n">
        <f aca="false">IF(J270="","",MIN(1,J270+1.96*O270/100))</f>
        <v>0.801446236181313</v>
      </c>
      <c r="R270" s="32" t="str">
        <f aca="false">IF(L270="","",IF(ABS(L270)&lt;=O270,"Yes","No"))</f>
        <v/>
      </c>
      <c r="S270" s="32" t="str">
        <f aca="false">IF(L270="","",IF(ABS(L270)&lt;=1.96*O270,"Yes","No"))</f>
        <v/>
      </c>
      <c r="T270" s="54" t="n">
        <f aca="false">IF(D270="","",ROUND(SQRT(((D270+G270)*O270/100)^2+(J270*(D270+G270)*0.15542)^2),0))</f>
        <v>53</v>
      </c>
      <c r="U270" s="32" t="s">
        <v>703</v>
      </c>
    </row>
    <row r="271" customFormat="false" ht="15" hidden="false" customHeight="false" outlineLevel="0" collapsed="false">
      <c r="A271" s="32" t="s">
        <v>386</v>
      </c>
      <c r="B271" s="32" t="s">
        <v>446</v>
      </c>
      <c r="C271" s="32" t="s">
        <v>448</v>
      </c>
      <c r="D271" s="54" t="n">
        <v>497</v>
      </c>
      <c r="E271" s="54"/>
      <c r="F271" s="65" t="str">
        <f aca="false">IF(E271="","",D271-E271)</f>
        <v/>
      </c>
      <c r="G271" s="54" t="n">
        <v>203</v>
      </c>
      <c r="H271" s="54"/>
      <c r="I271" s="65" t="str">
        <f aca="false">IF(H271="","",G271-H271)</f>
        <v/>
      </c>
      <c r="J271" s="55" t="n">
        <f aca="false">IF(OR(D271="",D271+G271=0),"",D271/(D271+G271))</f>
        <v>0.71</v>
      </c>
      <c r="K271" s="55" t="str">
        <f aca="false">IF(E271="","",E271/(E271+H271))</f>
        <v/>
      </c>
      <c r="L271" s="66" t="str">
        <f aca="false">IF(OR(K271="",J271=""),"",(J271-K271)*100)</f>
        <v/>
      </c>
      <c r="M271" s="36" t="n">
        <v>4.95394180230378</v>
      </c>
      <c r="N271" s="36" t="n">
        <v>2.07900889271623</v>
      </c>
      <c r="O271" s="36" t="n">
        <f aca="false">SQRT(M271^2+N271^2)</f>
        <v>5.37250568697754</v>
      </c>
      <c r="P271" s="55" t="n">
        <f aca="false">IF(J271="","",MAX(0,J271-1.96*O271/100))</f>
        <v>0.60469888853524</v>
      </c>
      <c r="Q271" s="55" t="n">
        <f aca="false">IF(J271="","",MIN(1,J271+1.96*O271/100))</f>
        <v>0.81530111146476</v>
      </c>
      <c r="R271" s="32" t="str">
        <f aca="false">IF(L271="","",IF(ABS(L271)&lt;=O271,"Yes","No"))</f>
        <v/>
      </c>
      <c r="S271" s="32" t="str">
        <f aca="false">IF(L271="","",IF(ABS(L271)&lt;=1.96*O271,"Yes","No"))</f>
        <v/>
      </c>
      <c r="T271" s="54" t="n">
        <f aca="false">IF(D271="","",ROUND(SQRT(((D271+G271)*O271/100)^2+(J271*(D271+G271)*0.15542)^2),0))</f>
        <v>86</v>
      </c>
      <c r="U271" s="32" t="s">
        <v>703</v>
      </c>
    </row>
    <row r="272" customFormat="false" ht="15" hidden="false" customHeight="false" outlineLevel="0" collapsed="false">
      <c r="A272" s="32" t="s">
        <v>386</v>
      </c>
      <c r="B272" s="32" t="s">
        <v>446</v>
      </c>
      <c r="C272" s="32" t="s">
        <v>449</v>
      </c>
      <c r="D272" s="54" t="n">
        <v>460</v>
      </c>
      <c r="E272" s="54" t="n">
        <v>492</v>
      </c>
      <c r="F272" s="65" t="n">
        <f aca="false">IF(E272="","",D272-E272)</f>
        <v>-32</v>
      </c>
      <c r="G272" s="54" t="n">
        <v>176</v>
      </c>
      <c r="H272" s="54" t="n">
        <v>197</v>
      </c>
      <c r="I272" s="65" t="n">
        <f aca="false">IF(H272="","",G272-H272)</f>
        <v>-21</v>
      </c>
      <c r="J272" s="55" t="n">
        <f aca="false">IF(OR(D272="",D272+G272=0),"",D272/(D272+G272))</f>
        <v>0.723270440251572</v>
      </c>
      <c r="K272" s="55" t="n">
        <f aca="false">IF(E272="","",E272/(E272+H272))</f>
        <v>0.714078374455733</v>
      </c>
      <c r="L272" s="66" t="n">
        <f aca="false">IF(OR(K272="",J272=""),"",(J272-K272)*100)</f>
        <v>0.919206579583931</v>
      </c>
      <c r="M272" s="36" t="n">
        <v>4.95394180230378</v>
      </c>
      <c r="N272" s="36" t="n">
        <v>2.07900889271623</v>
      </c>
      <c r="O272" s="36" t="n">
        <f aca="false">SQRT(M272^2+N272^2)</f>
        <v>5.37250568697754</v>
      </c>
      <c r="P272" s="55" t="n">
        <f aca="false">IF(J272="","",MAX(0,J272-1.96*O272/100))</f>
        <v>0.617969328786813</v>
      </c>
      <c r="Q272" s="55" t="n">
        <f aca="false">IF(J272="","",MIN(1,J272+1.96*O272/100))</f>
        <v>0.828571551716332</v>
      </c>
      <c r="R272" s="32" t="str">
        <f aca="false">IF(L272="","",IF(ABS(L272)&lt;=O272,"Yes","No"))</f>
        <v>Yes</v>
      </c>
      <c r="S272" s="32" t="str">
        <f aca="false">IF(L272="","",IF(ABS(L272)&lt;=1.96*O272,"Yes","No"))</f>
        <v>Yes</v>
      </c>
      <c r="T272" s="54" t="n">
        <f aca="false">IF(D272="","",ROUND(SQRT(((D272+G272)*O272/100)^2+(J272*(D272+G272)*0.15542)^2),0))</f>
        <v>79</v>
      </c>
      <c r="U272" s="32"/>
    </row>
    <row r="273" customFormat="false" ht="15" hidden="false" customHeight="false" outlineLevel="0" collapsed="false">
      <c r="A273" s="32" t="s">
        <v>386</v>
      </c>
      <c r="B273" s="32" t="s">
        <v>446</v>
      </c>
      <c r="C273" s="32" t="s">
        <v>450</v>
      </c>
      <c r="D273" s="54" t="n">
        <v>705</v>
      </c>
      <c r="E273" s="54" t="n">
        <v>743</v>
      </c>
      <c r="F273" s="65" t="n">
        <f aca="false">IF(E273="","",D273-E273)</f>
        <v>-38</v>
      </c>
      <c r="G273" s="54" t="n">
        <v>270</v>
      </c>
      <c r="H273" s="54" t="n">
        <v>265</v>
      </c>
      <c r="I273" s="65" t="n">
        <f aca="false">IF(H273="","",G273-H273)</f>
        <v>5</v>
      </c>
      <c r="J273" s="55" t="n">
        <f aca="false">IF(OR(D273="",D273+G273=0),"",D273/(D273+G273))</f>
        <v>0.723076923076923</v>
      </c>
      <c r="K273" s="55" t="n">
        <f aca="false">IF(E273="","",E273/(E273+H273))</f>
        <v>0.737103174603175</v>
      </c>
      <c r="L273" s="66" t="n">
        <f aca="false">IF(OR(K273="",J273=""),"",(J273-K273)*100)</f>
        <v>-1.40262515262516</v>
      </c>
      <c r="M273" s="36" t="n">
        <v>3.90577125069094</v>
      </c>
      <c r="N273" s="36" t="n">
        <v>2.07900889271623</v>
      </c>
      <c r="O273" s="36" t="n">
        <f aca="false">SQRT(M273^2+N273^2)</f>
        <v>4.42462733331487</v>
      </c>
      <c r="P273" s="55" t="n">
        <f aca="false">IF(J273="","",MAX(0,J273-1.96*O273/100))</f>
        <v>0.636354227343952</v>
      </c>
      <c r="Q273" s="55" t="n">
        <f aca="false">IF(J273="","",MIN(1,J273+1.96*O273/100))</f>
        <v>0.809799618809895</v>
      </c>
      <c r="R273" s="32" t="str">
        <f aca="false">IF(L273="","",IF(ABS(L273)&lt;=O273,"Yes","No"))</f>
        <v>Yes</v>
      </c>
      <c r="S273" s="32" t="str">
        <f aca="false">IF(L273="","",IF(ABS(L273)&lt;=1.96*O273,"Yes","No"))</f>
        <v>Yes</v>
      </c>
      <c r="T273" s="54" t="n">
        <f aca="false">IF(D273="","",ROUND(SQRT(((D273+G273)*O273/100)^2+(J273*(D273+G273)*0.09439)^2),0))</f>
        <v>79</v>
      </c>
      <c r="U273" s="32"/>
    </row>
    <row r="274" customFormat="false" ht="15" hidden="false" customHeight="false" outlineLevel="0" collapsed="false">
      <c r="A274" s="32" t="s">
        <v>386</v>
      </c>
      <c r="B274" s="32" t="s">
        <v>446</v>
      </c>
      <c r="C274" s="32" t="s">
        <v>451</v>
      </c>
      <c r="D274" s="54" t="n">
        <v>631</v>
      </c>
      <c r="E274" s="54" t="n">
        <v>1109</v>
      </c>
      <c r="F274" s="65" t="n">
        <f aca="false">IF(E274="","",D274-E274)</f>
        <v>-478</v>
      </c>
      <c r="G274" s="54" t="n">
        <v>192</v>
      </c>
      <c r="H274" s="54" t="n">
        <v>290</v>
      </c>
      <c r="I274" s="65" t="n">
        <f aca="false">IF(H274="","",G274-H274)</f>
        <v>-98</v>
      </c>
      <c r="J274" s="55" t="n">
        <f aca="false">IF(OR(D274="",D274+G274=0),"",D274/(D274+G274))</f>
        <v>0.766707168894289</v>
      </c>
      <c r="K274" s="55" t="n">
        <f aca="false">IF(E274="","",E274/(E274+H274))</f>
        <v>0.792709077912795</v>
      </c>
      <c r="L274" s="66" t="n">
        <f aca="false">IF(OR(K274="",J274=""),"",(J274-K274)*100)</f>
        <v>-2.60019090185057</v>
      </c>
      <c r="M274" s="36" t="n">
        <v>3.90577125069094</v>
      </c>
      <c r="N274" s="36" t="n">
        <v>2.07900889271623</v>
      </c>
      <c r="O274" s="36" t="n">
        <f aca="false">SQRT(M274^2+N274^2)</f>
        <v>4.42462733331487</v>
      </c>
      <c r="P274" s="55" t="n">
        <f aca="false">IF(J274="","",MAX(0,J274-1.96*O274/100))</f>
        <v>0.679984473161318</v>
      </c>
      <c r="Q274" s="55" t="n">
        <f aca="false">IF(J274="","",MIN(1,J274+1.96*O274/100))</f>
        <v>0.853429864627261</v>
      </c>
      <c r="R274" s="32" t="str">
        <f aca="false">IF(L274="","",IF(ABS(L274)&lt;=O274,"Yes","No"))</f>
        <v>Yes</v>
      </c>
      <c r="S274" s="32" t="str">
        <f aca="false">IF(L274="","",IF(ABS(L274)&lt;=1.96*O274,"Yes","No"))</f>
        <v>Yes</v>
      </c>
      <c r="T274" s="54" t="n">
        <f aca="false">IF(D274="","",ROUND(SQRT(((D274+G274)*O274/100)^2+(J274*(D274+G274)*0.09439)^2),0))</f>
        <v>70</v>
      </c>
      <c r="U274" s="32"/>
    </row>
    <row r="275" customFormat="false" ht="15" hidden="false" customHeight="false" outlineLevel="0" collapsed="false">
      <c r="A275" s="32" t="s">
        <v>386</v>
      </c>
      <c r="B275" s="32" t="s">
        <v>446</v>
      </c>
      <c r="C275" s="32" t="s">
        <v>452</v>
      </c>
      <c r="D275" s="54" t="n">
        <v>606</v>
      </c>
      <c r="E275" s="54" t="n">
        <v>566</v>
      </c>
      <c r="F275" s="65" t="n">
        <f aca="false">IF(E275="","",D275-E275)</f>
        <v>40</v>
      </c>
      <c r="G275" s="54" t="n">
        <v>241</v>
      </c>
      <c r="H275" s="54" t="n">
        <v>257</v>
      </c>
      <c r="I275" s="65" t="n">
        <f aca="false">IF(H275="","",G275-H275)</f>
        <v>-16</v>
      </c>
      <c r="J275" s="55" t="n">
        <f aca="false">IF(OR(D275="",D275+G275=0),"",D275/(D275+G275))</f>
        <v>0.715466351829988</v>
      </c>
      <c r="K275" s="55" t="n">
        <f aca="false">IF(E275="","",E275/(E275+H275))</f>
        <v>0.687727825030377</v>
      </c>
      <c r="L275" s="66" t="n">
        <f aca="false">IF(OR(K275="",J275=""),"",(J275-K275)*100)</f>
        <v>2.77385267996115</v>
      </c>
      <c r="M275" s="36" t="n">
        <v>3.90577125069094</v>
      </c>
      <c r="N275" s="36" t="n">
        <v>2.07900889271623</v>
      </c>
      <c r="O275" s="36" t="n">
        <f aca="false">SQRT(M275^2+N275^2)</f>
        <v>4.42462733331487</v>
      </c>
      <c r="P275" s="55" t="n">
        <f aca="false">IF(J275="","",MAX(0,J275-1.96*O275/100))</f>
        <v>0.628743656097017</v>
      </c>
      <c r="Q275" s="55" t="n">
        <f aca="false">IF(J275="","",MIN(1,J275+1.96*O275/100))</f>
        <v>0.80218904756296</v>
      </c>
      <c r="R275" s="32" t="str">
        <f aca="false">IF(L275="","",IF(ABS(L275)&lt;=O275,"Yes","No"))</f>
        <v>Yes</v>
      </c>
      <c r="S275" s="32" t="str">
        <f aca="false">IF(L275="","",IF(ABS(L275)&lt;=1.96*O275,"Yes","No"))</f>
        <v>Yes</v>
      </c>
      <c r="T275" s="54" t="n">
        <f aca="false">IF(D275="","",ROUND(SQRT(((D275+G275)*O275/100)^2+(J275*(D275+G275)*0.09439)^2),0))</f>
        <v>68</v>
      </c>
      <c r="U275" s="32"/>
    </row>
    <row r="276" customFormat="false" ht="15" hidden="false" customHeight="false" outlineLevel="0" collapsed="false">
      <c r="A276" s="32" t="s">
        <v>386</v>
      </c>
      <c r="B276" s="32" t="s">
        <v>446</v>
      </c>
      <c r="C276" s="32" t="s">
        <v>453</v>
      </c>
      <c r="D276" s="54" t="n">
        <v>513</v>
      </c>
      <c r="E276" s="54" t="n">
        <v>517</v>
      </c>
      <c r="F276" s="65" t="n">
        <f aca="false">IF(E276="","",D276-E276)</f>
        <v>-4</v>
      </c>
      <c r="G276" s="54" t="n">
        <v>265</v>
      </c>
      <c r="H276" s="54" t="n">
        <v>265</v>
      </c>
      <c r="I276" s="65" t="n">
        <f aca="false">IF(H276="","",G276-H276)</f>
        <v>0</v>
      </c>
      <c r="J276" s="55" t="n">
        <f aca="false">IF(OR(D276="",D276+G276=0),"",D276/(D276+G276))</f>
        <v>0.659383033419023</v>
      </c>
      <c r="K276" s="55" t="n">
        <f aca="false">IF(E276="","",E276/(E276+H276))</f>
        <v>0.661125319693095</v>
      </c>
      <c r="L276" s="66" t="n">
        <f aca="false">IF(OR(K276="",J276=""),"",(J276-K276)*100)</f>
        <v>-0.174228627407147</v>
      </c>
      <c r="M276" s="36" t="n">
        <v>3.90577125069094</v>
      </c>
      <c r="N276" s="36" t="n">
        <v>2.07900889271623</v>
      </c>
      <c r="O276" s="36" t="n">
        <f aca="false">SQRT(M276^2+N276^2)</f>
        <v>4.42462733331487</v>
      </c>
      <c r="P276" s="55" t="n">
        <f aca="false">IF(J276="","",MAX(0,J276-1.96*O276/100))</f>
        <v>0.572660337686052</v>
      </c>
      <c r="Q276" s="55" t="n">
        <f aca="false">IF(J276="","",MIN(1,J276+1.96*O276/100))</f>
        <v>0.746105729151995</v>
      </c>
      <c r="R276" s="32" t="str">
        <f aca="false">IF(L276="","",IF(ABS(L276)&lt;=O276,"Yes","No"))</f>
        <v>Yes</v>
      </c>
      <c r="S276" s="32" t="str">
        <f aca="false">IF(L276="","",IF(ABS(L276)&lt;=1.96*O276,"Yes","No"))</f>
        <v>Yes</v>
      </c>
      <c r="T276" s="54" t="n">
        <f aca="false">IF(D276="","",ROUND(SQRT(((D276+G276)*O276/100)^2+(J276*(D276+G276)*0.09439)^2),0))</f>
        <v>59</v>
      </c>
      <c r="U276" s="32"/>
    </row>
    <row r="277" customFormat="false" ht="15" hidden="false" customHeight="false" outlineLevel="0" collapsed="false">
      <c r="A277" s="32" t="s">
        <v>386</v>
      </c>
      <c r="B277" s="32" t="s">
        <v>446</v>
      </c>
      <c r="C277" s="32" t="s">
        <v>454</v>
      </c>
      <c r="D277" s="54" t="n">
        <v>214</v>
      </c>
      <c r="E277" s="54" t="n">
        <v>233</v>
      </c>
      <c r="F277" s="65" t="n">
        <f aca="false">IF(E277="","",D277-E277)</f>
        <v>-19</v>
      </c>
      <c r="G277" s="54" t="n">
        <v>88</v>
      </c>
      <c r="H277" s="54" t="n">
        <v>84</v>
      </c>
      <c r="I277" s="65" t="n">
        <f aca="false">IF(H277="","",G277-H277)</f>
        <v>4</v>
      </c>
      <c r="J277" s="55" t="n">
        <f aca="false">IF(OR(D277="",D277+G277=0),"",D277/(D277+G277))</f>
        <v>0.708609271523179</v>
      </c>
      <c r="K277" s="55" t="n">
        <f aca="false">IF(E277="","",E277/(E277+H277))</f>
        <v>0.735015772870662</v>
      </c>
      <c r="L277" s="66" t="n">
        <f aca="false">IF(OR(K277="",J277=""),"",(J277-K277)*100)</f>
        <v>-2.64065013474837</v>
      </c>
      <c r="M277" s="36" t="n">
        <v>4.95394180230378</v>
      </c>
      <c r="N277" s="36" t="n">
        <v>2.07900889271623</v>
      </c>
      <c r="O277" s="36" t="n">
        <f aca="false">SQRT(M277^2+N277^2)</f>
        <v>5.37250568697754</v>
      </c>
      <c r="P277" s="55" t="n">
        <f aca="false">IF(J277="","",MAX(0,J277-1.96*O277/100))</f>
        <v>0.603308160058419</v>
      </c>
      <c r="Q277" s="55" t="n">
        <f aca="false">IF(J277="","",MIN(1,J277+1.96*O277/100))</f>
        <v>0.813910382987938</v>
      </c>
      <c r="R277" s="32" t="str">
        <f aca="false">IF(L277="","",IF(ABS(L277)&lt;=O277,"Yes","No"))</f>
        <v>Yes</v>
      </c>
      <c r="S277" s="32" t="str">
        <f aca="false">IF(L277="","",IF(ABS(L277)&lt;=1.96*O277,"Yes","No"))</f>
        <v>Yes</v>
      </c>
      <c r="T277" s="54" t="n">
        <f aca="false">IF(D277="","",ROUND(SQRT(((D277+G277)*O277/100)^2+(J277*(D277+G277)*0.15542)^2),0))</f>
        <v>37</v>
      </c>
      <c r="U277" s="32"/>
    </row>
    <row r="278" customFormat="false" ht="15" hidden="false" customHeight="false" outlineLevel="0" collapsed="false">
      <c r="A278" s="32" t="s">
        <v>386</v>
      </c>
      <c r="B278" s="32" t="s">
        <v>446</v>
      </c>
      <c r="C278" s="32" t="s">
        <v>455</v>
      </c>
      <c r="D278" s="54" t="n">
        <v>363</v>
      </c>
      <c r="E278" s="54" t="n">
        <v>391</v>
      </c>
      <c r="F278" s="65" t="n">
        <f aca="false">IF(E278="","",D278-E278)</f>
        <v>-28</v>
      </c>
      <c r="G278" s="54" t="n">
        <v>133</v>
      </c>
      <c r="H278" s="54" t="n">
        <v>126</v>
      </c>
      <c r="I278" s="65" t="n">
        <f aca="false">IF(H278="","",G278-H278)</f>
        <v>7</v>
      </c>
      <c r="J278" s="55" t="n">
        <f aca="false">IF(OR(D278="",D278+G278=0),"",D278/(D278+G278))</f>
        <v>0.731854838709677</v>
      </c>
      <c r="K278" s="55" t="n">
        <f aca="false">IF(E278="","",E278/(E278+H278))</f>
        <v>0.756286266924565</v>
      </c>
      <c r="L278" s="66" t="n">
        <f aca="false">IF(OR(K278="",J278=""),"",(J278-K278)*100)</f>
        <v>-2.44314282148874</v>
      </c>
      <c r="M278" s="36" t="n">
        <v>4.95394180230378</v>
      </c>
      <c r="N278" s="36" t="n">
        <v>2.07900889271623</v>
      </c>
      <c r="O278" s="36" t="n">
        <f aca="false">SQRT(M278^2+N278^2)</f>
        <v>5.37250568697754</v>
      </c>
      <c r="P278" s="55" t="n">
        <f aca="false">IF(J278="","",MAX(0,J278-1.96*O278/100))</f>
        <v>0.626553727244918</v>
      </c>
      <c r="Q278" s="55" t="n">
        <f aca="false">IF(J278="","",MIN(1,J278+1.96*O278/100))</f>
        <v>0.837155950174437</v>
      </c>
      <c r="R278" s="32" t="str">
        <f aca="false">IF(L278="","",IF(ABS(L278)&lt;=O278,"Yes","No"))</f>
        <v>Yes</v>
      </c>
      <c r="S278" s="32" t="str">
        <f aca="false">IF(L278="","",IF(ABS(L278)&lt;=1.96*O278,"Yes","No"))</f>
        <v>Yes</v>
      </c>
      <c r="T278" s="54" t="n">
        <f aca="false">IF(D278="","",ROUND(SQRT(((D278+G278)*O278/100)^2+(J278*(D278+G278)*0.15542)^2),0))</f>
        <v>62</v>
      </c>
      <c r="U278" s="32"/>
    </row>
    <row r="279" customFormat="false" ht="15" hidden="false" customHeight="false" outlineLevel="0" collapsed="false">
      <c r="A279" s="32" t="s">
        <v>386</v>
      </c>
      <c r="B279" s="32" t="s">
        <v>446</v>
      </c>
      <c r="C279" s="32" t="s">
        <v>456</v>
      </c>
      <c r="D279" s="54" t="n">
        <v>418</v>
      </c>
      <c r="E279" s="54" t="n">
        <v>381</v>
      </c>
      <c r="F279" s="65" t="n">
        <f aca="false">IF(E279="","",D279-E279)</f>
        <v>37</v>
      </c>
      <c r="G279" s="54" t="n">
        <v>154</v>
      </c>
      <c r="H279" s="54" t="n">
        <v>184</v>
      </c>
      <c r="I279" s="65" t="n">
        <f aca="false">IF(H279="","",G279-H279)</f>
        <v>-30</v>
      </c>
      <c r="J279" s="55" t="n">
        <f aca="false">IF(OR(D279="",D279+G279=0),"",D279/(D279+G279))</f>
        <v>0.730769230769231</v>
      </c>
      <c r="K279" s="55" t="n">
        <f aca="false">IF(E279="","",E279/(E279+H279))</f>
        <v>0.674336283185841</v>
      </c>
      <c r="L279" s="66" t="n">
        <f aca="false">IF(OR(K279="",J279=""),"",(J279-K279)*100)</f>
        <v>5.643294758339</v>
      </c>
      <c r="M279" s="36" t="n">
        <v>4.95394180230378</v>
      </c>
      <c r="N279" s="36" t="n">
        <v>2.07900889271623</v>
      </c>
      <c r="O279" s="36" t="n">
        <f aca="false">SQRT(M279^2+N279^2)</f>
        <v>5.37250568697754</v>
      </c>
      <c r="P279" s="55" t="n">
        <f aca="false">IF(J279="","",MAX(0,J279-1.96*O279/100))</f>
        <v>0.625468119304471</v>
      </c>
      <c r="Q279" s="55" t="n">
        <f aca="false">IF(J279="","",MIN(1,J279+1.96*O279/100))</f>
        <v>0.83607034223399</v>
      </c>
      <c r="R279" s="32" t="str">
        <f aca="false">IF(L279="","",IF(ABS(L279)&lt;=O279,"Yes","No"))</f>
        <v>No</v>
      </c>
      <c r="S279" s="32" t="str">
        <f aca="false">IF(L279="","",IF(ABS(L279)&lt;=1.96*O279,"Yes","No"))</f>
        <v>Yes</v>
      </c>
      <c r="T279" s="54" t="n">
        <f aca="false">IF(D279="","",ROUND(SQRT(((D279+G279)*O279/100)^2+(J279*(D279+G279)*0.15542)^2),0))</f>
        <v>72</v>
      </c>
      <c r="U279" s="32"/>
    </row>
    <row r="280" customFormat="false" ht="15" hidden="false" customHeight="false" outlineLevel="0" collapsed="false">
      <c r="A280" s="32" t="s">
        <v>386</v>
      </c>
      <c r="B280" s="32" t="s">
        <v>446</v>
      </c>
      <c r="C280" s="32" t="s">
        <v>457</v>
      </c>
      <c r="D280" s="54" t="n">
        <v>436</v>
      </c>
      <c r="E280" s="54"/>
      <c r="F280" s="65" t="str">
        <f aca="false">IF(E280="","",D280-E280)</f>
        <v/>
      </c>
      <c r="G280" s="54" t="n">
        <v>187</v>
      </c>
      <c r="H280" s="54"/>
      <c r="I280" s="65" t="str">
        <f aca="false">IF(H280="","",G280-H280)</f>
        <v/>
      </c>
      <c r="J280" s="55" t="n">
        <f aca="false">IF(OR(D280="",D280+G280=0),"",D280/(D280+G280))</f>
        <v>0.69983948635634</v>
      </c>
      <c r="K280" s="55" t="str">
        <f aca="false">IF(E280="","",E280/(E280+H280))</f>
        <v/>
      </c>
      <c r="L280" s="66" t="str">
        <f aca="false">IF(OR(K280="",J280=""),"",(J280-K280)*100)</f>
        <v/>
      </c>
      <c r="M280" s="36" t="n">
        <v>4.95394180230378</v>
      </c>
      <c r="N280" s="36" t="n">
        <v>2.07900889271623</v>
      </c>
      <c r="O280" s="36" t="n">
        <f aca="false">SQRT(M280^2+N280^2)</f>
        <v>5.37250568697754</v>
      </c>
      <c r="P280" s="55" t="n">
        <f aca="false">IF(J280="","",MAX(0,J280-1.96*O280/100))</f>
        <v>0.594538374891581</v>
      </c>
      <c r="Q280" s="55" t="n">
        <f aca="false">IF(J280="","",MIN(1,J280+1.96*O280/100))</f>
        <v>0.8051405978211</v>
      </c>
      <c r="R280" s="32" t="str">
        <f aca="false">IF(L280="","",IF(ABS(L280)&lt;=O280,"Yes","No"))</f>
        <v/>
      </c>
      <c r="S280" s="32" t="str">
        <f aca="false">IF(L280="","",IF(ABS(L280)&lt;=1.96*O280,"Yes","No"))</f>
        <v/>
      </c>
      <c r="T280" s="54" t="n">
        <f aca="false">IF(D280="","",ROUND(SQRT(((D280+G280)*O280/100)^2+(J280*(D280+G280)*0.15542)^2),0))</f>
        <v>76</v>
      </c>
      <c r="U280" s="32" t="s">
        <v>703</v>
      </c>
    </row>
    <row r="281" customFormat="false" ht="15" hidden="false" customHeight="false" outlineLevel="0" collapsed="false">
      <c r="A281" s="32" t="s">
        <v>386</v>
      </c>
      <c r="B281" s="32" t="s">
        <v>446</v>
      </c>
      <c r="C281" s="32" t="s">
        <v>458</v>
      </c>
      <c r="D281" s="54" t="n">
        <v>966</v>
      </c>
      <c r="E281" s="54" t="n">
        <v>912</v>
      </c>
      <c r="F281" s="65" t="n">
        <f aca="false">IF(E281="","",D281-E281)</f>
        <v>54</v>
      </c>
      <c r="G281" s="54" t="n">
        <v>420</v>
      </c>
      <c r="H281" s="54" t="n">
        <v>445</v>
      </c>
      <c r="I281" s="65" t="n">
        <f aca="false">IF(H281="","",G281-H281)</f>
        <v>-25</v>
      </c>
      <c r="J281" s="55" t="n">
        <f aca="false">IF(OR(D281="",D281+G281=0),"",D281/(D281+G281))</f>
        <v>0.696969696969697</v>
      </c>
      <c r="K281" s="55" t="n">
        <f aca="false">IF(E281="","",E281/(E281+H281))</f>
        <v>0.672070744288873</v>
      </c>
      <c r="L281" s="66" t="n">
        <f aca="false">IF(OR(K281="",J281=""),"",(J281-K281)*100)</f>
        <v>2.48989526808245</v>
      </c>
      <c r="M281" s="36" t="n">
        <v>3.81593770440731</v>
      </c>
      <c r="N281" s="36" t="n">
        <v>2.07900889271623</v>
      </c>
      <c r="O281" s="36" t="n">
        <f aca="false">SQRT(M281^2+N281^2)</f>
        <v>4.34553317095963</v>
      </c>
      <c r="P281" s="55" t="n">
        <f aca="false">IF(J281="","",MAX(0,J281-1.96*O281/100))</f>
        <v>0.611797246818888</v>
      </c>
      <c r="Q281" s="55" t="n">
        <f aca="false">IF(J281="","",MIN(1,J281+1.96*O281/100))</f>
        <v>0.782142147120506</v>
      </c>
      <c r="R281" s="32" t="str">
        <f aca="false">IF(L281="","",IF(ABS(L281)&lt;=O281,"Yes","No"))</f>
        <v>Yes</v>
      </c>
      <c r="S281" s="32" t="str">
        <f aca="false">IF(L281="","",IF(ABS(L281)&lt;=1.96*O281,"Yes","No"))</f>
        <v>Yes</v>
      </c>
      <c r="T281" s="54" t="n">
        <f aca="false">IF(D281="","",ROUND(SQRT(((D281+G281)*O281/100)^2+(J281*(D281+G281)*0.09179)^2),0))</f>
        <v>107</v>
      </c>
      <c r="U281" s="32"/>
    </row>
    <row r="282" customFormat="false" ht="15" hidden="false" customHeight="false" outlineLevel="0" collapsed="false">
      <c r="A282" s="32" t="s">
        <v>386</v>
      </c>
      <c r="B282" s="32" t="s">
        <v>459</v>
      </c>
      <c r="C282" s="32" t="s">
        <v>460</v>
      </c>
      <c r="D282" s="54" t="n">
        <v>1356</v>
      </c>
      <c r="E282" s="54"/>
      <c r="F282" s="65" t="str">
        <f aca="false">IF(E282="","",D282-E282)</f>
        <v/>
      </c>
      <c r="G282" s="54" t="n">
        <v>1449</v>
      </c>
      <c r="H282" s="54"/>
      <c r="I282" s="65" t="str">
        <f aca="false">IF(H282="","",G282-H282)</f>
        <v/>
      </c>
      <c r="J282" s="55" t="n">
        <f aca="false">IF(OR(D282="",D282+G282=0),"",D282/(D282+G282))</f>
        <v>0.483422459893048</v>
      </c>
      <c r="K282" s="55" t="str">
        <f aca="false">IF(E282="","",E282/(E282+H282))</f>
        <v/>
      </c>
      <c r="L282" s="66" t="str">
        <f aca="false">IF(OR(K282="",J282=""),"",(J282-K282)*100)</f>
        <v/>
      </c>
      <c r="M282" s="36" t="n">
        <v>3.81593770440731</v>
      </c>
      <c r="N282" s="36" t="n">
        <v>2.07900889271623</v>
      </c>
      <c r="O282" s="36" t="n">
        <f aca="false">SQRT(M282^2+N282^2)</f>
        <v>4.34553317095963</v>
      </c>
      <c r="P282" s="55" t="n">
        <f aca="false">IF(J282="","",MAX(0,J282-1.96*O282/100))</f>
        <v>0.398250009742239</v>
      </c>
      <c r="Q282" s="55" t="n">
        <f aca="false">IF(J282="","",MIN(1,J282+1.96*O282/100))</f>
        <v>0.568594910043857</v>
      </c>
      <c r="R282" s="32" t="str">
        <f aca="false">IF(L282="","",IF(ABS(L282)&lt;=O282,"Yes","No"))</f>
        <v/>
      </c>
      <c r="S282" s="32" t="str">
        <f aca="false">IF(L282="","",IF(ABS(L282)&lt;=1.96*O282,"Yes","No"))</f>
        <v/>
      </c>
      <c r="T282" s="54" t="n">
        <f aca="false">IF(D282="","",ROUND(SQRT(((D282+G282)*O282/100)^2+(J282*(D282+G282)*0.09179)^2),0))</f>
        <v>174</v>
      </c>
      <c r="U282" s="32" t="s">
        <v>703</v>
      </c>
    </row>
    <row r="283" customFormat="false" ht="15" hidden="false" customHeight="false" outlineLevel="0" collapsed="false">
      <c r="A283" s="32" t="s">
        <v>386</v>
      </c>
      <c r="B283" s="32" t="s">
        <v>459</v>
      </c>
      <c r="C283" s="32" t="s">
        <v>461</v>
      </c>
      <c r="D283" s="54" t="n">
        <v>652</v>
      </c>
      <c r="E283" s="54"/>
      <c r="F283" s="65" t="str">
        <f aca="false">IF(E283="","",D283-E283)</f>
        <v/>
      </c>
      <c r="G283" s="54" t="n">
        <v>665</v>
      </c>
      <c r="H283" s="54"/>
      <c r="I283" s="65" t="str">
        <f aca="false">IF(H283="","",G283-H283)</f>
        <v/>
      </c>
      <c r="J283" s="55" t="n">
        <f aca="false">IF(OR(D283="",D283+G283=0),"",D283/(D283+G283))</f>
        <v>0.495064540622627</v>
      </c>
      <c r="K283" s="55" t="str">
        <f aca="false">IF(E283="","",E283/(E283+H283))</f>
        <v/>
      </c>
      <c r="L283" s="66" t="str">
        <f aca="false">IF(OR(K283="",J283=""),"",(J283-K283)*100)</f>
        <v/>
      </c>
      <c r="M283" s="36" t="n">
        <v>3.81593770440731</v>
      </c>
      <c r="N283" s="36" t="n">
        <v>2.07900889271623</v>
      </c>
      <c r="O283" s="36" t="n">
        <f aca="false">SQRT(M283^2+N283^2)</f>
        <v>4.34553317095963</v>
      </c>
      <c r="P283" s="55" t="n">
        <f aca="false">IF(J283="","",MAX(0,J283-1.96*O283/100))</f>
        <v>0.409892090471818</v>
      </c>
      <c r="Q283" s="55" t="n">
        <f aca="false">IF(J283="","",MIN(1,J283+1.96*O283/100))</f>
        <v>0.580236990773436</v>
      </c>
      <c r="R283" s="32" t="str">
        <f aca="false">IF(L283="","",IF(ABS(L283)&lt;=O283,"Yes","No"))</f>
        <v/>
      </c>
      <c r="S283" s="32" t="str">
        <f aca="false">IF(L283="","",IF(ABS(L283)&lt;=1.96*O283,"Yes","No"))</f>
        <v/>
      </c>
      <c r="T283" s="54" t="n">
        <f aca="false">IF(D283="","",ROUND(SQRT(((D283+G283)*O283/100)^2+(J283*(D283+G283)*0.09179)^2),0))</f>
        <v>83</v>
      </c>
      <c r="U283" s="32" t="s">
        <v>703</v>
      </c>
    </row>
    <row r="284" customFormat="false" ht="15" hidden="false" customHeight="false" outlineLevel="0" collapsed="false">
      <c r="A284" s="32" t="s">
        <v>386</v>
      </c>
      <c r="B284" s="32" t="s">
        <v>459</v>
      </c>
      <c r="C284" s="32" t="s">
        <v>462</v>
      </c>
      <c r="D284" s="54" t="n">
        <v>805</v>
      </c>
      <c r="E284" s="54"/>
      <c r="F284" s="65" t="str">
        <f aca="false">IF(E284="","",D284-E284)</f>
        <v/>
      </c>
      <c r="G284" s="54" t="n">
        <v>748</v>
      </c>
      <c r="H284" s="54"/>
      <c r="I284" s="65" t="str">
        <f aca="false">IF(H284="","",G284-H284)</f>
        <v/>
      </c>
      <c r="J284" s="55" t="n">
        <f aca="false">IF(OR(D284="",D284+G284=0),"",D284/(D284+G284))</f>
        <v>0.518351577591758</v>
      </c>
      <c r="K284" s="55" t="str">
        <f aca="false">IF(E284="","",E284/(E284+H284))</f>
        <v/>
      </c>
      <c r="L284" s="66" t="str">
        <f aca="false">IF(OR(K284="",J284=""),"",(J284-K284)*100)</f>
        <v/>
      </c>
      <c r="M284" s="36" t="n">
        <v>3.81593770440731</v>
      </c>
      <c r="N284" s="36" t="n">
        <v>2.07900889271623</v>
      </c>
      <c r="O284" s="36" t="n">
        <f aca="false">SQRT(M284^2+N284^2)</f>
        <v>4.34553317095963</v>
      </c>
      <c r="P284" s="55" t="n">
        <f aca="false">IF(J284="","",MAX(0,J284-1.96*O284/100))</f>
        <v>0.433179127440949</v>
      </c>
      <c r="Q284" s="55" t="n">
        <f aca="false">IF(J284="","",MIN(1,J284+1.96*O284/100))</f>
        <v>0.603524027742567</v>
      </c>
      <c r="R284" s="32" t="str">
        <f aca="false">IF(L284="","",IF(ABS(L284)&lt;=O284,"Yes","No"))</f>
        <v/>
      </c>
      <c r="S284" s="32" t="str">
        <f aca="false">IF(L284="","",IF(ABS(L284)&lt;=1.96*O284,"Yes","No"))</f>
        <v/>
      </c>
      <c r="T284" s="54" t="n">
        <f aca="false">IF(D284="","",ROUND(SQRT(((D284+G284)*O284/100)^2+(J284*(D284+G284)*0.09179)^2),0))</f>
        <v>100</v>
      </c>
      <c r="U284" s="32" t="s">
        <v>703</v>
      </c>
    </row>
    <row r="285" customFormat="false" ht="15" hidden="false" customHeight="false" outlineLevel="0" collapsed="false">
      <c r="A285" s="32" t="s">
        <v>386</v>
      </c>
      <c r="B285" s="32" t="s">
        <v>459</v>
      </c>
      <c r="C285" s="32" t="s">
        <v>463</v>
      </c>
      <c r="D285" s="54" t="n">
        <v>742</v>
      </c>
      <c r="E285" s="54"/>
      <c r="F285" s="65" t="str">
        <f aca="false">IF(E285="","",D285-E285)</f>
        <v/>
      </c>
      <c r="G285" s="54" t="n">
        <v>731</v>
      </c>
      <c r="H285" s="54"/>
      <c r="I285" s="65" t="str">
        <f aca="false">IF(H285="","",G285-H285)</f>
        <v/>
      </c>
      <c r="J285" s="55" t="n">
        <f aca="false">IF(OR(D285="",D285+G285=0),"",D285/(D285+G285))</f>
        <v>0.503733876442634</v>
      </c>
      <c r="K285" s="55" t="str">
        <f aca="false">IF(E285="","",E285/(E285+H285))</f>
        <v/>
      </c>
      <c r="L285" s="66" t="str">
        <f aca="false">IF(OR(K285="",J285=""),"",(J285-K285)*100)</f>
        <v/>
      </c>
      <c r="M285" s="36" t="n">
        <v>3.81593770440731</v>
      </c>
      <c r="N285" s="36" t="n">
        <v>2.07900889271623</v>
      </c>
      <c r="O285" s="36" t="n">
        <f aca="false">SQRT(M285^2+N285^2)</f>
        <v>4.34553317095963</v>
      </c>
      <c r="P285" s="55" t="n">
        <f aca="false">IF(J285="","",MAX(0,J285-1.96*O285/100))</f>
        <v>0.418561426291825</v>
      </c>
      <c r="Q285" s="55" t="n">
        <f aca="false">IF(J285="","",MIN(1,J285+1.96*O285/100))</f>
        <v>0.588906326593443</v>
      </c>
      <c r="R285" s="32" t="str">
        <f aca="false">IF(L285="","",IF(ABS(L285)&lt;=O285,"Yes","No"))</f>
        <v/>
      </c>
      <c r="S285" s="32" t="str">
        <f aca="false">IF(L285="","",IF(ABS(L285)&lt;=1.96*O285,"Yes","No"))</f>
        <v/>
      </c>
      <c r="T285" s="54" t="n">
        <f aca="false">IF(D285="","",ROUND(SQRT(((D285+G285)*O285/100)^2+(J285*(D285+G285)*0.09179)^2),0))</f>
        <v>93</v>
      </c>
      <c r="U285" s="32" t="s">
        <v>703</v>
      </c>
    </row>
    <row r="286" customFormat="false" ht="15" hidden="false" customHeight="false" outlineLevel="0" collapsed="false">
      <c r="A286" s="32" t="s">
        <v>386</v>
      </c>
      <c r="B286" s="32" t="s">
        <v>459</v>
      </c>
      <c r="C286" s="32" t="s">
        <v>464</v>
      </c>
      <c r="D286" s="54" t="n">
        <v>978</v>
      </c>
      <c r="E286" s="54" t="n">
        <v>975</v>
      </c>
      <c r="F286" s="65" t="n">
        <f aca="false">IF(E286="","",D286-E286)</f>
        <v>3</v>
      </c>
      <c r="G286" s="54" t="n">
        <v>879</v>
      </c>
      <c r="H286" s="54" t="n">
        <v>935</v>
      </c>
      <c r="I286" s="65" t="n">
        <f aca="false">IF(H286="","",G286-H286)</f>
        <v>-56</v>
      </c>
      <c r="J286" s="55" t="n">
        <f aca="false">IF(OR(D286="",D286+G286=0),"",D286/(D286+G286))</f>
        <v>0.526655896607431</v>
      </c>
      <c r="K286" s="55" t="n">
        <f aca="false">IF(E286="","",E286/(E286+H286))</f>
        <v>0.510471204188482</v>
      </c>
      <c r="L286" s="66" t="n">
        <f aca="false">IF(OR(K286="",J286=""),"",(J286-K286)*100)</f>
        <v>1.61846924189497</v>
      </c>
      <c r="M286" s="36" t="n">
        <v>3.81593770440731</v>
      </c>
      <c r="N286" s="36" t="n">
        <v>2.07900889271623</v>
      </c>
      <c r="O286" s="36" t="n">
        <f aca="false">SQRT(M286^2+N286^2)</f>
        <v>4.34553317095963</v>
      </c>
      <c r="P286" s="55" t="n">
        <f aca="false">IF(J286="","",MAX(0,J286-1.96*O286/100))</f>
        <v>0.441483446456623</v>
      </c>
      <c r="Q286" s="55" t="n">
        <f aca="false">IF(J286="","",MIN(1,J286+1.96*O286/100))</f>
        <v>0.61182834675824</v>
      </c>
      <c r="R286" s="32" t="str">
        <f aca="false">IF(L286="","",IF(ABS(L286)&lt;=O286,"Yes","No"))</f>
        <v>Yes</v>
      </c>
      <c r="S286" s="32" t="str">
        <f aca="false">IF(L286="","",IF(ABS(L286)&lt;=1.96*O286,"Yes","No"))</f>
        <v>Yes</v>
      </c>
      <c r="T286" s="54" t="n">
        <f aca="false">IF(D286="","",ROUND(SQRT(((D286+G286)*O286/100)^2+(J286*(D286+G286)*0.09179)^2),0))</f>
        <v>121</v>
      </c>
      <c r="U286" s="32"/>
    </row>
    <row r="287" customFormat="false" ht="15" hidden="false" customHeight="false" outlineLevel="0" collapsed="false">
      <c r="A287" s="32" t="s">
        <v>386</v>
      </c>
      <c r="B287" s="32" t="s">
        <v>459</v>
      </c>
      <c r="C287" s="32" t="s">
        <v>465</v>
      </c>
      <c r="D287" s="54" t="n">
        <v>765</v>
      </c>
      <c r="E287" s="54"/>
      <c r="F287" s="65" t="str">
        <f aca="false">IF(E287="","",D287-E287)</f>
        <v/>
      </c>
      <c r="G287" s="54" t="n">
        <v>767</v>
      </c>
      <c r="H287" s="54"/>
      <c r="I287" s="65" t="str">
        <f aca="false">IF(H287="","",G287-H287)</f>
        <v/>
      </c>
      <c r="J287" s="55" t="n">
        <f aca="false">IF(OR(D287="",D287+G287=0),"",D287/(D287+G287))</f>
        <v>0.49934725848564</v>
      </c>
      <c r="K287" s="55" t="str">
        <f aca="false">IF(E287="","",E287/(E287+H287))</f>
        <v/>
      </c>
      <c r="L287" s="66" t="str">
        <f aca="false">IF(OR(K287="",J287=""),"",(J287-K287)*100)</f>
        <v/>
      </c>
      <c r="M287" s="36" t="n">
        <v>3.81593770440731</v>
      </c>
      <c r="N287" s="36" t="n">
        <v>2.07900889271623</v>
      </c>
      <c r="O287" s="36" t="n">
        <f aca="false">SQRT(M287^2+N287^2)</f>
        <v>4.34553317095963</v>
      </c>
      <c r="P287" s="55" t="n">
        <f aca="false">IF(J287="","",MAX(0,J287-1.96*O287/100))</f>
        <v>0.414174808334831</v>
      </c>
      <c r="Q287" s="55" t="n">
        <f aca="false">IF(J287="","",MIN(1,J287+1.96*O287/100))</f>
        <v>0.584519708636449</v>
      </c>
      <c r="R287" s="32" t="str">
        <f aca="false">IF(L287="","",IF(ABS(L287)&lt;=O287,"Yes","No"))</f>
        <v/>
      </c>
      <c r="S287" s="32" t="str">
        <f aca="false">IF(L287="","",IF(ABS(L287)&lt;=1.96*O287,"Yes","No"))</f>
        <v/>
      </c>
      <c r="T287" s="54" t="n">
        <f aca="false">IF(D287="","",ROUND(SQRT(((D287+G287)*O287/100)^2+(J287*(D287+G287)*0.09179)^2),0))</f>
        <v>97</v>
      </c>
      <c r="U287" s="32" t="s">
        <v>703</v>
      </c>
    </row>
    <row r="288" customFormat="false" ht="15" hidden="false" customHeight="false" outlineLevel="0" collapsed="false">
      <c r="A288" s="32" t="s">
        <v>386</v>
      </c>
      <c r="B288" s="32" t="s">
        <v>459</v>
      </c>
      <c r="C288" s="32" t="s">
        <v>466</v>
      </c>
      <c r="D288" s="54" t="n">
        <v>704</v>
      </c>
      <c r="E288" s="54"/>
      <c r="F288" s="65" t="str">
        <f aca="false">IF(E288="","",D288-E288)</f>
        <v/>
      </c>
      <c r="G288" s="54" t="n">
        <v>705</v>
      </c>
      <c r="H288" s="54"/>
      <c r="I288" s="65" t="str">
        <f aca="false">IF(H288="","",G288-H288)</f>
        <v/>
      </c>
      <c r="J288" s="55" t="n">
        <f aca="false">IF(OR(D288="",D288+G288=0),"",D288/(D288+G288))</f>
        <v>0.499645138396026</v>
      </c>
      <c r="K288" s="55" t="str">
        <f aca="false">IF(E288="","",E288/(E288+H288))</f>
        <v/>
      </c>
      <c r="L288" s="66" t="str">
        <f aca="false">IF(OR(K288="",J288=""),"",(J288-K288)*100)</f>
        <v/>
      </c>
      <c r="M288" s="36" t="n">
        <v>3.81593770440731</v>
      </c>
      <c r="N288" s="36" t="n">
        <v>2.07900889271623</v>
      </c>
      <c r="O288" s="36" t="n">
        <f aca="false">SQRT(M288^2+N288^2)</f>
        <v>4.34553317095963</v>
      </c>
      <c r="P288" s="55" t="n">
        <f aca="false">IF(J288="","",MAX(0,J288-1.96*O288/100))</f>
        <v>0.414472688245217</v>
      </c>
      <c r="Q288" s="55" t="n">
        <f aca="false">IF(J288="","",MIN(1,J288+1.96*O288/100))</f>
        <v>0.584817588546834</v>
      </c>
      <c r="R288" s="32" t="str">
        <f aca="false">IF(L288="","",IF(ABS(L288)&lt;=O288,"Yes","No"))</f>
        <v/>
      </c>
      <c r="S288" s="32" t="str">
        <f aca="false">IF(L288="","",IF(ABS(L288)&lt;=1.96*O288,"Yes","No"))</f>
        <v/>
      </c>
      <c r="T288" s="54" t="n">
        <f aca="false">IF(D288="","",ROUND(SQRT(((D288+G288)*O288/100)^2+(J288*(D288+G288)*0.09179)^2),0))</f>
        <v>89</v>
      </c>
      <c r="U288" s="32" t="s">
        <v>703</v>
      </c>
    </row>
    <row r="289" customFormat="false" ht="15" hidden="false" customHeight="false" outlineLevel="0" collapsed="false">
      <c r="A289" s="32" t="s">
        <v>386</v>
      </c>
      <c r="B289" s="32" t="s">
        <v>467</v>
      </c>
      <c r="C289" s="32" t="s">
        <v>467</v>
      </c>
      <c r="D289" s="54" t="n">
        <v>743</v>
      </c>
      <c r="E289" s="54" t="n">
        <v>714</v>
      </c>
      <c r="F289" s="65" t="n">
        <f aca="false">IF(E289="","",D289-E289)</f>
        <v>29</v>
      </c>
      <c r="G289" s="54" t="n">
        <v>522</v>
      </c>
      <c r="H289" s="54" t="n">
        <v>484</v>
      </c>
      <c r="I289" s="65" t="n">
        <f aca="false">IF(H289="","",G289-H289)</f>
        <v>38</v>
      </c>
      <c r="J289" s="55" t="n">
        <f aca="false">IF(OR(D289="",D289+G289=0),"",D289/(D289+G289))</f>
        <v>0.587351778656127</v>
      </c>
      <c r="K289" s="55" t="n">
        <f aca="false">IF(E289="","",E289/(E289+H289))</f>
        <v>0.595993322203673</v>
      </c>
      <c r="L289" s="66" t="n">
        <f aca="false">IF(OR(K289="",J289=""),"",(J289-K289)*100)</f>
        <v>-0.86415435475462</v>
      </c>
      <c r="M289" s="36" t="n">
        <v>3.81593770440731</v>
      </c>
      <c r="N289" s="36" t="n">
        <v>2.07900889271623</v>
      </c>
      <c r="O289" s="36" t="n">
        <f aca="false">SQRT(M289^2+N289^2)</f>
        <v>4.34553317095963</v>
      </c>
      <c r="P289" s="55" t="n">
        <f aca="false">IF(J289="","",MAX(0,J289-1.96*O289/100))</f>
        <v>0.502179328505318</v>
      </c>
      <c r="Q289" s="55" t="n">
        <f aca="false">IF(J289="","",MIN(1,J289+1.96*O289/100))</f>
        <v>0.672524228806935</v>
      </c>
      <c r="R289" s="32" t="str">
        <f aca="false">IF(L289="","",IF(ABS(L289)&lt;=O289,"Yes","No"))</f>
        <v>Yes</v>
      </c>
      <c r="S289" s="32" t="str">
        <f aca="false">IF(L289="","",IF(ABS(L289)&lt;=1.96*O289,"Yes","No"))</f>
        <v>Yes</v>
      </c>
      <c r="T289" s="54" t="n">
        <f aca="false">IF(D289="","",ROUND(SQRT(((D289+G289)*O289/100)^2+(J289*(D289+G289)*0.09179)^2),0))</f>
        <v>88</v>
      </c>
      <c r="U289" s="32"/>
    </row>
    <row r="290" customFormat="false" ht="15" hidden="false" customHeight="false" outlineLevel="0" collapsed="false">
      <c r="A290" s="32" t="s">
        <v>386</v>
      </c>
      <c r="B290" s="32" t="s">
        <v>468</v>
      </c>
      <c r="C290" s="32" t="s">
        <v>468</v>
      </c>
      <c r="D290" s="54" t="n">
        <v>102</v>
      </c>
      <c r="E290" s="54" t="n">
        <v>109</v>
      </c>
      <c r="F290" s="65" t="n">
        <f aca="false">IF(E290="","",D290-E290)</f>
        <v>-7</v>
      </c>
      <c r="G290" s="54" t="n">
        <v>103</v>
      </c>
      <c r="H290" s="54" t="n">
        <v>97</v>
      </c>
      <c r="I290" s="65" t="n">
        <f aca="false">IF(H290="","",G290-H290)</f>
        <v>6</v>
      </c>
      <c r="J290" s="55" t="n">
        <f aca="false">IF(OR(D290="",D290+G290=0),"",D290/(D290+G290))</f>
        <v>0.497560975609756</v>
      </c>
      <c r="K290" s="55" t="n">
        <f aca="false">IF(E290="","",E290/(E290+H290))</f>
        <v>0.529126213592233</v>
      </c>
      <c r="L290" s="66" t="n">
        <f aca="false">IF(OR(K290="",J290=""),"",(J290-K290)*100)</f>
        <v>-3.15652379824769</v>
      </c>
      <c r="M290" s="36" t="n">
        <v>4.95394180230378</v>
      </c>
      <c r="N290" s="36" t="n">
        <v>2.07900889271623</v>
      </c>
      <c r="O290" s="36" t="n">
        <f aca="false">SQRT(M290^2+N290^2)</f>
        <v>5.37250568697754</v>
      </c>
      <c r="P290" s="55" t="n">
        <f aca="false">IF(J290="","",MAX(0,J290-1.96*O290/100))</f>
        <v>0.392259864144996</v>
      </c>
      <c r="Q290" s="55" t="n">
        <f aca="false">IF(J290="","",MIN(1,J290+1.96*O290/100))</f>
        <v>0.602862087074516</v>
      </c>
      <c r="R290" s="32" t="str">
        <f aca="false">IF(L290="","",IF(ABS(L290)&lt;=O290,"Yes","No"))</f>
        <v>Yes</v>
      </c>
      <c r="S290" s="32" t="str">
        <f aca="false">IF(L290="","",IF(ABS(L290)&lt;=1.96*O290,"Yes","No"))</f>
        <v>Yes</v>
      </c>
      <c r="T290" s="54" t="n">
        <f aca="false">IF(D290="","",ROUND(SQRT(((D290+G290)*O290/100)^2+(J290*(D290+G290)*0.15542)^2),0))</f>
        <v>19</v>
      </c>
      <c r="U290" s="32"/>
    </row>
    <row r="291" customFormat="false" ht="15" hidden="false" customHeight="false" outlineLevel="0" collapsed="false">
      <c r="A291" s="32" t="s">
        <v>386</v>
      </c>
      <c r="B291" s="32" t="s">
        <v>293</v>
      </c>
      <c r="C291" s="32" t="s">
        <v>469</v>
      </c>
      <c r="D291" s="54" t="n">
        <v>922</v>
      </c>
      <c r="E291" s="54" t="n">
        <v>955</v>
      </c>
      <c r="F291" s="65" t="n">
        <f aca="false">IF(E291="","",D291-E291)</f>
        <v>-33</v>
      </c>
      <c r="G291" s="54" t="n">
        <v>718</v>
      </c>
      <c r="H291" s="54" t="n">
        <v>692</v>
      </c>
      <c r="I291" s="65" t="n">
        <f aca="false">IF(H291="","",G291-H291)</f>
        <v>26</v>
      </c>
      <c r="J291" s="55" t="n">
        <f aca="false">IF(OR(D291="",D291+G291=0),"",D291/(D291+G291))</f>
        <v>0.56219512195122</v>
      </c>
      <c r="K291" s="55" t="n">
        <f aca="false">IF(E291="","",E291/(E291+H291))</f>
        <v>0.579842137219186</v>
      </c>
      <c r="L291" s="66" t="n">
        <f aca="false">IF(OR(K291="",J291=""),"",(J291-K291)*100)</f>
        <v>-1.76470152679669</v>
      </c>
      <c r="M291" s="36" t="n">
        <v>3.81593770440731</v>
      </c>
      <c r="N291" s="36" t="n">
        <v>2.07900889271623</v>
      </c>
      <c r="O291" s="36" t="n">
        <f aca="false">SQRT(M291^2+N291^2)</f>
        <v>4.34553317095963</v>
      </c>
      <c r="P291" s="55" t="n">
        <f aca="false">IF(J291="","",MAX(0,J291-1.96*O291/100))</f>
        <v>0.477022671800411</v>
      </c>
      <c r="Q291" s="55" t="n">
        <f aca="false">IF(J291="","",MIN(1,J291+1.96*O291/100))</f>
        <v>0.647367572102028</v>
      </c>
      <c r="R291" s="32" t="str">
        <f aca="false">IF(L291="","",IF(ABS(L291)&lt;=O291,"Yes","No"))</f>
        <v>Yes</v>
      </c>
      <c r="S291" s="32" t="str">
        <f aca="false">IF(L291="","",IF(ABS(L291)&lt;=1.96*O291,"Yes","No"))</f>
        <v>Yes</v>
      </c>
      <c r="T291" s="54" t="n">
        <f aca="false">IF(D291="","",ROUND(SQRT(((D291+G291)*O291/100)^2+(J291*(D291+G291)*0.09179)^2),0))</f>
        <v>111</v>
      </c>
      <c r="U291" s="32"/>
    </row>
    <row r="292" customFormat="false" ht="15" hidden="false" customHeight="false" outlineLevel="0" collapsed="false">
      <c r="A292" s="32" t="s">
        <v>386</v>
      </c>
      <c r="B292" s="32" t="s">
        <v>293</v>
      </c>
      <c r="C292" s="32" t="s">
        <v>470</v>
      </c>
      <c r="D292" s="54" t="n">
        <v>860</v>
      </c>
      <c r="E292" s="54" t="n">
        <v>910</v>
      </c>
      <c r="F292" s="65" t="n">
        <f aca="false">IF(E292="","",D292-E292)</f>
        <v>-50</v>
      </c>
      <c r="G292" s="54" t="n">
        <v>764</v>
      </c>
      <c r="H292" s="54" t="n">
        <v>742</v>
      </c>
      <c r="I292" s="65" t="n">
        <f aca="false">IF(H292="","",G292-H292)</f>
        <v>22</v>
      </c>
      <c r="J292" s="55" t="n">
        <f aca="false">IF(OR(D292="",D292+G292=0),"",D292/(D292+G292))</f>
        <v>0.529556650246305</v>
      </c>
      <c r="K292" s="55" t="n">
        <f aca="false">IF(E292="","",E292/(E292+H292))</f>
        <v>0.550847457627119</v>
      </c>
      <c r="L292" s="66" t="n">
        <f aca="false">IF(OR(K292="",J292=""),"",(J292-K292)*100)</f>
        <v>-2.12908073808132</v>
      </c>
      <c r="M292" s="36" t="n">
        <v>3.81593770440731</v>
      </c>
      <c r="N292" s="36" t="n">
        <v>2.07900889271623</v>
      </c>
      <c r="O292" s="36" t="n">
        <f aca="false">SQRT(M292^2+N292^2)</f>
        <v>4.34553317095963</v>
      </c>
      <c r="P292" s="55" t="n">
        <f aca="false">IF(J292="","",MAX(0,J292-1.96*O292/100))</f>
        <v>0.444384200095497</v>
      </c>
      <c r="Q292" s="55" t="n">
        <f aca="false">IF(J292="","",MIN(1,J292+1.96*O292/100))</f>
        <v>0.614729100397114</v>
      </c>
      <c r="R292" s="32" t="str">
        <f aca="false">IF(L292="","",IF(ABS(L292)&lt;=O292,"Yes","No"))</f>
        <v>Yes</v>
      </c>
      <c r="S292" s="32" t="str">
        <f aca="false">IF(L292="","",IF(ABS(L292)&lt;=1.96*O292,"Yes","No"))</f>
        <v>Yes</v>
      </c>
      <c r="T292" s="54" t="n">
        <f aca="false">IF(D292="","",ROUND(SQRT(((D292+G292)*O292/100)^2+(J292*(D292+G292)*0.09179)^2),0))</f>
        <v>106</v>
      </c>
      <c r="U292" s="32"/>
    </row>
    <row r="293" customFormat="false" ht="15" hidden="false" customHeight="false" outlineLevel="0" collapsed="false">
      <c r="A293" s="32" t="s">
        <v>386</v>
      </c>
      <c r="B293" s="32" t="s">
        <v>293</v>
      </c>
      <c r="C293" s="32" t="s">
        <v>471</v>
      </c>
      <c r="D293" s="54" t="n">
        <v>436</v>
      </c>
      <c r="E293" s="54" t="n">
        <v>446</v>
      </c>
      <c r="F293" s="65" t="n">
        <f aca="false">IF(E293="","",D293-E293)</f>
        <v>-10</v>
      </c>
      <c r="G293" s="54" t="n">
        <v>419</v>
      </c>
      <c r="H293" s="54" t="n">
        <v>410</v>
      </c>
      <c r="I293" s="65" t="n">
        <f aca="false">IF(H293="","",G293-H293)</f>
        <v>9</v>
      </c>
      <c r="J293" s="55" t="n">
        <f aca="false">IF(OR(D293="",D293+G293=0),"",D293/(D293+G293))</f>
        <v>0.509941520467836</v>
      </c>
      <c r="K293" s="55" t="n">
        <f aca="false">IF(E293="","",E293/(E293+H293))</f>
        <v>0.521028037383178</v>
      </c>
      <c r="L293" s="66" t="n">
        <f aca="false">IF(OR(K293="",J293=""),"",(J293-K293)*100)</f>
        <v>-1.10865169153414</v>
      </c>
      <c r="M293" s="36" t="n">
        <v>3.90577125069094</v>
      </c>
      <c r="N293" s="36" t="n">
        <v>2.07900889271623</v>
      </c>
      <c r="O293" s="36" t="n">
        <f aca="false">SQRT(M293^2+N293^2)</f>
        <v>4.42462733331487</v>
      </c>
      <c r="P293" s="55" t="n">
        <f aca="false">IF(J293="","",MAX(0,J293-1.96*O293/100))</f>
        <v>0.423218824734865</v>
      </c>
      <c r="Q293" s="55" t="n">
        <f aca="false">IF(J293="","",MIN(1,J293+1.96*O293/100))</f>
        <v>0.596664216200808</v>
      </c>
      <c r="R293" s="32" t="str">
        <f aca="false">IF(L293="","",IF(ABS(L293)&lt;=O293,"Yes","No"))</f>
        <v>Yes</v>
      </c>
      <c r="S293" s="32" t="str">
        <f aca="false">IF(L293="","",IF(ABS(L293)&lt;=1.96*O293,"Yes","No"))</f>
        <v>Yes</v>
      </c>
      <c r="T293" s="54" t="n">
        <f aca="false">IF(D293="","",ROUND(SQRT(((D293+G293)*O293/100)^2+(J293*(D293+G293)*0.09439)^2),0))</f>
        <v>56</v>
      </c>
      <c r="U293" s="32"/>
    </row>
    <row r="294" customFormat="false" ht="15" hidden="false" customHeight="false" outlineLevel="0" collapsed="false">
      <c r="A294" s="32" t="s">
        <v>386</v>
      </c>
      <c r="B294" s="32" t="s">
        <v>293</v>
      </c>
      <c r="C294" s="32" t="s">
        <v>472</v>
      </c>
      <c r="D294" s="54" t="n">
        <v>728</v>
      </c>
      <c r="E294" s="54" t="n">
        <v>744</v>
      </c>
      <c r="F294" s="65" t="n">
        <f aca="false">IF(E294="","",D294-E294)</f>
        <v>-16</v>
      </c>
      <c r="G294" s="54" t="n">
        <v>709</v>
      </c>
      <c r="H294" s="54" t="n">
        <v>678</v>
      </c>
      <c r="I294" s="65" t="n">
        <f aca="false">IF(H294="","",G294-H294)</f>
        <v>31</v>
      </c>
      <c r="J294" s="55" t="n">
        <f aca="false">IF(OR(D294="",D294+G294=0),"",D294/(D294+G294))</f>
        <v>0.50661099512874</v>
      </c>
      <c r="K294" s="55" t="n">
        <f aca="false">IF(E294="","",E294/(E294+H294))</f>
        <v>0.523206751054852</v>
      </c>
      <c r="L294" s="66" t="n">
        <f aca="false">IF(OR(K294="",J294=""),"",(J294-K294)*100)</f>
        <v>-1.6595755926112</v>
      </c>
      <c r="M294" s="36" t="n">
        <v>3.81593770440731</v>
      </c>
      <c r="N294" s="36" t="n">
        <v>2.07900889271623</v>
      </c>
      <c r="O294" s="36" t="n">
        <f aca="false">SQRT(M294^2+N294^2)</f>
        <v>4.34553317095963</v>
      </c>
      <c r="P294" s="55" t="n">
        <f aca="false">IF(J294="","",MAX(0,J294-1.96*O294/100))</f>
        <v>0.421438544977932</v>
      </c>
      <c r="Q294" s="55" t="n">
        <f aca="false">IF(J294="","",MIN(1,J294+1.96*O294/100))</f>
        <v>0.591783445279549</v>
      </c>
      <c r="R294" s="32" t="str">
        <f aca="false">IF(L294="","",IF(ABS(L294)&lt;=O294,"Yes","No"))</f>
        <v>Yes</v>
      </c>
      <c r="S294" s="32" t="str">
        <f aca="false">IF(L294="","",IF(ABS(L294)&lt;=1.96*O294,"Yes","No"))</f>
        <v>Yes</v>
      </c>
      <c r="T294" s="54" t="n">
        <f aca="false">IF(D294="","",ROUND(SQRT(((D294+G294)*O294/100)^2+(J294*(D294+G294)*0.09179)^2),0))</f>
        <v>91</v>
      </c>
      <c r="U294" s="32"/>
    </row>
    <row r="295" customFormat="false" ht="15" hidden="false" customHeight="false" outlineLevel="0" collapsed="false">
      <c r="A295" s="32" t="s">
        <v>386</v>
      </c>
      <c r="B295" s="32" t="s">
        <v>293</v>
      </c>
      <c r="C295" s="32" t="s">
        <v>473</v>
      </c>
      <c r="D295" s="54" t="n">
        <v>767</v>
      </c>
      <c r="E295" s="54" t="n">
        <v>775</v>
      </c>
      <c r="F295" s="65" t="n">
        <f aca="false">IF(E295="","",D295-E295)</f>
        <v>-8</v>
      </c>
      <c r="G295" s="54" t="n">
        <v>650</v>
      </c>
      <c r="H295" s="54" t="n">
        <v>645</v>
      </c>
      <c r="I295" s="65" t="n">
        <f aca="false">IF(H295="","",G295-H295)</f>
        <v>5</v>
      </c>
      <c r="J295" s="55" t="n">
        <f aca="false">IF(OR(D295="",D295+G295=0),"",D295/(D295+G295))</f>
        <v>0.541284403669725</v>
      </c>
      <c r="K295" s="55" t="n">
        <f aca="false">IF(E295="","",E295/(E295+H295))</f>
        <v>0.545774647887324</v>
      </c>
      <c r="L295" s="66" t="n">
        <f aca="false">IF(OR(K295="",J295=""),"",(J295-K295)*100)</f>
        <v>-0.449024421759925</v>
      </c>
      <c r="M295" s="36" t="n">
        <v>3.81593770440731</v>
      </c>
      <c r="N295" s="36" t="n">
        <v>2.07900889271623</v>
      </c>
      <c r="O295" s="36" t="n">
        <f aca="false">SQRT(M295^2+N295^2)</f>
        <v>4.34553317095963</v>
      </c>
      <c r="P295" s="55" t="n">
        <f aca="false">IF(J295="","",MAX(0,J295-1.96*O295/100))</f>
        <v>0.456111953518916</v>
      </c>
      <c r="Q295" s="55" t="n">
        <f aca="false">IF(J295="","",MIN(1,J295+1.96*O295/100))</f>
        <v>0.626456853820534</v>
      </c>
      <c r="R295" s="32" t="str">
        <f aca="false">IF(L295="","",IF(ABS(L295)&lt;=O295,"Yes","No"))</f>
        <v>Yes</v>
      </c>
      <c r="S295" s="32" t="str">
        <f aca="false">IF(L295="","",IF(ABS(L295)&lt;=1.96*O295,"Yes","No"))</f>
        <v>Yes</v>
      </c>
      <c r="T295" s="54" t="n">
        <f aca="false">IF(D295="","",ROUND(SQRT(((D295+G295)*O295/100)^2+(J295*(D295+G295)*0.09179)^2),0))</f>
        <v>94</v>
      </c>
      <c r="U295" s="32"/>
    </row>
    <row r="296" customFormat="false" ht="15" hidden="false" customHeight="false" outlineLevel="0" collapsed="false">
      <c r="A296" s="32" t="s">
        <v>386</v>
      </c>
      <c r="B296" s="32" t="s">
        <v>293</v>
      </c>
      <c r="C296" s="32" t="s">
        <v>474</v>
      </c>
      <c r="D296" s="54" t="n">
        <v>509</v>
      </c>
      <c r="E296" s="54" t="n">
        <v>511</v>
      </c>
      <c r="F296" s="65" t="n">
        <f aca="false">IF(E296="","",D296-E296)</f>
        <v>-2</v>
      </c>
      <c r="G296" s="54" t="n">
        <v>468</v>
      </c>
      <c r="H296" s="54" t="n">
        <v>453</v>
      </c>
      <c r="I296" s="65" t="n">
        <f aca="false">IF(H296="","",G296-H296)</f>
        <v>15</v>
      </c>
      <c r="J296" s="55" t="n">
        <f aca="false">IF(OR(D296="",D296+G296=0),"",D296/(D296+G296))</f>
        <v>0.520982599795292</v>
      </c>
      <c r="K296" s="55" t="n">
        <f aca="false">IF(E296="","",E296/(E296+H296))</f>
        <v>0.530082987551867</v>
      </c>
      <c r="L296" s="66" t="n">
        <f aca="false">IF(OR(K296="",J296=""),"",(J296-K296)*100)</f>
        <v>-0.910038775657551</v>
      </c>
      <c r="M296" s="36" t="n">
        <v>3.90577125069094</v>
      </c>
      <c r="N296" s="36" t="n">
        <v>2.07900889271623</v>
      </c>
      <c r="O296" s="36" t="n">
        <f aca="false">SQRT(M296^2+N296^2)</f>
        <v>4.42462733331487</v>
      </c>
      <c r="P296" s="55" t="n">
        <f aca="false">IF(J296="","",MAX(0,J296-1.96*O296/100))</f>
        <v>0.43425990406232</v>
      </c>
      <c r="Q296" s="55" t="n">
        <f aca="false">IF(J296="","",MIN(1,J296+1.96*O296/100))</f>
        <v>0.607705295528263</v>
      </c>
      <c r="R296" s="32" t="str">
        <f aca="false">IF(L296="","",IF(ABS(L296)&lt;=O296,"Yes","No"))</f>
        <v>Yes</v>
      </c>
      <c r="S296" s="32" t="str">
        <f aca="false">IF(L296="","",IF(ABS(L296)&lt;=1.96*O296,"Yes","No"))</f>
        <v>Yes</v>
      </c>
      <c r="T296" s="54" t="n">
        <f aca="false">IF(D296="","",ROUND(SQRT(((D296+G296)*O296/100)^2+(J296*(D296+G296)*0.09439)^2),0))</f>
        <v>65</v>
      </c>
      <c r="U296" s="32"/>
    </row>
    <row r="297" customFormat="false" ht="15" hidden="false" customHeight="false" outlineLevel="0" collapsed="false">
      <c r="A297" s="32" t="s">
        <v>386</v>
      </c>
      <c r="B297" s="32" t="s">
        <v>475</v>
      </c>
      <c r="C297" s="32" t="s">
        <v>476</v>
      </c>
      <c r="D297" s="54" t="n">
        <v>586</v>
      </c>
      <c r="E297" s="54" t="n">
        <v>553</v>
      </c>
      <c r="F297" s="65" t="n">
        <f aca="false">IF(E297="","",D297-E297)</f>
        <v>33</v>
      </c>
      <c r="G297" s="54" t="n">
        <v>606</v>
      </c>
      <c r="H297" s="54" t="n">
        <v>581</v>
      </c>
      <c r="I297" s="65" t="n">
        <f aca="false">IF(H297="","",G297-H297)</f>
        <v>25</v>
      </c>
      <c r="J297" s="55" t="n">
        <f aca="false">IF(OR(D297="",D297+G297=0),"",D297/(D297+G297))</f>
        <v>0.491610738255034</v>
      </c>
      <c r="K297" s="55" t="n">
        <f aca="false">IF(E297="","",E297/(E297+H297))</f>
        <v>0.487654320987654</v>
      </c>
      <c r="L297" s="66" t="n">
        <f aca="false">IF(OR(K297="",J297=""),"",(J297-K297)*100)</f>
        <v>0.395641726737922</v>
      </c>
      <c r="M297" s="36" t="n">
        <v>3.90577125069094</v>
      </c>
      <c r="N297" s="36" t="n">
        <v>2.07900889271623</v>
      </c>
      <c r="O297" s="36" t="n">
        <f aca="false">SQRT(M297^2+N297^2)</f>
        <v>4.42462733331487</v>
      </c>
      <c r="P297" s="55" t="n">
        <f aca="false">IF(J297="","",MAX(0,J297-1.96*O297/100))</f>
        <v>0.404888042522062</v>
      </c>
      <c r="Q297" s="55" t="n">
        <f aca="false">IF(J297="","",MIN(1,J297+1.96*O297/100))</f>
        <v>0.578333433988005</v>
      </c>
      <c r="R297" s="32" t="str">
        <f aca="false">IF(L297="","",IF(ABS(L297)&lt;=O297,"Yes","No"))</f>
        <v>Yes</v>
      </c>
      <c r="S297" s="32" t="str">
        <f aca="false">IF(L297="","",IF(ABS(L297)&lt;=1.96*O297,"Yes","No"))</f>
        <v>Yes</v>
      </c>
      <c r="T297" s="54" t="n">
        <f aca="false">IF(D297="","",ROUND(SQRT(((D297+G297)*O297/100)^2+(J297*(D297+G297)*0.09439)^2),0))</f>
        <v>76</v>
      </c>
      <c r="U297" s="32"/>
    </row>
    <row r="298" customFormat="false" ht="15" hidden="false" customHeight="false" outlineLevel="0" collapsed="false">
      <c r="A298" s="32" t="s">
        <v>386</v>
      </c>
      <c r="B298" s="32" t="s">
        <v>475</v>
      </c>
      <c r="C298" s="32" t="s">
        <v>477</v>
      </c>
      <c r="D298" s="54" t="n">
        <v>465</v>
      </c>
      <c r="E298" s="54" t="n">
        <v>473</v>
      </c>
      <c r="F298" s="65" t="n">
        <f aca="false">IF(E298="","",D298-E298)</f>
        <v>-8</v>
      </c>
      <c r="G298" s="54" t="n">
        <v>430</v>
      </c>
      <c r="H298" s="54" t="n">
        <v>465</v>
      </c>
      <c r="I298" s="65" t="n">
        <f aca="false">IF(H298="","",G298-H298)</f>
        <v>-35</v>
      </c>
      <c r="J298" s="55" t="n">
        <f aca="false">IF(OR(D298="",D298+G298=0),"",D298/(D298+G298))</f>
        <v>0.519553072625698</v>
      </c>
      <c r="K298" s="55" t="n">
        <f aca="false">IF(E298="","",E298/(E298+H298))</f>
        <v>0.504264392324094</v>
      </c>
      <c r="L298" s="66" t="n">
        <f aca="false">IF(OR(K298="",J298=""),"",(J298-K298)*100)</f>
        <v>1.52886803016045</v>
      </c>
      <c r="M298" s="36" t="n">
        <v>3.90577125069094</v>
      </c>
      <c r="N298" s="36" t="n">
        <v>2.07900889271623</v>
      </c>
      <c r="O298" s="36" t="n">
        <f aca="false">SQRT(M298^2+N298^2)</f>
        <v>4.42462733331487</v>
      </c>
      <c r="P298" s="55" t="n">
        <f aca="false">IF(J298="","",MAX(0,J298-1.96*O298/100))</f>
        <v>0.432830376892727</v>
      </c>
      <c r="Q298" s="55" t="n">
        <f aca="false">IF(J298="","",MIN(1,J298+1.96*O298/100))</f>
        <v>0.60627576835867</v>
      </c>
      <c r="R298" s="32" t="str">
        <f aca="false">IF(L298="","",IF(ABS(L298)&lt;=O298,"Yes","No"))</f>
        <v>Yes</v>
      </c>
      <c r="S298" s="32" t="str">
        <f aca="false">IF(L298="","",IF(ABS(L298)&lt;=1.96*O298,"Yes","No"))</f>
        <v>Yes</v>
      </c>
      <c r="T298" s="54" t="n">
        <f aca="false">IF(D298="","",ROUND(SQRT(((D298+G298)*O298/100)^2+(J298*(D298+G298)*0.09439)^2),0))</f>
        <v>59</v>
      </c>
      <c r="U298" s="32"/>
    </row>
    <row r="299" customFormat="false" ht="15" hidden="false" customHeight="false" outlineLevel="0" collapsed="false">
      <c r="A299" s="32" t="s">
        <v>386</v>
      </c>
      <c r="B299" s="32" t="s">
        <v>475</v>
      </c>
      <c r="C299" s="32" t="s">
        <v>478</v>
      </c>
      <c r="D299" s="54" t="n">
        <v>675</v>
      </c>
      <c r="E299" s="54" t="n">
        <v>700</v>
      </c>
      <c r="F299" s="65" t="n">
        <f aca="false">IF(E299="","",D299-E299)</f>
        <v>-25</v>
      </c>
      <c r="G299" s="54" t="n">
        <v>597</v>
      </c>
      <c r="H299" s="54" t="n">
        <v>639</v>
      </c>
      <c r="I299" s="65" t="n">
        <f aca="false">IF(H299="","",G299-H299)</f>
        <v>-42</v>
      </c>
      <c r="J299" s="55" t="n">
        <f aca="false">IF(OR(D299="",D299+G299=0),"",D299/(D299+G299))</f>
        <v>0.530660377358491</v>
      </c>
      <c r="K299" s="55" t="n">
        <f aca="false">IF(E299="","",E299/(E299+H299))</f>
        <v>0.522778192681105</v>
      </c>
      <c r="L299" s="66" t="n">
        <f aca="false">IF(OR(K299="",J299=""),"",(J299-K299)*100)</f>
        <v>0.788218467738533</v>
      </c>
      <c r="M299" s="36" t="n">
        <v>3.81593770440731</v>
      </c>
      <c r="N299" s="36" t="n">
        <v>2.07900889271623</v>
      </c>
      <c r="O299" s="36" t="n">
        <f aca="false">SQRT(M299^2+N299^2)</f>
        <v>4.34553317095963</v>
      </c>
      <c r="P299" s="55" t="n">
        <f aca="false">IF(J299="","",MAX(0,J299-1.96*O299/100))</f>
        <v>0.445487927207682</v>
      </c>
      <c r="Q299" s="55" t="n">
        <f aca="false">IF(J299="","",MIN(1,J299+1.96*O299/100))</f>
        <v>0.615832827509299</v>
      </c>
      <c r="R299" s="32" t="str">
        <f aca="false">IF(L299="","",IF(ABS(L299)&lt;=O299,"Yes","No"))</f>
        <v>Yes</v>
      </c>
      <c r="S299" s="32" t="str">
        <f aca="false">IF(L299="","",IF(ABS(L299)&lt;=1.96*O299,"Yes","No"))</f>
        <v>Yes</v>
      </c>
      <c r="T299" s="54" t="n">
        <f aca="false">IF(D299="","",ROUND(SQRT(((D299+G299)*O299/100)^2+(J299*(D299+G299)*0.09179)^2),0))</f>
        <v>83</v>
      </c>
      <c r="U299" s="32"/>
    </row>
    <row r="300" customFormat="false" ht="15" hidden="false" customHeight="false" outlineLevel="0" collapsed="false">
      <c r="A300" s="32" t="s">
        <v>386</v>
      </c>
      <c r="B300" s="32" t="s">
        <v>479</v>
      </c>
      <c r="C300" s="32" t="s">
        <v>480</v>
      </c>
      <c r="D300" s="54" t="n">
        <v>545</v>
      </c>
      <c r="E300" s="54" t="n">
        <v>546</v>
      </c>
      <c r="F300" s="65" t="n">
        <f aca="false">IF(E300="","",D300-E300)</f>
        <v>-1</v>
      </c>
      <c r="G300" s="54" t="n">
        <v>1113</v>
      </c>
      <c r="H300" s="54" t="n">
        <v>1089</v>
      </c>
      <c r="I300" s="65" t="n">
        <f aca="false">IF(H300="","",G300-H300)</f>
        <v>24</v>
      </c>
      <c r="J300" s="55" t="n">
        <f aca="false">IF(OR(D300="",D300+G300=0),"",D300/(D300+G300))</f>
        <v>0.328709288299156</v>
      </c>
      <c r="K300" s="55" t="n">
        <f aca="false">IF(E300="","",E300/(E300+H300))</f>
        <v>0.33394495412844</v>
      </c>
      <c r="L300" s="66" t="n">
        <f aca="false">IF(OR(K300="",J300=""),"",(J300-K300)*100)</f>
        <v>-0.523566582928475</v>
      </c>
      <c r="M300" s="36" t="n">
        <v>3.81593770440731</v>
      </c>
      <c r="N300" s="36" t="n">
        <v>2.07900889271623</v>
      </c>
      <c r="O300" s="36" t="n">
        <f aca="false">SQRT(M300^2+N300^2)</f>
        <v>4.34553317095963</v>
      </c>
      <c r="P300" s="55" t="n">
        <f aca="false">IF(J300="","",MAX(0,J300-1.96*O300/100))</f>
        <v>0.243536838148347</v>
      </c>
      <c r="Q300" s="55" t="n">
        <f aca="false">IF(J300="","",MIN(1,J300+1.96*O300/100))</f>
        <v>0.413881738449964</v>
      </c>
      <c r="R300" s="32" t="str">
        <f aca="false">IF(L300="","",IF(ABS(L300)&lt;=O300,"Yes","No"))</f>
        <v>Yes</v>
      </c>
      <c r="S300" s="32" t="str">
        <f aca="false">IF(L300="","",IF(ABS(L300)&lt;=1.96*O300,"Yes","No"))</f>
        <v>Yes</v>
      </c>
      <c r="T300" s="54" t="n">
        <f aca="false">IF(D300="","",ROUND(SQRT(((D300+G300)*O300/100)^2+(J300*(D300+G300)*0.09179)^2),0))</f>
        <v>88</v>
      </c>
      <c r="U300" s="32"/>
    </row>
    <row r="301" customFormat="false" ht="15" hidden="false" customHeight="false" outlineLevel="0" collapsed="false">
      <c r="A301" s="32" t="s">
        <v>386</v>
      </c>
      <c r="B301" s="32" t="s">
        <v>479</v>
      </c>
      <c r="C301" s="32" t="s">
        <v>481</v>
      </c>
      <c r="D301" s="54" t="n">
        <v>612</v>
      </c>
      <c r="E301" s="54" t="n">
        <v>636</v>
      </c>
      <c r="F301" s="65" t="n">
        <f aca="false">IF(E301="","",D301-E301)</f>
        <v>-24</v>
      </c>
      <c r="G301" s="54" t="n">
        <v>1238</v>
      </c>
      <c r="H301" s="54" t="n">
        <v>1262</v>
      </c>
      <c r="I301" s="65" t="n">
        <f aca="false">IF(H301="","",G301-H301)</f>
        <v>-24</v>
      </c>
      <c r="J301" s="55" t="n">
        <f aca="false">IF(OR(D301="",D301+G301=0),"",D301/(D301+G301))</f>
        <v>0.330810810810811</v>
      </c>
      <c r="K301" s="55" t="n">
        <f aca="false">IF(E301="","",E301/(E301+H301))</f>
        <v>0.33508956796628</v>
      </c>
      <c r="L301" s="66" t="n">
        <f aca="false">IF(OR(K301="",J301=""),"",(J301-K301)*100)</f>
        <v>-0.427875715546949</v>
      </c>
      <c r="M301" s="36" t="n">
        <v>3.81593770440731</v>
      </c>
      <c r="N301" s="36" t="n">
        <v>2.07900889271623</v>
      </c>
      <c r="O301" s="36" t="n">
        <f aca="false">SQRT(M301^2+N301^2)</f>
        <v>4.34553317095963</v>
      </c>
      <c r="P301" s="55" t="n">
        <f aca="false">IF(J301="","",MAX(0,J301-1.96*O301/100))</f>
        <v>0.245638360660002</v>
      </c>
      <c r="Q301" s="55" t="n">
        <f aca="false">IF(J301="","",MIN(1,J301+1.96*O301/100))</f>
        <v>0.41598326096162</v>
      </c>
      <c r="R301" s="32" t="str">
        <f aca="false">IF(L301="","",IF(ABS(L301)&lt;=O301,"Yes","No"))</f>
        <v>Yes</v>
      </c>
      <c r="S301" s="32" t="str">
        <f aca="false">IF(L301="","",IF(ABS(L301)&lt;=1.96*O301,"Yes","No"))</f>
        <v>Yes</v>
      </c>
      <c r="T301" s="54" t="n">
        <f aca="false">IF(D301="","",ROUND(SQRT(((D301+G301)*O301/100)^2+(J301*(D301+G301)*0.09179)^2),0))</f>
        <v>98</v>
      </c>
      <c r="U301" s="32"/>
    </row>
    <row r="302" customFormat="false" ht="15" hidden="false" customHeight="false" outlineLevel="0" collapsed="false">
      <c r="A302" s="32" t="s">
        <v>386</v>
      </c>
      <c r="B302" s="32" t="s">
        <v>479</v>
      </c>
      <c r="C302" s="32" t="s">
        <v>482</v>
      </c>
      <c r="D302" s="54" t="n">
        <v>215</v>
      </c>
      <c r="E302" s="54" t="n">
        <v>224</v>
      </c>
      <c r="F302" s="65" t="n">
        <f aca="false">IF(E302="","",D302-E302)</f>
        <v>-9</v>
      </c>
      <c r="G302" s="54" t="n">
        <v>502</v>
      </c>
      <c r="H302" s="54" t="n">
        <v>495</v>
      </c>
      <c r="I302" s="65" t="n">
        <f aca="false">IF(H302="","",G302-H302)</f>
        <v>7</v>
      </c>
      <c r="J302" s="55" t="n">
        <f aca="false">IF(OR(D302="",D302+G302=0),"",D302/(D302+G302))</f>
        <v>0.299860529986053</v>
      </c>
      <c r="K302" s="55" t="n">
        <f aca="false">IF(E302="","",E302/(E302+H302))</f>
        <v>0.311543810848401</v>
      </c>
      <c r="L302" s="66" t="n">
        <f aca="false">IF(OR(K302="",J302=""),"",(J302-K302)*100)</f>
        <v>-1.16832808623475</v>
      </c>
      <c r="M302" s="36" t="n">
        <v>4.95394180230378</v>
      </c>
      <c r="N302" s="36" t="n">
        <v>2.07900889271623</v>
      </c>
      <c r="O302" s="36" t="n">
        <f aca="false">SQRT(M302^2+N302^2)</f>
        <v>5.37250568697754</v>
      </c>
      <c r="P302" s="55" t="n">
        <f aca="false">IF(J302="","",MAX(0,J302-1.96*O302/100))</f>
        <v>0.194559418521293</v>
      </c>
      <c r="Q302" s="55" t="n">
        <f aca="false">IF(J302="","",MIN(1,J302+1.96*O302/100))</f>
        <v>0.405161641450813</v>
      </c>
      <c r="R302" s="32" t="str">
        <f aca="false">IF(L302="","",IF(ABS(L302)&lt;=O302,"Yes","No"))</f>
        <v>Yes</v>
      </c>
      <c r="S302" s="32" t="str">
        <f aca="false">IF(L302="","",IF(ABS(L302)&lt;=1.96*O302,"Yes","No"))</f>
        <v>Yes</v>
      </c>
      <c r="T302" s="54" t="n">
        <f aca="false">IF(D302="","",ROUND(SQRT(((D302+G302)*O302/100)^2+(J302*(D302+G302)*0.15542)^2),0))</f>
        <v>51</v>
      </c>
      <c r="U302" s="32"/>
    </row>
    <row r="303" customFormat="false" ht="15" hidden="false" customHeight="false" outlineLevel="0" collapsed="false">
      <c r="A303" s="32" t="s">
        <v>386</v>
      </c>
      <c r="B303" s="32" t="s">
        <v>479</v>
      </c>
      <c r="C303" s="32" t="s">
        <v>483</v>
      </c>
      <c r="D303" s="54" t="n">
        <v>470</v>
      </c>
      <c r="E303" s="54" t="n">
        <v>478</v>
      </c>
      <c r="F303" s="65" t="n">
        <f aca="false">IF(E303="","",D303-E303)</f>
        <v>-8</v>
      </c>
      <c r="G303" s="54" t="n">
        <v>956</v>
      </c>
      <c r="H303" s="54" t="n">
        <v>948</v>
      </c>
      <c r="I303" s="65" t="n">
        <f aca="false">IF(H303="","",G303-H303)</f>
        <v>8</v>
      </c>
      <c r="J303" s="55" t="n">
        <f aca="false">IF(OR(D303="",D303+G303=0),"",D303/(D303+G303))</f>
        <v>0.329593267882188</v>
      </c>
      <c r="K303" s="55" t="n">
        <f aca="false">IF(E303="","",E303/(E303+H303))</f>
        <v>0.335203366058906</v>
      </c>
      <c r="L303" s="66" t="n">
        <f aca="false">IF(OR(K303="",J303=""),"",(J303-K303)*100)</f>
        <v>-0.561009817671809</v>
      </c>
      <c r="M303" s="36" t="n">
        <v>3.81593770440731</v>
      </c>
      <c r="N303" s="36" t="n">
        <v>2.07900889271623</v>
      </c>
      <c r="O303" s="36" t="n">
        <f aca="false">SQRT(M303^2+N303^2)</f>
        <v>4.34553317095963</v>
      </c>
      <c r="P303" s="55" t="n">
        <f aca="false">IF(J303="","",MAX(0,J303-1.96*O303/100))</f>
        <v>0.244420817731379</v>
      </c>
      <c r="Q303" s="55" t="n">
        <f aca="false">IF(J303="","",MIN(1,J303+1.96*O303/100))</f>
        <v>0.414765718032997</v>
      </c>
      <c r="R303" s="32" t="str">
        <f aca="false">IF(L303="","",IF(ABS(L303)&lt;=O303,"Yes","No"))</f>
        <v>Yes</v>
      </c>
      <c r="S303" s="32" t="str">
        <f aca="false">IF(L303="","",IF(ABS(L303)&lt;=1.96*O303,"Yes","No"))</f>
        <v>Yes</v>
      </c>
      <c r="T303" s="54" t="n">
        <f aca="false">IF(D303="","",ROUND(SQRT(((D303+G303)*O303/100)^2+(J303*(D303+G303)*0.09179)^2),0))</f>
        <v>76</v>
      </c>
      <c r="U303" s="32"/>
    </row>
    <row r="304" customFormat="false" ht="15" hidden="false" customHeight="false" outlineLevel="0" collapsed="false">
      <c r="A304" s="32" t="s">
        <v>386</v>
      </c>
      <c r="B304" s="32" t="s">
        <v>479</v>
      </c>
      <c r="C304" s="32" t="s">
        <v>484</v>
      </c>
      <c r="D304" s="54" t="n">
        <v>327</v>
      </c>
      <c r="E304" s="54" t="n">
        <v>360</v>
      </c>
      <c r="F304" s="65" t="n">
        <f aca="false">IF(E304="","",D304-E304)</f>
        <v>-33</v>
      </c>
      <c r="G304" s="54" t="n">
        <v>671</v>
      </c>
      <c r="H304" s="54" t="n">
        <v>645</v>
      </c>
      <c r="I304" s="65" t="n">
        <f aca="false">IF(H304="","",G304-H304)</f>
        <v>26</v>
      </c>
      <c r="J304" s="55" t="n">
        <f aca="false">IF(OR(D304="",D304+G304=0),"",D304/(D304+G304))</f>
        <v>0.327655310621243</v>
      </c>
      <c r="K304" s="55" t="n">
        <f aca="false">IF(E304="","",E304/(E304+H304))</f>
        <v>0.358208955223881</v>
      </c>
      <c r="L304" s="66" t="n">
        <f aca="false">IF(OR(K304="",J304=""),"",(J304-K304)*100)</f>
        <v>-3.05536446026381</v>
      </c>
      <c r="M304" s="36" t="n">
        <v>3.90577125069094</v>
      </c>
      <c r="N304" s="36" t="n">
        <v>2.07900889271623</v>
      </c>
      <c r="O304" s="36" t="n">
        <f aca="false">SQRT(M304^2+N304^2)</f>
        <v>4.42462733331487</v>
      </c>
      <c r="P304" s="55" t="n">
        <f aca="false">IF(J304="","",MAX(0,J304-1.96*O304/100))</f>
        <v>0.240932614888271</v>
      </c>
      <c r="Q304" s="55" t="n">
        <f aca="false">IF(J304="","",MIN(1,J304+1.96*O304/100))</f>
        <v>0.414378006354214</v>
      </c>
      <c r="R304" s="32" t="str">
        <f aca="false">IF(L304="","",IF(ABS(L304)&lt;=O304,"Yes","No"))</f>
        <v>Yes</v>
      </c>
      <c r="S304" s="32" t="str">
        <f aca="false">IF(L304="","",IF(ABS(L304)&lt;=1.96*O304,"Yes","No"))</f>
        <v>Yes</v>
      </c>
      <c r="T304" s="54" t="n">
        <f aca="false">IF(D304="","",ROUND(SQRT(((D304+G304)*O304/100)^2+(J304*(D304+G304)*0.09439)^2),0))</f>
        <v>54</v>
      </c>
      <c r="U304" s="32"/>
    </row>
    <row r="305" customFormat="false" ht="15" hidden="false" customHeight="false" outlineLevel="0" collapsed="false">
      <c r="A305" s="32" t="s">
        <v>386</v>
      </c>
      <c r="B305" s="32" t="s">
        <v>485</v>
      </c>
      <c r="C305" s="32" t="s">
        <v>486</v>
      </c>
      <c r="D305" s="54" t="n">
        <v>62</v>
      </c>
      <c r="E305" s="54" t="n">
        <v>264</v>
      </c>
      <c r="F305" s="65" t="n">
        <f aca="false">IF(E305="","",D305-E305)</f>
        <v>-202</v>
      </c>
      <c r="G305" s="54" t="n">
        <v>118</v>
      </c>
      <c r="H305" s="54" t="n">
        <v>439</v>
      </c>
      <c r="I305" s="65" t="n">
        <f aca="false">IF(H305="","",G305-H305)</f>
        <v>-321</v>
      </c>
      <c r="J305" s="55" t="n">
        <f aca="false">IF(OR(D305="",D305+G305=0),"",D305/(D305+G305))</f>
        <v>0.344444444444444</v>
      </c>
      <c r="K305" s="55" t="n">
        <f aca="false">IF(E305="","",E305/(E305+H305))</f>
        <v>0.375533428165007</v>
      </c>
      <c r="L305" s="66" t="n">
        <f aca="false">IF(OR(K305="",J305=""),"",(J305-K305)*100)</f>
        <v>-3.10889837205627</v>
      </c>
      <c r="M305" s="36" t="n">
        <v>4.95394180230378</v>
      </c>
      <c r="N305" s="36" t="n">
        <v>2.07900889271623</v>
      </c>
      <c r="O305" s="36" t="n">
        <f aca="false">SQRT(M305^2+N305^2)</f>
        <v>5.37250568697754</v>
      </c>
      <c r="P305" s="55" t="n">
        <f aca="false">IF(J305="","",MAX(0,J305-1.96*O305/100))</f>
        <v>0.239143332979685</v>
      </c>
      <c r="Q305" s="55" t="n">
        <f aca="false">IF(J305="","",MIN(1,J305+1.96*O305/100))</f>
        <v>0.449745555909204</v>
      </c>
      <c r="R305" s="32" t="str">
        <f aca="false">IF(L305="","",IF(ABS(L305)&lt;=O305,"Yes","No"))</f>
        <v>Yes</v>
      </c>
      <c r="S305" s="32" t="str">
        <f aca="false">IF(L305="","",IF(ABS(L305)&lt;=1.96*O305,"Yes","No"))</f>
        <v>Yes</v>
      </c>
      <c r="T305" s="54" t="n">
        <f aca="false">IF(D305="","",ROUND(SQRT(((D305+G305)*O305/100)^2+(J305*(D305+G305)*0.15542)^2),0))</f>
        <v>14</v>
      </c>
      <c r="U305" s="32"/>
    </row>
    <row r="306" customFormat="false" ht="15" hidden="false" customHeight="false" outlineLevel="0" collapsed="false">
      <c r="A306" s="32" t="s">
        <v>386</v>
      </c>
      <c r="B306" s="32" t="s">
        <v>485</v>
      </c>
      <c r="C306" s="32" t="s">
        <v>487</v>
      </c>
      <c r="D306" s="54" t="n">
        <v>364</v>
      </c>
      <c r="E306" s="54" t="n">
        <v>361</v>
      </c>
      <c r="F306" s="65" t="n">
        <f aca="false">IF(E306="","",D306-E306)</f>
        <v>3</v>
      </c>
      <c r="G306" s="54" t="n">
        <v>742</v>
      </c>
      <c r="H306" s="54" t="n">
        <v>775</v>
      </c>
      <c r="I306" s="65" t="n">
        <f aca="false">IF(H306="","",G306-H306)</f>
        <v>-33</v>
      </c>
      <c r="J306" s="55" t="n">
        <f aca="false">IF(OR(D306="",D306+G306=0),"",D306/(D306+G306))</f>
        <v>0.329113924050633</v>
      </c>
      <c r="K306" s="55" t="n">
        <f aca="false">IF(E306="","",E306/(E306+H306))</f>
        <v>0.317781690140845</v>
      </c>
      <c r="L306" s="66" t="n">
        <f aca="false">IF(OR(K306="",J306=""),"",(J306-K306)*100)</f>
        <v>1.13322339097878</v>
      </c>
      <c r="M306" s="36" t="n">
        <v>3.90577125069094</v>
      </c>
      <c r="N306" s="36" t="n">
        <v>2.07900889271623</v>
      </c>
      <c r="O306" s="36" t="n">
        <f aca="false">SQRT(M306^2+N306^2)</f>
        <v>4.42462733331487</v>
      </c>
      <c r="P306" s="55" t="n">
        <f aca="false">IF(J306="","",MAX(0,J306-1.96*O306/100))</f>
        <v>0.242391228317662</v>
      </c>
      <c r="Q306" s="55" t="n">
        <f aca="false">IF(J306="","",MIN(1,J306+1.96*O306/100))</f>
        <v>0.415836619783604</v>
      </c>
      <c r="R306" s="32" t="str">
        <f aca="false">IF(L306="","",IF(ABS(L306)&lt;=O306,"Yes","No"))</f>
        <v>Yes</v>
      </c>
      <c r="S306" s="32" t="str">
        <f aca="false">IF(L306="","",IF(ABS(L306)&lt;=1.96*O306,"Yes","No"))</f>
        <v>Yes</v>
      </c>
      <c r="T306" s="54" t="n">
        <f aca="false">IF(D306="","",ROUND(SQRT(((D306+G306)*O306/100)^2+(J306*(D306+G306)*0.09439)^2),0))</f>
        <v>60</v>
      </c>
      <c r="U306" s="32"/>
    </row>
    <row r="307" customFormat="false" ht="15" hidden="false" customHeight="false" outlineLevel="0" collapsed="false">
      <c r="A307" s="32" t="s">
        <v>386</v>
      </c>
      <c r="B307" s="32" t="s">
        <v>488</v>
      </c>
      <c r="C307" s="32" t="s">
        <v>489</v>
      </c>
      <c r="D307" s="54" t="n">
        <v>254</v>
      </c>
      <c r="E307" s="54"/>
      <c r="F307" s="65" t="str">
        <f aca="false">IF(E307="","",D307-E307)</f>
        <v/>
      </c>
      <c r="G307" s="54" t="n">
        <v>360</v>
      </c>
      <c r="H307" s="54"/>
      <c r="I307" s="65" t="str">
        <f aca="false">IF(H307="","",G307-H307)</f>
        <v/>
      </c>
      <c r="J307" s="55" t="n">
        <f aca="false">IF(OR(D307="",D307+G307=0),"",D307/(D307+G307))</f>
        <v>0.413680781758958</v>
      </c>
      <c r="K307" s="55" t="str">
        <f aca="false">IF(E307="","",E307/(E307+H307))</f>
        <v/>
      </c>
      <c r="L307" s="66" t="str">
        <f aca="false">IF(OR(K307="",J307=""),"",(J307-K307)*100)</f>
        <v/>
      </c>
      <c r="M307" s="36" t="n">
        <v>4.95394180230378</v>
      </c>
      <c r="N307" s="36" t="n">
        <v>2.07900889271623</v>
      </c>
      <c r="O307" s="36" t="n">
        <f aca="false">SQRT(M307^2+N307^2)</f>
        <v>5.37250568697754</v>
      </c>
      <c r="P307" s="55" t="n">
        <f aca="false">IF(J307="","",MAX(0,J307-1.96*O307/100))</f>
        <v>0.308379670294198</v>
      </c>
      <c r="Q307" s="55" t="n">
        <f aca="false">IF(J307="","",MIN(1,J307+1.96*O307/100))</f>
        <v>0.518981893223717</v>
      </c>
      <c r="R307" s="32" t="str">
        <f aca="false">IF(L307="","",IF(ABS(L307)&lt;=O307,"Yes","No"))</f>
        <v/>
      </c>
      <c r="S307" s="32" t="str">
        <f aca="false">IF(L307="","",IF(ABS(L307)&lt;=1.96*O307,"Yes","No"))</f>
        <v/>
      </c>
      <c r="T307" s="54" t="n">
        <f aca="false">IF(D307="","",ROUND(SQRT(((D307+G307)*O307/100)^2+(J307*(D307+G307)*0.15542)^2),0))</f>
        <v>51</v>
      </c>
      <c r="U307" s="32" t="s">
        <v>703</v>
      </c>
    </row>
    <row r="308" customFormat="false" ht="15" hidden="false" customHeight="false" outlineLevel="0" collapsed="false">
      <c r="A308" s="32" t="s">
        <v>386</v>
      </c>
      <c r="B308" s="32" t="s">
        <v>488</v>
      </c>
      <c r="C308" s="32" t="s">
        <v>490</v>
      </c>
      <c r="D308" s="54" t="n">
        <v>607</v>
      </c>
      <c r="E308" s="54"/>
      <c r="F308" s="65" t="str">
        <f aca="false">IF(E308="","",D308-E308)</f>
        <v/>
      </c>
      <c r="G308" s="54" t="n">
        <v>793</v>
      </c>
      <c r="H308" s="54"/>
      <c r="I308" s="65" t="str">
        <f aca="false">IF(H308="","",G308-H308)</f>
        <v/>
      </c>
      <c r="J308" s="55" t="n">
        <f aca="false">IF(OR(D308="",D308+G308=0),"",D308/(D308+G308))</f>
        <v>0.433571428571429</v>
      </c>
      <c r="K308" s="55" t="str">
        <f aca="false">IF(E308="","",E308/(E308+H308))</f>
        <v/>
      </c>
      <c r="L308" s="66" t="str">
        <f aca="false">IF(OR(K308="",J308=""),"",(J308-K308)*100)</f>
        <v/>
      </c>
      <c r="M308" s="36" t="n">
        <v>3.81593770440731</v>
      </c>
      <c r="N308" s="36" t="n">
        <v>2.07900889271623</v>
      </c>
      <c r="O308" s="36" t="n">
        <f aca="false">SQRT(M308^2+N308^2)</f>
        <v>4.34553317095963</v>
      </c>
      <c r="P308" s="55" t="n">
        <f aca="false">IF(J308="","",MAX(0,J308-1.96*O308/100))</f>
        <v>0.34839897842062</v>
      </c>
      <c r="Q308" s="55" t="n">
        <f aca="false">IF(J308="","",MIN(1,J308+1.96*O308/100))</f>
        <v>0.518743878722237</v>
      </c>
      <c r="R308" s="32" t="str">
        <f aca="false">IF(L308="","",IF(ABS(L308)&lt;=O308,"Yes","No"))</f>
        <v/>
      </c>
      <c r="S308" s="32" t="str">
        <f aca="false">IF(L308="","",IF(ABS(L308)&lt;=1.96*O308,"Yes","No"))</f>
        <v/>
      </c>
      <c r="T308" s="54" t="n">
        <f aca="false">IF(D308="","",ROUND(SQRT(((D308+G308)*O308/100)^2+(J308*(D308+G308)*0.09179)^2),0))</f>
        <v>82</v>
      </c>
      <c r="U308" s="32" t="s">
        <v>703</v>
      </c>
    </row>
    <row r="309" customFormat="false" ht="15" hidden="false" customHeight="false" outlineLevel="0" collapsed="false">
      <c r="A309" s="32" t="s">
        <v>386</v>
      </c>
      <c r="B309" s="32" t="s">
        <v>488</v>
      </c>
      <c r="C309" s="32" t="s">
        <v>491</v>
      </c>
      <c r="D309" s="54" t="n">
        <v>571</v>
      </c>
      <c r="E309" s="54" t="n">
        <v>606</v>
      </c>
      <c r="F309" s="65" t="n">
        <f aca="false">IF(E309="","",D309-E309)</f>
        <v>-35</v>
      </c>
      <c r="G309" s="54" t="n">
        <v>843</v>
      </c>
      <c r="H309" s="54" t="n">
        <v>825</v>
      </c>
      <c r="I309" s="65" t="n">
        <f aca="false">IF(H309="","",G309-H309)</f>
        <v>18</v>
      </c>
      <c r="J309" s="55" t="n">
        <f aca="false">IF(OR(D309="",D309+G309=0),"",D309/(D309+G309))</f>
        <v>0.403818953323904</v>
      </c>
      <c r="K309" s="55" t="n">
        <f aca="false">IF(E309="","",E309/(E309+H309))</f>
        <v>0.423480083857442</v>
      </c>
      <c r="L309" s="66" t="n">
        <f aca="false">IF(OR(K309="",J309=""),"",(J309-K309)*100)</f>
        <v>-1.96611305335385</v>
      </c>
      <c r="M309" s="36" t="n">
        <v>3.81593770440731</v>
      </c>
      <c r="N309" s="36" t="n">
        <v>2.07900889271623</v>
      </c>
      <c r="O309" s="36" t="n">
        <f aca="false">SQRT(M309^2+N309^2)</f>
        <v>4.34553317095963</v>
      </c>
      <c r="P309" s="55" t="n">
        <f aca="false">IF(J309="","",MAX(0,J309-1.96*O309/100))</f>
        <v>0.318646503173095</v>
      </c>
      <c r="Q309" s="55" t="n">
        <f aca="false">IF(J309="","",MIN(1,J309+1.96*O309/100))</f>
        <v>0.488991403474713</v>
      </c>
      <c r="R309" s="32" t="str">
        <f aca="false">IF(L309="","",IF(ABS(L309)&lt;=O309,"Yes","No"))</f>
        <v>Yes</v>
      </c>
      <c r="S309" s="32" t="str">
        <f aca="false">IF(L309="","",IF(ABS(L309)&lt;=1.96*O309,"Yes","No"))</f>
        <v>Yes</v>
      </c>
      <c r="T309" s="54" t="n">
        <f aca="false">IF(D309="","",ROUND(SQRT(((D309+G309)*O309/100)^2+(J309*(D309+G309)*0.09179)^2),0))</f>
        <v>81</v>
      </c>
      <c r="U309" s="32"/>
    </row>
    <row r="310" customFormat="false" ht="15" hidden="false" customHeight="false" outlineLevel="0" collapsed="false">
      <c r="A310" s="32" t="s">
        <v>386</v>
      </c>
      <c r="B310" s="32" t="s">
        <v>488</v>
      </c>
      <c r="C310" s="32" t="s">
        <v>492</v>
      </c>
      <c r="D310" s="54" t="n">
        <v>559</v>
      </c>
      <c r="E310" s="54"/>
      <c r="F310" s="65" t="str">
        <f aca="false">IF(E310="","",D310-E310)</f>
        <v/>
      </c>
      <c r="G310" s="54" t="n">
        <v>785</v>
      </c>
      <c r="H310" s="54"/>
      <c r="I310" s="65" t="str">
        <f aca="false">IF(H310="","",G310-H310)</f>
        <v/>
      </c>
      <c r="J310" s="55" t="n">
        <f aca="false">IF(OR(D310="",D310+G310=0),"",D310/(D310+G310))</f>
        <v>0.415922619047619</v>
      </c>
      <c r="K310" s="55" t="str">
        <f aca="false">IF(E310="","",E310/(E310+H310))</f>
        <v/>
      </c>
      <c r="L310" s="66" t="str">
        <f aca="false">IF(OR(K310="",J310=""),"",(J310-K310)*100)</f>
        <v/>
      </c>
      <c r="M310" s="36" t="n">
        <v>3.81593770440731</v>
      </c>
      <c r="N310" s="36" t="n">
        <v>2.07900889271623</v>
      </c>
      <c r="O310" s="36" t="n">
        <f aca="false">SQRT(M310^2+N310^2)</f>
        <v>4.34553317095963</v>
      </c>
      <c r="P310" s="55" t="n">
        <f aca="false">IF(J310="","",MAX(0,J310-1.96*O310/100))</f>
        <v>0.33075016889681</v>
      </c>
      <c r="Q310" s="55" t="n">
        <f aca="false">IF(J310="","",MIN(1,J310+1.96*O310/100))</f>
        <v>0.501095069198428</v>
      </c>
      <c r="R310" s="32" t="str">
        <f aca="false">IF(L310="","",IF(ABS(L310)&lt;=O310,"Yes","No"))</f>
        <v/>
      </c>
      <c r="S310" s="32" t="str">
        <f aca="false">IF(L310="","",IF(ABS(L310)&lt;=1.96*O310,"Yes","No"))</f>
        <v/>
      </c>
      <c r="T310" s="54" t="n">
        <f aca="false">IF(D310="","",ROUND(SQRT(((D310+G310)*O310/100)^2+(J310*(D310+G310)*0.09179)^2),0))</f>
        <v>78</v>
      </c>
      <c r="U310" s="32" t="s">
        <v>703</v>
      </c>
    </row>
    <row r="311" customFormat="false" ht="15" hidden="false" customHeight="false" outlineLevel="0" collapsed="false">
      <c r="A311" s="32" t="s">
        <v>386</v>
      </c>
      <c r="B311" s="32" t="s">
        <v>493</v>
      </c>
      <c r="C311" s="32" t="s">
        <v>494</v>
      </c>
      <c r="D311" s="54" t="n">
        <v>567</v>
      </c>
      <c r="E311" s="54" t="n">
        <v>585</v>
      </c>
      <c r="F311" s="65" t="n">
        <f aca="false">IF(E311="","",D311-E311)</f>
        <v>-18</v>
      </c>
      <c r="G311" s="54" t="n">
        <v>539</v>
      </c>
      <c r="H311" s="54" t="n">
        <v>527</v>
      </c>
      <c r="I311" s="65" t="n">
        <f aca="false">IF(H311="","",G311-H311)</f>
        <v>12</v>
      </c>
      <c r="J311" s="55" t="n">
        <f aca="false">IF(OR(D311="",D311+G311=0),"",D311/(D311+G311))</f>
        <v>0.512658227848101</v>
      </c>
      <c r="K311" s="55" t="n">
        <f aca="false">IF(E311="","",E311/(E311+H311))</f>
        <v>0.526079136690647</v>
      </c>
      <c r="L311" s="66" t="n">
        <f aca="false">IF(OR(K311="",J311=""),"",(J311-K311)*100)</f>
        <v>-1.34209088425462</v>
      </c>
      <c r="M311" s="36" t="n">
        <v>3.90577125069094</v>
      </c>
      <c r="N311" s="36" t="n">
        <v>2.07900889271623</v>
      </c>
      <c r="O311" s="36" t="n">
        <f aca="false">SQRT(M311^2+N311^2)</f>
        <v>4.42462733331487</v>
      </c>
      <c r="P311" s="55" t="n">
        <f aca="false">IF(J311="","",MAX(0,J311-1.96*O311/100))</f>
        <v>0.42593553211513</v>
      </c>
      <c r="Q311" s="55" t="n">
        <f aca="false">IF(J311="","",MIN(1,J311+1.96*O311/100))</f>
        <v>0.599380923581073</v>
      </c>
      <c r="R311" s="32" t="str">
        <f aca="false">IF(L311="","",IF(ABS(L311)&lt;=O311,"Yes","No"))</f>
        <v>Yes</v>
      </c>
      <c r="S311" s="32" t="str">
        <f aca="false">IF(L311="","",IF(ABS(L311)&lt;=1.96*O311,"Yes","No"))</f>
        <v>Yes</v>
      </c>
      <c r="T311" s="54" t="n">
        <f aca="false">IF(D311="","",ROUND(SQRT(((D311+G311)*O311/100)^2+(J311*(D311+G311)*0.09439)^2),0))</f>
        <v>73</v>
      </c>
      <c r="U311" s="32"/>
    </row>
    <row r="312" customFormat="false" ht="15" hidden="false" customHeight="false" outlineLevel="0" collapsed="false">
      <c r="A312" s="32" t="s">
        <v>386</v>
      </c>
      <c r="B312" s="32" t="s">
        <v>493</v>
      </c>
      <c r="C312" s="32" t="s">
        <v>495</v>
      </c>
      <c r="D312" s="54" t="n">
        <v>675</v>
      </c>
      <c r="E312" s="54" t="n">
        <v>639</v>
      </c>
      <c r="F312" s="65" t="n">
        <f aca="false">IF(E312="","",D312-E312)</f>
        <v>36</v>
      </c>
      <c r="G312" s="54" t="n">
        <v>889</v>
      </c>
      <c r="H312" s="54" t="n">
        <v>886</v>
      </c>
      <c r="I312" s="65" t="n">
        <f aca="false">IF(H312="","",G312-H312)</f>
        <v>3</v>
      </c>
      <c r="J312" s="55" t="n">
        <f aca="false">IF(OR(D312="",D312+G312=0),"",D312/(D312+G312))</f>
        <v>0.431585677749361</v>
      </c>
      <c r="K312" s="55" t="n">
        <f aca="false">IF(E312="","",E312/(E312+H312))</f>
        <v>0.419016393442623</v>
      </c>
      <c r="L312" s="66" t="n">
        <f aca="false">IF(OR(K312="",J312=""),"",(J312-K312)*100)</f>
        <v>1.25692843067377</v>
      </c>
      <c r="M312" s="36" t="n">
        <v>3.81593770440731</v>
      </c>
      <c r="N312" s="36" t="n">
        <v>2.07900889271623</v>
      </c>
      <c r="O312" s="36" t="n">
        <f aca="false">SQRT(M312^2+N312^2)</f>
        <v>4.34553317095963</v>
      </c>
      <c r="P312" s="55" t="n">
        <f aca="false">IF(J312="","",MAX(0,J312-1.96*O312/100))</f>
        <v>0.346413227598552</v>
      </c>
      <c r="Q312" s="55" t="n">
        <f aca="false">IF(J312="","",MIN(1,J312+1.96*O312/100))</f>
        <v>0.516758127900169</v>
      </c>
      <c r="R312" s="32" t="str">
        <f aca="false">IF(L312="","",IF(ABS(L312)&lt;=O312,"Yes","No"))</f>
        <v>Yes</v>
      </c>
      <c r="S312" s="32" t="str">
        <f aca="false">IF(L312="","",IF(ABS(L312)&lt;=1.96*O312,"Yes","No"))</f>
        <v>Yes</v>
      </c>
      <c r="T312" s="54" t="n">
        <f aca="false">IF(D312="","",ROUND(SQRT(((D312+G312)*O312/100)^2+(J312*(D312+G312)*0.09179)^2),0))</f>
        <v>92</v>
      </c>
      <c r="U312" s="32"/>
    </row>
    <row r="313" customFormat="false" ht="15" hidden="false" customHeight="false" outlineLevel="0" collapsed="false">
      <c r="A313" s="32" t="s">
        <v>386</v>
      </c>
      <c r="B313" s="32" t="s">
        <v>493</v>
      </c>
      <c r="C313" s="32" t="s">
        <v>496</v>
      </c>
      <c r="D313" s="54" t="n">
        <v>302</v>
      </c>
      <c r="E313" s="54"/>
      <c r="F313" s="65" t="str">
        <f aca="false">IF(E313="","",D313-E313)</f>
        <v/>
      </c>
      <c r="G313" s="54" t="n">
        <v>368</v>
      </c>
      <c r="H313" s="54"/>
      <c r="I313" s="65" t="str">
        <f aca="false">IF(H313="","",G313-H313)</f>
        <v/>
      </c>
      <c r="J313" s="55" t="n">
        <f aca="false">IF(OR(D313="",D313+G313=0),"",D313/(D313+G313))</f>
        <v>0.450746268656716</v>
      </c>
      <c r="K313" s="55" t="str">
        <f aca="false">IF(E313="","",E313/(E313+H313))</f>
        <v/>
      </c>
      <c r="L313" s="66" t="str">
        <f aca="false">IF(OR(K313="",J313=""),"",(J313-K313)*100)</f>
        <v/>
      </c>
      <c r="M313" s="36" t="n">
        <v>4.95394180230378</v>
      </c>
      <c r="N313" s="36" t="n">
        <v>2.07900889271623</v>
      </c>
      <c r="O313" s="36" t="n">
        <f aca="false">SQRT(M313^2+N313^2)</f>
        <v>5.37250568697754</v>
      </c>
      <c r="P313" s="55" t="n">
        <f aca="false">IF(J313="","",MAX(0,J313-1.96*O313/100))</f>
        <v>0.345445157191957</v>
      </c>
      <c r="Q313" s="55" t="n">
        <f aca="false">IF(J313="","",MIN(1,J313+1.96*O313/100))</f>
        <v>0.556047380121476</v>
      </c>
      <c r="R313" s="32" t="str">
        <f aca="false">IF(L313="","",IF(ABS(L313)&lt;=O313,"Yes","No"))</f>
        <v/>
      </c>
      <c r="S313" s="32" t="str">
        <f aca="false">IF(L313="","",IF(ABS(L313)&lt;=1.96*O313,"Yes","No"))</f>
        <v/>
      </c>
      <c r="T313" s="54" t="n">
        <f aca="false">IF(D313="","",ROUND(SQRT(((D313+G313)*O313/100)^2+(J313*(D313+G313)*0.15542)^2),0))</f>
        <v>59</v>
      </c>
      <c r="U313" s="32" t="s">
        <v>703</v>
      </c>
    </row>
    <row r="314" customFormat="false" ht="15" hidden="false" customHeight="false" outlineLevel="0" collapsed="false">
      <c r="A314" s="32" t="s">
        <v>386</v>
      </c>
      <c r="B314" s="32" t="s">
        <v>493</v>
      </c>
      <c r="C314" s="32" t="s">
        <v>497</v>
      </c>
      <c r="D314" s="54" t="n">
        <v>469</v>
      </c>
      <c r="E314" s="54" t="n">
        <v>496</v>
      </c>
      <c r="F314" s="65" t="n">
        <f aca="false">IF(E314="","",D314-E314)</f>
        <v>-27</v>
      </c>
      <c r="G314" s="54" t="n">
        <v>462</v>
      </c>
      <c r="H314" s="54" t="n">
        <v>458</v>
      </c>
      <c r="I314" s="65" t="n">
        <f aca="false">IF(H314="","",G314-H314)</f>
        <v>4</v>
      </c>
      <c r="J314" s="55" t="n">
        <f aca="false">IF(OR(D314="",D314+G314=0),"",D314/(D314+G314))</f>
        <v>0.503759398496241</v>
      </c>
      <c r="K314" s="55" t="n">
        <f aca="false">IF(E314="","",E314/(E314+H314))</f>
        <v>0.519916142557652</v>
      </c>
      <c r="L314" s="66" t="n">
        <f aca="false">IF(OR(K314="",J314=""),"",(J314-K314)*100)</f>
        <v>-1.61567440614113</v>
      </c>
      <c r="M314" s="36" t="n">
        <v>3.90577125069094</v>
      </c>
      <c r="N314" s="36" t="n">
        <v>2.07900889271623</v>
      </c>
      <c r="O314" s="36" t="n">
        <f aca="false">SQRT(M314^2+N314^2)</f>
        <v>4.42462733331487</v>
      </c>
      <c r="P314" s="55" t="n">
        <f aca="false">IF(J314="","",MAX(0,J314-1.96*O314/100))</f>
        <v>0.417036702763269</v>
      </c>
      <c r="Q314" s="55" t="n">
        <f aca="false">IF(J314="","",MIN(1,J314+1.96*O314/100))</f>
        <v>0.590482094229212</v>
      </c>
      <c r="R314" s="32" t="str">
        <f aca="false">IF(L314="","",IF(ABS(L314)&lt;=O314,"Yes","No"))</f>
        <v>Yes</v>
      </c>
      <c r="S314" s="32" t="str">
        <f aca="false">IF(L314="","",IF(ABS(L314)&lt;=1.96*O314,"Yes","No"))</f>
        <v>Yes</v>
      </c>
      <c r="T314" s="54" t="n">
        <f aca="false">IF(D314="","",ROUND(SQRT(((D314+G314)*O314/100)^2+(J314*(D314+G314)*0.09439)^2),0))</f>
        <v>60</v>
      </c>
      <c r="U314" s="32"/>
    </row>
    <row r="315" customFormat="false" ht="15" hidden="false" customHeight="false" outlineLevel="0" collapsed="false">
      <c r="A315" s="32" t="s">
        <v>386</v>
      </c>
      <c r="B315" s="32" t="s">
        <v>493</v>
      </c>
      <c r="C315" s="32" t="s">
        <v>498</v>
      </c>
      <c r="D315" s="54" t="n">
        <v>397</v>
      </c>
      <c r="E315" s="54" t="n">
        <v>423</v>
      </c>
      <c r="F315" s="65" t="n">
        <f aca="false">IF(E315="","",D315-E315)</f>
        <v>-26</v>
      </c>
      <c r="G315" s="54" t="n">
        <v>579</v>
      </c>
      <c r="H315" s="54" t="n">
        <v>592</v>
      </c>
      <c r="I315" s="65" t="n">
        <f aca="false">IF(H315="","",G315-H315)</f>
        <v>-13</v>
      </c>
      <c r="J315" s="55" t="n">
        <f aca="false">IF(OR(D315="",D315+G315=0),"",D315/(D315+G315))</f>
        <v>0.406762295081967</v>
      </c>
      <c r="K315" s="55" t="n">
        <f aca="false">IF(E315="","",E315/(E315+H315))</f>
        <v>0.416748768472906</v>
      </c>
      <c r="L315" s="66" t="n">
        <f aca="false">IF(OR(K315="",J315=""),"",(J315-K315)*100)</f>
        <v>-0.998647339093922</v>
      </c>
      <c r="M315" s="36" t="n">
        <v>3.90577125069094</v>
      </c>
      <c r="N315" s="36" t="n">
        <v>2.07900889271623</v>
      </c>
      <c r="O315" s="36" t="n">
        <f aca="false">SQRT(M315^2+N315^2)</f>
        <v>4.42462733331487</v>
      </c>
      <c r="P315" s="55" t="n">
        <f aca="false">IF(J315="","",MAX(0,J315-1.96*O315/100))</f>
        <v>0.320039599348996</v>
      </c>
      <c r="Q315" s="55" t="n">
        <f aca="false">IF(J315="","",MIN(1,J315+1.96*O315/100))</f>
        <v>0.493484990814939</v>
      </c>
      <c r="R315" s="32" t="str">
        <f aca="false">IF(L315="","",IF(ABS(L315)&lt;=O315,"Yes","No"))</f>
        <v>Yes</v>
      </c>
      <c r="S315" s="32" t="str">
        <f aca="false">IF(L315="","",IF(ABS(L315)&lt;=1.96*O315,"Yes","No"))</f>
        <v>Yes</v>
      </c>
      <c r="T315" s="54" t="n">
        <f aca="false">IF(D315="","",ROUND(SQRT(((D315+G315)*O315/100)^2+(J315*(D315+G315)*0.09439)^2),0))</f>
        <v>57</v>
      </c>
      <c r="U315" s="32"/>
    </row>
    <row r="316" customFormat="false" ht="15" hidden="false" customHeight="false" outlineLevel="0" collapsed="false">
      <c r="A316" s="32" t="s">
        <v>386</v>
      </c>
      <c r="B316" s="32" t="s">
        <v>493</v>
      </c>
      <c r="C316" s="32" t="s">
        <v>499</v>
      </c>
      <c r="D316" s="54" t="n">
        <v>401</v>
      </c>
      <c r="E316" s="54"/>
      <c r="F316" s="65" t="str">
        <f aca="false">IF(E316="","",D316-E316)</f>
        <v/>
      </c>
      <c r="G316" s="54" t="n">
        <v>427</v>
      </c>
      <c r="H316" s="54"/>
      <c r="I316" s="65" t="str">
        <f aca="false">IF(H316="","",G316-H316)</f>
        <v/>
      </c>
      <c r="J316" s="55" t="n">
        <f aca="false">IF(OR(D316="",D316+G316=0),"",D316/(D316+G316))</f>
        <v>0.484299516908213</v>
      </c>
      <c r="K316" s="55" t="str">
        <f aca="false">IF(E316="","",E316/(E316+H316))</f>
        <v/>
      </c>
      <c r="L316" s="66" t="str">
        <f aca="false">IF(OR(K316="",J316=""),"",(J316-K316)*100)</f>
        <v/>
      </c>
      <c r="M316" s="36" t="n">
        <v>3.90577125069094</v>
      </c>
      <c r="N316" s="36" t="n">
        <v>2.07900889271623</v>
      </c>
      <c r="O316" s="36" t="n">
        <f aca="false">SQRT(M316^2+N316^2)</f>
        <v>4.42462733331487</v>
      </c>
      <c r="P316" s="55" t="n">
        <f aca="false">IF(J316="","",MAX(0,J316-1.96*O316/100))</f>
        <v>0.397576821175241</v>
      </c>
      <c r="Q316" s="55" t="n">
        <f aca="false">IF(J316="","",MIN(1,J316+1.96*O316/100))</f>
        <v>0.571022212641184</v>
      </c>
      <c r="R316" s="32" t="str">
        <f aca="false">IF(L316="","",IF(ABS(L316)&lt;=O316,"Yes","No"))</f>
        <v/>
      </c>
      <c r="S316" s="32" t="str">
        <f aca="false">IF(L316="","",IF(ABS(L316)&lt;=1.96*O316,"Yes","No"))</f>
        <v/>
      </c>
      <c r="T316" s="54" t="n">
        <f aca="false">IF(D316="","",ROUND(SQRT(((D316+G316)*O316/100)^2+(J316*(D316+G316)*0.09439)^2),0))</f>
        <v>53</v>
      </c>
      <c r="U316" s="32" t="s">
        <v>703</v>
      </c>
    </row>
    <row r="317" customFormat="false" ht="15" hidden="false" customHeight="false" outlineLevel="0" collapsed="false">
      <c r="A317" s="32" t="s">
        <v>386</v>
      </c>
      <c r="B317" s="32" t="s">
        <v>500</v>
      </c>
      <c r="C317" s="32" t="s">
        <v>501</v>
      </c>
      <c r="D317" s="54" t="n">
        <v>380</v>
      </c>
      <c r="E317" s="54" t="n">
        <v>409</v>
      </c>
      <c r="F317" s="65" t="n">
        <f aca="false">IF(E317="","",D317-E317)</f>
        <v>-29</v>
      </c>
      <c r="G317" s="54" t="n">
        <v>781</v>
      </c>
      <c r="H317" s="54" t="n">
        <v>764</v>
      </c>
      <c r="I317" s="65" t="n">
        <f aca="false">IF(H317="","",G317-H317)</f>
        <v>17</v>
      </c>
      <c r="J317" s="55" t="n">
        <f aca="false">IF(OR(D317="",D317+G317=0),"",D317/(D317+G317))</f>
        <v>0.327304048234281</v>
      </c>
      <c r="K317" s="55" t="n">
        <f aca="false">IF(E317="","",E317/(E317+H317))</f>
        <v>0.348678601875533</v>
      </c>
      <c r="L317" s="66" t="n">
        <f aca="false">IF(OR(K317="",J317=""),"",(J317-K317)*100)</f>
        <v>-2.13745536412521</v>
      </c>
      <c r="M317" s="36" t="n">
        <v>3.90577125069094</v>
      </c>
      <c r="N317" s="36" t="n">
        <v>2.07900889271623</v>
      </c>
      <c r="O317" s="36" t="n">
        <f aca="false">SQRT(M317^2+N317^2)</f>
        <v>4.42462733331487</v>
      </c>
      <c r="P317" s="55" t="n">
        <f aca="false">IF(J317="","",MAX(0,J317-1.96*O317/100))</f>
        <v>0.240581352501309</v>
      </c>
      <c r="Q317" s="55" t="n">
        <f aca="false">IF(J317="","",MIN(1,J317+1.96*O317/100))</f>
        <v>0.414026743967252</v>
      </c>
      <c r="R317" s="32" t="str">
        <f aca="false">IF(L317="","",IF(ABS(L317)&lt;=O317,"Yes","No"))</f>
        <v>Yes</v>
      </c>
      <c r="S317" s="32" t="str">
        <f aca="false">IF(L317="","",IF(ABS(L317)&lt;=1.96*O317,"Yes","No"))</f>
        <v>Yes</v>
      </c>
      <c r="T317" s="54" t="n">
        <f aca="false">IF(D317="","",ROUND(SQRT(((D317+G317)*O317/100)^2+(J317*(D317+G317)*0.09439)^2),0))</f>
        <v>63</v>
      </c>
      <c r="U317" s="32"/>
    </row>
    <row r="318" customFormat="false" ht="15" hidden="false" customHeight="false" outlineLevel="0" collapsed="false">
      <c r="A318" s="32" t="s">
        <v>386</v>
      </c>
      <c r="B318" s="32" t="s">
        <v>500</v>
      </c>
      <c r="C318" s="32" t="s">
        <v>502</v>
      </c>
      <c r="D318" s="54" t="n">
        <v>762</v>
      </c>
      <c r="E318" s="54" t="n">
        <v>805</v>
      </c>
      <c r="F318" s="65" t="n">
        <f aca="false">IF(E318="","",D318-E318)</f>
        <v>-43</v>
      </c>
      <c r="G318" s="54" t="n">
        <v>1580</v>
      </c>
      <c r="H318" s="54" t="n">
        <v>1577</v>
      </c>
      <c r="I318" s="65" t="n">
        <f aca="false">IF(H318="","",G318-H318)</f>
        <v>3</v>
      </c>
      <c r="J318" s="55" t="n">
        <f aca="false">IF(OR(D318="",D318+G318=0),"",D318/(D318+G318))</f>
        <v>0.32536293766012</v>
      </c>
      <c r="K318" s="55" t="n">
        <f aca="false">IF(E318="","",E318/(E318+H318))</f>
        <v>0.337951301427372</v>
      </c>
      <c r="L318" s="66" t="n">
        <f aca="false">IF(OR(K318="",J318=""),"",(J318-K318)*100)</f>
        <v>-1.25883637672524</v>
      </c>
      <c r="M318" s="36" t="n">
        <v>3.81593770440731</v>
      </c>
      <c r="N318" s="36" t="n">
        <v>2.07900889271623</v>
      </c>
      <c r="O318" s="36" t="n">
        <f aca="false">SQRT(M318^2+N318^2)</f>
        <v>4.34553317095963</v>
      </c>
      <c r="P318" s="55" t="n">
        <f aca="false">IF(J318="","",MAX(0,J318-1.96*O318/100))</f>
        <v>0.240190487509311</v>
      </c>
      <c r="Q318" s="55" t="n">
        <f aca="false">IF(J318="","",MIN(1,J318+1.96*O318/100))</f>
        <v>0.410535387810928</v>
      </c>
      <c r="R318" s="32" t="str">
        <f aca="false">IF(L318="","",IF(ABS(L318)&lt;=O318,"Yes","No"))</f>
        <v>Yes</v>
      </c>
      <c r="S318" s="32" t="str">
        <f aca="false">IF(L318="","",IF(ABS(L318)&lt;=1.96*O318,"Yes","No"))</f>
        <v>Yes</v>
      </c>
      <c r="T318" s="54" t="n">
        <f aca="false">IF(D318="","",ROUND(SQRT(((D318+G318)*O318/100)^2+(J318*(D318+G318)*0.09179)^2),0))</f>
        <v>123</v>
      </c>
      <c r="U318" s="32"/>
    </row>
    <row r="319" customFormat="false" ht="15" hidden="false" customHeight="false" outlineLevel="0" collapsed="false">
      <c r="A319" s="32" t="s">
        <v>386</v>
      </c>
      <c r="B319" s="32" t="s">
        <v>500</v>
      </c>
      <c r="C319" s="32" t="s">
        <v>503</v>
      </c>
      <c r="D319" s="54" t="n">
        <v>534</v>
      </c>
      <c r="E319" s="54" t="n">
        <v>547</v>
      </c>
      <c r="F319" s="65" t="n">
        <f aca="false">IF(E319="","",D319-E319)</f>
        <v>-13</v>
      </c>
      <c r="G319" s="54" t="n">
        <v>1147</v>
      </c>
      <c r="H319" s="54" t="n">
        <v>1179</v>
      </c>
      <c r="I319" s="65" t="n">
        <f aca="false">IF(H319="","",G319-H319)</f>
        <v>-32</v>
      </c>
      <c r="J319" s="55" t="n">
        <f aca="false">IF(OR(D319="",D319+G319=0),"",D319/(D319+G319))</f>
        <v>0.317668054729328</v>
      </c>
      <c r="K319" s="55" t="n">
        <f aca="false">IF(E319="","",E319/(E319+H319))</f>
        <v>0.316917728852839</v>
      </c>
      <c r="L319" s="66" t="n">
        <f aca="false">IF(OR(K319="",J319=""),"",(J319-K319)*100)</f>
        <v>0.0750325876488878</v>
      </c>
      <c r="M319" s="36" t="n">
        <v>3.81593770440731</v>
      </c>
      <c r="N319" s="36" t="n">
        <v>2.07900889271623</v>
      </c>
      <c r="O319" s="36" t="n">
        <f aca="false">SQRT(M319^2+N319^2)</f>
        <v>4.34553317095963</v>
      </c>
      <c r="P319" s="55" t="n">
        <f aca="false">IF(J319="","",MAX(0,J319-1.96*O319/100))</f>
        <v>0.232495604578519</v>
      </c>
      <c r="Q319" s="55" t="n">
        <f aca="false">IF(J319="","",MIN(1,J319+1.96*O319/100))</f>
        <v>0.402840504880137</v>
      </c>
      <c r="R319" s="32" t="str">
        <f aca="false">IF(L319="","",IF(ABS(L319)&lt;=O319,"Yes","No"))</f>
        <v>Yes</v>
      </c>
      <c r="S319" s="32" t="str">
        <f aca="false">IF(L319="","",IF(ABS(L319)&lt;=1.96*O319,"Yes","No"))</f>
        <v>Yes</v>
      </c>
      <c r="T319" s="54" t="n">
        <f aca="false">IF(D319="","",ROUND(SQRT(((D319+G319)*O319/100)^2+(J319*(D319+G319)*0.09179)^2),0))</f>
        <v>88</v>
      </c>
      <c r="U319" s="32"/>
    </row>
    <row r="320" customFormat="false" ht="15" hidden="false" customHeight="false" outlineLevel="0" collapsed="false">
      <c r="A320" s="32" t="s">
        <v>386</v>
      </c>
      <c r="B320" s="32" t="s">
        <v>500</v>
      </c>
      <c r="C320" s="32" t="s">
        <v>504</v>
      </c>
      <c r="D320" s="54" t="n">
        <v>252</v>
      </c>
      <c r="E320" s="54" t="n">
        <v>245</v>
      </c>
      <c r="F320" s="65" t="n">
        <f aca="false">IF(E320="","",D320-E320)</f>
        <v>7</v>
      </c>
      <c r="G320" s="54" t="n">
        <v>510</v>
      </c>
      <c r="H320" s="54" t="n">
        <v>537</v>
      </c>
      <c r="I320" s="65" t="n">
        <f aca="false">IF(H320="","",G320-H320)</f>
        <v>-27</v>
      </c>
      <c r="J320" s="55" t="n">
        <f aca="false">IF(OR(D320="",D320+G320=0),"",D320/(D320+G320))</f>
        <v>0.330708661417323</v>
      </c>
      <c r="K320" s="55" t="n">
        <f aca="false">IF(E320="","",E320/(E320+H320))</f>
        <v>0.313299232736573</v>
      </c>
      <c r="L320" s="66" t="n">
        <f aca="false">IF(OR(K320="",J320=""),"",(J320-K320)*100)</f>
        <v>1.740942868075</v>
      </c>
      <c r="M320" s="36" t="n">
        <v>3.90577125069094</v>
      </c>
      <c r="N320" s="36" t="n">
        <v>2.07900889271623</v>
      </c>
      <c r="O320" s="36" t="n">
        <f aca="false">SQRT(M320^2+N320^2)</f>
        <v>4.42462733331487</v>
      </c>
      <c r="P320" s="55" t="n">
        <f aca="false">IF(J320="","",MAX(0,J320-1.96*O320/100))</f>
        <v>0.243985965684352</v>
      </c>
      <c r="Q320" s="55" t="n">
        <f aca="false">IF(J320="","",MIN(1,J320+1.96*O320/100))</f>
        <v>0.417431357150294</v>
      </c>
      <c r="R320" s="32" t="str">
        <f aca="false">IF(L320="","",IF(ABS(L320)&lt;=O320,"Yes","No"))</f>
        <v>Yes</v>
      </c>
      <c r="S320" s="32" t="str">
        <f aca="false">IF(L320="","",IF(ABS(L320)&lt;=1.96*O320,"Yes","No"))</f>
        <v>Yes</v>
      </c>
      <c r="T320" s="54" t="n">
        <f aca="false">IF(D320="","",ROUND(SQRT(((D320+G320)*O320/100)^2+(J320*(D320+G320)*0.09439)^2),0))</f>
        <v>41</v>
      </c>
      <c r="U320" s="32"/>
    </row>
    <row r="321" customFormat="false" ht="15" hidden="false" customHeight="false" outlineLevel="0" collapsed="false">
      <c r="A321" s="32" t="s">
        <v>386</v>
      </c>
      <c r="B321" s="32" t="s">
        <v>505</v>
      </c>
      <c r="C321" s="32" t="s">
        <v>506</v>
      </c>
      <c r="D321" s="54" t="n">
        <v>575</v>
      </c>
      <c r="E321" s="54" t="n">
        <v>601</v>
      </c>
      <c r="F321" s="65" t="n">
        <f aca="false">IF(E321="","",D321-E321)</f>
        <v>-26</v>
      </c>
      <c r="G321" s="54" t="n">
        <v>604</v>
      </c>
      <c r="H321" s="54" t="n">
        <v>605</v>
      </c>
      <c r="I321" s="65" t="n">
        <f aca="false">IF(H321="","",G321-H321)</f>
        <v>-1</v>
      </c>
      <c r="J321" s="55" t="n">
        <f aca="false">IF(OR(D321="",D321+G321=0),"",D321/(D321+G321))</f>
        <v>0.487701441899915</v>
      </c>
      <c r="K321" s="55" t="n">
        <f aca="false">IF(E321="","",E321/(E321+H321))</f>
        <v>0.498341625207297</v>
      </c>
      <c r="L321" s="66" t="n">
        <f aca="false">IF(OR(K321="",J321=""),"",(J321-K321)*100)</f>
        <v>-1.06401833073817</v>
      </c>
      <c r="M321" s="36" t="n">
        <v>3.90577125069094</v>
      </c>
      <c r="N321" s="36" t="n">
        <v>2.07900889271623</v>
      </c>
      <c r="O321" s="36" t="n">
        <f aca="false">SQRT(M321^2+N321^2)</f>
        <v>4.42462733331487</v>
      </c>
      <c r="P321" s="55" t="n">
        <f aca="false">IF(J321="","",MAX(0,J321-1.96*O321/100))</f>
        <v>0.400978746166944</v>
      </c>
      <c r="Q321" s="55" t="n">
        <f aca="false">IF(J321="","",MIN(1,J321+1.96*O321/100))</f>
        <v>0.574424137632887</v>
      </c>
      <c r="R321" s="32" t="str">
        <f aca="false">IF(L321="","",IF(ABS(L321)&lt;=O321,"Yes","No"))</f>
        <v>Yes</v>
      </c>
      <c r="S321" s="32" t="str">
        <f aca="false">IF(L321="","",IF(ABS(L321)&lt;=1.96*O321,"Yes","No"))</f>
        <v>Yes</v>
      </c>
      <c r="T321" s="54" t="n">
        <f aca="false">IF(D321="","",ROUND(SQRT(((D321+G321)*O321/100)^2+(J321*(D321+G321)*0.09439)^2),0))</f>
        <v>75</v>
      </c>
      <c r="U321" s="32"/>
    </row>
    <row r="322" customFormat="false" ht="15" hidden="false" customHeight="false" outlineLevel="0" collapsed="false">
      <c r="A322" s="32" t="s">
        <v>386</v>
      </c>
      <c r="B322" s="32" t="s">
        <v>505</v>
      </c>
      <c r="C322" s="32" t="s">
        <v>507</v>
      </c>
      <c r="D322" s="54" t="n">
        <v>521</v>
      </c>
      <c r="E322" s="54" t="n">
        <v>523</v>
      </c>
      <c r="F322" s="65" t="n">
        <f aca="false">IF(E322="","",D322-E322)</f>
        <v>-2</v>
      </c>
      <c r="G322" s="54" t="n">
        <v>484</v>
      </c>
      <c r="H322" s="54" t="n">
        <v>542</v>
      </c>
      <c r="I322" s="65" t="n">
        <f aca="false">IF(H322="","",G322-H322)</f>
        <v>-58</v>
      </c>
      <c r="J322" s="55" t="n">
        <f aca="false">IF(OR(D322="",D322+G322=0),"",D322/(D322+G322))</f>
        <v>0.518407960199005</v>
      </c>
      <c r="K322" s="55" t="n">
        <f aca="false">IF(E322="","",E322/(E322+H322))</f>
        <v>0.491079812206573</v>
      </c>
      <c r="L322" s="66" t="n">
        <f aca="false">IF(OR(K322="",J322=""),"",(J322-K322)*100)</f>
        <v>2.73281479924322</v>
      </c>
      <c r="M322" s="36" t="n">
        <v>3.90577125069094</v>
      </c>
      <c r="N322" s="36" t="n">
        <v>2.07900889271623</v>
      </c>
      <c r="O322" s="36" t="n">
        <f aca="false">SQRT(M322^2+N322^2)</f>
        <v>4.42462733331487</v>
      </c>
      <c r="P322" s="55" t="n">
        <f aca="false">IF(J322="","",MAX(0,J322-1.96*O322/100))</f>
        <v>0.431685264466034</v>
      </c>
      <c r="Q322" s="55" t="n">
        <f aca="false">IF(J322="","",MIN(1,J322+1.96*O322/100))</f>
        <v>0.605130655931976</v>
      </c>
      <c r="R322" s="32" t="str">
        <f aca="false">IF(L322="","",IF(ABS(L322)&lt;=O322,"Yes","No"))</f>
        <v>Yes</v>
      </c>
      <c r="S322" s="32" t="str">
        <f aca="false">IF(L322="","",IF(ABS(L322)&lt;=1.96*O322,"Yes","No"))</f>
        <v>Yes</v>
      </c>
      <c r="T322" s="54" t="n">
        <f aca="false">IF(D322="","",ROUND(SQRT(((D322+G322)*O322/100)^2+(J322*(D322+G322)*0.09439)^2),0))</f>
        <v>66</v>
      </c>
      <c r="U322" s="32"/>
    </row>
    <row r="323" customFormat="false" ht="15" hidden="false" customHeight="false" outlineLevel="0" collapsed="false">
      <c r="A323" s="32" t="s">
        <v>386</v>
      </c>
      <c r="B323" s="32" t="s">
        <v>505</v>
      </c>
      <c r="C323" s="32" t="s">
        <v>508</v>
      </c>
      <c r="D323" s="54" t="n">
        <v>478</v>
      </c>
      <c r="E323" s="54" t="n">
        <v>472</v>
      </c>
      <c r="F323" s="65" t="n">
        <f aca="false">IF(E323="","",D323-E323)</f>
        <v>6</v>
      </c>
      <c r="G323" s="54" t="n">
        <v>504</v>
      </c>
      <c r="H323" s="54" t="n">
        <v>517</v>
      </c>
      <c r="I323" s="65" t="n">
        <f aca="false">IF(H323="","",G323-H323)</f>
        <v>-13</v>
      </c>
      <c r="J323" s="55" t="n">
        <f aca="false">IF(OR(D323="",D323+G323=0),"",D323/(D323+G323))</f>
        <v>0.486761710794297</v>
      </c>
      <c r="K323" s="55" t="n">
        <f aca="false">IF(E323="","",E323/(E323+H323))</f>
        <v>0.477249747219414</v>
      </c>
      <c r="L323" s="66" t="n">
        <f aca="false">IF(OR(K323="",J323=""),"",(J323-K323)*100)</f>
        <v>0.951196357488382</v>
      </c>
      <c r="M323" s="36" t="n">
        <v>3.90577125069094</v>
      </c>
      <c r="N323" s="36" t="n">
        <v>2.07900889271623</v>
      </c>
      <c r="O323" s="36" t="n">
        <f aca="false">SQRT(M323^2+N323^2)</f>
        <v>4.42462733331487</v>
      </c>
      <c r="P323" s="55" t="n">
        <f aca="false">IF(J323="","",MAX(0,J323-1.96*O323/100))</f>
        <v>0.400039015061326</v>
      </c>
      <c r="Q323" s="55" t="n">
        <f aca="false">IF(J323="","",MIN(1,J323+1.96*O323/100))</f>
        <v>0.573484406527269</v>
      </c>
      <c r="R323" s="32" t="str">
        <f aca="false">IF(L323="","",IF(ABS(L323)&lt;=O323,"Yes","No"))</f>
        <v>Yes</v>
      </c>
      <c r="S323" s="32" t="str">
        <f aca="false">IF(L323="","",IF(ABS(L323)&lt;=1.96*O323,"Yes","No"))</f>
        <v>Yes</v>
      </c>
      <c r="T323" s="54" t="n">
        <f aca="false">IF(D323="","",ROUND(SQRT(((D323+G323)*O323/100)^2+(J323*(D323+G323)*0.09439)^2),0))</f>
        <v>63</v>
      </c>
      <c r="U323" s="32"/>
    </row>
    <row r="324" customFormat="false" ht="15" hidden="false" customHeight="false" outlineLevel="0" collapsed="false">
      <c r="A324" s="32" t="s">
        <v>386</v>
      </c>
      <c r="B324" s="32" t="s">
        <v>509</v>
      </c>
      <c r="C324" s="32" t="s">
        <v>510</v>
      </c>
      <c r="D324" s="54" t="n">
        <v>246</v>
      </c>
      <c r="E324" s="54" t="n">
        <v>222</v>
      </c>
      <c r="F324" s="65" t="n">
        <f aca="false">IF(E324="","",D324-E324)</f>
        <v>24</v>
      </c>
      <c r="G324" s="54" t="n">
        <v>283</v>
      </c>
      <c r="H324" s="54" t="n">
        <v>276</v>
      </c>
      <c r="I324" s="65" t="n">
        <f aca="false">IF(H324="","",G324-H324)</f>
        <v>7</v>
      </c>
      <c r="J324" s="55" t="n">
        <f aca="false">IF(OR(D324="",D324+G324=0),"",D324/(D324+G324))</f>
        <v>0.465028355387524</v>
      </c>
      <c r="K324" s="55" t="n">
        <f aca="false">IF(E324="","",E324/(E324+H324))</f>
        <v>0.445783132530121</v>
      </c>
      <c r="L324" s="66" t="n">
        <f aca="false">IF(OR(K324="",J324=""),"",(J324-K324)*100)</f>
        <v>1.92452228574032</v>
      </c>
      <c r="M324" s="36" t="n">
        <v>4.95394180230378</v>
      </c>
      <c r="N324" s="36" t="n">
        <v>2.07900889271623</v>
      </c>
      <c r="O324" s="36" t="n">
        <f aca="false">SQRT(M324^2+N324^2)</f>
        <v>5.37250568697754</v>
      </c>
      <c r="P324" s="55" t="n">
        <f aca="false">IF(J324="","",MAX(0,J324-1.96*O324/100))</f>
        <v>0.359727243922764</v>
      </c>
      <c r="Q324" s="55" t="n">
        <f aca="false">IF(J324="","",MIN(1,J324+1.96*O324/100))</f>
        <v>0.570329466852283</v>
      </c>
      <c r="R324" s="32" t="str">
        <f aca="false">IF(L324="","",IF(ABS(L324)&lt;=O324,"Yes","No"))</f>
        <v>Yes</v>
      </c>
      <c r="S324" s="32" t="str">
        <f aca="false">IF(L324="","",IF(ABS(L324)&lt;=1.96*O324,"Yes","No"))</f>
        <v>Yes</v>
      </c>
      <c r="T324" s="54" t="n">
        <f aca="false">IF(D324="","",ROUND(SQRT(((D324+G324)*O324/100)^2+(J324*(D324+G324)*0.15542)^2),0))</f>
        <v>48</v>
      </c>
      <c r="U324" s="32"/>
    </row>
    <row r="325" customFormat="false" ht="15" hidden="false" customHeight="false" outlineLevel="0" collapsed="false">
      <c r="A325" s="32" t="s">
        <v>386</v>
      </c>
      <c r="B325" s="32" t="s">
        <v>509</v>
      </c>
      <c r="C325" s="32" t="s">
        <v>511</v>
      </c>
      <c r="D325" s="54" t="n">
        <v>629</v>
      </c>
      <c r="E325" s="54" t="n">
        <v>625</v>
      </c>
      <c r="F325" s="65" t="n">
        <f aca="false">IF(E325="","",D325-E325)</f>
        <v>4</v>
      </c>
      <c r="G325" s="54" t="n">
        <v>620</v>
      </c>
      <c r="H325" s="54" t="n">
        <v>613</v>
      </c>
      <c r="I325" s="65" t="n">
        <f aca="false">IF(H325="","",G325-H325)</f>
        <v>7</v>
      </c>
      <c r="J325" s="55" t="n">
        <f aca="false">IF(OR(D325="",D325+G325=0),"",D325/(D325+G325))</f>
        <v>0.503602882305845</v>
      </c>
      <c r="K325" s="55" t="n">
        <f aca="false">IF(E325="","",E325/(E325+H325))</f>
        <v>0.504846526655897</v>
      </c>
      <c r="L325" s="66" t="n">
        <f aca="false">IF(OR(K325="",J325=""),"",(J325-K325)*100)</f>
        <v>-0.124364435005186</v>
      </c>
      <c r="M325" s="36" t="n">
        <v>3.81593770440731</v>
      </c>
      <c r="N325" s="36" t="n">
        <v>2.07900889271623</v>
      </c>
      <c r="O325" s="36" t="n">
        <f aca="false">SQRT(M325^2+N325^2)</f>
        <v>4.34553317095963</v>
      </c>
      <c r="P325" s="55" t="n">
        <f aca="false">IF(J325="","",MAX(0,J325-1.96*O325/100))</f>
        <v>0.418430432155036</v>
      </c>
      <c r="Q325" s="55" t="n">
        <f aca="false">IF(J325="","",MIN(1,J325+1.96*O325/100))</f>
        <v>0.588775332456654</v>
      </c>
      <c r="R325" s="32" t="str">
        <f aca="false">IF(L325="","",IF(ABS(L325)&lt;=O325,"Yes","No"))</f>
        <v>Yes</v>
      </c>
      <c r="S325" s="32" t="str">
        <f aca="false">IF(L325="","",IF(ABS(L325)&lt;=1.96*O325,"Yes","No"))</f>
        <v>Yes</v>
      </c>
      <c r="T325" s="54" t="n">
        <f aca="false">IF(D325="","",ROUND(SQRT(((D325+G325)*O325/100)^2+(J325*(D325+G325)*0.09179)^2),0))</f>
        <v>79</v>
      </c>
      <c r="U325" s="32"/>
    </row>
    <row r="326" customFormat="false" ht="15" hidden="false" customHeight="false" outlineLevel="0" collapsed="false">
      <c r="A326" s="32" t="s">
        <v>386</v>
      </c>
      <c r="B326" s="32" t="s">
        <v>512</v>
      </c>
      <c r="C326" s="32" t="s">
        <v>513</v>
      </c>
      <c r="D326" s="54" t="n">
        <v>672</v>
      </c>
      <c r="E326" s="54" t="n">
        <v>628</v>
      </c>
      <c r="F326" s="65" t="n">
        <f aca="false">IF(E326="","",D326-E326)</f>
        <v>44</v>
      </c>
      <c r="G326" s="54" t="n">
        <v>726</v>
      </c>
      <c r="H326" s="54" t="n">
        <v>719</v>
      </c>
      <c r="I326" s="65" t="n">
        <f aca="false">IF(H326="","",G326-H326)</f>
        <v>7</v>
      </c>
      <c r="J326" s="55" t="n">
        <f aca="false">IF(OR(D326="",D326+G326=0),"",D326/(D326+G326))</f>
        <v>0.48068669527897</v>
      </c>
      <c r="K326" s="55" t="n">
        <f aca="false">IF(E326="","",E326/(E326+H326))</f>
        <v>0.466221232368226</v>
      </c>
      <c r="L326" s="66" t="n">
        <f aca="false">IF(OR(K326="",J326=""),"",(J326-K326)*100)</f>
        <v>1.44654629107442</v>
      </c>
      <c r="M326" s="36" t="n">
        <v>3.81593770440731</v>
      </c>
      <c r="N326" s="36" t="n">
        <v>2.07900889271623</v>
      </c>
      <c r="O326" s="36" t="n">
        <f aca="false">SQRT(M326^2+N326^2)</f>
        <v>4.34553317095963</v>
      </c>
      <c r="P326" s="55" t="n">
        <f aca="false">IF(J326="","",MAX(0,J326-1.96*O326/100))</f>
        <v>0.395514245128161</v>
      </c>
      <c r="Q326" s="55" t="n">
        <f aca="false">IF(J326="","",MIN(1,J326+1.96*O326/100))</f>
        <v>0.565859145429779</v>
      </c>
      <c r="R326" s="32" t="str">
        <f aca="false">IF(L326="","",IF(ABS(L326)&lt;=O326,"Yes","No"))</f>
        <v>Yes</v>
      </c>
      <c r="S326" s="32" t="str">
        <f aca="false">IF(L326="","",IF(ABS(L326)&lt;=1.96*O326,"Yes","No"))</f>
        <v>Yes</v>
      </c>
      <c r="T326" s="54" t="n">
        <f aca="false">IF(D326="","",ROUND(SQRT(((D326+G326)*O326/100)^2+(J326*(D326+G326)*0.09179)^2),0))</f>
        <v>87</v>
      </c>
      <c r="U326" s="32"/>
    </row>
    <row r="327" customFormat="false" ht="15" hidden="false" customHeight="false" outlineLevel="0" collapsed="false">
      <c r="A327" s="32" t="s">
        <v>386</v>
      </c>
      <c r="B327" s="32" t="s">
        <v>512</v>
      </c>
      <c r="C327" s="32" t="s">
        <v>514</v>
      </c>
      <c r="D327" s="54" t="n">
        <v>585</v>
      </c>
      <c r="E327" s="54" t="n">
        <v>588</v>
      </c>
      <c r="F327" s="65" t="n">
        <f aca="false">IF(E327="","",D327-E327)</f>
        <v>-3</v>
      </c>
      <c r="G327" s="54" t="n">
        <v>626</v>
      </c>
      <c r="H327" s="54" t="n">
        <v>628</v>
      </c>
      <c r="I327" s="65" t="n">
        <f aca="false">IF(H327="","",G327-H327)</f>
        <v>-2</v>
      </c>
      <c r="J327" s="55" t="n">
        <f aca="false">IF(OR(D327="",D327+G327=0),"",D327/(D327+G327))</f>
        <v>0.483071841453344</v>
      </c>
      <c r="K327" s="55" t="n">
        <f aca="false">IF(E327="","",E327/(E327+H327))</f>
        <v>0.483552631578947</v>
      </c>
      <c r="L327" s="66" t="n">
        <f aca="false">IF(OR(K327="",J327=""),"",(J327-K327)*100)</f>
        <v>-0.0480790125602981</v>
      </c>
      <c r="M327" s="36" t="n">
        <v>3.81593770440731</v>
      </c>
      <c r="N327" s="36" t="n">
        <v>2.07900889271623</v>
      </c>
      <c r="O327" s="36" t="n">
        <f aca="false">SQRT(M327^2+N327^2)</f>
        <v>4.34553317095963</v>
      </c>
      <c r="P327" s="55" t="n">
        <f aca="false">IF(J327="","",MAX(0,J327-1.96*O327/100))</f>
        <v>0.397899391302536</v>
      </c>
      <c r="Q327" s="55" t="n">
        <f aca="false">IF(J327="","",MIN(1,J327+1.96*O327/100))</f>
        <v>0.568244291604153</v>
      </c>
      <c r="R327" s="32" t="str">
        <f aca="false">IF(L327="","",IF(ABS(L327)&lt;=O327,"Yes","No"))</f>
        <v>Yes</v>
      </c>
      <c r="S327" s="32" t="str">
        <f aca="false">IF(L327="","",IF(ABS(L327)&lt;=1.96*O327,"Yes","No"))</f>
        <v>Yes</v>
      </c>
      <c r="T327" s="54" t="n">
        <f aca="false">IF(D327="","",ROUND(SQRT(((D327+G327)*O327/100)^2+(J327*(D327+G327)*0.09179)^2),0))</f>
        <v>75</v>
      </c>
      <c r="U327" s="32"/>
    </row>
    <row r="328" customFormat="false" ht="15" hidden="false" customHeight="false" outlineLevel="0" collapsed="false">
      <c r="A328" s="32" t="s">
        <v>386</v>
      </c>
      <c r="B328" s="32" t="s">
        <v>512</v>
      </c>
      <c r="C328" s="32" t="s">
        <v>515</v>
      </c>
      <c r="D328" s="54" t="n">
        <v>1213</v>
      </c>
      <c r="E328" s="54" t="n">
        <v>1120</v>
      </c>
      <c r="F328" s="65" t="n">
        <f aca="false">IF(E328="","",D328-E328)</f>
        <v>93</v>
      </c>
      <c r="G328" s="54" t="n">
        <v>1324</v>
      </c>
      <c r="H328" s="54" t="n">
        <v>1352</v>
      </c>
      <c r="I328" s="65" t="n">
        <f aca="false">IF(H328="","",G328-H328)</f>
        <v>-28</v>
      </c>
      <c r="J328" s="55" t="n">
        <f aca="false">IF(OR(D328="",D328+G328=0),"",D328/(D328+G328))</f>
        <v>0.478123768230193</v>
      </c>
      <c r="K328" s="55" t="n">
        <f aca="false">IF(E328="","",E328/(E328+H328))</f>
        <v>0.453074433656958</v>
      </c>
      <c r="L328" s="66" t="n">
        <f aca="false">IF(OR(K328="",J328=""),"",(J328-K328)*100)</f>
        <v>2.50493345732352</v>
      </c>
      <c r="M328" s="36" t="n">
        <v>3.81593770440731</v>
      </c>
      <c r="N328" s="36" t="n">
        <v>2.07900889271623</v>
      </c>
      <c r="O328" s="36" t="n">
        <f aca="false">SQRT(M328^2+N328^2)</f>
        <v>4.34553317095963</v>
      </c>
      <c r="P328" s="55" t="n">
        <f aca="false">IF(J328="","",MAX(0,J328-1.96*O328/100))</f>
        <v>0.392951318079384</v>
      </c>
      <c r="Q328" s="55" t="n">
        <f aca="false">IF(J328="","",MIN(1,J328+1.96*O328/100))</f>
        <v>0.563296218381002</v>
      </c>
      <c r="R328" s="32" t="str">
        <f aca="false">IF(L328="","",IF(ABS(L328)&lt;=O328,"Yes","No"))</f>
        <v>Yes</v>
      </c>
      <c r="S328" s="32" t="str">
        <f aca="false">IF(L328="","",IF(ABS(L328)&lt;=1.96*O328,"Yes","No"))</f>
        <v>Yes</v>
      </c>
      <c r="T328" s="54" t="n">
        <f aca="false">IF(D328="","",ROUND(SQRT(((D328+G328)*O328/100)^2+(J328*(D328+G328)*0.09179)^2),0))</f>
        <v>157</v>
      </c>
      <c r="U328" s="32"/>
    </row>
    <row r="329" customFormat="false" ht="15" hidden="false" customHeight="false" outlineLevel="0" collapsed="false">
      <c r="A329" s="32" t="s">
        <v>386</v>
      </c>
      <c r="B329" s="32" t="s">
        <v>512</v>
      </c>
      <c r="C329" s="32" t="s">
        <v>516</v>
      </c>
      <c r="D329" s="54" t="n">
        <v>267</v>
      </c>
      <c r="E329" s="54" t="n">
        <v>237</v>
      </c>
      <c r="F329" s="65" t="n">
        <f aca="false">IF(E329="","",D329-E329)</f>
        <v>30</v>
      </c>
      <c r="G329" s="54" t="n">
        <v>300</v>
      </c>
      <c r="H329" s="54" t="n">
        <v>324</v>
      </c>
      <c r="I329" s="65" t="n">
        <f aca="false">IF(H329="","",G329-H329)</f>
        <v>-24</v>
      </c>
      <c r="J329" s="55" t="n">
        <f aca="false">IF(OR(D329="",D329+G329=0),"",D329/(D329+G329))</f>
        <v>0.470899470899471</v>
      </c>
      <c r="K329" s="55" t="n">
        <f aca="false">IF(E329="","",E329/(E329+H329))</f>
        <v>0.422459893048128</v>
      </c>
      <c r="L329" s="66" t="n">
        <f aca="false">IF(OR(K329="",J329=""),"",(J329-K329)*100)</f>
        <v>4.84395778513425</v>
      </c>
      <c r="M329" s="36" t="n">
        <v>4.95394180230378</v>
      </c>
      <c r="N329" s="36" t="n">
        <v>2.07900889271623</v>
      </c>
      <c r="O329" s="36" t="n">
        <f aca="false">SQRT(M329^2+N329^2)</f>
        <v>5.37250568697754</v>
      </c>
      <c r="P329" s="55" t="n">
        <f aca="false">IF(J329="","",MAX(0,J329-1.96*O329/100))</f>
        <v>0.365598359434711</v>
      </c>
      <c r="Q329" s="55" t="n">
        <f aca="false">IF(J329="","",MIN(1,J329+1.96*O329/100))</f>
        <v>0.576200582364231</v>
      </c>
      <c r="R329" s="32" t="str">
        <f aca="false">IF(L329="","",IF(ABS(L329)&lt;=O329,"Yes","No"))</f>
        <v>Yes</v>
      </c>
      <c r="S329" s="32" t="str">
        <f aca="false">IF(L329="","",IF(ABS(L329)&lt;=1.96*O329,"Yes","No"))</f>
        <v>Yes</v>
      </c>
      <c r="T329" s="54" t="n">
        <f aca="false">IF(D329="","",ROUND(SQRT(((D329+G329)*O329/100)^2+(J329*(D329+G329)*0.15542)^2),0))</f>
        <v>51</v>
      </c>
      <c r="U329" s="32"/>
    </row>
    <row r="330" customFormat="false" ht="15" hidden="false" customHeight="false" outlineLevel="0" collapsed="false">
      <c r="A330" s="32" t="s">
        <v>386</v>
      </c>
      <c r="B330" s="32" t="s">
        <v>517</v>
      </c>
      <c r="C330" s="32" t="s">
        <v>518</v>
      </c>
      <c r="D330" s="54" t="n">
        <v>642</v>
      </c>
      <c r="E330" s="54" t="n">
        <v>600</v>
      </c>
      <c r="F330" s="65" t="n">
        <f aca="false">IF(E330="","",D330-E330)</f>
        <v>42</v>
      </c>
      <c r="G330" s="54" t="n">
        <v>683</v>
      </c>
      <c r="H330" s="54" t="n">
        <v>681</v>
      </c>
      <c r="I330" s="65" t="n">
        <f aca="false">IF(H330="","",G330-H330)</f>
        <v>2</v>
      </c>
      <c r="J330" s="55" t="n">
        <f aca="false">IF(OR(D330="",D330+G330=0),"",D330/(D330+G330))</f>
        <v>0.484528301886792</v>
      </c>
      <c r="K330" s="55" t="n">
        <f aca="false">IF(E330="","",E330/(E330+H330))</f>
        <v>0.468384074941452</v>
      </c>
      <c r="L330" s="66" t="n">
        <f aca="false">IF(OR(K330="",J330=""),"",(J330-K330)*100)</f>
        <v>1.61442269453405</v>
      </c>
      <c r="M330" s="36" t="n">
        <v>3.81593770440731</v>
      </c>
      <c r="N330" s="36" t="n">
        <v>2.07900889271623</v>
      </c>
      <c r="O330" s="36" t="n">
        <f aca="false">SQRT(M330^2+N330^2)</f>
        <v>4.34553317095963</v>
      </c>
      <c r="P330" s="55" t="n">
        <f aca="false">IF(J330="","",MAX(0,J330-1.96*O330/100))</f>
        <v>0.399355851735984</v>
      </c>
      <c r="Q330" s="55" t="n">
        <f aca="false">IF(J330="","",MIN(1,J330+1.96*O330/100))</f>
        <v>0.569700752037601</v>
      </c>
      <c r="R330" s="32" t="str">
        <f aca="false">IF(L330="","",IF(ABS(L330)&lt;=O330,"Yes","No"))</f>
        <v>Yes</v>
      </c>
      <c r="S330" s="32" t="str">
        <f aca="false">IF(L330="","",IF(ABS(L330)&lt;=1.96*O330,"Yes","No"))</f>
        <v>Yes</v>
      </c>
      <c r="T330" s="54" t="n">
        <f aca="false">IF(D330="","",ROUND(SQRT(((D330+G330)*O330/100)^2+(J330*(D330+G330)*0.09179)^2),0))</f>
        <v>82</v>
      </c>
      <c r="U330" s="32"/>
    </row>
    <row r="331" customFormat="false" ht="15" hidden="false" customHeight="false" outlineLevel="0" collapsed="false">
      <c r="A331" s="32" t="s">
        <v>386</v>
      </c>
      <c r="B331" s="32" t="s">
        <v>517</v>
      </c>
      <c r="C331" s="32" t="s">
        <v>519</v>
      </c>
      <c r="D331" s="54" t="n">
        <v>518</v>
      </c>
      <c r="E331" s="54"/>
      <c r="F331" s="65" t="str">
        <f aca="false">IF(E331="","",D331-E331)</f>
        <v/>
      </c>
      <c r="G331" s="54" t="n">
        <v>487</v>
      </c>
      <c r="H331" s="54"/>
      <c r="I331" s="65" t="str">
        <f aca="false">IF(H331="","",G331-H331)</f>
        <v/>
      </c>
      <c r="J331" s="55" t="n">
        <f aca="false">IF(OR(D331="",D331+G331=0),"",D331/(D331+G331))</f>
        <v>0.515422885572139</v>
      </c>
      <c r="K331" s="55" t="str">
        <f aca="false">IF(E331="","",E331/(E331+H331))</f>
        <v/>
      </c>
      <c r="L331" s="66" t="str">
        <f aca="false">IF(OR(K331="",J331=""),"",(J331-K331)*100)</f>
        <v/>
      </c>
      <c r="M331" s="36" t="n">
        <v>3.90577125069094</v>
      </c>
      <c r="N331" s="36" t="n">
        <v>2.07900889271623</v>
      </c>
      <c r="O331" s="36" t="n">
        <f aca="false">SQRT(M331^2+N331^2)</f>
        <v>4.42462733331487</v>
      </c>
      <c r="P331" s="55" t="n">
        <f aca="false">IF(J331="","",MAX(0,J331-1.96*O331/100))</f>
        <v>0.428700189839168</v>
      </c>
      <c r="Q331" s="55" t="n">
        <f aca="false">IF(J331="","",MIN(1,J331+1.96*O331/100))</f>
        <v>0.602145581305111</v>
      </c>
      <c r="R331" s="32" t="str">
        <f aca="false">IF(L331="","",IF(ABS(L331)&lt;=O331,"Yes","No"))</f>
        <v/>
      </c>
      <c r="S331" s="32" t="str">
        <f aca="false">IF(L331="","",IF(ABS(L331)&lt;=1.96*O331,"Yes","No"))</f>
        <v/>
      </c>
      <c r="T331" s="54" t="n">
        <f aca="false">IF(D331="","",ROUND(SQRT(((D331+G331)*O331/100)^2+(J331*(D331+G331)*0.09439)^2),0))</f>
        <v>66</v>
      </c>
      <c r="U331" s="32" t="s">
        <v>703</v>
      </c>
    </row>
    <row r="332" customFormat="false" ht="15" hidden="false" customHeight="false" outlineLevel="0" collapsed="false">
      <c r="A332" s="32" t="s">
        <v>386</v>
      </c>
      <c r="B332" s="32" t="s">
        <v>517</v>
      </c>
      <c r="C332" s="32" t="s">
        <v>520</v>
      </c>
      <c r="D332" s="54" t="n">
        <v>778</v>
      </c>
      <c r="E332" s="54"/>
      <c r="F332" s="65" t="str">
        <f aca="false">IF(E332="","",D332-E332)</f>
        <v/>
      </c>
      <c r="G332" s="54" t="n">
        <v>792</v>
      </c>
      <c r="H332" s="54"/>
      <c r="I332" s="65" t="str">
        <f aca="false">IF(H332="","",G332-H332)</f>
        <v/>
      </c>
      <c r="J332" s="55" t="n">
        <f aca="false">IF(OR(D332="",D332+G332=0),"",D332/(D332+G332))</f>
        <v>0.495541401273885</v>
      </c>
      <c r="K332" s="55" t="str">
        <f aca="false">IF(E332="","",E332/(E332+H332))</f>
        <v/>
      </c>
      <c r="L332" s="66" t="str">
        <f aca="false">IF(OR(K332="",J332=""),"",(J332-K332)*100)</f>
        <v/>
      </c>
      <c r="M332" s="36" t="n">
        <v>3.81593770440731</v>
      </c>
      <c r="N332" s="36" t="n">
        <v>2.07900889271623</v>
      </c>
      <c r="O332" s="36" t="n">
        <f aca="false">SQRT(M332^2+N332^2)</f>
        <v>4.34553317095963</v>
      </c>
      <c r="P332" s="55" t="n">
        <f aca="false">IF(J332="","",MAX(0,J332-1.96*O332/100))</f>
        <v>0.410368951123077</v>
      </c>
      <c r="Q332" s="55" t="n">
        <f aca="false">IF(J332="","",MIN(1,J332+1.96*O332/100))</f>
        <v>0.580713851424694</v>
      </c>
      <c r="R332" s="32" t="str">
        <f aca="false">IF(L332="","",IF(ABS(L332)&lt;=O332,"Yes","No"))</f>
        <v/>
      </c>
      <c r="S332" s="32" t="str">
        <f aca="false">IF(L332="","",IF(ABS(L332)&lt;=1.96*O332,"Yes","No"))</f>
        <v/>
      </c>
      <c r="T332" s="54" t="n">
        <f aca="false">IF(D332="","",ROUND(SQRT(((D332+G332)*O332/100)^2+(J332*(D332+G332)*0.09179)^2),0))</f>
        <v>99</v>
      </c>
      <c r="U332" s="32" t="s">
        <v>703</v>
      </c>
    </row>
    <row r="333" customFormat="false" ht="15" hidden="false" customHeight="false" outlineLevel="0" collapsed="false">
      <c r="A333" s="32" t="s">
        <v>386</v>
      </c>
      <c r="B333" s="32" t="s">
        <v>517</v>
      </c>
      <c r="C333" s="32" t="s">
        <v>521</v>
      </c>
      <c r="D333" s="54" t="n">
        <v>850</v>
      </c>
      <c r="E333" s="54" t="n">
        <v>824</v>
      </c>
      <c r="F333" s="65" t="n">
        <f aca="false">IF(E333="","",D333-E333)</f>
        <v>26</v>
      </c>
      <c r="G333" s="54" t="n">
        <v>797</v>
      </c>
      <c r="H333" s="54" t="n">
        <v>795</v>
      </c>
      <c r="I333" s="65" t="n">
        <f aca="false">IF(H333="","",G333-H333)</f>
        <v>2</v>
      </c>
      <c r="J333" s="55" t="n">
        <f aca="false">IF(OR(D333="",D333+G333=0),"",D333/(D333+G333))</f>
        <v>0.516089860352155</v>
      </c>
      <c r="K333" s="55" t="n">
        <f aca="false">IF(E333="","",E333/(E333+H333))</f>
        <v>0.508956145768993</v>
      </c>
      <c r="L333" s="66" t="n">
        <f aca="false">IF(OR(K333="",J333=""),"",(J333-K333)*100)</f>
        <v>0.713371458316225</v>
      </c>
      <c r="M333" s="36" t="n">
        <v>3.81593770440731</v>
      </c>
      <c r="N333" s="36" t="n">
        <v>2.07900889271623</v>
      </c>
      <c r="O333" s="36" t="n">
        <f aca="false">SQRT(M333^2+N333^2)</f>
        <v>4.34553317095963</v>
      </c>
      <c r="P333" s="55" t="n">
        <f aca="false">IF(J333="","",MAX(0,J333-1.96*O333/100))</f>
        <v>0.430917410201347</v>
      </c>
      <c r="Q333" s="55" t="n">
        <f aca="false">IF(J333="","",MIN(1,J333+1.96*O333/100))</f>
        <v>0.601262310502964</v>
      </c>
      <c r="R333" s="32" t="str">
        <f aca="false">IF(L333="","",IF(ABS(L333)&lt;=O333,"Yes","No"))</f>
        <v>Yes</v>
      </c>
      <c r="S333" s="32" t="str">
        <f aca="false">IF(L333="","",IF(ABS(L333)&lt;=1.96*O333,"Yes","No"))</f>
        <v>Yes</v>
      </c>
      <c r="T333" s="54" t="n">
        <f aca="false">IF(D333="","",ROUND(SQRT(((D333+G333)*O333/100)^2+(J333*(D333+G333)*0.09179)^2),0))</f>
        <v>106</v>
      </c>
      <c r="U333" s="32"/>
    </row>
    <row r="334" customFormat="false" ht="15" hidden="false" customHeight="false" outlineLevel="0" collapsed="false">
      <c r="A334" s="32" t="s">
        <v>386</v>
      </c>
      <c r="B334" s="32" t="s">
        <v>517</v>
      </c>
      <c r="C334" s="32" t="s">
        <v>522</v>
      </c>
      <c r="D334" s="54" t="n">
        <v>1182</v>
      </c>
      <c r="E334" s="54" t="n">
        <v>1193</v>
      </c>
      <c r="F334" s="65" t="n">
        <f aca="false">IF(E334="","",D334-E334)</f>
        <v>-11</v>
      </c>
      <c r="G334" s="54" t="n">
        <v>1303</v>
      </c>
      <c r="H334" s="54" t="n">
        <v>1334</v>
      </c>
      <c r="I334" s="65" t="n">
        <f aca="false">IF(H334="","",G334-H334)</f>
        <v>-31</v>
      </c>
      <c r="J334" s="55" t="n">
        <f aca="false">IF(OR(D334="",D334+G334=0),"",D334/(D334+G334))</f>
        <v>0.475653923541247</v>
      </c>
      <c r="K334" s="55" t="n">
        <f aca="false">IF(E334="","",E334/(E334+H334))</f>
        <v>0.47210130589632</v>
      </c>
      <c r="L334" s="66" t="n">
        <f aca="false">IF(OR(K334="",J334=""),"",(J334-K334)*100)</f>
        <v>0.35526176449277</v>
      </c>
      <c r="M334" s="36" t="n">
        <v>3.81593770440731</v>
      </c>
      <c r="N334" s="36" t="n">
        <v>2.07900889271623</v>
      </c>
      <c r="O334" s="36" t="n">
        <f aca="false">SQRT(M334^2+N334^2)</f>
        <v>4.34553317095963</v>
      </c>
      <c r="P334" s="55" t="n">
        <f aca="false">IF(J334="","",MAX(0,J334-1.96*O334/100))</f>
        <v>0.390481473390439</v>
      </c>
      <c r="Q334" s="55" t="n">
        <f aca="false">IF(J334="","",MIN(1,J334+1.96*O334/100))</f>
        <v>0.560826373692056</v>
      </c>
      <c r="R334" s="32" t="str">
        <f aca="false">IF(L334="","",IF(ABS(L334)&lt;=O334,"Yes","No"))</f>
        <v>Yes</v>
      </c>
      <c r="S334" s="32" t="str">
        <f aca="false">IF(L334="","",IF(ABS(L334)&lt;=1.96*O334,"Yes","No"))</f>
        <v>Yes</v>
      </c>
      <c r="T334" s="54" t="n">
        <f aca="false">IF(D334="","",ROUND(SQRT(((D334+G334)*O334/100)^2+(J334*(D334+G334)*0.09179)^2),0))</f>
        <v>153</v>
      </c>
      <c r="U334" s="32"/>
    </row>
    <row r="335" customFormat="false" ht="15" hidden="false" customHeight="false" outlineLevel="0" collapsed="false">
      <c r="A335" s="32" t="s">
        <v>386</v>
      </c>
      <c r="B335" s="32" t="s">
        <v>517</v>
      </c>
      <c r="C335" s="32" t="s">
        <v>523</v>
      </c>
      <c r="D335" s="54" t="n">
        <v>757</v>
      </c>
      <c r="E335" s="54" t="n">
        <v>755</v>
      </c>
      <c r="F335" s="65" t="n">
        <f aca="false">IF(E335="","",D335-E335)</f>
        <v>2</v>
      </c>
      <c r="G335" s="54" t="n">
        <v>798</v>
      </c>
      <c r="H335" s="54" t="n">
        <v>789</v>
      </c>
      <c r="I335" s="65" t="n">
        <f aca="false">IF(H335="","",G335-H335)</f>
        <v>9</v>
      </c>
      <c r="J335" s="55" t="n">
        <f aca="false">IF(OR(D335="",D335+G335=0),"",D335/(D335+G335))</f>
        <v>0.486816720257235</v>
      </c>
      <c r="K335" s="55" t="n">
        <f aca="false">IF(E335="","",E335/(E335+H335))</f>
        <v>0.4889896373057</v>
      </c>
      <c r="L335" s="66" t="n">
        <f aca="false">IF(OR(K335="",J335=""),"",(J335-K335)*100)</f>
        <v>-0.217291704846478</v>
      </c>
      <c r="M335" s="36" t="n">
        <v>3.81593770440731</v>
      </c>
      <c r="N335" s="36" t="n">
        <v>2.07900889271623</v>
      </c>
      <c r="O335" s="36" t="n">
        <f aca="false">SQRT(M335^2+N335^2)</f>
        <v>4.34553317095963</v>
      </c>
      <c r="P335" s="55" t="n">
        <f aca="false">IF(J335="","",MAX(0,J335-1.96*O335/100))</f>
        <v>0.401644270106426</v>
      </c>
      <c r="Q335" s="55" t="n">
        <f aca="false">IF(J335="","",MIN(1,J335+1.96*O335/100))</f>
        <v>0.571989170408044</v>
      </c>
      <c r="R335" s="32" t="str">
        <f aca="false">IF(L335="","",IF(ABS(L335)&lt;=O335,"Yes","No"))</f>
        <v>Yes</v>
      </c>
      <c r="S335" s="32" t="str">
        <f aca="false">IF(L335="","",IF(ABS(L335)&lt;=1.96*O335,"Yes","No"))</f>
        <v>Yes</v>
      </c>
      <c r="T335" s="54" t="n">
        <f aca="false">IF(D335="","",ROUND(SQRT(((D335+G335)*O335/100)^2+(J335*(D335+G335)*0.09179)^2),0))</f>
        <v>97</v>
      </c>
      <c r="U335" s="32"/>
    </row>
    <row r="336" customFormat="false" ht="15" hidden="false" customHeight="false" outlineLevel="0" collapsed="false">
      <c r="A336" s="32" t="s">
        <v>386</v>
      </c>
      <c r="B336" s="32" t="s">
        <v>517</v>
      </c>
      <c r="C336" s="32" t="s">
        <v>524</v>
      </c>
      <c r="D336" s="54" t="n">
        <v>758</v>
      </c>
      <c r="E336" s="54"/>
      <c r="F336" s="65" t="str">
        <f aca="false">IF(E336="","",D336-E336)</f>
        <v/>
      </c>
      <c r="G336" s="54" t="n">
        <v>713</v>
      </c>
      <c r="H336" s="54"/>
      <c r="I336" s="65" t="str">
        <f aca="false">IF(H336="","",G336-H336)</f>
        <v/>
      </c>
      <c r="J336" s="55" t="n">
        <f aca="false">IF(OR(D336="",D336+G336=0),"",D336/(D336+G336))</f>
        <v>0.515295717199184</v>
      </c>
      <c r="K336" s="55" t="str">
        <f aca="false">IF(E336="","",E336/(E336+H336))</f>
        <v/>
      </c>
      <c r="L336" s="66" t="str">
        <f aca="false">IF(OR(K336="",J336=""),"",(J336-K336)*100)</f>
        <v/>
      </c>
      <c r="M336" s="36" t="n">
        <v>3.81593770440731</v>
      </c>
      <c r="N336" s="36" t="n">
        <v>2.07900889271623</v>
      </c>
      <c r="O336" s="36" t="n">
        <f aca="false">SQRT(M336^2+N336^2)</f>
        <v>4.34553317095963</v>
      </c>
      <c r="P336" s="55" t="n">
        <f aca="false">IF(J336="","",MAX(0,J336-1.96*O336/100))</f>
        <v>0.430123267048375</v>
      </c>
      <c r="Q336" s="55" t="n">
        <f aca="false">IF(J336="","",MIN(1,J336+1.96*O336/100))</f>
        <v>0.600468167349993</v>
      </c>
      <c r="R336" s="32" t="str">
        <f aca="false">IF(L336="","",IF(ABS(L336)&lt;=O336,"Yes","No"))</f>
        <v/>
      </c>
      <c r="S336" s="32" t="str">
        <f aca="false">IF(L336="","",IF(ABS(L336)&lt;=1.96*O336,"Yes","No"))</f>
        <v/>
      </c>
      <c r="T336" s="54" t="n">
        <f aca="false">IF(D336="","",ROUND(SQRT(((D336+G336)*O336/100)^2+(J336*(D336+G336)*0.09179)^2),0))</f>
        <v>94</v>
      </c>
      <c r="U336" s="32" t="s">
        <v>703</v>
      </c>
    </row>
    <row r="337" customFormat="false" ht="15" hidden="false" customHeight="false" outlineLevel="0" collapsed="false">
      <c r="A337" s="32" t="s">
        <v>386</v>
      </c>
      <c r="B337" s="32" t="s">
        <v>517</v>
      </c>
      <c r="C337" s="32" t="s">
        <v>525</v>
      </c>
      <c r="D337" s="54" t="n">
        <v>741</v>
      </c>
      <c r="E337" s="54"/>
      <c r="F337" s="65" t="str">
        <f aca="false">IF(E337="","",D337-E337)</f>
        <v/>
      </c>
      <c r="G337" s="54" t="n">
        <v>736</v>
      </c>
      <c r="H337" s="54"/>
      <c r="I337" s="65" t="str">
        <f aca="false">IF(H337="","",G337-H337)</f>
        <v/>
      </c>
      <c r="J337" s="55" t="n">
        <f aca="false">IF(OR(D337="",D337+G337=0),"",D337/(D337+G337))</f>
        <v>0.501692620176032</v>
      </c>
      <c r="K337" s="55" t="str">
        <f aca="false">IF(E337="","",E337/(E337+H337))</f>
        <v/>
      </c>
      <c r="L337" s="66" t="str">
        <f aca="false">IF(OR(K337="",J337=""),"",(J337-K337)*100)</f>
        <v/>
      </c>
      <c r="M337" s="36" t="n">
        <v>3.81593770440731</v>
      </c>
      <c r="N337" s="36" t="n">
        <v>2.07900889271623</v>
      </c>
      <c r="O337" s="36" t="n">
        <f aca="false">SQRT(M337^2+N337^2)</f>
        <v>4.34553317095963</v>
      </c>
      <c r="P337" s="55" t="n">
        <f aca="false">IF(J337="","",MAX(0,J337-1.96*O337/100))</f>
        <v>0.416520170025224</v>
      </c>
      <c r="Q337" s="55" t="n">
        <f aca="false">IF(J337="","",MIN(1,J337+1.96*O337/100))</f>
        <v>0.586865070326841</v>
      </c>
      <c r="R337" s="32" t="str">
        <f aca="false">IF(L337="","",IF(ABS(L337)&lt;=O337,"Yes","No"))</f>
        <v/>
      </c>
      <c r="S337" s="32" t="str">
        <f aca="false">IF(L337="","",IF(ABS(L337)&lt;=1.96*O337,"Yes","No"))</f>
        <v/>
      </c>
      <c r="T337" s="54" t="n">
        <f aca="false">IF(D337="","",ROUND(SQRT(((D337+G337)*O337/100)^2+(J337*(D337+G337)*0.09179)^2),0))</f>
        <v>94</v>
      </c>
      <c r="U337" s="32" t="s">
        <v>703</v>
      </c>
    </row>
    <row r="338" customFormat="false" ht="15" hidden="false" customHeight="false" outlineLevel="0" collapsed="false">
      <c r="A338" s="32" t="s">
        <v>386</v>
      </c>
      <c r="B338" s="32" t="s">
        <v>517</v>
      </c>
      <c r="C338" s="32" t="s">
        <v>526</v>
      </c>
      <c r="D338" s="54" t="n">
        <v>338</v>
      </c>
      <c r="E338" s="54"/>
      <c r="F338" s="65" t="str">
        <f aca="false">IF(E338="","",D338-E338)</f>
        <v/>
      </c>
      <c r="G338" s="54" t="n">
        <v>338</v>
      </c>
      <c r="H338" s="54"/>
      <c r="I338" s="65" t="str">
        <f aca="false">IF(H338="","",G338-H338)</f>
        <v/>
      </c>
      <c r="J338" s="55" t="n">
        <f aca="false">IF(OR(D338="",D338+G338=0),"",D338/(D338+G338))</f>
        <v>0.5</v>
      </c>
      <c r="K338" s="55" t="str">
        <f aca="false">IF(E338="","",E338/(E338+H338))</f>
        <v/>
      </c>
      <c r="L338" s="66" t="str">
        <f aca="false">IF(OR(K338="",J338=""),"",(J338-K338)*100)</f>
        <v/>
      </c>
      <c r="M338" s="36" t="n">
        <v>4.95394180230378</v>
      </c>
      <c r="N338" s="36" t="n">
        <v>2.07900889271623</v>
      </c>
      <c r="O338" s="36" t="n">
        <f aca="false">SQRT(M338^2+N338^2)</f>
        <v>5.37250568697754</v>
      </c>
      <c r="P338" s="55" t="n">
        <f aca="false">IF(J338="","",MAX(0,J338-1.96*O338/100))</f>
        <v>0.39469888853524</v>
      </c>
      <c r="Q338" s="55" t="n">
        <f aca="false">IF(J338="","",MIN(1,J338+1.96*O338/100))</f>
        <v>0.60530111146476</v>
      </c>
      <c r="R338" s="32" t="str">
        <f aca="false">IF(L338="","",IF(ABS(L338)&lt;=O338,"Yes","No"))</f>
        <v/>
      </c>
      <c r="S338" s="32" t="str">
        <f aca="false">IF(L338="","",IF(ABS(L338)&lt;=1.96*O338,"Yes","No"))</f>
        <v/>
      </c>
      <c r="T338" s="54" t="n">
        <f aca="false">IF(D338="","",ROUND(SQRT(((D338+G338)*O338/100)^2+(J338*(D338+G338)*0.15542)^2),0))</f>
        <v>64</v>
      </c>
      <c r="U338" s="32" t="s">
        <v>703</v>
      </c>
    </row>
    <row r="339" customFormat="false" ht="15" hidden="false" customHeight="false" outlineLevel="0" collapsed="false">
      <c r="A339" s="32" t="s">
        <v>386</v>
      </c>
      <c r="B339" s="32" t="s">
        <v>527</v>
      </c>
      <c r="C339" s="32" t="s">
        <v>528</v>
      </c>
      <c r="D339" s="54" t="n">
        <v>106</v>
      </c>
      <c r="E339" s="54" t="n">
        <v>112</v>
      </c>
      <c r="F339" s="65" t="n">
        <f aca="false">IF(E339="","",D339-E339)</f>
        <v>-6</v>
      </c>
      <c r="G339" s="54" t="n">
        <v>190</v>
      </c>
      <c r="H339" s="54" t="n">
        <v>199</v>
      </c>
      <c r="I339" s="65" t="n">
        <f aca="false">IF(H339="","",G339-H339)</f>
        <v>-9</v>
      </c>
      <c r="J339" s="55" t="n">
        <f aca="false">IF(OR(D339="",D339+G339=0),"",D339/(D339+G339))</f>
        <v>0.358108108108108</v>
      </c>
      <c r="K339" s="55" t="n">
        <f aca="false">IF(E339="","",E339/(E339+H339))</f>
        <v>0.360128617363344</v>
      </c>
      <c r="L339" s="66" t="n">
        <f aca="false">IF(OR(K339="",J339=""),"",(J339-K339)*100)</f>
        <v>-0.202050925523595</v>
      </c>
      <c r="M339" s="36" t="n">
        <v>4.95394180230378</v>
      </c>
      <c r="N339" s="36" t="n">
        <v>2.07900889271623</v>
      </c>
      <c r="O339" s="36" t="n">
        <f aca="false">SQRT(M339^2+N339^2)</f>
        <v>5.37250568697754</v>
      </c>
      <c r="P339" s="55" t="n">
        <f aca="false">IF(J339="","",MAX(0,J339-1.96*O339/100))</f>
        <v>0.252806996643348</v>
      </c>
      <c r="Q339" s="55" t="n">
        <f aca="false">IF(J339="","",MIN(1,J339+1.96*O339/100))</f>
        <v>0.463409219572868</v>
      </c>
      <c r="R339" s="32" t="str">
        <f aca="false">IF(L339="","",IF(ABS(L339)&lt;=O339,"Yes","No"))</f>
        <v>Yes</v>
      </c>
      <c r="S339" s="32" t="str">
        <f aca="false">IF(L339="","",IF(ABS(L339)&lt;=1.96*O339,"Yes","No"))</f>
        <v>Yes</v>
      </c>
      <c r="T339" s="54" t="n">
        <f aca="false">IF(D339="","",ROUND(SQRT(((D339+G339)*O339/100)^2+(J339*(D339+G339)*0.15542)^2),0))</f>
        <v>23</v>
      </c>
      <c r="U339" s="32"/>
    </row>
    <row r="340" customFormat="false" ht="15" hidden="false" customHeight="false" outlineLevel="0" collapsed="false">
      <c r="A340" s="32" t="s">
        <v>386</v>
      </c>
      <c r="B340" s="32" t="s">
        <v>527</v>
      </c>
      <c r="C340" s="32" t="s">
        <v>529</v>
      </c>
      <c r="D340" s="54" t="n">
        <v>236</v>
      </c>
      <c r="E340" s="54" t="n">
        <v>259</v>
      </c>
      <c r="F340" s="65" t="n">
        <f aca="false">IF(E340="","",D340-E340)</f>
        <v>-23</v>
      </c>
      <c r="G340" s="54" t="n">
        <v>477</v>
      </c>
      <c r="H340" s="54" t="n">
        <v>480</v>
      </c>
      <c r="I340" s="65" t="n">
        <f aca="false">IF(H340="","",G340-H340)</f>
        <v>-3</v>
      </c>
      <c r="J340" s="55" t="n">
        <f aca="false">IF(OR(D340="",D340+G340=0),"",D340/(D340+G340))</f>
        <v>0.330995792426367</v>
      </c>
      <c r="K340" s="55" t="n">
        <f aca="false">IF(E340="","",E340/(E340+H340))</f>
        <v>0.350473612990528</v>
      </c>
      <c r="L340" s="66" t="n">
        <f aca="false">IF(OR(K340="",J340=""),"",(J340-K340)*100)</f>
        <v>-1.94778205641603</v>
      </c>
      <c r="M340" s="36" t="n">
        <v>4.95394180230378</v>
      </c>
      <c r="N340" s="36" t="n">
        <v>2.07900889271623</v>
      </c>
      <c r="O340" s="36" t="n">
        <f aca="false">SQRT(M340^2+N340^2)</f>
        <v>5.37250568697754</v>
      </c>
      <c r="P340" s="55" t="n">
        <f aca="false">IF(J340="","",MAX(0,J340-1.96*O340/100))</f>
        <v>0.225694680961608</v>
      </c>
      <c r="Q340" s="55" t="n">
        <f aca="false">IF(J340="","",MIN(1,J340+1.96*O340/100))</f>
        <v>0.436296903891127</v>
      </c>
      <c r="R340" s="32" t="str">
        <f aca="false">IF(L340="","",IF(ABS(L340)&lt;=O340,"Yes","No"))</f>
        <v>Yes</v>
      </c>
      <c r="S340" s="32" t="str">
        <f aca="false">IF(L340="","",IF(ABS(L340)&lt;=1.96*O340,"Yes","No"))</f>
        <v>Yes</v>
      </c>
      <c r="T340" s="54" t="n">
        <f aca="false">IF(D340="","",ROUND(SQRT(((D340+G340)*O340/100)^2+(J340*(D340+G340)*0.15542)^2),0))</f>
        <v>53</v>
      </c>
      <c r="U340" s="32"/>
    </row>
    <row r="341" customFormat="false" ht="15" hidden="false" customHeight="false" outlineLevel="0" collapsed="false">
      <c r="A341" s="32" t="s">
        <v>386</v>
      </c>
      <c r="B341" s="32" t="s">
        <v>527</v>
      </c>
      <c r="C341" s="32" t="s">
        <v>530</v>
      </c>
      <c r="D341" s="54" t="n">
        <v>200</v>
      </c>
      <c r="E341" s="54" t="n">
        <v>204</v>
      </c>
      <c r="F341" s="65" t="n">
        <f aca="false">IF(E341="","",D341-E341)</f>
        <v>-4</v>
      </c>
      <c r="G341" s="54" t="n">
        <v>296</v>
      </c>
      <c r="H341" s="54" t="n">
        <v>301</v>
      </c>
      <c r="I341" s="65" t="n">
        <f aca="false">IF(H341="","",G341-H341)</f>
        <v>-5</v>
      </c>
      <c r="J341" s="55" t="n">
        <f aca="false">IF(OR(D341="",D341+G341=0),"",D341/(D341+G341))</f>
        <v>0.403225806451613</v>
      </c>
      <c r="K341" s="55" t="n">
        <f aca="false">IF(E341="","",E341/(E341+H341))</f>
        <v>0.403960396039604</v>
      </c>
      <c r="L341" s="66" t="n">
        <f aca="false">IF(OR(K341="",J341=""),"",(J341-K341)*100)</f>
        <v>-0.0734589587991108</v>
      </c>
      <c r="M341" s="36" t="n">
        <v>4.95394180230378</v>
      </c>
      <c r="N341" s="36" t="n">
        <v>2.07900889271623</v>
      </c>
      <c r="O341" s="36" t="n">
        <f aca="false">SQRT(M341^2+N341^2)</f>
        <v>5.37250568697754</v>
      </c>
      <c r="P341" s="55" t="n">
        <f aca="false">IF(J341="","",MAX(0,J341-1.96*O341/100))</f>
        <v>0.297924694986853</v>
      </c>
      <c r="Q341" s="55" t="n">
        <f aca="false">IF(J341="","",MIN(1,J341+1.96*O341/100))</f>
        <v>0.508526917916373</v>
      </c>
      <c r="R341" s="32" t="str">
        <f aca="false">IF(L341="","",IF(ABS(L341)&lt;=O341,"Yes","No"))</f>
        <v>Yes</v>
      </c>
      <c r="S341" s="32" t="str">
        <f aca="false">IF(L341="","",IF(ABS(L341)&lt;=1.96*O341,"Yes","No"))</f>
        <v>Yes</v>
      </c>
      <c r="T341" s="54" t="n">
        <f aca="false">IF(D341="","",ROUND(SQRT(((D341+G341)*O341/100)^2+(J341*(D341+G341)*0.15542)^2),0))</f>
        <v>41</v>
      </c>
      <c r="U341" s="32"/>
    </row>
    <row r="342" customFormat="false" ht="15" hidden="false" customHeight="false" outlineLevel="0" collapsed="false">
      <c r="A342" s="32" t="s">
        <v>386</v>
      </c>
      <c r="B342" s="32" t="s">
        <v>527</v>
      </c>
      <c r="C342" s="32" t="s">
        <v>531</v>
      </c>
      <c r="D342" s="54" t="n">
        <v>142</v>
      </c>
      <c r="E342" s="54" t="n">
        <v>128</v>
      </c>
      <c r="F342" s="65" t="n">
        <f aca="false">IF(E342="","",D342-E342)</f>
        <v>14</v>
      </c>
      <c r="G342" s="54" t="n">
        <v>194</v>
      </c>
      <c r="H342" s="54" t="n">
        <v>200</v>
      </c>
      <c r="I342" s="65" t="n">
        <f aca="false">IF(H342="","",G342-H342)</f>
        <v>-6</v>
      </c>
      <c r="J342" s="55" t="n">
        <f aca="false">IF(OR(D342="",D342+G342=0),"",D342/(D342+G342))</f>
        <v>0.422619047619048</v>
      </c>
      <c r="K342" s="55" t="n">
        <f aca="false">IF(E342="","",E342/(E342+H342))</f>
        <v>0.390243902439024</v>
      </c>
      <c r="L342" s="66" t="n">
        <f aca="false">IF(OR(K342="",J342=""),"",(J342-K342)*100)</f>
        <v>3.23751451800232</v>
      </c>
      <c r="M342" s="36" t="n">
        <v>4.95394180230378</v>
      </c>
      <c r="N342" s="36" t="n">
        <v>2.07900889271623</v>
      </c>
      <c r="O342" s="36" t="n">
        <f aca="false">SQRT(M342^2+N342^2)</f>
        <v>5.37250568697754</v>
      </c>
      <c r="P342" s="55" t="n">
        <f aca="false">IF(J342="","",MAX(0,J342-1.96*O342/100))</f>
        <v>0.317317936154288</v>
      </c>
      <c r="Q342" s="55" t="n">
        <f aca="false">IF(J342="","",MIN(1,J342+1.96*O342/100))</f>
        <v>0.527920159083807</v>
      </c>
      <c r="R342" s="32" t="str">
        <f aca="false">IF(L342="","",IF(ABS(L342)&lt;=O342,"Yes","No"))</f>
        <v>Yes</v>
      </c>
      <c r="S342" s="32" t="str">
        <f aca="false">IF(L342="","",IF(ABS(L342)&lt;=1.96*O342,"Yes","No"))</f>
        <v>Yes</v>
      </c>
      <c r="T342" s="54" t="n">
        <f aca="false">IF(D342="","",ROUND(SQRT(((D342+G342)*O342/100)^2+(J342*(D342+G342)*0.15542)^2),0))</f>
        <v>29</v>
      </c>
      <c r="U342" s="32"/>
    </row>
    <row r="343" customFormat="false" ht="15" hidden="false" customHeight="false" outlineLevel="0" collapsed="false">
      <c r="A343" s="32" t="s">
        <v>386</v>
      </c>
      <c r="B343" s="32" t="s">
        <v>532</v>
      </c>
      <c r="C343" s="32" t="s">
        <v>533</v>
      </c>
      <c r="D343" s="54" t="n">
        <v>389</v>
      </c>
      <c r="E343" s="54" t="n">
        <v>412</v>
      </c>
      <c r="F343" s="65" t="n">
        <f aca="false">IF(E343="","",D343-E343)</f>
        <v>-23</v>
      </c>
      <c r="G343" s="54" t="n">
        <v>803</v>
      </c>
      <c r="H343" s="54" t="n">
        <v>767</v>
      </c>
      <c r="I343" s="65" t="n">
        <f aca="false">IF(H343="","",G343-H343)</f>
        <v>36</v>
      </c>
      <c r="J343" s="55" t="n">
        <f aca="false">IF(OR(D343="",D343+G343=0),"",D343/(D343+G343))</f>
        <v>0.326342281879195</v>
      </c>
      <c r="K343" s="55" t="n">
        <f aca="false">IF(E343="","",E343/(E343+H343))</f>
        <v>0.349448685326548</v>
      </c>
      <c r="L343" s="66" t="n">
        <f aca="false">IF(OR(K343="",J343=""),"",(J343-K343)*100)</f>
        <v>-2.31064034473533</v>
      </c>
      <c r="M343" s="36" t="n">
        <v>3.90577125069094</v>
      </c>
      <c r="N343" s="36" t="n">
        <v>2.07900889271623</v>
      </c>
      <c r="O343" s="36" t="n">
        <f aca="false">SQRT(M343^2+N343^2)</f>
        <v>4.42462733331487</v>
      </c>
      <c r="P343" s="55" t="n">
        <f aca="false">IF(J343="","",MAX(0,J343-1.96*O343/100))</f>
        <v>0.239619586146223</v>
      </c>
      <c r="Q343" s="55" t="n">
        <f aca="false">IF(J343="","",MIN(1,J343+1.96*O343/100))</f>
        <v>0.413064977612166</v>
      </c>
      <c r="R343" s="32" t="str">
        <f aca="false">IF(L343="","",IF(ABS(L343)&lt;=O343,"Yes","No"))</f>
        <v>Yes</v>
      </c>
      <c r="S343" s="32" t="str">
        <f aca="false">IF(L343="","",IF(ABS(L343)&lt;=1.96*O343,"Yes","No"))</f>
        <v>Yes</v>
      </c>
      <c r="T343" s="54" t="n">
        <f aca="false">IF(D343="","",ROUND(SQRT(((D343+G343)*O343/100)^2+(J343*(D343+G343)*0.09439)^2),0))</f>
        <v>64</v>
      </c>
      <c r="U343" s="32"/>
    </row>
    <row r="344" customFormat="false" ht="15" hidden="false" customHeight="false" outlineLevel="0" collapsed="false">
      <c r="A344" s="32" t="s">
        <v>386</v>
      </c>
      <c r="B344" s="32" t="s">
        <v>532</v>
      </c>
      <c r="C344" s="32" t="s">
        <v>534</v>
      </c>
      <c r="D344" s="54" t="n">
        <v>327</v>
      </c>
      <c r="E344" s="54" t="n">
        <v>361</v>
      </c>
      <c r="F344" s="65" t="n">
        <f aca="false">IF(E344="","",D344-E344)</f>
        <v>-34</v>
      </c>
      <c r="G344" s="54" t="n">
        <v>659</v>
      </c>
      <c r="H344" s="54" t="n">
        <v>633</v>
      </c>
      <c r="I344" s="65" t="n">
        <f aca="false">IF(H344="","",G344-H344)</f>
        <v>26</v>
      </c>
      <c r="J344" s="55" t="n">
        <f aca="false">IF(OR(D344="",D344+G344=0),"",D344/(D344+G344))</f>
        <v>0.331643002028398</v>
      </c>
      <c r="K344" s="55" t="n">
        <f aca="false">IF(E344="","",E344/(E344+H344))</f>
        <v>0.36317907444668</v>
      </c>
      <c r="L344" s="66" t="n">
        <f aca="false">IF(OR(K344="",J344=""),"",(J344-K344)*100)</f>
        <v>-3.15360724182825</v>
      </c>
      <c r="M344" s="36" t="n">
        <v>3.90577125069094</v>
      </c>
      <c r="N344" s="36" t="n">
        <v>2.07900889271623</v>
      </c>
      <c r="O344" s="36" t="n">
        <f aca="false">SQRT(M344^2+N344^2)</f>
        <v>4.42462733331487</v>
      </c>
      <c r="P344" s="55" t="n">
        <f aca="false">IF(J344="","",MAX(0,J344-1.96*O344/100))</f>
        <v>0.244920306295426</v>
      </c>
      <c r="Q344" s="55" t="n">
        <f aca="false">IF(J344="","",MIN(1,J344+1.96*O344/100))</f>
        <v>0.418365697761369</v>
      </c>
      <c r="R344" s="32" t="str">
        <f aca="false">IF(L344="","",IF(ABS(L344)&lt;=O344,"Yes","No"))</f>
        <v>Yes</v>
      </c>
      <c r="S344" s="32" t="str">
        <f aca="false">IF(L344="","",IF(ABS(L344)&lt;=1.96*O344,"Yes","No"))</f>
        <v>Yes</v>
      </c>
      <c r="T344" s="54" t="n">
        <f aca="false">IF(D344="","",ROUND(SQRT(((D344+G344)*O344/100)^2+(J344*(D344+G344)*0.09439)^2),0))</f>
        <v>53</v>
      </c>
      <c r="U344" s="32"/>
    </row>
    <row r="345" customFormat="false" ht="15" hidden="false" customHeight="false" outlineLevel="0" collapsed="false">
      <c r="A345" s="32" t="s">
        <v>386</v>
      </c>
      <c r="B345" s="32" t="s">
        <v>532</v>
      </c>
      <c r="C345" s="32" t="s">
        <v>535</v>
      </c>
      <c r="D345" s="54" t="n">
        <v>283</v>
      </c>
      <c r="E345" s="54" t="n">
        <v>286</v>
      </c>
      <c r="F345" s="65" t="n">
        <f aca="false">IF(E345="","",D345-E345)</f>
        <v>-3</v>
      </c>
      <c r="G345" s="54" t="n">
        <v>593</v>
      </c>
      <c r="H345" s="54" t="n">
        <v>553</v>
      </c>
      <c r="I345" s="65" t="n">
        <f aca="false">IF(H345="","",G345-H345)</f>
        <v>40</v>
      </c>
      <c r="J345" s="55" t="n">
        <f aca="false">IF(OR(D345="",D345+G345=0),"",D345/(D345+G345))</f>
        <v>0.323059360730594</v>
      </c>
      <c r="K345" s="55" t="n">
        <f aca="false">IF(E345="","",E345/(E345+H345))</f>
        <v>0.34088200238379</v>
      </c>
      <c r="L345" s="66" t="n">
        <f aca="false">IF(OR(K345="",J345=""),"",(J345-K345)*100)</f>
        <v>-1.78226416531966</v>
      </c>
      <c r="M345" s="36" t="n">
        <v>3.90577125069094</v>
      </c>
      <c r="N345" s="36" t="n">
        <v>2.07900889271623</v>
      </c>
      <c r="O345" s="36" t="n">
        <f aca="false">SQRT(M345^2+N345^2)</f>
        <v>4.42462733331487</v>
      </c>
      <c r="P345" s="55" t="n">
        <f aca="false">IF(J345="","",MAX(0,J345-1.96*O345/100))</f>
        <v>0.236336664997622</v>
      </c>
      <c r="Q345" s="55" t="n">
        <f aca="false">IF(J345="","",MIN(1,J345+1.96*O345/100))</f>
        <v>0.409782056463565</v>
      </c>
      <c r="R345" s="32" t="str">
        <f aca="false">IF(L345="","",IF(ABS(L345)&lt;=O345,"Yes","No"))</f>
        <v>Yes</v>
      </c>
      <c r="S345" s="32" t="str">
        <f aca="false">IF(L345="","",IF(ABS(L345)&lt;=1.96*O345,"Yes","No"))</f>
        <v>Yes</v>
      </c>
      <c r="T345" s="54" t="n">
        <f aca="false">IF(D345="","",ROUND(SQRT(((D345+G345)*O345/100)^2+(J345*(D345+G345)*0.09439)^2),0))</f>
        <v>47</v>
      </c>
      <c r="U345" s="32"/>
    </row>
    <row r="346" customFormat="false" ht="15" hidden="false" customHeight="false" outlineLevel="0" collapsed="false">
      <c r="A346" s="32" t="s">
        <v>386</v>
      </c>
      <c r="B346" s="32" t="s">
        <v>532</v>
      </c>
      <c r="C346" s="32" t="s">
        <v>536</v>
      </c>
      <c r="D346" s="54" t="n">
        <v>293</v>
      </c>
      <c r="E346" s="54" t="n">
        <v>302</v>
      </c>
      <c r="F346" s="65" t="n">
        <f aca="false">IF(E346="","",D346-E346)</f>
        <v>-9</v>
      </c>
      <c r="G346" s="54" t="n">
        <v>603</v>
      </c>
      <c r="H346" s="54" t="n">
        <v>608</v>
      </c>
      <c r="I346" s="65" t="n">
        <f aca="false">IF(H346="","",G346-H346)</f>
        <v>-5</v>
      </c>
      <c r="J346" s="55" t="n">
        <f aca="false">IF(OR(D346="",D346+G346=0),"",D346/(D346+G346))</f>
        <v>0.327008928571429</v>
      </c>
      <c r="K346" s="55" t="n">
        <f aca="false">IF(E346="","",E346/(E346+H346))</f>
        <v>0.331868131868132</v>
      </c>
      <c r="L346" s="66" t="n">
        <f aca="false">IF(OR(K346="",J346=""),"",(J346-K346)*100)</f>
        <v>-0.485920329670331</v>
      </c>
      <c r="M346" s="36" t="n">
        <v>3.90577125069094</v>
      </c>
      <c r="N346" s="36" t="n">
        <v>2.07900889271623</v>
      </c>
      <c r="O346" s="36" t="n">
        <f aca="false">SQRT(M346^2+N346^2)</f>
        <v>4.42462733331487</v>
      </c>
      <c r="P346" s="55" t="n">
        <f aca="false">IF(J346="","",MAX(0,J346-1.96*O346/100))</f>
        <v>0.240286232838457</v>
      </c>
      <c r="Q346" s="55" t="n">
        <f aca="false">IF(J346="","",MIN(1,J346+1.96*O346/100))</f>
        <v>0.4137316243044</v>
      </c>
      <c r="R346" s="32" t="str">
        <f aca="false">IF(L346="","",IF(ABS(L346)&lt;=O346,"Yes","No"))</f>
        <v>Yes</v>
      </c>
      <c r="S346" s="32" t="str">
        <f aca="false">IF(L346="","",IF(ABS(L346)&lt;=1.96*O346,"Yes","No"))</f>
        <v>Yes</v>
      </c>
      <c r="T346" s="54" t="n">
        <f aca="false">IF(D346="","",ROUND(SQRT(((D346+G346)*O346/100)^2+(J346*(D346+G346)*0.09439)^2),0))</f>
        <v>48</v>
      </c>
      <c r="U346" s="32"/>
    </row>
    <row r="347" customFormat="false" ht="15" hidden="false" customHeight="false" outlineLevel="0" collapsed="false">
      <c r="A347" s="32" t="s">
        <v>386</v>
      </c>
      <c r="B347" s="32" t="s">
        <v>537</v>
      </c>
      <c r="C347" s="32" t="s">
        <v>538</v>
      </c>
      <c r="D347" s="54" t="n">
        <v>78</v>
      </c>
      <c r="E347" s="54" t="n">
        <v>92</v>
      </c>
      <c r="F347" s="65" t="n">
        <f aca="false">IF(E347="","",D347-E347)</f>
        <v>-14</v>
      </c>
      <c r="G347" s="54" t="n">
        <v>171</v>
      </c>
      <c r="H347" s="54" t="n">
        <v>167</v>
      </c>
      <c r="I347" s="65" t="n">
        <f aca="false">IF(H347="","",G347-H347)</f>
        <v>4</v>
      </c>
      <c r="J347" s="55" t="n">
        <f aca="false">IF(OR(D347="",D347+G347=0),"",D347/(D347+G347))</f>
        <v>0.313253012048193</v>
      </c>
      <c r="K347" s="55" t="n">
        <f aca="false">IF(E347="","",E347/(E347+H347))</f>
        <v>0.355212355212355</v>
      </c>
      <c r="L347" s="66" t="n">
        <f aca="false">IF(OR(K347="",J347=""),"",(J347-K347)*100)</f>
        <v>-4.19593431641625</v>
      </c>
      <c r="M347" s="36" t="n">
        <v>4.95394180230378</v>
      </c>
      <c r="N347" s="36" t="n">
        <v>2.07900889271623</v>
      </c>
      <c r="O347" s="36" t="n">
        <f aca="false">SQRT(M347^2+N347^2)</f>
        <v>5.37250568697754</v>
      </c>
      <c r="P347" s="55" t="n">
        <f aca="false">IF(J347="","",MAX(0,J347-1.96*O347/100))</f>
        <v>0.207951900583433</v>
      </c>
      <c r="Q347" s="55" t="n">
        <f aca="false">IF(J347="","",MIN(1,J347+1.96*O347/100))</f>
        <v>0.418554123512952</v>
      </c>
      <c r="R347" s="32" t="str">
        <f aca="false">IF(L347="","",IF(ABS(L347)&lt;=O347,"Yes","No"))</f>
        <v>Yes</v>
      </c>
      <c r="S347" s="32" t="str">
        <f aca="false">IF(L347="","",IF(ABS(L347)&lt;=1.96*O347,"Yes","No"))</f>
        <v>Yes</v>
      </c>
      <c r="T347" s="54" t="n">
        <f aca="false">IF(D347="","",ROUND(SQRT(((D347+G347)*O347/100)^2+(J347*(D347+G347)*0.15542)^2),0))</f>
        <v>18</v>
      </c>
      <c r="U347" s="32"/>
    </row>
    <row r="348" customFormat="false" ht="15" hidden="false" customHeight="false" outlineLevel="0" collapsed="false">
      <c r="A348" s="32" t="s">
        <v>386</v>
      </c>
      <c r="B348" s="32" t="s">
        <v>539</v>
      </c>
      <c r="C348" s="32" t="s">
        <v>540</v>
      </c>
      <c r="D348" s="54" t="n">
        <v>337</v>
      </c>
      <c r="E348" s="54" t="n">
        <v>335</v>
      </c>
      <c r="F348" s="65" t="n">
        <f aca="false">IF(E348="","",D348-E348)</f>
        <v>2</v>
      </c>
      <c r="G348" s="54" t="n">
        <v>595</v>
      </c>
      <c r="H348" s="54" t="n">
        <v>581</v>
      </c>
      <c r="I348" s="65" t="n">
        <f aca="false">IF(H348="","",G348-H348)</f>
        <v>14</v>
      </c>
      <c r="J348" s="55" t="n">
        <f aca="false">IF(OR(D348="",D348+G348=0),"",D348/(D348+G348))</f>
        <v>0.361587982832618</v>
      </c>
      <c r="K348" s="55" t="n">
        <f aca="false">IF(E348="","",E348/(E348+H348))</f>
        <v>0.365720524017467</v>
      </c>
      <c r="L348" s="66" t="n">
        <f aca="false">IF(OR(K348="",J348=""),"",(J348-K348)*100)</f>
        <v>-0.413254118484924</v>
      </c>
      <c r="M348" s="36" t="n">
        <v>3.90577125069094</v>
      </c>
      <c r="N348" s="36" t="n">
        <v>2.07900889271623</v>
      </c>
      <c r="O348" s="36" t="n">
        <f aca="false">SQRT(M348^2+N348^2)</f>
        <v>4.42462733331487</v>
      </c>
      <c r="P348" s="55" t="n">
        <f aca="false">IF(J348="","",MAX(0,J348-1.96*O348/100))</f>
        <v>0.274865287099647</v>
      </c>
      <c r="Q348" s="55" t="n">
        <f aca="false">IF(J348="","",MIN(1,J348+1.96*O348/100))</f>
        <v>0.448310678565589</v>
      </c>
      <c r="R348" s="32" t="str">
        <f aca="false">IF(L348="","",IF(ABS(L348)&lt;=O348,"Yes","No"))</f>
        <v>Yes</v>
      </c>
      <c r="S348" s="32" t="str">
        <f aca="false">IF(L348="","",IF(ABS(L348)&lt;=1.96*O348,"Yes","No"))</f>
        <v>Yes</v>
      </c>
      <c r="T348" s="54" t="n">
        <f aca="false">IF(D348="","",ROUND(SQRT(((D348+G348)*O348/100)^2+(J348*(D348+G348)*0.09439)^2),0))</f>
        <v>52</v>
      </c>
      <c r="U348" s="32"/>
    </row>
    <row r="349" customFormat="false" ht="15" hidden="false" customHeight="false" outlineLevel="0" collapsed="false">
      <c r="A349" s="32" t="s">
        <v>386</v>
      </c>
      <c r="B349" s="32" t="s">
        <v>541</v>
      </c>
      <c r="C349" s="32" t="s">
        <v>542</v>
      </c>
      <c r="D349" s="54" t="n">
        <v>209</v>
      </c>
      <c r="E349" s="54" t="n">
        <v>210</v>
      </c>
      <c r="F349" s="65" t="n">
        <f aca="false">IF(E349="","",D349-E349)</f>
        <v>-1</v>
      </c>
      <c r="G349" s="54" t="n">
        <v>305</v>
      </c>
      <c r="H349" s="54" t="n">
        <v>309</v>
      </c>
      <c r="I349" s="65" t="n">
        <f aca="false">IF(H349="","",G349-H349)</f>
        <v>-4</v>
      </c>
      <c r="J349" s="55" t="n">
        <f aca="false">IF(OR(D349="",D349+G349=0),"",D349/(D349+G349))</f>
        <v>0.406614785992218</v>
      </c>
      <c r="K349" s="55" t="n">
        <f aca="false">IF(E349="","",E349/(E349+H349))</f>
        <v>0.404624277456647</v>
      </c>
      <c r="L349" s="66" t="n">
        <f aca="false">IF(OR(K349="",J349=""),"",(J349-K349)*100)</f>
        <v>0.199050853557048</v>
      </c>
      <c r="M349" s="36" t="n">
        <v>4.95394180230378</v>
      </c>
      <c r="N349" s="36" t="n">
        <v>2.07900889271623</v>
      </c>
      <c r="O349" s="36" t="n">
        <f aca="false">SQRT(M349^2+N349^2)</f>
        <v>5.37250568697754</v>
      </c>
      <c r="P349" s="55" t="n">
        <f aca="false">IF(J349="","",MAX(0,J349-1.96*O349/100))</f>
        <v>0.301313674527458</v>
      </c>
      <c r="Q349" s="55" t="n">
        <f aca="false">IF(J349="","",MIN(1,J349+1.96*O349/100))</f>
        <v>0.511915897456978</v>
      </c>
      <c r="R349" s="32" t="str">
        <f aca="false">IF(L349="","",IF(ABS(L349)&lt;=O349,"Yes","No"))</f>
        <v>Yes</v>
      </c>
      <c r="S349" s="32" t="str">
        <f aca="false">IF(L349="","",IF(ABS(L349)&lt;=1.96*O349,"Yes","No"))</f>
        <v>Yes</v>
      </c>
      <c r="T349" s="54" t="n">
        <f aca="false">IF(D349="","",ROUND(SQRT(((D349+G349)*O349/100)^2+(J349*(D349+G349)*0.15542)^2),0))</f>
        <v>43</v>
      </c>
      <c r="U349" s="32"/>
    </row>
    <row r="350" customFormat="false" ht="15" hidden="false" customHeight="false" outlineLevel="0" collapsed="false">
      <c r="A350" s="32" t="s">
        <v>386</v>
      </c>
      <c r="B350" s="32" t="s">
        <v>543</v>
      </c>
      <c r="C350" s="32" t="s">
        <v>544</v>
      </c>
      <c r="D350" s="54" t="n">
        <v>312</v>
      </c>
      <c r="E350" s="54" t="n">
        <v>331</v>
      </c>
      <c r="F350" s="65" t="n">
        <f aca="false">IF(E350="","",D350-E350)</f>
        <v>-19</v>
      </c>
      <c r="G350" s="54" t="n">
        <v>460</v>
      </c>
      <c r="H350" s="54" t="n">
        <v>458</v>
      </c>
      <c r="I350" s="65" t="n">
        <f aca="false">IF(H350="","",G350-H350)</f>
        <v>2</v>
      </c>
      <c r="J350" s="55" t="n">
        <f aca="false">IF(OR(D350="",D350+G350=0),"",D350/(D350+G350))</f>
        <v>0.404145077720207</v>
      </c>
      <c r="K350" s="55" t="n">
        <f aca="false">IF(E350="","",E350/(E350+H350))</f>
        <v>0.419518377693283</v>
      </c>
      <c r="L350" s="66" t="n">
        <f aca="false">IF(OR(K350="",J350=""),"",(J350-K350)*100)</f>
        <v>-1.53732999730754</v>
      </c>
      <c r="M350" s="36" t="n">
        <v>3.90577125069094</v>
      </c>
      <c r="N350" s="36" t="n">
        <v>2.07900889271623</v>
      </c>
      <c r="O350" s="36" t="n">
        <f aca="false">SQRT(M350^2+N350^2)</f>
        <v>4.42462733331487</v>
      </c>
      <c r="P350" s="55" t="n">
        <f aca="false">IF(J350="","",MAX(0,J350-1.96*O350/100))</f>
        <v>0.317422381987236</v>
      </c>
      <c r="Q350" s="55" t="n">
        <f aca="false">IF(J350="","",MIN(1,J350+1.96*O350/100))</f>
        <v>0.490867773453179</v>
      </c>
      <c r="R350" s="32" t="str">
        <f aca="false">IF(L350="","",IF(ABS(L350)&lt;=O350,"Yes","No"))</f>
        <v>Yes</v>
      </c>
      <c r="S350" s="32" t="str">
        <f aca="false">IF(L350="","",IF(ABS(L350)&lt;=1.96*O350,"Yes","No"))</f>
        <v>Yes</v>
      </c>
      <c r="T350" s="54" t="n">
        <f aca="false">IF(D350="","",ROUND(SQRT(((D350+G350)*O350/100)^2+(J350*(D350+G350)*0.09439)^2),0))</f>
        <v>45</v>
      </c>
      <c r="U350" s="32"/>
    </row>
    <row r="351" customFormat="false" ht="15" hidden="false" customHeight="false" outlineLevel="0" collapsed="false">
      <c r="A351" s="32" t="s">
        <v>386</v>
      </c>
      <c r="B351" s="32" t="s">
        <v>545</v>
      </c>
      <c r="C351" s="32" t="s">
        <v>546</v>
      </c>
      <c r="D351" s="54" t="n">
        <v>277</v>
      </c>
      <c r="E351" s="54" t="n">
        <v>307</v>
      </c>
      <c r="F351" s="65" t="n">
        <f aca="false">IF(E351="","",D351-E351)</f>
        <v>-30</v>
      </c>
      <c r="G351" s="54" t="n">
        <v>762</v>
      </c>
      <c r="H351" s="54" t="n">
        <v>746</v>
      </c>
      <c r="I351" s="65" t="n">
        <f aca="false">IF(H351="","",G351-H351)</f>
        <v>16</v>
      </c>
      <c r="J351" s="55" t="n">
        <f aca="false">IF(OR(D351="",D351+G351=0),"",D351/(D351+G351))</f>
        <v>0.26660250240616</v>
      </c>
      <c r="K351" s="55" t="n">
        <f aca="false">IF(E351="","",E351/(E351+H351))</f>
        <v>0.291547958214625</v>
      </c>
      <c r="L351" s="66" t="n">
        <f aca="false">IF(OR(K351="",J351=""),"",(J351-K351)*100)</f>
        <v>-2.49454558084651</v>
      </c>
      <c r="M351" s="36" t="n">
        <v>3.90577125069094</v>
      </c>
      <c r="N351" s="36" t="n">
        <v>2.07900889271623</v>
      </c>
      <c r="O351" s="36" t="n">
        <f aca="false">SQRT(M351^2+N351^2)</f>
        <v>4.42462733331487</v>
      </c>
      <c r="P351" s="55" t="n">
        <f aca="false">IF(J351="","",MAX(0,J351-1.96*O351/100))</f>
        <v>0.179879806673188</v>
      </c>
      <c r="Q351" s="55" t="n">
        <f aca="false">IF(J351="","",MIN(1,J351+1.96*O351/100))</f>
        <v>0.353325198139131</v>
      </c>
      <c r="R351" s="32" t="str">
        <f aca="false">IF(L351="","",IF(ABS(L351)&lt;=O351,"Yes","No"))</f>
        <v>Yes</v>
      </c>
      <c r="S351" s="32" t="str">
        <f aca="false">IF(L351="","",IF(ABS(L351)&lt;=1.96*O351,"Yes","No"))</f>
        <v>Yes</v>
      </c>
      <c r="T351" s="54" t="n">
        <f aca="false">IF(D351="","",ROUND(SQRT(((D351+G351)*O351/100)^2+(J351*(D351+G351)*0.09439)^2),0))</f>
        <v>53</v>
      </c>
      <c r="U351" s="32"/>
    </row>
    <row r="352" customFormat="false" ht="15" hidden="false" customHeight="false" outlineLevel="0" collapsed="false">
      <c r="A352" s="32" t="s">
        <v>386</v>
      </c>
      <c r="B352" s="32" t="s">
        <v>545</v>
      </c>
      <c r="C352" s="32" t="s">
        <v>547</v>
      </c>
      <c r="D352" s="54" t="n">
        <v>226</v>
      </c>
      <c r="E352" s="54" t="n">
        <v>232</v>
      </c>
      <c r="F352" s="65" t="n">
        <f aca="false">IF(E352="","",D352-E352)</f>
        <v>-6</v>
      </c>
      <c r="G352" s="54" t="n">
        <v>491</v>
      </c>
      <c r="H352" s="54" t="n">
        <v>487</v>
      </c>
      <c r="I352" s="65" t="n">
        <f aca="false">IF(H352="","",G352-H352)</f>
        <v>4</v>
      </c>
      <c r="J352" s="55" t="n">
        <f aca="false">IF(OR(D352="",D352+G352=0),"",D352/(D352+G352))</f>
        <v>0.315202231520223</v>
      </c>
      <c r="K352" s="55" t="n">
        <f aca="false">IF(E352="","",E352/(E352+H352))</f>
        <v>0.322670375521558</v>
      </c>
      <c r="L352" s="66" t="n">
        <f aca="false">IF(OR(K352="",J352=""),"",(J352-K352)*100)</f>
        <v>-0.746814400133455</v>
      </c>
      <c r="M352" s="36" t="n">
        <v>4.95394180230378</v>
      </c>
      <c r="N352" s="36" t="n">
        <v>2.07900889271623</v>
      </c>
      <c r="O352" s="36" t="n">
        <f aca="false">SQRT(M352^2+N352^2)</f>
        <v>5.37250568697754</v>
      </c>
      <c r="P352" s="55" t="n">
        <f aca="false">IF(J352="","",MAX(0,J352-1.96*O352/100))</f>
        <v>0.209901120055463</v>
      </c>
      <c r="Q352" s="55" t="n">
        <f aca="false">IF(J352="","",MIN(1,J352+1.96*O352/100))</f>
        <v>0.420503342984983</v>
      </c>
      <c r="R352" s="32" t="str">
        <f aca="false">IF(L352="","",IF(ABS(L352)&lt;=O352,"Yes","No"))</f>
        <v>Yes</v>
      </c>
      <c r="S352" s="32" t="str">
        <f aca="false">IF(L352="","",IF(ABS(L352)&lt;=1.96*O352,"Yes","No"))</f>
        <v>Yes</v>
      </c>
      <c r="T352" s="54" t="n">
        <f aca="false">IF(D352="","",ROUND(SQRT(((D352+G352)*O352/100)^2+(J352*(D352+G352)*0.15542)^2),0))</f>
        <v>52</v>
      </c>
      <c r="U352" s="32"/>
    </row>
    <row r="353" customFormat="false" ht="15" hidden="false" customHeight="false" outlineLevel="0" collapsed="false">
      <c r="A353" s="32" t="s">
        <v>386</v>
      </c>
      <c r="B353" s="32" t="s">
        <v>545</v>
      </c>
      <c r="C353" s="32" t="s">
        <v>548</v>
      </c>
      <c r="D353" s="54" t="n">
        <v>174</v>
      </c>
      <c r="E353" s="54" t="n">
        <v>178</v>
      </c>
      <c r="F353" s="65" t="n">
        <f aca="false">IF(E353="","",D353-E353)</f>
        <v>-4</v>
      </c>
      <c r="G353" s="54" t="n">
        <v>444</v>
      </c>
      <c r="H353" s="54" t="n">
        <v>480</v>
      </c>
      <c r="I353" s="65" t="n">
        <f aca="false">IF(H353="","",G353-H353)</f>
        <v>-36</v>
      </c>
      <c r="J353" s="55" t="n">
        <f aca="false">IF(OR(D353="",D353+G353=0),"",D353/(D353+G353))</f>
        <v>0.281553398058252</v>
      </c>
      <c r="K353" s="55" t="n">
        <f aca="false">IF(E353="","",E353/(E353+H353))</f>
        <v>0.270516717325228</v>
      </c>
      <c r="L353" s="66" t="n">
        <f aca="false">IF(OR(K353="",J353=""),"",(J353-K353)*100)</f>
        <v>1.10366807330244</v>
      </c>
      <c r="M353" s="36" t="n">
        <v>4.95394180230378</v>
      </c>
      <c r="N353" s="36" t="n">
        <v>2.07900889271623</v>
      </c>
      <c r="O353" s="36" t="n">
        <f aca="false">SQRT(M353^2+N353^2)</f>
        <v>5.37250568697754</v>
      </c>
      <c r="P353" s="55" t="n">
        <f aca="false">IF(J353="","",MAX(0,J353-1.96*O353/100))</f>
        <v>0.176252286593493</v>
      </c>
      <c r="Q353" s="55" t="n">
        <f aca="false">IF(J353="","",MIN(1,J353+1.96*O353/100))</f>
        <v>0.386854509523012</v>
      </c>
      <c r="R353" s="32" t="str">
        <f aca="false">IF(L353="","",IF(ABS(L353)&lt;=O353,"Yes","No"))</f>
        <v>Yes</v>
      </c>
      <c r="S353" s="32" t="str">
        <f aca="false">IF(L353="","",IF(ABS(L353)&lt;=1.96*O353,"Yes","No"))</f>
        <v>Yes</v>
      </c>
      <c r="T353" s="54" t="n">
        <f aca="false">IF(D353="","",ROUND(SQRT(((D353+G353)*O353/100)^2+(J353*(D353+G353)*0.15542)^2),0))</f>
        <v>43</v>
      </c>
      <c r="U353" s="32"/>
    </row>
    <row r="354" customFormat="false" ht="15" hidden="false" customHeight="false" outlineLevel="0" collapsed="false">
      <c r="A354" s="32" t="s">
        <v>386</v>
      </c>
      <c r="B354" s="32" t="s">
        <v>545</v>
      </c>
      <c r="C354" s="32" t="s">
        <v>549</v>
      </c>
      <c r="D354" s="54" t="n">
        <v>175</v>
      </c>
      <c r="E354" s="54" t="n">
        <v>180</v>
      </c>
      <c r="F354" s="65" t="n">
        <f aca="false">IF(E354="","",D354-E354)</f>
        <v>-5</v>
      </c>
      <c r="G354" s="54" t="n">
        <v>425</v>
      </c>
      <c r="H354" s="54" t="n">
        <v>430</v>
      </c>
      <c r="I354" s="65" t="n">
        <f aca="false">IF(H354="","",G354-H354)</f>
        <v>-5</v>
      </c>
      <c r="J354" s="55" t="n">
        <f aca="false">IF(OR(D354="",D354+G354=0),"",D354/(D354+G354))</f>
        <v>0.291666666666667</v>
      </c>
      <c r="K354" s="55" t="n">
        <f aca="false">IF(E354="","",E354/(E354+H354))</f>
        <v>0.295081967213115</v>
      </c>
      <c r="L354" s="66" t="n">
        <f aca="false">IF(OR(K354="",J354=""),"",(J354-K354)*100)</f>
        <v>-0.341530054644806</v>
      </c>
      <c r="M354" s="36" t="n">
        <v>4.95394180230378</v>
      </c>
      <c r="N354" s="36" t="n">
        <v>2.07900889271623</v>
      </c>
      <c r="O354" s="36" t="n">
        <f aca="false">SQRT(M354^2+N354^2)</f>
        <v>5.37250568697754</v>
      </c>
      <c r="P354" s="55" t="n">
        <f aca="false">IF(J354="","",MAX(0,J354-1.96*O354/100))</f>
        <v>0.186365555201907</v>
      </c>
      <c r="Q354" s="55" t="n">
        <f aca="false">IF(J354="","",MIN(1,J354+1.96*O354/100))</f>
        <v>0.396967778131426</v>
      </c>
      <c r="R354" s="32" t="str">
        <f aca="false">IF(L354="","",IF(ABS(L354)&lt;=O354,"Yes","No"))</f>
        <v>Yes</v>
      </c>
      <c r="S354" s="32" t="str">
        <f aca="false">IF(L354="","",IF(ABS(L354)&lt;=1.96*O354,"Yes","No"))</f>
        <v>Yes</v>
      </c>
      <c r="T354" s="54" t="n">
        <f aca="false">IF(D354="","",ROUND(SQRT(((D354+G354)*O354/100)^2+(J354*(D354+G354)*0.15542)^2),0))</f>
        <v>42</v>
      </c>
      <c r="U354" s="32"/>
    </row>
    <row r="355" customFormat="false" ht="15" hidden="false" customHeight="false" outlineLevel="0" collapsed="false">
      <c r="A355" s="32" t="s">
        <v>386</v>
      </c>
      <c r="B355" s="32" t="s">
        <v>545</v>
      </c>
      <c r="C355" s="32" t="s">
        <v>550</v>
      </c>
      <c r="D355" s="54" t="n">
        <v>302</v>
      </c>
      <c r="E355" s="54" t="n">
        <v>345</v>
      </c>
      <c r="F355" s="65" t="n">
        <f aca="false">IF(E355="","",D355-E355)</f>
        <v>-43</v>
      </c>
      <c r="G355" s="54" t="n">
        <v>586</v>
      </c>
      <c r="H355" s="54" t="n">
        <v>573</v>
      </c>
      <c r="I355" s="65" t="n">
        <f aca="false">IF(H355="","",G355-H355)</f>
        <v>13</v>
      </c>
      <c r="J355" s="55" t="n">
        <f aca="false">IF(OR(D355="",D355+G355=0),"",D355/(D355+G355))</f>
        <v>0.34009009009009</v>
      </c>
      <c r="K355" s="55" t="n">
        <f aca="false">IF(E355="","",E355/(E355+H355))</f>
        <v>0.375816993464052</v>
      </c>
      <c r="L355" s="66" t="n">
        <f aca="false">IF(OR(K355="",J355=""),"",(J355-K355)*100)</f>
        <v>-3.57269033739622</v>
      </c>
      <c r="M355" s="36" t="n">
        <v>3.90577125069094</v>
      </c>
      <c r="N355" s="36" t="n">
        <v>2.07900889271623</v>
      </c>
      <c r="O355" s="36" t="n">
        <f aca="false">SQRT(M355^2+N355^2)</f>
        <v>4.42462733331487</v>
      </c>
      <c r="P355" s="55" t="n">
        <f aca="false">IF(J355="","",MAX(0,J355-1.96*O355/100))</f>
        <v>0.253367394357119</v>
      </c>
      <c r="Q355" s="55" t="n">
        <f aca="false">IF(J355="","",MIN(1,J355+1.96*O355/100))</f>
        <v>0.426812785823062</v>
      </c>
      <c r="R355" s="32" t="str">
        <f aca="false">IF(L355="","",IF(ABS(L355)&lt;=O355,"Yes","No"))</f>
        <v>Yes</v>
      </c>
      <c r="S355" s="32" t="str">
        <f aca="false">IF(L355="","",IF(ABS(L355)&lt;=1.96*O355,"Yes","No"))</f>
        <v>Yes</v>
      </c>
      <c r="T355" s="54" t="n">
        <f aca="false">IF(D355="","",ROUND(SQRT(((D355+G355)*O355/100)^2+(J355*(D355+G355)*0.09439)^2),0))</f>
        <v>49</v>
      </c>
      <c r="U355" s="32"/>
    </row>
    <row r="356" customFormat="false" ht="15" hidden="false" customHeight="false" outlineLevel="0" collapsed="false">
      <c r="A356" s="32" t="s">
        <v>386</v>
      </c>
      <c r="B356" s="32" t="s">
        <v>551</v>
      </c>
      <c r="C356" s="32" t="s">
        <v>552</v>
      </c>
      <c r="D356" s="54" t="n">
        <v>1084</v>
      </c>
      <c r="E356" s="54" t="n">
        <v>1084</v>
      </c>
      <c r="F356" s="65" t="n">
        <f aca="false">IF(E356="","",D356-E356)</f>
        <v>0</v>
      </c>
      <c r="G356" s="54" t="n">
        <v>1151</v>
      </c>
      <c r="H356" s="54" t="n">
        <v>1187</v>
      </c>
      <c r="I356" s="65" t="n">
        <f aca="false">IF(H356="","",G356-H356)</f>
        <v>-36</v>
      </c>
      <c r="J356" s="55" t="n">
        <f aca="false">IF(OR(D356="",D356+G356=0),"",D356/(D356+G356))</f>
        <v>0.485011185682327</v>
      </c>
      <c r="K356" s="55" t="n">
        <f aca="false">IF(E356="","",E356/(E356+H356))</f>
        <v>0.477322765301629</v>
      </c>
      <c r="L356" s="66" t="n">
        <f aca="false">IF(OR(K356="",J356=""),"",(J356-K356)*100)</f>
        <v>0.768842038069734</v>
      </c>
      <c r="M356" s="36" t="n">
        <v>3.81593770440731</v>
      </c>
      <c r="N356" s="36" t="n">
        <v>2.07900889271623</v>
      </c>
      <c r="O356" s="36" t="n">
        <f aca="false">SQRT(M356^2+N356^2)</f>
        <v>4.34553317095963</v>
      </c>
      <c r="P356" s="55" t="n">
        <f aca="false">IF(J356="","",MAX(0,J356-1.96*O356/100))</f>
        <v>0.399838735531518</v>
      </c>
      <c r="Q356" s="55" t="n">
        <f aca="false">IF(J356="","",MIN(1,J356+1.96*O356/100))</f>
        <v>0.570183635833135</v>
      </c>
      <c r="R356" s="32" t="str">
        <f aca="false">IF(L356="","",IF(ABS(L356)&lt;=O356,"Yes","No"))</f>
        <v>Yes</v>
      </c>
      <c r="S356" s="32" t="str">
        <f aca="false">IF(L356="","",IF(ABS(L356)&lt;=1.96*O356,"Yes","No"))</f>
        <v>Yes</v>
      </c>
      <c r="T356" s="54" t="n">
        <f aca="false">IF(D356="","",ROUND(SQRT(((D356+G356)*O356/100)^2+(J356*(D356+G356)*0.09179)^2),0))</f>
        <v>139</v>
      </c>
      <c r="U356" s="32"/>
    </row>
    <row r="357" customFormat="false" ht="15" hidden="false" customHeight="false" outlineLevel="0" collapsed="false">
      <c r="A357" s="32" t="s">
        <v>386</v>
      </c>
      <c r="B357" s="32" t="s">
        <v>551</v>
      </c>
      <c r="C357" s="32" t="s">
        <v>553</v>
      </c>
      <c r="D357" s="54" t="n">
        <v>356</v>
      </c>
      <c r="E357" s="54"/>
      <c r="F357" s="65" t="str">
        <f aca="false">IF(E357="","",D357-E357)</f>
        <v/>
      </c>
      <c r="G357" s="54" t="n">
        <v>377</v>
      </c>
      <c r="H357" s="54"/>
      <c r="I357" s="65" t="str">
        <f aca="false">IF(H357="","",G357-H357)</f>
        <v/>
      </c>
      <c r="J357" s="55" t="n">
        <f aca="false">IF(OR(D357="",D357+G357=0),"",D357/(D357+G357))</f>
        <v>0.485675306957708</v>
      </c>
      <c r="K357" s="55" t="str">
        <f aca="false">IF(E357="","",E357/(E357+H357))</f>
        <v/>
      </c>
      <c r="L357" s="66" t="str">
        <f aca="false">IF(OR(K357="",J357=""),"",(J357-K357)*100)</f>
        <v/>
      </c>
      <c r="M357" s="36" t="n">
        <v>4.95394180230378</v>
      </c>
      <c r="N357" s="36" t="n">
        <v>2.07900889271623</v>
      </c>
      <c r="O357" s="36" t="n">
        <f aca="false">SQRT(M357^2+N357^2)</f>
        <v>5.37250568697754</v>
      </c>
      <c r="P357" s="55" t="n">
        <f aca="false">IF(J357="","",MAX(0,J357-1.96*O357/100))</f>
        <v>0.380374195492948</v>
      </c>
      <c r="Q357" s="55" t="n">
        <f aca="false">IF(J357="","",MIN(1,J357+1.96*O357/100))</f>
        <v>0.590976418422468</v>
      </c>
      <c r="R357" s="32" t="str">
        <f aca="false">IF(L357="","",IF(ABS(L357)&lt;=O357,"Yes","No"))</f>
        <v/>
      </c>
      <c r="S357" s="32" t="str">
        <f aca="false">IF(L357="","",IF(ABS(L357)&lt;=1.96*O357,"Yes","No"))</f>
        <v/>
      </c>
      <c r="T357" s="54" t="n">
        <f aca="false">IF(D357="","",ROUND(SQRT(((D357+G357)*O357/100)^2+(J357*(D357+G357)*0.15542)^2),0))</f>
        <v>68</v>
      </c>
      <c r="U357" s="32" t="s">
        <v>703</v>
      </c>
    </row>
    <row r="358" customFormat="false" ht="15" hidden="false" customHeight="false" outlineLevel="0" collapsed="false">
      <c r="A358" s="32" t="s">
        <v>386</v>
      </c>
      <c r="B358" s="32" t="s">
        <v>551</v>
      </c>
      <c r="C358" s="32" t="s">
        <v>554</v>
      </c>
      <c r="D358" s="54" t="n">
        <v>865</v>
      </c>
      <c r="E358" s="54" t="n">
        <v>880</v>
      </c>
      <c r="F358" s="65" t="n">
        <f aca="false">IF(E358="","",D358-E358)</f>
        <v>-15</v>
      </c>
      <c r="G358" s="54" t="n">
        <v>969</v>
      </c>
      <c r="H358" s="54" t="n">
        <v>960</v>
      </c>
      <c r="I358" s="65" t="n">
        <f aca="false">IF(H358="","",G358-H358)</f>
        <v>9</v>
      </c>
      <c r="J358" s="55" t="n">
        <f aca="false">IF(OR(D358="",D358+G358=0),"",D358/(D358+G358))</f>
        <v>0.47164667393675</v>
      </c>
      <c r="K358" s="55" t="n">
        <f aca="false">IF(E358="","",E358/(E358+H358))</f>
        <v>0.478260869565217</v>
      </c>
      <c r="L358" s="66" t="n">
        <f aca="false">IF(OR(K358="",J358=""),"",(J358-K358)*100)</f>
        <v>-0.661419562846716</v>
      </c>
      <c r="M358" s="36" t="n">
        <v>3.81593770440731</v>
      </c>
      <c r="N358" s="36" t="n">
        <v>2.07900889271623</v>
      </c>
      <c r="O358" s="36" t="n">
        <f aca="false">SQRT(M358^2+N358^2)</f>
        <v>4.34553317095963</v>
      </c>
      <c r="P358" s="55" t="n">
        <f aca="false">IF(J358="","",MAX(0,J358-1.96*O358/100))</f>
        <v>0.386474223785941</v>
      </c>
      <c r="Q358" s="55" t="n">
        <f aca="false">IF(J358="","",MIN(1,J358+1.96*O358/100))</f>
        <v>0.556819124087559</v>
      </c>
      <c r="R358" s="32" t="str">
        <f aca="false">IF(L358="","",IF(ABS(L358)&lt;=O358,"Yes","No"))</f>
        <v>Yes</v>
      </c>
      <c r="S358" s="32" t="str">
        <f aca="false">IF(L358="","",IF(ABS(L358)&lt;=1.96*O358,"Yes","No"))</f>
        <v>Yes</v>
      </c>
      <c r="T358" s="54" t="n">
        <f aca="false">IF(D358="","",ROUND(SQRT(((D358+G358)*O358/100)^2+(J358*(D358+G358)*0.09179)^2),0))</f>
        <v>112</v>
      </c>
      <c r="U358" s="32"/>
    </row>
    <row r="359" customFormat="false" ht="15" hidden="false" customHeight="false" outlineLevel="0" collapsed="false">
      <c r="A359" s="32" t="s">
        <v>386</v>
      </c>
      <c r="B359" s="32" t="s">
        <v>551</v>
      </c>
      <c r="C359" s="32" t="s">
        <v>555</v>
      </c>
      <c r="D359" s="54" t="n">
        <v>267</v>
      </c>
      <c r="E359" s="54"/>
      <c r="F359" s="65" t="str">
        <f aca="false">IF(E359="","",D359-E359)</f>
        <v/>
      </c>
      <c r="G359" s="54" t="n">
        <v>286</v>
      </c>
      <c r="H359" s="54"/>
      <c r="I359" s="65" t="str">
        <f aca="false">IF(H359="","",G359-H359)</f>
        <v/>
      </c>
      <c r="J359" s="55" t="n">
        <f aca="false">IF(OR(D359="",D359+G359=0),"",D359/(D359+G359))</f>
        <v>0.482820976491863</v>
      </c>
      <c r="K359" s="55" t="str">
        <f aca="false">IF(E359="","",E359/(E359+H359))</f>
        <v/>
      </c>
      <c r="L359" s="66" t="str">
        <f aca="false">IF(OR(K359="",J359=""),"",(J359-K359)*100)</f>
        <v/>
      </c>
      <c r="M359" s="36" t="n">
        <v>4.95394180230378</v>
      </c>
      <c r="N359" s="36" t="n">
        <v>2.07900889271623</v>
      </c>
      <c r="O359" s="36" t="n">
        <f aca="false">SQRT(M359^2+N359^2)</f>
        <v>5.37250568697754</v>
      </c>
      <c r="P359" s="55" t="n">
        <f aca="false">IF(J359="","",MAX(0,J359-1.96*O359/100))</f>
        <v>0.377519865027103</v>
      </c>
      <c r="Q359" s="55" t="n">
        <f aca="false">IF(J359="","",MIN(1,J359+1.96*O359/100))</f>
        <v>0.588122087956622</v>
      </c>
      <c r="R359" s="32" t="str">
        <f aca="false">IF(L359="","",IF(ABS(L359)&lt;=O359,"Yes","No"))</f>
        <v/>
      </c>
      <c r="S359" s="32" t="str">
        <f aca="false">IF(L359="","",IF(ABS(L359)&lt;=1.96*O359,"Yes","No"))</f>
        <v/>
      </c>
      <c r="T359" s="54" t="n">
        <f aca="false">IF(D359="","",ROUND(SQRT(((D359+G359)*O359/100)^2+(J359*(D359+G359)*0.15542)^2),0))</f>
        <v>51</v>
      </c>
      <c r="U359" s="32" t="s">
        <v>703</v>
      </c>
    </row>
    <row r="360" customFormat="false" ht="15" hidden="false" customHeight="false" outlineLevel="0" collapsed="false">
      <c r="A360" s="32" t="s">
        <v>386</v>
      </c>
      <c r="B360" s="32" t="s">
        <v>556</v>
      </c>
      <c r="C360" s="32" t="s">
        <v>557</v>
      </c>
      <c r="D360" s="54" t="n">
        <v>422</v>
      </c>
      <c r="E360" s="54" t="n">
        <v>416</v>
      </c>
      <c r="F360" s="65" t="n">
        <f aca="false">IF(E360="","",D360-E360)</f>
        <v>6</v>
      </c>
      <c r="G360" s="54" t="n">
        <v>639</v>
      </c>
      <c r="H360" s="54" t="n">
        <v>658</v>
      </c>
      <c r="I360" s="65" t="n">
        <f aca="false">IF(H360="","",G360-H360)</f>
        <v>-19</v>
      </c>
      <c r="J360" s="55" t="n">
        <f aca="false">IF(OR(D360="",D360+G360=0),"",D360/(D360+G360))</f>
        <v>0.397737983034873</v>
      </c>
      <c r="K360" s="55" t="n">
        <f aca="false">IF(E360="","",E360/(E360+H360))</f>
        <v>0.387337057728119</v>
      </c>
      <c r="L360" s="66" t="n">
        <f aca="false">IF(OR(K360="",J360=""),"",(J360-K360)*100)</f>
        <v>1.04009253067536</v>
      </c>
      <c r="M360" s="36" t="n">
        <v>3.90577125069094</v>
      </c>
      <c r="N360" s="36" t="n">
        <v>2.07900889271623</v>
      </c>
      <c r="O360" s="36" t="n">
        <f aca="false">SQRT(M360^2+N360^2)</f>
        <v>4.42462733331487</v>
      </c>
      <c r="P360" s="55" t="n">
        <f aca="false">IF(J360="","",MAX(0,J360-1.96*O360/100))</f>
        <v>0.311015287301901</v>
      </c>
      <c r="Q360" s="55" t="n">
        <f aca="false">IF(J360="","",MIN(1,J360+1.96*O360/100))</f>
        <v>0.484460678767844</v>
      </c>
      <c r="R360" s="32" t="str">
        <f aca="false">IF(L360="","",IF(ABS(L360)&lt;=O360,"Yes","No"))</f>
        <v>Yes</v>
      </c>
      <c r="S360" s="32" t="str">
        <f aca="false">IF(L360="","",IF(ABS(L360)&lt;=1.96*O360,"Yes","No"))</f>
        <v>Yes</v>
      </c>
      <c r="T360" s="54" t="n">
        <f aca="false">IF(D360="","",ROUND(SQRT(((D360+G360)*O360/100)^2+(J360*(D360+G360)*0.09439)^2),0))</f>
        <v>62</v>
      </c>
      <c r="U360" s="32"/>
    </row>
    <row r="361" customFormat="false" ht="15" hidden="false" customHeight="false" outlineLevel="0" collapsed="false">
      <c r="A361" s="32" t="s">
        <v>386</v>
      </c>
      <c r="B361" s="32" t="s">
        <v>361</v>
      </c>
      <c r="C361" s="32" t="s">
        <v>558</v>
      </c>
      <c r="D361" s="54" t="n">
        <v>531</v>
      </c>
      <c r="E361" s="54" t="n">
        <v>541</v>
      </c>
      <c r="F361" s="65" t="n">
        <f aca="false">IF(E361="","",D361-E361)</f>
        <v>-10</v>
      </c>
      <c r="G361" s="54" t="n">
        <v>1095</v>
      </c>
      <c r="H361" s="54" t="n">
        <v>1106</v>
      </c>
      <c r="I361" s="65" t="n">
        <f aca="false">IF(H361="","",G361-H361)</f>
        <v>-11</v>
      </c>
      <c r="J361" s="55" t="n">
        <f aca="false">IF(OR(D361="",D361+G361=0),"",D361/(D361+G361))</f>
        <v>0.326568265682657</v>
      </c>
      <c r="K361" s="55" t="n">
        <f aca="false">IF(E361="","",E361/(E361+H361))</f>
        <v>0.328476017000607</v>
      </c>
      <c r="L361" s="66" t="n">
        <f aca="false">IF(OR(K361="",J361=""),"",(J361-K361)*100)</f>
        <v>-0.190775131795035</v>
      </c>
      <c r="M361" s="36" t="n">
        <v>3.81593770440731</v>
      </c>
      <c r="N361" s="36" t="n">
        <v>2.07900889271623</v>
      </c>
      <c r="O361" s="36" t="n">
        <f aca="false">SQRT(M361^2+N361^2)</f>
        <v>4.34553317095963</v>
      </c>
      <c r="P361" s="55" t="n">
        <f aca="false">IF(J361="","",MAX(0,J361-1.96*O361/100))</f>
        <v>0.241395815531848</v>
      </c>
      <c r="Q361" s="55" t="n">
        <f aca="false">IF(J361="","",MIN(1,J361+1.96*O361/100))</f>
        <v>0.411740715833466</v>
      </c>
      <c r="R361" s="32" t="str">
        <f aca="false">IF(L361="","",IF(ABS(L361)&lt;=O361,"Yes","No"))</f>
        <v>Yes</v>
      </c>
      <c r="S361" s="32" t="str">
        <f aca="false">IF(L361="","",IF(ABS(L361)&lt;=1.96*O361,"Yes","No"))</f>
        <v>Yes</v>
      </c>
      <c r="T361" s="54" t="n">
        <f aca="false">IF(D361="","",ROUND(SQRT(((D361+G361)*O361/100)^2+(J361*(D361+G361)*0.09179)^2),0))</f>
        <v>86</v>
      </c>
      <c r="U361" s="32"/>
    </row>
    <row r="362" customFormat="false" ht="15" hidden="false" customHeight="false" outlineLevel="0" collapsed="false">
      <c r="A362" s="32" t="s">
        <v>386</v>
      </c>
      <c r="B362" s="32" t="s">
        <v>361</v>
      </c>
      <c r="C362" s="32" t="s">
        <v>559</v>
      </c>
      <c r="D362" s="54" t="n">
        <v>592</v>
      </c>
      <c r="E362" s="54" t="n">
        <v>500</v>
      </c>
      <c r="F362" s="65" t="n">
        <f aca="false">IF(E362="","",D362-E362)</f>
        <v>92</v>
      </c>
      <c r="G362" s="54" t="n">
        <v>1205</v>
      </c>
      <c r="H362" s="54" t="n">
        <v>982</v>
      </c>
      <c r="I362" s="65" t="n">
        <f aca="false">IF(H362="","",G362-H362)</f>
        <v>223</v>
      </c>
      <c r="J362" s="55" t="n">
        <f aca="false">IF(OR(D362="",D362+G362=0),"",D362/(D362+G362))</f>
        <v>0.32943795214246</v>
      </c>
      <c r="K362" s="55" t="n">
        <f aca="false">IF(E362="","",E362/(E362+H362))</f>
        <v>0.337381916329285</v>
      </c>
      <c r="L362" s="66" t="n">
        <f aca="false">IF(OR(K362="",J362=""),"",(J362-K362)*100)</f>
        <v>-0.794396418682514</v>
      </c>
      <c r="M362" s="36" t="n">
        <v>3.81593770440731</v>
      </c>
      <c r="N362" s="36" t="n">
        <v>2.07900889271623</v>
      </c>
      <c r="O362" s="36" t="n">
        <f aca="false">SQRT(M362^2+N362^2)</f>
        <v>4.34553317095963</v>
      </c>
      <c r="P362" s="55" t="n">
        <f aca="false">IF(J362="","",MAX(0,J362-1.96*O362/100))</f>
        <v>0.244265501991651</v>
      </c>
      <c r="Q362" s="55" t="n">
        <f aca="false">IF(J362="","",MIN(1,J362+1.96*O362/100))</f>
        <v>0.414610402293268</v>
      </c>
      <c r="R362" s="32" t="str">
        <f aca="false">IF(L362="","",IF(ABS(L362)&lt;=O362,"Yes","No"))</f>
        <v>Yes</v>
      </c>
      <c r="S362" s="32" t="str">
        <f aca="false">IF(L362="","",IF(ABS(L362)&lt;=1.96*O362,"Yes","No"))</f>
        <v>Yes</v>
      </c>
      <c r="T362" s="54" t="n">
        <f aca="false">IF(D362="","",ROUND(SQRT(((D362+G362)*O362/100)^2+(J362*(D362+G362)*0.09179)^2),0))</f>
        <v>95</v>
      </c>
      <c r="U362" s="32"/>
    </row>
    <row r="363" customFormat="false" ht="15" hidden="false" customHeight="false" outlineLevel="0" collapsed="false">
      <c r="A363" s="32" t="s">
        <v>386</v>
      </c>
      <c r="B363" s="32" t="s">
        <v>561</v>
      </c>
      <c r="C363" s="32" t="s">
        <v>561</v>
      </c>
      <c r="D363" s="54" t="n">
        <v>275</v>
      </c>
      <c r="E363" s="54" t="n">
        <v>281</v>
      </c>
      <c r="F363" s="65" t="n">
        <f aca="false">IF(E363="","",D363-E363)</f>
        <v>-6</v>
      </c>
      <c r="G363" s="54" t="n">
        <v>332</v>
      </c>
      <c r="H363" s="54" t="n">
        <v>310</v>
      </c>
      <c r="I363" s="65" t="n">
        <f aca="false">IF(H363="","",G363-H363)</f>
        <v>22</v>
      </c>
      <c r="J363" s="55" t="n">
        <f aca="false">IF(OR(D363="",D363+G363=0),"",D363/(D363+G363))</f>
        <v>0.453047775947282</v>
      </c>
      <c r="K363" s="55" t="n">
        <f aca="false">IF(E363="","",E363/(E363+H363))</f>
        <v>0.475465313028765</v>
      </c>
      <c r="L363" s="66" t="n">
        <f aca="false">IF(OR(K363="",J363=""),"",(J363-K363)*100)</f>
        <v>-2.24175370814831</v>
      </c>
      <c r="M363" s="36" t="n">
        <v>4.95394180230378</v>
      </c>
      <c r="N363" s="36" t="n">
        <v>2.07900889271623</v>
      </c>
      <c r="O363" s="36" t="n">
        <f aca="false">SQRT(M363^2+N363^2)</f>
        <v>5.37250568697754</v>
      </c>
      <c r="P363" s="55" t="n">
        <f aca="false">IF(J363="","",MAX(0,J363-1.96*O363/100))</f>
        <v>0.347746664482522</v>
      </c>
      <c r="Q363" s="55" t="n">
        <f aca="false">IF(J363="","",MIN(1,J363+1.96*O363/100))</f>
        <v>0.558348887412042</v>
      </c>
      <c r="R363" s="32" t="str">
        <f aca="false">IF(L363="","",IF(ABS(L363)&lt;=O363,"Yes","No"))</f>
        <v>Yes</v>
      </c>
      <c r="S363" s="32" t="str">
        <f aca="false">IF(L363="","",IF(ABS(L363)&lt;=1.96*O363,"Yes","No"))</f>
        <v>Yes</v>
      </c>
      <c r="T363" s="54" t="n">
        <f aca="false">IF(D363="","",ROUND(SQRT(((D363+G363)*O363/100)^2+(J363*(D363+G363)*0.15542)^2),0))</f>
        <v>54</v>
      </c>
      <c r="U363" s="32"/>
    </row>
    <row r="364" customFormat="false" ht="15" hidden="false" customHeight="false" outlineLevel="0" collapsed="false">
      <c r="A364" s="32" t="s">
        <v>386</v>
      </c>
      <c r="B364" s="32" t="s">
        <v>562</v>
      </c>
      <c r="C364" s="32" t="s">
        <v>563</v>
      </c>
      <c r="D364" s="54" t="n">
        <v>474</v>
      </c>
      <c r="E364" s="54" t="n">
        <v>514</v>
      </c>
      <c r="F364" s="65" t="n">
        <f aca="false">IF(E364="","",D364-E364)</f>
        <v>-40</v>
      </c>
      <c r="G364" s="54" t="n">
        <v>724</v>
      </c>
      <c r="H364" s="54" t="n">
        <v>713</v>
      </c>
      <c r="I364" s="65" t="n">
        <f aca="false">IF(H364="","",G364-H364)</f>
        <v>11</v>
      </c>
      <c r="J364" s="55" t="n">
        <f aca="false">IF(OR(D364="",D364+G364=0),"",D364/(D364+G364))</f>
        <v>0.395659432387312</v>
      </c>
      <c r="K364" s="55" t="n">
        <f aca="false">IF(E364="","",E364/(E364+H364))</f>
        <v>0.418907905460473</v>
      </c>
      <c r="L364" s="66" t="n">
        <f aca="false">IF(OR(K364="",J364=""),"",(J364-K364)*100)</f>
        <v>-2.32484730731605</v>
      </c>
      <c r="M364" s="36" t="n">
        <v>3.81593770440731</v>
      </c>
      <c r="N364" s="36" t="n">
        <v>2.07900889271623</v>
      </c>
      <c r="O364" s="36" t="n">
        <f aca="false">SQRT(M364^2+N364^2)</f>
        <v>4.34553317095963</v>
      </c>
      <c r="P364" s="55" t="n">
        <f aca="false">IF(J364="","",MAX(0,J364-1.96*O364/100))</f>
        <v>0.310486982236503</v>
      </c>
      <c r="Q364" s="55" t="n">
        <f aca="false">IF(J364="","",MIN(1,J364+1.96*O364/100))</f>
        <v>0.480831882538121</v>
      </c>
      <c r="R364" s="32" t="str">
        <f aca="false">IF(L364="","",IF(ABS(L364)&lt;=O364,"Yes","No"))</f>
        <v>Yes</v>
      </c>
      <c r="S364" s="32" t="str">
        <f aca="false">IF(L364="","",IF(ABS(L364)&lt;=1.96*O364,"Yes","No"))</f>
        <v>Yes</v>
      </c>
      <c r="T364" s="54" t="n">
        <f aca="false">IF(D364="","",ROUND(SQRT(((D364+G364)*O364/100)^2+(J364*(D364+G364)*0.09179)^2),0))</f>
        <v>68</v>
      </c>
      <c r="U364" s="32"/>
    </row>
    <row r="365" customFormat="false" ht="15" hidden="false" customHeight="false" outlineLevel="0" collapsed="false">
      <c r="A365" s="32" t="s">
        <v>386</v>
      </c>
      <c r="B365" s="32" t="s">
        <v>562</v>
      </c>
      <c r="C365" s="32" t="s">
        <v>564</v>
      </c>
      <c r="D365" s="54" t="n">
        <v>387</v>
      </c>
      <c r="E365" s="54" t="n">
        <v>425</v>
      </c>
      <c r="F365" s="65" t="n">
        <f aca="false">IF(E365="","",D365-E365)</f>
        <v>-38</v>
      </c>
      <c r="G365" s="54" t="n">
        <v>698</v>
      </c>
      <c r="H365" s="54" t="n">
        <v>656</v>
      </c>
      <c r="I365" s="65" t="n">
        <f aca="false">IF(H365="","",G365-H365)</f>
        <v>42</v>
      </c>
      <c r="J365" s="55" t="n">
        <f aca="false">IF(OR(D365="",D365+G365=0),"",D365/(D365+G365))</f>
        <v>0.35668202764977</v>
      </c>
      <c r="K365" s="55" t="n">
        <f aca="false">IF(E365="","",E365/(E365+H365))</f>
        <v>0.393154486586494</v>
      </c>
      <c r="L365" s="66" t="n">
        <f aca="false">IF(OR(K365="",J365=""),"",(J365-K365)*100)</f>
        <v>-3.64724589367244</v>
      </c>
      <c r="M365" s="36" t="n">
        <v>3.90577125069094</v>
      </c>
      <c r="N365" s="36" t="n">
        <v>2.07900889271623</v>
      </c>
      <c r="O365" s="36" t="n">
        <f aca="false">SQRT(M365^2+N365^2)</f>
        <v>4.42462733331487</v>
      </c>
      <c r="P365" s="55" t="n">
        <f aca="false">IF(J365="","",MAX(0,J365-1.96*O365/100))</f>
        <v>0.269959331916798</v>
      </c>
      <c r="Q365" s="55" t="n">
        <f aca="false">IF(J365="","",MIN(1,J365+1.96*O365/100))</f>
        <v>0.443404723382741</v>
      </c>
      <c r="R365" s="32" t="str">
        <f aca="false">IF(L365="","",IF(ABS(L365)&lt;=O365,"Yes","No"))</f>
        <v>Yes</v>
      </c>
      <c r="S365" s="32" t="str">
        <f aca="false">IF(L365="","",IF(ABS(L365)&lt;=1.96*O365,"Yes","No"))</f>
        <v>Yes</v>
      </c>
      <c r="T365" s="54" t="n">
        <f aca="false">IF(D365="","",ROUND(SQRT(((D365+G365)*O365/100)^2+(J365*(D365+G365)*0.09439)^2),0))</f>
        <v>60</v>
      </c>
      <c r="U365" s="32"/>
    </row>
    <row r="366" customFormat="false" ht="15" hidden="false" customHeight="false" outlineLevel="0" collapsed="false">
      <c r="A366" s="32" t="s">
        <v>386</v>
      </c>
      <c r="B366" s="32" t="s">
        <v>562</v>
      </c>
      <c r="C366" s="32" t="s">
        <v>565</v>
      </c>
      <c r="D366" s="54" t="n">
        <v>568</v>
      </c>
      <c r="E366" s="54" t="n">
        <v>624</v>
      </c>
      <c r="F366" s="65" t="n">
        <f aca="false">IF(E366="","",D366-E366)</f>
        <v>-56</v>
      </c>
      <c r="G366" s="54" t="n">
        <v>652</v>
      </c>
      <c r="H366" s="54" t="n">
        <v>618</v>
      </c>
      <c r="I366" s="65" t="n">
        <f aca="false">IF(H366="","",G366-H366)</f>
        <v>34</v>
      </c>
      <c r="J366" s="55" t="n">
        <f aca="false">IF(OR(D366="",D366+G366=0),"",D366/(D366+G366))</f>
        <v>0.465573770491803</v>
      </c>
      <c r="K366" s="55" t="n">
        <f aca="false">IF(E366="","",E366/(E366+H366))</f>
        <v>0.502415458937198</v>
      </c>
      <c r="L366" s="66" t="n">
        <f aca="false">IF(OR(K366="",J366=""),"",(J366-K366)*100)</f>
        <v>-3.68416884453948</v>
      </c>
      <c r="M366" s="36" t="n">
        <v>3.81593770440731</v>
      </c>
      <c r="N366" s="36" t="n">
        <v>2.07900889271623</v>
      </c>
      <c r="O366" s="36" t="n">
        <f aca="false">SQRT(M366^2+N366^2)</f>
        <v>4.34553317095963</v>
      </c>
      <c r="P366" s="55" t="n">
        <f aca="false">IF(J366="","",MAX(0,J366-1.96*O366/100))</f>
        <v>0.380401320340995</v>
      </c>
      <c r="Q366" s="55" t="n">
        <f aca="false">IF(J366="","",MIN(1,J366+1.96*O366/100))</f>
        <v>0.550746220642612</v>
      </c>
      <c r="R366" s="32" t="str">
        <f aca="false">IF(L366="","",IF(ABS(L366)&lt;=O366,"Yes","No"))</f>
        <v>Yes</v>
      </c>
      <c r="S366" s="32" t="str">
        <f aca="false">IF(L366="","",IF(ABS(L366)&lt;=1.96*O366,"Yes","No"))</f>
        <v>Yes</v>
      </c>
      <c r="T366" s="54" t="n">
        <f aca="false">IF(D366="","",ROUND(SQRT(((D366+G366)*O366/100)^2+(J366*(D366+G366)*0.09179)^2),0))</f>
        <v>74</v>
      </c>
      <c r="U366" s="32"/>
    </row>
    <row r="367" customFormat="false" ht="15" hidden="false" customHeight="false" outlineLevel="0" collapsed="false">
      <c r="A367" s="32" t="s">
        <v>386</v>
      </c>
      <c r="B367" s="32" t="s">
        <v>562</v>
      </c>
      <c r="C367" s="32" t="s">
        <v>566</v>
      </c>
      <c r="D367" s="54" t="n">
        <v>284</v>
      </c>
      <c r="E367" s="54" t="n">
        <v>284</v>
      </c>
      <c r="F367" s="65" t="n">
        <f aca="false">IF(E367="","",D367-E367)</f>
        <v>0</v>
      </c>
      <c r="G367" s="54" t="n">
        <v>411</v>
      </c>
      <c r="H367" s="54" t="n">
        <v>414</v>
      </c>
      <c r="I367" s="65" t="n">
        <f aca="false">IF(H367="","",G367-H367)</f>
        <v>-3</v>
      </c>
      <c r="J367" s="55" t="n">
        <f aca="false">IF(OR(D367="",D367+G367=0),"",D367/(D367+G367))</f>
        <v>0.40863309352518</v>
      </c>
      <c r="K367" s="55" t="n">
        <f aca="false">IF(E367="","",E367/(E367+H367))</f>
        <v>0.406876790830946</v>
      </c>
      <c r="L367" s="66" t="n">
        <f aca="false">IF(OR(K367="",J367=""),"",(J367-K367)*100)</f>
        <v>0.175630269423427</v>
      </c>
      <c r="M367" s="36" t="n">
        <v>4.95394180230378</v>
      </c>
      <c r="N367" s="36" t="n">
        <v>2.07900889271623</v>
      </c>
      <c r="O367" s="36" t="n">
        <f aca="false">SQRT(M367^2+N367^2)</f>
        <v>5.37250568697754</v>
      </c>
      <c r="P367" s="55" t="n">
        <f aca="false">IF(J367="","",MAX(0,J367-1.96*O367/100))</f>
        <v>0.30333198206042</v>
      </c>
      <c r="Q367" s="55" t="n">
        <f aca="false">IF(J367="","",MIN(1,J367+1.96*O367/100))</f>
        <v>0.51393420498994</v>
      </c>
      <c r="R367" s="32" t="str">
        <f aca="false">IF(L367="","",IF(ABS(L367)&lt;=O367,"Yes","No"))</f>
        <v>Yes</v>
      </c>
      <c r="S367" s="32" t="str">
        <f aca="false">IF(L367="","",IF(ABS(L367)&lt;=1.96*O367,"Yes","No"))</f>
        <v>Yes</v>
      </c>
      <c r="T367" s="54" t="n">
        <f aca="false">IF(D367="","",ROUND(SQRT(((D367+G367)*O367/100)^2+(J367*(D367+G367)*0.15542)^2),0))</f>
        <v>58</v>
      </c>
      <c r="U367" s="32"/>
    </row>
    <row r="368" customFormat="false" ht="15" hidden="false" customHeight="false" outlineLevel="0" collapsed="false">
      <c r="A368" s="32" t="s">
        <v>386</v>
      </c>
      <c r="B368" s="32" t="s">
        <v>567</v>
      </c>
      <c r="C368" s="32" t="s">
        <v>568</v>
      </c>
      <c r="D368" s="54" t="n">
        <v>634</v>
      </c>
      <c r="E368" s="54" t="n">
        <v>648</v>
      </c>
      <c r="F368" s="65" t="n">
        <f aca="false">IF(E368="","",D368-E368)</f>
        <v>-14</v>
      </c>
      <c r="G368" s="54" t="n">
        <v>448</v>
      </c>
      <c r="H368" s="54" t="n">
        <v>462</v>
      </c>
      <c r="I368" s="65" t="n">
        <f aca="false">IF(H368="","",G368-H368)</f>
        <v>-14</v>
      </c>
      <c r="J368" s="55" t="n">
        <f aca="false">IF(OR(D368="",D368+G368=0),"",D368/(D368+G368))</f>
        <v>0.585951940850277</v>
      </c>
      <c r="K368" s="55" t="n">
        <f aca="false">IF(E368="","",E368/(E368+H368))</f>
        <v>0.583783783783784</v>
      </c>
      <c r="L368" s="66" t="n">
        <f aca="false">IF(OR(K368="",J368=""),"",(J368-K368)*100)</f>
        <v>0.216815706649343</v>
      </c>
      <c r="M368" s="36" t="n">
        <v>3.90577125069094</v>
      </c>
      <c r="N368" s="36" t="n">
        <v>2.07900889271623</v>
      </c>
      <c r="O368" s="36" t="n">
        <f aca="false">SQRT(M368^2+N368^2)</f>
        <v>4.42462733331487</v>
      </c>
      <c r="P368" s="55" t="n">
        <f aca="false">IF(J368="","",MAX(0,J368-1.96*O368/100))</f>
        <v>0.499229245117306</v>
      </c>
      <c r="Q368" s="55" t="n">
        <f aca="false">IF(J368="","",MIN(1,J368+1.96*O368/100))</f>
        <v>0.672674636583249</v>
      </c>
      <c r="R368" s="32" t="str">
        <f aca="false">IF(L368="","",IF(ABS(L368)&lt;=O368,"Yes","No"))</f>
        <v>Yes</v>
      </c>
      <c r="S368" s="32" t="str">
        <f aca="false">IF(L368="","",IF(ABS(L368)&lt;=1.96*O368,"Yes","No"))</f>
        <v>Yes</v>
      </c>
      <c r="T368" s="54" t="n">
        <f aca="false">IF(D368="","",ROUND(SQRT(((D368+G368)*O368/100)^2+(J368*(D368+G368)*0.09439)^2),0))</f>
        <v>77</v>
      </c>
      <c r="U368" s="32"/>
    </row>
    <row r="369" customFormat="false" ht="15" hidden="false" customHeight="false" outlineLevel="0" collapsed="false">
      <c r="A369" s="32" t="s">
        <v>386</v>
      </c>
      <c r="B369" s="32" t="s">
        <v>567</v>
      </c>
      <c r="C369" s="32" t="s">
        <v>569</v>
      </c>
      <c r="D369" s="54" t="n">
        <v>498</v>
      </c>
      <c r="E369" s="54" t="n">
        <v>491</v>
      </c>
      <c r="F369" s="65" t="n">
        <f aca="false">IF(E369="","",D369-E369)</f>
        <v>7</v>
      </c>
      <c r="G369" s="54" t="n">
        <v>385</v>
      </c>
      <c r="H369" s="54" t="n">
        <v>402</v>
      </c>
      <c r="I369" s="65" t="n">
        <f aca="false">IF(H369="","",G369-H369)</f>
        <v>-17</v>
      </c>
      <c r="J369" s="55" t="n">
        <f aca="false">IF(OR(D369="",D369+G369=0),"",D369/(D369+G369))</f>
        <v>0.563986409966025</v>
      </c>
      <c r="K369" s="55" t="n">
        <f aca="false">IF(E369="","",E369/(E369+H369))</f>
        <v>0.5498320268757</v>
      </c>
      <c r="L369" s="66" t="n">
        <f aca="false">IF(OR(K369="",J369=""),"",(J369-K369)*100)</f>
        <v>1.4154383090325</v>
      </c>
      <c r="M369" s="36" t="n">
        <v>3.90577125069094</v>
      </c>
      <c r="N369" s="36" t="n">
        <v>2.07900889271623</v>
      </c>
      <c r="O369" s="36" t="n">
        <f aca="false">SQRT(M369^2+N369^2)</f>
        <v>4.42462733331487</v>
      </c>
      <c r="P369" s="55" t="n">
        <f aca="false">IF(J369="","",MAX(0,J369-1.96*O369/100))</f>
        <v>0.477263714233054</v>
      </c>
      <c r="Q369" s="55" t="n">
        <f aca="false">IF(J369="","",MIN(1,J369+1.96*O369/100))</f>
        <v>0.650709105698996</v>
      </c>
      <c r="R369" s="32" t="str">
        <f aca="false">IF(L369="","",IF(ABS(L369)&lt;=O369,"Yes","No"))</f>
        <v>Yes</v>
      </c>
      <c r="S369" s="32" t="str">
        <f aca="false">IF(L369="","",IF(ABS(L369)&lt;=1.96*O369,"Yes","No"))</f>
        <v>Yes</v>
      </c>
      <c r="T369" s="54" t="n">
        <f aca="false">IF(D369="","",ROUND(SQRT(((D369+G369)*O369/100)^2+(J369*(D369+G369)*0.09439)^2),0))</f>
        <v>61</v>
      </c>
      <c r="U369" s="32"/>
    </row>
    <row r="370" customFormat="false" ht="15" hidden="false" customHeight="false" outlineLevel="0" collapsed="false">
      <c r="A370" s="32" t="s">
        <v>386</v>
      </c>
      <c r="B370" s="32" t="s">
        <v>567</v>
      </c>
      <c r="C370" s="32" t="s">
        <v>570</v>
      </c>
      <c r="D370" s="54" t="n">
        <v>781</v>
      </c>
      <c r="E370" s="54" t="n">
        <v>758</v>
      </c>
      <c r="F370" s="65" t="n">
        <f aca="false">IF(E370="","",D370-E370)</f>
        <v>23</v>
      </c>
      <c r="G370" s="54" t="n">
        <v>659</v>
      </c>
      <c r="H370" s="54" t="n">
        <v>674</v>
      </c>
      <c r="I370" s="65" t="n">
        <f aca="false">IF(H370="","",G370-H370)</f>
        <v>-15</v>
      </c>
      <c r="J370" s="55" t="n">
        <f aca="false">IF(OR(D370="",D370+G370=0),"",D370/(D370+G370))</f>
        <v>0.542361111111111</v>
      </c>
      <c r="K370" s="55" t="n">
        <f aca="false">IF(E370="","",E370/(E370+H370))</f>
        <v>0.529329608938548</v>
      </c>
      <c r="L370" s="66" t="n">
        <f aca="false">IF(OR(K370="",J370=""),"",(J370-K370)*100)</f>
        <v>1.30315021725635</v>
      </c>
      <c r="M370" s="36" t="n">
        <v>3.81593770440731</v>
      </c>
      <c r="N370" s="36" t="n">
        <v>2.07900889271623</v>
      </c>
      <c r="O370" s="36" t="n">
        <f aca="false">SQRT(M370^2+N370^2)</f>
        <v>4.34553317095963</v>
      </c>
      <c r="P370" s="55" t="n">
        <f aca="false">IF(J370="","",MAX(0,J370-1.96*O370/100))</f>
        <v>0.457188660960302</v>
      </c>
      <c r="Q370" s="55" t="n">
        <f aca="false">IF(J370="","",MIN(1,J370+1.96*O370/100))</f>
        <v>0.62753356126192</v>
      </c>
      <c r="R370" s="32" t="str">
        <f aca="false">IF(L370="","",IF(ABS(L370)&lt;=O370,"Yes","No"))</f>
        <v>Yes</v>
      </c>
      <c r="S370" s="32" t="str">
        <f aca="false">IF(L370="","",IF(ABS(L370)&lt;=1.96*O370,"Yes","No"))</f>
        <v>Yes</v>
      </c>
      <c r="T370" s="54" t="n">
        <f aca="false">IF(D370="","",ROUND(SQRT(((D370+G370)*O370/100)^2+(J370*(D370+G370)*0.09179)^2),0))</f>
        <v>95</v>
      </c>
      <c r="U370" s="32"/>
    </row>
    <row r="371" customFormat="false" ht="15" hidden="false" customHeight="false" outlineLevel="0" collapsed="false">
      <c r="A371" s="32" t="s">
        <v>386</v>
      </c>
      <c r="B371" s="32" t="s">
        <v>571</v>
      </c>
      <c r="C371" s="32" t="s">
        <v>571</v>
      </c>
      <c r="D371" s="54" t="n">
        <v>639</v>
      </c>
      <c r="E371" s="54" t="n">
        <v>634</v>
      </c>
      <c r="F371" s="65" t="n">
        <f aca="false">IF(E371="","",D371-E371)</f>
        <v>5</v>
      </c>
      <c r="G371" s="54" t="n">
        <v>887</v>
      </c>
      <c r="H371" s="54" t="n">
        <v>856</v>
      </c>
      <c r="I371" s="65" t="n">
        <f aca="false">IF(H371="","",G371-H371)</f>
        <v>31</v>
      </c>
      <c r="J371" s="55" t="n">
        <f aca="false">IF(OR(D371="",D371+G371=0),"",D371/(D371+G371))</f>
        <v>0.418741808650066</v>
      </c>
      <c r="K371" s="55" t="n">
        <f aca="false">IF(E371="","",E371/(E371+H371))</f>
        <v>0.425503355704698</v>
      </c>
      <c r="L371" s="66" t="n">
        <f aca="false">IF(OR(K371="",J371=""),"",(J371-K371)*100)</f>
        <v>-0.676154705463244</v>
      </c>
      <c r="M371" s="36" t="n">
        <v>3.81593770440731</v>
      </c>
      <c r="N371" s="36" t="n">
        <v>2.07900889271623</v>
      </c>
      <c r="O371" s="36" t="n">
        <f aca="false">SQRT(M371^2+N371^2)</f>
        <v>4.34553317095963</v>
      </c>
      <c r="P371" s="55" t="n">
        <f aca="false">IF(J371="","",MAX(0,J371-1.96*O371/100))</f>
        <v>0.333569358499257</v>
      </c>
      <c r="Q371" s="55" t="n">
        <f aca="false">IF(J371="","",MIN(1,J371+1.96*O371/100))</f>
        <v>0.503914258800874</v>
      </c>
      <c r="R371" s="32" t="str">
        <f aca="false">IF(L371="","",IF(ABS(L371)&lt;=O371,"Yes","No"))</f>
        <v>Yes</v>
      </c>
      <c r="S371" s="32" t="str">
        <f aca="false">IF(L371="","",IF(ABS(L371)&lt;=1.96*O371,"Yes","No"))</f>
        <v>Yes</v>
      </c>
      <c r="T371" s="54" t="n">
        <f aca="false">IF(D371="","",ROUND(SQRT(((D371+G371)*O371/100)^2+(J371*(D371+G371)*0.09179)^2),0))</f>
        <v>89</v>
      </c>
      <c r="U371" s="32"/>
    </row>
    <row r="373" customFormat="false" ht="15" hidden="false" customHeight="false" outlineLevel="0" collapsed="false">
      <c r="A373" s="20" t="s">
        <v>704</v>
      </c>
      <c r="B373" s="67"/>
      <c r="C373" s="67"/>
      <c r="D373" s="68" t="n">
        <f aca="false">SUMIF(E2:E371,"&lt;&gt;",D2:D371)</f>
        <v>181830</v>
      </c>
      <c r="E373" s="68" t="n">
        <f aca="false">SUM(E2:E371)</f>
        <v>183378</v>
      </c>
      <c r="F373" s="69" t="n">
        <f aca="false">D373-E373</f>
        <v>-1548</v>
      </c>
      <c r="G373" s="68" t="n">
        <f aca="false">SUMIF(H2:H371,"&lt;&gt;",G2:G371)</f>
        <v>188756</v>
      </c>
      <c r="H373" s="68" t="n">
        <f aca="false">SUM(H2:H371)</f>
        <v>189309</v>
      </c>
      <c r="I373" s="69" t="n">
        <f aca="false">G373-H373</f>
        <v>-553</v>
      </c>
      <c r="J373" s="70" t="n">
        <f aca="false">D373/(D373+G373)</f>
        <v>0.490655340460784</v>
      </c>
      <c r="K373" s="70" t="n">
        <f aca="false">E373/(E373+H373)</f>
        <v>0.492042920735094</v>
      </c>
      <c r="L373" s="71" t="n">
        <f aca="false">(J373-K373)*100</f>
        <v>-0.13875802743103</v>
      </c>
      <c r="M373" s="72" t="n">
        <v>0</v>
      </c>
      <c r="N373" s="72" t="n">
        <v>2.07900889271623</v>
      </c>
      <c r="O373" s="72" t="n">
        <f aca="false">SQRT(M373^2+N373^2)</f>
        <v>2.07900889271623</v>
      </c>
      <c r="P373" s="70" t="n">
        <f aca="false">J373-1.96*O373/100</f>
        <v>0.449906766163546</v>
      </c>
      <c r="Q373" s="70" t="n">
        <f aca="false">J373+1.96*O373/100</f>
        <v>0.531403914758022</v>
      </c>
      <c r="R373" s="67" t="str">
        <f aca="false">IF(ABS(L373)&lt;=O373,"Yes","No")</f>
        <v>Yes</v>
      </c>
      <c r="S373" s="67" t="str">
        <f aca="false">IF(ABS(L373)&lt;=1.96*O373,"Yes","No")</f>
        <v>Yes</v>
      </c>
      <c r="T373" s="68" t="n">
        <f aca="false">ROUND(SQRT(((D373+G373)*O373/100)^2+(J373*(D373+G373)*0.04993)^2),0)</f>
        <v>11907</v>
      </c>
    </row>
    <row r="374" customFormat="false" ht="15" hidden="false" customHeight="false" outlineLevel="0" collapsed="false">
      <c r="A374" s="20" t="s">
        <v>705</v>
      </c>
      <c r="B374" s="67"/>
      <c r="C374" s="67"/>
      <c r="D374" s="68" t="n">
        <f aca="false">SUM(D2:D371)</f>
        <v>196528</v>
      </c>
      <c r="E374" s="68"/>
      <c r="F374" s="69"/>
      <c r="G374" s="68" t="n">
        <f aca="false">SUM(G2:G371)</f>
        <v>203201</v>
      </c>
      <c r="H374" s="68"/>
      <c r="I374" s="69"/>
      <c r="J374" s="70" t="n">
        <f aca="false">D374/(D374+G374)</f>
        <v>0.491653094971843</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27.3859649122807</v>
      </c>
    </row>
    <row r="377" customFormat="false" ht="15" hidden="false" customHeight="false" outlineLevel="0" collapsed="false">
      <c r="A377" s="2" t="s">
        <v>707</v>
      </c>
      <c r="F377" s="73" t="n">
        <f aca="false">(SUMIF(I2:I371,"&gt;0")-SUMIF(I2:I371,"&lt;0"))/COUNT(I2:I371)</f>
        <v>22.7631578947368</v>
      </c>
    </row>
    <row r="378" customFormat="false" ht="15" hidden="false" customHeight="false" outlineLevel="0" collapsed="false">
      <c r="A378" s="2" t="s">
        <v>708</v>
      </c>
      <c r="F378" s="74" t="n">
        <f aca="false">(SUMIF(L2:L371,"&gt;0")-SUMIF(L2:L371,"&lt;0"))/COUNT(L2:L371)</f>
        <v>1.76805302067314</v>
      </c>
    </row>
    <row r="379" customFormat="false" ht="15" hidden="false" customHeight="false" outlineLevel="0" collapsed="false">
      <c r="A379" s="5" t="s">
        <v>709</v>
      </c>
      <c r="F379" s="75" t="n">
        <f aca="false">SQRT(SUMSQ(L2:L371)/COUNT(L2:L371))</f>
        <v>2.34616017882553</v>
      </c>
    </row>
    <row r="380" customFormat="false" ht="15" hidden="false" customHeight="false" outlineLevel="0" collapsed="false">
      <c r="A380" s="5" t="s">
        <v>710</v>
      </c>
      <c r="F380" s="76" t="n">
        <f aca="false">L373</f>
        <v>-0.13875802743103</v>
      </c>
    </row>
    <row r="381" customFormat="false" ht="15" hidden="false" customHeight="false" outlineLevel="0" collapsed="false">
      <c r="A381" s="5" t="s">
        <v>711</v>
      </c>
      <c r="F381" s="75" t="n">
        <f aca="false">SQRT((SUMSQ(L2:L371)-2*L373*SUM(L2:L371)+COUNT(L2:L371)*L373^2)/COUNT(L2:L371))</f>
        <v>2.35644491593681</v>
      </c>
    </row>
    <row r="382" customFormat="false" ht="15" hidden="false" customHeight="false" outlineLevel="0" collapsed="false">
      <c r="A382" s="2" t="s">
        <v>712</v>
      </c>
      <c r="F382" s="77" t="n">
        <f aca="false">D373/E373-1</f>
        <v>-0.00844157968785786</v>
      </c>
    </row>
    <row r="383" customFormat="false" ht="15" hidden="false" customHeight="false" outlineLevel="0" collapsed="false">
      <c r="A383" s="5" t="s">
        <v>713</v>
      </c>
      <c r="F383" s="78" t="n">
        <f aca="false">G373/H373-1</f>
        <v>-0.00292115007738669</v>
      </c>
    </row>
    <row r="384" customFormat="false" ht="15" hidden="false" customHeight="false" outlineLevel="0" collapsed="false">
      <c r="A384" s="2" t="s">
        <v>714</v>
      </c>
      <c r="F384" s="77" t="n">
        <f aca="false">(D373+G373)/(E373+H373)-1</f>
        <v>-0.00563743838663544</v>
      </c>
    </row>
    <row r="385" customFormat="false" ht="15" hidden="false" customHeight="false" outlineLevel="0" collapsed="false">
      <c r="A385" s="2" t="s">
        <v>715</v>
      </c>
      <c r="F385" s="74" t="n">
        <f aca="false">AVERAGE(O2:O371)</f>
        <v>4.71343937529004</v>
      </c>
    </row>
    <row r="386" customFormat="false" ht="15" hidden="false" customHeight="false" outlineLevel="0" collapsed="false">
      <c r="A386" s="5" t="s">
        <v>716</v>
      </c>
      <c r="F386" s="79" t="n">
        <f aca="false">COUNTIF(R2:R371,"Yes")/(COUNTIF(R2:R371,"Yes")+COUNTIF(R2:R371,"No"))</f>
        <v>0.95906432748538</v>
      </c>
    </row>
    <row r="387" customFormat="false" ht="15" hidden="false" customHeight="false" outlineLevel="0" collapsed="false">
      <c r="A387" s="5" t="s">
        <v>717</v>
      </c>
      <c r="F387" s="79" t="n">
        <f aca="false">COUNTIF(S2:S371,"Yes")/(COUNTIF(S2:S371,"Yes")+COUNTIF(S2:S371,"No"))</f>
        <v>0.997076023391813</v>
      </c>
    </row>
    <row r="388" customFormat="false" ht="15" hidden="false" customHeight="false" outlineLevel="0" collapsed="false">
      <c r="A388" s="2" t="s">
        <v>718</v>
      </c>
      <c r="F388" s="80" t="n">
        <f aca="false">COUNTIFS(L2:L371,"&gt;=-3",L2:L371,"&lt;=3")/COUNT(L2:L371)</f>
        <v>0.839181286549708</v>
      </c>
    </row>
    <row r="389" customFormat="false" ht="15" hidden="false" customHeight="false" outlineLevel="0" collapsed="false">
      <c r="A389" s="2" t="s">
        <v>719</v>
      </c>
      <c r="F389" s="81" t="n">
        <f aca="false">COUNT(E2:E371)</f>
        <v>342</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721</v>
      </c>
    </row>
    <row r="394" customFormat="false" ht="15" hidden="false" customHeight="false" outlineLevel="0" collapsed="false">
      <c r="U394" s="64" t="s">
        <v>722</v>
      </c>
    </row>
    <row r="395" customFormat="false" ht="55.2" hidden="false" customHeight="false" outlineLevel="0" collapsed="false">
      <c r="U395" s="64" t="s">
        <v>730</v>
      </c>
    </row>
    <row r="396" customFormat="false" ht="15" hidden="false" customHeight="false" outlineLevel="0" collapsed="false">
      <c r="U396" s="64" t="s">
        <v>724</v>
      </c>
    </row>
    <row r="397" customFormat="false" ht="28.35" hidden="false" customHeight="false" outlineLevel="0" collapsed="false">
      <c r="U397" s="64" t="s">
        <v>725</v>
      </c>
    </row>
    <row r="398" customFormat="false" ht="28.35" hidden="false" customHeight="false" outlineLevel="0" collapsed="false">
      <c r="U398" s="64" t="s">
        <v>726</v>
      </c>
    </row>
    <row r="399" customFormat="false" ht="28.35" hidden="false" customHeight="false" outlineLevel="0" collapsed="false">
      <c r="U399" s="64" t="s">
        <v>727</v>
      </c>
    </row>
    <row r="400" customFormat="false" ht="41.75" hidden="false" customHeight="false" outlineLevel="0" collapsed="false">
      <c r="U400" s="64" t="s">
        <v>728</v>
      </c>
    </row>
    <row r="401" customFormat="false" ht="28.35" hidden="false" customHeight="false" outlineLevel="0" collapsed="false">
      <c r="U401" s="64" t="s">
        <v>729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689</v>
      </c>
      <c r="H1" s="8" t="s">
        <v>690</v>
      </c>
      <c r="I1" s="8" t="s">
        <v>691</v>
      </c>
      <c r="J1" s="8" t="s">
        <v>692</v>
      </c>
      <c r="K1" s="8" t="s">
        <v>693</v>
      </c>
      <c r="L1" s="8" t="s">
        <v>694</v>
      </c>
      <c r="M1" s="8" t="s">
        <v>695</v>
      </c>
      <c r="N1" s="8" t="s">
        <v>696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147</v>
      </c>
      <c r="E2" s="54" t="n">
        <v>181</v>
      </c>
      <c r="F2" s="65" t="n">
        <f aca="false">IF(E2="","",D2-E2)</f>
        <v>-34</v>
      </c>
      <c r="G2" s="54" t="n">
        <v>291</v>
      </c>
      <c r="H2" s="54" t="n">
        <v>284</v>
      </c>
      <c r="I2" s="65" t="n">
        <f aca="false">IF(H2="","",G2-H2)</f>
        <v>7</v>
      </c>
      <c r="J2" s="55" t="n">
        <f aca="false">IF(OR(D2="",D2+G2=0),"",D2/(D2+G2))</f>
        <v>0.335616438356164</v>
      </c>
      <c r="K2" s="55" t="n">
        <f aca="false">IF(E2="","",E2/(E2+H2))</f>
        <v>0.389247311827957</v>
      </c>
      <c r="L2" s="66" t="n">
        <f aca="false">IF(OR(K2="",J2=""),"",(J2-K2)*100)</f>
        <v>-5.36308734717926</v>
      </c>
      <c r="M2" s="36" t="n">
        <v>6.05013361813634</v>
      </c>
      <c r="N2" s="36" t="n">
        <v>2.07911785891423</v>
      </c>
      <c r="O2" s="36" t="n">
        <f aca="false">SQRT(M2^2+N2^2)</f>
        <v>6.39740946544455</v>
      </c>
      <c r="P2" s="55" t="n">
        <f aca="false">IF(J2="","",MAX(0,J2-1.96*O2/100))</f>
        <v>0.210227212833451</v>
      </c>
      <c r="Q2" s="55" t="n">
        <f aca="false">IF(J2="","",MIN(1,J2+1.96*O2/100))</f>
        <v>0.461005663878878</v>
      </c>
      <c r="R2" s="32" t="str">
        <f aca="false">IF(L2="","",IF(ABS(L2)&lt;=O2,"Yes","No"))</f>
        <v>Yes</v>
      </c>
      <c r="S2" s="32" t="str">
        <f aca="false">IF(L2="","",IF(ABS(L2)&lt;=1.96*O2,"Yes","No"))</f>
        <v>Yes</v>
      </c>
      <c r="T2" s="54" t="n">
        <f aca="false">IF(D2="","",ROUND(SQRT(((D2+G2)*O2/100)^2+(J2*(D2+G2)*0.15542)^2),0))</f>
        <v>36</v>
      </c>
      <c r="U2" s="32"/>
    </row>
    <row r="3" customFormat="false" ht="15" hidden="false" customHeight="false" outlineLevel="0" collapsed="false">
      <c r="A3" s="32" t="s">
        <v>127</v>
      </c>
      <c r="B3" s="32" t="s">
        <v>132</v>
      </c>
      <c r="C3" s="32" t="s">
        <v>132</v>
      </c>
      <c r="D3" s="54" t="n">
        <v>98</v>
      </c>
      <c r="E3" s="54" t="n">
        <v>118</v>
      </c>
      <c r="F3" s="65" t="n">
        <f aca="false">IF(E3="","",D3-E3)</f>
        <v>-20</v>
      </c>
      <c r="G3" s="54" t="n">
        <v>306</v>
      </c>
      <c r="H3" s="54" t="n">
        <v>298</v>
      </c>
      <c r="I3" s="65" t="n">
        <f aca="false">IF(H3="","",G3-H3)</f>
        <v>8</v>
      </c>
      <c r="J3" s="55" t="n">
        <f aca="false">IF(OR(D3="",D3+G3=0),"",D3/(D3+G3))</f>
        <v>0.242574257425743</v>
      </c>
      <c r="K3" s="55" t="n">
        <f aca="false">IF(E3="","",E3/(E3+H3))</f>
        <v>0.283653846153846</v>
      </c>
      <c r="L3" s="66" t="n">
        <f aca="false">IF(OR(K3="",J3=""),"",(J3-K3)*100)</f>
        <v>-4.10795887281036</v>
      </c>
      <c r="M3" s="36" t="n">
        <v>6.05013361813634</v>
      </c>
      <c r="N3" s="36" t="n">
        <v>2.07911785891423</v>
      </c>
      <c r="O3" s="36" t="n">
        <f aca="false">SQRT(M3^2+N3^2)</f>
        <v>6.39740946544455</v>
      </c>
      <c r="P3" s="55" t="n">
        <f aca="false">IF(J3="","",MAX(0,J3-1.96*O3/100))</f>
        <v>0.117185031903029</v>
      </c>
      <c r="Q3" s="55" t="n">
        <f aca="false">IF(J3="","",MIN(1,J3+1.96*O3/100))</f>
        <v>0.367963482948456</v>
      </c>
      <c r="R3" s="32" t="str">
        <f aca="false">IF(L3="","",IF(ABS(L3)&lt;=O3,"Yes","No"))</f>
        <v>Yes</v>
      </c>
      <c r="S3" s="32" t="str">
        <f aca="false">IF(L3="","",IF(ABS(L3)&lt;=1.96*O3,"Yes","No"))</f>
        <v>Yes</v>
      </c>
      <c r="T3" s="54" t="n">
        <f aca="false">IF(D3="","",ROUND(SQRT(((D3+G3)*O3/100)^2+(J3*(D3+G3)*0.15542)^2),0))</f>
        <v>30</v>
      </c>
      <c r="U3" s="32"/>
    </row>
    <row r="4" customFormat="false" ht="15" hidden="false" customHeight="false" outlineLevel="0" collapsed="false">
      <c r="A4" s="32" t="s">
        <v>127</v>
      </c>
      <c r="B4" s="32" t="s">
        <v>133</v>
      </c>
      <c r="C4" s="32" t="s">
        <v>133</v>
      </c>
      <c r="D4" s="54" t="n">
        <v>123</v>
      </c>
      <c r="E4" s="54" t="n">
        <v>143</v>
      </c>
      <c r="F4" s="65" t="n">
        <f aca="false">IF(E4="","",D4-E4)</f>
        <v>-20</v>
      </c>
      <c r="G4" s="54" t="n">
        <v>280</v>
      </c>
      <c r="H4" s="54" t="n">
        <v>309</v>
      </c>
      <c r="I4" s="65" t="n">
        <f aca="false">IF(H4="","",G4-H4)</f>
        <v>-29</v>
      </c>
      <c r="J4" s="55" t="n">
        <f aca="false">IF(OR(D4="",D4+G4=0),"",D4/(D4+G4))</f>
        <v>0.305210918114144</v>
      </c>
      <c r="K4" s="55" t="n">
        <f aca="false">IF(E4="","",E4/(E4+H4))</f>
        <v>0.316371681415929</v>
      </c>
      <c r="L4" s="66" t="n">
        <f aca="false">IF(OR(K4="",J4=""),"",(J4-K4)*100)</f>
        <v>-1.11607633017853</v>
      </c>
      <c r="M4" s="36" t="n">
        <v>6.05013361813634</v>
      </c>
      <c r="N4" s="36" t="n">
        <v>2.07911785891423</v>
      </c>
      <c r="O4" s="36" t="n">
        <f aca="false">SQRT(M4^2+N4^2)</f>
        <v>6.39740946544455</v>
      </c>
      <c r="P4" s="55" t="n">
        <f aca="false">IF(J4="","",MAX(0,J4-1.96*O4/100))</f>
        <v>0.179821692591431</v>
      </c>
      <c r="Q4" s="55" t="n">
        <f aca="false">IF(J4="","",MIN(1,J4+1.96*O4/100))</f>
        <v>0.430600143636857</v>
      </c>
      <c r="R4" s="32" t="str">
        <f aca="false">IF(L4="","",IF(ABS(L4)&lt;=O4,"Yes","No"))</f>
        <v>Yes</v>
      </c>
      <c r="S4" s="32" t="str">
        <f aca="false">IF(L4="","",IF(ABS(L4)&lt;=1.96*O4,"Yes","No"))</f>
        <v>Yes</v>
      </c>
      <c r="T4" s="54" t="n">
        <f aca="false">IF(D4="","",ROUND(SQRT(((D4+G4)*O4/100)^2+(J4*(D4+G4)*0.15542)^2),0))</f>
        <v>32</v>
      </c>
      <c r="U4" s="32"/>
    </row>
    <row r="5" customFormat="false" ht="15" hidden="false" customHeight="false" outlineLevel="0" collapsed="false">
      <c r="A5" s="32" t="s">
        <v>127</v>
      </c>
      <c r="B5" s="32" t="s">
        <v>134</v>
      </c>
      <c r="C5" s="32" t="s">
        <v>135</v>
      </c>
      <c r="D5" s="54" t="n">
        <v>191</v>
      </c>
      <c r="E5" s="54" t="n">
        <v>202</v>
      </c>
      <c r="F5" s="65" t="n">
        <f aca="false">IF(E5="","",D5-E5)</f>
        <v>-11</v>
      </c>
      <c r="G5" s="54" t="n">
        <v>601</v>
      </c>
      <c r="H5" s="54" t="n">
        <v>640</v>
      </c>
      <c r="I5" s="65" t="n">
        <f aca="false">IF(H5="","",G5-H5)</f>
        <v>-39</v>
      </c>
      <c r="J5" s="55" t="n">
        <f aca="false">IF(OR(D5="",D5+G5=0),"",D5/(D5+G5))</f>
        <v>0.241161616161616</v>
      </c>
      <c r="K5" s="55" t="n">
        <f aca="false">IF(E5="","",E5/(E5+H5))</f>
        <v>0.239904988123515</v>
      </c>
      <c r="L5" s="66" t="n">
        <f aca="false">IF(OR(K5="",J5=""),"",(J5-K5)*100)</f>
        <v>0.125662803810073</v>
      </c>
      <c r="M5" s="36" t="n">
        <v>3.93172104178679</v>
      </c>
      <c r="N5" s="36" t="n">
        <v>2.07911785891423</v>
      </c>
      <c r="O5" s="36" t="n">
        <f aca="false">SQRT(M5^2+N5^2)</f>
        <v>4.44760176068913</v>
      </c>
      <c r="P5" s="55" t="n">
        <f aca="false">IF(J5="","",MAX(0,J5-1.96*O5/100))</f>
        <v>0.153988621652109</v>
      </c>
      <c r="Q5" s="55" t="n">
        <f aca="false">IF(J5="","",MIN(1,J5+1.96*O5/100))</f>
        <v>0.328334610671123</v>
      </c>
      <c r="R5" s="32" t="str">
        <f aca="false">IF(L5="","",IF(ABS(L5)&lt;=O5,"Yes","No"))</f>
        <v>Yes</v>
      </c>
      <c r="S5" s="32" t="str">
        <f aca="false">IF(L5="","",IF(ABS(L5)&lt;=1.96*O5,"Yes","No"))</f>
        <v>Yes</v>
      </c>
      <c r="T5" s="54" t="n">
        <f aca="false">IF(D5="","",ROUND(SQRT(((D5+G5)*O5/100)^2+(J5*(D5+G5)*0.09439)^2),0))</f>
        <v>40</v>
      </c>
      <c r="U5" s="32"/>
    </row>
    <row r="6" customFormat="false" ht="15" hidden="false" customHeight="false" outlineLevel="0" collapsed="false">
      <c r="A6" s="32" t="s">
        <v>127</v>
      </c>
      <c r="B6" s="32" t="s">
        <v>134</v>
      </c>
      <c r="C6" s="32" t="s">
        <v>137</v>
      </c>
      <c r="D6" s="54" t="n">
        <v>194</v>
      </c>
      <c r="E6" s="54" t="n">
        <v>232</v>
      </c>
      <c r="F6" s="65" t="n">
        <f aca="false">IF(E6="","",D6-E6)</f>
        <v>-38</v>
      </c>
      <c r="G6" s="54" t="n">
        <v>589</v>
      </c>
      <c r="H6" s="54" t="n">
        <v>603</v>
      </c>
      <c r="I6" s="65" t="n">
        <f aca="false">IF(H6="","",G6-H6)</f>
        <v>-14</v>
      </c>
      <c r="J6" s="55" t="n">
        <f aca="false">IF(OR(D6="",D6+G6=0),"",D6/(D6+G6))</f>
        <v>0.247765006385696</v>
      </c>
      <c r="K6" s="55" t="n">
        <f aca="false">IF(E6="","",E6/(E6+H6))</f>
        <v>0.277844311377246</v>
      </c>
      <c r="L6" s="66" t="n">
        <f aca="false">IF(OR(K6="",J6=""),"",(J6-K6)*100)</f>
        <v>-3.00793049915495</v>
      </c>
      <c r="M6" s="36" t="n">
        <v>3.93172104178679</v>
      </c>
      <c r="N6" s="36" t="n">
        <v>2.07911785891423</v>
      </c>
      <c r="O6" s="36" t="n">
        <f aca="false">SQRT(M6^2+N6^2)</f>
        <v>4.44760176068913</v>
      </c>
      <c r="P6" s="55" t="n">
        <f aca="false">IF(J6="","",MAX(0,J6-1.96*O6/100))</f>
        <v>0.160592011876189</v>
      </c>
      <c r="Q6" s="55" t="n">
        <f aca="false">IF(J6="","",MIN(1,J6+1.96*O6/100))</f>
        <v>0.334938000895203</v>
      </c>
      <c r="R6" s="32" t="str">
        <f aca="false">IF(L6="","",IF(ABS(L6)&lt;=O6,"Yes","No"))</f>
        <v>Yes</v>
      </c>
      <c r="S6" s="32" t="str">
        <f aca="false">IF(L6="","",IF(ABS(L6)&lt;=1.96*O6,"Yes","No"))</f>
        <v>Yes</v>
      </c>
      <c r="T6" s="54" t="n">
        <f aca="false">IF(D6="","",ROUND(SQRT(((D6+G6)*O6/100)^2+(J6*(D6+G6)*0.09439)^2),0))</f>
        <v>39</v>
      </c>
      <c r="U6" s="32"/>
    </row>
    <row r="7" customFormat="false" ht="15" hidden="false" customHeight="false" outlineLevel="0" collapsed="false">
      <c r="A7" s="32" t="s">
        <v>127</v>
      </c>
      <c r="B7" s="32" t="s">
        <v>138</v>
      </c>
      <c r="C7" s="32" t="s">
        <v>138</v>
      </c>
      <c r="D7" s="54" t="n">
        <v>36</v>
      </c>
      <c r="E7" s="54" t="n">
        <v>38</v>
      </c>
      <c r="F7" s="65" t="n">
        <f aca="false">IF(E7="","",D7-E7)</f>
        <v>-2</v>
      </c>
      <c r="G7" s="54" t="n">
        <v>76</v>
      </c>
      <c r="H7" s="54" t="n">
        <v>78</v>
      </c>
      <c r="I7" s="65" t="n">
        <f aca="false">IF(H7="","",G7-H7)</f>
        <v>-2</v>
      </c>
      <c r="J7" s="55" t="n">
        <f aca="false">IF(OR(D7="",D7+G7=0),"",D7/(D7+G7))</f>
        <v>0.321428571428571</v>
      </c>
      <c r="K7" s="55" t="n">
        <f aca="false">IF(E7="","",E7/(E7+H7))</f>
        <v>0.327586206896552</v>
      </c>
      <c r="L7" s="66" t="n">
        <f aca="false">IF(OR(K7="",J7=""),"",(J7-K7)*100)</f>
        <v>-0.615763546798026</v>
      </c>
      <c r="M7" s="36" t="n">
        <v>6.05013361813634</v>
      </c>
      <c r="N7" s="36" t="n">
        <v>2.07911785891423</v>
      </c>
      <c r="O7" s="36" t="n">
        <f aca="false">SQRT(M7^2+N7^2)</f>
        <v>6.39740946544455</v>
      </c>
      <c r="P7" s="55" t="n">
        <f aca="false">IF(J7="","",MAX(0,J7-1.96*O7/100))</f>
        <v>0.196039345905858</v>
      </c>
      <c r="Q7" s="55" t="n">
        <f aca="false">IF(J7="","",MIN(1,J7+1.96*O7/100))</f>
        <v>0.446817796951285</v>
      </c>
      <c r="R7" s="32" t="str">
        <f aca="false">IF(L7="","",IF(ABS(L7)&lt;=O7,"Yes","No"))</f>
        <v>Yes</v>
      </c>
      <c r="S7" s="32" t="str">
        <f aca="false">IF(L7="","",IF(ABS(L7)&lt;=1.96*O7,"Yes","No"))</f>
        <v>Yes</v>
      </c>
      <c r="T7" s="54" t="n">
        <f aca="false">IF(D7="","",ROUND(SQRT(((D7+G7)*O7/100)^2+(J7*(D7+G7)*0.15542)^2),0))</f>
        <v>9</v>
      </c>
      <c r="U7" s="32"/>
    </row>
    <row r="8" customFormat="false" ht="15" hidden="false" customHeight="false" outlineLevel="0" collapsed="false">
      <c r="A8" s="32" t="s">
        <v>127</v>
      </c>
      <c r="B8" s="32" t="s">
        <v>139</v>
      </c>
      <c r="C8" s="32" t="s">
        <v>140</v>
      </c>
      <c r="D8" s="54" t="n">
        <v>255</v>
      </c>
      <c r="E8" s="54" t="n">
        <v>301</v>
      </c>
      <c r="F8" s="65" t="n">
        <f aca="false">IF(E8="","",D8-E8)</f>
        <v>-46</v>
      </c>
      <c r="G8" s="54" t="n">
        <v>754</v>
      </c>
      <c r="H8" s="54" t="n">
        <v>760</v>
      </c>
      <c r="I8" s="65" t="n">
        <f aca="false">IF(H8="","",G8-H8)</f>
        <v>-6</v>
      </c>
      <c r="J8" s="55" t="n">
        <f aca="false">IF(OR(D8="",D8+G8=0),"",D8/(D8+G8))</f>
        <v>0.252725470763132</v>
      </c>
      <c r="K8" s="55" t="n">
        <f aca="false">IF(E8="","",E8/(E8+H8))</f>
        <v>0.283694627709708</v>
      </c>
      <c r="L8" s="66" t="n">
        <f aca="false">IF(OR(K8="",J8=""),"",(J8-K8)*100)</f>
        <v>-3.0969156946576</v>
      </c>
      <c r="M8" s="36" t="n">
        <v>3.93172104178679</v>
      </c>
      <c r="N8" s="36" t="n">
        <v>2.07911785891423</v>
      </c>
      <c r="O8" s="36" t="n">
        <f aca="false">SQRT(M8^2+N8^2)</f>
        <v>4.44760176068913</v>
      </c>
      <c r="P8" s="55" t="n">
        <f aca="false">IF(J8="","",MAX(0,J8-1.96*O8/100))</f>
        <v>0.165552476253625</v>
      </c>
      <c r="Q8" s="55" t="n">
        <f aca="false">IF(J8="","",MIN(1,J8+1.96*O8/100))</f>
        <v>0.339898465272639</v>
      </c>
      <c r="R8" s="32" t="str">
        <f aca="false">IF(L8="","",IF(ABS(L8)&lt;=O8,"Yes","No"))</f>
        <v>Yes</v>
      </c>
      <c r="S8" s="32" t="str">
        <f aca="false">IF(L8="","",IF(ABS(L8)&lt;=1.96*O8,"Yes","No"))</f>
        <v>Yes</v>
      </c>
      <c r="T8" s="54" t="n">
        <f aca="false">IF(D8="","",ROUND(SQRT(((D8+G8)*O8/100)^2+(J8*(D8+G8)*0.09439)^2),0))</f>
        <v>51</v>
      </c>
      <c r="U8" s="32"/>
    </row>
    <row r="9" customFormat="false" ht="15" hidden="false" customHeight="false" outlineLevel="0" collapsed="false">
      <c r="A9" s="32" t="s">
        <v>127</v>
      </c>
      <c r="B9" s="32" t="s">
        <v>139</v>
      </c>
      <c r="C9" s="32" t="s">
        <v>141</v>
      </c>
      <c r="D9" s="54" t="n">
        <v>146</v>
      </c>
      <c r="E9" s="54" t="n">
        <v>164</v>
      </c>
      <c r="F9" s="65" t="n">
        <f aca="false">IF(E9="","",D9-E9)</f>
        <v>-18</v>
      </c>
      <c r="G9" s="54" t="n">
        <v>442</v>
      </c>
      <c r="H9" s="54" t="n">
        <v>450</v>
      </c>
      <c r="I9" s="65" t="n">
        <f aca="false">IF(H9="","",G9-H9)</f>
        <v>-8</v>
      </c>
      <c r="J9" s="55" t="n">
        <f aca="false">IF(OR(D9="",D9+G9=0),"",D9/(D9+G9))</f>
        <v>0.248299319727891</v>
      </c>
      <c r="K9" s="55" t="n">
        <f aca="false">IF(E9="","",E9/(E9+H9))</f>
        <v>0.267100977198697</v>
      </c>
      <c r="L9" s="66" t="n">
        <f aca="false">IF(OR(K9="",J9=""),"",(J9-K9)*100)</f>
        <v>-1.88016574708059</v>
      </c>
      <c r="M9" s="36" t="n">
        <v>6.05013361813634</v>
      </c>
      <c r="N9" s="36" t="n">
        <v>2.07911785891423</v>
      </c>
      <c r="O9" s="36" t="n">
        <f aca="false">SQRT(M9^2+N9^2)</f>
        <v>6.39740946544455</v>
      </c>
      <c r="P9" s="55" t="n">
        <f aca="false">IF(J9="","",MAX(0,J9-1.96*O9/100))</f>
        <v>0.122910094205178</v>
      </c>
      <c r="Q9" s="55" t="n">
        <f aca="false">IF(J9="","",MIN(1,J9+1.96*O9/100))</f>
        <v>0.373688545250604</v>
      </c>
      <c r="R9" s="32" t="str">
        <f aca="false">IF(L9="","",IF(ABS(L9)&lt;=O9,"Yes","No"))</f>
        <v>Yes</v>
      </c>
      <c r="S9" s="32" t="str">
        <f aca="false">IF(L9="","",IF(ABS(L9)&lt;=1.96*O9,"Yes","No"))</f>
        <v>Yes</v>
      </c>
      <c r="T9" s="54" t="n">
        <f aca="false">IF(D9="","",ROUND(SQRT(((D9+G9)*O9/100)^2+(J9*(D9+G9)*0.15542)^2),0))</f>
        <v>44</v>
      </c>
      <c r="U9" s="32"/>
    </row>
    <row r="10" customFormat="false" ht="15" hidden="false" customHeight="false" outlineLevel="0" collapsed="false">
      <c r="A10" s="32" t="s">
        <v>127</v>
      </c>
      <c r="B10" s="32" t="s">
        <v>139</v>
      </c>
      <c r="C10" s="32" t="s">
        <v>142</v>
      </c>
      <c r="D10" s="54" t="n">
        <v>200</v>
      </c>
      <c r="E10" s="54" t="n">
        <v>235</v>
      </c>
      <c r="F10" s="65" t="n">
        <f aca="false">IF(E10="","",D10-E10)</f>
        <v>-35</v>
      </c>
      <c r="G10" s="54" t="n">
        <v>638</v>
      </c>
      <c r="H10" s="54" t="n">
        <v>626</v>
      </c>
      <c r="I10" s="65" t="n">
        <f aca="false">IF(H10="","",G10-H10)</f>
        <v>12</v>
      </c>
      <c r="J10" s="55" t="n">
        <f aca="false">IF(OR(D10="",D10+G10=0),"",D10/(D10+G10))</f>
        <v>0.238663484486874</v>
      </c>
      <c r="K10" s="55" t="n">
        <f aca="false">IF(E10="","",E10/(E10+H10))</f>
        <v>0.272938443670151</v>
      </c>
      <c r="L10" s="66" t="n">
        <f aca="false">IF(OR(K10="",J10=""),"",(J10-K10)*100)</f>
        <v>-3.42749591832775</v>
      </c>
      <c r="M10" s="36" t="n">
        <v>3.93172104178679</v>
      </c>
      <c r="N10" s="36" t="n">
        <v>2.07911785891423</v>
      </c>
      <c r="O10" s="36" t="n">
        <f aca="false">SQRT(M10^2+N10^2)</f>
        <v>4.44760176068913</v>
      </c>
      <c r="P10" s="55" t="n">
        <f aca="false">IF(J10="","",MAX(0,J10-1.96*O10/100))</f>
        <v>0.151490489977367</v>
      </c>
      <c r="Q10" s="55" t="n">
        <f aca="false">IF(J10="","",MIN(1,J10+1.96*O10/100))</f>
        <v>0.32583647899638</v>
      </c>
      <c r="R10" s="32" t="str">
        <f aca="false">IF(L10="","",IF(ABS(L10)&lt;=O10,"Yes","No"))</f>
        <v>Yes</v>
      </c>
      <c r="S10" s="32" t="str">
        <f aca="false">IF(L10="","",IF(ABS(L10)&lt;=1.96*O10,"Yes","No"))</f>
        <v>Yes</v>
      </c>
      <c r="T10" s="54" t="n">
        <f aca="false">IF(D10="","",ROUND(SQRT(((D10+G10)*O10/100)^2+(J10*(D10+G10)*0.09439)^2),0))</f>
        <v>42</v>
      </c>
      <c r="U10" s="32"/>
    </row>
    <row r="11" customFormat="false" ht="15" hidden="false" customHeight="false" outlineLevel="0" collapsed="false">
      <c r="A11" s="32" t="s">
        <v>127</v>
      </c>
      <c r="B11" s="32" t="s">
        <v>143</v>
      </c>
      <c r="C11" s="32" t="s">
        <v>144</v>
      </c>
      <c r="D11" s="54" t="n">
        <v>216</v>
      </c>
      <c r="E11" s="54" t="n">
        <v>229</v>
      </c>
      <c r="F11" s="65" t="n">
        <f aca="false">IF(E11="","",D11-E11)</f>
        <v>-13</v>
      </c>
      <c r="G11" s="54" t="n">
        <v>279</v>
      </c>
      <c r="H11" s="54" t="n">
        <v>297</v>
      </c>
      <c r="I11" s="65" t="n">
        <f aca="false">IF(H11="","",G11-H11)</f>
        <v>-18</v>
      </c>
      <c r="J11" s="55" t="n">
        <f aca="false">IF(OR(D11="",D11+G11=0),"",D11/(D11+G11))</f>
        <v>0.436363636363636</v>
      </c>
      <c r="K11" s="55" t="n">
        <f aca="false">IF(E11="","",E11/(E11+H11))</f>
        <v>0.435361216730038</v>
      </c>
      <c r="L11" s="66" t="n">
        <f aca="false">IF(OR(K11="",J11=""),"",(J11-K11)*100)</f>
        <v>0.100241963359832</v>
      </c>
      <c r="M11" s="36" t="n">
        <v>6.05013361813634</v>
      </c>
      <c r="N11" s="36" t="n">
        <v>2.07911785891423</v>
      </c>
      <c r="O11" s="36" t="n">
        <f aca="false">SQRT(M11^2+N11^2)</f>
        <v>6.39740946544455</v>
      </c>
      <c r="P11" s="55" t="n">
        <f aca="false">IF(J11="","",MAX(0,J11-1.96*O11/100))</f>
        <v>0.310974410840923</v>
      </c>
      <c r="Q11" s="55" t="n">
        <f aca="false">IF(J11="","",MIN(1,J11+1.96*O11/100))</f>
        <v>0.56175286188635</v>
      </c>
      <c r="R11" s="32" t="str">
        <f aca="false">IF(L11="","",IF(ABS(L11)&lt;=O11,"Yes","No"))</f>
        <v>Yes</v>
      </c>
      <c r="S11" s="32" t="str">
        <f aca="false">IF(L11="","",IF(ABS(L11)&lt;=1.96*O11,"Yes","No"))</f>
        <v>Yes</v>
      </c>
      <c r="T11" s="54" t="n">
        <f aca="false">IF(D11="","",ROUND(SQRT(((D11+G11)*O11/100)^2+(J11*(D11+G11)*0.15542)^2),0))</f>
        <v>46</v>
      </c>
      <c r="U11" s="32"/>
    </row>
    <row r="12" customFormat="false" ht="15" hidden="false" customHeight="false" outlineLevel="0" collapsed="false">
      <c r="A12" s="32" t="s">
        <v>127</v>
      </c>
      <c r="B12" s="32" t="s">
        <v>143</v>
      </c>
      <c r="C12" s="32" t="s">
        <v>145</v>
      </c>
      <c r="D12" s="54" t="n">
        <v>158</v>
      </c>
      <c r="E12" s="54" t="n">
        <v>163</v>
      </c>
      <c r="F12" s="65" t="n">
        <f aca="false">IF(E12="","",D12-E12)</f>
        <v>-5</v>
      </c>
      <c r="G12" s="54" t="n">
        <v>212</v>
      </c>
      <c r="H12" s="54" t="n">
        <v>226</v>
      </c>
      <c r="I12" s="65" t="n">
        <f aca="false">IF(H12="","",G12-H12)</f>
        <v>-14</v>
      </c>
      <c r="J12" s="55" t="n">
        <f aca="false">IF(OR(D12="",D12+G12=0),"",D12/(D12+G12))</f>
        <v>0.427027027027027</v>
      </c>
      <c r="K12" s="55" t="n">
        <f aca="false">IF(E12="","",E12/(E12+H12))</f>
        <v>0.419023136246787</v>
      </c>
      <c r="L12" s="66" t="n">
        <f aca="false">IF(OR(K12="",J12=""),"",(J12-K12)*100)</f>
        <v>0.800389078024044</v>
      </c>
      <c r="M12" s="36" t="n">
        <v>6.05013361813634</v>
      </c>
      <c r="N12" s="36" t="n">
        <v>2.07911785891423</v>
      </c>
      <c r="O12" s="36" t="n">
        <f aca="false">SQRT(M12^2+N12^2)</f>
        <v>6.39740946544455</v>
      </c>
      <c r="P12" s="55" t="n">
        <f aca="false">IF(J12="","",MAX(0,J12-1.96*O12/100))</f>
        <v>0.301637801504314</v>
      </c>
      <c r="Q12" s="55" t="n">
        <f aca="false">IF(J12="","",MIN(1,J12+1.96*O12/100))</f>
        <v>0.55241625254974</v>
      </c>
      <c r="R12" s="32" t="str">
        <f aca="false">IF(L12="","",IF(ABS(L12)&lt;=O12,"Yes","No"))</f>
        <v>Yes</v>
      </c>
      <c r="S12" s="32" t="str">
        <f aca="false">IF(L12="","",IF(ABS(L12)&lt;=1.96*O12,"Yes","No"))</f>
        <v>Yes</v>
      </c>
      <c r="T12" s="54" t="n">
        <f aca="false">IF(D12="","",ROUND(SQRT(((D12+G12)*O12/100)^2+(J12*(D12+G12)*0.15542)^2),0))</f>
        <v>34</v>
      </c>
      <c r="U12" s="32"/>
    </row>
    <row r="13" customFormat="false" ht="15" hidden="false" customHeight="false" outlineLevel="0" collapsed="false">
      <c r="A13" s="32" t="s">
        <v>127</v>
      </c>
      <c r="B13" s="32" t="s">
        <v>143</v>
      </c>
      <c r="C13" s="32" t="s">
        <v>146</v>
      </c>
      <c r="D13" s="54" t="n">
        <v>271</v>
      </c>
      <c r="E13" s="54" t="n">
        <v>286</v>
      </c>
      <c r="F13" s="65" t="n">
        <f aca="false">IF(E13="","",D13-E13)</f>
        <v>-15</v>
      </c>
      <c r="G13" s="54" t="n">
        <v>454</v>
      </c>
      <c r="H13" s="54" t="n">
        <v>464</v>
      </c>
      <c r="I13" s="65" t="n">
        <f aca="false">IF(H13="","",G13-H13)</f>
        <v>-10</v>
      </c>
      <c r="J13" s="55" t="n">
        <f aca="false">IF(OR(D13="",D13+G13=0),"",D13/(D13+G13))</f>
        <v>0.373793103448276</v>
      </c>
      <c r="K13" s="55" t="n">
        <f aca="false">IF(E13="","",E13/(E13+H13))</f>
        <v>0.381333333333333</v>
      </c>
      <c r="L13" s="66" t="n">
        <f aca="false">IF(OR(K13="",J13=""),"",(J13-K13)*100)</f>
        <v>-0.754022988505748</v>
      </c>
      <c r="M13" s="36" t="n">
        <v>6.05013361813634</v>
      </c>
      <c r="N13" s="36" t="n">
        <v>2.07911785891423</v>
      </c>
      <c r="O13" s="36" t="n">
        <f aca="false">SQRT(M13^2+N13^2)</f>
        <v>6.39740946544455</v>
      </c>
      <c r="P13" s="55" t="n">
        <f aca="false">IF(J13="","",MAX(0,J13-1.96*O13/100))</f>
        <v>0.248403877925563</v>
      </c>
      <c r="Q13" s="55" t="n">
        <f aca="false">IF(J13="","",MIN(1,J13+1.96*O13/100))</f>
        <v>0.499182328970989</v>
      </c>
      <c r="R13" s="32" t="str">
        <f aca="false">IF(L13="","",IF(ABS(L13)&lt;=O13,"Yes","No"))</f>
        <v>Yes</v>
      </c>
      <c r="S13" s="32" t="str">
        <f aca="false">IF(L13="","",IF(ABS(L13)&lt;=1.96*O13,"Yes","No"))</f>
        <v>Yes</v>
      </c>
      <c r="T13" s="54" t="n">
        <f aca="false">IF(D13="","",ROUND(SQRT(((D13+G13)*O13/100)^2+(J13*(D13+G13)*0.15542)^2),0))</f>
        <v>63</v>
      </c>
      <c r="U13" s="32"/>
    </row>
    <row r="14" customFormat="false" ht="15" hidden="false" customHeight="false" outlineLevel="0" collapsed="false">
      <c r="A14" s="32" t="s">
        <v>127</v>
      </c>
      <c r="B14" s="32" t="s">
        <v>143</v>
      </c>
      <c r="C14" s="32" t="s">
        <v>147</v>
      </c>
      <c r="D14" s="54" t="n">
        <v>132</v>
      </c>
      <c r="E14" s="54" t="n">
        <v>138</v>
      </c>
      <c r="F14" s="65" t="n">
        <f aca="false">IF(E14="","",D14-E14)</f>
        <v>-6</v>
      </c>
      <c r="G14" s="54" t="n">
        <v>117</v>
      </c>
      <c r="H14" s="54" t="n">
        <v>134</v>
      </c>
      <c r="I14" s="65" t="n">
        <f aca="false">IF(H14="","",G14-H14)</f>
        <v>-17</v>
      </c>
      <c r="J14" s="55" t="n">
        <f aca="false">IF(OR(D14="",D14+G14=0),"",D14/(D14+G14))</f>
        <v>0.530120481927711</v>
      </c>
      <c r="K14" s="55" t="n">
        <f aca="false">IF(E14="","",E14/(E14+H14))</f>
        <v>0.507352941176471</v>
      </c>
      <c r="L14" s="66" t="n">
        <f aca="false">IF(OR(K14="",J14=""),"",(J14-K14)*100)</f>
        <v>2.27675407512403</v>
      </c>
      <c r="M14" s="36" t="n">
        <v>6.05013361813634</v>
      </c>
      <c r="N14" s="36" t="n">
        <v>2.07911785891423</v>
      </c>
      <c r="O14" s="36" t="n">
        <f aca="false">SQRT(M14^2+N14^2)</f>
        <v>6.39740946544455</v>
      </c>
      <c r="P14" s="55" t="n">
        <f aca="false">IF(J14="","",MAX(0,J14-1.96*O14/100))</f>
        <v>0.404731256404998</v>
      </c>
      <c r="Q14" s="55" t="n">
        <f aca="false">IF(J14="","",MIN(1,J14+1.96*O14/100))</f>
        <v>0.655509707450424</v>
      </c>
      <c r="R14" s="32" t="str">
        <f aca="false">IF(L14="","",IF(ABS(L14)&lt;=O14,"Yes","No"))</f>
        <v>Yes</v>
      </c>
      <c r="S14" s="32" t="str">
        <f aca="false">IF(L14="","",IF(ABS(L14)&lt;=1.96*O14,"Yes","No"))</f>
        <v>Yes</v>
      </c>
      <c r="T14" s="54" t="n">
        <f aca="false">IF(D14="","",ROUND(SQRT(((D14+G14)*O14/100)^2+(J14*(D14+G14)*0.15542)^2),0))</f>
        <v>26</v>
      </c>
      <c r="U14" s="32"/>
    </row>
    <row r="15" customFormat="false" ht="15" hidden="false" customHeight="false" outlineLevel="0" collapsed="false">
      <c r="A15" s="32" t="s">
        <v>127</v>
      </c>
      <c r="B15" s="32" t="s">
        <v>143</v>
      </c>
      <c r="C15" s="32" t="s">
        <v>148</v>
      </c>
      <c r="D15" s="54" t="n">
        <v>266</v>
      </c>
      <c r="E15" s="54" t="n">
        <v>275</v>
      </c>
      <c r="F15" s="65" t="n">
        <f aca="false">IF(E15="","",D15-E15)</f>
        <v>-9</v>
      </c>
      <c r="G15" s="54" t="n">
        <v>326</v>
      </c>
      <c r="H15" s="54" t="n">
        <v>352</v>
      </c>
      <c r="I15" s="65" t="n">
        <f aca="false">IF(H15="","",G15-H15)</f>
        <v>-26</v>
      </c>
      <c r="J15" s="55" t="n">
        <f aca="false">IF(OR(D15="",D15+G15=0),"",D15/(D15+G15))</f>
        <v>0.449324324324324</v>
      </c>
      <c r="K15" s="55" t="n">
        <f aca="false">IF(E15="","",E15/(E15+H15))</f>
        <v>0.43859649122807</v>
      </c>
      <c r="L15" s="66" t="n">
        <f aca="false">IF(OR(K15="",J15=""),"",(J15-K15)*100)</f>
        <v>1.07278330962542</v>
      </c>
      <c r="M15" s="36" t="n">
        <v>6.05013361813634</v>
      </c>
      <c r="N15" s="36" t="n">
        <v>2.07911785891423</v>
      </c>
      <c r="O15" s="36" t="n">
        <f aca="false">SQRT(M15^2+N15^2)</f>
        <v>6.39740946544455</v>
      </c>
      <c r="P15" s="55" t="n">
        <f aca="false">IF(J15="","",MAX(0,J15-1.96*O15/100))</f>
        <v>0.323935098801611</v>
      </c>
      <c r="Q15" s="55" t="n">
        <f aca="false">IF(J15="","",MIN(1,J15+1.96*O15/100))</f>
        <v>0.574713549847038</v>
      </c>
      <c r="R15" s="32" t="str">
        <f aca="false">IF(L15="","",IF(ABS(L15)&lt;=O15,"Yes","No"))</f>
        <v>Yes</v>
      </c>
      <c r="S15" s="32" t="str">
        <f aca="false">IF(L15="","",IF(ABS(L15)&lt;=1.96*O15,"Yes","No"))</f>
        <v>Yes</v>
      </c>
      <c r="T15" s="54" t="n">
        <f aca="false">IF(D15="","",ROUND(SQRT(((D15+G15)*O15/100)^2+(J15*(D15+G15)*0.15542)^2),0))</f>
        <v>56</v>
      </c>
      <c r="U15" s="32"/>
    </row>
    <row r="16" customFormat="false" ht="15" hidden="false" customHeight="false" outlineLevel="0" collapsed="false">
      <c r="A16" s="32" t="s">
        <v>127</v>
      </c>
      <c r="B16" s="32" t="s">
        <v>149</v>
      </c>
      <c r="C16" s="32" t="s">
        <v>150</v>
      </c>
      <c r="D16" s="54" t="n">
        <v>104</v>
      </c>
      <c r="E16" s="54" t="n">
        <v>120</v>
      </c>
      <c r="F16" s="65" t="n">
        <f aca="false">IF(E16="","",D16-E16)</f>
        <v>-16</v>
      </c>
      <c r="G16" s="54" t="n">
        <v>222</v>
      </c>
      <c r="H16" s="54" t="n">
        <v>202</v>
      </c>
      <c r="I16" s="65" t="n">
        <f aca="false">IF(H16="","",G16-H16)</f>
        <v>20</v>
      </c>
      <c r="J16" s="55" t="n">
        <f aca="false">IF(OR(D16="",D16+G16=0),"",D16/(D16+G16))</f>
        <v>0.319018404907975</v>
      </c>
      <c r="K16" s="55" t="n">
        <f aca="false">IF(E16="","",E16/(E16+H16))</f>
        <v>0.372670807453416</v>
      </c>
      <c r="L16" s="66" t="n">
        <f aca="false">IF(OR(K16="",J16=""),"",(J16-K16)*100)</f>
        <v>-5.36524025454407</v>
      </c>
      <c r="M16" s="36" t="n">
        <v>6.05013361813634</v>
      </c>
      <c r="N16" s="36" t="n">
        <v>2.07911785891423</v>
      </c>
      <c r="O16" s="36" t="n">
        <f aca="false">SQRT(M16^2+N16^2)</f>
        <v>6.39740946544455</v>
      </c>
      <c r="P16" s="55" t="n">
        <f aca="false">IF(J16="","",MAX(0,J16-1.96*O16/100))</f>
        <v>0.193629179385262</v>
      </c>
      <c r="Q16" s="55" t="n">
        <f aca="false">IF(J16="","",MIN(1,J16+1.96*O16/100))</f>
        <v>0.444407630430689</v>
      </c>
      <c r="R16" s="32" t="str">
        <f aca="false">IF(L16="","",IF(ABS(L16)&lt;=O16,"Yes","No"))</f>
        <v>Yes</v>
      </c>
      <c r="S16" s="32" t="str">
        <f aca="false">IF(L16="","",IF(ABS(L16)&lt;=1.96*O16,"Yes","No"))</f>
        <v>Yes</v>
      </c>
      <c r="T16" s="54" t="n">
        <f aca="false">IF(D16="","",ROUND(SQRT(((D16+G16)*O16/100)^2+(J16*(D16+G16)*0.15542)^2),0))</f>
        <v>26</v>
      </c>
      <c r="U16" s="32"/>
    </row>
    <row r="17" customFormat="false" ht="15" hidden="false" customHeight="false" outlineLevel="0" collapsed="false">
      <c r="A17" s="32" t="s">
        <v>127</v>
      </c>
      <c r="B17" s="32" t="s">
        <v>149</v>
      </c>
      <c r="C17" s="32" t="s">
        <v>151</v>
      </c>
      <c r="D17" s="54" t="n">
        <v>203</v>
      </c>
      <c r="E17" s="54" t="n">
        <v>227</v>
      </c>
      <c r="F17" s="65" t="n">
        <f aca="false">IF(E17="","",D17-E17)</f>
        <v>-24</v>
      </c>
      <c r="G17" s="54" t="n">
        <v>513</v>
      </c>
      <c r="H17" s="54" t="n">
        <v>484</v>
      </c>
      <c r="I17" s="65" t="n">
        <f aca="false">IF(H17="","",G17-H17)</f>
        <v>29</v>
      </c>
      <c r="J17" s="55" t="n">
        <f aca="false">IF(OR(D17="",D17+G17=0),"",D17/(D17+G17))</f>
        <v>0.283519553072626</v>
      </c>
      <c r="K17" s="55" t="n">
        <f aca="false">IF(E17="","",E17/(E17+H17))</f>
        <v>0.319268635724332</v>
      </c>
      <c r="L17" s="66" t="n">
        <f aca="false">IF(OR(K17="",J17=""),"",(J17-K17)*100)</f>
        <v>-3.57490826517062</v>
      </c>
      <c r="M17" s="36" t="n">
        <v>6.05013361813634</v>
      </c>
      <c r="N17" s="36" t="n">
        <v>2.07911785891423</v>
      </c>
      <c r="O17" s="36" t="n">
        <f aca="false">SQRT(M17^2+N17^2)</f>
        <v>6.39740946544455</v>
      </c>
      <c r="P17" s="55" t="n">
        <f aca="false">IF(J17="","",MAX(0,J17-1.96*O17/100))</f>
        <v>0.158130327549913</v>
      </c>
      <c r="Q17" s="55" t="n">
        <f aca="false">IF(J17="","",MIN(1,J17+1.96*O17/100))</f>
        <v>0.408908778595339</v>
      </c>
      <c r="R17" s="32" t="str">
        <f aca="false">IF(L17="","",IF(ABS(L17)&lt;=O17,"Yes","No"))</f>
        <v>Yes</v>
      </c>
      <c r="S17" s="32" t="str">
        <f aca="false">IF(L17="","",IF(ABS(L17)&lt;=1.96*O17,"Yes","No"))</f>
        <v>Yes</v>
      </c>
      <c r="T17" s="54" t="n">
        <f aca="false">IF(D17="","",ROUND(SQRT(((D17+G17)*O17/100)^2+(J17*(D17+G17)*0.15542)^2),0))</f>
        <v>56</v>
      </c>
      <c r="U17" s="32"/>
    </row>
    <row r="18" customFormat="false" ht="15" hidden="false" customHeight="false" outlineLevel="0" collapsed="false">
      <c r="A18" s="32" t="s">
        <v>127</v>
      </c>
      <c r="B18" s="32" t="s">
        <v>152</v>
      </c>
      <c r="C18" s="32" t="s">
        <v>153</v>
      </c>
      <c r="D18" s="54" t="n">
        <v>254</v>
      </c>
      <c r="E18" s="54" t="n">
        <v>249</v>
      </c>
      <c r="F18" s="65" t="n">
        <f aca="false">IF(E18="","",D18-E18)</f>
        <v>5</v>
      </c>
      <c r="G18" s="54" t="n">
        <v>399</v>
      </c>
      <c r="H18" s="54" t="n">
        <v>392</v>
      </c>
      <c r="I18" s="65" t="n">
        <f aca="false">IF(H18="","",G18-H18)</f>
        <v>7</v>
      </c>
      <c r="J18" s="55" t="n">
        <f aca="false">IF(OR(D18="",D18+G18=0),"",D18/(D18+G18))</f>
        <v>0.388973966309342</v>
      </c>
      <c r="K18" s="55" t="n">
        <f aca="false">IF(E18="","",E18/(E18+H18))</f>
        <v>0.388455538221529</v>
      </c>
      <c r="L18" s="66" t="n">
        <f aca="false">IF(OR(K18="",J18=""),"",(J18-K18)*100)</f>
        <v>0.0518428087812661</v>
      </c>
      <c r="M18" s="36" t="n">
        <v>6.05013361813634</v>
      </c>
      <c r="N18" s="36" t="n">
        <v>2.07911785891423</v>
      </c>
      <c r="O18" s="36" t="n">
        <f aca="false">SQRT(M18^2+N18^2)</f>
        <v>6.39740946544455</v>
      </c>
      <c r="P18" s="55" t="n">
        <f aca="false">IF(J18="","",MAX(0,J18-1.96*O18/100))</f>
        <v>0.263584740786628</v>
      </c>
      <c r="Q18" s="55" t="n">
        <f aca="false">IF(J18="","",MIN(1,J18+1.96*O18/100))</f>
        <v>0.514363191832055</v>
      </c>
      <c r="R18" s="32" t="str">
        <f aca="false">IF(L18="","",IF(ABS(L18)&lt;=O18,"Yes","No"))</f>
        <v>Yes</v>
      </c>
      <c r="S18" s="32" t="str">
        <f aca="false">IF(L18="","",IF(ABS(L18)&lt;=1.96*O18,"Yes","No"))</f>
        <v>Yes</v>
      </c>
      <c r="T18" s="54" t="n">
        <f aca="false">IF(D18="","",ROUND(SQRT(((D18+G18)*O18/100)^2+(J18*(D18+G18)*0.15542)^2),0))</f>
        <v>57</v>
      </c>
      <c r="U18" s="32"/>
    </row>
    <row r="19" customFormat="false" ht="15" hidden="false" customHeight="false" outlineLevel="0" collapsed="false">
      <c r="A19" s="32" t="s">
        <v>127</v>
      </c>
      <c r="B19" s="32" t="s">
        <v>152</v>
      </c>
      <c r="C19" s="32" t="s">
        <v>154</v>
      </c>
      <c r="D19" s="54" t="n">
        <v>163</v>
      </c>
      <c r="E19" s="54" t="n">
        <v>152</v>
      </c>
      <c r="F19" s="65" t="n">
        <f aca="false">IF(E19="","",D19-E19)</f>
        <v>11</v>
      </c>
      <c r="G19" s="54" t="n">
        <v>246</v>
      </c>
      <c r="H19" s="54" t="n">
        <v>246</v>
      </c>
      <c r="I19" s="65" t="n">
        <f aca="false">IF(H19="","",G19-H19)</f>
        <v>0</v>
      </c>
      <c r="J19" s="55" t="n">
        <f aca="false">IF(OR(D19="",D19+G19=0),"",D19/(D19+G19))</f>
        <v>0.398533007334963</v>
      </c>
      <c r="K19" s="55" t="n">
        <f aca="false">IF(E19="","",E19/(E19+H19))</f>
        <v>0.381909547738693</v>
      </c>
      <c r="L19" s="66" t="n">
        <f aca="false">IF(OR(K19="",J19=""),"",(J19-K19)*100)</f>
        <v>1.66234595962699</v>
      </c>
      <c r="M19" s="36" t="n">
        <v>6.05013361813634</v>
      </c>
      <c r="N19" s="36" t="n">
        <v>2.07911785891423</v>
      </c>
      <c r="O19" s="36" t="n">
        <f aca="false">SQRT(M19^2+N19^2)</f>
        <v>6.39740946544455</v>
      </c>
      <c r="P19" s="55" t="n">
        <f aca="false">IF(J19="","",MAX(0,J19-1.96*O19/100))</f>
        <v>0.27314378181225</v>
      </c>
      <c r="Q19" s="55" t="n">
        <f aca="false">IF(J19="","",MIN(1,J19+1.96*O19/100))</f>
        <v>0.523922232857677</v>
      </c>
      <c r="R19" s="32" t="str">
        <f aca="false">IF(L19="","",IF(ABS(L19)&lt;=O19,"Yes","No"))</f>
        <v>Yes</v>
      </c>
      <c r="S19" s="32" t="str">
        <f aca="false">IF(L19="","",IF(ABS(L19)&lt;=1.96*O19,"Yes","No"))</f>
        <v>Yes</v>
      </c>
      <c r="T19" s="54" t="n">
        <f aca="false">IF(D19="","",ROUND(SQRT(((D19+G19)*O19/100)^2+(J19*(D19+G19)*0.15542)^2),0))</f>
        <v>36</v>
      </c>
      <c r="U19" s="32"/>
    </row>
    <row r="20" customFormat="false" ht="15" hidden="false" customHeight="false" outlineLevel="0" collapsed="false">
      <c r="A20" s="32" t="s">
        <v>127</v>
      </c>
      <c r="B20" s="32" t="s">
        <v>152</v>
      </c>
      <c r="C20" s="32" t="s">
        <v>155</v>
      </c>
      <c r="D20" s="54" t="n">
        <v>145</v>
      </c>
      <c r="E20" s="54" t="n">
        <v>165</v>
      </c>
      <c r="F20" s="65" t="n">
        <f aca="false">IF(E20="","",D20-E20)</f>
        <v>-20</v>
      </c>
      <c r="G20" s="54" t="n">
        <v>202</v>
      </c>
      <c r="H20" s="54" t="n">
        <v>237</v>
      </c>
      <c r="I20" s="65" t="n">
        <f aca="false">IF(H20="","",G20-H20)</f>
        <v>-35</v>
      </c>
      <c r="J20" s="55" t="n">
        <f aca="false">IF(OR(D20="",D20+G20=0),"",D20/(D20+G20))</f>
        <v>0.417867435158501</v>
      </c>
      <c r="K20" s="55" t="n">
        <f aca="false">IF(E20="","",E20/(E20+H20))</f>
        <v>0.41044776119403</v>
      </c>
      <c r="L20" s="66" t="n">
        <f aca="false">IF(OR(K20="",J20=""),"",(J20-K20)*100)</f>
        <v>0.741967396447157</v>
      </c>
      <c r="M20" s="36" t="n">
        <v>6.05013361813634</v>
      </c>
      <c r="N20" s="36" t="n">
        <v>2.07911785891423</v>
      </c>
      <c r="O20" s="36" t="n">
        <f aca="false">SQRT(M20^2+N20^2)</f>
        <v>6.39740946544455</v>
      </c>
      <c r="P20" s="55" t="n">
        <f aca="false">IF(J20="","",MAX(0,J20-1.96*O20/100))</f>
        <v>0.292478209635788</v>
      </c>
      <c r="Q20" s="55" t="n">
        <f aca="false">IF(J20="","",MIN(1,J20+1.96*O20/100))</f>
        <v>0.543256660681215</v>
      </c>
      <c r="R20" s="32" t="str">
        <f aca="false">IF(L20="","",IF(ABS(L20)&lt;=O20,"Yes","No"))</f>
        <v>Yes</v>
      </c>
      <c r="S20" s="32" t="str">
        <f aca="false">IF(L20="","",IF(ABS(L20)&lt;=1.96*O20,"Yes","No"))</f>
        <v>Yes</v>
      </c>
      <c r="T20" s="54" t="n">
        <f aca="false">IF(D20="","",ROUND(SQRT(((D20+G20)*O20/100)^2+(J20*(D20+G20)*0.15542)^2),0))</f>
        <v>32</v>
      </c>
      <c r="U20" s="32"/>
    </row>
    <row r="21" customFormat="false" ht="15" hidden="false" customHeight="false" outlineLevel="0" collapsed="false">
      <c r="A21" s="32" t="s">
        <v>127</v>
      </c>
      <c r="B21" s="32" t="s">
        <v>156</v>
      </c>
      <c r="C21" s="32" t="s">
        <v>156</v>
      </c>
      <c r="D21" s="54" t="n">
        <v>38</v>
      </c>
      <c r="E21" s="54" t="n">
        <v>38</v>
      </c>
      <c r="F21" s="65" t="n">
        <f aca="false">IF(E21="","",D21-E21)</f>
        <v>0</v>
      </c>
      <c r="G21" s="54" t="n">
        <v>101</v>
      </c>
      <c r="H21" s="54" t="n">
        <v>106</v>
      </c>
      <c r="I21" s="65" t="n">
        <f aca="false">IF(H21="","",G21-H21)</f>
        <v>-5</v>
      </c>
      <c r="J21" s="55" t="n">
        <f aca="false">IF(OR(D21="",D21+G21=0),"",D21/(D21+G21))</f>
        <v>0.273381294964029</v>
      </c>
      <c r="K21" s="55" t="n">
        <f aca="false">IF(E21="","",E21/(E21+H21))</f>
        <v>0.263888888888889</v>
      </c>
      <c r="L21" s="66" t="n">
        <f aca="false">IF(OR(K21="",J21=""),"",(J21-K21)*100)</f>
        <v>0.94924060751399</v>
      </c>
      <c r="M21" s="36" t="n">
        <v>6.05013361813634</v>
      </c>
      <c r="N21" s="36" t="n">
        <v>2.07911785891423</v>
      </c>
      <c r="O21" s="36" t="n">
        <f aca="false">SQRT(M21^2+N21^2)</f>
        <v>6.39740946544455</v>
      </c>
      <c r="P21" s="55" t="n">
        <f aca="false">IF(J21="","",MAX(0,J21-1.96*O21/100))</f>
        <v>0.147992069441316</v>
      </c>
      <c r="Q21" s="55" t="n">
        <f aca="false">IF(J21="","",MIN(1,J21+1.96*O21/100))</f>
        <v>0.398770520486742</v>
      </c>
      <c r="R21" s="32" t="str">
        <f aca="false">IF(L21="","",IF(ABS(L21)&lt;=O21,"Yes","No"))</f>
        <v>Yes</v>
      </c>
      <c r="S21" s="32" t="str">
        <f aca="false">IF(L21="","",IF(ABS(L21)&lt;=1.96*O21,"Yes","No"))</f>
        <v>Yes</v>
      </c>
      <c r="T21" s="54" t="n">
        <f aca="false">IF(D21="","",ROUND(SQRT(((D21+G21)*O21/100)^2+(J21*(D21+G21)*0.15542)^2),0))</f>
        <v>11</v>
      </c>
      <c r="U21" s="32"/>
    </row>
    <row r="22" customFormat="false" ht="15" hidden="false" customHeight="false" outlineLevel="0" collapsed="false">
      <c r="A22" s="32" t="s">
        <v>127</v>
      </c>
      <c r="B22" s="32" t="s">
        <v>157</v>
      </c>
      <c r="C22" s="32" t="s">
        <v>157</v>
      </c>
      <c r="D22" s="54" t="n">
        <v>45</v>
      </c>
      <c r="E22" s="54" t="n">
        <v>58</v>
      </c>
      <c r="F22" s="65" t="n">
        <f aca="false">IF(E22="","",D22-E22)</f>
        <v>-13</v>
      </c>
      <c r="G22" s="54" t="n">
        <v>219</v>
      </c>
      <c r="H22" s="54" t="n">
        <v>214</v>
      </c>
      <c r="I22" s="65" t="n">
        <f aca="false">IF(H22="","",G22-H22)</f>
        <v>5</v>
      </c>
      <c r="J22" s="55" t="n">
        <f aca="false">IF(OR(D22="",D22+G22=0),"",D22/(D22+G22))</f>
        <v>0.170454545454545</v>
      </c>
      <c r="K22" s="55" t="n">
        <f aca="false">IF(E22="","",E22/(E22+H22))</f>
        <v>0.213235294117647</v>
      </c>
      <c r="L22" s="66" t="n">
        <f aca="false">IF(OR(K22="",J22=""),"",(J22-K22)*100)</f>
        <v>-4.27807486631016</v>
      </c>
      <c r="M22" s="36" t="n">
        <v>6.05013361813634</v>
      </c>
      <c r="N22" s="36" t="n">
        <v>2.07911785891423</v>
      </c>
      <c r="O22" s="36" t="n">
        <f aca="false">SQRT(M22^2+N22^2)</f>
        <v>6.39740946544455</v>
      </c>
      <c r="P22" s="55" t="n">
        <f aca="false">IF(J22="","",MAX(0,J22-1.96*O22/100))</f>
        <v>0.0450653199318322</v>
      </c>
      <c r="Q22" s="55" t="n">
        <f aca="false">IF(J22="","",MIN(1,J22+1.96*O22/100))</f>
        <v>0.295843770977259</v>
      </c>
      <c r="R22" s="32" t="str">
        <f aca="false">IF(L22="","",IF(ABS(L22)&lt;=O22,"Yes","No"))</f>
        <v>Yes</v>
      </c>
      <c r="S22" s="32" t="str">
        <f aca="false">IF(L22="","",IF(ABS(L22)&lt;=1.96*O22,"Yes","No"))</f>
        <v>Yes</v>
      </c>
      <c r="T22" s="54" t="n">
        <f aca="false">IF(D22="","",ROUND(SQRT(((D22+G22)*O22/100)^2+(J22*(D22+G22)*0.15542)^2),0))</f>
        <v>18</v>
      </c>
      <c r="U22" s="32"/>
    </row>
    <row r="23" customFormat="false" ht="15" hidden="false" customHeight="false" outlineLevel="0" collapsed="false">
      <c r="A23" s="32" t="s">
        <v>127</v>
      </c>
      <c r="B23" s="32" t="s">
        <v>158</v>
      </c>
      <c r="C23" s="32" t="s">
        <v>159</v>
      </c>
      <c r="D23" s="54" t="n">
        <v>298</v>
      </c>
      <c r="E23" s="54" t="n">
        <v>321</v>
      </c>
      <c r="F23" s="65" t="n">
        <f aca="false">IF(E23="","",D23-E23)</f>
        <v>-23</v>
      </c>
      <c r="G23" s="54" t="n">
        <v>487</v>
      </c>
      <c r="H23" s="54" t="n">
        <v>498</v>
      </c>
      <c r="I23" s="65" t="n">
        <f aca="false">IF(H23="","",G23-H23)</f>
        <v>-11</v>
      </c>
      <c r="J23" s="55" t="n">
        <f aca="false">IF(OR(D23="",D23+G23=0),"",D23/(D23+G23))</f>
        <v>0.379617834394905</v>
      </c>
      <c r="K23" s="55" t="n">
        <f aca="false">IF(E23="","",E23/(E23+H23))</f>
        <v>0.391941391941392</v>
      </c>
      <c r="L23" s="66" t="n">
        <f aca="false">IF(OR(K23="",J23=""),"",(J23-K23)*100)</f>
        <v>-1.23235575464875</v>
      </c>
      <c r="M23" s="36" t="n">
        <v>3.93172104178679</v>
      </c>
      <c r="N23" s="36" t="n">
        <v>2.07911785891423</v>
      </c>
      <c r="O23" s="36" t="n">
        <f aca="false">SQRT(M23^2+N23^2)</f>
        <v>4.44760176068913</v>
      </c>
      <c r="P23" s="55" t="n">
        <f aca="false">IF(J23="","",MAX(0,J23-1.96*O23/100))</f>
        <v>0.292444839885398</v>
      </c>
      <c r="Q23" s="55" t="n">
        <f aca="false">IF(J23="","",MIN(1,J23+1.96*O23/100))</f>
        <v>0.466790828904412</v>
      </c>
      <c r="R23" s="32" t="str">
        <f aca="false">IF(L23="","",IF(ABS(L23)&lt;=O23,"Yes","No"))</f>
        <v>Yes</v>
      </c>
      <c r="S23" s="32" t="str">
        <f aca="false">IF(L23="","",IF(ABS(L23)&lt;=1.96*O23,"Yes","No"))</f>
        <v>Yes</v>
      </c>
      <c r="T23" s="54" t="n">
        <f aca="false">IF(D23="","",ROUND(SQRT(((D23+G23)*O23/100)^2+(J23*(D23+G23)*0.09439)^2),0))</f>
        <v>45</v>
      </c>
      <c r="U23" s="32"/>
    </row>
    <row r="24" customFormat="false" ht="15" hidden="false" customHeight="false" outlineLevel="0" collapsed="false">
      <c r="A24" s="32" t="s">
        <v>127</v>
      </c>
      <c r="B24" s="32" t="s">
        <v>158</v>
      </c>
      <c r="C24" s="32" t="s">
        <v>160</v>
      </c>
      <c r="D24" s="54" t="n">
        <v>285</v>
      </c>
      <c r="E24" s="54" t="n">
        <v>288</v>
      </c>
      <c r="F24" s="65" t="n">
        <f aca="false">IF(E24="","",D24-E24)</f>
        <v>-3</v>
      </c>
      <c r="G24" s="54" t="n">
        <v>419</v>
      </c>
      <c r="H24" s="54" t="n">
        <v>448</v>
      </c>
      <c r="I24" s="65" t="n">
        <f aca="false">IF(H24="","",G24-H24)</f>
        <v>-29</v>
      </c>
      <c r="J24" s="55" t="n">
        <f aca="false">IF(OR(D24="",D24+G24=0),"",D24/(D24+G24))</f>
        <v>0.404829545454545</v>
      </c>
      <c r="K24" s="55" t="n">
        <f aca="false">IF(E24="","",E24/(E24+H24))</f>
        <v>0.391304347826087</v>
      </c>
      <c r="L24" s="66" t="n">
        <f aca="false">IF(OR(K24="",J24=""),"",(J24-K24)*100)</f>
        <v>1.35251976284585</v>
      </c>
      <c r="M24" s="36" t="n">
        <v>6.05013361813634</v>
      </c>
      <c r="N24" s="36" t="n">
        <v>2.07911785891423</v>
      </c>
      <c r="O24" s="36" t="n">
        <f aca="false">SQRT(M24^2+N24^2)</f>
        <v>6.39740946544455</v>
      </c>
      <c r="P24" s="55" t="n">
        <f aca="false">IF(J24="","",MAX(0,J24-1.96*O24/100))</f>
        <v>0.279440319931832</v>
      </c>
      <c r="Q24" s="55" t="n">
        <f aca="false">IF(J24="","",MIN(1,J24+1.96*O24/100))</f>
        <v>0.530218770977259</v>
      </c>
      <c r="R24" s="32" t="str">
        <f aca="false">IF(L24="","",IF(ABS(L24)&lt;=O24,"Yes","No"))</f>
        <v>Yes</v>
      </c>
      <c r="S24" s="32" t="str">
        <f aca="false">IF(L24="","",IF(ABS(L24)&lt;=1.96*O24,"Yes","No"))</f>
        <v>Yes</v>
      </c>
      <c r="T24" s="54" t="n">
        <f aca="false">IF(D24="","",ROUND(SQRT(((D24+G24)*O24/100)^2+(J24*(D24+G24)*0.15542)^2),0))</f>
        <v>63</v>
      </c>
      <c r="U24" s="32"/>
    </row>
    <row r="25" customFormat="false" ht="15" hidden="false" customHeight="false" outlineLevel="0" collapsed="false">
      <c r="A25" s="32" t="s">
        <v>127</v>
      </c>
      <c r="B25" s="32" t="s">
        <v>158</v>
      </c>
      <c r="C25" s="32" t="s">
        <v>161</v>
      </c>
      <c r="D25" s="54" t="n">
        <v>296</v>
      </c>
      <c r="E25" s="54" t="n">
        <v>317</v>
      </c>
      <c r="F25" s="65" t="n">
        <f aca="false">IF(E25="","",D25-E25)</f>
        <v>-21</v>
      </c>
      <c r="G25" s="54" t="n">
        <v>479</v>
      </c>
      <c r="H25" s="54" t="n">
        <v>527</v>
      </c>
      <c r="I25" s="65" t="n">
        <f aca="false">IF(H25="","",G25-H25)</f>
        <v>-48</v>
      </c>
      <c r="J25" s="55" t="n">
        <f aca="false">IF(OR(D25="",D25+G25=0),"",D25/(D25+G25))</f>
        <v>0.381935483870968</v>
      </c>
      <c r="K25" s="55" t="n">
        <f aca="false">IF(E25="","",E25/(E25+H25))</f>
        <v>0.375592417061611</v>
      </c>
      <c r="L25" s="66" t="n">
        <f aca="false">IF(OR(K25="",J25=""),"",(J25-K25)*100)</f>
        <v>0.634306680935637</v>
      </c>
      <c r="M25" s="36" t="n">
        <v>3.93172104178679</v>
      </c>
      <c r="N25" s="36" t="n">
        <v>2.07911785891423</v>
      </c>
      <c r="O25" s="36" t="n">
        <f aca="false">SQRT(M25^2+N25^2)</f>
        <v>4.44760176068913</v>
      </c>
      <c r="P25" s="55" t="n">
        <f aca="false">IF(J25="","",MAX(0,J25-1.96*O25/100))</f>
        <v>0.294762489361461</v>
      </c>
      <c r="Q25" s="55" t="n">
        <f aca="false">IF(J25="","",MIN(1,J25+1.96*O25/100))</f>
        <v>0.469108478380475</v>
      </c>
      <c r="R25" s="32" t="str">
        <f aca="false">IF(L25="","",IF(ABS(L25)&lt;=O25,"Yes","No"))</f>
        <v>Yes</v>
      </c>
      <c r="S25" s="32" t="str">
        <f aca="false">IF(L25="","",IF(ABS(L25)&lt;=1.96*O25,"Yes","No"))</f>
        <v>Yes</v>
      </c>
      <c r="T25" s="54" t="n">
        <f aca="false">IF(D25="","",ROUND(SQRT(((D25+G25)*O25/100)^2+(J25*(D25+G25)*0.09439)^2),0))</f>
        <v>44</v>
      </c>
      <c r="U25" s="32"/>
    </row>
    <row r="26" customFormat="false" ht="15" hidden="false" customHeight="false" outlineLevel="0" collapsed="false">
      <c r="A26" s="32" t="s">
        <v>127</v>
      </c>
      <c r="B26" s="32" t="s">
        <v>162</v>
      </c>
      <c r="C26" s="32" t="s">
        <v>163</v>
      </c>
      <c r="D26" s="54" t="n">
        <v>274</v>
      </c>
      <c r="E26" s="54" t="n">
        <v>285</v>
      </c>
      <c r="F26" s="65" t="n">
        <f aca="false">IF(E26="","",D26-E26)</f>
        <v>-11</v>
      </c>
      <c r="G26" s="54" t="n">
        <v>731</v>
      </c>
      <c r="H26" s="54" t="n">
        <v>760</v>
      </c>
      <c r="I26" s="65" t="n">
        <f aca="false">IF(H26="","",G26-H26)</f>
        <v>-29</v>
      </c>
      <c r="J26" s="55" t="n">
        <f aca="false">IF(OR(D26="",D26+G26=0),"",D26/(D26+G26))</f>
        <v>0.272636815920398</v>
      </c>
      <c r="K26" s="55" t="n">
        <f aca="false">IF(E26="","",E26/(E26+H26))</f>
        <v>0.272727272727273</v>
      </c>
      <c r="L26" s="66" t="n">
        <f aca="false">IF(OR(K26="",J26=""),"",(J26-K26)*100)</f>
        <v>-0.00904568068746947</v>
      </c>
      <c r="M26" s="36" t="n">
        <v>3.93172104178679</v>
      </c>
      <c r="N26" s="36" t="n">
        <v>2.07911785891423</v>
      </c>
      <c r="O26" s="36" t="n">
        <f aca="false">SQRT(M26^2+N26^2)</f>
        <v>4.44760176068913</v>
      </c>
      <c r="P26" s="55" t="n">
        <f aca="false">IF(J26="","",MAX(0,J26-1.96*O26/100))</f>
        <v>0.185463821410891</v>
      </c>
      <c r="Q26" s="55" t="n">
        <f aca="false">IF(J26="","",MIN(1,J26+1.96*O26/100))</f>
        <v>0.359809810429905</v>
      </c>
      <c r="R26" s="32" t="str">
        <f aca="false">IF(L26="","",IF(ABS(L26)&lt;=O26,"Yes","No"))</f>
        <v>Yes</v>
      </c>
      <c r="S26" s="32" t="str">
        <f aca="false">IF(L26="","",IF(ABS(L26)&lt;=1.96*O26,"Yes","No"))</f>
        <v>Yes</v>
      </c>
      <c r="T26" s="54" t="n">
        <f aca="false">IF(D26="","",ROUND(SQRT(((D26+G26)*O26/100)^2+(J26*(D26+G26)*0.09439)^2),0))</f>
        <v>52</v>
      </c>
      <c r="U26" s="32"/>
    </row>
    <row r="27" customFormat="false" ht="15" hidden="false" customHeight="false" outlineLevel="0" collapsed="false">
      <c r="A27" s="32" t="s">
        <v>127</v>
      </c>
      <c r="B27" s="32" t="s">
        <v>162</v>
      </c>
      <c r="C27" s="32" t="s">
        <v>164</v>
      </c>
      <c r="D27" s="54" t="n">
        <v>195</v>
      </c>
      <c r="E27" s="54" t="n">
        <v>228</v>
      </c>
      <c r="F27" s="65" t="n">
        <f aca="false">IF(E27="","",D27-E27)</f>
        <v>-33</v>
      </c>
      <c r="G27" s="54" t="n">
        <v>480</v>
      </c>
      <c r="H27" s="54" t="n">
        <v>522</v>
      </c>
      <c r="I27" s="65" t="n">
        <f aca="false">IF(H27="","",G27-H27)</f>
        <v>-42</v>
      </c>
      <c r="J27" s="55" t="n">
        <f aca="false">IF(OR(D27="",D27+G27=0),"",D27/(D27+G27))</f>
        <v>0.288888888888889</v>
      </c>
      <c r="K27" s="55" t="n">
        <f aca="false">IF(E27="","",E27/(E27+H27))</f>
        <v>0.304</v>
      </c>
      <c r="L27" s="66" t="n">
        <f aca="false">IF(OR(K27="",J27=""),"",(J27-K27)*100)</f>
        <v>-1.51111111111111</v>
      </c>
      <c r="M27" s="36" t="n">
        <v>6.05013361813634</v>
      </c>
      <c r="N27" s="36" t="n">
        <v>2.07911785891423</v>
      </c>
      <c r="O27" s="36" t="n">
        <f aca="false">SQRT(M27^2+N27^2)</f>
        <v>6.39740946544455</v>
      </c>
      <c r="P27" s="55" t="n">
        <f aca="false">IF(J27="","",MAX(0,J27-1.96*O27/100))</f>
        <v>0.163499663366176</v>
      </c>
      <c r="Q27" s="55" t="n">
        <f aca="false">IF(J27="","",MIN(1,J27+1.96*O27/100))</f>
        <v>0.414278114411602</v>
      </c>
      <c r="R27" s="32" t="str">
        <f aca="false">IF(L27="","",IF(ABS(L27)&lt;=O27,"Yes","No"))</f>
        <v>Yes</v>
      </c>
      <c r="S27" s="32" t="str">
        <f aca="false">IF(L27="","",IF(ABS(L27)&lt;=1.96*O27,"Yes","No"))</f>
        <v>Yes</v>
      </c>
      <c r="T27" s="54" t="n">
        <f aca="false">IF(D27="","",ROUND(SQRT(((D27+G27)*O27/100)^2+(J27*(D27+G27)*0.15542)^2),0))</f>
        <v>53</v>
      </c>
      <c r="U27" s="32"/>
    </row>
    <row r="28" customFormat="false" ht="15" hidden="false" customHeight="false" outlineLevel="0" collapsed="false">
      <c r="A28" s="32" t="s">
        <v>127</v>
      </c>
      <c r="B28" s="32" t="s">
        <v>165</v>
      </c>
      <c r="C28" s="32" t="s">
        <v>166</v>
      </c>
      <c r="D28" s="54" t="n">
        <v>122</v>
      </c>
      <c r="E28" s="54" t="n">
        <v>135</v>
      </c>
      <c r="F28" s="65" t="n">
        <f aca="false">IF(E28="","",D28-E28)</f>
        <v>-13</v>
      </c>
      <c r="G28" s="54" t="n">
        <v>395</v>
      </c>
      <c r="H28" s="54" t="n">
        <v>395</v>
      </c>
      <c r="I28" s="65" t="n">
        <f aca="false">IF(H28="","",G28-H28)</f>
        <v>0</v>
      </c>
      <c r="J28" s="55" t="n">
        <f aca="false">IF(OR(D28="",D28+G28=0),"",D28/(D28+G28))</f>
        <v>0.235976789168279</v>
      </c>
      <c r="K28" s="55" t="n">
        <f aca="false">IF(E28="","",E28/(E28+H28))</f>
        <v>0.254716981132075</v>
      </c>
      <c r="L28" s="66" t="n">
        <f aca="false">IF(OR(K28="",J28=""),"",(J28-K28)*100)</f>
        <v>-1.87401919637969</v>
      </c>
      <c r="M28" s="36" t="n">
        <v>6.05013361813634</v>
      </c>
      <c r="N28" s="36" t="n">
        <v>2.07911785891423</v>
      </c>
      <c r="O28" s="36" t="n">
        <f aca="false">SQRT(M28^2+N28^2)</f>
        <v>6.39740946544455</v>
      </c>
      <c r="P28" s="55" t="n">
        <f aca="false">IF(J28="","",MAX(0,J28-1.96*O28/100))</f>
        <v>0.110587563645565</v>
      </c>
      <c r="Q28" s="55" t="n">
        <f aca="false">IF(J28="","",MIN(1,J28+1.96*O28/100))</f>
        <v>0.361366014690992</v>
      </c>
      <c r="R28" s="32" t="str">
        <f aca="false">IF(L28="","",IF(ABS(L28)&lt;=O28,"Yes","No"))</f>
        <v>Yes</v>
      </c>
      <c r="S28" s="32" t="str">
        <f aca="false">IF(L28="","",IF(ABS(L28)&lt;=1.96*O28,"Yes","No"))</f>
        <v>Yes</v>
      </c>
      <c r="T28" s="54" t="n">
        <f aca="false">IF(D28="","",ROUND(SQRT(((D28+G28)*O28/100)^2+(J28*(D28+G28)*0.15542)^2),0))</f>
        <v>38</v>
      </c>
      <c r="U28" s="32"/>
    </row>
    <row r="29" customFormat="false" ht="15" hidden="false" customHeight="false" outlineLevel="0" collapsed="false">
      <c r="A29" s="32" t="s">
        <v>127</v>
      </c>
      <c r="B29" s="32" t="s">
        <v>165</v>
      </c>
      <c r="C29" s="32" t="s">
        <v>167</v>
      </c>
      <c r="D29" s="54" t="n">
        <v>105</v>
      </c>
      <c r="E29" s="54" t="n">
        <v>124</v>
      </c>
      <c r="F29" s="65" t="n">
        <f aca="false">IF(E29="","",D29-E29)</f>
        <v>-19</v>
      </c>
      <c r="G29" s="54" t="n">
        <v>290</v>
      </c>
      <c r="H29" s="54" t="n">
        <v>298</v>
      </c>
      <c r="I29" s="65" t="n">
        <f aca="false">IF(H29="","",G29-H29)</f>
        <v>-8</v>
      </c>
      <c r="J29" s="55" t="n">
        <f aca="false">IF(OR(D29="",D29+G29=0),"",D29/(D29+G29))</f>
        <v>0.265822784810127</v>
      </c>
      <c r="K29" s="55" t="n">
        <f aca="false">IF(E29="","",E29/(E29+H29))</f>
        <v>0.293838862559242</v>
      </c>
      <c r="L29" s="66" t="n">
        <f aca="false">IF(OR(K29="",J29=""),"",(J29-K29)*100)</f>
        <v>-2.80160777491151</v>
      </c>
      <c r="M29" s="36" t="n">
        <v>6.05013361813634</v>
      </c>
      <c r="N29" s="36" t="n">
        <v>2.07911785891423</v>
      </c>
      <c r="O29" s="36" t="n">
        <f aca="false">SQRT(M29^2+N29^2)</f>
        <v>6.39740946544455</v>
      </c>
      <c r="P29" s="55" t="n">
        <f aca="false">IF(J29="","",MAX(0,J29-1.96*O29/100))</f>
        <v>0.140433559287413</v>
      </c>
      <c r="Q29" s="55" t="n">
        <f aca="false">IF(J29="","",MIN(1,J29+1.96*O29/100))</f>
        <v>0.39121201033284</v>
      </c>
      <c r="R29" s="32" t="str">
        <f aca="false">IF(L29="","",IF(ABS(L29)&lt;=O29,"Yes","No"))</f>
        <v>Yes</v>
      </c>
      <c r="S29" s="32" t="str">
        <f aca="false">IF(L29="","",IF(ABS(L29)&lt;=1.96*O29,"Yes","No"))</f>
        <v>Yes</v>
      </c>
      <c r="T29" s="54" t="n">
        <f aca="false">IF(D29="","",ROUND(SQRT(((D29+G29)*O29/100)^2+(J29*(D29+G29)*0.15542)^2),0))</f>
        <v>30</v>
      </c>
      <c r="U29" s="32"/>
    </row>
    <row r="30" customFormat="false" ht="15" hidden="false" customHeight="false" outlineLevel="0" collapsed="false">
      <c r="A30" s="32" t="s">
        <v>127</v>
      </c>
      <c r="B30" s="32" t="s">
        <v>165</v>
      </c>
      <c r="C30" s="32" t="s">
        <v>168</v>
      </c>
      <c r="D30" s="54" t="n">
        <v>335</v>
      </c>
      <c r="E30" s="54" t="n">
        <v>424</v>
      </c>
      <c r="F30" s="65" t="n">
        <f aca="false">IF(E30="","",D30-E30)</f>
        <v>-89</v>
      </c>
      <c r="G30" s="54" t="n">
        <v>942</v>
      </c>
      <c r="H30" s="54" t="n">
        <v>988</v>
      </c>
      <c r="I30" s="65" t="n">
        <f aca="false">IF(H30="","",G30-H30)</f>
        <v>-46</v>
      </c>
      <c r="J30" s="55" t="n">
        <f aca="false">IF(OR(D30="",D30+G30=0),"",D30/(D30+G30))</f>
        <v>0.262333594361785</v>
      </c>
      <c r="K30" s="55" t="n">
        <f aca="false">IF(E30="","",E30/(E30+H30))</f>
        <v>0.30028328611898</v>
      </c>
      <c r="L30" s="66" t="n">
        <f aca="false">IF(OR(K30="",J30=""),"",(J30-K30)*100)</f>
        <v>-3.79496917571948</v>
      </c>
      <c r="M30" s="36" t="n">
        <v>3.24373994301843</v>
      </c>
      <c r="N30" s="36" t="n">
        <v>2.07911785891423</v>
      </c>
      <c r="O30" s="36" t="n">
        <f aca="false">SQRT(M30^2+N30^2)</f>
        <v>3.85286645099325</v>
      </c>
      <c r="P30" s="55" t="n">
        <f aca="false">IF(J30="","",MAX(0,J30-1.96*O30/100))</f>
        <v>0.186817411922318</v>
      </c>
      <c r="Q30" s="55" t="n">
        <f aca="false">IF(J30="","",MIN(1,J30+1.96*O30/100))</f>
        <v>0.337849776801253</v>
      </c>
      <c r="R30" s="32" t="str">
        <f aca="false">IF(L30="","",IF(ABS(L30)&lt;=O30,"Yes","No"))</f>
        <v>Yes</v>
      </c>
      <c r="S30" s="32" t="str">
        <f aca="false">IF(L30="","",IF(ABS(L30)&lt;=1.96*O30,"Yes","No"))</f>
        <v>Yes</v>
      </c>
      <c r="T30" s="54" t="n">
        <f aca="false">IF(D30="","",ROUND(SQRT(((D30+G30)*O30/100)^2+(J30*(D30+G30)*0.09179)^2),0))</f>
        <v>58</v>
      </c>
      <c r="U30" s="32"/>
    </row>
    <row r="31" customFormat="false" ht="15" hidden="false" customHeight="false" outlineLevel="0" collapsed="false">
      <c r="A31" s="32" t="s">
        <v>127</v>
      </c>
      <c r="B31" s="32" t="s">
        <v>170</v>
      </c>
      <c r="C31" s="32" t="s">
        <v>171</v>
      </c>
      <c r="D31" s="54" t="n">
        <v>282</v>
      </c>
      <c r="E31" s="54" t="n">
        <v>279</v>
      </c>
      <c r="F31" s="65" t="n">
        <f aca="false">IF(E31="","",D31-E31)</f>
        <v>3</v>
      </c>
      <c r="G31" s="54" t="n">
        <v>422</v>
      </c>
      <c r="H31" s="54" t="n">
        <v>445</v>
      </c>
      <c r="I31" s="65" t="n">
        <f aca="false">IF(H31="","",G31-H31)</f>
        <v>-23</v>
      </c>
      <c r="J31" s="55" t="n">
        <f aca="false">IF(OR(D31="",D31+G31=0),"",D31/(D31+G31))</f>
        <v>0.400568181818182</v>
      </c>
      <c r="K31" s="55" t="n">
        <f aca="false">IF(E31="","",E31/(E31+H31))</f>
        <v>0.385359116022099</v>
      </c>
      <c r="L31" s="66" t="n">
        <f aca="false">IF(OR(K31="",J31=""),"",(J31-K31)*100)</f>
        <v>1.52090657960824</v>
      </c>
      <c r="M31" s="36" t="n">
        <v>6.05013361813634</v>
      </c>
      <c r="N31" s="36" t="n">
        <v>2.07911785891423</v>
      </c>
      <c r="O31" s="36" t="n">
        <f aca="false">SQRT(M31^2+N31^2)</f>
        <v>6.39740946544455</v>
      </c>
      <c r="P31" s="55" t="n">
        <f aca="false">IF(J31="","",MAX(0,J31-1.96*O31/100))</f>
        <v>0.275178956295469</v>
      </c>
      <c r="Q31" s="55" t="n">
        <f aca="false">IF(J31="","",MIN(1,J31+1.96*O31/100))</f>
        <v>0.525957407340895</v>
      </c>
      <c r="R31" s="32" t="str">
        <f aca="false">IF(L31="","",IF(ABS(L31)&lt;=O31,"Yes","No"))</f>
        <v>Yes</v>
      </c>
      <c r="S31" s="32" t="str">
        <f aca="false">IF(L31="","",IF(ABS(L31)&lt;=1.96*O31,"Yes","No"))</f>
        <v>Yes</v>
      </c>
      <c r="T31" s="54" t="n">
        <f aca="false">IF(D31="","",ROUND(SQRT(((D31+G31)*O31/100)^2+(J31*(D31+G31)*0.15542)^2),0))</f>
        <v>63</v>
      </c>
      <c r="U31" s="32"/>
    </row>
    <row r="32" customFormat="false" ht="15" hidden="false" customHeight="false" outlineLevel="0" collapsed="false">
      <c r="A32" s="32" t="s">
        <v>127</v>
      </c>
      <c r="B32" s="32" t="s">
        <v>170</v>
      </c>
      <c r="C32" s="32" t="s">
        <v>172</v>
      </c>
      <c r="D32" s="54" t="n">
        <v>281</v>
      </c>
      <c r="E32" s="54" t="n">
        <v>309</v>
      </c>
      <c r="F32" s="65" t="n">
        <f aca="false">IF(E32="","",D32-E32)</f>
        <v>-28</v>
      </c>
      <c r="G32" s="54" t="n">
        <v>472</v>
      </c>
      <c r="H32" s="54" t="n">
        <v>488</v>
      </c>
      <c r="I32" s="65" t="n">
        <f aca="false">IF(H32="","",G32-H32)</f>
        <v>-16</v>
      </c>
      <c r="J32" s="55" t="n">
        <f aca="false">IF(OR(D32="",D32+G32=0),"",D32/(D32+G32))</f>
        <v>0.373173970783533</v>
      </c>
      <c r="K32" s="55" t="n">
        <f aca="false">IF(E32="","",E32/(E32+H32))</f>
        <v>0.387703889585947</v>
      </c>
      <c r="L32" s="66" t="n">
        <f aca="false">IF(OR(K32="",J32=""),"",(J32-K32)*100)</f>
        <v>-1.45299188024148</v>
      </c>
      <c r="M32" s="36" t="n">
        <v>6.05013361813634</v>
      </c>
      <c r="N32" s="36" t="n">
        <v>2.07911785891423</v>
      </c>
      <c r="O32" s="36" t="n">
        <f aca="false">SQRT(M32^2+N32^2)</f>
        <v>6.39740946544455</v>
      </c>
      <c r="P32" s="55" t="n">
        <f aca="false">IF(J32="","",MAX(0,J32-1.96*O32/100))</f>
        <v>0.247784745260819</v>
      </c>
      <c r="Q32" s="55" t="n">
        <f aca="false">IF(J32="","",MIN(1,J32+1.96*O32/100))</f>
        <v>0.498563196306246</v>
      </c>
      <c r="R32" s="32" t="str">
        <f aca="false">IF(L32="","",IF(ABS(L32)&lt;=O32,"Yes","No"))</f>
        <v>Yes</v>
      </c>
      <c r="S32" s="32" t="str">
        <f aca="false">IF(L32="","",IF(ABS(L32)&lt;=1.96*O32,"Yes","No"))</f>
        <v>Yes</v>
      </c>
      <c r="T32" s="54" t="n">
        <f aca="false">IF(D32="","",ROUND(SQRT(((D32+G32)*O32/100)^2+(J32*(D32+G32)*0.15542)^2),0))</f>
        <v>65</v>
      </c>
      <c r="U32" s="32"/>
    </row>
    <row r="33" customFormat="false" ht="15" hidden="false" customHeight="false" outlineLevel="0" collapsed="false">
      <c r="A33" s="32" t="s">
        <v>127</v>
      </c>
      <c r="B33" s="32" t="s">
        <v>173</v>
      </c>
      <c r="C33" s="32" t="s">
        <v>173</v>
      </c>
      <c r="D33" s="54" t="n">
        <v>102</v>
      </c>
      <c r="E33" s="54" t="n">
        <v>134</v>
      </c>
      <c r="F33" s="65" t="n">
        <f aca="false">IF(E33="","",D33-E33)</f>
        <v>-32</v>
      </c>
      <c r="G33" s="54" t="n">
        <v>493</v>
      </c>
      <c r="H33" s="54" t="n">
        <v>503</v>
      </c>
      <c r="I33" s="65" t="n">
        <f aca="false">IF(H33="","",G33-H33)</f>
        <v>-10</v>
      </c>
      <c r="J33" s="55" t="n">
        <f aca="false">IF(OR(D33="",D33+G33=0),"",D33/(D33+G33))</f>
        <v>0.171428571428571</v>
      </c>
      <c r="K33" s="55" t="n">
        <f aca="false">IF(E33="","",E33/(E33+H33))</f>
        <v>0.210361067503925</v>
      </c>
      <c r="L33" s="66" t="n">
        <f aca="false">IF(OR(K33="",J33=""),"",(J33-K33)*100)</f>
        <v>-3.89324960753532</v>
      </c>
      <c r="M33" s="36" t="n">
        <v>6.05013361813634</v>
      </c>
      <c r="N33" s="36" t="n">
        <v>2.07911785891423</v>
      </c>
      <c r="O33" s="36" t="n">
        <f aca="false">SQRT(M33^2+N33^2)</f>
        <v>6.39740946544455</v>
      </c>
      <c r="P33" s="55" t="n">
        <f aca="false">IF(J33="","",MAX(0,J33-1.96*O33/100))</f>
        <v>0.0460393459058582</v>
      </c>
      <c r="Q33" s="55" t="n">
        <f aca="false">IF(J33="","",MIN(1,J33+1.96*O33/100))</f>
        <v>0.296817796951285</v>
      </c>
      <c r="R33" s="32" t="str">
        <f aca="false">IF(L33="","",IF(ABS(L33)&lt;=O33,"Yes","No"))</f>
        <v>Yes</v>
      </c>
      <c r="S33" s="32" t="str">
        <f aca="false">IF(L33="","",IF(ABS(L33)&lt;=1.96*O33,"Yes","No"))</f>
        <v>Yes</v>
      </c>
      <c r="T33" s="54" t="n">
        <f aca="false">IF(D33="","",ROUND(SQRT(((D33+G33)*O33/100)^2+(J33*(D33+G33)*0.15542)^2),0))</f>
        <v>41</v>
      </c>
      <c r="U33" s="32"/>
    </row>
    <row r="34" customFormat="false" ht="15" hidden="false" customHeight="false" outlineLevel="0" collapsed="false">
      <c r="A34" s="32" t="s">
        <v>127</v>
      </c>
      <c r="B34" s="32" t="s">
        <v>174</v>
      </c>
      <c r="C34" s="32" t="s">
        <v>175</v>
      </c>
      <c r="D34" s="54" t="n">
        <v>275</v>
      </c>
      <c r="E34" s="54" t="n">
        <v>281</v>
      </c>
      <c r="F34" s="65" t="n">
        <f aca="false">IF(E34="","",D34-E34)</f>
        <v>-6</v>
      </c>
      <c r="G34" s="54" t="n">
        <v>594</v>
      </c>
      <c r="H34" s="54" t="n">
        <v>592</v>
      </c>
      <c r="I34" s="65" t="n">
        <f aca="false">IF(H34="","",G34-H34)</f>
        <v>2</v>
      </c>
      <c r="J34" s="55" t="n">
        <f aca="false">IF(OR(D34="",D34+G34=0),"",D34/(D34+G34))</f>
        <v>0.316455696202532</v>
      </c>
      <c r="K34" s="55" t="n">
        <f aca="false">IF(E34="","",E34/(E34+H34))</f>
        <v>0.321878579610538</v>
      </c>
      <c r="L34" s="66" t="n">
        <f aca="false">IF(OR(K34="",J34=""),"",(J34-K34)*100)</f>
        <v>-0.542288340800673</v>
      </c>
      <c r="M34" s="36" t="n">
        <v>3.93172104178679</v>
      </c>
      <c r="N34" s="36" t="n">
        <v>2.07911785891423</v>
      </c>
      <c r="O34" s="36" t="n">
        <f aca="false">SQRT(M34^2+N34^2)</f>
        <v>4.44760176068913</v>
      </c>
      <c r="P34" s="55" t="n">
        <f aca="false">IF(J34="","",MAX(0,J34-1.96*O34/100))</f>
        <v>0.229282701693025</v>
      </c>
      <c r="Q34" s="55" t="n">
        <f aca="false">IF(J34="","",MIN(1,J34+1.96*O34/100))</f>
        <v>0.403628690712039</v>
      </c>
      <c r="R34" s="32" t="str">
        <f aca="false">IF(L34="","",IF(ABS(L34)&lt;=O34,"Yes","No"))</f>
        <v>Yes</v>
      </c>
      <c r="S34" s="32" t="str">
        <f aca="false">IF(L34="","",IF(ABS(L34)&lt;=1.96*O34,"Yes","No"))</f>
        <v>Yes</v>
      </c>
      <c r="T34" s="54" t="n">
        <f aca="false">IF(D34="","",ROUND(SQRT(((D34+G34)*O34/100)^2+(J34*(D34+G34)*0.09439)^2),0))</f>
        <v>47</v>
      </c>
      <c r="U34" s="32"/>
    </row>
    <row r="35" customFormat="false" ht="15" hidden="false" customHeight="false" outlineLevel="0" collapsed="false">
      <c r="A35" s="32" t="s">
        <v>127</v>
      </c>
      <c r="B35" s="32" t="s">
        <v>174</v>
      </c>
      <c r="C35" s="32" t="s">
        <v>176</v>
      </c>
      <c r="D35" s="54" t="n">
        <v>477</v>
      </c>
      <c r="E35" s="54" t="n">
        <v>467</v>
      </c>
      <c r="F35" s="65" t="n">
        <f aca="false">IF(E35="","",D35-E35)</f>
        <v>10</v>
      </c>
      <c r="G35" s="54" t="n">
        <v>799</v>
      </c>
      <c r="H35" s="54" t="n">
        <v>782</v>
      </c>
      <c r="I35" s="65" t="n">
        <f aca="false">IF(H35="","",G35-H35)</f>
        <v>17</v>
      </c>
      <c r="J35" s="55" t="n">
        <f aca="false">IF(OR(D35="",D35+G35=0),"",D35/(D35+G35))</f>
        <v>0.373824451410658</v>
      </c>
      <c r="K35" s="55" t="n">
        <f aca="false">IF(E35="","",E35/(E35+H35))</f>
        <v>0.373899119295436</v>
      </c>
      <c r="L35" s="66" t="n">
        <f aca="false">IF(OR(K35="",J35=""),"",(J35-K35)*100)</f>
        <v>-0.00746678847780569</v>
      </c>
      <c r="M35" s="36" t="n">
        <v>3.24373994301843</v>
      </c>
      <c r="N35" s="36" t="n">
        <v>2.07911785891423</v>
      </c>
      <c r="O35" s="36" t="n">
        <f aca="false">SQRT(M35^2+N35^2)</f>
        <v>3.85286645099325</v>
      </c>
      <c r="P35" s="55" t="n">
        <f aca="false">IF(J35="","",MAX(0,J35-1.96*O35/100))</f>
        <v>0.298308268971191</v>
      </c>
      <c r="Q35" s="55" t="n">
        <f aca="false">IF(J35="","",MIN(1,J35+1.96*O35/100))</f>
        <v>0.449340633850126</v>
      </c>
      <c r="R35" s="32" t="str">
        <f aca="false">IF(L35="","",IF(ABS(L35)&lt;=O35,"Yes","No"))</f>
        <v>Yes</v>
      </c>
      <c r="S35" s="32" t="str">
        <f aca="false">IF(L35="","",IF(ABS(L35)&lt;=1.96*O35,"Yes","No"))</f>
        <v>Yes</v>
      </c>
      <c r="T35" s="54" t="n">
        <f aca="false">IF(D35="","",ROUND(SQRT(((D35+G35)*O35/100)^2+(J35*(D35+G35)*0.09179)^2),0))</f>
        <v>66</v>
      </c>
      <c r="U35" s="32"/>
    </row>
    <row r="36" customFormat="false" ht="15" hidden="false" customHeight="false" outlineLevel="0" collapsed="false">
      <c r="A36" s="32" t="s">
        <v>127</v>
      </c>
      <c r="B36" s="32" t="s">
        <v>174</v>
      </c>
      <c r="C36" s="32" t="s">
        <v>177</v>
      </c>
      <c r="D36" s="54" t="n">
        <v>139</v>
      </c>
      <c r="E36" s="54" t="n">
        <v>136</v>
      </c>
      <c r="F36" s="65" t="n">
        <f aca="false">IF(E36="","",D36-E36)</f>
        <v>3</v>
      </c>
      <c r="G36" s="54" t="n">
        <v>276</v>
      </c>
      <c r="H36" s="54" t="n">
        <v>278</v>
      </c>
      <c r="I36" s="65" t="n">
        <f aca="false">IF(H36="","",G36-H36)</f>
        <v>-2</v>
      </c>
      <c r="J36" s="55" t="n">
        <f aca="false">IF(OR(D36="",D36+G36=0),"",D36/(D36+G36))</f>
        <v>0.334939759036145</v>
      </c>
      <c r="K36" s="55" t="n">
        <f aca="false">IF(E36="","",E36/(E36+H36))</f>
        <v>0.328502415458937</v>
      </c>
      <c r="L36" s="66" t="n">
        <f aca="false">IF(OR(K36="",J36=""),"",(J36-K36)*100)</f>
        <v>0.643734357720738</v>
      </c>
      <c r="M36" s="36" t="n">
        <v>6.05013361813634</v>
      </c>
      <c r="N36" s="36" t="n">
        <v>2.07911785891423</v>
      </c>
      <c r="O36" s="36" t="n">
        <f aca="false">SQRT(M36^2+N36^2)</f>
        <v>6.39740946544455</v>
      </c>
      <c r="P36" s="55" t="n">
        <f aca="false">IF(J36="","",MAX(0,J36-1.96*O36/100))</f>
        <v>0.209550533513431</v>
      </c>
      <c r="Q36" s="55" t="n">
        <f aca="false">IF(J36="","",MIN(1,J36+1.96*O36/100))</f>
        <v>0.460328984558858</v>
      </c>
      <c r="R36" s="32" t="str">
        <f aca="false">IF(L36="","",IF(ABS(L36)&lt;=O36,"Yes","No"))</f>
        <v>Yes</v>
      </c>
      <c r="S36" s="32" t="str">
        <f aca="false">IF(L36="","",IF(ABS(L36)&lt;=1.96*O36,"Yes","No"))</f>
        <v>Yes</v>
      </c>
      <c r="T36" s="54" t="n">
        <f aca="false">IF(D36="","",ROUND(SQRT(((D36+G36)*O36/100)^2+(J36*(D36+G36)*0.15542)^2),0))</f>
        <v>34</v>
      </c>
      <c r="U36" s="32"/>
    </row>
    <row r="37" customFormat="false" ht="15" hidden="false" customHeight="false" outlineLevel="0" collapsed="false">
      <c r="A37" s="32" t="s">
        <v>127</v>
      </c>
      <c r="B37" s="32" t="s">
        <v>178</v>
      </c>
      <c r="C37" s="32" t="s">
        <v>178</v>
      </c>
      <c r="D37" s="54" t="n">
        <v>54</v>
      </c>
      <c r="E37" s="54" t="n">
        <v>68</v>
      </c>
      <c r="F37" s="65" t="n">
        <f aca="false">IF(E37="","",D37-E37)</f>
        <v>-14</v>
      </c>
      <c r="G37" s="54" t="n">
        <v>161</v>
      </c>
      <c r="H37" s="54" t="n">
        <v>153</v>
      </c>
      <c r="I37" s="65" t="n">
        <f aca="false">IF(H37="","",G37-H37)</f>
        <v>8</v>
      </c>
      <c r="J37" s="55" t="n">
        <f aca="false">IF(OR(D37="",D37+G37=0),"",D37/(D37+G37))</f>
        <v>0.251162790697674</v>
      </c>
      <c r="K37" s="55" t="n">
        <f aca="false">IF(E37="","",E37/(E37+H37))</f>
        <v>0.307692307692308</v>
      </c>
      <c r="L37" s="66" t="n">
        <f aca="false">IF(OR(K37="",J37=""),"",(J37-K37)*100)</f>
        <v>-5.65295169946333</v>
      </c>
      <c r="M37" s="36" t="n">
        <v>6.05013361813634</v>
      </c>
      <c r="N37" s="36" t="n">
        <v>2.07911785891423</v>
      </c>
      <c r="O37" s="36" t="n">
        <f aca="false">SQRT(M37^2+N37^2)</f>
        <v>6.39740946544455</v>
      </c>
      <c r="P37" s="55" t="n">
        <f aca="false">IF(J37="","",MAX(0,J37-1.96*O37/100))</f>
        <v>0.125773565174961</v>
      </c>
      <c r="Q37" s="55" t="n">
        <f aca="false">IF(J37="","",MIN(1,J37+1.96*O37/100))</f>
        <v>0.376552016220388</v>
      </c>
      <c r="R37" s="32" t="str">
        <f aca="false">IF(L37="","",IF(ABS(L37)&lt;=O37,"Yes","No"))</f>
        <v>Yes</v>
      </c>
      <c r="S37" s="32" t="str">
        <f aca="false">IF(L37="","",IF(ABS(L37)&lt;=1.96*O37,"Yes","No"))</f>
        <v>Yes</v>
      </c>
      <c r="T37" s="54" t="n">
        <f aca="false">IF(D37="","",ROUND(SQRT(((D37+G37)*O37/100)^2+(J37*(D37+G37)*0.15542)^2),0))</f>
        <v>16</v>
      </c>
      <c r="U37" s="32"/>
    </row>
    <row r="38" customFormat="false" ht="15" hidden="false" customHeight="false" outlineLevel="0" collapsed="false">
      <c r="A38" s="32" t="s">
        <v>127</v>
      </c>
      <c r="B38" s="32" t="s">
        <v>179</v>
      </c>
      <c r="C38" s="32" t="s">
        <v>180</v>
      </c>
      <c r="D38" s="54" t="n">
        <v>372</v>
      </c>
      <c r="E38" s="54" t="n">
        <v>432</v>
      </c>
      <c r="F38" s="65" t="n">
        <f aca="false">IF(E38="","",D38-E38)</f>
        <v>-60</v>
      </c>
      <c r="G38" s="54" t="n">
        <v>664</v>
      </c>
      <c r="H38" s="54" t="n">
        <v>705</v>
      </c>
      <c r="I38" s="65" t="n">
        <f aca="false">IF(H38="","",G38-H38)</f>
        <v>-41</v>
      </c>
      <c r="J38" s="55" t="n">
        <f aca="false">IF(OR(D38="",D38+G38=0),"",D38/(D38+G38))</f>
        <v>0.359073359073359</v>
      </c>
      <c r="K38" s="55" t="n">
        <f aca="false">IF(E38="","",E38/(E38+H38))</f>
        <v>0.379947229551451</v>
      </c>
      <c r="L38" s="66" t="n">
        <f aca="false">IF(OR(K38="",J38=""),"",(J38-K38)*100)</f>
        <v>-2.08738704780921</v>
      </c>
      <c r="M38" s="36" t="n">
        <v>3.93172104178679</v>
      </c>
      <c r="N38" s="36" t="n">
        <v>2.07911785891423</v>
      </c>
      <c r="O38" s="36" t="n">
        <f aca="false">SQRT(M38^2+N38^2)</f>
        <v>4.44760176068913</v>
      </c>
      <c r="P38" s="55" t="n">
        <f aca="false">IF(J38="","",MAX(0,J38-1.96*O38/100))</f>
        <v>0.271900364563852</v>
      </c>
      <c r="Q38" s="55" t="n">
        <f aca="false">IF(J38="","",MIN(1,J38+1.96*O38/100))</f>
        <v>0.446246353582866</v>
      </c>
      <c r="R38" s="32" t="str">
        <f aca="false">IF(L38="","",IF(ABS(L38)&lt;=O38,"Yes","No"))</f>
        <v>Yes</v>
      </c>
      <c r="S38" s="32" t="str">
        <f aca="false">IF(L38="","",IF(ABS(L38)&lt;=1.96*O38,"Yes","No"))</f>
        <v>Yes</v>
      </c>
      <c r="T38" s="54" t="n">
        <f aca="false">IF(D38="","",ROUND(SQRT(((D38+G38)*O38/100)^2+(J38*(D38+G38)*0.09439)^2),0))</f>
        <v>58</v>
      </c>
      <c r="U38" s="32"/>
    </row>
    <row r="39" customFormat="false" ht="15" hidden="false" customHeight="false" outlineLevel="0" collapsed="false">
      <c r="A39" s="32" t="s">
        <v>127</v>
      </c>
      <c r="B39" s="32" t="s">
        <v>179</v>
      </c>
      <c r="C39" s="32" t="s">
        <v>181</v>
      </c>
      <c r="D39" s="54" t="n">
        <v>280</v>
      </c>
      <c r="E39" s="54" t="n">
        <v>296</v>
      </c>
      <c r="F39" s="65" t="n">
        <f aca="false">IF(E39="","",D39-E39)</f>
        <v>-16</v>
      </c>
      <c r="G39" s="54" t="n">
        <v>525</v>
      </c>
      <c r="H39" s="54" t="n">
        <v>529</v>
      </c>
      <c r="I39" s="65" t="n">
        <f aca="false">IF(H39="","",G39-H39)</f>
        <v>-4</v>
      </c>
      <c r="J39" s="55" t="n">
        <f aca="false">IF(OR(D39="",D39+G39=0),"",D39/(D39+G39))</f>
        <v>0.347826086956522</v>
      </c>
      <c r="K39" s="55" t="n">
        <f aca="false">IF(E39="","",E39/(E39+H39))</f>
        <v>0.358787878787879</v>
      </c>
      <c r="L39" s="66" t="n">
        <f aca="false">IF(OR(K39="",J39=""),"",(J39-K39)*100)</f>
        <v>-1.0961791831357</v>
      </c>
      <c r="M39" s="36" t="n">
        <v>3.93172104178679</v>
      </c>
      <c r="N39" s="36" t="n">
        <v>2.07911785891423</v>
      </c>
      <c r="O39" s="36" t="n">
        <f aca="false">SQRT(M39^2+N39^2)</f>
        <v>4.44760176068913</v>
      </c>
      <c r="P39" s="55" t="n">
        <f aca="false">IF(J39="","",MAX(0,J39-1.96*O39/100))</f>
        <v>0.260653092447015</v>
      </c>
      <c r="Q39" s="55" t="n">
        <f aca="false">IF(J39="","",MIN(1,J39+1.96*O39/100))</f>
        <v>0.434999081466029</v>
      </c>
      <c r="R39" s="32" t="str">
        <f aca="false">IF(L39="","",IF(ABS(L39)&lt;=O39,"Yes","No"))</f>
        <v>Yes</v>
      </c>
      <c r="S39" s="32" t="str">
        <f aca="false">IF(L39="","",IF(ABS(L39)&lt;=1.96*O39,"Yes","No"))</f>
        <v>Yes</v>
      </c>
      <c r="T39" s="54" t="n">
        <f aca="false">IF(D39="","",ROUND(SQRT(((D39+G39)*O39/100)^2+(J39*(D39+G39)*0.09439)^2),0))</f>
        <v>45</v>
      </c>
      <c r="U39" s="32"/>
    </row>
    <row r="40" customFormat="false" ht="15" hidden="false" customHeight="false" outlineLevel="0" collapsed="false">
      <c r="A40" s="32" t="s">
        <v>127</v>
      </c>
      <c r="B40" s="32" t="s">
        <v>179</v>
      </c>
      <c r="C40" s="32" t="s">
        <v>182</v>
      </c>
      <c r="D40" s="54" t="n">
        <v>412</v>
      </c>
      <c r="E40" s="54" t="n">
        <v>460</v>
      </c>
      <c r="F40" s="65" t="n">
        <f aca="false">IF(E40="","",D40-E40)</f>
        <v>-48</v>
      </c>
      <c r="G40" s="54" t="n">
        <v>748</v>
      </c>
      <c r="H40" s="54" t="n">
        <v>791</v>
      </c>
      <c r="I40" s="65" t="n">
        <f aca="false">IF(H40="","",G40-H40)</f>
        <v>-43</v>
      </c>
      <c r="J40" s="55" t="n">
        <f aca="false">IF(OR(D40="",D40+G40=0),"",D40/(D40+G40))</f>
        <v>0.355172413793103</v>
      </c>
      <c r="K40" s="55" t="n">
        <f aca="false">IF(E40="","",E40/(E40+H40))</f>
        <v>0.367705835331735</v>
      </c>
      <c r="L40" s="66" t="n">
        <f aca="false">IF(OR(K40="",J40=""),"",(J40-K40)*100)</f>
        <v>-1.25334215386312</v>
      </c>
      <c r="M40" s="36" t="n">
        <v>3.93172104178679</v>
      </c>
      <c r="N40" s="36" t="n">
        <v>2.07911785891423</v>
      </c>
      <c r="O40" s="36" t="n">
        <f aca="false">SQRT(M40^2+N40^2)</f>
        <v>4.44760176068913</v>
      </c>
      <c r="P40" s="55" t="n">
        <f aca="false">IF(J40="","",MAX(0,J40-1.96*O40/100))</f>
        <v>0.267999419283596</v>
      </c>
      <c r="Q40" s="55" t="n">
        <f aca="false">IF(J40="","",MIN(1,J40+1.96*O40/100))</f>
        <v>0.44234540830261</v>
      </c>
      <c r="R40" s="32" t="str">
        <f aca="false">IF(L40="","",IF(ABS(L40)&lt;=O40,"Yes","No"))</f>
        <v>Yes</v>
      </c>
      <c r="S40" s="32" t="str">
        <f aca="false">IF(L40="","",IF(ABS(L40)&lt;=1.96*O40,"Yes","No"))</f>
        <v>Yes</v>
      </c>
      <c r="T40" s="54" t="n">
        <f aca="false">IF(D40="","",ROUND(SQRT(((D40+G40)*O40/100)^2+(J40*(D40+G40)*0.09439)^2),0))</f>
        <v>65</v>
      </c>
      <c r="U40" s="32"/>
    </row>
    <row r="41" customFormat="false" ht="15" hidden="false" customHeight="false" outlineLevel="0" collapsed="false">
      <c r="A41" s="32" t="s">
        <v>127</v>
      </c>
      <c r="B41" s="32" t="s">
        <v>179</v>
      </c>
      <c r="C41" s="32" t="s">
        <v>183</v>
      </c>
      <c r="D41" s="54" t="n">
        <v>346</v>
      </c>
      <c r="E41" s="54" t="n">
        <v>425</v>
      </c>
      <c r="F41" s="65" t="n">
        <f aca="false">IF(E41="","",D41-E41)</f>
        <v>-79</v>
      </c>
      <c r="G41" s="54" t="n">
        <v>849</v>
      </c>
      <c r="H41" s="54" t="n">
        <v>920</v>
      </c>
      <c r="I41" s="65" t="n">
        <f aca="false">IF(H41="","",G41-H41)</f>
        <v>-71</v>
      </c>
      <c r="J41" s="55" t="n">
        <f aca="false">IF(OR(D41="",D41+G41=0),"",D41/(D41+G41))</f>
        <v>0.289539748953975</v>
      </c>
      <c r="K41" s="55" t="n">
        <f aca="false">IF(E41="","",E41/(E41+H41))</f>
        <v>0.315985130111524</v>
      </c>
      <c r="L41" s="66" t="n">
        <f aca="false">IF(OR(K41="",J41=""),"",(J41-K41)*100)</f>
        <v>-2.64453811575493</v>
      </c>
      <c r="M41" s="36" t="n">
        <v>3.24373994301843</v>
      </c>
      <c r="N41" s="36" t="n">
        <v>2.07911785891423</v>
      </c>
      <c r="O41" s="36" t="n">
        <f aca="false">SQRT(M41^2+N41^2)</f>
        <v>3.85286645099325</v>
      </c>
      <c r="P41" s="55" t="n">
        <f aca="false">IF(J41="","",MAX(0,J41-1.96*O41/100))</f>
        <v>0.214023566514507</v>
      </c>
      <c r="Q41" s="55" t="n">
        <f aca="false">IF(J41="","",MIN(1,J41+1.96*O41/100))</f>
        <v>0.365055931393443</v>
      </c>
      <c r="R41" s="32" t="str">
        <f aca="false">IF(L41="","",IF(ABS(L41)&lt;=O41,"Yes","No"))</f>
        <v>Yes</v>
      </c>
      <c r="S41" s="32" t="str">
        <f aca="false">IF(L41="","",IF(ABS(L41)&lt;=1.96*O41,"Yes","No"))</f>
        <v>Yes</v>
      </c>
      <c r="T41" s="54" t="n">
        <f aca="false">IF(D41="","",ROUND(SQRT(((D41+G41)*O41/100)^2+(J41*(D41+G41)*0.09179)^2),0))</f>
        <v>56</v>
      </c>
      <c r="U41" s="32"/>
    </row>
    <row r="42" customFormat="false" ht="15" hidden="false" customHeight="false" outlineLevel="0" collapsed="false">
      <c r="A42" s="32" t="s">
        <v>127</v>
      </c>
      <c r="B42" s="32" t="s">
        <v>179</v>
      </c>
      <c r="C42" s="32" t="s">
        <v>184</v>
      </c>
      <c r="D42" s="54" t="n">
        <v>334</v>
      </c>
      <c r="E42" s="54" t="n">
        <v>397</v>
      </c>
      <c r="F42" s="65" t="n">
        <f aca="false">IF(E42="","",D42-E42)</f>
        <v>-63</v>
      </c>
      <c r="G42" s="54" t="n">
        <v>715</v>
      </c>
      <c r="H42" s="54" t="n">
        <v>692</v>
      </c>
      <c r="I42" s="65" t="n">
        <f aca="false">IF(H42="","",G42-H42)</f>
        <v>23</v>
      </c>
      <c r="J42" s="55" t="n">
        <f aca="false">IF(OR(D42="",D42+G42=0),"",D42/(D42+G42))</f>
        <v>0.318398474737846</v>
      </c>
      <c r="K42" s="55" t="n">
        <f aca="false">IF(E42="","",E42/(E42+H42))</f>
        <v>0.36455463728191</v>
      </c>
      <c r="L42" s="66" t="n">
        <f aca="false">IF(OR(K42="",J42=""),"",(J42-K42)*100)</f>
        <v>-4.61561625440645</v>
      </c>
      <c r="M42" s="36" t="n">
        <v>3.93172104178679</v>
      </c>
      <c r="N42" s="36" t="n">
        <v>2.07911785891423</v>
      </c>
      <c r="O42" s="36" t="n">
        <f aca="false">SQRT(M42^2+N42^2)</f>
        <v>4.44760176068913</v>
      </c>
      <c r="P42" s="55" t="n">
        <f aca="false">IF(J42="","",MAX(0,J42-1.96*O42/100))</f>
        <v>0.231225480228339</v>
      </c>
      <c r="Q42" s="55" t="n">
        <f aca="false">IF(J42="","",MIN(1,J42+1.96*O42/100))</f>
        <v>0.405571469247353</v>
      </c>
      <c r="R42" s="32" t="str">
        <f aca="false">IF(L42="","",IF(ABS(L42)&lt;=O42,"Yes","No"))</f>
        <v>No</v>
      </c>
      <c r="S42" s="32" t="str">
        <f aca="false">IF(L42="","",IF(ABS(L42)&lt;=1.96*O42,"Yes","No"))</f>
        <v>Yes</v>
      </c>
      <c r="T42" s="54" t="n">
        <f aca="false">IF(D42="","",ROUND(SQRT(((D42+G42)*O42/100)^2+(J42*(D42+G42)*0.09439)^2),0))</f>
        <v>56</v>
      </c>
      <c r="U42" s="32"/>
    </row>
    <row r="43" customFormat="false" ht="15" hidden="false" customHeight="false" outlineLevel="0" collapsed="false">
      <c r="A43" s="32" t="s">
        <v>127</v>
      </c>
      <c r="B43" s="32" t="s">
        <v>185</v>
      </c>
      <c r="C43" s="32" t="s">
        <v>186</v>
      </c>
      <c r="D43" s="54" t="n">
        <v>179</v>
      </c>
      <c r="E43" s="54" t="n">
        <v>175</v>
      </c>
      <c r="F43" s="65" t="n">
        <f aca="false">IF(E43="","",D43-E43)</f>
        <v>4</v>
      </c>
      <c r="G43" s="54" t="n">
        <v>201</v>
      </c>
      <c r="H43" s="54" t="n">
        <v>212</v>
      </c>
      <c r="I43" s="65" t="n">
        <f aca="false">IF(H43="","",G43-H43)</f>
        <v>-11</v>
      </c>
      <c r="J43" s="55" t="n">
        <f aca="false">IF(OR(D43="",D43+G43=0),"",D43/(D43+G43))</f>
        <v>0.471052631578947</v>
      </c>
      <c r="K43" s="55" t="n">
        <f aca="false">IF(E43="","",E43/(E43+H43))</f>
        <v>0.452196382428941</v>
      </c>
      <c r="L43" s="66" t="n">
        <f aca="false">IF(OR(K43="",J43=""),"",(J43-K43)*100)</f>
        <v>1.88562491500068</v>
      </c>
      <c r="M43" s="36" t="n">
        <v>6.05013361813634</v>
      </c>
      <c r="N43" s="36" t="n">
        <v>2.07911785891423</v>
      </c>
      <c r="O43" s="36" t="n">
        <f aca="false">SQRT(M43^2+N43^2)</f>
        <v>6.39740946544455</v>
      </c>
      <c r="P43" s="55" t="n">
        <f aca="false">IF(J43="","",MAX(0,J43-1.96*O43/100))</f>
        <v>0.345663406056234</v>
      </c>
      <c r="Q43" s="55" t="n">
        <f aca="false">IF(J43="","",MIN(1,J43+1.96*O43/100))</f>
        <v>0.596441857101661</v>
      </c>
      <c r="R43" s="32" t="str">
        <f aca="false">IF(L43="","",IF(ABS(L43)&lt;=O43,"Yes","No"))</f>
        <v>Yes</v>
      </c>
      <c r="S43" s="32" t="str">
        <f aca="false">IF(L43="","",IF(ABS(L43)&lt;=1.96*O43,"Yes","No"))</f>
        <v>Yes</v>
      </c>
      <c r="T43" s="54" t="n">
        <f aca="false">IF(D43="","",ROUND(SQRT(((D43+G43)*O43/100)^2+(J43*(D43+G43)*0.15542)^2),0))</f>
        <v>37</v>
      </c>
      <c r="U43" s="32"/>
    </row>
    <row r="44" customFormat="false" ht="15" hidden="false" customHeight="false" outlineLevel="0" collapsed="false">
      <c r="A44" s="32" t="s">
        <v>127</v>
      </c>
      <c r="B44" s="32" t="s">
        <v>185</v>
      </c>
      <c r="C44" s="32" t="s">
        <v>187</v>
      </c>
      <c r="D44" s="54" t="n">
        <v>182</v>
      </c>
      <c r="E44" s="54" t="n">
        <v>184</v>
      </c>
      <c r="F44" s="65" t="n">
        <f aca="false">IF(E44="","",D44-E44)</f>
        <v>-2</v>
      </c>
      <c r="G44" s="54" t="n">
        <v>209</v>
      </c>
      <c r="H44" s="54" t="n">
        <v>208</v>
      </c>
      <c r="I44" s="65" t="n">
        <f aca="false">IF(H44="","",G44-H44)</f>
        <v>1</v>
      </c>
      <c r="J44" s="55" t="n">
        <f aca="false">IF(OR(D44="",D44+G44=0),"",D44/(D44+G44))</f>
        <v>0.465473145780051</v>
      </c>
      <c r="K44" s="55" t="n">
        <f aca="false">IF(E44="","",E44/(E44+H44))</f>
        <v>0.469387755102041</v>
      </c>
      <c r="L44" s="66" t="n">
        <f aca="false">IF(OR(K44="",J44=""),"",(J44-K44)*100)</f>
        <v>-0.391460932198967</v>
      </c>
      <c r="M44" s="36" t="n">
        <v>6.05013361813634</v>
      </c>
      <c r="N44" s="36" t="n">
        <v>2.07911785891423</v>
      </c>
      <c r="O44" s="36" t="n">
        <f aca="false">SQRT(M44^2+N44^2)</f>
        <v>6.39740946544455</v>
      </c>
      <c r="P44" s="55" t="n">
        <f aca="false">IF(J44="","",MAX(0,J44-1.96*O44/100))</f>
        <v>0.340083920257338</v>
      </c>
      <c r="Q44" s="55" t="n">
        <f aca="false">IF(J44="","",MIN(1,J44+1.96*O44/100))</f>
        <v>0.590862371302764</v>
      </c>
      <c r="R44" s="32" t="str">
        <f aca="false">IF(L44="","",IF(ABS(L44)&lt;=O44,"Yes","No"))</f>
        <v>Yes</v>
      </c>
      <c r="S44" s="32" t="str">
        <f aca="false">IF(L44="","",IF(ABS(L44)&lt;=1.96*O44,"Yes","No"))</f>
        <v>Yes</v>
      </c>
      <c r="T44" s="54" t="n">
        <f aca="false">IF(D44="","",ROUND(SQRT(((D44+G44)*O44/100)^2+(J44*(D44+G44)*0.15542)^2),0))</f>
        <v>38</v>
      </c>
      <c r="U44" s="32"/>
    </row>
    <row r="45" customFormat="false" ht="15" hidden="false" customHeight="false" outlineLevel="0" collapsed="false">
      <c r="A45" s="32" t="s">
        <v>127</v>
      </c>
      <c r="B45" s="32" t="s">
        <v>185</v>
      </c>
      <c r="C45" s="32" t="s">
        <v>188</v>
      </c>
      <c r="D45" s="54" t="n">
        <v>117</v>
      </c>
      <c r="E45" s="54" t="n">
        <v>102</v>
      </c>
      <c r="F45" s="65" t="n">
        <f aca="false">IF(E45="","",D45-E45)</f>
        <v>15</v>
      </c>
      <c r="G45" s="54" t="n">
        <v>188</v>
      </c>
      <c r="H45" s="54" t="n">
        <v>192</v>
      </c>
      <c r="I45" s="65" t="n">
        <f aca="false">IF(H45="","",G45-H45)</f>
        <v>-4</v>
      </c>
      <c r="J45" s="55" t="n">
        <f aca="false">IF(OR(D45="",D45+G45=0),"",D45/(D45+G45))</f>
        <v>0.383606557377049</v>
      </c>
      <c r="K45" s="55" t="n">
        <f aca="false">IF(E45="","",E45/(E45+H45))</f>
        <v>0.346938775510204</v>
      </c>
      <c r="L45" s="66" t="n">
        <f aca="false">IF(OR(K45="",J45=""),"",(J45-K45)*100)</f>
        <v>3.66677818668451</v>
      </c>
      <c r="M45" s="36" t="n">
        <v>6.05013361813634</v>
      </c>
      <c r="N45" s="36" t="n">
        <v>2.07911785891423</v>
      </c>
      <c r="O45" s="36" t="n">
        <f aca="false">SQRT(M45^2+N45^2)</f>
        <v>6.39740946544455</v>
      </c>
      <c r="P45" s="55" t="n">
        <f aca="false">IF(J45="","",MAX(0,J45-1.96*O45/100))</f>
        <v>0.258217331854336</v>
      </c>
      <c r="Q45" s="55" t="n">
        <f aca="false">IF(J45="","",MIN(1,J45+1.96*O45/100))</f>
        <v>0.508995782899762</v>
      </c>
      <c r="R45" s="32" t="str">
        <f aca="false">IF(L45="","",IF(ABS(L45)&lt;=O45,"Yes","No"))</f>
        <v>Yes</v>
      </c>
      <c r="S45" s="32" t="str">
        <f aca="false">IF(L45="","",IF(ABS(L45)&lt;=1.96*O45,"Yes","No"))</f>
        <v>Yes</v>
      </c>
      <c r="T45" s="54" t="n">
        <f aca="false">IF(D45="","",ROUND(SQRT(((D45+G45)*O45/100)^2+(J45*(D45+G45)*0.15542)^2),0))</f>
        <v>27</v>
      </c>
      <c r="U45" s="32"/>
    </row>
    <row r="46" customFormat="false" ht="15" hidden="false" customHeight="false" outlineLevel="0" collapsed="false">
      <c r="A46" s="32" t="s">
        <v>127</v>
      </c>
      <c r="B46" s="32" t="s">
        <v>185</v>
      </c>
      <c r="C46" s="32" t="s">
        <v>189</v>
      </c>
      <c r="D46" s="54" t="n">
        <v>184</v>
      </c>
      <c r="E46" s="54" t="n">
        <v>194</v>
      </c>
      <c r="F46" s="65" t="n">
        <f aca="false">IF(E46="","",D46-E46)</f>
        <v>-10</v>
      </c>
      <c r="G46" s="54" t="n">
        <v>279</v>
      </c>
      <c r="H46" s="54" t="n">
        <v>296</v>
      </c>
      <c r="I46" s="65" t="n">
        <f aca="false">IF(H46="","",G46-H46)</f>
        <v>-17</v>
      </c>
      <c r="J46" s="55" t="n">
        <f aca="false">IF(OR(D46="",D46+G46=0),"",D46/(D46+G46))</f>
        <v>0.397408207343413</v>
      </c>
      <c r="K46" s="55" t="n">
        <f aca="false">IF(E46="","",E46/(E46+H46))</f>
        <v>0.395918367346939</v>
      </c>
      <c r="L46" s="66" t="n">
        <f aca="false">IF(OR(K46="",J46=""),"",(J46-K46)*100)</f>
        <v>0.148983999647379</v>
      </c>
      <c r="M46" s="36" t="n">
        <v>6.05013361813634</v>
      </c>
      <c r="N46" s="36" t="n">
        <v>2.07911785891423</v>
      </c>
      <c r="O46" s="36" t="n">
        <f aca="false">SQRT(M46^2+N46^2)</f>
        <v>6.39740946544455</v>
      </c>
      <c r="P46" s="55" t="n">
        <f aca="false">IF(J46="","",MAX(0,J46-1.96*O46/100))</f>
        <v>0.272018981820699</v>
      </c>
      <c r="Q46" s="55" t="n">
        <f aca="false">IF(J46="","",MIN(1,J46+1.96*O46/100))</f>
        <v>0.522797432866126</v>
      </c>
      <c r="R46" s="32" t="str">
        <f aca="false">IF(L46="","",IF(ABS(L46)&lt;=O46,"Yes","No"))</f>
        <v>Yes</v>
      </c>
      <c r="S46" s="32" t="str">
        <f aca="false">IF(L46="","",IF(ABS(L46)&lt;=1.96*O46,"Yes","No"))</f>
        <v>Yes</v>
      </c>
      <c r="T46" s="54" t="n">
        <f aca="false">IF(D46="","",ROUND(SQRT(((D46+G46)*O46/100)^2+(J46*(D46+G46)*0.15542)^2),0))</f>
        <v>41</v>
      </c>
      <c r="U46" s="32"/>
    </row>
    <row r="47" customFormat="false" ht="15" hidden="false" customHeight="false" outlineLevel="0" collapsed="false">
      <c r="A47" s="32" t="s">
        <v>127</v>
      </c>
      <c r="B47" s="32" t="s">
        <v>190</v>
      </c>
      <c r="C47" s="32" t="s">
        <v>191</v>
      </c>
      <c r="D47" s="54" t="n">
        <v>239</v>
      </c>
      <c r="E47" s="54" t="n">
        <v>298</v>
      </c>
      <c r="F47" s="65" t="n">
        <f aca="false">IF(E47="","",D47-E47)</f>
        <v>-59</v>
      </c>
      <c r="G47" s="54" t="n">
        <v>685</v>
      </c>
      <c r="H47" s="54" t="n">
        <v>649</v>
      </c>
      <c r="I47" s="65" t="n">
        <f aca="false">IF(H47="","",G47-H47)</f>
        <v>36</v>
      </c>
      <c r="J47" s="55" t="n">
        <f aca="false">IF(OR(D47="",D47+G47=0),"",D47/(D47+G47))</f>
        <v>0.258658008658009</v>
      </c>
      <c r="K47" s="55" t="n">
        <f aca="false">IF(E47="","",E47/(E47+H47))</f>
        <v>0.31467793030623</v>
      </c>
      <c r="L47" s="66" t="n">
        <f aca="false">IF(OR(K47="",J47=""),"",(J47-K47)*100)</f>
        <v>-5.60199216482216</v>
      </c>
      <c r="M47" s="36" t="n">
        <v>3.93172104178679</v>
      </c>
      <c r="N47" s="36" t="n">
        <v>2.07911785891423</v>
      </c>
      <c r="O47" s="36" t="n">
        <f aca="false">SQRT(M47^2+N47^2)</f>
        <v>4.44760176068913</v>
      </c>
      <c r="P47" s="55" t="n">
        <f aca="false">IF(J47="","",MAX(0,J47-1.96*O47/100))</f>
        <v>0.171485014148502</v>
      </c>
      <c r="Q47" s="55" t="n">
        <f aca="false">IF(J47="","",MIN(1,J47+1.96*O47/100))</f>
        <v>0.345831003167516</v>
      </c>
      <c r="R47" s="32" t="str">
        <f aca="false">IF(L47="","",IF(ABS(L47)&lt;=O47,"Yes","No"))</f>
        <v>No</v>
      </c>
      <c r="S47" s="32" t="str">
        <f aca="false">IF(L47="","",IF(ABS(L47)&lt;=1.96*O47,"Yes","No"))</f>
        <v>Yes</v>
      </c>
      <c r="T47" s="54" t="n">
        <f aca="false">IF(D47="","",ROUND(SQRT(((D47+G47)*O47/100)^2+(J47*(D47+G47)*0.09439)^2),0))</f>
        <v>47</v>
      </c>
      <c r="U47" s="32"/>
    </row>
    <row r="48" customFormat="false" ht="15" hidden="false" customHeight="false" outlineLevel="0" collapsed="false">
      <c r="A48" s="32" t="s">
        <v>127</v>
      </c>
      <c r="B48" s="32" t="s">
        <v>190</v>
      </c>
      <c r="C48" s="32" t="s">
        <v>192</v>
      </c>
      <c r="D48" s="54" t="n">
        <v>224</v>
      </c>
      <c r="E48" s="54" t="n">
        <v>253</v>
      </c>
      <c r="F48" s="65" t="n">
        <f aca="false">IF(E48="","",D48-E48)</f>
        <v>-29</v>
      </c>
      <c r="G48" s="54" t="n">
        <v>677</v>
      </c>
      <c r="H48" s="54" t="n">
        <v>710</v>
      </c>
      <c r="I48" s="65" t="n">
        <f aca="false">IF(H48="","",G48-H48)</f>
        <v>-33</v>
      </c>
      <c r="J48" s="55" t="n">
        <f aca="false">IF(OR(D48="",D48+G48=0),"",D48/(D48+G48))</f>
        <v>0.248612652608213</v>
      </c>
      <c r="K48" s="55" t="n">
        <f aca="false">IF(E48="","",E48/(E48+H48))</f>
        <v>0.262720664589823</v>
      </c>
      <c r="L48" s="66" t="n">
        <f aca="false">IF(OR(K48="",J48=""),"",(J48-K48)*100)</f>
        <v>-1.41080119816104</v>
      </c>
      <c r="M48" s="36" t="n">
        <v>3.93172104178679</v>
      </c>
      <c r="N48" s="36" t="n">
        <v>2.07911785891423</v>
      </c>
      <c r="O48" s="36" t="n">
        <f aca="false">SQRT(M48^2+N48^2)</f>
        <v>4.44760176068913</v>
      </c>
      <c r="P48" s="55" t="n">
        <f aca="false">IF(J48="","",MAX(0,J48-1.96*O48/100))</f>
        <v>0.161439658098706</v>
      </c>
      <c r="Q48" s="55" t="n">
        <f aca="false">IF(J48="","",MIN(1,J48+1.96*O48/100))</f>
        <v>0.33578564711772</v>
      </c>
      <c r="R48" s="32" t="str">
        <f aca="false">IF(L48="","",IF(ABS(L48)&lt;=O48,"Yes","No"))</f>
        <v>Yes</v>
      </c>
      <c r="S48" s="32" t="str">
        <f aca="false">IF(L48="","",IF(ABS(L48)&lt;=1.96*O48,"Yes","No"))</f>
        <v>Yes</v>
      </c>
      <c r="T48" s="54" t="n">
        <f aca="false">IF(D48="","",ROUND(SQRT(((D48+G48)*O48/100)^2+(J48*(D48+G48)*0.09439)^2),0))</f>
        <v>45</v>
      </c>
      <c r="U48" s="32"/>
    </row>
    <row r="49" customFormat="false" ht="15" hidden="false" customHeight="false" outlineLevel="0" collapsed="false">
      <c r="A49" s="32" t="s">
        <v>127</v>
      </c>
      <c r="B49" s="32" t="s">
        <v>190</v>
      </c>
      <c r="C49" s="32" t="s">
        <v>193</v>
      </c>
      <c r="D49" s="54" t="n">
        <v>208</v>
      </c>
      <c r="E49" s="54" t="n">
        <v>238</v>
      </c>
      <c r="F49" s="65" t="n">
        <f aca="false">IF(E49="","",D49-E49)</f>
        <v>-30</v>
      </c>
      <c r="G49" s="54" t="n">
        <v>610</v>
      </c>
      <c r="H49" s="54" t="n">
        <v>586</v>
      </c>
      <c r="I49" s="65" t="n">
        <f aca="false">IF(H49="","",G49-H49)</f>
        <v>24</v>
      </c>
      <c r="J49" s="55" t="n">
        <f aca="false">IF(OR(D49="",D49+G49=0),"",D49/(D49+G49))</f>
        <v>0.254278728606357</v>
      </c>
      <c r="K49" s="55" t="n">
        <f aca="false">IF(E49="","",E49/(E49+H49))</f>
        <v>0.288834951456311</v>
      </c>
      <c r="L49" s="66" t="n">
        <f aca="false">IF(OR(K49="",J49=""),"",(J49-K49)*100)</f>
        <v>-3.45562228499537</v>
      </c>
      <c r="M49" s="36" t="n">
        <v>3.93172104178679</v>
      </c>
      <c r="N49" s="36" t="n">
        <v>2.07911785891423</v>
      </c>
      <c r="O49" s="36" t="n">
        <f aca="false">SQRT(M49^2+N49^2)</f>
        <v>4.44760176068913</v>
      </c>
      <c r="P49" s="55" t="n">
        <f aca="false">IF(J49="","",MAX(0,J49-1.96*O49/100))</f>
        <v>0.16710573409685</v>
      </c>
      <c r="Q49" s="55" t="n">
        <f aca="false">IF(J49="","",MIN(1,J49+1.96*O49/100))</f>
        <v>0.341451723115864</v>
      </c>
      <c r="R49" s="32" t="str">
        <f aca="false">IF(L49="","",IF(ABS(L49)&lt;=O49,"Yes","No"))</f>
        <v>Yes</v>
      </c>
      <c r="S49" s="32" t="str">
        <f aca="false">IF(L49="","",IF(ABS(L49)&lt;=1.96*O49,"Yes","No"))</f>
        <v>Yes</v>
      </c>
      <c r="T49" s="54" t="n">
        <f aca="false">IF(D49="","",ROUND(SQRT(((D49+G49)*O49/100)^2+(J49*(D49+G49)*0.09439)^2),0))</f>
        <v>41</v>
      </c>
      <c r="U49" s="32"/>
    </row>
    <row r="50" customFormat="false" ht="15" hidden="false" customHeight="false" outlineLevel="0" collapsed="false">
      <c r="A50" s="32" t="s">
        <v>127</v>
      </c>
      <c r="B50" s="32" t="s">
        <v>194</v>
      </c>
      <c r="C50" s="32" t="s">
        <v>195</v>
      </c>
      <c r="D50" s="54" t="n">
        <v>193</v>
      </c>
      <c r="E50" s="54" t="n">
        <v>238</v>
      </c>
      <c r="F50" s="65" t="n">
        <f aca="false">IF(E50="","",D50-E50)</f>
        <v>-45</v>
      </c>
      <c r="G50" s="54" t="n">
        <v>600</v>
      </c>
      <c r="H50" s="54" t="n">
        <v>541</v>
      </c>
      <c r="I50" s="65" t="n">
        <f aca="false">IF(H50="","",G50-H50)</f>
        <v>59</v>
      </c>
      <c r="J50" s="55" t="n">
        <f aca="false">IF(OR(D50="",D50+G50=0),"",D50/(D50+G50))</f>
        <v>0.243379571248424</v>
      </c>
      <c r="K50" s="55" t="n">
        <f aca="false">IF(E50="","",E50/(E50+H50))</f>
        <v>0.305519897304236</v>
      </c>
      <c r="L50" s="66" t="n">
        <f aca="false">IF(OR(K50="",J50=""),"",(J50-K50)*100)</f>
        <v>-6.21403260558125</v>
      </c>
      <c r="M50" s="36" t="n">
        <v>3.93172104178679</v>
      </c>
      <c r="N50" s="36" t="n">
        <v>2.07911785891423</v>
      </c>
      <c r="O50" s="36" t="n">
        <f aca="false">SQRT(M50^2+N50^2)</f>
        <v>4.44760176068913</v>
      </c>
      <c r="P50" s="55" t="n">
        <f aca="false">IF(J50="","",MAX(0,J50-1.96*O50/100))</f>
        <v>0.156206576738917</v>
      </c>
      <c r="Q50" s="55" t="n">
        <f aca="false">IF(J50="","",MIN(1,J50+1.96*O50/100))</f>
        <v>0.330552565757931</v>
      </c>
      <c r="R50" s="32" t="str">
        <f aca="false">IF(L50="","",IF(ABS(L50)&lt;=O50,"Yes","No"))</f>
        <v>No</v>
      </c>
      <c r="S50" s="32" t="str">
        <f aca="false">IF(L50="","",IF(ABS(L50)&lt;=1.96*O50,"Yes","No"))</f>
        <v>Yes</v>
      </c>
      <c r="T50" s="54" t="n">
        <f aca="false">IF(D50="","",ROUND(SQRT(((D50+G50)*O50/100)^2+(J50*(D50+G50)*0.09439)^2),0))</f>
        <v>40</v>
      </c>
      <c r="U50" s="32"/>
    </row>
    <row r="51" customFormat="false" ht="15" hidden="false" customHeight="false" outlineLevel="0" collapsed="false">
      <c r="A51" s="32" t="s">
        <v>127</v>
      </c>
      <c r="B51" s="32" t="s">
        <v>194</v>
      </c>
      <c r="C51" s="32" t="s">
        <v>196</v>
      </c>
      <c r="D51" s="54" t="n">
        <v>97</v>
      </c>
      <c r="E51" s="54" t="n">
        <v>103</v>
      </c>
      <c r="F51" s="65" t="n">
        <f aca="false">IF(E51="","",D51-E51)</f>
        <v>-6</v>
      </c>
      <c r="G51" s="54" t="n">
        <v>299</v>
      </c>
      <c r="H51" s="54" t="n">
        <v>292</v>
      </c>
      <c r="I51" s="65" t="n">
        <f aca="false">IF(H51="","",G51-H51)</f>
        <v>7</v>
      </c>
      <c r="J51" s="55" t="n">
        <f aca="false">IF(OR(D51="",D51+G51=0),"",D51/(D51+G51))</f>
        <v>0.244949494949495</v>
      </c>
      <c r="K51" s="55" t="n">
        <f aca="false">IF(E51="","",E51/(E51+H51))</f>
        <v>0.260759493670886</v>
      </c>
      <c r="L51" s="66" t="n">
        <f aca="false">IF(OR(K51="",J51=""),"",(J51-K51)*100)</f>
        <v>-1.58099987213911</v>
      </c>
      <c r="M51" s="36" t="n">
        <v>6.05013361813634</v>
      </c>
      <c r="N51" s="36" t="n">
        <v>2.07911785891423</v>
      </c>
      <c r="O51" s="36" t="n">
        <f aca="false">SQRT(M51^2+N51^2)</f>
        <v>6.39740946544455</v>
      </c>
      <c r="P51" s="55" t="n">
        <f aca="false">IF(J51="","",MAX(0,J51-1.96*O51/100))</f>
        <v>0.119560269426782</v>
      </c>
      <c r="Q51" s="55" t="n">
        <f aca="false">IF(J51="","",MIN(1,J51+1.96*O51/100))</f>
        <v>0.370338720472208</v>
      </c>
      <c r="R51" s="32" t="str">
        <f aca="false">IF(L51="","",IF(ABS(L51)&lt;=O51,"Yes","No"))</f>
        <v>Yes</v>
      </c>
      <c r="S51" s="32" t="str">
        <f aca="false">IF(L51="","",IF(ABS(L51)&lt;=1.96*O51,"Yes","No"))</f>
        <v>Yes</v>
      </c>
      <c r="T51" s="54" t="n">
        <f aca="false">IF(D51="","",ROUND(SQRT(((D51+G51)*O51/100)^2+(J51*(D51+G51)*0.15542)^2),0))</f>
        <v>29</v>
      </c>
      <c r="U51" s="32"/>
    </row>
    <row r="52" customFormat="false" ht="15" hidden="false" customHeight="false" outlineLevel="0" collapsed="false">
      <c r="A52" s="32" t="s">
        <v>127</v>
      </c>
      <c r="B52" s="32" t="s">
        <v>197</v>
      </c>
      <c r="C52" s="32" t="s">
        <v>197</v>
      </c>
      <c r="D52" s="54" t="n">
        <v>56</v>
      </c>
      <c r="E52" s="54" t="n">
        <v>53</v>
      </c>
      <c r="F52" s="65" t="n">
        <f aca="false">IF(E52="","",D52-E52)</f>
        <v>3</v>
      </c>
      <c r="G52" s="54" t="n">
        <v>87</v>
      </c>
      <c r="H52" s="54" t="n">
        <v>99</v>
      </c>
      <c r="I52" s="65" t="n">
        <f aca="false">IF(H52="","",G52-H52)</f>
        <v>-12</v>
      </c>
      <c r="J52" s="55" t="n">
        <f aca="false">IF(OR(D52="",D52+G52=0),"",D52/(D52+G52))</f>
        <v>0.391608391608392</v>
      </c>
      <c r="K52" s="55" t="n">
        <f aca="false">IF(E52="","",E52/(E52+H52))</f>
        <v>0.348684210526316</v>
      </c>
      <c r="L52" s="66" t="n">
        <f aca="false">IF(OR(K52="",J52=""),"",(J52-K52)*100)</f>
        <v>4.29241810820759</v>
      </c>
      <c r="M52" s="36" t="n">
        <v>6.05013361813634</v>
      </c>
      <c r="N52" s="36" t="n">
        <v>2.07911785891423</v>
      </c>
      <c r="O52" s="36" t="n">
        <f aca="false">SQRT(M52^2+N52^2)</f>
        <v>6.39740946544455</v>
      </c>
      <c r="P52" s="55" t="n">
        <f aca="false">IF(J52="","",MAX(0,J52-1.96*O52/100))</f>
        <v>0.266219166085678</v>
      </c>
      <c r="Q52" s="55" t="n">
        <f aca="false">IF(J52="","",MIN(1,J52+1.96*O52/100))</f>
        <v>0.516997617131105</v>
      </c>
      <c r="R52" s="32" t="str">
        <f aca="false">IF(L52="","",IF(ABS(L52)&lt;=O52,"Yes","No"))</f>
        <v>Yes</v>
      </c>
      <c r="S52" s="32" t="str">
        <f aca="false">IF(L52="","",IF(ABS(L52)&lt;=1.96*O52,"Yes","No"))</f>
        <v>Yes</v>
      </c>
      <c r="T52" s="54" t="n">
        <f aca="false">IF(D52="","",ROUND(SQRT(((D52+G52)*O52/100)^2+(J52*(D52+G52)*0.15542)^2),0))</f>
        <v>13</v>
      </c>
      <c r="U52" s="32"/>
    </row>
    <row r="53" customFormat="false" ht="15" hidden="false" customHeight="false" outlineLevel="0" collapsed="false">
      <c r="A53" s="32" t="s">
        <v>198</v>
      </c>
      <c r="B53" s="32" t="s">
        <v>199</v>
      </c>
      <c r="C53" s="32" t="s">
        <v>199</v>
      </c>
      <c r="D53" s="54" t="n">
        <v>665</v>
      </c>
      <c r="E53" s="54" t="n">
        <v>601</v>
      </c>
      <c r="F53" s="65" t="n">
        <f aca="false">IF(E53="","",D53-E53)</f>
        <v>64</v>
      </c>
      <c r="G53" s="54" t="n">
        <v>754</v>
      </c>
      <c r="H53" s="54" t="n">
        <v>766</v>
      </c>
      <c r="I53" s="65" t="n">
        <f aca="false">IF(H53="","",G53-H53)</f>
        <v>-12</v>
      </c>
      <c r="J53" s="55" t="n">
        <f aca="false">IF(OR(D53="",D53+G53=0),"",D53/(D53+G53))</f>
        <v>0.468639887244538</v>
      </c>
      <c r="K53" s="55" t="n">
        <f aca="false">IF(E53="","",E53/(E53+H53))</f>
        <v>0.439648866130212</v>
      </c>
      <c r="L53" s="66" t="n">
        <f aca="false">IF(OR(K53="",J53=""),"",(J53-K53)*100)</f>
        <v>2.89910211143263</v>
      </c>
      <c r="M53" s="36" t="n">
        <v>3.24373994301843</v>
      </c>
      <c r="N53" s="36" t="n">
        <v>2.07911785891423</v>
      </c>
      <c r="O53" s="36" t="n">
        <f aca="false">SQRT(M53^2+N53^2)</f>
        <v>3.85286645099325</v>
      </c>
      <c r="P53" s="55" t="n">
        <f aca="false">IF(J53="","",MAX(0,J53-1.96*O53/100))</f>
        <v>0.393123704805071</v>
      </c>
      <c r="Q53" s="55" t="n">
        <f aca="false">IF(J53="","",MIN(1,J53+1.96*O53/100))</f>
        <v>0.544156069684006</v>
      </c>
      <c r="R53" s="32" t="str">
        <f aca="false">IF(L53="","",IF(ABS(L53)&lt;=O53,"Yes","No"))</f>
        <v>Yes</v>
      </c>
      <c r="S53" s="32" t="str">
        <f aca="false">IF(L53="","",IF(ABS(L53)&lt;=1.96*O53,"Yes","No"))</f>
        <v>Yes</v>
      </c>
      <c r="T53" s="54" t="n">
        <f aca="false">IF(D53="","",ROUND(SQRT(((D53+G53)*O53/100)^2+(J53*(D53+G53)*0.09179)^2),0))</f>
        <v>82</v>
      </c>
      <c r="U53" s="32"/>
    </row>
    <row r="54" customFormat="false" ht="15" hidden="false" customHeight="false" outlineLevel="0" collapsed="false">
      <c r="A54" s="32" t="s">
        <v>198</v>
      </c>
      <c r="B54" s="32" t="s">
        <v>200</v>
      </c>
      <c r="C54" s="32" t="s">
        <v>201</v>
      </c>
      <c r="D54" s="54" t="n">
        <v>552</v>
      </c>
      <c r="E54" s="54" t="n">
        <v>437</v>
      </c>
      <c r="F54" s="65" t="n">
        <f aca="false">IF(E54="","",D54-E54)</f>
        <v>115</v>
      </c>
      <c r="G54" s="54" t="n">
        <v>162</v>
      </c>
      <c r="H54" s="54" t="n">
        <v>173</v>
      </c>
      <c r="I54" s="65" t="n">
        <f aca="false">IF(H54="","",G54-H54)</f>
        <v>-11</v>
      </c>
      <c r="J54" s="55" t="n">
        <f aca="false">IF(OR(D54="",D54+G54=0),"",D54/(D54+G54))</f>
        <v>0.773109243697479</v>
      </c>
      <c r="K54" s="55" t="n">
        <f aca="false">IF(E54="","",E54/(E54+H54))</f>
        <v>0.716393442622951</v>
      </c>
      <c r="L54" s="66" t="n">
        <f aca="false">IF(OR(K54="",J54=""),"",(J54-K54)*100)</f>
        <v>5.67158010745282</v>
      </c>
      <c r="M54" s="36" t="n">
        <v>6.05013361813634</v>
      </c>
      <c r="N54" s="36" t="n">
        <v>2.07911785891423</v>
      </c>
      <c r="O54" s="36" t="n">
        <f aca="false">SQRT(M54^2+N54^2)</f>
        <v>6.39740946544455</v>
      </c>
      <c r="P54" s="55" t="n">
        <f aca="false">IF(J54="","",MAX(0,J54-1.96*O54/100))</f>
        <v>0.647720018174766</v>
      </c>
      <c r="Q54" s="55" t="n">
        <f aca="false">IF(J54="","",MIN(1,J54+1.96*O54/100))</f>
        <v>0.898498469220192</v>
      </c>
      <c r="R54" s="32" t="str">
        <f aca="false">IF(L54="","",IF(ABS(L54)&lt;=O54,"Yes","No"))</f>
        <v>Yes</v>
      </c>
      <c r="S54" s="32" t="str">
        <f aca="false">IF(L54="","",IF(ABS(L54)&lt;=1.96*O54,"Yes","No"))</f>
        <v>Yes</v>
      </c>
      <c r="T54" s="54" t="n">
        <f aca="false">IF(D54="","",ROUND(SQRT(((D54+G54)*O54/100)^2+(J54*(D54+G54)*0.15542)^2),0))</f>
        <v>97</v>
      </c>
      <c r="U54" s="32"/>
    </row>
    <row r="55" customFormat="false" ht="15" hidden="false" customHeight="false" outlineLevel="0" collapsed="false">
      <c r="A55" s="32" t="s">
        <v>198</v>
      </c>
      <c r="B55" s="32" t="s">
        <v>200</v>
      </c>
      <c r="C55" s="32" t="s">
        <v>202</v>
      </c>
      <c r="D55" s="54" t="n">
        <v>353</v>
      </c>
      <c r="E55" s="54" t="n">
        <v>328</v>
      </c>
      <c r="F55" s="65" t="n">
        <f aca="false">IF(E55="","",D55-E55)</f>
        <v>25</v>
      </c>
      <c r="G55" s="54" t="n">
        <v>123</v>
      </c>
      <c r="H55" s="54" t="n">
        <v>173</v>
      </c>
      <c r="I55" s="65" t="n">
        <f aca="false">IF(H55="","",G55-H55)</f>
        <v>-50</v>
      </c>
      <c r="J55" s="55" t="n">
        <f aca="false">IF(OR(D55="",D55+G55=0),"",D55/(D55+G55))</f>
        <v>0.741596638655462</v>
      </c>
      <c r="K55" s="55" t="n">
        <f aca="false">IF(E55="","",E55/(E55+H55))</f>
        <v>0.654690618762475</v>
      </c>
      <c r="L55" s="66" t="n">
        <f aca="false">IF(OR(K55="",J55=""),"",(J55-K55)*100)</f>
        <v>8.69060198929872</v>
      </c>
      <c r="M55" s="36" t="n">
        <v>6.05013361813634</v>
      </c>
      <c r="N55" s="36" t="n">
        <v>2.07911785891423</v>
      </c>
      <c r="O55" s="36" t="n">
        <f aca="false">SQRT(M55^2+N55^2)</f>
        <v>6.39740946544455</v>
      </c>
      <c r="P55" s="55" t="n">
        <f aca="false">IF(J55="","",MAX(0,J55-1.96*O55/100))</f>
        <v>0.616207413132749</v>
      </c>
      <c r="Q55" s="55" t="n">
        <f aca="false">IF(J55="","",MIN(1,J55+1.96*O55/100))</f>
        <v>0.866985864178175</v>
      </c>
      <c r="R55" s="32" t="str">
        <f aca="false">IF(L55="","",IF(ABS(L55)&lt;=O55,"Yes","No"))</f>
        <v>No</v>
      </c>
      <c r="S55" s="32" t="str">
        <f aca="false">IF(L55="","",IF(ABS(L55)&lt;=1.96*O55,"Yes","No"))</f>
        <v>Yes</v>
      </c>
      <c r="T55" s="54" t="n">
        <f aca="false">IF(D55="","",ROUND(SQRT(((D55+G55)*O55/100)^2+(J55*(D55+G55)*0.15542)^2),0))</f>
        <v>63</v>
      </c>
      <c r="U55" s="32"/>
    </row>
    <row r="56" customFormat="false" ht="15" hidden="false" customHeight="false" outlineLevel="0" collapsed="false">
      <c r="A56" s="32" t="s">
        <v>198</v>
      </c>
      <c r="B56" s="32" t="s">
        <v>200</v>
      </c>
      <c r="C56" s="32" t="s">
        <v>203</v>
      </c>
      <c r="D56" s="54" t="n">
        <v>397</v>
      </c>
      <c r="E56" s="54" t="n">
        <v>347</v>
      </c>
      <c r="F56" s="65" t="n">
        <f aca="false">IF(E56="","",D56-E56)</f>
        <v>50</v>
      </c>
      <c r="G56" s="54" t="n">
        <v>116</v>
      </c>
      <c r="H56" s="54" t="n">
        <v>147</v>
      </c>
      <c r="I56" s="65" t="n">
        <f aca="false">IF(H56="","",G56-H56)</f>
        <v>-31</v>
      </c>
      <c r="J56" s="55" t="n">
        <f aca="false">IF(OR(D56="",D56+G56=0),"",D56/(D56+G56))</f>
        <v>0.773879142300195</v>
      </c>
      <c r="K56" s="55" t="n">
        <f aca="false">IF(E56="","",E56/(E56+H56))</f>
        <v>0.702429149797571</v>
      </c>
      <c r="L56" s="66" t="n">
        <f aca="false">IF(OR(K56="",J56=""),"",(J56-K56)*100)</f>
        <v>7.14499925026241</v>
      </c>
      <c r="M56" s="36" t="n">
        <v>6.05013361813634</v>
      </c>
      <c r="N56" s="36" t="n">
        <v>2.07911785891423</v>
      </c>
      <c r="O56" s="36" t="n">
        <f aca="false">SQRT(M56^2+N56^2)</f>
        <v>6.39740946544455</v>
      </c>
      <c r="P56" s="55" t="n">
        <f aca="false">IF(J56="","",MAX(0,J56-1.96*O56/100))</f>
        <v>0.648489916777482</v>
      </c>
      <c r="Q56" s="55" t="n">
        <f aca="false">IF(J56="","",MIN(1,J56+1.96*O56/100))</f>
        <v>0.899268367822908</v>
      </c>
      <c r="R56" s="32" t="str">
        <f aca="false">IF(L56="","",IF(ABS(L56)&lt;=O56,"Yes","No"))</f>
        <v>No</v>
      </c>
      <c r="S56" s="32" t="str">
        <f aca="false">IF(L56="","",IF(ABS(L56)&lt;=1.96*O56,"Yes","No"))</f>
        <v>Yes</v>
      </c>
      <c r="T56" s="54" t="n">
        <f aca="false">IF(D56="","",ROUND(SQRT(((D56+G56)*O56/100)^2+(J56*(D56+G56)*0.15542)^2),0))</f>
        <v>70</v>
      </c>
      <c r="U56" s="32"/>
    </row>
    <row r="57" customFormat="false" ht="15" hidden="false" customHeight="false" outlineLevel="0" collapsed="false">
      <c r="A57" s="32" t="s">
        <v>198</v>
      </c>
      <c r="B57" s="32" t="s">
        <v>200</v>
      </c>
      <c r="C57" s="32" t="s">
        <v>204</v>
      </c>
      <c r="D57" s="54" t="n">
        <v>352</v>
      </c>
      <c r="E57" s="54" t="n">
        <v>314</v>
      </c>
      <c r="F57" s="65" t="n">
        <f aca="false">IF(E57="","",D57-E57)</f>
        <v>38</v>
      </c>
      <c r="G57" s="54" t="n">
        <v>122</v>
      </c>
      <c r="H57" s="54" t="n">
        <v>149</v>
      </c>
      <c r="I57" s="65" t="n">
        <f aca="false">IF(H57="","",G57-H57)</f>
        <v>-27</v>
      </c>
      <c r="J57" s="55" t="n">
        <f aca="false">IF(OR(D57="",D57+G57=0),"",D57/(D57+G57))</f>
        <v>0.742616033755274</v>
      </c>
      <c r="K57" s="55" t="n">
        <f aca="false">IF(E57="","",E57/(E57+H57))</f>
        <v>0.678185745140389</v>
      </c>
      <c r="L57" s="66" t="n">
        <f aca="false">IF(OR(K57="",J57=""),"",(J57-K57)*100)</f>
        <v>6.44302886148855</v>
      </c>
      <c r="M57" s="36" t="n">
        <v>6.05013361813634</v>
      </c>
      <c r="N57" s="36" t="n">
        <v>2.07911785891423</v>
      </c>
      <c r="O57" s="36" t="n">
        <f aca="false">SQRT(M57^2+N57^2)</f>
        <v>6.39740946544455</v>
      </c>
      <c r="P57" s="55" t="n">
        <f aca="false">IF(J57="","",MAX(0,J57-1.96*O57/100))</f>
        <v>0.617226808232561</v>
      </c>
      <c r="Q57" s="55" t="n">
        <f aca="false">IF(J57="","",MIN(1,J57+1.96*O57/100))</f>
        <v>0.868005259277987</v>
      </c>
      <c r="R57" s="32" t="str">
        <f aca="false">IF(L57="","",IF(ABS(L57)&lt;=O57,"Yes","No"))</f>
        <v>No</v>
      </c>
      <c r="S57" s="32" t="str">
        <f aca="false">IF(L57="","",IF(ABS(L57)&lt;=1.96*O57,"Yes","No"))</f>
        <v>Yes</v>
      </c>
      <c r="T57" s="54" t="n">
        <f aca="false">IF(D57="","",ROUND(SQRT(((D57+G57)*O57/100)^2+(J57*(D57+G57)*0.15542)^2),0))</f>
        <v>63</v>
      </c>
      <c r="U57" s="32"/>
    </row>
    <row r="58" customFormat="false" ht="15" hidden="false" customHeight="false" outlineLevel="0" collapsed="false">
      <c r="A58" s="32" t="s">
        <v>198</v>
      </c>
      <c r="B58" s="32" t="s">
        <v>200</v>
      </c>
      <c r="C58" s="32" t="s">
        <v>205</v>
      </c>
      <c r="D58" s="54" t="n">
        <v>400</v>
      </c>
      <c r="E58" s="54" t="n">
        <v>364</v>
      </c>
      <c r="F58" s="65" t="n">
        <f aca="false">IF(E58="","",D58-E58)</f>
        <v>36</v>
      </c>
      <c r="G58" s="54" t="n">
        <v>120</v>
      </c>
      <c r="H58" s="54" t="n">
        <v>137</v>
      </c>
      <c r="I58" s="65" t="n">
        <f aca="false">IF(H58="","",G58-H58)</f>
        <v>-17</v>
      </c>
      <c r="J58" s="55" t="n">
        <f aca="false">IF(OR(D58="",D58+G58=0),"",D58/(D58+G58))</f>
        <v>0.769230769230769</v>
      </c>
      <c r="K58" s="55" t="n">
        <f aca="false">IF(E58="","",E58/(E58+H58))</f>
        <v>0.726546906187625</v>
      </c>
      <c r="L58" s="66" t="n">
        <f aca="false">IF(OR(K58="",J58=""),"",(J58-K58)*100)</f>
        <v>4.26838630431445</v>
      </c>
      <c r="M58" s="36" t="n">
        <v>6.05013361813634</v>
      </c>
      <c r="N58" s="36" t="n">
        <v>2.07911785891423</v>
      </c>
      <c r="O58" s="36" t="n">
        <f aca="false">SQRT(M58^2+N58^2)</f>
        <v>6.39740946544455</v>
      </c>
      <c r="P58" s="55" t="n">
        <f aca="false">IF(J58="","",MAX(0,J58-1.96*O58/100))</f>
        <v>0.643841543708056</v>
      </c>
      <c r="Q58" s="55" t="n">
        <f aca="false">IF(J58="","",MIN(1,J58+1.96*O58/100))</f>
        <v>0.894619994753483</v>
      </c>
      <c r="R58" s="32" t="str">
        <f aca="false">IF(L58="","",IF(ABS(L58)&lt;=O58,"Yes","No"))</f>
        <v>Yes</v>
      </c>
      <c r="S58" s="32" t="str">
        <f aca="false">IF(L58="","",IF(ABS(L58)&lt;=1.96*O58,"Yes","No"))</f>
        <v>Yes</v>
      </c>
      <c r="T58" s="54" t="n">
        <f aca="false">IF(D58="","",ROUND(SQRT(((D58+G58)*O58/100)^2+(J58*(D58+G58)*0.15542)^2),0))</f>
        <v>71</v>
      </c>
      <c r="U58" s="32"/>
    </row>
    <row r="59" customFormat="false" ht="15" hidden="false" customHeight="false" outlineLevel="0" collapsed="false">
      <c r="A59" s="32" t="s">
        <v>198</v>
      </c>
      <c r="B59" s="32" t="s">
        <v>200</v>
      </c>
      <c r="C59" s="32" t="s">
        <v>206</v>
      </c>
      <c r="D59" s="54" t="n">
        <v>460</v>
      </c>
      <c r="E59" s="54" t="n">
        <v>399</v>
      </c>
      <c r="F59" s="65" t="n">
        <f aca="false">IF(E59="","",D59-E59)</f>
        <v>61</v>
      </c>
      <c r="G59" s="54" t="n">
        <v>177</v>
      </c>
      <c r="H59" s="54" t="n">
        <v>171</v>
      </c>
      <c r="I59" s="65" t="n">
        <f aca="false">IF(H59="","",G59-H59)</f>
        <v>6</v>
      </c>
      <c r="J59" s="55" t="n">
        <f aca="false">IF(OR(D59="",D59+G59=0),"",D59/(D59+G59))</f>
        <v>0.722135007849294</v>
      </c>
      <c r="K59" s="55" t="n">
        <f aca="false">IF(E59="","",E59/(E59+H59))</f>
        <v>0.7</v>
      </c>
      <c r="L59" s="66" t="n">
        <f aca="false">IF(OR(K59="",J59=""),"",(J59-K59)*100)</f>
        <v>2.21350078492936</v>
      </c>
      <c r="M59" s="36" t="n">
        <v>6.05013361813634</v>
      </c>
      <c r="N59" s="36" t="n">
        <v>2.07911785891423</v>
      </c>
      <c r="O59" s="36" t="n">
        <f aca="false">SQRT(M59^2+N59^2)</f>
        <v>6.39740946544455</v>
      </c>
      <c r="P59" s="55" t="n">
        <f aca="false">IF(J59="","",MAX(0,J59-1.96*O59/100))</f>
        <v>0.59674578232658</v>
      </c>
      <c r="Q59" s="55" t="n">
        <f aca="false">IF(J59="","",MIN(1,J59+1.96*O59/100))</f>
        <v>0.847524233372007</v>
      </c>
      <c r="R59" s="32" t="str">
        <f aca="false">IF(L59="","",IF(ABS(L59)&lt;=O59,"Yes","No"))</f>
        <v>Yes</v>
      </c>
      <c r="S59" s="32" t="str">
        <f aca="false">IF(L59="","",IF(ABS(L59)&lt;=1.96*O59,"Yes","No"))</f>
        <v>Yes</v>
      </c>
      <c r="T59" s="54" t="n">
        <f aca="false">IF(D59="","",ROUND(SQRT(((D59+G59)*O59/100)^2+(J59*(D59+G59)*0.15542)^2),0))</f>
        <v>82</v>
      </c>
      <c r="U59" s="32"/>
    </row>
    <row r="60" customFormat="false" ht="15" hidden="false" customHeight="false" outlineLevel="0" collapsed="false">
      <c r="A60" s="32" t="s">
        <v>198</v>
      </c>
      <c r="B60" s="32" t="s">
        <v>200</v>
      </c>
      <c r="C60" s="32" t="s">
        <v>207</v>
      </c>
      <c r="D60" s="54" t="n">
        <v>995</v>
      </c>
      <c r="E60" s="54" t="n">
        <v>1034</v>
      </c>
      <c r="F60" s="65" t="n">
        <f aca="false">IF(E60="","",D60-E60)</f>
        <v>-39</v>
      </c>
      <c r="G60" s="54" t="n">
        <v>278</v>
      </c>
      <c r="H60" s="54" t="n">
        <v>285</v>
      </c>
      <c r="I60" s="65" t="n">
        <f aca="false">IF(H60="","",G60-H60)</f>
        <v>-7</v>
      </c>
      <c r="J60" s="55" t="n">
        <f aca="false">IF(OR(D60="",D60+G60=0),"",D60/(D60+G60))</f>
        <v>0.781618224666143</v>
      </c>
      <c r="K60" s="55" t="n">
        <f aca="false">IF(E60="","",E60/(E60+H60))</f>
        <v>0.783927217589083</v>
      </c>
      <c r="L60" s="66" t="n">
        <f aca="false">IF(OR(K60="",J60=""),"",(J60-K60)*100)</f>
        <v>-0.230899292293973</v>
      </c>
      <c r="M60" s="36" t="n">
        <v>3.24373994301843</v>
      </c>
      <c r="N60" s="36" t="n">
        <v>2.07911785891423</v>
      </c>
      <c r="O60" s="36" t="n">
        <f aca="false">SQRT(M60^2+N60^2)</f>
        <v>3.85286645099325</v>
      </c>
      <c r="P60" s="55" t="n">
        <f aca="false">IF(J60="","",MAX(0,J60-1.96*O60/100))</f>
        <v>0.706102042226675</v>
      </c>
      <c r="Q60" s="55" t="n">
        <f aca="false">IF(J60="","",MIN(1,J60+1.96*O60/100))</f>
        <v>0.857134407105611</v>
      </c>
      <c r="R60" s="32" t="str">
        <f aca="false">IF(L60="","",IF(ABS(L60)&lt;=O60,"Yes","No"))</f>
        <v>Yes</v>
      </c>
      <c r="S60" s="32" t="str">
        <f aca="false">IF(L60="","",IF(ABS(L60)&lt;=1.96*O60,"Yes","No"))</f>
        <v>Yes</v>
      </c>
      <c r="T60" s="54" t="n">
        <f aca="false">IF(D60="","",ROUND(SQRT(((D60+G60)*O60/100)^2+(J60*(D60+G60)*0.09179)^2),0))</f>
        <v>104</v>
      </c>
      <c r="U60" s="32"/>
    </row>
    <row r="61" customFormat="false" ht="15" hidden="false" customHeight="false" outlineLevel="0" collapsed="false">
      <c r="A61" s="32" t="s">
        <v>198</v>
      </c>
      <c r="B61" s="32" t="s">
        <v>200</v>
      </c>
      <c r="C61" s="32" t="s">
        <v>208</v>
      </c>
      <c r="D61" s="54" t="n">
        <v>396</v>
      </c>
      <c r="E61" s="54" t="n">
        <v>377</v>
      </c>
      <c r="F61" s="65" t="n">
        <f aca="false">IF(E61="","",D61-E61)</f>
        <v>19</v>
      </c>
      <c r="G61" s="54" t="n">
        <v>209</v>
      </c>
      <c r="H61" s="54" t="n">
        <v>190</v>
      </c>
      <c r="I61" s="65" t="n">
        <f aca="false">IF(H61="","",G61-H61)</f>
        <v>19</v>
      </c>
      <c r="J61" s="55" t="n">
        <f aca="false">IF(OR(D61="",D61+G61=0),"",D61/(D61+G61))</f>
        <v>0.654545454545455</v>
      </c>
      <c r="K61" s="55" t="n">
        <f aca="false">IF(E61="","",E61/(E61+H61))</f>
        <v>0.664902998236332</v>
      </c>
      <c r="L61" s="66" t="n">
        <f aca="false">IF(OR(K61="",J61=""),"",(J61-K61)*100)</f>
        <v>-1.0357543690877</v>
      </c>
      <c r="M61" s="36" t="n">
        <v>6.05013361813634</v>
      </c>
      <c r="N61" s="36" t="n">
        <v>2.07911785891423</v>
      </c>
      <c r="O61" s="36" t="n">
        <f aca="false">SQRT(M61^2+N61^2)</f>
        <v>6.39740946544455</v>
      </c>
      <c r="P61" s="55" t="n">
        <f aca="false">IF(J61="","",MAX(0,J61-1.96*O61/100))</f>
        <v>0.529156229022741</v>
      </c>
      <c r="Q61" s="55" t="n">
        <f aca="false">IF(J61="","",MIN(1,J61+1.96*O61/100))</f>
        <v>0.779934680068168</v>
      </c>
      <c r="R61" s="32" t="str">
        <f aca="false">IF(L61="","",IF(ABS(L61)&lt;=O61,"Yes","No"))</f>
        <v>Yes</v>
      </c>
      <c r="S61" s="32" t="str">
        <f aca="false">IF(L61="","",IF(ABS(L61)&lt;=1.96*O61,"Yes","No"))</f>
        <v>Yes</v>
      </c>
      <c r="T61" s="54" t="n">
        <f aca="false">IF(D61="","",ROUND(SQRT(((D61+G61)*O61/100)^2+(J61*(D61+G61)*0.15542)^2),0))</f>
        <v>73</v>
      </c>
      <c r="U61" s="32"/>
    </row>
    <row r="62" customFormat="false" ht="15" hidden="false" customHeight="false" outlineLevel="0" collapsed="false">
      <c r="A62" s="32" t="s">
        <v>198</v>
      </c>
      <c r="B62" s="32" t="s">
        <v>200</v>
      </c>
      <c r="C62" s="32" t="s">
        <v>209</v>
      </c>
      <c r="D62" s="54" t="n">
        <v>601</v>
      </c>
      <c r="E62" s="54" t="n">
        <v>619</v>
      </c>
      <c r="F62" s="65" t="n">
        <f aca="false">IF(E62="","",D62-E62)</f>
        <v>-18</v>
      </c>
      <c r="G62" s="54" t="n">
        <v>397</v>
      </c>
      <c r="H62" s="54" t="n">
        <v>400</v>
      </c>
      <c r="I62" s="65" t="n">
        <f aca="false">IF(H62="","",G62-H62)</f>
        <v>-3</v>
      </c>
      <c r="J62" s="55" t="n">
        <f aca="false">IF(OR(D62="",D62+G62=0),"",D62/(D62+G62))</f>
        <v>0.602204408817635</v>
      </c>
      <c r="K62" s="55" t="n">
        <f aca="false">IF(E62="","",E62/(E62+H62))</f>
        <v>0.607458292443572</v>
      </c>
      <c r="L62" s="66" t="n">
        <f aca="false">IF(OR(K62="",J62=""),"",(J62-K62)*100)</f>
        <v>-0.525388362593682</v>
      </c>
      <c r="M62" s="36" t="n">
        <v>3.93172104178679</v>
      </c>
      <c r="N62" s="36" t="n">
        <v>2.07911785891423</v>
      </c>
      <c r="O62" s="36" t="n">
        <f aca="false">SQRT(M62^2+N62^2)</f>
        <v>4.44760176068913</v>
      </c>
      <c r="P62" s="55" t="n">
        <f aca="false">IF(J62="","",MAX(0,J62-1.96*O62/100))</f>
        <v>0.515031414308128</v>
      </c>
      <c r="Q62" s="55" t="n">
        <f aca="false">IF(J62="","",MIN(1,J62+1.96*O62/100))</f>
        <v>0.689377403327142</v>
      </c>
      <c r="R62" s="32" t="str">
        <f aca="false">IF(L62="","",IF(ABS(L62)&lt;=O62,"Yes","No"))</f>
        <v>Yes</v>
      </c>
      <c r="S62" s="32" t="str">
        <f aca="false">IF(L62="","",IF(ABS(L62)&lt;=1.96*O62,"Yes","No"))</f>
        <v>Yes</v>
      </c>
      <c r="T62" s="54" t="n">
        <f aca="false">IF(D62="","",ROUND(SQRT(((D62+G62)*O62/100)^2+(J62*(D62+G62)*0.09439)^2),0))</f>
        <v>72</v>
      </c>
      <c r="U62" s="32"/>
    </row>
    <row r="63" customFormat="false" ht="15" hidden="false" customHeight="false" outlineLevel="0" collapsed="false">
      <c r="A63" s="32" t="s">
        <v>198</v>
      </c>
      <c r="B63" s="32" t="s">
        <v>200</v>
      </c>
      <c r="C63" s="32" t="s">
        <v>210</v>
      </c>
      <c r="D63" s="54" t="n">
        <v>433</v>
      </c>
      <c r="E63" s="54" t="n">
        <v>438</v>
      </c>
      <c r="F63" s="65" t="n">
        <f aca="false">IF(E63="","",D63-E63)</f>
        <v>-5</v>
      </c>
      <c r="G63" s="54" t="n">
        <v>283</v>
      </c>
      <c r="H63" s="54" t="n">
        <v>259</v>
      </c>
      <c r="I63" s="65" t="n">
        <f aca="false">IF(H63="","",G63-H63)</f>
        <v>24</v>
      </c>
      <c r="J63" s="55" t="n">
        <f aca="false">IF(OR(D63="",D63+G63=0),"",D63/(D63+G63))</f>
        <v>0.604748603351955</v>
      </c>
      <c r="K63" s="55" t="n">
        <f aca="false">IF(E63="","",E63/(E63+H63))</f>
        <v>0.628407460545194</v>
      </c>
      <c r="L63" s="66" t="n">
        <f aca="false">IF(OR(K63="",J63=""),"",(J63-K63)*100)</f>
        <v>-2.36588571932383</v>
      </c>
      <c r="M63" s="36" t="n">
        <v>6.05013361813634</v>
      </c>
      <c r="N63" s="36" t="n">
        <v>2.07911785891423</v>
      </c>
      <c r="O63" s="36" t="n">
        <f aca="false">SQRT(M63^2+N63^2)</f>
        <v>6.39740946544455</v>
      </c>
      <c r="P63" s="55" t="n">
        <f aca="false">IF(J63="","",MAX(0,J63-1.96*O63/100))</f>
        <v>0.479359377829242</v>
      </c>
      <c r="Q63" s="55" t="n">
        <f aca="false">IF(J63="","",MIN(1,J63+1.96*O63/100))</f>
        <v>0.730137828874669</v>
      </c>
      <c r="R63" s="32" t="str">
        <f aca="false">IF(L63="","",IF(ABS(L63)&lt;=O63,"Yes","No"))</f>
        <v>Yes</v>
      </c>
      <c r="S63" s="32" t="str">
        <f aca="false">IF(L63="","",IF(ABS(L63)&lt;=1.96*O63,"Yes","No"))</f>
        <v>Yes</v>
      </c>
      <c r="T63" s="54" t="n">
        <f aca="false">IF(D63="","",ROUND(SQRT(((D63+G63)*O63/100)^2+(J63*(D63+G63)*0.15542)^2),0))</f>
        <v>81</v>
      </c>
      <c r="U63" s="32"/>
    </row>
    <row r="64" customFormat="false" ht="15" hidden="false" customHeight="false" outlineLevel="0" collapsed="false">
      <c r="A64" s="32" t="s">
        <v>198</v>
      </c>
      <c r="B64" s="32" t="s">
        <v>200</v>
      </c>
      <c r="C64" s="32" t="s">
        <v>211</v>
      </c>
      <c r="D64" s="54" t="n">
        <v>478</v>
      </c>
      <c r="E64" s="54" t="n">
        <v>428</v>
      </c>
      <c r="F64" s="65" t="n">
        <f aca="false">IF(E64="","",D64-E64)</f>
        <v>50</v>
      </c>
      <c r="G64" s="54" t="n">
        <v>182</v>
      </c>
      <c r="H64" s="54" t="n">
        <v>195</v>
      </c>
      <c r="I64" s="65" t="n">
        <f aca="false">IF(H64="","",G64-H64)</f>
        <v>-13</v>
      </c>
      <c r="J64" s="55" t="n">
        <f aca="false">IF(OR(D64="",D64+G64=0),"",D64/(D64+G64))</f>
        <v>0.724242424242424</v>
      </c>
      <c r="K64" s="55" t="n">
        <f aca="false">IF(E64="","",E64/(E64+H64))</f>
        <v>0.686998394863563</v>
      </c>
      <c r="L64" s="66" t="n">
        <f aca="false">IF(OR(K64="",J64=""),"",(J64-K64)*100)</f>
        <v>3.72440293788608</v>
      </c>
      <c r="M64" s="36" t="n">
        <v>6.05013361813634</v>
      </c>
      <c r="N64" s="36" t="n">
        <v>2.07911785891423</v>
      </c>
      <c r="O64" s="36" t="n">
        <f aca="false">SQRT(M64^2+N64^2)</f>
        <v>6.39740946544455</v>
      </c>
      <c r="P64" s="55" t="n">
        <f aca="false">IF(J64="","",MAX(0,J64-1.96*O64/100))</f>
        <v>0.598853198719711</v>
      </c>
      <c r="Q64" s="55" t="n">
        <f aca="false">IF(J64="","",MIN(1,J64+1.96*O64/100))</f>
        <v>0.849631649765138</v>
      </c>
      <c r="R64" s="32" t="str">
        <f aca="false">IF(L64="","",IF(ABS(L64)&lt;=O64,"Yes","No"))</f>
        <v>Yes</v>
      </c>
      <c r="S64" s="32" t="str">
        <f aca="false">IF(L64="","",IF(ABS(L64)&lt;=1.96*O64,"Yes","No"))</f>
        <v>Yes</v>
      </c>
      <c r="T64" s="54" t="n">
        <f aca="false">IF(D64="","",ROUND(SQRT(((D64+G64)*O64/100)^2+(J64*(D64+G64)*0.15542)^2),0))</f>
        <v>85</v>
      </c>
      <c r="U64" s="32"/>
    </row>
    <row r="65" customFormat="false" ht="15" hidden="false" customHeight="false" outlineLevel="0" collapsed="false">
      <c r="A65" s="32" t="s">
        <v>198</v>
      </c>
      <c r="B65" s="32" t="s">
        <v>200</v>
      </c>
      <c r="C65" s="32" t="s">
        <v>212</v>
      </c>
      <c r="D65" s="54" t="n">
        <v>544</v>
      </c>
      <c r="E65" s="54" t="n">
        <v>563</v>
      </c>
      <c r="F65" s="65" t="n">
        <f aca="false">IF(E65="","",D65-E65)</f>
        <v>-19</v>
      </c>
      <c r="G65" s="54" t="n">
        <v>303</v>
      </c>
      <c r="H65" s="54" t="n">
        <v>322</v>
      </c>
      <c r="I65" s="65" t="n">
        <f aca="false">IF(H65="","",G65-H65)</f>
        <v>-19</v>
      </c>
      <c r="J65" s="55" t="n">
        <f aca="false">IF(OR(D65="",D65+G65=0),"",D65/(D65+G65))</f>
        <v>0.642266824085006</v>
      </c>
      <c r="K65" s="55" t="n">
        <f aca="false">IF(E65="","",E65/(E65+H65))</f>
        <v>0.636158192090396</v>
      </c>
      <c r="L65" s="66" t="n">
        <f aca="false">IF(OR(K65="",J65=""),"",(J65-K65)*100)</f>
        <v>0.610863199461043</v>
      </c>
      <c r="M65" s="36" t="n">
        <v>3.93172104178679</v>
      </c>
      <c r="N65" s="36" t="n">
        <v>2.07911785891423</v>
      </c>
      <c r="O65" s="36" t="n">
        <f aca="false">SQRT(M65^2+N65^2)</f>
        <v>4.44760176068913</v>
      </c>
      <c r="P65" s="55" t="n">
        <f aca="false">IF(J65="","",MAX(0,J65-1.96*O65/100))</f>
        <v>0.555093829575499</v>
      </c>
      <c r="Q65" s="55" t="n">
        <f aca="false">IF(J65="","",MIN(1,J65+1.96*O65/100))</f>
        <v>0.729439818594513</v>
      </c>
      <c r="R65" s="32" t="str">
        <f aca="false">IF(L65="","",IF(ABS(L65)&lt;=O65,"Yes","No"))</f>
        <v>Yes</v>
      </c>
      <c r="S65" s="32" t="str">
        <f aca="false">IF(L65="","",IF(ABS(L65)&lt;=1.96*O65,"Yes","No"))</f>
        <v>Yes</v>
      </c>
      <c r="T65" s="54" t="n">
        <f aca="false">IF(D65="","",ROUND(SQRT(((D65+G65)*O65/100)^2+(J65*(D65+G65)*0.09439)^2),0))</f>
        <v>64</v>
      </c>
      <c r="U65" s="32"/>
    </row>
    <row r="66" customFormat="false" ht="15" hidden="false" customHeight="false" outlineLevel="0" collapsed="false">
      <c r="A66" s="32" t="s">
        <v>198</v>
      </c>
      <c r="B66" s="32" t="s">
        <v>200</v>
      </c>
      <c r="C66" s="32" t="s">
        <v>213</v>
      </c>
      <c r="D66" s="54" t="n">
        <v>466</v>
      </c>
      <c r="E66" s="54" t="n">
        <v>472</v>
      </c>
      <c r="F66" s="65" t="n">
        <f aca="false">IF(E66="","",D66-E66)</f>
        <v>-6</v>
      </c>
      <c r="G66" s="54" t="n">
        <v>302</v>
      </c>
      <c r="H66" s="54" t="n">
        <v>273</v>
      </c>
      <c r="I66" s="65" t="n">
        <f aca="false">IF(H66="","",G66-H66)</f>
        <v>29</v>
      </c>
      <c r="J66" s="55" t="n">
        <f aca="false">IF(OR(D66="",D66+G66=0),"",D66/(D66+G66))</f>
        <v>0.606770833333333</v>
      </c>
      <c r="K66" s="55" t="n">
        <f aca="false">IF(E66="","",E66/(E66+H66))</f>
        <v>0.633557046979866</v>
      </c>
      <c r="L66" s="66" t="n">
        <f aca="false">IF(OR(K66="",J66=""),"",(J66-K66)*100)</f>
        <v>-2.67862136465324</v>
      </c>
      <c r="M66" s="36" t="n">
        <v>3.93172104178679</v>
      </c>
      <c r="N66" s="36" t="n">
        <v>2.07911785891423</v>
      </c>
      <c r="O66" s="36" t="n">
        <f aca="false">SQRT(M66^2+N66^2)</f>
        <v>4.44760176068913</v>
      </c>
      <c r="P66" s="55" t="n">
        <f aca="false">IF(J66="","",MAX(0,J66-1.96*O66/100))</f>
        <v>0.519597838823826</v>
      </c>
      <c r="Q66" s="55" t="n">
        <f aca="false">IF(J66="","",MIN(1,J66+1.96*O66/100))</f>
        <v>0.69394382784284</v>
      </c>
      <c r="R66" s="32" t="str">
        <f aca="false">IF(L66="","",IF(ABS(L66)&lt;=O66,"Yes","No"))</f>
        <v>Yes</v>
      </c>
      <c r="S66" s="32" t="str">
        <f aca="false">IF(L66="","",IF(ABS(L66)&lt;=1.96*O66,"Yes","No"))</f>
        <v>Yes</v>
      </c>
      <c r="T66" s="54" t="n">
        <f aca="false">IF(D66="","",ROUND(SQRT(((D66+G66)*O66/100)^2+(J66*(D66+G66)*0.09439)^2),0))</f>
        <v>56</v>
      </c>
      <c r="U66" s="32"/>
    </row>
    <row r="67" customFormat="false" ht="15" hidden="false" customHeight="false" outlineLevel="0" collapsed="false">
      <c r="A67" s="32" t="s">
        <v>198</v>
      </c>
      <c r="B67" s="32" t="s">
        <v>200</v>
      </c>
      <c r="C67" s="32" t="s">
        <v>214</v>
      </c>
      <c r="D67" s="54" t="n">
        <v>438</v>
      </c>
      <c r="E67" s="54" t="n">
        <v>426</v>
      </c>
      <c r="F67" s="65" t="n">
        <f aca="false">IF(E67="","",D67-E67)</f>
        <v>12</v>
      </c>
      <c r="G67" s="54" t="n">
        <v>320</v>
      </c>
      <c r="H67" s="54" t="n">
        <v>331</v>
      </c>
      <c r="I67" s="65" t="n">
        <f aca="false">IF(H67="","",G67-H67)</f>
        <v>-11</v>
      </c>
      <c r="J67" s="55" t="n">
        <f aca="false">IF(OR(D67="",D67+G67=0),"",D67/(D67+G67))</f>
        <v>0.577836411609499</v>
      </c>
      <c r="K67" s="55" t="n">
        <f aca="false">IF(E67="","",E67/(E67+H67))</f>
        <v>0.562747688243065</v>
      </c>
      <c r="L67" s="66" t="n">
        <f aca="false">IF(OR(K67="",J67=""),"",(J67-K67)*100)</f>
        <v>1.5088723366434</v>
      </c>
      <c r="M67" s="36" t="n">
        <v>3.93172104178679</v>
      </c>
      <c r="N67" s="36" t="n">
        <v>2.07911785891423</v>
      </c>
      <c r="O67" s="36" t="n">
        <f aca="false">SQRT(M67^2+N67^2)</f>
        <v>4.44760176068913</v>
      </c>
      <c r="P67" s="55" t="n">
        <f aca="false">IF(J67="","",MAX(0,J67-1.96*O67/100))</f>
        <v>0.490663417099992</v>
      </c>
      <c r="Q67" s="55" t="n">
        <f aca="false">IF(J67="","",MIN(1,J67+1.96*O67/100))</f>
        <v>0.665009406119006</v>
      </c>
      <c r="R67" s="32" t="str">
        <f aca="false">IF(L67="","",IF(ABS(L67)&lt;=O67,"Yes","No"))</f>
        <v>Yes</v>
      </c>
      <c r="S67" s="32" t="str">
        <f aca="false">IF(L67="","",IF(ABS(L67)&lt;=1.96*O67,"Yes","No"))</f>
        <v>Yes</v>
      </c>
      <c r="T67" s="54" t="n">
        <f aca="false">IF(D67="","",ROUND(SQRT(((D67+G67)*O67/100)^2+(J67*(D67+G67)*0.09439)^2),0))</f>
        <v>53</v>
      </c>
      <c r="U67" s="32"/>
    </row>
    <row r="68" customFormat="false" ht="15" hidden="false" customHeight="false" outlineLevel="0" collapsed="false">
      <c r="A68" s="32" t="s">
        <v>198</v>
      </c>
      <c r="B68" s="32" t="s">
        <v>200</v>
      </c>
      <c r="C68" s="32" t="s">
        <v>215</v>
      </c>
      <c r="D68" s="54" t="n">
        <v>445</v>
      </c>
      <c r="E68" s="54" t="n">
        <v>418</v>
      </c>
      <c r="F68" s="65" t="n">
        <f aca="false">IF(E68="","",D68-E68)</f>
        <v>27</v>
      </c>
      <c r="G68" s="54" t="n">
        <v>272</v>
      </c>
      <c r="H68" s="54" t="n">
        <v>278</v>
      </c>
      <c r="I68" s="65" t="n">
        <f aca="false">IF(H68="","",G68-H68)</f>
        <v>-6</v>
      </c>
      <c r="J68" s="55" t="n">
        <f aca="false">IF(OR(D68="",D68+G68=0),"",D68/(D68+G68))</f>
        <v>0.620641562064156</v>
      </c>
      <c r="K68" s="55" t="n">
        <f aca="false">IF(E68="","",E68/(E68+H68))</f>
        <v>0.600574712643678</v>
      </c>
      <c r="L68" s="66" t="n">
        <f aca="false">IF(OR(K68="",J68=""),"",(J68-K68)*100)</f>
        <v>2.00668494204781</v>
      </c>
      <c r="M68" s="36" t="n">
        <v>6.05013361813634</v>
      </c>
      <c r="N68" s="36" t="n">
        <v>2.07911785891423</v>
      </c>
      <c r="O68" s="36" t="n">
        <f aca="false">SQRT(M68^2+N68^2)</f>
        <v>6.39740946544455</v>
      </c>
      <c r="P68" s="55" t="n">
        <f aca="false">IF(J68="","",MAX(0,J68-1.96*O68/100))</f>
        <v>0.495252336541443</v>
      </c>
      <c r="Q68" s="55" t="n">
        <f aca="false">IF(J68="","",MIN(1,J68+1.96*O68/100))</f>
        <v>0.74603078758687</v>
      </c>
      <c r="R68" s="32" t="str">
        <f aca="false">IF(L68="","",IF(ABS(L68)&lt;=O68,"Yes","No"))</f>
        <v>Yes</v>
      </c>
      <c r="S68" s="32" t="str">
        <f aca="false">IF(L68="","",IF(ABS(L68)&lt;=1.96*O68,"Yes","No"))</f>
        <v>Yes</v>
      </c>
      <c r="T68" s="54" t="n">
        <f aca="false">IF(D68="","",ROUND(SQRT(((D68+G68)*O68/100)^2+(J68*(D68+G68)*0.15542)^2),0))</f>
        <v>83</v>
      </c>
      <c r="U68" s="32"/>
    </row>
    <row r="69" customFormat="false" ht="15" hidden="false" customHeight="false" outlineLevel="0" collapsed="false">
      <c r="A69" s="32" t="s">
        <v>198</v>
      </c>
      <c r="B69" s="32" t="s">
        <v>200</v>
      </c>
      <c r="C69" s="32" t="s">
        <v>216</v>
      </c>
      <c r="D69" s="54" t="n">
        <v>477</v>
      </c>
      <c r="E69" s="54" t="n">
        <v>424</v>
      </c>
      <c r="F69" s="65" t="n">
        <f aca="false">IF(E69="","",D69-E69)</f>
        <v>53</v>
      </c>
      <c r="G69" s="54" t="n">
        <v>151</v>
      </c>
      <c r="H69" s="54" t="n">
        <v>188</v>
      </c>
      <c r="I69" s="65" t="n">
        <f aca="false">IF(H69="","",G69-H69)</f>
        <v>-37</v>
      </c>
      <c r="J69" s="55" t="n">
        <f aca="false">IF(OR(D69="",D69+G69=0),"",D69/(D69+G69))</f>
        <v>0.759554140127389</v>
      </c>
      <c r="K69" s="55" t="n">
        <f aca="false">IF(E69="","",E69/(E69+H69))</f>
        <v>0.69281045751634</v>
      </c>
      <c r="L69" s="66" t="n">
        <f aca="false">IF(OR(K69="",J69=""),"",(J69-K69)*100)</f>
        <v>6.67436826110487</v>
      </c>
      <c r="M69" s="36" t="n">
        <v>6.05013361813634</v>
      </c>
      <c r="N69" s="36" t="n">
        <v>2.07911785891423</v>
      </c>
      <c r="O69" s="36" t="n">
        <f aca="false">SQRT(M69^2+N69^2)</f>
        <v>6.39740946544455</v>
      </c>
      <c r="P69" s="55" t="n">
        <f aca="false">IF(J69="","",MAX(0,J69-1.96*O69/100))</f>
        <v>0.634164914604675</v>
      </c>
      <c r="Q69" s="55" t="n">
        <f aca="false">IF(J69="","",MIN(1,J69+1.96*O69/100))</f>
        <v>0.884943365650102</v>
      </c>
      <c r="R69" s="32" t="str">
        <f aca="false">IF(L69="","",IF(ABS(L69)&lt;=O69,"Yes","No"))</f>
        <v>No</v>
      </c>
      <c r="S69" s="32" t="str">
        <f aca="false">IF(L69="","",IF(ABS(L69)&lt;=1.96*O69,"Yes","No"))</f>
        <v>Yes</v>
      </c>
      <c r="T69" s="54" t="n">
        <f aca="false">IF(D69="","",ROUND(SQRT(((D69+G69)*O69/100)^2+(J69*(D69+G69)*0.15542)^2),0))</f>
        <v>84</v>
      </c>
      <c r="U69" s="32"/>
    </row>
    <row r="70" customFormat="false" ht="15" hidden="false" customHeight="false" outlineLevel="0" collapsed="false">
      <c r="A70" s="32" t="s">
        <v>198</v>
      </c>
      <c r="B70" s="32" t="s">
        <v>200</v>
      </c>
      <c r="C70" s="32" t="s">
        <v>217</v>
      </c>
      <c r="D70" s="54" t="n">
        <v>387</v>
      </c>
      <c r="E70" s="54" t="n">
        <v>330</v>
      </c>
      <c r="F70" s="65" t="n">
        <f aca="false">IF(E70="","",D70-E70)</f>
        <v>57</v>
      </c>
      <c r="G70" s="54" t="n">
        <v>156</v>
      </c>
      <c r="H70" s="54" t="n">
        <v>195</v>
      </c>
      <c r="I70" s="65" t="n">
        <f aca="false">IF(H70="","",G70-H70)</f>
        <v>-39</v>
      </c>
      <c r="J70" s="55" t="n">
        <f aca="false">IF(OR(D70="",D70+G70=0),"",D70/(D70+G70))</f>
        <v>0.712707182320442</v>
      </c>
      <c r="K70" s="55" t="n">
        <f aca="false">IF(E70="","",E70/(E70+H70))</f>
        <v>0.628571428571429</v>
      </c>
      <c r="L70" s="66" t="n">
        <f aca="false">IF(OR(K70="",J70=""),"",(J70-K70)*100)</f>
        <v>8.41357537490134</v>
      </c>
      <c r="M70" s="36" t="n">
        <v>6.05013361813634</v>
      </c>
      <c r="N70" s="36" t="n">
        <v>2.07911785891423</v>
      </c>
      <c r="O70" s="36" t="n">
        <f aca="false">SQRT(M70^2+N70^2)</f>
        <v>6.39740946544455</v>
      </c>
      <c r="P70" s="55" t="n">
        <f aca="false">IF(J70="","",MAX(0,J70-1.96*O70/100))</f>
        <v>0.587317956797729</v>
      </c>
      <c r="Q70" s="55" t="n">
        <f aca="false">IF(J70="","",MIN(1,J70+1.96*O70/100))</f>
        <v>0.838096407843155</v>
      </c>
      <c r="R70" s="32" t="str">
        <f aca="false">IF(L70="","",IF(ABS(L70)&lt;=O70,"Yes","No"))</f>
        <v>No</v>
      </c>
      <c r="S70" s="32" t="str">
        <f aca="false">IF(L70="","",IF(ABS(L70)&lt;=1.96*O70,"Yes","No"))</f>
        <v>Yes</v>
      </c>
      <c r="T70" s="54" t="n">
        <f aca="false">IF(D70="","",ROUND(SQRT(((D70+G70)*O70/100)^2+(J70*(D70+G70)*0.15542)^2),0))</f>
        <v>69</v>
      </c>
      <c r="U70" s="32"/>
    </row>
    <row r="71" customFormat="false" ht="15" hidden="false" customHeight="false" outlineLevel="0" collapsed="false">
      <c r="A71" s="32" t="s">
        <v>198</v>
      </c>
      <c r="B71" s="32" t="s">
        <v>200</v>
      </c>
      <c r="C71" s="32" t="s">
        <v>218</v>
      </c>
      <c r="D71" s="54" t="n">
        <v>448</v>
      </c>
      <c r="E71" s="54" t="n">
        <v>441</v>
      </c>
      <c r="F71" s="65" t="n">
        <f aca="false">IF(E71="","",D71-E71)</f>
        <v>7</v>
      </c>
      <c r="G71" s="54" t="n">
        <v>242</v>
      </c>
      <c r="H71" s="54" t="n">
        <v>232</v>
      </c>
      <c r="I71" s="65" t="n">
        <f aca="false">IF(H71="","",G71-H71)</f>
        <v>10</v>
      </c>
      <c r="J71" s="55" t="n">
        <f aca="false">IF(OR(D71="",D71+G71=0),"",D71/(D71+G71))</f>
        <v>0.649275362318841</v>
      </c>
      <c r="K71" s="55" t="n">
        <f aca="false">IF(E71="","",E71/(E71+H71))</f>
        <v>0.655274888558692</v>
      </c>
      <c r="L71" s="66" t="n">
        <f aca="false">IF(OR(K71="",J71=""),"",(J71-K71)*100)</f>
        <v>-0.599952623985189</v>
      </c>
      <c r="M71" s="36" t="n">
        <v>6.05013361813634</v>
      </c>
      <c r="N71" s="36" t="n">
        <v>2.07911785891423</v>
      </c>
      <c r="O71" s="36" t="n">
        <f aca="false">SQRT(M71^2+N71^2)</f>
        <v>6.39740946544455</v>
      </c>
      <c r="P71" s="55" t="n">
        <f aca="false">IF(J71="","",MAX(0,J71-1.96*O71/100))</f>
        <v>0.523886136796127</v>
      </c>
      <c r="Q71" s="55" t="n">
        <f aca="false">IF(J71="","",MIN(1,J71+1.96*O71/100))</f>
        <v>0.774664587841554</v>
      </c>
      <c r="R71" s="32" t="str">
        <f aca="false">IF(L71="","",IF(ABS(L71)&lt;=O71,"Yes","No"))</f>
        <v>Yes</v>
      </c>
      <c r="S71" s="32" t="str">
        <f aca="false">IF(L71="","",IF(ABS(L71)&lt;=1.96*O71,"Yes","No"))</f>
        <v>Yes</v>
      </c>
      <c r="T71" s="54" t="n">
        <f aca="false">IF(D71="","",ROUND(SQRT(((D71+G71)*O71/100)^2+(J71*(D71+G71)*0.15542)^2),0))</f>
        <v>82</v>
      </c>
      <c r="U71" s="32"/>
    </row>
    <row r="72" customFormat="false" ht="15" hidden="false" customHeight="false" outlineLevel="0" collapsed="false">
      <c r="A72" s="32" t="s">
        <v>198</v>
      </c>
      <c r="B72" s="32" t="s">
        <v>200</v>
      </c>
      <c r="C72" s="32" t="s">
        <v>219</v>
      </c>
      <c r="D72" s="54" t="n">
        <v>324</v>
      </c>
      <c r="E72" s="54" t="n">
        <v>313</v>
      </c>
      <c r="F72" s="65" t="n">
        <f aca="false">IF(E72="","",D72-E72)</f>
        <v>11</v>
      </c>
      <c r="G72" s="54" t="n">
        <v>134</v>
      </c>
      <c r="H72" s="54" t="n">
        <v>155</v>
      </c>
      <c r="I72" s="65" t="n">
        <f aca="false">IF(H72="","",G72-H72)</f>
        <v>-21</v>
      </c>
      <c r="J72" s="55" t="n">
        <f aca="false">IF(OR(D72="",D72+G72=0),"",D72/(D72+G72))</f>
        <v>0.707423580786026</v>
      </c>
      <c r="K72" s="55" t="n">
        <f aca="false">IF(E72="","",E72/(E72+H72))</f>
        <v>0.668803418803419</v>
      </c>
      <c r="L72" s="66" t="n">
        <f aca="false">IF(OR(K72="",J72=""),"",(J72-K72)*100)</f>
        <v>3.86201619826074</v>
      </c>
      <c r="M72" s="36" t="n">
        <v>6.05013361813634</v>
      </c>
      <c r="N72" s="36" t="n">
        <v>2.07911785891423</v>
      </c>
      <c r="O72" s="36" t="n">
        <f aca="false">SQRT(M72^2+N72^2)</f>
        <v>6.39740946544455</v>
      </c>
      <c r="P72" s="55" t="n">
        <f aca="false">IF(J72="","",MAX(0,J72-1.96*O72/100))</f>
        <v>0.582034355263313</v>
      </c>
      <c r="Q72" s="55" t="n">
        <f aca="false">IF(J72="","",MIN(1,J72+1.96*O72/100))</f>
        <v>0.832812806308739</v>
      </c>
      <c r="R72" s="32" t="str">
        <f aca="false">IF(L72="","",IF(ABS(L72)&lt;=O72,"Yes","No"))</f>
        <v>Yes</v>
      </c>
      <c r="S72" s="32" t="str">
        <f aca="false">IF(L72="","",IF(ABS(L72)&lt;=1.96*O72,"Yes","No"))</f>
        <v>Yes</v>
      </c>
      <c r="T72" s="54" t="n">
        <f aca="false">IF(D72="","",ROUND(SQRT(((D72+G72)*O72/100)^2+(J72*(D72+G72)*0.15542)^2),0))</f>
        <v>58</v>
      </c>
      <c r="U72" s="32"/>
    </row>
    <row r="73" customFormat="false" ht="15" hidden="false" customHeight="false" outlineLevel="0" collapsed="false">
      <c r="A73" s="32" t="s">
        <v>198</v>
      </c>
      <c r="B73" s="32" t="s">
        <v>200</v>
      </c>
      <c r="C73" s="32" t="s">
        <v>220</v>
      </c>
      <c r="D73" s="54" t="n">
        <v>685</v>
      </c>
      <c r="E73" s="54" t="n">
        <v>658</v>
      </c>
      <c r="F73" s="65" t="n">
        <f aca="false">IF(E73="","",D73-E73)</f>
        <v>27</v>
      </c>
      <c r="G73" s="54" t="n">
        <v>385</v>
      </c>
      <c r="H73" s="54" t="n">
        <v>375</v>
      </c>
      <c r="I73" s="65" t="n">
        <f aca="false">IF(H73="","",G73-H73)</f>
        <v>10</v>
      </c>
      <c r="J73" s="55" t="n">
        <f aca="false">IF(OR(D73="",D73+G73=0),"",D73/(D73+G73))</f>
        <v>0.640186915887851</v>
      </c>
      <c r="K73" s="55" t="n">
        <f aca="false">IF(E73="","",E73/(E73+H73))</f>
        <v>0.636979670861568</v>
      </c>
      <c r="L73" s="66" t="n">
        <f aca="false">IF(OR(K73="",J73=""),"",(J73-K73)*100)</f>
        <v>0.320724502628222</v>
      </c>
      <c r="M73" s="36" t="n">
        <v>3.93172104178679</v>
      </c>
      <c r="N73" s="36" t="n">
        <v>2.07911785891423</v>
      </c>
      <c r="O73" s="36" t="n">
        <f aca="false">SQRT(M73^2+N73^2)</f>
        <v>4.44760176068913</v>
      </c>
      <c r="P73" s="55" t="n">
        <f aca="false">IF(J73="","",MAX(0,J73-1.96*O73/100))</f>
        <v>0.553013921378344</v>
      </c>
      <c r="Q73" s="55" t="n">
        <f aca="false">IF(J73="","",MIN(1,J73+1.96*O73/100))</f>
        <v>0.727359910397358</v>
      </c>
      <c r="R73" s="32" t="str">
        <f aca="false">IF(L73="","",IF(ABS(L73)&lt;=O73,"Yes","No"))</f>
        <v>Yes</v>
      </c>
      <c r="S73" s="32" t="str">
        <f aca="false">IF(L73="","",IF(ABS(L73)&lt;=1.96*O73,"Yes","No"))</f>
        <v>Yes</v>
      </c>
      <c r="T73" s="54" t="n">
        <f aca="false">IF(D73="","",ROUND(SQRT(((D73+G73)*O73/100)^2+(J73*(D73+G73)*0.09439)^2),0))</f>
        <v>80</v>
      </c>
      <c r="U73" s="32"/>
    </row>
    <row r="74" customFormat="false" ht="15" hidden="false" customHeight="false" outlineLevel="0" collapsed="false">
      <c r="A74" s="32" t="s">
        <v>198</v>
      </c>
      <c r="B74" s="32" t="s">
        <v>200</v>
      </c>
      <c r="C74" s="32" t="s">
        <v>221</v>
      </c>
      <c r="D74" s="54" t="n">
        <v>774</v>
      </c>
      <c r="E74" s="54" t="n">
        <v>693</v>
      </c>
      <c r="F74" s="65" t="n">
        <f aca="false">IF(E74="","",D74-E74)</f>
        <v>81</v>
      </c>
      <c r="G74" s="54" t="n">
        <v>376</v>
      </c>
      <c r="H74" s="54" t="n">
        <v>389</v>
      </c>
      <c r="I74" s="65" t="n">
        <f aca="false">IF(H74="","",G74-H74)</f>
        <v>-13</v>
      </c>
      <c r="J74" s="55" t="n">
        <f aca="false">IF(OR(D74="",D74+G74=0),"",D74/(D74+G74))</f>
        <v>0.67304347826087</v>
      </c>
      <c r="K74" s="55" t="n">
        <f aca="false">IF(E74="","",E74/(E74+H74))</f>
        <v>0.640480591497227</v>
      </c>
      <c r="L74" s="66" t="n">
        <f aca="false">IF(OR(K74="",J74=""),"",(J74-K74)*100)</f>
        <v>3.25628867636422</v>
      </c>
      <c r="M74" s="36" t="n">
        <v>3.93172104178679</v>
      </c>
      <c r="N74" s="36" t="n">
        <v>2.07911785891423</v>
      </c>
      <c r="O74" s="36" t="n">
        <f aca="false">SQRT(M74^2+N74^2)</f>
        <v>4.44760176068913</v>
      </c>
      <c r="P74" s="55" t="n">
        <f aca="false">IF(J74="","",MAX(0,J74-1.96*O74/100))</f>
        <v>0.585870483751363</v>
      </c>
      <c r="Q74" s="55" t="n">
        <f aca="false">IF(J74="","",MIN(1,J74+1.96*O74/100))</f>
        <v>0.760216472770377</v>
      </c>
      <c r="R74" s="32" t="str">
        <f aca="false">IF(L74="","",IF(ABS(L74)&lt;=O74,"Yes","No"))</f>
        <v>Yes</v>
      </c>
      <c r="S74" s="32" t="str">
        <f aca="false">IF(L74="","",IF(ABS(L74)&lt;=1.96*O74,"Yes","No"))</f>
        <v>Yes</v>
      </c>
      <c r="T74" s="54" t="n">
        <f aca="false">IF(D74="","",ROUND(SQRT(((D74+G74)*O74/100)^2+(J74*(D74+G74)*0.09439)^2),0))</f>
        <v>89</v>
      </c>
      <c r="U74" s="32"/>
    </row>
    <row r="75" customFormat="false" ht="15" hidden="false" customHeight="false" outlineLevel="0" collapsed="false">
      <c r="A75" s="32" t="s">
        <v>198</v>
      </c>
      <c r="B75" s="32" t="s">
        <v>200</v>
      </c>
      <c r="C75" s="32" t="s">
        <v>222</v>
      </c>
      <c r="D75" s="54" t="n">
        <v>494</v>
      </c>
      <c r="E75" s="54" t="n">
        <v>446</v>
      </c>
      <c r="F75" s="65" t="n">
        <f aca="false">IF(E75="","",D75-E75)</f>
        <v>48</v>
      </c>
      <c r="G75" s="54" t="n">
        <v>339</v>
      </c>
      <c r="H75" s="54" t="n">
        <v>382</v>
      </c>
      <c r="I75" s="65" t="n">
        <f aca="false">IF(H75="","",G75-H75)</f>
        <v>-43</v>
      </c>
      <c r="J75" s="55" t="n">
        <f aca="false">IF(OR(D75="",D75+G75=0),"",D75/(D75+G75))</f>
        <v>0.593037214885954</v>
      </c>
      <c r="K75" s="55" t="n">
        <f aca="false">IF(E75="","",E75/(E75+H75))</f>
        <v>0.538647342995169</v>
      </c>
      <c r="L75" s="66" t="n">
        <f aca="false">IF(OR(K75="",J75=""),"",(J75-K75)*100)</f>
        <v>5.43898718907854</v>
      </c>
      <c r="M75" s="36" t="n">
        <v>3.93172104178679</v>
      </c>
      <c r="N75" s="36" t="n">
        <v>2.07911785891423</v>
      </c>
      <c r="O75" s="36" t="n">
        <f aca="false">SQRT(M75^2+N75^2)</f>
        <v>4.44760176068913</v>
      </c>
      <c r="P75" s="55" t="n">
        <f aca="false">IF(J75="","",MAX(0,J75-1.96*O75/100))</f>
        <v>0.505864220376447</v>
      </c>
      <c r="Q75" s="55" t="n">
        <f aca="false">IF(J75="","",MIN(1,J75+1.96*O75/100))</f>
        <v>0.680210209395461</v>
      </c>
      <c r="R75" s="32" t="str">
        <f aca="false">IF(L75="","",IF(ABS(L75)&lt;=O75,"Yes","No"))</f>
        <v>No</v>
      </c>
      <c r="S75" s="32" t="str">
        <f aca="false">IF(L75="","",IF(ABS(L75)&lt;=1.96*O75,"Yes","No"))</f>
        <v>Yes</v>
      </c>
      <c r="T75" s="54" t="n">
        <f aca="false">IF(D75="","",ROUND(SQRT(((D75+G75)*O75/100)^2+(J75*(D75+G75)*0.09439)^2),0))</f>
        <v>60</v>
      </c>
      <c r="U75" s="32"/>
    </row>
    <row r="76" customFormat="false" ht="15" hidden="false" customHeight="false" outlineLevel="0" collapsed="false">
      <c r="A76" s="32" t="s">
        <v>198</v>
      </c>
      <c r="B76" s="32" t="s">
        <v>200</v>
      </c>
      <c r="C76" s="32" t="s">
        <v>223</v>
      </c>
      <c r="D76" s="54" t="n">
        <v>628</v>
      </c>
      <c r="E76" s="54" t="n">
        <v>627</v>
      </c>
      <c r="F76" s="65" t="n">
        <f aca="false">IF(E76="","",D76-E76)</f>
        <v>1</v>
      </c>
      <c r="G76" s="54" t="n">
        <v>382</v>
      </c>
      <c r="H76" s="54" t="n">
        <v>389</v>
      </c>
      <c r="I76" s="65" t="n">
        <f aca="false">IF(H76="","",G76-H76)</f>
        <v>-7</v>
      </c>
      <c r="J76" s="55" t="n">
        <f aca="false">IF(OR(D76="",D76+G76=0),"",D76/(D76+G76))</f>
        <v>0.621782178217822</v>
      </c>
      <c r="K76" s="55" t="n">
        <f aca="false">IF(E76="","",E76/(E76+H76))</f>
        <v>0.617125984251969</v>
      </c>
      <c r="L76" s="66" t="n">
        <f aca="false">IF(OR(K76="",J76=""),"",(J76-K76)*100)</f>
        <v>0.465619396585326</v>
      </c>
      <c r="M76" s="36" t="n">
        <v>3.93172104178679</v>
      </c>
      <c r="N76" s="36" t="n">
        <v>2.07911785891423</v>
      </c>
      <c r="O76" s="36" t="n">
        <f aca="false">SQRT(M76^2+N76^2)</f>
        <v>4.44760176068913</v>
      </c>
      <c r="P76" s="55" t="n">
        <f aca="false">IF(J76="","",MAX(0,J76-1.96*O76/100))</f>
        <v>0.534609183708315</v>
      </c>
      <c r="Q76" s="55" t="n">
        <f aca="false">IF(J76="","",MIN(1,J76+1.96*O76/100))</f>
        <v>0.708955172727329</v>
      </c>
      <c r="R76" s="32" t="str">
        <f aca="false">IF(L76="","",IF(ABS(L76)&lt;=O76,"Yes","No"))</f>
        <v>Yes</v>
      </c>
      <c r="S76" s="32" t="str">
        <f aca="false">IF(L76="","",IF(ABS(L76)&lt;=1.96*O76,"Yes","No"))</f>
        <v>Yes</v>
      </c>
      <c r="T76" s="54" t="n">
        <f aca="false">IF(D76="","",ROUND(SQRT(((D76+G76)*O76/100)^2+(J76*(D76+G76)*0.09439)^2),0))</f>
        <v>74</v>
      </c>
      <c r="U76" s="32"/>
    </row>
    <row r="77" customFormat="false" ht="15" hidden="false" customHeight="false" outlineLevel="0" collapsed="false">
      <c r="A77" s="32" t="s">
        <v>198</v>
      </c>
      <c r="B77" s="32" t="s">
        <v>200</v>
      </c>
      <c r="C77" s="32" t="s">
        <v>224</v>
      </c>
      <c r="D77" s="54" t="n">
        <v>645</v>
      </c>
      <c r="E77" s="54" t="n">
        <v>645</v>
      </c>
      <c r="F77" s="65" t="n">
        <f aca="false">IF(E77="","",D77-E77)</f>
        <v>0</v>
      </c>
      <c r="G77" s="54" t="n">
        <v>386</v>
      </c>
      <c r="H77" s="54" t="n">
        <v>418</v>
      </c>
      <c r="I77" s="65" t="n">
        <f aca="false">IF(H77="","",G77-H77)</f>
        <v>-32</v>
      </c>
      <c r="J77" s="55" t="n">
        <f aca="false">IF(OR(D77="",D77+G77=0),"",D77/(D77+G77))</f>
        <v>0.62560620756547</v>
      </c>
      <c r="K77" s="55" t="n">
        <f aca="false">IF(E77="","",E77/(E77+H77))</f>
        <v>0.606773283160865</v>
      </c>
      <c r="L77" s="66" t="n">
        <f aca="false">IF(OR(K77="",J77=""),"",(J77-K77)*100)</f>
        <v>1.88329244046049</v>
      </c>
      <c r="M77" s="36" t="n">
        <v>3.93172104178679</v>
      </c>
      <c r="N77" s="36" t="n">
        <v>2.07911785891423</v>
      </c>
      <c r="O77" s="36" t="n">
        <f aca="false">SQRT(M77^2+N77^2)</f>
        <v>4.44760176068913</v>
      </c>
      <c r="P77" s="55" t="n">
        <f aca="false">IF(J77="","",MAX(0,J77-1.96*O77/100))</f>
        <v>0.538433213055963</v>
      </c>
      <c r="Q77" s="55" t="n">
        <f aca="false">IF(J77="","",MIN(1,J77+1.96*O77/100))</f>
        <v>0.712779202074977</v>
      </c>
      <c r="R77" s="32" t="str">
        <f aca="false">IF(L77="","",IF(ABS(L77)&lt;=O77,"Yes","No"))</f>
        <v>Yes</v>
      </c>
      <c r="S77" s="32" t="str">
        <f aca="false">IF(L77="","",IF(ABS(L77)&lt;=1.96*O77,"Yes","No"))</f>
        <v>Yes</v>
      </c>
      <c r="T77" s="54" t="n">
        <f aca="false">IF(D77="","",ROUND(SQRT(((D77+G77)*O77/100)^2+(J77*(D77+G77)*0.09439)^2),0))</f>
        <v>76</v>
      </c>
      <c r="U77" s="32"/>
    </row>
    <row r="78" customFormat="false" ht="15" hidden="false" customHeight="false" outlineLevel="0" collapsed="false">
      <c r="A78" s="32" t="s">
        <v>198</v>
      </c>
      <c r="B78" s="32" t="s">
        <v>200</v>
      </c>
      <c r="C78" s="32" t="s">
        <v>225</v>
      </c>
      <c r="D78" s="54" t="n">
        <v>504</v>
      </c>
      <c r="E78" s="54" t="n">
        <v>452</v>
      </c>
      <c r="F78" s="65" t="n">
        <f aca="false">IF(E78="","",D78-E78)</f>
        <v>52</v>
      </c>
      <c r="G78" s="54" t="n">
        <v>306</v>
      </c>
      <c r="H78" s="54" t="n">
        <v>341</v>
      </c>
      <c r="I78" s="65" t="n">
        <f aca="false">IF(H78="","",G78-H78)</f>
        <v>-35</v>
      </c>
      <c r="J78" s="55" t="n">
        <f aca="false">IF(OR(D78="",D78+G78=0),"",D78/(D78+G78))</f>
        <v>0.622222222222222</v>
      </c>
      <c r="K78" s="55" t="n">
        <f aca="false">IF(E78="","",E78/(E78+H78))</f>
        <v>0.569987389659521</v>
      </c>
      <c r="L78" s="66" t="n">
        <f aca="false">IF(OR(K78="",J78=""),"",(J78-K78)*100)</f>
        <v>5.22348325627014</v>
      </c>
      <c r="M78" s="36" t="n">
        <v>3.93172104178679</v>
      </c>
      <c r="N78" s="36" t="n">
        <v>2.07911785891423</v>
      </c>
      <c r="O78" s="36" t="n">
        <f aca="false">SQRT(M78^2+N78^2)</f>
        <v>4.44760176068913</v>
      </c>
      <c r="P78" s="55" t="n">
        <f aca="false">IF(J78="","",MAX(0,J78-1.96*O78/100))</f>
        <v>0.535049227712715</v>
      </c>
      <c r="Q78" s="55" t="n">
        <f aca="false">IF(J78="","",MIN(1,J78+1.96*O78/100))</f>
        <v>0.709395216731729</v>
      </c>
      <c r="R78" s="32" t="str">
        <f aca="false">IF(L78="","",IF(ABS(L78)&lt;=O78,"Yes","No"))</f>
        <v>No</v>
      </c>
      <c r="S78" s="32" t="str">
        <f aca="false">IF(L78="","",IF(ABS(L78)&lt;=1.96*O78,"Yes","No"))</f>
        <v>Yes</v>
      </c>
      <c r="T78" s="54" t="n">
        <f aca="false">IF(D78="","",ROUND(SQRT(((D78+G78)*O78/100)^2+(J78*(D78+G78)*0.09439)^2),0))</f>
        <v>60</v>
      </c>
      <c r="U78" s="32"/>
    </row>
    <row r="79" customFormat="false" ht="15" hidden="false" customHeight="false" outlineLevel="0" collapsed="false">
      <c r="A79" s="32" t="s">
        <v>198</v>
      </c>
      <c r="B79" s="32" t="s">
        <v>200</v>
      </c>
      <c r="C79" s="32" t="s">
        <v>226</v>
      </c>
      <c r="D79" s="54" t="n">
        <v>567</v>
      </c>
      <c r="E79" s="54" t="n">
        <v>541</v>
      </c>
      <c r="F79" s="65" t="n">
        <f aca="false">IF(E79="","",D79-E79)</f>
        <v>26</v>
      </c>
      <c r="G79" s="54" t="n">
        <v>342</v>
      </c>
      <c r="H79" s="54" t="n">
        <v>325</v>
      </c>
      <c r="I79" s="65" t="n">
        <f aca="false">IF(H79="","",G79-H79)</f>
        <v>17</v>
      </c>
      <c r="J79" s="55" t="n">
        <f aca="false">IF(OR(D79="",D79+G79=0),"",D79/(D79+G79))</f>
        <v>0.623762376237624</v>
      </c>
      <c r="K79" s="55" t="n">
        <f aca="false">IF(E79="","",E79/(E79+H79))</f>
        <v>0.624711316397229</v>
      </c>
      <c r="L79" s="66" t="n">
        <f aca="false">IF(OR(K79="",J79=""),"",(J79-K79)*100)</f>
        <v>-0.0948940159604894</v>
      </c>
      <c r="M79" s="36" t="n">
        <v>3.93172104178679</v>
      </c>
      <c r="N79" s="36" t="n">
        <v>2.07911785891423</v>
      </c>
      <c r="O79" s="36" t="n">
        <f aca="false">SQRT(M79^2+N79^2)</f>
        <v>4.44760176068913</v>
      </c>
      <c r="P79" s="55" t="n">
        <f aca="false">IF(J79="","",MAX(0,J79-1.96*O79/100))</f>
        <v>0.536589381728117</v>
      </c>
      <c r="Q79" s="55" t="n">
        <f aca="false">IF(J79="","",MIN(1,J79+1.96*O79/100))</f>
        <v>0.710935370747131</v>
      </c>
      <c r="R79" s="32" t="str">
        <f aca="false">IF(L79="","",IF(ABS(L79)&lt;=O79,"Yes","No"))</f>
        <v>Yes</v>
      </c>
      <c r="S79" s="32" t="str">
        <f aca="false">IF(L79="","",IF(ABS(L79)&lt;=1.96*O79,"Yes","No"))</f>
        <v>Yes</v>
      </c>
      <c r="T79" s="54" t="n">
        <f aca="false">IF(D79="","",ROUND(SQRT(((D79+G79)*O79/100)^2+(J79*(D79+G79)*0.09439)^2),0))</f>
        <v>67</v>
      </c>
      <c r="U79" s="32"/>
    </row>
    <row r="80" customFormat="false" ht="15" hidden="false" customHeight="false" outlineLevel="0" collapsed="false">
      <c r="A80" s="32" t="s">
        <v>198</v>
      </c>
      <c r="B80" s="32" t="s">
        <v>200</v>
      </c>
      <c r="C80" s="32" t="s">
        <v>227</v>
      </c>
      <c r="D80" s="54" t="n">
        <v>805</v>
      </c>
      <c r="E80" s="54" t="n">
        <v>783</v>
      </c>
      <c r="F80" s="65" t="n">
        <f aca="false">IF(E80="","",D80-E80)</f>
        <v>22</v>
      </c>
      <c r="G80" s="54" t="n">
        <v>528</v>
      </c>
      <c r="H80" s="54" t="n">
        <v>562</v>
      </c>
      <c r="I80" s="65" t="n">
        <f aca="false">IF(H80="","",G80-H80)</f>
        <v>-34</v>
      </c>
      <c r="J80" s="55" t="n">
        <f aca="false">IF(OR(D80="",D80+G80=0),"",D80/(D80+G80))</f>
        <v>0.603900975243811</v>
      </c>
      <c r="K80" s="55" t="n">
        <f aca="false">IF(E80="","",E80/(E80+H80))</f>
        <v>0.582156133828996</v>
      </c>
      <c r="L80" s="66" t="n">
        <f aca="false">IF(OR(K80="",J80=""),"",(J80-K80)*100)</f>
        <v>2.17448414148146</v>
      </c>
      <c r="M80" s="36" t="n">
        <v>3.24373994301843</v>
      </c>
      <c r="N80" s="36" t="n">
        <v>2.07911785891423</v>
      </c>
      <c r="O80" s="36" t="n">
        <f aca="false">SQRT(M80^2+N80^2)</f>
        <v>3.85286645099325</v>
      </c>
      <c r="P80" s="55" t="n">
        <f aca="false">IF(J80="","",MAX(0,J80-1.96*O80/100))</f>
        <v>0.528384792804343</v>
      </c>
      <c r="Q80" s="55" t="n">
        <f aca="false">IF(J80="","",MIN(1,J80+1.96*O80/100))</f>
        <v>0.679417157683279</v>
      </c>
      <c r="R80" s="32" t="str">
        <f aca="false">IF(L80="","",IF(ABS(L80)&lt;=O80,"Yes","No"))</f>
        <v>Yes</v>
      </c>
      <c r="S80" s="32" t="str">
        <f aca="false">IF(L80="","",IF(ABS(L80)&lt;=1.96*O80,"Yes","No"))</f>
        <v>Yes</v>
      </c>
      <c r="T80" s="54" t="n">
        <f aca="false">IF(D80="","",ROUND(SQRT(((D80+G80)*O80/100)^2+(J80*(D80+G80)*0.09179)^2),0))</f>
        <v>90</v>
      </c>
      <c r="U80" s="32"/>
    </row>
    <row r="81" customFormat="false" ht="15" hidden="false" customHeight="false" outlineLevel="0" collapsed="false">
      <c r="A81" s="32" t="s">
        <v>198</v>
      </c>
      <c r="B81" s="32" t="s">
        <v>200</v>
      </c>
      <c r="C81" s="32" t="s">
        <v>228</v>
      </c>
      <c r="D81" s="54" t="n">
        <v>469</v>
      </c>
      <c r="E81" s="54" t="n">
        <v>454</v>
      </c>
      <c r="F81" s="65" t="n">
        <f aca="false">IF(E81="","",D81-E81)</f>
        <v>15</v>
      </c>
      <c r="G81" s="54" t="n">
        <v>230</v>
      </c>
      <c r="H81" s="54" t="n">
        <v>218</v>
      </c>
      <c r="I81" s="65" t="n">
        <f aca="false">IF(H81="","",G81-H81)</f>
        <v>12</v>
      </c>
      <c r="J81" s="55" t="n">
        <f aca="false">IF(OR(D81="",D81+G81=0),"",D81/(D81+G81))</f>
        <v>0.670958512160229</v>
      </c>
      <c r="K81" s="55" t="n">
        <f aca="false">IF(E81="","",E81/(E81+H81))</f>
        <v>0.675595238095238</v>
      </c>
      <c r="L81" s="66" t="n">
        <f aca="false">IF(OR(K81="",J81=""),"",(J81-K81)*100)</f>
        <v>-0.463672593500919</v>
      </c>
      <c r="M81" s="36" t="n">
        <v>6.05013361813634</v>
      </c>
      <c r="N81" s="36" t="n">
        <v>2.07911785891423</v>
      </c>
      <c r="O81" s="36" t="n">
        <f aca="false">SQRT(M81^2+N81^2)</f>
        <v>6.39740946544455</v>
      </c>
      <c r="P81" s="55" t="n">
        <f aca="false">IF(J81="","",MAX(0,J81-1.96*O81/100))</f>
        <v>0.545569286637516</v>
      </c>
      <c r="Q81" s="55" t="n">
        <f aca="false">IF(J81="","",MIN(1,J81+1.96*O81/100))</f>
        <v>0.796347737682942</v>
      </c>
      <c r="R81" s="32" t="str">
        <f aca="false">IF(L81="","",IF(ABS(L81)&lt;=O81,"Yes","No"))</f>
        <v>Yes</v>
      </c>
      <c r="S81" s="32" t="str">
        <f aca="false">IF(L81="","",IF(ABS(L81)&lt;=1.96*O81,"Yes","No"))</f>
        <v>Yes</v>
      </c>
      <c r="T81" s="54" t="n">
        <f aca="false">IF(D81="","",ROUND(SQRT(((D81+G81)*O81/100)^2+(J81*(D81+G81)*0.15542)^2),0))</f>
        <v>86</v>
      </c>
      <c r="U81" s="32"/>
    </row>
    <row r="82" customFormat="false" ht="15" hidden="false" customHeight="false" outlineLevel="0" collapsed="false">
      <c r="A82" s="32" t="s">
        <v>198</v>
      </c>
      <c r="B82" s="32" t="s">
        <v>200</v>
      </c>
      <c r="C82" s="32" t="s">
        <v>229</v>
      </c>
      <c r="D82" s="54" t="n">
        <v>483</v>
      </c>
      <c r="E82" s="54" t="n">
        <v>502</v>
      </c>
      <c r="F82" s="65" t="n">
        <f aca="false">IF(E82="","",D82-E82)</f>
        <v>-19</v>
      </c>
      <c r="G82" s="54" t="n">
        <v>288</v>
      </c>
      <c r="H82" s="54" t="n">
        <v>274</v>
      </c>
      <c r="I82" s="65" t="n">
        <f aca="false">IF(H82="","",G82-H82)</f>
        <v>14</v>
      </c>
      <c r="J82" s="55" t="n">
        <f aca="false">IF(OR(D82="",D82+G82=0),"",D82/(D82+G82))</f>
        <v>0.626459143968872</v>
      </c>
      <c r="K82" s="55" t="n">
        <f aca="false">IF(E82="","",E82/(E82+H82))</f>
        <v>0.646907216494845</v>
      </c>
      <c r="L82" s="66" t="n">
        <f aca="false">IF(OR(K82="",J82=""),"",(J82-K82)*100)</f>
        <v>-2.04480725259738</v>
      </c>
      <c r="M82" s="36" t="n">
        <v>3.93172104178679</v>
      </c>
      <c r="N82" s="36" t="n">
        <v>2.07911785891423</v>
      </c>
      <c r="O82" s="36" t="n">
        <f aca="false">SQRT(M82^2+N82^2)</f>
        <v>4.44760176068913</v>
      </c>
      <c r="P82" s="55" t="n">
        <f aca="false">IF(J82="","",MAX(0,J82-1.96*O82/100))</f>
        <v>0.539286149459365</v>
      </c>
      <c r="Q82" s="55" t="n">
        <f aca="false">IF(J82="","",MIN(1,J82+1.96*O82/100))</f>
        <v>0.713632138478379</v>
      </c>
      <c r="R82" s="32" t="str">
        <f aca="false">IF(L82="","",IF(ABS(L82)&lt;=O82,"Yes","No"))</f>
        <v>Yes</v>
      </c>
      <c r="S82" s="32" t="str">
        <f aca="false">IF(L82="","",IF(ABS(L82)&lt;=1.96*O82,"Yes","No"))</f>
        <v>Yes</v>
      </c>
      <c r="T82" s="54" t="n">
        <f aca="false">IF(D82="","",ROUND(SQRT(((D82+G82)*O82/100)^2+(J82*(D82+G82)*0.09439)^2),0))</f>
        <v>57</v>
      </c>
      <c r="U82" s="32"/>
    </row>
    <row r="83" customFormat="false" ht="15" hidden="false" customHeight="false" outlineLevel="0" collapsed="false">
      <c r="A83" s="32" t="s">
        <v>198</v>
      </c>
      <c r="B83" s="32" t="s">
        <v>200</v>
      </c>
      <c r="C83" s="32" t="s">
        <v>230</v>
      </c>
      <c r="D83" s="54" t="n">
        <v>499</v>
      </c>
      <c r="E83" s="54" t="n">
        <v>502</v>
      </c>
      <c r="F83" s="65" t="n">
        <f aca="false">IF(E83="","",D83-E83)</f>
        <v>-3</v>
      </c>
      <c r="G83" s="54" t="n">
        <v>304</v>
      </c>
      <c r="H83" s="54" t="n">
        <v>283</v>
      </c>
      <c r="I83" s="65" t="n">
        <f aca="false">IF(H83="","",G83-H83)</f>
        <v>21</v>
      </c>
      <c r="J83" s="55" t="n">
        <f aca="false">IF(OR(D83="",D83+G83=0),"",D83/(D83+G83))</f>
        <v>0.621419676214197</v>
      </c>
      <c r="K83" s="55" t="n">
        <f aca="false">IF(E83="","",E83/(E83+H83))</f>
        <v>0.639490445859873</v>
      </c>
      <c r="L83" s="66" t="n">
        <f aca="false">IF(OR(K83="",J83=""),"",(J83-K83)*100)</f>
        <v>-1.80707696456758</v>
      </c>
      <c r="M83" s="36" t="n">
        <v>3.93172104178679</v>
      </c>
      <c r="N83" s="36" t="n">
        <v>2.07911785891423</v>
      </c>
      <c r="O83" s="36" t="n">
        <f aca="false">SQRT(M83^2+N83^2)</f>
        <v>4.44760176068913</v>
      </c>
      <c r="P83" s="55" t="n">
        <f aca="false">IF(J83="","",MAX(0,J83-1.96*O83/100))</f>
        <v>0.53424668170469</v>
      </c>
      <c r="Q83" s="55" t="n">
        <f aca="false">IF(J83="","",MIN(1,J83+1.96*O83/100))</f>
        <v>0.708592670723704</v>
      </c>
      <c r="R83" s="32" t="str">
        <f aca="false">IF(L83="","",IF(ABS(L83)&lt;=O83,"Yes","No"))</f>
        <v>Yes</v>
      </c>
      <c r="S83" s="32" t="str">
        <f aca="false">IF(L83="","",IF(ABS(L83)&lt;=1.96*O83,"Yes","No"))</f>
        <v>Yes</v>
      </c>
      <c r="T83" s="54" t="n">
        <f aca="false">IF(D83="","",ROUND(SQRT(((D83+G83)*O83/100)^2+(J83*(D83+G83)*0.09439)^2),0))</f>
        <v>59</v>
      </c>
      <c r="U83" s="32"/>
    </row>
    <row r="84" customFormat="false" ht="15" hidden="false" customHeight="false" outlineLevel="0" collapsed="false">
      <c r="A84" s="32" t="s">
        <v>198</v>
      </c>
      <c r="B84" s="32" t="s">
        <v>200</v>
      </c>
      <c r="C84" s="32" t="s">
        <v>231</v>
      </c>
      <c r="D84" s="54" t="n">
        <v>385</v>
      </c>
      <c r="E84" s="54"/>
      <c r="F84" s="65" t="str">
        <f aca="false">IF(E84="","",D84-E84)</f>
        <v/>
      </c>
      <c r="G84" s="54" t="n">
        <v>218</v>
      </c>
      <c r="H84" s="54"/>
      <c r="I84" s="65" t="str">
        <f aca="false">IF(H84="","",G84-H84)</f>
        <v/>
      </c>
      <c r="J84" s="55" t="n">
        <f aca="false">IF(OR(D84="",D84+G84=0),"",D84/(D84+G84))</f>
        <v>0.638474295190713</v>
      </c>
      <c r="K84" s="55" t="str">
        <f aca="false">IF(E84="","",E84/(E84+H84))</f>
        <v/>
      </c>
      <c r="L84" s="66" t="str">
        <f aca="false">IF(OR(K84="",J84=""),"",(J84-K84)*100)</f>
        <v/>
      </c>
      <c r="M84" s="36" t="n">
        <v>6.05013361813634</v>
      </c>
      <c r="N84" s="36" t="n">
        <v>2.07911785891423</v>
      </c>
      <c r="O84" s="36" t="n">
        <f aca="false">SQRT(M84^2+N84^2)</f>
        <v>6.39740946544455</v>
      </c>
      <c r="P84" s="55" t="n">
        <f aca="false">IF(J84="","",MAX(0,J84-1.96*O84/100))</f>
        <v>0.513085069668</v>
      </c>
      <c r="Q84" s="55" t="n">
        <f aca="false">IF(J84="","",MIN(1,J84+1.96*O84/100))</f>
        <v>0.763863520713426</v>
      </c>
      <c r="R84" s="32" t="str">
        <f aca="false">IF(L84="","",IF(ABS(L84)&lt;=O84,"Yes","No"))</f>
        <v/>
      </c>
      <c r="S84" s="32" t="str">
        <f aca="false">IF(L84="","",IF(ABS(L84)&lt;=1.96*O84,"Yes","No"))</f>
        <v/>
      </c>
      <c r="T84" s="54" t="n">
        <f aca="false">IF(D84="","",ROUND(SQRT(((D84+G84)*O84/100)^2+(J84*(D84+G84)*0.15542)^2),0))</f>
        <v>71</v>
      </c>
      <c r="U84" s="32" t="s">
        <v>703</v>
      </c>
    </row>
    <row r="85" customFormat="false" ht="15" hidden="false" customHeight="false" outlineLevel="0" collapsed="false">
      <c r="A85" s="32" t="s">
        <v>198</v>
      </c>
      <c r="B85" s="32" t="s">
        <v>200</v>
      </c>
      <c r="C85" s="32" t="s">
        <v>233</v>
      </c>
      <c r="D85" s="54" t="n">
        <v>967</v>
      </c>
      <c r="E85" s="54"/>
      <c r="F85" s="65" t="str">
        <f aca="false">IF(E85="","",D85-E85)</f>
        <v/>
      </c>
      <c r="G85" s="54" t="n">
        <v>570</v>
      </c>
      <c r="H85" s="54"/>
      <c r="I85" s="65" t="str">
        <f aca="false">IF(H85="","",G85-H85)</f>
        <v/>
      </c>
      <c r="J85" s="55" t="n">
        <f aca="false">IF(OR(D85="",D85+G85=0),"",D85/(D85+G85))</f>
        <v>0.629147690305791</v>
      </c>
      <c r="K85" s="55" t="str">
        <f aca="false">IF(E85="","",E85/(E85+H85))</f>
        <v/>
      </c>
      <c r="L85" s="66" t="str">
        <f aca="false">IF(OR(K85="",J85=""),"",(J85-K85)*100)</f>
        <v/>
      </c>
      <c r="M85" s="36" t="n">
        <v>3.24373994301843</v>
      </c>
      <c r="N85" s="36" t="n">
        <v>2.07911785891423</v>
      </c>
      <c r="O85" s="36" t="n">
        <f aca="false">SQRT(M85^2+N85^2)</f>
        <v>3.85286645099325</v>
      </c>
      <c r="P85" s="55" t="n">
        <f aca="false">IF(J85="","",MAX(0,J85-1.96*O85/100))</f>
        <v>0.553631507866323</v>
      </c>
      <c r="Q85" s="55" t="n">
        <f aca="false">IF(J85="","",MIN(1,J85+1.96*O85/100))</f>
        <v>0.704663872745258</v>
      </c>
      <c r="R85" s="32" t="str">
        <f aca="false">IF(L85="","",IF(ABS(L85)&lt;=O85,"Yes","No"))</f>
        <v/>
      </c>
      <c r="S85" s="32" t="str">
        <f aca="false">IF(L85="","",IF(ABS(L85)&lt;=1.96*O85,"Yes","No"))</f>
        <v/>
      </c>
      <c r="T85" s="54" t="n">
        <f aca="false">IF(D85="","",ROUND(SQRT(((D85+G85)*O85/100)^2+(J85*(D85+G85)*0.09179)^2),0))</f>
        <v>107</v>
      </c>
      <c r="U85" s="32" t="s">
        <v>703</v>
      </c>
    </row>
    <row r="86" customFormat="false" ht="15" hidden="false" customHeight="false" outlineLevel="0" collapsed="false">
      <c r="A86" s="32" t="s">
        <v>198</v>
      </c>
      <c r="B86" s="32" t="s">
        <v>200</v>
      </c>
      <c r="C86" s="32" t="s">
        <v>235</v>
      </c>
      <c r="D86" s="54" t="n">
        <v>502</v>
      </c>
      <c r="E86" s="54" t="n">
        <v>488</v>
      </c>
      <c r="F86" s="65" t="n">
        <f aca="false">IF(E86="","",D86-E86)</f>
        <v>14</v>
      </c>
      <c r="G86" s="54" t="n">
        <v>248</v>
      </c>
      <c r="H86" s="54" t="n">
        <v>252</v>
      </c>
      <c r="I86" s="65" t="n">
        <f aca="false">IF(H86="","",G86-H86)</f>
        <v>-4</v>
      </c>
      <c r="J86" s="55" t="n">
        <f aca="false">IF(OR(D86="",D86+G86=0),"",D86/(D86+G86))</f>
        <v>0.669333333333333</v>
      </c>
      <c r="K86" s="55" t="n">
        <f aca="false">IF(E86="","",E86/(E86+H86))</f>
        <v>0.65945945945946</v>
      </c>
      <c r="L86" s="66" t="n">
        <f aca="false">IF(OR(K86="",J86=""),"",(J86-K86)*100)</f>
        <v>0.987387387387384</v>
      </c>
      <c r="M86" s="36" t="n">
        <v>6.05013361813634</v>
      </c>
      <c r="N86" s="36" t="n">
        <v>2.07911785891423</v>
      </c>
      <c r="O86" s="36" t="n">
        <f aca="false">SQRT(M86^2+N86^2)</f>
        <v>6.39740946544455</v>
      </c>
      <c r="P86" s="55" t="n">
        <f aca="false">IF(J86="","",MAX(0,J86-1.96*O86/100))</f>
        <v>0.54394410781062</v>
      </c>
      <c r="Q86" s="55" t="n">
        <f aca="false">IF(J86="","",MIN(1,J86+1.96*O86/100))</f>
        <v>0.794722558856047</v>
      </c>
      <c r="R86" s="32" t="str">
        <f aca="false">IF(L86="","",IF(ABS(L86)&lt;=O86,"Yes","No"))</f>
        <v>Yes</v>
      </c>
      <c r="S86" s="32" t="str">
        <f aca="false">IF(L86="","",IF(ABS(L86)&lt;=1.96*O86,"Yes","No"))</f>
        <v>Yes</v>
      </c>
      <c r="T86" s="54" t="n">
        <f aca="false">IF(D86="","",ROUND(SQRT(((D86+G86)*O86/100)^2+(J86*(D86+G86)*0.15542)^2),0))</f>
        <v>92</v>
      </c>
      <c r="U86" s="32"/>
    </row>
    <row r="87" customFormat="false" ht="15" hidden="false" customHeight="false" outlineLevel="0" collapsed="false">
      <c r="A87" s="32" t="s">
        <v>198</v>
      </c>
      <c r="B87" s="32" t="s">
        <v>200</v>
      </c>
      <c r="C87" s="32" t="s">
        <v>236</v>
      </c>
      <c r="D87" s="54" t="n">
        <v>630</v>
      </c>
      <c r="E87" s="54" t="n">
        <v>601</v>
      </c>
      <c r="F87" s="65" t="n">
        <f aca="false">IF(E87="","",D87-E87)</f>
        <v>29</v>
      </c>
      <c r="G87" s="54" t="n">
        <v>400</v>
      </c>
      <c r="H87" s="54" t="n">
        <v>394</v>
      </c>
      <c r="I87" s="65" t="n">
        <f aca="false">IF(H87="","",G87-H87)</f>
        <v>6</v>
      </c>
      <c r="J87" s="55" t="n">
        <f aca="false">IF(OR(D87="",D87+G87=0),"",D87/(D87+G87))</f>
        <v>0.611650485436893</v>
      </c>
      <c r="K87" s="55" t="n">
        <f aca="false">IF(E87="","",E87/(E87+H87))</f>
        <v>0.604020100502513</v>
      </c>
      <c r="L87" s="66" t="n">
        <f aca="false">IF(OR(K87="",J87=""),"",(J87-K87)*100)</f>
        <v>0.763038493438062</v>
      </c>
      <c r="M87" s="36" t="n">
        <v>3.93172104178679</v>
      </c>
      <c r="N87" s="36" t="n">
        <v>2.07911785891423</v>
      </c>
      <c r="O87" s="36" t="n">
        <f aca="false">SQRT(M87^2+N87^2)</f>
        <v>4.44760176068913</v>
      </c>
      <c r="P87" s="55" t="n">
        <f aca="false">IF(J87="","",MAX(0,J87-1.96*O87/100))</f>
        <v>0.524477490927386</v>
      </c>
      <c r="Q87" s="55" t="n">
        <f aca="false">IF(J87="","",MIN(1,J87+1.96*O87/100))</f>
        <v>0.6988234799464</v>
      </c>
      <c r="R87" s="32" t="str">
        <f aca="false">IF(L87="","",IF(ABS(L87)&lt;=O87,"Yes","No"))</f>
        <v>Yes</v>
      </c>
      <c r="S87" s="32" t="str">
        <f aca="false">IF(L87="","",IF(ABS(L87)&lt;=1.96*O87,"Yes","No"))</f>
        <v>Yes</v>
      </c>
      <c r="T87" s="54" t="n">
        <f aca="false">IF(D87="","",ROUND(SQRT(((D87+G87)*O87/100)^2+(J87*(D87+G87)*0.09439)^2),0))</f>
        <v>75</v>
      </c>
      <c r="U87" s="32"/>
    </row>
    <row r="88" customFormat="false" ht="15" hidden="false" customHeight="false" outlineLevel="0" collapsed="false">
      <c r="A88" s="32" t="s">
        <v>198</v>
      </c>
      <c r="B88" s="32" t="s">
        <v>200</v>
      </c>
      <c r="C88" s="32" t="s">
        <v>237</v>
      </c>
      <c r="D88" s="54" t="n">
        <v>17</v>
      </c>
      <c r="E88" s="54"/>
      <c r="F88" s="65" t="str">
        <f aca="false">IF(E88="","",D88-E88)</f>
        <v/>
      </c>
      <c r="G88" s="54" t="n">
        <v>12</v>
      </c>
      <c r="H88" s="54"/>
      <c r="I88" s="65" t="str">
        <f aca="false">IF(H88="","",G88-H88)</f>
        <v/>
      </c>
      <c r="J88" s="55" t="n">
        <f aca="false">IF(OR(D88="",D88+G88=0),"",D88/(D88+G88))</f>
        <v>0.586206896551724</v>
      </c>
      <c r="K88" s="55" t="str">
        <f aca="false">IF(E88="","",E88/(E88+H88))</f>
        <v/>
      </c>
      <c r="L88" s="66" t="str">
        <f aca="false">IF(OR(K88="",J88=""),"",(J88-K88)*100)</f>
        <v/>
      </c>
      <c r="M88" s="36" t="n">
        <v>6.05013361813634</v>
      </c>
      <c r="N88" s="36" t="n">
        <v>2.07911785891423</v>
      </c>
      <c r="O88" s="36" t="n">
        <f aca="false">SQRT(M88^2+N88^2)</f>
        <v>6.39740946544455</v>
      </c>
      <c r="P88" s="55" t="n">
        <f aca="false">IF(J88="","",MAX(0,J88-1.96*O88/100))</f>
        <v>0.460817671029011</v>
      </c>
      <c r="Q88" s="55" t="n">
        <f aca="false">IF(J88="","",MIN(1,J88+1.96*O88/100))</f>
        <v>0.711596122074437</v>
      </c>
      <c r="R88" s="32" t="str">
        <f aca="false">IF(L88="","",IF(ABS(L88)&lt;=O88,"Yes","No"))</f>
        <v/>
      </c>
      <c r="S88" s="32" t="str">
        <f aca="false">IF(L88="","",IF(ABS(L88)&lt;=1.96*O88,"Yes","No"))</f>
        <v/>
      </c>
      <c r="T88" s="54" t="n">
        <f aca="false">IF(D88="","",ROUND(SQRT(((D88+G88)*O88/100)^2+(J88*(D88+G88)*0.15542)^2),0))</f>
        <v>3</v>
      </c>
      <c r="U88" s="32" t="s">
        <v>703</v>
      </c>
    </row>
    <row r="89" customFormat="false" ht="15" hidden="false" customHeight="false" outlineLevel="0" collapsed="false">
      <c r="A89" s="32" t="s">
        <v>198</v>
      </c>
      <c r="B89" s="32" t="s">
        <v>200</v>
      </c>
      <c r="C89" s="32" t="s">
        <v>238</v>
      </c>
      <c r="D89" s="54" t="n">
        <v>350</v>
      </c>
      <c r="E89" s="54" t="n">
        <v>330</v>
      </c>
      <c r="F89" s="65" t="n">
        <f aca="false">IF(E89="","",D89-E89)</f>
        <v>20</v>
      </c>
      <c r="G89" s="54" t="n">
        <v>253</v>
      </c>
      <c r="H89" s="54" t="n">
        <v>270</v>
      </c>
      <c r="I89" s="65" t="n">
        <f aca="false">IF(H89="","",G89-H89)</f>
        <v>-17</v>
      </c>
      <c r="J89" s="55" t="n">
        <f aca="false">IF(OR(D89="",D89+G89=0),"",D89/(D89+G89))</f>
        <v>0.580431177446103</v>
      </c>
      <c r="K89" s="55" t="n">
        <f aca="false">IF(E89="","",E89/(E89+H89))</f>
        <v>0.55</v>
      </c>
      <c r="L89" s="66" t="n">
        <f aca="false">IF(OR(K89="",J89=""),"",(J89-K89)*100)</f>
        <v>3.04311774461028</v>
      </c>
      <c r="M89" s="36" t="n">
        <v>6.05013361813634</v>
      </c>
      <c r="N89" s="36" t="n">
        <v>2.07911785891423</v>
      </c>
      <c r="O89" s="36" t="n">
        <f aca="false">SQRT(M89^2+N89^2)</f>
        <v>6.39740946544455</v>
      </c>
      <c r="P89" s="55" t="n">
        <f aca="false">IF(J89="","",MAX(0,J89-1.96*O89/100))</f>
        <v>0.45504195192339</v>
      </c>
      <c r="Q89" s="55" t="n">
        <f aca="false">IF(J89="","",MIN(1,J89+1.96*O89/100))</f>
        <v>0.705820402968816</v>
      </c>
      <c r="R89" s="32" t="str">
        <f aca="false">IF(L89="","",IF(ABS(L89)&lt;=O89,"Yes","No"))</f>
        <v>Yes</v>
      </c>
      <c r="S89" s="32" t="str">
        <f aca="false">IF(L89="","",IF(ABS(L89)&lt;=1.96*O89,"Yes","No"))</f>
        <v>Yes</v>
      </c>
      <c r="T89" s="54" t="n">
        <f aca="false">IF(D89="","",ROUND(SQRT(((D89+G89)*O89/100)^2+(J89*(D89+G89)*0.15542)^2),0))</f>
        <v>67</v>
      </c>
      <c r="U89" s="32"/>
    </row>
    <row r="90" customFormat="false" ht="15" hidden="false" customHeight="false" outlineLevel="0" collapsed="false">
      <c r="A90" s="32" t="s">
        <v>198</v>
      </c>
      <c r="B90" s="32" t="s">
        <v>200</v>
      </c>
      <c r="C90" s="32" t="s">
        <v>239</v>
      </c>
      <c r="D90" s="54" t="n">
        <v>628</v>
      </c>
      <c r="E90" s="54" t="n">
        <v>591</v>
      </c>
      <c r="F90" s="65" t="n">
        <f aca="false">IF(E90="","",D90-E90)</f>
        <v>37</v>
      </c>
      <c r="G90" s="54" t="n">
        <v>303</v>
      </c>
      <c r="H90" s="54" t="n">
        <v>333</v>
      </c>
      <c r="I90" s="65" t="n">
        <f aca="false">IF(H90="","",G90-H90)</f>
        <v>-30</v>
      </c>
      <c r="J90" s="55" t="n">
        <f aca="false">IF(OR(D90="",D90+G90=0),"",D90/(D90+G90))</f>
        <v>0.674543501611171</v>
      </c>
      <c r="K90" s="55" t="n">
        <f aca="false">IF(E90="","",E90/(E90+H90))</f>
        <v>0.63961038961039</v>
      </c>
      <c r="L90" s="66" t="n">
        <f aca="false">IF(OR(K90="",J90=""),"",(J90-K90)*100)</f>
        <v>3.49331120007812</v>
      </c>
      <c r="M90" s="36" t="n">
        <v>3.93172104178679</v>
      </c>
      <c r="N90" s="36" t="n">
        <v>2.07911785891423</v>
      </c>
      <c r="O90" s="36" t="n">
        <f aca="false">SQRT(M90^2+N90^2)</f>
        <v>4.44760176068913</v>
      </c>
      <c r="P90" s="55" t="n">
        <f aca="false">IF(J90="","",MAX(0,J90-1.96*O90/100))</f>
        <v>0.587370507101664</v>
      </c>
      <c r="Q90" s="55" t="n">
        <f aca="false">IF(J90="","",MIN(1,J90+1.96*O90/100))</f>
        <v>0.761716496120678</v>
      </c>
      <c r="R90" s="32" t="str">
        <f aca="false">IF(L90="","",IF(ABS(L90)&lt;=O90,"Yes","No"))</f>
        <v>Yes</v>
      </c>
      <c r="S90" s="32" t="str">
        <f aca="false">IF(L90="","",IF(ABS(L90)&lt;=1.96*O90,"Yes","No"))</f>
        <v>Yes</v>
      </c>
      <c r="T90" s="54" t="n">
        <f aca="false">IF(D90="","",ROUND(SQRT(((D90+G90)*O90/100)^2+(J90*(D90+G90)*0.09439)^2),0))</f>
        <v>72</v>
      </c>
      <c r="U90" s="32"/>
    </row>
    <row r="91" customFormat="false" ht="15" hidden="false" customHeight="false" outlineLevel="0" collapsed="false">
      <c r="A91" s="32" t="s">
        <v>198</v>
      </c>
      <c r="B91" s="32" t="s">
        <v>200</v>
      </c>
      <c r="C91" s="32" t="s">
        <v>240</v>
      </c>
      <c r="D91" s="54" t="n">
        <v>348</v>
      </c>
      <c r="E91" s="54" t="n">
        <v>347</v>
      </c>
      <c r="F91" s="65" t="n">
        <f aca="false">IF(E91="","",D91-E91)</f>
        <v>1</v>
      </c>
      <c r="G91" s="54" t="n">
        <v>244</v>
      </c>
      <c r="H91" s="54" t="n">
        <v>243</v>
      </c>
      <c r="I91" s="65" t="n">
        <f aca="false">IF(H91="","",G91-H91)</f>
        <v>1</v>
      </c>
      <c r="J91" s="55" t="n">
        <f aca="false">IF(OR(D91="",D91+G91=0),"",D91/(D91+G91))</f>
        <v>0.587837837837838</v>
      </c>
      <c r="K91" s="55" t="n">
        <f aca="false">IF(E91="","",E91/(E91+H91))</f>
        <v>0.588135593220339</v>
      </c>
      <c r="L91" s="66" t="n">
        <f aca="false">IF(OR(K91="",J91=""),"",(J91-K91)*100)</f>
        <v>-0.0297755382501208</v>
      </c>
      <c r="M91" s="36" t="n">
        <v>6.05013361813634</v>
      </c>
      <c r="N91" s="36" t="n">
        <v>2.07911785891423</v>
      </c>
      <c r="O91" s="36" t="n">
        <f aca="false">SQRT(M91^2+N91^2)</f>
        <v>6.39740946544455</v>
      </c>
      <c r="P91" s="55" t="n">
        <f aca="false">IF(J91="","",MAX(0,J91-1.96*O91/100))</f>
        <v>0.462448612315125</v>
      </c>
      <c r="Q91" s="55" t="n">
        <f aca="false">IF(J91="","",MIN(1,J91+1.96*O91/100))</f>
        <v>0.713227063360551</v>
      </c>
      <c r="R91" s="32" t="str">
        <f aca="false">IF(L91="","",IF(ABS(L91)&lt;=O91,"Yes","No"))</f>
        <v>Yes</v>
      </c>
      <c r="S91" s="32" t="str">
        <f aca="false">IF(L91="","",IF(ABS(L91)&lt;=1.96*O91,"Yes","No"))</f>
        <v>Yes</v>
      </c>
      <c r="T91" s="54" t="n">
        <f aca="false">IF(D91="","",ROUND(SQRT(((D91+G91)*O91/100)^2+(J91*(D91+G91)*0.15542)^2),0))</f>
        <v>66</v>
      </c>
      <c r="U91" s="32"/>
    </row>
    <row r="92" customFormat="false" ht="15" hidden="false" customHeight="false" outlineLevel="0" collapsed="false">
      <c r="A92" s="32" t="s">
        <v>198</v>
      </c>
      <c r="B92" s="32" t="s">
        <v>200</v>
      </c>
      <c r="C92" s="32" t="s">
        <v>241</v>
      </c>
      <c r="D92" s="54" t="n">
        <v>471</v>
      </c>
      <c r="E92" s="54" t="n">
        <v>440</v>
      </c>
      <c r="F92" s="65" t="n">
        <f aca="false">IF(E92="","",D92-E92)</f>
        <v>31</v>
      </c>
      <c r="G92" s="54" t="n">
        <v>245</v>
      </c>
      <c r="H92" s="54" t="n">
        <v>259</v>
      </c>
      <c r="I92" s="65" t="n">
        <f aca="false">IF(H92="","",G92-H92)</f>
        <v>-14</v>
      </c>
      <c r="J92" s="55" t="n">
        <f aca="false">IF(OR(D92="",D92+G92=0),"",D92/(D92+G92))</f>
        <v>0.657821229050279</v>
      </c>
      <c r="K92" s="55" t="n">
        <f aca="false">IF(E92="","",E92/(E92+H92))</f>
        <v>0.629470672389127</v>
      </c>
      <c r="L92" s="66" t="n">
        <f aca="false">IF(OR(K92="",J92=""),"",(J92-K92)*100)</f>
        <v>2.83505566611519</v>
      </c>
      <c r="M92" s="36" t="n">
        <v>6.05013361813634</v>
      </c>
      <c r="N92" s="36" t="n">
        <v>2.07911785891423</v>
      </c>
      <c r="O92" s="36" t="n">
        <f aca="false">SQRT(M92^2+N92^2)</f>
        <v>6.39740946544455</v>
      </c>
      <c r="P92" s="55" t="n">
        <f aca="false">IF(J92="","",MAX(0,J92-1.96*O92/100))</f>
        <v>0.532432003527566</v>
      </c>
      <c r="Q92" s="55" t="n">
        <f aca="false">IF(J92="","",MIN(1,J92+1.96*O92/100))</f>
        <v>0.783210454572993</v>
      </c>
      <c r="R92" s="32" t="str">
        <f aca="false">IF(L92="","",IF(ABS(L92)&lt;=O92,"Yes","No"))</f>
        <v>Yes</v>
      </c>
      <c r="S92" s="32" t="str">
        <f aca="false">IF(L92="","",IF(ABS(L92)&lt;=1.96*O92,"Yes","No"))</f>
        <v>Yes</v>
      </c>
      <c r="T92" s="54" t="n">
        <f aca="false">IF(D92="","",ROUND(SQRT(((D92+G92)*O92/100)^2+(J92*(D92+G92)*0.15542)^2),0))</f>
        <v>86</v>
      </c>
      <c r="U92" s="32"/>
    </row>
    <row r="93" customFormat="false" ht="15" hidden="false" customHeight="false" outlineLevel="0" collapsed="false">
      <c r="A93" s="32" t="s">
        <v>198</v>
      </c>
      <c r="B93" s="32" t="s">
        <v>200</v>
      </c>
      <c r="C93" s="32" t="s">
        <v>242</v>
      </c>
      <c r="D93" s="54" t="n">
        <v>566</v>
      </c>
      <c r="E93" s="54" t="n">
        <v>553</v>
      </c>
      <c r="F93" s="65" t="n">
        <f aca="false">IF(E93="","",D93-E93)</f>
        <v>13</v>
      </c>
      <c r="G93" s="54" t="n">
        <v>407</v>
      </c>
      <c r="H93" s="54" t="n">
        <v>367</v>
      </c>
      <c r="I93" s="65" t="n">
        <f aca="false">IF(H93="","",G93-H93)</f>
        <v>40</v>
      </c>
      <c r="J93" s="55" t="n">
        <f aca="false">IF(OR(D93="",D93+G93=0),"",D93/(D93+G93))</f>
        <v>0.581706063720452</v>
      </c>
      <c r="K93" s="55" t="n">
        <f aca="false">IF(E93="","",E93/(E93+H93))</f>
        <v>0.601086956521739</v>
      </c>
      <c r="L93" s="66" t="n">
        <f aca="false">IF(OR(K93="",J93=""),"",(J93-K93)*100)</f>
        <v>-1.9380892801287</v>
      </c>
      <c r="M93" s="36" t="n">
        <v>3.93172104178679</v>
      </c>
      <c r="N93" s="36" t="n">
        <v>2.07911785891423</v>
      </c>
      <c r="O93" s="36" t="n">
        <f aca="false">SQRT(M93^2+N93^2)</f>
        <v>4.44760176068913</v>
      </c>
      <c r="P93" s="55" t="n">
        <f aca="false">IF(J93="","",MAX(0,J93-1.96*O93/100))</f>
        <v>0.494533069210945</v>
      </c>
      <c r="Q93" s="55" t="n">
        <f aca="false">IF(J93="","",MIN(1,J93+1.96*O93/100))</f>
        <v>0.668879058229959</v>
      </c>
      <c r="R93" s="32" t="str">
        <f aca="false">IF(L93="","",IF(ABS(L93)&lt;=O93,"Yes","No"))</f>
        <v>Yes</v>
      </c>
      <c r="S93" s="32" t="str">
        <f aca="false">IF(L93="","",IF(ABS(L93)&lt;=1.96*O93,"Yes","No"))</f>
        <v>Yes</v>
      </c>
      <c r="T93" s="54" t="n">
        <f aca="false">IF(D93="","",ROUND(SQRT(((D93+G93)*O93/100)^2+(J93*(D93+G93)*0.09439)^2),0))</f>
        <v>69</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6.05013361813634</v>
      </c>
      <c r="N94" s="36" t="n">
        <v>2.07911785891423</v>
      </c>
      <c r="O94" s="36" t="n">
        <f aca="false">SQRT(M94^2+N94^2)</f>
        <v>6.39740946544455</v>
      </c>
      <c r="P94" s="55" t="n">
        <f aca="false">IF(J94="","",MAX(0,J94-1.96*O94/100))</f>
        <v>0.374610774477287</v>
      </c>
      <c r="Q94" s="55" t="n">
        <f aca="false">IF(J94="","",MIN(1,J94+1.96*O94/100))</f>
        <v>0.625389225522713</v>
      </c>
      <c r="R94" s="32" t="str">
        <f aca="false">IF(L94="","",IF(ABS(L94)&lt;=O94,"Yes","No"))</f>
        <v/>
      </c>
      <c r="S94" s="32" t="str">
        <f aca="false">IF(L94="","",IF(ABS(L94)&lt;=1.96*O94,"Yes","No"))</f>
        <v/>
      </c>
      <c r="T94" s="54" t="n">
        <f aca="false">IF(D94="","",ROUND(SQRT(((D94+G94)*O94/100)^2+(J94*(D94+G94)*0.15542)^2),0))</f>
        <v>0</v>
      </c>
      <c r="U94" s="32" t="s">
        <v>703</v>
      </c>
    </row>
    <row r="95" customFormat="false" ht="15" hidden="false" customHeight="false" outlineLevel="0" collapsed="false">
      <c r="A95" s="32" t="s">
        <v>198</v>
      </c>
      <c r="B95" s="32" t="s">
        <v>200</v>
      </c>
      <c r="C95" s="32" t="s">
        <v>244</v>
      </c>
      <c r="D95" s="54" t="n">
        <v>860</v>
      </c>
      <c r="E95" s="54" t="n">
        <v>821</v>
      </c>
      <c r="F95" s="65" t="n">
        <f aca="false">IF(E95="","",D95-E95)</f>
        <v>39</v>
      </c>
      <c r="G95" s="54" t="n">
        <v>518</v>
      </c>
      <c r="H95" s="54" t="n">
        <v>504</v>
      </c>
      <c r="I95" s="65" t="n">
        <f aca="false">IF(H95="","",G95-H95)</f>
        <v>14</v>
      </c>
      <c r="J95" s="55" t="n">
        <f aca="false">IF(OR(D95="",D95+G95=0),"",D95/(D95+G95))</f>
        <v>0.624092888243832</v>
      </c>
      <c r="K95" s="55" t="n">
        <f aca="false">IF(E95="","",E95/(E95+H95))</f>
        <v>0.619622641509434</v>
      </c>
      <c r="L95" s="66" t="n">
        <f aca="false">IF(OR(K95="",J95=""),"",(J95-K95)*100)</f>
        <v>0.447024673439778</v>
      </c>
      <c r="M95" s="36" t="n">
        <v>3.24373994301843</v>
      </c>
      <c r="N95" s="36" t="n">
        <v>2.07911785891423</v>
      </c>
      <c r="O95" s="36" t="n">
        <f aca="false">SQRT(M95^2+N95^2)</f>
        <v>3.85286645099325</v>
      </c>
      <c r="P95" s="55" t="n">
        <f aca="false">IF(J95="","",MAX(0,J95-1.96*O95/100))</f>
        <v>0.548576705804364</v>
      </c>
      <c r="Q95" s="55" t="n">
        <f aca="false">IF(J95="","",MIN(1,J95+1.96*O95/100))</f>
        <v>0.699609070683299</v>
      </c>
      <c r="R95" s="32" t="str">
        <f aca="false">IF(L95="","",IF(ABS(L95)&lt;=O95,"Yes","No"))</f>
        <v>Yes</v>
      </c>
      <c r="S95" s="32" t="str">
        <f aca="false">IF(L95="","",IF(ABS(L95)&lt;=1.96*O95,"Yes","No"))</f>
        <v>Yes</v>
      </c>
      <c r="T95" s="54" t="n">
        <f aca="false">IF(D95="","",ROUND(SQRT(((D95+G95)*O95/100)^2+(J95*(D95+G95)*0.09179)^2),0))</f>
        <v>95</v>
      </c>
      <c r="U95" s="32"/>
    </row>
    <row r="96" customFormat="false" ht="15" hidden="false" customHeight="false" outlineLevel="0" collapsed="false">
      <c r="A96" s="32" t="s">
        <v>198</v>
      </c>
      <c r="B96" s="32" t="s">
        <v>200</v>
      </c>
      <c r="C96" s="32" t="s">
        <v>245</v>
      </c>
      <c r="D96" s="54" t="n">
        <v>523</v>
      </c>
      <c r="E96" s="54" t="n">
        <v>487</v>
      </c>
      <c r="F96" s="65" t="n">
        <f aca="false">IF(E96="","",D96-E96)</f>
        <v>36</v>
      </c>
      <c r="G96" s="54" t="n">
        <v>147</v>
      </c>
      <c r="H96" s="54" t="n">
        <v>191</v>
      </c>
      <c r="I96" s="65" t="n">
        <f aca="false">IF(H96="","",G96-H96)</f>
        <v>-44</v>
      </c>
      <c r="J96" s="55" t="n">
        <f aca="false">IF(OR(D96="",D96+G96=0),"",D96/(D96+G96))</f>
        <v>0.780597014925373</v>
      </c>
      <c r="K96" s="55" t="n">
        <f aca="false">IF(E96="","",E96/(E96+H96))</f>
        <v>0.718289085545723</v>
      </c>
      <c r="L96" s="66" t="n">
        <f aca="false">IF(OR(K96="",J96=""),"",(J96-K96)*100)</f>
        <v>6.23079293796505</v>
      </c>
      <c r="M96" s="36" t="n">
        <v>6.05013361813634</v>
      </c>
      <c r="N96" s="36" t="n">
        <v>2.07911785891423</v>
      </c>
      <c r="O96" s="36" t="n">
        <f aca="false">SQRT(M96^2+N96^2)</f>
        <v>6.39740946544455</v>
      </c>
      <c r="P96" s="55" t="n">
        <f aca="false">IF(J96="","",MAX(0,J96-1.96*O96/100))</f>
        <v>0.65520778940266</v>
      </c>
      <c r="Q96" s="55" t="n">
        <f aca="false">IF(J96="","",MIN(1,J96+1.96*O96/100))</f>
        <v>0.905986240448086</v>
      </c>
      <c r="R96" s="32" t="str">
        <f aca="false">IF(L96="","",IF(ABS(L96)&lt;=O96,"Yes","No"))</f>
        <v>Yes</v>
      </c>
      <c r="S96" s="32" t="str">
        <f aca="false">IF(L96="","",IF(ABS(L96)&lt;=1.96*O96,"Yes","No"))</f>
        <v>Yes</v>
      </c>
      <c r="T96" s="54" t="n">
        <f aca="false">IF(D96="","",ROUND(SQRT(((D96+G96)*O96/100)^2+(J96*(D96+G96)*0.15542)^2),0))</f>
        <v>92</v>
      </c>
      <c r="U96" s="32"/>
    </row>
    <row r="97" customFormat="false" ht="15" hidden="false" customHeight="false" outlineLevel="0" collapsed="false">
      <c r="A97" s="32" t="s">
        <v>198</v>
      </c>
      <c r="B97" s="32" t="s">
        <v>200</v>
      </c>
      <c r="C97" s="32" t="s">
        <v>246</v>
      </c>
      <c r="D97" s="54" t="n">
        <v>483</v>
      </c>
      <c r="E97" s="54" t="n">
        <v>418</v>
      </c>
      <c r="F97" s="65" t="n">
        <f aca="false">IF(E97="","",D97-E97)</f>
        <v>65</v>
      </c>
      <c r="G97" s="54" t="n">
        <v>149</v>
      </c>
      <c r="H97" s="54" t="n">
        <v>181</v>
      </c>
      <c r="I97" s="65" t="n">
        <f aca="false">IF(H97="","",G97-H97)</f>
        <v>-32</v>
      </c>
      <c r="J97" s="55" t="n">
        <f aca="false">IF(OR(D97="",D97+G97=0),"",D97/(D97+G97))</f>
        <v>0.764240506329114</v>
      </c>
      <c r="K97" s="55" t="n">
        <f aca="false">IF(E97="","",E97/(E97+H97))</f>
        <v>0.697829716193656</v>
      </c>
      <c r="L97" s="66" t="n">
        <f aca="false">IF(OR(K97="",J97=""),"",(J97-K97)*100)</f>
        <v>6.64107901354578</v>
      </c>
      <c r="M97" s="36" t="n">
        <v>6.05013361813634</v>
      </c>
      <c r="N97" s="36" t="n">
        <v>2.07911785891423</v>
      </c>
      <c r="O97" s="36" t="n">
        <f aca="false">SQRT(M97^2+N97^2)</f>
        <v>6.39740946544455</v>
      </c>
      <c r="P97" s="55" t="n">
        <f aca="false">IF(J97="","",MAX(0,J97-1.96*O97/100))</f>
        <v>0.638851280806401</v>
      </c>
      <c r="Q97" s="55" t="n">
        <f aca="false">IF(J97="","",MIN(1,J97+1.96*O97/100))</f>
        <v>0.889629731851827</v>
      </c>
      <c r="R97" s="32" t="str">
        <f aca="false">IF(L97="","",IF(ABS(L97)&lt;=O97,"Yes","No"))</f>
        <v>No</v>
      </c>
      <c r="S97" s="32" t="str">
        <f aca="false">IF(L97="","",IF(ABS(L97)&lt;=1.96*O97,"Yes","No"))</f>
        <v>Yes</v>
      </c>
      <c r="T97" s="54" t="n">
        <f aca="false">IF(D97="","",ROUND(SQRT(((D97+G97)*O97/100)^2+(J97*(D97+G97)*0.15542)^2),0))</f>
        <v>85</v>
      </c>
      <c r="U97" s="32"/>
    </row>
    <row r="98" customFormat="false" ht="15" hidden="false" customHeight="false" outlineLevel="0" collapsed="false">
      <c r="A98" s="32" t="s">
        <v>198</v>
      </c>
      <c r="B98" s="32" t="s">
        <v>200</v>
      </c>
      <c r="C98" s="32" t="s">
        <v>247</v>
      </c>
      <c r="D98" s="54" t="n">
        <v>678</v>
      </c>
      <c r="E98" s="54" t="n">
        <v>677</v>
      </c>
      <c r="F98" s="65" t="n">
        <f aca="false">IF(E98="","",D98-E98)</f>
        <v>1</v>
      </c>
      <c r="G98" s="54" t="n">
        <v>188</v>
      </c>
      <c r="H98" s="54" t="n">
        <v>264</v>
      </c>
      <c r="I98" s="65" t="n">
        <f aca="false">IF(H98="","",G98-H98)</f>
        <v>-76</v>
      </c>
      <c r="J98" s="55" t="n">
        <f aca="false">IF(OR(D98="",D98+G98=0),"",D98/(D98+G98))</f>
        <v>0.782909930715935</v>
      </c>
      <c r="K98" s="55" t="n">
        <f aca="false">IF(E98="","",E98/(E98+H98))</f>
        <v>0.719447396386823</v>
      </c>
      <c r="L98" s="66" t="n">
        <f aca="false">IF(OR(K98="",J98=""),"",(J98-K98)*100)</f>
        <v>6.34625343291128</v>
      </c>
      <c r="M98" s="36" t="n">
        <v>3.93172104178679</v>
      </c>
      <c r="N98" s="36" t="n">
        <v>2.07911785891423</v>
      </c>
      <c r="O98" s="36" t="n">
        <f aca="false">SQRT(M98^2+N98^2)</f>
        <v>4.44760176068913</v>
      </c>
      <c r="P98" s="55" t="n">
        <f aca="false">IF(J98="","",MAX(0,J98-1.96*O98/100))</f>
        <v>0.695736936206428</v>
      </c>
      <c r="Q98" s="55" t="n">
        <f aca="false">IF(J98="","",MIN(1,J98+1.96*O98/100))</f>
        <v>0.870082925225442</v>
      </c>
      <c r="R98" s="32" t="str">
        <f aca="false">IF(L98="","",IF(ABS(L98)&lt;=O98,"Yes","No"))</f>
        <v>No</v>
      </c>
      <c r="S98" s="32" t="str">
        <f aca="false">IF(L98="","",IF(ABS(L98)&lt;=1.96*O98,"Yes","No"))</f>
        <v>Yes</v>
      </c>
      <c r="T98" s="54" t="n">
        <f aca="false">IF(D98="","",ROUND(SQRT(((D98+G98)*O98/100)^2+(J98*(D98+G98)*0.09439)^2),0))</f>
        <v>75</v>
      </c>
      <c r="U98" s="32"/>
    </row>
    <row r="99" customFormat="false" ht="15" hidden="false" customHeight="false" outlineLevel="0" collapsed="false">
      <c r="A99" s="32" t="s">
        <v>198</v>
      </c>
      <c r="B99" s="32" t="s">
        <v>200</v>
      </c>
      <c r="C99" s="32" t="s">
        <v>248</v>
      </c>
      <c r="D99" s="54" t="n">
        <v>306</v>
      </c>
      <c r="E99" s="54" t="n">
        <v>283</v>
      </c>
      <c r="F99" s="65" t="n">
        <f aca="false">IF(E99="","",D99-E99)</f>
        <v>23</v>
      </c>
      <c r="G99" s="54" t="n">
        <v>106</v>
      </c>
      <c r="H99" s="54" t="n">
        <v>138</v>
      </c>
      <c r="I99" s="65" t="n">
        <f aca="false">IF(H99="","",G99-H99)</f>
        <v>-32</v>
      </c>
      <c r="J99" s="55" t="n">
        <f aca="false">IF(OR(D99="",D99+G99=0),"",D99/(D99+G99))</f>
        <v>0.742718446601942</v>
      </c>
      <c r="K99" s="55" t="n">
        <f aca="false">IF(E99="","",E99/(E99+H99))</f>
        <v>0.672209026128266</v>
      </c>
      <c r="L99" s="66" t="n">
        <f aca="false">IF(OR(K99="",J99=""),"",(J99-K99)*100)</f>
        <v>7.05094204736757</v>
      </c>
      <c r="M99" s="36" t="n">
        <v>6.05013361813634</v>
      </c>
      <c r="N99" s="36" t="n">
        <v>2.07911785891423</v>
      </c>
      <c r="O99" s="36" t="n">
        <f aca="false">SQRT(M99^2+N99^2)</f>
        <v>6.39740946544455</v>
      </c>
      <c r="P99" s="55" t="n">
        <f aca="false">IF(J99="","",MAX(0,J99-1.96*O99/100))</f>
        <v>0.617329221079229</v>
      </c>
      <c r="Q99" s="55" t="n">
        <f aca="false">IF(J99="","",MIN(1,J99+1.96*O99/100))</f>
        <v>0.868107672124655</v>
      </c>
      <c r="R99" s="32" t="str">
        <f aca="false">IF(L99="","",IF(ABS(L99)&lt;=O99,"Yes","No"))</f>
        <v>No</v>
      </c>
      <c r="S99" s="32" t="str">
        <f aca="false">IF(L99="","",IF(ABS(L99)&lt;=1.96*O99,"Yes","No"))</f>
        <v>Yes</v>
      </c>
      <c r="T99" s="54" t="n">
        <f aca="false">IF(D99="","",ROUND(SQRT(((D99+G99)*O99/100)^2+(J99*(D99+G99)*0.15542)^2),0))</f>
        <v>54</v>
      </c>
      <c r="U99" s="32"/>
    </row>
    <row r="100" customFormat="false" ht="15" hidden="false" customHeight="false" outlineLevel="0" collapsed="false">
      <c r="A100" s="32" t="s">
        <v>198</v>
      </c>
      <c r="B100" s="32" t="s">
        <v>200</v>
      </c>
      <c r="C100" s="32" t="s">
        <v>249</v>
      </c>
      <c r="D100" s="54" t="n">
        <v>474</v>
      </c>
      <c r="E100" s="54" t="n">
        <v>447</v>
      </c>
      <c r="F100" s="65" t="n">
        <f aca="false">IF(E100="","",D100-E100)</f>
        <v>27</v>
      </c>
      <c r="G100" s="54" t="n">
        <v>136</v>
      </c>
      <c r="H100" s="54" t="n">
        <v>152</v>
      </c>
      <c r="I100" s="65" t="n">
        <f aca="false">IF(H100="","",G100-H100)</f>
        <v>-16</v>
      </c>
      <c r="J100" s="55" t="n">
        <f aca="false">IF(OR(D100="",D100+G100=0),"",D100/(D100+G100))</f>
        <v>0.777049180327869</v>
      </c>
      <c r="K100" s="55" t="n">
        <f aca="false">IF(E100="","",E100/(E100+H100))</f>
        <v>0.746243739565943</v>
      </c>
      <c r="L100" s="66" t="n">
        <f aca="false">IF(OR(K100="",J100=""),"",(J100-K100)*100)</f>
        <v>3.08054407619256</v>
      </c>
      <c r="M100" s="36" t="n">
        <v>6.05013361813634</v>
      </c>
      <c r="N100" s="36" t="n">
        <v>2.07911785891423</v>
      </c>
      <c r="O100" s="36" t="n">
        <f aca="false">SQRT(M100^2+N100^2)</f>
        <v>6.39740946544455</v>
      </c>
      <c r="P100" s="55" t="n">
        <f aca="false">IF(J100="","",MAX(0,J100-1.96*O100/100))</f>
        <v>0.651659954805156</v>
      </c>
      <c r="Q100" s="55" t="n">
        <f aca="false">IF(J100="","",MIN(1,J100+1.96*O100/100))</f>
        <v>0.902438405850582</v>
      </c>
      <c r="R100" s="32" t="str">
        <f aca="false">IF(L100="","",IF(ABS(L100)&lt;=O100,"Yes","No"))</f>
        <v>Yes</v>
      </c>
      <c r="S100" s="32" t="str">
        <f aca="false">IF(L100="","",IF(ABS(L100)&lt;=1.96*O100,"Yes","No"))</f>
        <v>Yes</v>
      </c>
      <c r="T100" s="54" t="n">
        <f aca="false">IF(D100="","",ROUND(SQRT(((D100+G100)*O100/100)^2+(J100*(D100+G100)*0.15542)^2),0))</f>
        <v>83</v>
      </c>
      <c r="U100" s="32"/>
    </row>
    <row r="101" customFormat="false" ht="15" hidden="false" customHeight="false" outlineLevel="0" collapsed="false">
      <c r="A101" s="32" t="s">
        <v>198</v>
      </c>
      <c r="B101" s="32" t="s">
        <v>200</v>
      </c>
      <c r="C101" s="32" t="s">
        <v>250</v>
      </c>
      <c r="D101" s="54" t="n">
        <v>247</v>
      </c>
      <c r="E101" s="54" t="n">
        <v>179</v>
      </c>
      <c r="F101" s="65" t="n">
        <f aca="false">IF(E101="","",D101-E101)</f>
        <v>68</v>
      </c>
      <c r="G101" s="54" t="n">
        <v>78</v>
      </c>
      <c r="H101" s="54" t="n">
        <v>112</v>
      </c>
      <c r="I101" s="65" t="n">
        <f aca="false">IF(H101="","",G101-H101)</f>
        <v>-34</v>
      </c>
      <c r="J101" s="55" t="n">
        <f aca="false">IF(OR(D101="",D101+G101=0),"",D101/(D101+G101))</f>
        <v>0.76</v>
      </c>
      <c r="K101" s="55" t="n">
        <f aca="false">IF(E101="","",E101/(E101+H101))</f>
        <v>0.615120274914089</v>
      </c>
      <c r="L101" s="66" t="n">
        <f aca="false">IF(OR(K101="",J101=""),"",(J101-K101)*100)</f>
        <v>14.4879725085911</v>
      </c>
      <c r="M101" s="36" t="n">
        <v>6.05013361813634</v>
      </c>
      <c r="N101" s="36" t="n">
        <v>2.07911785891423</v>
      </c>
      <c r="O101" s="36" t="n">
        <f aca="false">SQRT(M101^2+N101^2)</f>
        <v>6.39740946544455</v>
      </c>
      <c r="P101" s="55" t="n">
        <f aca="false">IF(J101="","",MAX(0,J101-1.96*O101/100))</f>
        <v>0.634610774477287</v>
      </c>
      <c r="Q101" s="55" t="n">
        <f aca="false">IF(J101="","",MIN(1,J101+1.96*O101/100))</f>
        <v>0.885389225522713</v>
      </c>
      <c r="R101" s="32" t="str">
        <f aca="false">IF(L101="","",IF(ABS(L101)&lt;=O101,"Yes","No"))</f>
        <v>No</v>
      </c>
      <c r="S101" s="32" t="str">
        <f aca="false">IF(L101="","",IF(ABS(L101)&lt;=1.96*O101,"Yes","No"))</f>
        <v>No</v>
      </c>
      <c r="T101" s="54" t="n">
        <f aca="false">IF(D101="","",ROUND(SQRT(((D101+G101)*O101/100)^2+(J101*(D101+G101)*0.15542)^2),0))</f>
        <v>44</v>
      </c>
      <c r="U101" s="32"/>
    </row>
    <row r="102" customFormat="false" ht="15" hidden="false" customHeight="false" outlineLevel="0" collapsed="false">
      <c r="A102" s="32" t="s">
        <v>198</v>
      </c>
      <c r="B102" s="32" t="s">
        <v>200</v>
      </c>
      <c r="C102" s="32" t="s">
        <v>251</v>
      </c>
      <c r="D102" s="54" t="n">
        <v>390</v>
      </c>
      <c r="E102" s="54" t="n">
        <v>357</v>
      </c>
      <c r="F102" s="65" t="n">
        <f aca="false">IF(E102="","",D102-E102)</f>
        <v>33</v>
      </c>
      <c r="G102" s="54" t="n">
        <v>178</v>
      </c>
      <c r="H102" s="54" t="n">
        <v>225</v>
      </c>
      <c r="I102" s="65" t="n">
        <f aca="false">IF(H102="","",G102-H102)</f>
        <v>-47</v>
      </c>
      <c r="J102" s="55" t="n">
        <f aca="false">IF(OR(D102="",D102+G102=0),"",D102/(D102+G102))</f>
        <v>0.686619718309859</v>
      </c>
      <c r="K102" s="55" t="n">
        <f aca="false">IF(E102="","",E102/(E102+H102))</f>
        <v>0.61340206185567</v>
      </c>
      <c r="L102" s="66" t="n">
        <f aca="false">IF(OR(K102="",J102=""),"",(J102-K102)*100)</f>
        <v>7.3217656454189</v>
      </c>
      <c r="M102" s="36" t="n">
        <v>6.05013361813634</v>
      </c>
      <c r="N102" s="36" t="n">
        <v>2.07911785891423</v>
      </c>
      <c r="O102" s="36" t="n">
        <f aca="false">SQRT(M102^2+N102^2)</f>
        <v>6.39740946544455</v>
      </c>
      <c r="P102" s="55" t="n">
        <f aca="false">IF(J102="","",MAX(0,J102-1.96*O102/100))</f>
        <v>0.561230492787146</v>
      </c>
      <c r="Q102" s="55" t="n">
        <f aca="false">IF(J102="","",MIN(1,J102+1.96*O102/100))</f>
        <v>0.812008943832572</v>
      </c>
      <c r="R102" s="32" t="str">
        <f aca="false">IF(L102="","",IF(ABS(L102)&lt;=O102,"Yes","No"))</f>
        <v>No</v>
      </c>
      <c r="S102" s="32" t="str">
        <f aca="false">IF(L102="","",IF(ABS(L102)&lt;=1.96*O102,"Yes","No"))</f>
        <v>Yes</v>
      </c>
      <c r="T102" s="54" t="n">
        <f aca="false">IF(D102="","",ROUND(SQRT(((D102+G102)*O102/100)^2+(J102*(D102+G102)*0.15542)^2),0))</f>
        <v>71</v>
      </c>
      <c r="U102" s="32"/>
    </row>
    <row r="103" customFormat="false" ht="15" hidden="false" customHeight="false" outlineLevel="0" collapsed="false">
      <c r="A103" s="32" t="s">
        <v>198</v>
      </c>
      <c r="B103" s="32" t="s">
        <v>200</v>
      </c>
      <c r="C103" s="32" t="s">
        <v>252</v>
      </c>
      <c r="D103" s="54" t="n">
        <v>597</v>
      </c>
      <c r="E103" s="54" t="n">
        <v>520</v>
      </c>
      <c r="F103" s="65" t="n">
        <f aca="false">IF(E103="","",D103-E103)</f>
        <v>77</v>
      </c>
      <c r="G103" s="54" t="n">
        <v>186</v>
      </c>
      <c r="H103" s="54" t="n">
        <v>193</v>
      </c>
      <c r="I103" s="65" t="n">
        <f aca="false">IF(H103="","",G103-H103)</f>
        <v>-7</v>
      </c>
      <c r="J103" s="55" t="n">
        <f aca="false">IF(OR(D103="",D103+G103=0),"",D103/(D103+G103))</f>
        <v>0.762452107279694</v>
      </c>
      <c r="K103" s="55" t="n">
        <f aca="false">IF(E103="","",E103/(E103+H103))</f>
        <v>0.729312762973352</v>
      </c>
      <c r="L103" s="66" t="n">
        <f aca="false">IF(OR(K103="",J103=""),"",(J103-K103)*100)</f>
        <v>3.31393443063415</v>
      </c>
      <c r="M103" s="36" t="n">
        <v>3.93172104178679</v>
      </c>
      <c r="N103" s="36" t="n">
        <v>2.07911785891423</v>
      </c>
      <c r="O103" s="36" t="n">
        <f aca="false">SQRT(M103^2+N103^2)</f>
        <v>4.44760176068913</v>
      </c>
      <c r="P103" s="55" t="n">
        <f aca="false">IF(J103="","",MAX(0,J103-1.96*O103/100))</f>
        <v>0.675279112770187</v>
      </c>
      <c r="Q103" s="55" t="n">
        <f aca="false">IF(J103="","",MIN(1,J103+1.96*O103/100))</f>
        <v>0.849625101789201</v>
      </c>
      <c r="R103" s="32" t="str">
        <f aca="false">IF(L103="","",IF(ABS(L103)&lt;=O103,"Yes","No"))</f>
        <v>Yes</v>
      </c>
      <c r="S103" s="32" t="str">
        <f aca="false">IF(L103="","",IF(ABS(L103)&lt;=1.96*O103,"Yes","No"))</f>
        <v>Yes</v>
      </c>
      <c r="T103" s="54" t="n">
        <f aca="false">IF(D103="","",ROUND(SQRT(((D103+G103)*O103/100)^2+(J103*(D103+G103)*0.09439)^2),0))</f>
        <v>66</v>
      </c>
      <c r="U103" s="32"/>
    </row>
    <row r="104" customFormat="false" ht="15" hidden="false" customHeight="false" outlineLevel="0" collapsed="false">
      <c r="A104" s="32" t="s">
        <v>198</v>
      </c>
      <c r="B104" s="32" t="s">
        <v>200</v>
      </c>
      <c r="C104" s="32" t="s">
        <v>253</v>
      </c>
      <c r="D104" s="54" t="n">
        <v>236</v>
      </c>
      <c r="E104" s="54" t="n">
        <v>218</v>
      </c>
      <c r="F104" s="65" t="n">
        <f aca="false">IF(E104="","",D104-E104)</f>
        <v>18</v>
      </c>
      <c r="G104" s="54" t="n">
        <v>70</v>
      </c>
      <c r="H104" s="54" t="n">
        <v>86</v>
      </c>
      <c r="I104" s="65" t="n">
        <f aca="false">IF(H104="","",G104-H104)</f>
        <v>-16</v>
      </c>
      <c r="J104" s="55" t="n">
        <f aca="false">IF(OR(D104="",D104+G104=0),"",D104/(D104+G104))</f>
        <v>0.77124183006536</v>
      </c>
      <c r="K104" s="55" t="n">
        <f aca="false">IF(E104="","",E104/(E104+H104))</f>
        <v>0.717105263157895</v>
      </c>
      <c r="L104" s="66" t="n">
        <f aca="false">IF(OR(K104="",J104=""),"",(J104-K104)*100)</f>
        <v>5.41365669074648</v>
      </c>
      <c r="M104" s="36" t="n">
        <v>6.05013361813634</v>
      </c>
      <c r="N104" s="36" t="n">
        <v>2.07911785891423</v>
      </c>
      <c r="O104" s="36" t="n">
        <f aca="false">SQRT(M104^2+N104^2)</f>
        <v>6.39740946544455</v>
      </c>
      <c r="P104" s="55" t="n">
        <f aca="false">IF(J104="","",MAX(0,J104-1.96*O104/100))</f>
        <v>0.645852604542646</v>
      </c>
      <c r="Q104" s="55" t="n">
        <f aca="false">IF(J104="","",MIN(1,J104+1.96*O104/100))</f>
        <v>0.896631055588073</v>
      </c>
      <c r="R104" s="32" t="str">
        <f aca="false">IF(L104="","",IF(ABS(L104)&lt;=O104,"Yes","No"))</f>
        <v>Yes</v>
      </c>
      <c r="S104" s="32" t="str">
        <f aca="false">IF(L104="","",IF(ABS(L104)&lt;=1.96*O104,"Yes","No"))</f>
        <v>Yes</v>
      </c>
      <c r="T104" s="54" t="n">
        <f aca="false">IF(D104="","",ROUND(SQRT(((D104+G104)*O104/100)^2+(J104*(D104+G104)*0.15542)^2),0))</f>
        <v>42</v>
      </c>
      <c r="U104" s="32"/>
    </row>
    <row r="105" customFormat="false" ht="15" hidden="false" customHeight="false" outlineLevel="0" collapsed="false">
      <c r="A105" s="32" t="s">
        <v>198</v>
      </c>
      <c r="B105" s="32" t="s">
        <v>200</v>
      </c>
      <c r="C105" s="32" t="s">
        <v>254</v>
      </c>
      <c r="D105" s="54" t="n">
        <v>268</v>
      </c>
      <c r="E105" s="54" t="n">
        <v>262</v>
      </c>
      <c r="F105" s="65" t="n">
        <f aca="false">IF(E105="","",D105-E105)</f>
        <v>6</v>
      </c>
      <c r="G105" s="54" t="n">
        <v>72</v>
      </c>
      <c r="H105" s="54" t="n">
        <v>109</v>
      </c>
      <c r="I105" s="65" t="n">
        <f aca="false">IF(H105="","",G105-H105)</f>
        <v>-37</v>
      </c>
      <c r="J105" s="55" t="n">
        <f aca="false">IF(OR(D105="",D105+G105=0),"",D105/(D105+G105))</f>
        <v>0.788235294117647</v>
      </c>
      <c r="K105" s="55" t="n">
        <f aca="false">IF(E105="","",E105/(E105+H105))</f>
        <v>0.706199460916442</v>
      </c>
      <c r="L105" s="66" t="n">
        <f aca="false">IF(OR(K105="",J105=""),"",(J105-K105)*100)</f>
        <v>8.2035833201205</v>
      </c>
      <c r="M105" s="36" t="n">
        <v>6.05013361813634</v>
      </c>
      <c r="N105" s="36" t="n">
        <v>2.07911785891423</v>
      </c>
      <c r="O105" s="36" t="n">
        <f aca="false">SQRT(M105^2+N105^2)</f>
        <v>6.39740946544455</v>
      </c>
      <c r="P105" s="55" t="n">
        <f aca="false">IF(J105="","",MAX(0,J105-1.96*O105/100))</f>
        <v>0.662846068594934</v>
      </c>
      <c r="Q105" s="55" t="n">
        <f aca="false">IF(J105="","",MIN(1,J105+1.96*O105/100))</f>
        <v>0.91362451964036</v>
      </c>
      <c r="R105" s="32" t="str">
        <f aca="false">IF(L105="","",IF(ABS(L105)&lt;=O105,"Yes","No"))</f>
        <v>No</v>
      </c>
      <c r="S105" s="32" t="str">
        <f aca="false">IF(L105="","",IF(ABS(L105)&lt;=1.96*O105,"Yes","No"))</f>
        <v>Yes</v>
      </c>
      <c r="T105" s="54" t="n">
        <f aca="false">IF(D105="","",ROUND(SQRT(((D105+G105)*O105/100)^2+(J105*(D105+G105)*0.15542)^2),0))</f>
        <v>47</v>
      </c>
      <c r="U105" s="32"/>
    </row>
    <row r="106" customFormat="false" ht="15" hidden="false" customHeight="false" outlineLevel="0" collapsed="false">
      <c r="A106" s="32" t="s">
        <v>198</v>
      </c>
      <c r="B106" s="32" t="s">
        <v>200</v>
      </c>
      <c r="C106" s="32" t="s">
        <v>255</v>
      </c>
      <c r="D106" s="54" t="n">
        <v>455</v>
      </c>
      <c r="E106" s="54" t="n">
        <v>424</v>
      </c>
      <c r="F106" s="65" t="n">
        <f aca="false">IF(E106="","",D106-E106)</f>
        <v>31</v>
      </c>
      <c r="G106" s="54" t="n">
        <v>130</v>
      </c>
      <c r="H106" s="54" t="n">
        <v>151</v>
      </c>
      <c r="I106" s="65" t="n">
        <f aca="false">IF(H106="","",G106-H106)</f>
        <v>-21</v>
      </c>
      <c r="J106" s="55" t="n">
        <f aca="false">IF(OR(D106="",D106+G106=0),"",D106/(D106+G106))</f>
        <v>0.777777777777778</v>
      </c>
      <c r="K106" s="55" t="n">
        <f aca="false">IF(E106="","",E106/(E106+H106))</f>
        <v>0.737391304347826</v>
      </c>
      <c r="L106" s="66" t="n">
        <f aca="false">IF(OR(K106="",J106=""),"",(J106-K106)*100)</f>
        <v>4.03864734299517</v>
      </c>
      <c r="M106" s="36" t="n">
        <v>6.05013361813634</v>
      </c>
      <c r="N106" s="36" t="n">
        <v>2.07911785891423</v>
      </c>
      <c r="O106" s="36" t="n">
        <f aca="false">SQRT(M106^2+N106^2)</f>
        <v>6.39740946544455</v>
      </c>
      <c r="P106" s="55" t="n">
        <f aca="false">IF(J106="","",MAX(0,J106-1.96*O106/100))</f>
        <v>0.652388552255065</v>
      </c>
      <c r="Q106" s="55" t="n">
        <f aca="false">IF(J106="","",MIN(1,J106+1.96*O106/100))</f>
        <v>0.903167003300491</v>
      </c>
      <c r="R106" s="32" t="str">
        <f aca="false">IF(L106="","",IF(ABS(L106)&lt;=O106,"Yes","No"))</f>
        <v>Yes</v>
      </c>
      <c r="S106" s="32" t="str">
        <f aca="false">IF(L106="","",IF(ABS(L106)&lt;=1.96*O106,"Yes","No"))</f>
        <v>Yes</v>
      </c>
      <c r="T106" s="54" t="n">
        <f aca="false">IF(D106="","",ROUND(SQRT(((D106+G106)*O106/100)^2+(J106*(D106+G106)*0.15542)^2),0))</f>
        <v>80</v>
      </c>
      <c r="U106" s="32"/>
    </row>
    <row r="107" customFormat="false" ht="15" hidden="false" customHeight="false" outlineLevel="0" collapsed="false">
      <c r="A107" s="32" t="s">
        <v>198</v>
      </c>
      <c r="B107" s="32" t="s">
        <v>200</v>
      </c>
      <c r="C107" s="32" t="s">
        <v>256</v>
      </c>
      <c r="D107" s="54" t="n">
        <v>543</v>
      </c>
      <c r="E107" s="54" t="n">
        <v>565</v>
      </c>
      <c r="F107" s="65" t="n">
        <f aca="false">IF(E107="","",D107-E107)</f>
        <v>-22</v>
      </c>
      <c r="G107" s="54" t="n">
        <v>263</v>
      </c>
      <c r="H107" s="54" t="n">
        <v>277</v>
      </c>
      <c r="I107" s="65" t="n">
        <f aca="false">IF(H107="","",G107-H107)</f>
        <v>-14</v>
      </c>
      <c r="J107" s="55" t="n">
        <f aca="false">IF(OR(D107="",D107+G107=0),"",D107/(D107+G107))</f>
        <v>0.673697270471464</v>
      </c>
      <c r="K107" s="55" t="n">
        <f aca="false">IF(E107="","",E107/(E107+H107))</f>
        <v>0.671021377672209</v>
      </c>
      <c r="L107" s="66" t="n">
        <f aca="false">IF(OR(K107="",J107=""),"",(J107-K107)*100)</f>
        <v>0.267589279925495</v>
      </c>
      <c r="M107" s="36" t="n">
        <v>3.93172104178679</v>
      </c>
      <c r="N107" s="36" t="n">
        <v>2.07911785891423</v>
      </c>
      <c r="O107" s="36" t="n">
        <f aca="false">SQRT(M107^2+N107^2)</f>
        <v>4.44760176068913</v>
      </c>
      <c r="P107" s="55" t="n">
        <f aca="false">IF(J107="","",MAX(0,J107-1.96*O107/100))</f>
        <v>0.586524275961957</v>
      </c>
      <c r="Q107" s="55" t="n">
        <f aca="false">IF(J107="","",MIN(1,J107+1.96*O107/100))</f>
        <v>0.760870264980971</v>
      </c>
      <c r="R107" s="32" t="str">
        <f aca="false">IF(L107="","",IF(ABS(L107)&lt;=O107,"Yes","No"))</f>
        <v>Yes</v>
      </c>
      <c r="S107" s="32" t="str">
        <f aca="false">IF(L107="","",IF(ABS(L107)&lt;=1.96*O107,"Yes","No"))</f>
        <v>Yes</v>
      </c>
      <c r="T107" s="54" t="n">
        <f aca="false">IF(D107="","",ROUND(SQRT(((D107+G107)*O107/100)^2+(J107*(D107+G107)*0.09439)^2),0))</f>
        <v>63</v>
      </c>
      <c r="U107" s="32"/>
    </row>
    <row r="108" customFormat="false" ht="15" hidden="false" customHeight="false" outlineLevel="0" collapsed="false">
      <c r="A108" s="32" t="s">
        <v>198</v>
      </c>
      <c r="B108" s="32" t="s">
        <v>200</v>
      </c>
      <c r="C108" s="32" t="s">
        <v>257</v>
      </c>
      <c r="D108" s="54" t="n">
        <v>256</v>
      </c>
      <c r="E108" s="54" t="n">
        <v>260</v>
      </c>
      <c r="F108" s="65" t="n">
        <f aca="false">IF(E108="","",D108-E108)</f>
        <v>-4</v>
      </c>
      <c r="G108" s="54" t="n">
        <v>104</v>
      </c>
      <c r="H108" s="54" t="n">
        <v>121</v>
      </c>
      <c r="I108" s="65" t="n">
        <f aca="false">IF(H108="","",G108-H108)</f>
        <v>-17</v>
      </c>
      <c r="J108" s="55" t="n">
        <f aca="false">IF(OR(D108="",D108+G108=0),"",D108/(D108+G108))</f>
        <v>0.711111111111111</v>
      </c>
      <c r="K108" s="55" t="n">
        <f aca="false">IF(E108="","",E108/(E108+H108))</f>
        <v>0.68241469816273</v>
      </c>
      <c r="L108" s="66" t="n">
        <f aca="false">IF(OR(K108="",J108=""),"",(J108-K108)*100)</f>
        <v>2.86964129483814</v>
      </c>
      <c r="M108" s="36" t="n">
        <v>6.05013361813634</v>
      </c>
      <c r="N108" s="36" t="n">
        <v>2.07911785891423</v>
      </c>
      <c r="O108" s="36" t="n">
        <f aca="false">SQRT(M108^2+N108^2)</f>
        <v>6.39740946544455</v>
      </c>
      <c r="P108" s="55" t="n">
        <f aca="false">IF(J108="","",MAX(0,J108-1.96*O108/100))</f>
        <v>0.585721885588398</v>
      </c>
      <c r="Q108" s="55" t="n">
        <f aca="false">IF(J108="","",MIN(1,J108+1.96*O108/100))</f>
        <v>0.836500336633824</v>
      </c>
      <c r="R108" s="32" t="str">
        <f aca="false">IF(L108="","",IF(ABS(L108)&lt;=O108,"Yes","No"))</f>
        <v>Yes</v>
      </c>
      <c r="S108" s="32" t="str">
        <f aca="false">IF(L108="","",IF(ABS(L108)&lt;=1.96*O108,"Yes","No"))</f>
        <v>Yes</v>
      </c>
      <c r="T108" s="54" t="n">
        <f aca="false">IF(D108="","",ROUND(SQRT(((D108+G108)*O108/100)^2+(J108*(D108+G108)*0.15542)^2),0))</f>
        <v>46</v>
      </c>
      <c r="U108" s="32"/>
    </row>
    <row r="109" customFormat="false" ht="15" hidden="false" customHeight="false" outlineLevel="0" collapsed="false">
      <c r="A109" s="32" t="s">
        <v>198</v>
      </c>
      <c r="B109" s="32" t="s">
        <v>200</v>
      </c>
      <c r="C109" s="32" t="s">
        <v>258</v>
      </c>
      <c r="D109" s="54" t="n">
        <v>359</v>
      </c>
      <c r="E109" s="54" t="n">
        <v>317</v>
      </c>
      <c r="F109" s="65" t="n">
        <f aca="false">IF(E109="","",D109-E109)</f>
        <v>42</v>
      </c>
      <c r="G109" s="54" t="n">
        <v>117</v>
      </c>
      <c r="H109" s="54" t="n">
        <v>152</v>
      </c>
      <c r="I109" s="65" t="n">
        <f aca="false">IF(H109="","",G109-H109)</f>
        <v>-35</v>
      </c>
      <c r="J109" s="55" t="n">
        <f aca="false">IF(OR(D109="",D109+G109=0),"",D109/(D109+G109))</f>
        <v>0.754201680672269</v>
      </c>
      <c r="K109" s="55" t="n">
        <f aca="false">IF(E109="","",E109/(E109+H109))</f>
        <v>0.67590618336887</v>
      </c>
      <c r="L109" s="66" t="n">
        <f aca="false">IF(OR(K109="",J109=""),"",(J109-K109)*100)</f>
        <v>7.82954973033989</v>
      </c>
      <c r="M109" s="36" t="n">
        <v>6.05013361813634</v>
      </c>
      <c r="N109" s="36" t="n">
        <v>2.07911785891423</v>
      </c>
      <c r="O109" s="36" t="n">
        <f aca="false">SQRT(M109^2+N109^2)</f>
        <v>6.39740946544455</v>
      </c>
      <c r="P109" s="55" t="n">
        <f aca="false">IF(J109="","",MAX(0,J109-1.96*O109/100))</f>
        <v>0.628812455149556</v>
      </c>
      <c r="Q109" s="55" t="n">
        <f aca="false">IF(J109="","",MIN(1,J109+1.96*O109/100))</f>
        <v>0.879590906194982</v>
      </c>
      <c r="R109" s="32" t="str">
        <f aca="false">IF(L109="","",IF(ABS(L109)&lt;=O109,"Yes","No"))</f>
        <v>No</v>
      </c>
      <c r="S109" s="32" t="str">
        <f aca="false">IF(L109="","",IF(ABS(L109)&lt;=1.96*O109,"Yes","No"))</f>
        <v>Yes</v>
      </c>
      <c r="T109" s="54" t="n">
        <f aca="false">IF(D109="","",ROUND(SQRT(((D109+G109)*O109/100)^2+(J109*(D109+G109)*0.15542)^2),0))</f>
        <v>64</v>
      </c>
      <c r="U109" s="32"/>
    </row>
    <row r="110" customFormat="false" ht="15" hidden="false" customHeight="false" outlineLevel="0" collapsed="false">
      <c r="A110" s="32" t="s">
        <v>198</v>
      </c>
      <c r="B110" s="32" t="s">
        <v>200</v>
      </c>
      <c r="C110" s="32" t="s">
        <v>259</v>
      </c>
      <c r="D110" s="54" t="n">
        <v>426</v>
      </c>
      <c r="E110" s="54" t="n">
        <v>424</v>
      </c>
      <c r="F110" s="65" t="n">
        <f aca="false">IF(E110="","",D110-E110)</f>
        <v>2</v>
      </c>
      <c r="G110" s="54" t="n">
        <v>260</v>
      </c>
      <c r="H110" s="54" t="n">
        <v>264</v>
      </c>
      <c r="I110" s="65" t="n">
        <f aca="false">IF(H110="","",G110-H110)</f>
        <v>-4</v>
      </c>
      <c r="J110" s="55" t="n">
        <f aca="false">IF(OR(D110="",D110+G110=0),"",D110/(D110+G110))</f>
        <v>0.620991253644315</v>
      </c>
      <c r="K110" s="55" t="n">
        <f aca="false">IF(E110="","",E110/(E110+H110))</f>
        <v>0.616279069767442</v>
      </c>
      <c r="L110" s="66" t="n">
        <f aca="false">IF(OR(K110="",J110=""),"",(J110-K110)*100)</f>
        <v>0.4712183876873</v>
      </c>
      <c r="M110" s="36" t="n">
        <v>6.05013361813634</v>
      </c>
      <c r="N110" s="36" t="n">
        <v>2.07911785891423</v>
      </c>
      <c r="O110" s="36" t="n">
        <f aca="false">SQRT(M110^2+N110^2)</f>
        <v>6.39740946544455</v>
      </c>
      <c r="P110" s="55" t="n">
        <f aca="false">IF(J110="","",MAX(0,J110-1.96*O110/100))</f>
        <v>0.495602028121602</v>
      </c>
      <c r="Q110" s="55" t="n">
        <f aca="false">IF(J110="","",MIN(1,J110+1.96*O110/100))</f>
        <v>0.746380479167028</v>
      </c>
      <c r="R110" s="32" t="str">
        <f aca="false">IF(L110="","",IF(ABS(L110)&lt;=O110,"Yes","No"))</f>
        <v>Yes</v>
      </c>
      <c r="S110" s="32" t="str">
        <f aca="false">IF(L110="","",IF(ABS(L110)&lt;=1.96*O110,"Yes","No"))</f>
        <v>Yes</v>
      </c>
      <c r="T110" s="54" t="n">
        <f aca="false">IF(D110="","",ROUND(SQRT(((D110+G110)*O110/100)^2+(J110*(D110+G110)*0.15542)^2),0))</f>
        <v>79</v>
      </c>
      <c r="U110" s="32"/>
    </row>
    <row r="111" customFormat="false" ht="15" hidden="false" customHeight="false" outlineLevel="0" collapsed="false">
      <c r="A111" s="32" t="s">
        <v>198</v>
      </c>
      <c r="B111" s="32" t="s">
        <v>200</v>
      </c>
      <c r="C111" s="32" t="s">
        <v>260</v>
      </c>
      <c r="D111" s="54" t="n">
        <v>500</v>
      </c>
      <c r="E111" s="54" t="n">
        <v>469</v>
      </c>
      <c r="F111" s="65" t="n">
        <f aca="false">IF(E111="","",D111-E111)</f>
        <v>31</v>
      </c>
      <c r="G111" s="54" t="n">
        <v>147</v>
      </c>
      <c r="H111" s="54" t="n">
        <v>215</v>
      </c>
      <c r="I111" s="65" t="n">
        <f aca="false">IF(H111="","",G111-H111)</f>
        <v>-68</v>
      </c>
      <c r="J111" s="55" t="n">
        <f aca="false">IF(OR(D111="",D111+G111=0),"",D111/(D111+G111))</f>
        <v>0.772797527047914</v>
      </c>
      <c r="K111" s="55" t="n">
        <f aca="false">IF(E111="","",E111/(E111+H111))</f>
        <v>0.685672514619883</v>
      </c>
      <c r="L111" s="66" t="n">
        <f aca="false">IF(OR(K111="",J111=""),"",(J111-K111)*100)</f>
        <v>8.71250124280305</v>
      </c>
      <c r="M111" s="36" t="n">
        <v>6.05013361813634</v>
      </c>
      <c r="N111" s="36" t="n">
        <v>2.07911785891423</v>
      </c>
      <c r="O111" s="36" t="n">
        <f aca="false">SQRT(M111^2+N111^2)</f>
        <v>6.39740946544455</v>
      </c>
      <c r="P111" s="55" t="n">
        <f aca="false">IF(J111="","",MAX(0,J111-1.96*O111/100))</f>
        <v>0.6474083015252</v>
      </c>
      <c r="Q111" s="55" t="n">
        <f aca="false">IF(J111="","",MIN(1,J111+1.96*O111/100))</f>
        <v>0.898186752570627</v>
      </c>
      <c r="R111" s="32" t="str">
        <f aca="false">IF(L111="","",IF(ABS(L111)&lt;=O111,"Yes","No"))</f>
        <v>No</v>
      </c>
      <c r="S111" s="32" t="str">
        <f aca="false">IF(L111="","",IF(ABS(L111)&lt;=1.96*O111,"Yes","No"))</f>
        <v>Yes</v>
      </c>
      <c r="T111" s="54" t="n">
        <f aca="false">IF(D111="","",ROUND(SQRT(((D111+G111)*O111/100)^2+(J111*(D111+G111)*0.15542)^2),0))</f>
        <v>88</v>
      </c>
      <c r="U111" s="32"/>
    </row>
    <row r="112" customFormat="false" ht="15" hidden="false" customHeight="false" outlineLevel="0" collapsed="false">
      <c r="A112" s="32" t="s">
        <v>198</v>
      </c>
      <c r="B112" s="32" t="s">
        <v>261</v>
      </c>
      <c r="C112" s="32" t="s">
        <v>262</v>
      </c>
      <c r="D112" s="54" t="n">
        <v>636</v>
      </c>
      <c r="E112" s="54" t="n">
        <v>598</v>
      </c>
      <c r="F112" s="65" t="n">
        <f aca="false">IF(E112="","",D112-E112)</f>
        <v>38</v>
      </c>
      <c r="G112" s="54" t="n">
        <v>243</v>
      </c>
      <c r="H112" s="54" t="n">
        <v>253</v>
      </c>
      <c r="I112" s="65" t="n">
        <f aca="false">IF(H112="","",G112-H112)</f>
        <v>-10</v>
      </c>
      <c r="J112" s="55" t="n">
        <f aca="false">IF(OR(D112="",D112+G112=0),"",D112/(D112+G112))</f>
        <v>0.723549488054608</v>
      </c>
      <c r="K112" s="55" t="n">
        <f aca="false">IF(E112="","",E112/(E112+H112))</f>
        <v>0.702702702702703</v>
      </c>
      <c r="L112" s="66" t="n">
        <f aca="false">IF(OR(K112="",J112=""),"",(J112-K112)*100)</f>
        <v>2.08467853519048</v>
      </c>
      <c r="M112" s="36" t="n">
        <v>3.93172104178679</v>
      </c>
      <c r="N112" s="36" t="n">
        <v>2.07911785891423</v>
      </c>
      <c r="O112" s="36" t="n">
        <f aca="false">SQRT(M112^2+N112^2)</f>
        <v>4.44760176068913</v>
      </c>
      <c r="P112" s="55" t="n">
        <f aca="false">IF(J112="","",MAX(0,J112-1.96*O112/100))</f>
        <v>0.636376493545101</v>
      </c>
      <c r="Q112" s="55" t="n">
        <f aca="false">IF(J112="","",MIN(1,J112+1.96*O112/100))</f>
        <v>0.810722482564115</v>
      </c>
      <c r="R112" s="32" t="str">
        <f aca="false">IF(L112="","",IF(ABS(L112)&lt;=O112,"Yes","No"))</f>
        <v>Yes</v>
      </c>
      <c r="S112" s="32" t="str">
        <f aca="false">IF(L112="","",IF(ABS(L112)&lt;=1.96*O112,"Yes","No"))</f>
        <v>Yes</v>
      </c>
      <c r="T112" s="54" t="n">
        <f aca="false">IF(D112="","",ROUND(SQRT(((D112+G112)*O112/100)^2+(J112*(D112+G112)*0.09439)^2),0))</f>
        <v>72</v>
      </c>
      <c r="U112" s="32"/>
    </row>
    <row r="113" customFormat="false" ht="15" hidden="false" customHeight="false" outlineLevel="0" collapsed="false">
      <c r="A113" s="32" t="s">
        <v>198</v>
      </c>
      <c r="B113" s="32" t="s">
        <v>261</v>
      </c>
      <c r="C113" s="32" t="s">
        <v>263</v>
      </c>
      <c r="D113" s="54" t="n">
        <v>432</v>
      </c>
      <c r="E113" s="54" t="n">
        <v>420</v>
      </c>
      <c r="F113" s="65" t="n">
        <f aca="false">IF(E113="","",D113-E113)</f>
        <v>12</v>
      </c>
      <c r="G113" s="54" t="n">
        <v>218</v>
      </c>
      <c r="H113" s="54" t="n">
        <v>214</v>
      </c>
      <c r="I113" s="65" t="n">
        <f aca="false">IF(H113="","",G113-H113)</f>
        <v>4</v>
      </c>
      <c r="J113" s="55" t="n">
        <f aca="false">IF(OR(D113="",D113+G113=0),"",D113/(D113+G113))</f>
        <v>0.664615384615385</v>
      </c>
      <c r="K113" s="55" t="n">
        <f aca="false">IF(E113="","",E113/(E113+H113))</f>
        <v>0.662460567823344</v>
      </c>
      <c r="L113" s="66" t="n">
        <f aca="false">IF(OR(K113="",J113=""),"",(J113-K113)*100)</f>
        <v>0.215481679204077</v>
      </c>
      <c r="M113" s="36" t="n">
        <v>6.05013361813634</v>
      </c>
      <c r="N113" s="36" t="n">
        <v>2.07911785891423</v>
      </c>
      <c r="O113" s="36" t="n">
        <f aca="false">SQRT(M113^2+N113^2)</f>
        <v>6.39740946544455</v>
      </c>
      <c r="P113" s="55" t="n">
        <f aca="false">IF(J113="","",MAX(0,J113-1.96*O113/100))</f>
        <v>0.539226159092672</v>
      </c>
      <c r="Q113" s="55" t="n">
        <f aca="false">IF(J113="","",MIN(1,J113+1.96*O113/100))</f>
        <v>0.790004610138098</v>
      </c>
      <c r="R113" s="32" t="str">
        <f aca="false">IF(L113="","",IF(ABS(L113)&lt;=O113,"Yes","No"))</f>
        <v>Yes</v>
      </c>
      <c r="S113" s="32" t="str">
        <f aca="false">IF(L113="","",IF(ABS(L113)&lt;=1.96*O113,"Yes","No"))</f>
        <v>Yes</v>
      </c>
      <c r="T113" s="54" t="n">
        <f aca="false">IF(D113="","",ROUND(SQRT(((D113+G113)*O113/100)^2+(J113*(D113+G113)*0.15542)^2),0))</f>
        <v>79</v>
      </c>
      <c r="U113" s="32"/>
    </row>
    <row r="114" customFormat="false" ht="15" hidden="false" customHeight="false" outlineLevel="0" collapsed="false">
      <c r="A114" s="32" t="s">
        <v>198</v>
      </c>
      <c r="B114" s="32" t="s">
        <v>261</v>
      </c>
      <c r="C114" s="32" t="s">
        <v>264</v>
      </c>
      <c r="D114" s="54" t="n">
        <v>463</v>
      </c>
      <c r="E114" s="54" t="n">
        <v>438</v>
      </c>
      <c r="F114" s="65" t="n">
        <f aca="false">IF(E114="","",D114-E114)</f>
        <v>25</v>
      </c>
      <c r="G114" s="54" t="n">
        <v>170</v>
      </c>
      <c r="H114" s="54" t="n">
        <v>176</v>
      </c>
      <c r="I114" s="65" t="n">
        <f aca="false">IF(H114="","",G114-H114)</f>
        <v>-6</v>
      </c>
      <c r="J114" s="55" t="n">
        <f aca="false">IF(OR(D114="",D114+G114=0),"",D114/(D114+G114))</f>
        <v>0.731437598736177</v>
      </c>
      <c r="K114" s="55" t="n">
        <f aca="false">IF(E114="","",E114/(E114+H114))</f>
        <v>0.713355048859935</v>
      </c>
      <c r="L114" s="66" t="n">
        <f aca="false">IF(OR(K114="",J114=""),"",(J114-K114)*100)</f>
        <v>1.80825498762421</v>
      </c>
      <c r="M114" s="36" t="n">
        <v>6.05013361813634</v>
      </c>
      <c r="N114" s="36" t="n">
        <v>2.07911785891423</v>
      </c>
      <c r="O114" s="36" t="n">
        <f aca="false">SQRT(M114^2+N114^2)</f>
        <v>6.39740946544455</v>
      </c>
      <c r="P114" s="55" t="n">
        <f aca="false">IF(J114="","",MAX(0,J114-1.96*O114/100))</f>
        <v>0.606048373213464</v>
      </c>
      <c r="Q114" s="55" t="n">
        <f aca="false">IF(J114="","",MIN(1,J114+1.96*O114/100))</f>
        <v>0.85682682425889</v>
      </c>
      <c r="R114" s="32" t="str">
        <f aca="false">IF(L114="","",IF(ABS(L114)&lt;=O114,"Yes","No"))</f>
        <v>Yes</v>
      </c>
      <c r="S114" s="32" t="str">
        <f aca="false">IF(L114="","",IF(ABS(L114)&lt;=1.96*O114,"Yes","No"))</f>
        <v>Yes</v>
      </c>
      <c r="T114" s="54" t="n">
        <f aca="false">IF(D114="","",ROUND(SQRT(((D114+G114)*O114/100)^2+(J114*(D114+G114)*0.15542)^2),0))</f>
        <v>83</v>
      </c>
      <c r="U114" s="32"/>
    </row>
    <row r="115" customFormat="false" ht="15" hidden="false" customHeight="false" outlineLevel="0" collapsed="false">
      <c r="A115" s="32" t="s">
        <v>198</v>
      </c>
      <c r="B115" s="32" t="s">
        <v>261</v>
      </c>
      <c r="C115" s="32" t="s">
        <v>265</v>
      </c>
      <c r="D115" s="54" t="n">
        <v>474</v>
      </c>
      <c r="E115" s="54" t="n">
        <v>463</v>
      </c>
      <c r="F115" s="65" t="n">
        <f aca="false">IF(E115="","",D115-E115)</f>
        <v>11</v>
      </c>
      <c r="G115" s="54" t="n">
        <v>214</v>
      </c>
      <c r="H115" s="54" t="n">
        <v>219</v>
      </c>
      <c r="I115" s="65" t="n">
        <f aca="false">IF(H115="","",G115-H115)</f>
        <v>-5</v>
      </c>
      <c r="J115" s="55" t="n">
        <f aca="false">IF(OR(D115="",D115+G115=0),"",D115/(D115+G115))</f>
        <v>0.688953488372093</v>
      </c>
      <c r="K115" s="55" t="n">
        <f aca="false">IF(E115="","",E115/(E115+H115))</f>
        <v>0.678885630498534</v>
      </c>
      <c r="L115" s="66" t="n">
        <f aca="false">IF(OR(K115="",J115=""),"",(J115-K115)*100)</f>
        <v>1.00678578735594</v>
      </c>
      <c r="M115" s="36" t="n">
        <v>6.05013361813634</v>
      </c>
      <c r="N115" s="36" t="n">
        <v>2.07911785891423</v>
      </c>
      <c r="O115" s="36" t="n">
        <f aca="false">SQRT(M115^2+N115^2)</f>
        <v>6.39740946544455</v>
      </c>
      <c r="P115" s="55" t="n">
        <f aca="false">IF(J115="","",MAX(0,J115-1.96*O115/100))</f>
        <v>0.56356426284938</v>
      </c>
      <c r="Q115" s="55" t="n">
        <f aca="false">IF(J115="","",MIN(1,J115+1.96*O115/100))</f>
        <v>0.814342713894806</v>
      </c>
      <c r="R115" s="32" t="str">
        <f aca="false">IF(L115="","",IF(ABS(L115)&lt;=O115,"Yes","No"))</f>
        <v>Yes</v>
      </c>
      <c r="S115" s="32" t="str">
        <f aca="false">IF(L115="","",IF(ABS(L115)&lt;=1.96*O115,"Yes","No"))</f>
        <v>Yes</v>
      </c>
      <c r="T115" s="54" t="n">
        <f aca="false">IF(D115="","",ROUND(SQRT(((D115+G115)*O115/100)^2+(J115*(D115+G115)*0.15542)^2),0))</f>
        <v>86</v>
      </c>
      <c r="U115" s="32"/>
    </row>
    <row r="116" customFormat="false" ht="15" hidden="false" customHeight="false" outlineLevel="0" collapsed="false">
      <c r="A116" s="32" t="s">
        <v>198</v>
      </c>
      <c r="B116" s="32" t="s">
        <v>261</v>
      </c>
      <c r="C116" s="32" t="s">
        <v>266</v>
      </c>
      <c r="D116" s="54" t="n">
        <v>794</v>
      </c>
      <c r="E116" s="54" t="n">
        <v>782</v>
      </c>
      <c r="F116" s="65" t="n">
        <f aca="false">IF(E116="","",D116-E116)</f>
        <v>12</v>
      </c>
      <c r="G116" s="54" t="n">
        <v>469</v>
      </c>
      <c r="H116" s="54" t="n">
        <v>404</v>
      </c>
      <c r="I116" s="65" t="n">
        <f aca="false">IF(H116="","",G116-H116)</f>
        <v>65</v>
      </c>
      <c r="J116" s="55" t="n">
        <f aca="false">IF(OR(D116="",D116+G116=0),"",D116/(D116+G116))</f>
        <v>0.628661916072842</v>
      </c>
      <c r="K116" s="55" t="n">
        <f aca="false">IF(E116="","",E116/(E116+H116))</f>
        <v>0.659359190556492</v>
      </c>
      <c r="L116" s="66" t="n">
        <f aca="false">IF(OR(K116="",J116=""),"",(J116-K116)*100)</f>
        <v>-3.069727448365</v>
      </c>
      <c r="M116" s="36" t="n">
        <v>3.24373994301843</v>
      </c>
      <c r="N116" s="36" t="n">
        <v>2.07911785891423</v>
      </c>
      <c r="O116" s="36" t="n">
        <f aca="false">SQRT(M116^2+N116^2)</f>
        <v>3.85286645099325</v>
      </c>
      <c r="P116" s="55" t="n">
        <f aca="false">IF(J116="","",MAX(0,J116-1.96*O116/100))</f>
        <v>0.553145733633375</v>
      </c>
      <c r="Q116" s="55" t="n">
        <f aca="false">IF(J116="","",MIN(1,J116+1.96*O116/100))</f>
        <v>0.70417809851231</v>
      </c>
      <c r="R116" s="32" t="str">
        <f aca="false">IF(L116="","",IF(ABS(L116)&lt;=O116,"Yes","No"))</f>
        <v>Yes</v>
      </c>
      <c r="S116" s="32" t="str">
        <f aca="false">IF(L116="","",IF(ABS(L116)&lt;=1.96*O116,"Yes","No"))</f>
        <v>Yes</v>
      </c>
      <c r="T116" s="54" t="n">
        <f aca="false">IF(D116="","",ROUND(SQRT(((D116+G116)*O116/100)^2+(J116*(D116+G116)*0.09179)^2),0))</f>
        <v>88</v>
      </c>
      <c r="U116" s="32"/>
    </row>
    <row r="117" customFormat="false" ht="15" hidden="false" customHeight="false" outlineLevel="0" collapsed="false">
      <c r="A117" s="32" t="s">
        <v>198</v>
      </c>
      <c r="B117" s="32" t="s">
        <v>261</v>
      </c>
      <c r="C117" s="32" t="s">
        <v>267</v>
      </c>
      <c r="D117" s="54" t="n">
        <v>522</v>
      </c>
      <c r="E117" s="54" t="n">
        <v>503</v>
      </c>
      <c r="F117" s="65" t="n">
        <f aca="false">IF(E117="","",D117-E117)</f>
        <v>19</v>
      </c>
      <c r="G117" s="54" t="n">
        <v>321</v>
      </c>
      <c r="H117" s="54" t="n">
        <v>318</v>
      </c>
      <c r="I117" s="65" t="n">
        <f aca="false">IF(H117="","",G117-H117)</f>
        <v>3</v>
      </c>
      <c r="J117" s="55" t="n">
        <f aca="false">IF(OR(D117="",D117+G117=0),"",D117/(D117+G117))</f>
        <v>0.619217081850534</v>
      </c>
      <c r="K117" s="55" t="n">
        <f aca="false">IF(E117="","",E117/(E117+H117))</f>
        <v>0.612667478684531</v>
      </c>
      <c r="L117" s="66" t="n">
        <f aca="false">IF(OR(K117="",J117=""),"",(J117-K117)*100)</f>
        <v>0.654960316600273</v>
      </c>
      <c r="M117" s="36" t="n">
        <v>3.93172104178679</v>
      </c>
      <c r="N117" s="36" t="n">
        <v>2.07911785891423</v>
      </c>
      <c r="O117" s="36" t="n">
        <f aca="false">SQRT(M117^2+N117^2)</f>
        <v>4.44760176068913</v>
      </c>
      <c r="P117" s="55" t="n">
        <f aca="false">IF(J117="","",MAX(0,J117-1.96*O117/100))</f>
        <v>0.532044087341027</v>
      </c>
      <c r="Q117" s="55" t="n">
        <f aca="false">IF(J117="","",MIN(1,J117+1.96*O117/100))</f>
        <v>0.706390076360041</v>
      </c>
      <c r="R117" s="32" t="str">
        <f aca="false">IF(L117="","",IF(ABS(L117)&lt;=O117,"Yes","No"))</f>
        <v>Yes</v>
      </c>
      <c r="S117" s="32" t="str">
        <f aca="false">IF(L117="","",IF(ABS(L117)&lt;=1.96*O117,"Yes","No"))</f>
        <v>Yes</v>
      </c>
      <c r="T117" s="54" t="n">
        <f aca="false">IF(D117="","",ROUND(SQRT(((D117+G117)*O117/100)^2+(J117*(D117+G117)*0.09439)^2),0))</f>
        <v>62</v>
      </c>
      <c r="U117" s="32"/>
    </row>
    <row r="118" customFormat="false" ht="15" hidden="false" customHeight="false" outlineLevel="0" collapsed="false">
      <c r="A118" s="32" t="s">
        <v>198</v>
      </c>
      <c r="B118" s="32" t="s">
        <v>261</v>
      </c>
      <c r="C118" s="32" t="s">
        <v>268</v>
      </c>
      <c r="D118" s="54" t="n">
        <v>613</v>
      </c>
      <c r="E118" s="54" t="n">
        <v>597</v>
      </c>
      <c r="F118" s="65" t="n">
        <f aca="false">IF(E118="","",D118-E118)</f>
        <v>16</v>
      </c>
      <c r="G118" s="54" t="n">
        <v>420</v>
      </c>
      <c r="H118" s="54" t="n">
        <v>396</v>
      </c>
      <c r="I118" s="65" t="n">
        <f aca="false">IF(H118="","",G118-H118)</f>
        <v>24</v>
      </c>
      <c r="J118" s="55" t="n">
        <f aca="false">IF(OR(D118="",D118+G118=0),"",D118/(D118+G118))</f>
        <v>0.593417231364956</v>
      </c>
      <c r="K118" s="55" t="n">
        <f aca="false">IF(E118="","",E118/(E118+H118))</f>
        <v>0.601208459214502</v>
      </c>
      <c r="L118" s="66" t="n">
        <f aca="false">IF(OR(K118="",J118=""),"",(J118-K118)*100)</f>
        <v>-0.779122784954511</v>
      </c>
      <c r="M118" s="36" t="n">
        <v>3.93172104178679</v>
      </c>
      <c r="N118" s="36" t="n">
        <v>2.07911785891423</v>
      </c>
      <c r="O118" s="36" t="n">
        <f aca="false">SQRT(M118^2+N118^2)</f>
        <v>4.44760176068913</v>
      </c>
      <c r="P118" s="55" t="n">
        <f aca="false">IF(J118="","",MAX(0,J118-1.96*O118/100))</f>
        <v>0.506244236855449</v>
      </c>
      <c r="Q118" s="55" t="n">
        <f aca="false">IF(J118="","",MIN(1,J118+1.96*O118/100))</f>
        <v>0.680590225874463</v>
      </c>
      <c r="R118" s="32" t="str">
        <f aca="false">IF(L118="","",IF(ABS(L118)&lt;=O118,"Yes","No"))</f>
        <v>Yes</v>
      </c>
      <c r="S118" s="32" t="str">
        <f aca="false">IF(L118="","",IF(ABS(L118)&lt;=1.96*O118,"Yes","No"))</f>
        <v>Yes</v>
      </c>
      <c r="T118" s="54" t="n">
        <f aca="false">IF(D118="","",ROUND(SQRT(((D118+G118)*O118/100)^2+(J118*(D118+G118)*0.09439)^2),0))</f>
        <v>74</v>
      </c>
      <c r="U118" s="32"/>
    </row>
    <row r="119" customFormat="false" ht="15" hidden="false" customHeight="false" outlineLevel="0" collapsed="false">
      <c r="A119" s="32" t="s">
        <v>198</v>
      </c>
      <c r="B119" s="32" t="s">
        <v>261</v>
      </c>
      <c r="C119" s="32" t="s">
        <v>269</v>
      </c>
      <c r="D119" s="54" t="n">
        <v>677</v>
      </c>
      <c r="E119" s="54" t="n">
        <v>678</v>
      </c>
      <c r="F119" s="65" t="n">
        <f aca="false">IF(E119="","",D119-E119)</f>
        <v>-1</v>
      </c>
      <c r="G119" s="54" t="n">
        <v>430</v>
      </c>
      <c r="H119" s="54" t="n">
        <v>451</v>
      </c>
      <c r="I119" s="65" t="n">
        <f aca="false">IF(H119="","",G119-H119)</f>
        <v>-21</v>
      </c>
      <c r="J119" s="55" t="n">
        <f aca="false">IF(OR(D119="",D119+G119=0),"",D119/(D119+G119))</f>
        <v>0.61156278229449</v>
      </c>
      <c r="K119" s="55" t="n">
        <f aca="false">IF(E119="","",E119/(E119+H119))</f>
        <v>0.600531443755536</v>
      </c>
      <c r="L119" s="66" t="n">
        <f aca="false">IF(OR(K119="",J119=""),"",(J119-K119)*100)</f>
        <v>1.10313385389537</v>
      </c>
      <c r="M119" s="36" t="n">
        <v>3.93172104178679</v>
      </c>
      <c r="N119" s="36" t="n">
        <v>2.07911785891423</v>
      </c>
      <c r="O119" s="36" t="n">
        <f aca="false">SQRT(M119^2+N119^2)</f>
        <v>4.44760176068913</v>
      </c>
      <c r="P119" s="55" t="n">
        <f aca="false">IF(J119="","",MAX(0,J119-1.96*O119/100))</f>
        <v>0.524389787784983</v>
      </c>
      <c r="Q119" s="55" t="n">
        <f aca="false">IF(J119="","",MIN(1,J119+1.96*O119/100))</f>
        <v>0.698735776803997</v>
      </c>
      <c r="R119" s="32" t="str">
        <f aca="false">IF(L119="","",IF(ABS(L119)&lt;=O119,"Yes","No"))</f>
        <v>Yes</v>
      </c>
      <c r="S119" s="32" t="str">
        <f aca="false">IF(L119="","",IF(ABS(L119)&lt;=1.96*O119,"Yes","No"))</f>
        <v>Yes</v>
      </c>
      <c r="T119" s="54" t="n">
        <f aca="false">IF(D119="","",ROUND(SQRT(((D119+G119)*O119/100)^2+(J119*(D119+G119)*0.09439)^2),0))</f>
        <v>81</v>
      </c>
      <c r="U119" s="32"/>
    </row>
    <row r="120" customFormat="false" ht="15" hidden="false" customHeight="false" outlineLevel="0" collapsed="false">
      <c r="A120" s="32" t="s">
        <v>198</v>
      </c>
      <c r="B120" s="32" t="s">
        <v>261</v>
      </c>
      <c r="C120" s="32" t="s">
        <v>270</v>
      </c>
      <c r="D120" s="54" t="n">
        <v>530</v>
      </c>
      <c r="E120" s="54" t="n">
        <v>524</v>
      </c>
      <c r="F120" s="65" t="n">
        <f aca="false">IF(E120="","",D120-E120)</f>
        <v>6</v>
      </c>
      <c r="G120" s="54" t="n">
        <v>335</v>
      </c>
      <c r="H120" s="54" t="n">
        <v>327</v>
      </c>
      <c r="I120" s="65" t="n">
        <f aca="false">IF(H120="","",G120-H120)</f>
        <v>8</v>
      </c>
      <c r="J120" s="55" t="n">
        <f aca="false">IF(OR(D120="",D120+G120=0),"",D120/(D120+G120))</f>
        <v>0.61271676300578</v>
      </c>
      <c r="K120" s="55" t="n">
        <f aca="false">IF(E120="","",E120/(E120+H120))</f>
        <v>0.615746180963572</v>
      </c>
      <c r="L120" s="66" t="n">
        <f aca="false">IF(OR(K120="",J120=""),"",(J120-K120)*100)</f>
        <v>-0.302941795779188</v>
      </c>
      <c r="M120" s="36" t="n">
        <v>3.93172104178679</v>
      </c>
      <c r="N120" s="36" t="n">
        <v>2.07911785891423</v>
      </c>
      <c r="O120" s="36" t="n">
        <f aca="false">SQRT(M120^2+N120^2)</f>
        <v>4.44760176068913</v>
      </c>
      <c r="P120" s="55" t="n">
        <f aca="false">IF(J120="","",MAX(0,J120-1.96*O120/100))</f>
        <v>0.525543768496273</v>
      </c>
      <c r="Q120" s="55" t="n">
        <f aca="false">IF(J120="","",MIN(1,J120+1.96*O120/100))</f>
        <v>0.699889757515287</v>
      </c>
      <c r="R120" s="32" t="str">
        <f aca="false">IF(L120="","",IF(ABS(L120)&lt;=O120,"Yes","No"))</f>
        <v>Yes</v>
      </c>
      <c r="S120" s="32" t="str">
        <f aca="false">IF(L120="","",IF(ABS(L120)&lt;=1.96*O120,"Yes","No"))</f>
        <v>Yes</v>
      </c>
      <c r="T120" s="54" t="n">
        <f aca="false">IF(D120="","",ROUND(SQRT(((D120+G120)*O120/100)^2+(J120*(D120+G120)*0.09439)^2),0))</f>
        <v>63</v>
      </c>
      <c r="U120" s="32"/>
    </row>
    <row r="121" customFormat="false" ht="15" hidden="false" customHeight="false" outlineLevel="0" collapsed="false">
      <c r="A121" s="32" t="s">
        <v>198</v>
      </c>
      <c r="B121" s="32" t="s">
        <v>261</v>
      </c>
      <c r="C121" s="32" t="s">
        <v>271</v>
      </c>
      <c r="D121" s="54" t="n">
        <v>419</v>
      </c>
      <c r="E121" s="54" t="n">
        <v>437</v>
      </c>
      <c r="F121" s="65" t="n">
        <f aca="false">IF(E121="","",D121-E121)</f>
        <v>-18</v>
      </c>
      <c r="G121" s="54" t="n">
        <v>326</v>
      </c>
      <c r="H121" s="54" t="n">
        <v>344</v>
      </c>
      <c r="I121" s="65" t="n">
        <f aca="false">IF(H121="","",G121-H121)</f>
        <v>-18</v>
      </c>
      <c r="J121" s="55" t="n">
        <f aca="false">IF(OR(D121="",D121+G121=0),"",D121/(D121+G121))</f>
        <v>0.56241610738255</v>
      </c>
      <c r="K121" s="55" t="n">
        <f aca="false">IF(E121="","",E121/(E121+H121))</f>
        <v>0.559539052496799</v>
      </c>
      <c r="L121" s="66" t="n">
        <f aca="false">IF(OR(K121="",J121=""),"",(J121-K121)*100)</f>
        <v>0.28770548857513</v>
      </c>
      <c r="M121" s="36" t="n">
        <v>6.05013361813634</v>
      </c>
      <c r="N121" s="36" t="n">
        <v>2.07911785891423</v>
      </c>
      <c r="O121" s="36" t="n">
        <f aca="false">SQRT(M121^2+N121^2)</f>
        <v>6.39740946544455</v>
      </c>
      <c r="P121" s="55" t="n">
        <f aca="false">IF(J121="","",MAX(0,J121-1.96*O121/100))</f>
        <v>0.437026881859837</v>
      </c>
      <c r="Q121" s="55" t="n">
        <f aca="false">IF(J121="","",MIN(1,J121+1.96*O121/100))</f>
        <v>0.687805332905264</v>
      </c>
      <c r="R121" s="32" t="str">
        <f aca="false">IF(L121="","",IF(ABS(L121)&lt;=O121,"Yes","No"))</f>
        <v>Yes</v>
      </c>
      <c r="S121" s="32" t="str">
        <f aca="false">IF(L121="","",IF(ABS(L121)&lt;=1.96*O121,"Yes","No"))</f>
        <v>Yes</v>
      </c>
      <c r="T121" s="54" t="n">
        <f aca="false">IF(D121="","",ROUND(SQRT(((D121+G121)*O121/100)^2+(J121*(D121+G121)*0.15542)^2),0))</f>
        <v>81</v>
      </c>
      <c r="U121" s="32"/>
    </row>
    <row r="122" customFormat="false" ht="15" hidden="false" customHeight="false" outlineLevel="0" collapsed="false">
      <c r="A122" s="32" t="s">
        <v>198</v>
      </c>
      <c r="B122" s="32" t="s">
        <v>261</v>
      </c>
      <c r="C122" s="32" t="s">
        <v>272</v>
      </c>
      <c r="D122" s="54" t="n">
        <v>580</v>
      </c>
      <c r="E122" s="54" t="n">
        <v>581</v>
      </c>
      <c r="F122" s="65" t="n">
        <f aca="false">IF(E122="","",D122-E122)</f>
        <v>-1</v>
      </c>
      <c r="G122" s="54" t="n">
        <v>354</v>
      </c>
      <c r="H122" s="54" t="n">
        <v>342</v>
      </c>
      <c r="I122" s="65" t="n">
        <f aca="false">IF(H122="","",G122-H122)</f>
        <v>12</v>
      </c>
      <c r="J122" s="55" t="n">
        <f aca="false">IF(OR(D122="",D122+G122=0),"",D122/(D122+G122))</f>
        <v>0.620985010706638</v>
      </c>
      <c r="K122" s="55" t="n">
        <f aca="false">IF(E122="","",E122/(E122+H122))</f>
        <v>0.629469122426869</v>
      </c>
      <c r="L122" s="66" t="n">
        <f aca="false">IF(OR(K122="",J122=""),"",(J122-K122)*100)</f>
        <v>-0.848411172023078</v>
      </c>
      <c r="M122" s="36" t="n">
        <v>3.93172104178679</v>
      </c>
      <c r="N122" s="36" t="n">
        <v>2.07911785891423</v>
      </c>
      <c r="O122" s="36" t="n">
        <f aca="false">SQRT(M122^2+N122^2)</f>
        <v>4.44760176068913</v>
      </c>
      <c r="P122" s="55" t="n">
        <f aca="false">IF(J122="","",MAX(0,J122-1.96*O122/100))</f>
        <v>0.533812016197131</v>
      </c>
      <c r="Q122" s="55" t="n">
        <f aca="false">IF(J122="","",MIN(1,J122+1.96*O122/100))</f>
        <v>0.708158005216145</v>
      </c>
      <c r="R122" s="32" t="str">
        <f aca="false">IF(L122="","",IF(ABS(L122)&lt;=O122,"Yes","No"))</f>
        <v>Yes</v>
      </c>
      <c r="S122" s="32" t="str">
        <f aca="false">IF(L122="","",IF(ABS(L122)&lt;=1.96*O122,"Yes","No"))</f>
        <v>Yes</v>
      </c>
      <c r="T122" s="54" t="n">
        <f aca="false">IF(D122="","",ROUND(SQRT(((D122+G122)*O122/100)^2+(J122*(D122+G122)*0.09439)^2),0))</f>
        <v>69</v>
      </c>
      <c r="U122" s="32"/>
    </row>
    <row r="123" customFormat="false" ht="15" hidden="false" customHeight="false" outlineLevel="0" collapsed="false">
      <c r="A123" s="32" t="s">
        <v>198</v>
      </c>
      <c r="B123" s="32" t="s">
        <v>261</v>
      </c>
      <c r="C123" s="32" t="s">
        <v>273</v>
      </c>
      <c r="D123" s="54" t="n">
        <v>605</v>
      </c>
      <c r="E123" s="54" t="n">
        <v>591</v>
      </c>
      <c r="F123" s="65" t="n">
        <f aca="false">IF(E123="","",D123-E123)</f>
        <v>14</v>
      </c>
      <c r="G123" s="54" t="n">
        <v>404</v>
      </c>
      <c r="H123" s="54" t="n">
        <v>390</v>
      </c>
      <c r="I123" s="65" t="n">
        <f aca="false">IF(H123="","",G123-H123)</f>
        <v>14</v>
      </c>
      <c r="J123" s="55" t="n">
        <f aca="false">IF(OR(D123="",D123+G123=0),"",D123/(D123+G123))</f>
        <v>0.599603567888999</v>
      </c>
      <c r="K123" s="55" t="n">
        <f aca="false">IF(E123="","",E123/(E123+H123))</f>
        <v>0.602446483180428</v>
      </c>
      <c r="L123" s="66" t="n">
        <f aca="false">IF(OR(K123="",J123=""),"",(J123-K123)*100)</f>
        <v>-0.28429152914291</v>
      </c>
      <c r="M123" s="36" t="n">
        <v>3.93172104178679</v>
      </c>
      <c r="N123" s="36" t="n">
        <v>2.07911785891423</v>
      </c>
      <c r="O123" s="36" t="n">
        <f aca="false">SQRT(M123^2+N123^2)</f>
        <v>4.44760176068913</v>
      </c>
      <c r="P123" s="55" t="n">
        <f aca="false">IF(J123="","",MAX(0,J123-1.96*O123/100))</f>
        <v>0.512430573379492</v>
      </c>
      <c r="Q123" s="55" t="n">
        <f aca="false">IF(J123="","",MIN(1,J123+1.96*O123/100))</f>
        <v>0.686776562398506</v>
      </c>
      <c r="R123" s="32" t="str">
        <f aca="false">IF(L123="","",IF(ABS(L123)&lt;=O123,"Yes","No"))</f>
        <v>Yes</v>
      </c>
      <c r="S123" s="32" t="str">
        <f aca="false">IF(L123="","",IF(ABS(L123)&lt;=1.96*O123,"Yes","No"))</f>
        <v>Yes</v>
      </c>
      <c r="T123" s="54" t="n">
        <f aca="false">IF(D123="","",ROUND(SQRT(((D123+G123)*O123/100)^2+(J123*(D123+G123)*0.09439)^2),0))</f>
        <v>73</v>
      </c>
      <c r="U123" s="32"/>
    </row>
    <row r="124" customFormat="false" ht="15" hidden="false" customHeight="false" outlineLevel="0" collapsed="false">
      <c r="A124" s="32" t="s">
        <v>198</v>
      </c>
      <c r="B124" s="32" t="s">
        <v>274</v>
      </c>
      <c r="C124" s="32" t="s">
        <v>275</v>
      </c>
      <c r="D124" s="54" t="n">
        <v>541</v>
      </c>
      <c r="E124" s="54" t="n">
        <v>557</v>
      </c>
      <c r="F124" s="65" t="n">
        <f aca="false">IF(E124="","",D124-E124)</f>
        <v>-16</v>
      </c>
      <c r="G124" s="54" t="n">
        <v>420</v>
      </c>
      <c r="H124" s="54" t="n">
        <v>454</v>
      </c>
      <c r="I124" s="65" t="n">
        <f aca="false">IF(H124="","",G124-H124)</f>
        <v>-34</v>
      </c>
      <c r="J124" s="55" t="n">
        <f aca="false">IF(OR(D124="",D124+G124=0),"",D124/(D124+G124))</f>
        <v>0.562955254942768</v>
      </c>
      <c r="K124" s="55" t="n">
        <f aca="false">IF(E124="","",E124/(E124+H124))</f>
        <v>0.550939663699308</v>
      </c>
      <c r="L124" s="66" t="n">
        <f aca="false">IF(OR(K124="",J124=""),"",(J124-K124)*100)</f>
        <v>1.20155912434604</v>
      </c>
      <c r="M124" s="36" t="n">
        <v>3.93172104178679</v>
      </c>
      <c r="N124" s="36" t="n">
        <v>2.07911785891423</v>
      </c>
      <c r="O124" s="36" t="n">
        <f aca="false">SQRT(M124^2+N124^2)</f>
        <v>4.44760176068913</v>
      </c>
      <c r="P124" s="55" t="n">
        <f aca="false">IF(J124="","",MAX(0,J124-1.96*O124/100))</f>
        <v>0.475782260433261</v>
      </c>
      <c r="Q124" s="55" t="n">
        <f aca="false">IF(J124="","",MIN(1,J124+1.96*O124/100))</f>
        <v>0.650128249452275</v>
      </c>
      <c r="R124" s="32" t="str">
        <f aca="false">IF(L124="","",IF(ABS(L124)&lt;=O124,"Yes","No"))</f>
        <v>Yes</v>
      </c>
      <c r="S124" s="32" t="str">
        <f aca="false">IF(L124="","",IF(ABS(L124)&lt;=1.96*O124,"Yes","No"))</f>
        <v>Yes</v>
      </c>
      <c r="T124" s="54" t="n">
        <f aca="false">IF(D124="","",ROUND(SQRT(((D124+G124)*O124/100)^2+(J124*(D124+G124)*0.09439)^2),0))</f>
        <v>67</v>
      </c>
      <c r="U124" s="32"/>
    </row>
    <row r="125" customFormat="false" ht="15" hidden="false" customHeight="false" outlineLevel="0" collapsed="false">
      <c r="A125" s="32" t="s">
        <v>198</v>
      </c>
      <c r="B125" s="32" t="s">
        <v>274</v>
      </c>
      <c r="C125" s="32" t="s">
        <v>276</v>
      </c>
      <c r="D125" s="54" t="n">
        <v>502</v>
      </c>
      <c r="E125" s="54" t="n">
        <v>467</v>
      </c>
      <c r="F125" s="65" t="n">
        <f aca="false">IF(E125="","",D125-E125)</f>
        <v>35</v>
      </c>
      <c r="G125" s="54" t="n">
        <v>549</v>
      </c>
      <c r="H125" s="54" t="n">
        <v>513</v>
      </c>
      <c r="I125" s="65" t="n">
        <f aca="false">IF(H125="","",G125-H125)</f>
        <v>36</v>
      </c>
      <c r="J125" s="55" t="n">
        <f aca="false">IF(OR(D125="",D125+G125=0),"",D125/(D125+G125))</f>
        <v>0.477640342530923</v>
      </c>
      <c r="K125" s="55" t="n">
        <f aca="false">IF(E125="","",E125/(E125+H125))</f>
        <v>0.476530612244898</v>
      </c>
      <c r="L125" s="66" t="n">
        <f aca="false">IF(OR(K125="",J125=""),"",(J125-K125)*100)</f>
        <v>0.110973028602496</v>
      </c>
      <c r="M125" s="36" t="n">
        <v>3.93172104178679</v>
      </c>
      <c r="N125" s="36" t="n">
        <v>2.07911785891423</v>
      </c>
      <c r="O125" s="36" t="n">
        <f aca="false">SQRT(M125^2+N125^2)</f>
        <v>4.44760176068913</v>
      </c>
      <c r="P125" s="55" t="n">
        <f aca="false">IF(J125="","",MAX(0,J125-1.96*O125/100))</f>
        <v>0.390467348021416</v>
      </c>
      <c r="Q125" s="55" t="n">
        <f aca="false">IF(J125="","",MIN(1,J125+1.96*O125/100))</f>
        <v>0.56481333704043</v>
      </c>
      <c r="R125" s="32" t="str">
        <f aca="false">IF(L125="","",IF(ABS(L125)&lt;=O125,"Yes","No"))</f>
        <v>Yes</v>
      </c>
      <c r="S125" s="32" t="str">
        <f aca="false">IF(L125="","",IF(ABS(L125)&lt;=1.96*O125,"Yes","No"))</f>
        <v>Yes</v>
      </c>
      <c r="T125" s="54" t="n">
        <f aca="false">IF(D125="","",ROUND(SQRT(((D125+G125)*O125/100)^2+(J125*(D125+G125)*0.09439)^2),0))</f>
        <v>67</v>
      </c>
      <c r="U125" s="32"/>
    </row>
    <row r="126" customFormat="false" ht="15" hidden="false" customHeight="false" outlineLevel="0" collapsed="false">
      <c r="A126" s="32" t="s">
        <v>198</v>
      </c>
      <c r="B126" s="32" t="s">
        <v>274</v>
      </c>
      <c r="C126" s="32" t="s">
        <v>277</v>
      </c>
      <c r="D126" s="54" t="n">
        <v>550</v>
      </c>
      <c r="E126" s="54" t="n">
        <v>536</v>
      </c>
      <c r="F126" s="65" t="n">
        <f aca="false">IF(E126="","",D126-E126)</f>
        <v>14</v>
      </c>
      <c r="G126" s="54" t="n">
        <v>529</v>
      </c>
      <c r="H126" s="54" t="n">
        <v>524</v>
      </c>
      <c r="I126" s="65" t="n">
        <f aca="false">IF(H126="","",G126-H126)</f>
        <v>5</v>
      </c>
      <c r="J126" s="55" t="n">
        <f aca="false">IF(OR(D126="",D126+G126=0),"",D126/(D126+G126))</f>
        <v>0.509731232622799</v>
      </c>
      <c r="K126" s="55" t="n">
        <f aca="false">IF(E126="","",E126/(E126+H126))</f>
        <v>0.505660377358491</v>
      </c>
      <c r="L126" s="66" t="n">
        <f aca="false">IF(OR(K126="",J126=""),"",(J126-K126)*100)</f>
        <v>0.407085526430828</v>
      </c>
      <c r="M126" s="36" t="n">
        <v>3.93172104178679</v>
      </c>
      <c r="N126" s="36" t="n">
        <v>2.07911785891423</v>
      </c>
      <c r="O126" s="36" t="n">
        <f aca="false">SQRT(M126^2+N126^2)</f>
        <v>4.44760176068913</v>
      </c>
      <c r="P126" s="55" t="n">
        <f aca="false">IF(J126="","",MAX(0,J126-1.96*O126/100))</f>
        <v>0.422558238113292</v>
      </c>
      <c r="Q126" s="55" t="n">
        <f aca="false">IF(J126="","",MIN(1,J126+1.96*O126/100))</f>
        <v>0.596904227132306</v>
      </c>
      <c r="R126" s="32" t="str">
        <f aca="false">IF(L126="","",IF(ABS(L126)&lt;=O126,"Yes","No"))</f>
        <v>Yes</v>
      </c>
      <c r="S126" s="32" t="str">
        <f aca="false">IF(L126="","",IF(ABS(L126)&lt;=1.96*O126,"Yes","No"))</f>
        <v>Yes</v>
      </c>
      <c r="T126" s="54" t="n">
        <f aca="false">IF(D126="","",ROUND(SQRT(((D126+G126)*O126/100)^2+(J126*(D126+G126)*0.09439)^2),0))</f>
        <v>71</v>
      </c>
      <c r="U126" s="32"/>
    </row>
    <row r="127" customFormat="false" ht="15" hidden="false" customHeight="false" outlineLevel="0" collapsed="false">
      <c r="A127" s="32" t="s">
        <v>198</v>
      </c>
      <c r="B127" s="32" t="s">
        <v>278</v>
      </c>
      <c r="C127" s="32" t="s">
        <v>278</v>
      </c>
      <c r="D127" s="54" t="n">
        <v>762</v>
      </c>
      <c r="E127" s="54" t="n">
        <v>735</v>
      </c>
      <c r="F127" s="65" t="n">
        <f aca="false">IF(E127="","",D127-E127)</f>
        <v>27</v>
      </c>
      <c r="G127" s="54" t="n">
        <v>810</v>
      </c>
      <c r="H127" s="54" t="n">
        <v>804</v>
      </c>
      <c r="I127" s="65" t="n">
        <f aca="false">IF(H127="","",G127-H127)</f>
        <v>6</v>
      </c>
      <c r="J127" s="55" t="n">
        <f aca="false">IF(OR(D127="",D127+G127=0),"",D127/(D127+G127))</f>
        <v>0.484732824427481</v>
      </c>
      <c r="K127" s="55" t="n">
        <f aca="false">IF(E127="","",E127/(E127+H127))</f>
        <v>0.477582846003899</v>
      </c>
      <c r="L127" s="66" t="n">
        <f aca="false">IF(OR(K127="",J127=""),"",(J127-K127)*100)</f>
        <v>0.714997842358228</v>
      </c>
      <c r="M127" s="36" t="n">
        <v>3.24373994301843</v>
      </c>
      <c r="N127" s="36" t="n">
        <v>2.07911785891423</v>
      </c>
      <c r="O127" s="36" t="n">
        <f aca="false">SQRT(M127^2+N127^2)</f>
        <v>3.85286645099325</v>
      </c>
      <c r="P127" s="55" t="n">
        <f aca="false">IF(J127="","",MAX(0,J127-1.96*O127/100))</f>
        <v>0.409216641988013</v>
      </c>
      <c r="Q127" s="55" t="n">
        <f aca="false">IF(J127="","",MIN(1,J127+1.96*O127/100))</f>
        <v>0.560249006866949</v>
      </c>
      <c r="R127" s="32" t="str">
        <f aca="false">IF(L127="","",IF(ABS(L127)&lt;=O127,"Yes","No"))</f>
        <v>Yes</v>
      </c>
      <c r="S127" s="32" t="str">
        <f aca="false">IF(L127="","",IF(ABS(L127)&lt;=1.96*O127,"Yes","No"))</f>
        <v>Yes</v>
      </c>
      <c r="T127" s="54" t="n">
        <f aca="false">IF(D127="","",ROUND(SQRT(((D127+G127)*O127/100)^2+(J127*(D127+G127)*0.09179)^2),0))</f>
        <v>93</v>
      </c>
      <c r="U127" s="32"/>
    </row>
    <row r="128" customFormat="false" ht="15" hidden="false" customHeight="false" outlineLevel="0" collapsed="false">
      <c r="A128" s="32" t="s">
        <v>198</v>
      </c>
      <c r="B128" s="32" t="s">
        <v>279</v>
      </c>
      <c r="C128" s="32" t="s">
        <v>280</v>
      </c>
      <c r="D128" s="54" t="n">
        <v>402</v>
      </c>
      <c r="E128" s="54" t="n">
        <v>372</v>
      </c>
      <c r="F128" s="65" t="n">
        <f aca="false">IF(E128="","",D128-E128)</f>
        <v>30</v>
      </c>
      <c r="G128" s="54" t="n">
        <v>405</v>
      </c>
      <c r="H128" s="54" t="n">
        <v>383</v>
      </c>
      <c r="I128" s="65" t="n">
        <f aca="false">IF(H128="","",G128-H128)</f>
        <v>22</v>
      </c>
      <c r="J128" s="55" t="n">
        <f aca="false">IF(OR(D128="",D128+G128=0),"",D128/(D128+G128))</f>
        <v>0.49814126394052</v>
      </c>
      <c r="K128" s="55" t="n">
        <f aca="false">IF(E128="","",E128/(E128+H128))</f>
        <v>0.492715231788079</v>
      </c>
      <c r="L128" s="66" t="n">
        <f aca="false">IF(OR(K128="",J128=""),"",(J128-K128)*100)</f>
        <v>0.542603215244097</v>
      </c>
      <c r="M128" s="36" t="n">
        <v>3.93172104178679</v>
      </c>
      <c r="N128" s="36" t="n">
        <v>2.07911785891423</v>
      </c>
      <c r="O128" s="36" t="n">
        <f aca="false">SQRT(M128^2+N128^2)</f>
        <v>4.44760176068913</v>
      </c>
      <c r="P128" s="55" t="n">
        <f aca="false">IF(J128="","",MAX(0,J128-1.96*O128/100))</f>
        <v>0.410968269431013</v>
      </c>
      <c r="Q128" s="55" t="n">
        <f aca="false">IF(J128="","",MIN(1,J128+1.96*O128/100))</f>
        <v>0.585314258450027</v>
      </c>
      <c r="R128" s="32" t="str">
        <f aca="false">IF(L128="","",IF(ABS(L128)&lt;=O128,"Yes","No"))</f>
        <v>Yes</v>
      </c>
      <c r="S128" s="32" t="str">
        <f aca="false">IF(L128="","",IF(ABS(L128)&lt;=1.96*O128,"Yes","No"))</f>
        <v>Yes</v>
      </c>
      <c r="T128" s="54" t="n">
        <f aca="false">IF(D128="","",ROUND(SQRT(((D128+G128)*O128/100)^2+(J128*(D128+G128)*0.09439)^2),0))</f>
        <v>52</v>
      </c>
      <c r="U128" s="32"/>
    </row>
    <row r="129" customFormat="false" ht="15" hidden="false" customHeight="false" outlineLevel="0" collapsed="false">
      <c r="A129" s="32" t="s">
        <v>198</v>
      </c>
      <c r="B129" s="32" t="s">
        <v>279</v>
      </c>
      <c r="C129" s="32" t="s">
        <v>281</v>
      </c>
      <c r="D129" s="54" t="n">
        <v>543</v>
      </c>
      <c r="E129" s="54" t="n">
        <v>527</v>
      </c>
      <c r="F129" s="65" t="n">
        <f aca="false">IF(E129="","",D129-E129)</f>
        <v>16</v>
      </c>
      <c r="G129" s="54" t="n">
        <v>488</v>
      </c>
      <c r="H129" s="54" t="n">
        <v>515</v>
      </c>
      <c r="I129" s="65" t="n">
        <f aca="false">IF(H129="","",G129-H129)</f>
        <v>-27</v>
      </c>
      <c r="J129" s="55" t="n">
        <f aca="false">IF(OR(D129="",D129+G129=0),"",D129/(D129+G129))</f>
        <v>0.526673132880698</v>
      </c>
      <c r="K129" s="55" t="n">
        <f aca="false">IF(E129="","",E129/(E129+H129))</f>
        <v>0.505758157389635</v>
      </c>
      <c r="L129" s="66" t="n">
        <f aca="false">IF(OR(K129="",J129=""),"",(J129-K129)*100)</f>
        <v>2.0914975491063</v>
      </c>
      <c r="M129" s="36" t="n">
        <v>3.93172104178679</v>
      </c>
      <c r="N129" s="36" t="n">
        <v>2.07911785891423</v>
      </c>
      <c r="O129" s="36" t="n">
        <f aca="false">SQRT(M129^2+N129^2)</f>
        <v>4.44760176068913</v>
      </c>
      <c r="P129" s="55" t="n">
        <f aca="false">IF(J129="","",MAX(0,J129-1.96*O129/100))</f>
        <v>0.439500138371191</v>
      </c>
      <c r="Q129" s="55" t="n">
        <f aca="false">IF(J129="","",MIN(1,J129+1.96*O129/100))</f>
        <v>0.613846127390205</v>
      </c>
      <c r="R129" s="32" t="str">
        <f aca="false">IF(L129="","",IF(ABS(L129)&lt;=O129,"Yes","No"))</f>
        <v>Yes</v>
      </c>
      <c r="S129" s="32" t="str">
        <f aca="false">IF(L129="","",IF(ABS(L129)&lt;=1.96*O129,"Yes","No"))</f>
        <v>Yes</v>
      </c>
      <c r="T129" s="54" t="n">
        <f aca="false">IF(D129="","",ROUND(SQRT(((D129+G129)*O129/100)^2+(J129*(D129+G129)*0.09439)^2),0))</f>
        <v>69</v>
      </c>
      <c r="U129" s="32"/>
    </row>
    <row r="130" customFormat="false" ht="15" hidden="false" customHeight="false" outlineLevel="0" collapsed="false">
      <c r="A130" s="32" t="s">
        <v>198</v>
      </c>
      <c r="B130" s="32" t="s">
        <v>282</v>
      </c>
      <c r="C130" s="32" t="s">
        <v>283</v>
      </c>
      <c r="D130" s="54" t="n">
        <v>567</v>
      </c>
      <c r="E130" s="54" t="n">
        <v>562</v>
      </c>
      <c r="F130" s="65" t="n">
        <f aca="false">IF(E130="","",D130-E130)</f>
        <v>5</v>
      </c>
      <c r="G130" s="54" t="n">
        <v>483</v>
      </c>
      <c r="H130" s="54" t="n">
        <v>497</v>
      </c>
      <c r="I130" s="65" t="n">
        <f aca="false">IF(H130="","",G130-H130)</f>
        <v>-14</v>
      </c>
      <c r="J130" s="55" t="n">
        <f aca="false">IF(OR(D130="",D130+G130=0),"",D130/(D130+G130))</f>
        <v>0.54</v>
      </c>
      <c r="K130" s="55" t="n">
        <f aca="false">IF(E130="","",E130/(E130+H130))</f>
        <v>0.530689329556185</v>
      </c>
      <c r="L130" s="66" t="n">
        <f aca="false">IF(OR(K130="",J130=""),"",(J130-K130)*100)</f>
        <v>0.931067044381495</v>
      </c>
      <c r="M130" s="36" t="n">
        <v>3.93172104178679</v>
      </c>
      <c r="N130" s="36" t="n">
        <v>2.07911785891423</v>
      </c>
      <c r="O130" s="36" t="n">
        <f aca="false">SQRT(M130^2+N130^2)</f>
        <v>4.44760176068913</v>
      </c>
      <c r="P130" s="55" t="n">
        <f aca="false">IF(J130="","",MAX(0,J130-1.96*O130/100))</f>
        <v>0.452827005490493</v>
      </c>
      <c r="Q130" s="55" t="n">
        <f aca="false">IF(J130="","",MIN(1,J130+1.96*O130/100))</f>
        <v>0.627172994509507</v>
      </c>
      <c r="R130" s="32" t="str">
        <f aca="false">IF(L130="","",IF(ABS(L130)&lt;=O130,"Yes","No"))</f>
        <v>Yes</v>
      </c>
      <c r="S130" s="32" t="str">
        <f aca="false">IF(L130="","",IF(ABS(L130)&lt;=1.96*O130,"Yes","No"))</f>
        <v>Yes</v>
      </c>
      <c r="T130" s="54" t="n">
        <f aca="false">IF(D130="","",ROUND(SQRT(((D130+G130)*O130/100)^2+(J130*(D130+G130)*0.09439)^2),0))</f>
        <v>71</v>
      </c>
      <c r="U130" s="32"/>
    </row>
    <row r="131" customFormat="false" ht="15" hidden="false" customHeight="false" outlineLevel="0" collapsed="false">
      <c r="A131" s="32" t="s">
        <v>198</v>
      </c>
      <c r="B131" s="32" t="s">
        <v>282</v>
      </c>
      <c r="C131" s="32" t="s">
        <v>284</v>
      </c>
      <c r="D131" s="54" t="n">
        <v>573</v>
      </c>
      <c r="E131" s="54" t="n">
        <v>566</v>
      </c>
      <c r="F131" s="65" t="n">
        <f aca="false">IF(E131="","",D131-E131)</f>
        <v>7</v>
      </c>
      <c r="G131" s="54" t="n">
        <v>506</v>
      </c>
      <c r="H131" s="54" t="n">
        <v>509</v>
      </c>
      <c r="I131" s="65" t="n">
        <f aca="false">IF(H131="","",G131-H131)</f>
        <v>-3</v>
      </c>
      <c r="J131" s="55" t="n">
        <f aca="false">IF(OR(D131="",D131+G131=0),"",D131/(D131+G131))</f>
        <v>0.531047265987025</v>
      </c>
      <c r="K131" s="55" t="n">
        <f aca="false">IF(E131="","",E131/(E131+H131))</f>
        <v>0.526511627906977</v>
      </c>
      <c r="L131" s="66" t="n">
        <f aca="false">IF(OR(K131="",J131=""),"",(J131-K131)*100)</f>
        <v>0.453563808004831</v>
      </c>
      <c r="M131" s="36" t="n">
        <v>3.93172104178679</v>
      </c>
      <c r="N131" s="36" t="n">
        <v>2.07911785891423</v>
      </c>
      <c r="O131" s="36" t="n">
        <f aca="false">SQRT(M131^2+N131^2)</f>
        <v>4.44760176068913</v>
      </c>
      <c r="P131" s="55" t="n">
        <f aca="false">IF(J131="","",MAX(0,J131-1.96*O131/100))</f>
        <v>0.443874271477518</v>
      </c>
      <c r="Q131" s="55" t="n">
        <f aca="false">IF(J131="","",MIN(1,J131+1.96*O131/100))</f>
        <v>0.618220260496532</v>
      </c>
      <c r="R131" s="32" t="str">
        <f aca="false">IF(L131="","",IF(ABS(L131)&lt;=O131,"Yes","No"))</f>
        <v>Yes</v>
      </c>
      <c r="S131" s="32" t="str">
        <f aca="false">IF(L131="","",IF(ABS(L131)&lt;=1.96*O131,"Yes","No"))</f>
        <v>Yes</v>
      </c>
      <c r="T131" s="54" t="n">
        <f aca="false">IF(D131="","",ROUND(SQRT(((D131+G131)*O131/100)^2+(J131*(D131+G131)*0.09439)^2),0))</f>
        <v>72</v>
      </c>
      <c r="U131" s="32"/>
    </row>
    <row r="132" customFormat="false" ht="15" hidden="false" customHeight="false" outlineLevel="0" collapsed="false">
      <c r="A132" s="32" t="s">
        <v>198</v>
      </c>
      <c r="B132" s="32" t="s">
        <v>282</v>
      </c>
      <c r="C132" s="32" t="s">
        <v>285</v>
      </c>
      <c r="D132" s="54" t="n">
        <v>800</v>
      </c>
      <c r="E132" s="54" t="n">
        <v>826</v>
      </c>
      <c r="F132" s="65" t="n">
        <f aca="false">IF(E132="","",D132-E132)</f>
        <v>-26</v>
      </c>
      <c r="G132" s="54" t="n">
        <v>798</v>
      </c>
      <c r="H132" s="54" t="n">
        <v>801</v>
      </c>
      <c r="I132" s="65" t="n">
        <f aca="false">IF(H132="","",G132-H132)</f>
        <v>-3</v>
      </c>
      <c r="J132" s="55" t="n">
        <f aca="false">IF(OR(D132="",D132+G132=0),"",D132/(D132+G132))</f>
        <v>0.500625782227785</v>
      </c>
      <c r="K132" s="55" t="n">
        <f aca="false">IF(E132="","",E132/(E132+H132))</f>
        <v>0.507682851874616</v>
      </c>
      <c r="L132" s="66" t="n">
        <f aca="false">IF(OR(K132="",J132=""),"",(J132-K132)*100)</f>
        <v>-0.705706964683106</v>
      </c>
      <c r="M132" s="36" t="n">
        <v>3.24373994301843</v>
      </c>
      <c r="N132" s="36" t="n">
        <v>2.07911785891423</v>
      </c>
      <c r="O132" s="36" t="n">
        <f aca="false">SQRT(M132^2+N132^2)</f>
        <v>3.85286645099325</v>
      </c>
      <c r="P132" s="55" t="n">
        <f aca="false">IF(J132="","",MAX(0,J132-1.96*O132/100))</f>
        <v>0.425109599788317</v>
      </c>
      <c r="Q132" s="55" t="n">
        <f aca="false">IF(J132="","",MIN(1,J132+1.96*O132/100))</f>
        <v>0.576141964667252</v>
      </c>
      <c r="R132" s="32" t="str">
        <f aca="false">IF(L132="","",IF(ABS(L132)&lt;=O132,"Yes","No"))</f>
        <v>Yes</v>
      </c>
      <c r="S132" s="32" t="str">
        <f aca="false">IF(L132="","",IF(ABS(L132)&lt;=1.96*O132,"Yes","No"))</f>
        <v>Yes</v>
      </c>
      <c r="T132" s="54" t="n">
        <f aca="false">IF(D132="","",ROUND(SQRT(((D132+G132)*O132/100)^2+(J132*(D132+G132)*0.09179)^2),0))</f>
        <v>96</v>
      </c>
      <c r="U132" s="32"/>
    </row>
    <row r="133" customFormat="false" ht="15" hidden="false" customHeight="false" outlineLevel="0" collapsed="false">
      <c r="A133" s="32" t="s">
        <v>198</v>
      </c>
      <c r="B133" s="32" t="s">
        <v>282</v>
      </c>
      <c r="C133" s="32" t="s">
        <v>286</v>
      </c>
      <c r="D133" s="54" t="n">
        <v>703</v>
      </c>
      <c r="E133" s="54" t="n">
        <v>686</v>
      </c>
      <c r="F133" s="65" t="n">
        <f aca="false">IF(E133="","",D133-E133)</f>
        <v>17</v>
      </c>
      <c r="G133" s="54" t="n">
        <v>553</v>
      </c>
      <c r="H133" s="54" t="n">
        <v>580</v>
      </c>
      <c r="I133" s="65" t="n">
        <f aca="false">IF(H133="","",G133-H133)</f>
        <v>-27</v>
      </c>
      <c r="J133" s="55" t="n">
        <f aca="false">IF(OR(D133="",D133+G133=0),"",D133/(D133+G133))</f>
        <v>0.559713375796178</v>
      </c>
      <c r="K133" s="55" t="n">
        <f aca="false">IF(E133="","",E133/(E133+H133))</f>
        <v>0.541864139020537</v>
      </c>
      <c r="L133" s="66" t="n">
        <f aca="false">IF(OR(K133="",J133=""),"",(J133-K133)*100)</f>
        <v>1.78492367756412</v>
      </c>
      <c r="M133" s="36" t="n">
        <v>3.24373994301843</v>
      </c>
      <c r="N133" s="36" t="n">
        <v>2.07911785891423</v>
      </c>
      <c r="O133" s="36" t="n">
        <f aca="false">SQRT(M133^2+N133^2)</f>
        <v>3.85286645099325</v>
      </c>
      <c r="P133" s="55" t="n">
        <f aca="false">IF(J133="","",MAX(0,J133-1.96*O133/100))</f>
        <v>0.484197193356711</v>
      </c>
      <c r="Q133" s="55" t="n">
        <f aca="false">IF(J133="","",MIN(1,J133+1.96*O133/100))</f>
        <v>0.635229558235646</v>
      </c>
      <c r="R133" s="32" t="str">
        <f aca="false">IF(L133="","",IF(ABS(L133)&lt;=O133,"Yes","No"))</f>
        <v>Yes</v>
      </c>
      <c r="S133" s="32" t="str">
        <f aca="false">IF(L133="","",IF(ABS(L133)&lt;=1.96*O133,"Yes","No"))</f>
        <v>Yes</v>
      </c>
      <c r="T133" s="54" t="n">
        <f aca="false">IF(D133="","",ROUND(SQRT(((D133+G133)*O133/100)^2+(J133*(D133+G133)*0.09179)^2),0))</f>
        <v>81</v>
      </c>
      <c r="U133" s="32"/>
    </row>
    <row r="134" customFormat="false" ht="15" hidden="false" customHeight="false" outlineLevel="0" collapsed="false">
      <c r="A134" s="32" t="s">
        <v>198</v>
      </c>
      <c r="B134" s="32" t="s">
        <v>282</v>
      </c>
      <c r="C134" s="32" t="s">
        <v>287</v>
      </c>
      <c r="D134" s="54" t="n">
        <v>343</v>
      </c>
      <c r="E134" s="54" t="n">
        <v>332</v>
      </c>
      <c r="F134" s="65" t="n">
        <f aca="false">IF(E134="","",D134-E134)</f>
        <v>11</v>
      </c>
      <c r="G134" s="54" t="n">
        <v>337</v>
      </c>
      <c r="H134" s="54" t="n">
        <v>340</v>
      </c>
      <c r="I134" s="65" t="n">
        <f aca="false">IF(H134="","",G134-H134)</f>
        <v>-3</v>
      </c>
      <c r="J134" s="55" t="n">
        <f aca="false">IF(OR(D134="",D134+G134=0),"",D134/(D134+G134))</f>
        <v>0.504411764705882</v>
      </c>
      <c r="K134" s="55" t="n">
        <f aca="false">IF(E134="","",E134/(E134+H134))</f>
        <v>0.494047619047619</v>
      </c>
      <c r="L134" s="66" t="n">
        <f aca="false">IF(OR(K134="",J134=""),"",(J134-K134)*100)</f>
        <v>1.03641456582633</v>
      </c>
      <c r="M134" s="36" t="n">
        <v>6.05013361813634</v>
      </c>
      <c r="N134" s="36" t="n">
        <v>2.07911785891423</v>
      </c>
      <c r="O134" s="36" t="n">
        <f aca="false">SQRT(M134^2+N134^2)</f>
        <v>6.39740946544455</v>
      </c>
      <c r="P134" s="55" t="n">
        <f aca="false">IF(J134="","",MAX(0,J134-1.96*O134/100))</f>
        <v>0.379022539183169</v>
      </c>
      <c r="Q134" s="55" t="n">
        <f aca="false">IF(J134="","",MIN(1,J134+1.96*O134/100))</f>
        <v>0.629800990228596</v>
      </c>
      <c r="R134" s="32" t="str">
        <f aca="false">IF(L134="","",IF(ABS(L134)&lt;=O134,"Yes","No"))</f>
        <v>Yes</v>
      </c>
      <c r="S134" s="32" t="str">
        <f aca="false">IF(L134="","",IF(ABS(L134)&lt;=1.96*O134,"Yes","No"))</f>
        <v>Yes</v>
      </c>
      <c r="T134" s="54" t="n">
        <f aca="false">IF(D134="","",ROUND(SQRT(((D134+G134)*O134/100)^2+(J134*(D134+G134)*0.15542)^2),0))</f>
        <v>69</v>
      </c>
      <c r="U134" s="32"/>
    </row>
    <row r="135" customFormat="false" ht="15" hidden="false" customHeight="false" outlineLevel="0" collapsed="false">
      <c r="A135" s="32" t="s">
        <v>198</v>
      </c>
      <c r="B135" s="32" t="s">
        <v>282</v>
      </c>
      <c r="C135" s="32" t="s">
        <v>288</v>
      </c>
      <c r="D135" s="54" t="n">
        <v>676</v>
      </c>
      <c r="E135" s="54" t="n">
        <v>691</v>
      </c>
      <c r="F135" s="65" t="n">
        <f aca="false">IF(E135="","",D135-E135)</f>
        <v>-15</v>
      </c>
      <c r="G135" s="54" t="n">
        <v>523</v>
      </c>
      <c r="H135" s="54" t="n">
        <v>509</v>
      </c>
      <c r="I135" s="65" t="n">
        <f aca="false">IF(H135="","",G135-H135)</f>
        <v>14</v>
      </c>
      <c r="J135" s="55" t="n">
        <f aca="false">IF(OR(D135="",D135+G135=0),"",D135/(D135+G135))</f>
        <v>0.563803169307756</v>
      </c>
      <c r="K135" s="55" t="n">
        <f aca="false">IF(E135="","",E135/(E135+H135))</f>
        <v>0.575833333333333</v>
      </c>
      <c r="L135" s="66" t="n">
        <f aca="false">IF(OR(K135="",J135=""),"",(J135-K135)*100)</f>
        <v>-1.20301640255769</v>
      </c>
      <c r="M135" s="36" t="n">
        <v>3.24373994301843</v>
      </c>
      <c r="N135" s="36" t="n">
        <v>2.07911785891423</v>
      </c>
      <c r="O135" s="36" t="n">
        <f aca="false">SQRT(M135^2+N135^2)</f>
        <v>3.85286645099325</v>
      </c>
      <c r="P135" s="55" t="n">
        <f aca="false">IF(J135="","",MAX(0,J135-1.96*O135/100))</f>
        <v>0.488286986868289</v>
      </c>
      <c r="Q135" s="55" t="n">
        <f aca="false">IF(J135="","",MIN(1,J135+1.96*O135/100))</f>
        <v>0.639319351747224</v>
      </c>
      <c r="R135" s="32" t="str">
        <f aca="false">IF(L135="","",IF(ABS(L135)&lt;=O135,"Yes","No"))</f>
        <v>Yes</v>
      </c>
      <c r="S135" s="32" t="str">
        <f aca="false">IF(L135="","",IF(ABS(L135)&lt;=1.96*O135,"Yes","No"))</f>
        <v>Yes</v>
      </c>
      <c r="T135" s="54" t="n">
        <f aca="false">IF(D135="","",ROUND(SQRT(((D135+G135)*O135/100)^2+(J135*(D135+G135)*0.09179)^2),0))</f>
        <v>77</v>
      </c>
      <c r="U135" s="32"/>
    </row>
    <row r="136" customFormat="false" ht="15" hidden="false" customHeight="false" outlineLevel="0" collapsed="false">
      <c r="A136" s="32" t="s">
        <v>198</v>
      </c>
      <c r="B136" s="32" t="s">
        <v>289</v>
      </c>
      <c r="C136" s="32" t="s">
        <v>290</v>
      </c>
      <c r="D136" s="54" t="n">
        <v>658</v>
      </c>
      <c r="E136" s="54" t="n">
        <v>579</v>
      </c>
      <c r="F136" s="65" t="n">
        <f aca="false">IF(E136="","",D136-E136)</f>
        <v>79</v>
      </c>
      <c r="G136" s="54" t="n">
        <v>284</v>
      </c>
      <c r="H136" s="54" t="n">
        <v>292</v>
      </c>
      <c r="I136" s="65" t="n">
        <f aca="false">IF(H136="","",G136-H136)</f>
        <v>-8</v>
      </c>
      <c r="J136" s="55" t="n">
        <f aca="false">IF(OR(D136="",D136+G136=0),"",D136/(D136+G136))</f>
        <v>0.698513800424628</v>
      </c>
      <c r="K136" s="55" t="n">
        <f aca="false">IF(E136="","",E136/(E136+H136))</f>
        <v>0.664753157290471</v>
      </c>
      <c r="L136" s="66" t="n">
        <f aca="false">IF(OR(K136="",J136=""),"",(J136-K136)*100)</f>
        <v>3.37606431341577</v>
      </c>
      <c r="M136" s="36" t="n">
        <v>3.93172104178679</v>
      </c>
      <c r="N136" s="36" t="n">
        <v>2.07911785891423</v>
      </c>
      <c r="O136" s="36" t="n">
        <f aca="false">SQRT(M136^2+N136^2)</f>
        <v>4.44760176068913</v>
      </c>
      <c r="P136" s="55" t="n">
        <f aca="false">IF(J136="","",MAX(0,J136-1.96*O136/100))</f>
        <v>0.611340805915121</v>
      </c>
      <c r="Q136" s="55" t="n">
        <f aca="false">IF(J136="","",MIN(1,J136+1.96*O136/100))</f>
        <v>0.785686794934135</v>
      </c>
      <c r="R136" s="32" t="str">
        <f aca="false">IF(L136="","",IF(ABS(L136)&lt;=O136,"Yes","No"))</f>
        <v>Yes</v>
      </c>
      <c r="S136" s="32" t="str">
        <f aca="false">IF(L136="","",IF(ABS(L136)&lt;=1.96*O136,"Yes","No"))</f>
        <v>Yes</v>
      </c>
      <c r="T136" s="54" t="n">
        <f aca="false">IF(D136="","",ROUND(SQRT(((D136+G136)*O136/100)^2+(J136*(D136+G136)*0.09439)^2),0))</f>
        <v>75</v>
      </c>
      <c r="U136" s="32"/>
    </row>
    <row r="137" customFormat="false" ht="15" hidden="false" customHeight="false" outlineLevel="0" collapsed="false">
      <c r="A137" s="32" t="s">
        <v>198</v>
      </c>
      <c r="B137" s="32" t="s">
        <v>289</v>
      </c>
      <c r="C137" s="32" t="s">
        <v>291</v>
      </c>
      <c r="D137" s="54" t="n">
        <v>451</v>
      </c>
      <c r="E137" s="54" t="n">
        <v>440</v>
      </c>
      <c r="F137" s="65" t="n">
        <f aca="false">IF(E137="","",D137-E137)</f>
        <v>11</v>
      </c>
      <c r="G137" s="54" t="n">
        <v>266</v>
      </c>
      <c r="H137" s="54" t="n">
        <v>262</v>
      </c>
      <c r="I137" s="65" t="n">
        <f aca="false">IF(H137="","",G137-H137)</f>
        <v>4</v>
      </c>
      <c r="J137" s="55" t="n">
        <f aca="false">IF(OR(D137="",D137+G137=0),"",D137/(D137+G137))</f>
        <v>0.629009762900976</v>
      </c>
      <c r="K137" s="55" t="n">
        <f aca="false">IF(E137="","",E137/(E137+H137))</f>
        <v>0.626780626780627</v>
      </c>
      <c r="L137" s="66" t="n">
        <f aca="false">IF(OR(K137="",J137=""),"",(J137-K137)*100)</f>
        <v>0.222913612034958</v>
      </c>
      <c r="M137" s="36" t="n">
        <v>6.05013361813634</v>
      </c>
      <c r="N137" s="36" t="n">
        <v>2.07911785891423</v>
      </c>
      <c r="O137" s="36" t="n">
        <f aca="false">SQRT(M137^2+N137^2)</f>
        <v>6.39740946544455</v>
      </c>
      <c r="P137" s="55" t="n">
        <f aca="false">IF(J137="","",MAX(0,J137-1.96*O137/100))</f>
        <v>0.503620537378263</v>
      </c>
      <c r="Q137" s="55" t="n">
        <f aca="false">IF(J137="","",MIN(1,J137+1.96*O137/100))</f>
        <v>0.75439898842369</v>
      </c>
      <c r="R137" s="32" t="str">
        <f aca="false">IF(L137="","",IF(ABS(L137)&lt;=O137,"Yes","No"))</f>
        <v>Yes</v>
      </c>
      <c r="S137" s="32" t="str">
        <f aca="false">IF(L137="","",IF(ABS(L137)&lt;=1.96*O137,"Yes","No"))</f>
        <v>Yes</v>
      </c>
      <c r="T137" s="54" t="n">
        <f aca="false">IF(D137="","",ROUND(SQRT(((D137+G137)*O137/100)^2+(J137*(D137+G137)*0.15542)^2),0))</f>
        <v>84</v>
      </c>
      <c r="U137" s="32"/>
    </row>
    <row r="138" customFormat="false" ht="15" hidden="false" customHeight="false" outlineLevel="0" collapsed="false">
      <c r="A138" s="32" t="s">
        <v>198</v>
      </c>
      <c r="B138" s="32" t="s">
        <v>289</v>
      </c>
      <c r="C138" s="32" t="s">
        <v>292</v>
      </c>
      <c r="D138" s="54" t="n">
        <v>449</v>
      </c>
      <c r="E138" s="54" t="n">
        <v>414</v>
      </c>
      <c r="F138" s="65" t="n">
        <f aca="false">IF(E138="","",D138-E138)</f>
        <v>35</v>
      </c>
      <c r="G138" s="54" t="n">
        <v>232</v>
      </c>
      <c r="H138" s="54" t="n">
        <v>239</v>
      </c>
      <c r="I138" s="65" t="n">
        <f aca="false">IF(H138="","",G138-H138)</f>
        <v>-7</v>
      </c>
      <c r="J138" s="55" t="n">
        <f aca="false">IF(OR(D138="",D138+G138=0),"",D138/(D138+G138))</f>
        <v>0.659324522760646</v>
      </c>
      <c r="K138" s="55" t="n">
        <f aca="false">IF(E138="","",E138/(E138+H138))</f>
        <v>0.633996937212864</v>
      </c>
      <c r="L138" s="66" t="n">
        <f aca="false">IF(OR(K138="",J138=""),"",(J138-K138)*100)</f>
        <v>2.53275855477825</v>
      </c>
      <c r="M138" s="36" t="n">
        <v>6.05013361813634</v>
      </c>
      <c r="N138" s="36" t="n">
        <v>2.07911785891423</v>
      </c>
      <c r="O138" s="36" t="n">
        <f aca="false">SQRT(M138^2+N138^2)</f>
        <v>6.39740946544455</v>
      </c>
      <c r="P138" s="55" t="n">
        <f aca="false">IF(J138="","",MAX(0,J138-1.96*O138/100))</f>
        <v>0.533935297237933</v>
      </c>
      <c r="Q138" s="55" t="n">
        <f aca="false">IF(J138="","",MIN(1,J138+1.96*O138/100))</f>
        <v>0.784713748283359</v>
      </c>
      <c r="R138" s="32" t="str">
        <f aca="false">IF(L138="","",IF(ABS(L138)&lt;=O138,"Yes","No"))</f>
        <v>Yes</v>
      </c>
      <c r="S138" s="32" t="str">
        <f aca="false">IF(L138="","",IF(ABS(L138)&lt;=1.96*O138,"Yes","No"))</f>
        <v>Yes</v>
      </c>
      <c r="T138" s="54" t="n">
        <f aca="false">IF(D138="","",ROUND(SQRT(((D138+G138)*O138/100)^2+(J138*(D138+G138)*0.15542)^2),0))</f>
        <v>82</v>
      </c>
      <c r="U138" s="32"/>
    </row>
    <row r="139" customFormat="false" ht="15" hidden="false" customHeight="false" outlineLevel="0" collapsed="false">
      <c r="A139" s="32" t="s">
        <v>198</v>
      </c>
      <c r="B139" s="32" t="s">
        <v>293</v>
      </c>
      <c r="C139" s="32" t="s">
        <v>293</v>
      </c>
      <c r="D139" s="54" t="n">
        <v>399</v>
      </c>
      <c r="E139" s="54" t="n">
        <v>379</v>
      </c>
      <c r="F139" s="65" t="n">
        <f aca="false">IF(E139="","",D139-E139)</f>
        <v>20</v>
      </c>
      <c r="G139" s="54" t="n">
        <v>342</v>
      </c>
      <c r="H139" s="54" t="n">
        <v>330</v>
      </c>
      <c r="I139" s="65" t="n">
        <f aca="false">IF(H139="","",G139-H139)</f>
        <v>12</v>
      </c>
      <c r="J139" s="55" t="n">
        <f aca="false">IF(OR(D139="",D139+G139=0),"",D139/(D139+G139))</f>
        <v>0.538461538461538</v>
      </c>
      <c r="K139" s="55" t="n">
        <f aca="false">IF(E139="","",E139/(E139+H139))</f>
        <v>0.534555712270804</v>
      </c>
      <c r="L139" s="66" t="n">
        <f aca="false">IF(OR(K139="",J139=""),"",(J139-K139)*100)</f>
        <v>0.390582619073454</v>
      </c>
      <c r="M139" s="36" t="n">
        <v>6.05013361813634</v>
      </c>
      <c r="N139" s="36" t="n">
        <v>2.07911785891423</v>
      </c>
      <c r="O139" s="36" t="n">
        <f aca="false">SQRT(M139^2+N139^2)</f>
        <v>6.39740946544455</v>
      </c>
      <c r="P139" s="55" t="n">
        <f aca="false">IF(J139="","",MAX(0,J139-1.96*O139/100))</f>
        <v>0.413072312938825</v>
      </c>
      <c r="Q139" s="55" t="n">
        <f aca="false">IF(J139="","",MIN(1,J139+1.96*O139/100))</f>
        <v>0.663850763984252</v>
      </c>
      <c r="R139" s="32" t="str">
        <f aca="false">IF(L139="","",IF(ABS(L139)&lt;=O139,"Yes","No"))</f>
        <v>Yes</v>
      </c>
      <c r="S139" s="32" t="str">
        <f aca="false">IF(L139="","",IF(ABS(L139)&lt;=1.96*O139,"Yes","No"))</f>
        <v>Yes</v>
      </c>
      <c r="T139" s="54" t="n">
        <f aca="false">IF(D139="","",ROUND(SQRT(((D139+G139)*O139/100)^2+(J139*(D139+G139)*0.15542)^2),0))</f>
        <v>78</v>
      </c>
      <c r="U139" s="32"/>
    </row>
    <row r="140" customFormat="false" ht="15" hidden="false" customHeight="false" outlineLevel="0" collapsed="false">
      <c r="A140" s="32" t="s">
        <v>198</v>
      </c>
      <c r="B140" s="32" t="s">
        <v>294</v>
      </c>
      <c r="C140" s="32" t="s">
        <v>294</v>
      </c>
      <c r="D140" s="54" t="n">
        <v>601</v>
      </c>
      <c r="E140" s="54" t="n">
        <v>654</v>
      </c>
      <c r="F140" s="65" t="n">
        <f aca="false">IF(E140="","",D140-E140)</f>
        <v>-53</v>
      </c>
      <c r="G140" s="54" t="n">
        <v>1457</v>
      </c>
      <c r="H140" s="54" t="n">
        <v>1439</v>
      </c>
      <c r="I140" s="65" t="n">
        <f aca="false">IF(H140="","",G140-H140)</f>
        <v>18</v>
      </c>
      <c r="J140" s="55" t="n">
        <f aca="false">IF(OR(D140="",D140+G140=0),"",D140/(D140+G140))</f>
        <v>0.292031098153547</v>
      </c>
      <c r="K140" s="55" t="n">
        <f aca="false">IF(E140="","",E140/(E140+H140))</f>
        <v>0.312470138557095</v>
      </c>
      <c r="L140" s="66" t="n">
        <f aca="false">IF(OR(K140="",J140=""),"",(J140-K140)*100)</f>
        <v>-2.0439040403548</v>
      </c>
      <c r="M140" s="36" t="n">
        <v>3.24373994301843</v>
      </c>
      <c r="N140" s="36" t="n">
        <v>2.07911785891423</v>
      </c>
      <c r="O140" s="36" t="n">
        <f aca="false">SQRT(M140^2+N140^2)</f>
        <v>3.85286645099325</v>
      </c>
      <c r="P140" s="55" t="n">
        <f aca="false">IF(J140="","",MAX(0,J140-1.96*O140/100))</f>
        <v>0.21651491571408</v>
      </c>
      <c r="Q140" s="55" t="n">
        <f aca="false">IF(J140="","",MIN(1,J140+1.96*O140/100))</f>
        <v>0.367547280593015</v>
      </c>
      <c r="R140" s="32" t="str">
        <f aca="false">IF(L140="","",IF(ABS(L140)&lt;=O140,"Yes","No"))</f>
        <v>Yes</v>
      </c>
      <c r="S140" s="32" t="str">
        <f aca="false">IF(L140="","",IF(ABS(L140)&lt;=1.96*O140,"Yes","No"))</f>
        <v>Yes</v>
      </c>
      <c r="T140" s="54" t="n">
        <f aca="false">IF(D140="","",ROUND(SQRT(((D140+G140)*O140/100)^2+(J140*(D140+G140)*0.09179)^2),0))</f>
        <v>97</v>
      </c>
      <c r="U140" s="32"/>
    </row>
    <row r="141" customFormat="false" ht="15" hidden="false" customHeight="false" outlineLevel="0" collapsed="false">
      <c r="A141" s="32" t="s">
        <v>198</v>
      </c>
      <c r="B141" s="32" t="s">
        <v>295</v>
      </c>
      <c r="C141" s="32" t="s">
        <v>296</v>
      </c>
      <c r="D141" s="54" t="n">
        <v>942</v>
      </c>
      <c r="E141" s="54" t="n">
        <v>928</v>
      </c>
      <c r="F141" s="65" t="n">
        <f aca="false">IF(E141="","",D141-E141)</f>
        <v>14</v>
      </c>
      <c r="G141" s="54" t="n">
        <v>994</v>
      </c>
      <c r="H141" s="54" t="n">
        <v>988</v>
      </c>
      <c r="I141" s="65" t="n">
        <f aca="false">IF(H141="","",G141-H141)</f>
        <v>6</v>
      </c>
      <c r="J141" s="55" t="n">
        <f aca="false">IF(OR(D141="",D141+G141=0),"",D141/(D141+G141))</f>
        <v>0.486570247933884</v>
      </c>
      <c r="K141" s="55" t="n">
        <f aca="false">IF(E141="","",E141/(E141+H141))</f>
        <v>0.484342379958246</v>
      </c>
      <c r="L141" s="66" t="n">
        <f aca="false">IF(OR(K141="",J141=""),"",(J141-K141)*100)</f>
        <v>0.222786797563795</v>
      </c>
      <c r="M141" s="36" t="n">
        <v>3.24373994301843</v>
      </c>
      <c r="N141" s="36" t="n">
        <v>2.07911785891423</v>
      </c>
      <c r="O141" s="36" t="n">
        <f aca="false">SQRT(M141^2+N141^2)</f>
        <v>3.85286645099325</v>
      </c>
      <c r="P141" s="55" t="n">
        <f aca="false">IF(J141="","",MAX(0,J141-1.96*O141/100))</f>
        <v>0.411054065494417</v>
      </c>
      <c r="Q141" s="55" t="n">
        <f aca="false">IF(J141="","",MIN(1,J141+1.96*O141/100))</f>
        <v>0.562086430373352</v>
      </c>
      <c r="R141" s="32" t="str">
        <f aca="false">IF(L141="","",IF(ABS(L141)&lt;=O141,"Yes","No"))</f>
        <v>Yes</v>
      </c>
      <c r="S141" s="32" t="str">
        <f aca="false">IF(L141="","",IF(ABS(L141)&lt;=1.96*O141,"Yes","No"))</f>
        <v>Yes</v>
      </c>
      <c r="T141" s="54" t="n">
        <f aca="false">IF(D141="","",ROUND(SQRT(((D141+G141)*O141/100)^2+(J141*(D141+G141)*0.09179)^2),0))</f>
        <v>114</v>
      </c>
      <c r="U141" s="32"/>
    </row>
    <row r="142" customFormat="false" ht="15" hidden="false" customHeight="false" outlineLevel="0" collapsed="false">
      <c r="A142" s="32" t="s">
        <v>198</v>
      </c>
      <c r="B142" s="32" t="s">
        <v>295</v>
      </c>
      <c r="C142" s="32" t="s">
        <v>297</v>
      </c>
      <c r="D142" s="54" t="n">
        <v>1130</v>
      </c>
      <c r="E142" s="54" t="n">
        <v>1082</v>
      </c>
      <c r="F142" s="65" t="n">
        <f aca="false">IF(E142="","",D142-E142)</f>
        <v>48</v>
      </c>
      <c r="G142" s="54" t="n">
        <v>1125</v>
      </c>
      <c r="H142" s="54" t="n">
        <v>1101</v>
      </c>
      <c r="I142" s="65" t="n">
        <f aca="false">IF(H142="","",G142-H142)</f>
        <v>24</v>
      </c>
      <c r="J142" s="55" t="n">
        <f aca="false">IF(OR(D142="",D142+G142=0),"",D142/(D142+G142))</f>
        <v>0.501108647450111</v>
      </c>
      <c r="K142" s="55" t="n">
        <f aca="false">IF(E142="","",E142/(E142+H142))</f>
        <v>0.495648190563445</v>
      </c>
      <c r="L142" s="66" t="n">
        <f aca="false">IF(OR(K142="",J142=""),"",(J142-K142)*100)</f>
        <v>0.546045688666608</v>
      </c>
      <c r="M142" s="36" t="n">
        <v>3.24373994301843</v>
      </c>
      <c r="N142" s="36" t="n">
        <v>2.07911785891423</v>
      </c>
      <c r="O142" s="36" t="n">
        <f aca="false">SQRT(M142^2+N142^2)</f>
        <v>3.85286645099325</v>
      </c>
      <c r="P142" s="55" t="n">
        <f aca="false">IF(J142="","",MAX(0,J142-1.96*O142/100))</f>
        <v>0.425592465010643</v>
      </c>
      <c r="Q142" s="55" t="n">
        <f aca="false">IF(J142="","",MIN(1,J142+1.96*O142/100))</f>
        <v>0.576624829889578</v>
      </c>
      <c r="R142" s="32" t="str">
        <f aca="false">IF(L142="","",IF(ABS(L142)&lt;=O142,"Yes","No"))</f>
        <v>Yes</v>
      </c>
      <c r="S142" s="32" t="str">
        <f aca="false">IF(L142="","",IF(ABS(L142)&lt;=1.96*O142,"Yes","No"))</f>
        <v>Yes</v>
      </c>
      <c r="T142" s="54" t="n">
        <f aca="false">IF(D142="","",ROUND(SQRT(((D142+G142)*O142/100)^2+(J142*(D142+G142)*0.09179)^2),0))</f>
        <v>135</v>
      </c>
      <c r="U142" s="32"/>
    </row>
    <row r="143" customFormat="false" ht="15" hidden="false" customHeight="false" outlineLevel="0" collapsed="false">
      <c r="A143" s="32" t="s">
        <v>198</v>
      </c>
      <c r="B143" s="32" t="s">
        <v>295</v>
      </c>
      <c r="C143" s="32" t="s">
        <v>298</v>
      </c>
      <c r="D143" s="54" t="n">
        <v>1843</v>
      </c>
      <c r="E143" s="54" t="n">
        <v>1799</v>
      </c>
      <c r="F143" s="65" t="n">
        <f aca="false">IF(E143="","",D143-E143)</f>
        <v>44</v>
      </c>
      <c r="G143" s="54" t="n">
        <v>1872</v>
      </c>
      <c r="H143" s="54" t="n">
        <v>1810</v>
      </c>
      <c r="I143" s="65" t="n">
        <f aca="false">IF(H143="","",G143-H143)</f>
        <v>62</v>
      </c>
      <c r="J143" s="55" t="n">
        <f aca="false">IF(OR(D143="",D143+G143=0),"",D143/(D143+G143))</f>
        <v>0.496096904441454</v>
      </c>
      <c r="K143" s="55" t="n">
        <f aca="false">IF(E143="","",E143/(E143+H143))</f>
        <v>0.498476032141868</v>
      </c>
      <c r="L143" s="66" t="n">
        <f aca="false">IF(OR(K143="",J143=""),"",(J143-K143)*100)</f>
        <v>-0.237912770041399</v>
      </c>
      <c r="M143" s="36" t="n">
        <v>3.24373994301843</v>
      </c>
      <c r="N143" s="36" t="n">
        <v>2.07911785891423</v>
      </c>
      <c r="O143" s="36" t="n">
        <f aca="false">SQRT(M143^2+N143^2)</f>
        <v>3.85286645099325</v>
      </c>
      <c r="P143" s="55" t="n">
        <f aca="false">IF(J143="","",MAX(0,J143-1.96*O143/100))</f>
        <v>0.420580722001986</v>
      </c>
      <c r="Q143" s="55" t="n">
        <f aca="false">IF(J143="","",MIN(1,J143+1.96*O143/100))</f>
        <v>0.571613086880921</v>
      </c>
      <c r="R143" s="32" t="str">
        <f aca="false">IF(L143="","",IF(ABS(L143)&lt;=O143,"Yes","No"))</f>
        <v>Yes</v>
      </c>
      <c r="S143" s="32" t="str">
        <f aca="false">IF(L143="","",IF(ABS(L143)&lt;=1.96*O143,"Yes","No"))</f>
        <v>Yes</v>
      </c>
      <c r="T143" s="54" t="n">
        <f aca="false">IF(D143="","",ROUND(SQRT(((D143+G143)*O143/100)^2+(J143*(D143+G143)*0.09179)^2),0))</f>
        <v>222</v>
      </c>
      <c r="U143" s="32"/>
    </row>
    <row r="144" customFormat="false" ht="15" hidden="false" customHeight="false" outlineLevel="0" collapsed="false">
      <c r="A144" s="32" t="s">
        <v>198</v>
      </c>
      <c r="B144" s="32" t="s">
        <v>295</v>
      </c>
      <c r="C144" s="32" t="s">
        <v>299</v>
      </c>
      <c r="D144" s="54" t="n">
        <v>924</v>
      </c>
      <c r="E144" s="54" t="n">
        <v>906</v>
      </c>
      <c r="F144" s="65" t="n">
        <f aca="false">IF(E144="","",D144-E144)</f>
        <v>18</v>
      </c>
      <c r="G144" s="54" t="n">
        <v>966</v>
      </c>
      <c r="H144" s="54" t="n">
        <v>980</v>
      </c>
      <c r="I144" s="65" t="n">
        <f aca="false">IF(H144="","",G144-H144)</f>
        <v>-14</v>
      </c>
      <c r="J144" s="55" t="n">
        <f aca="false">IF(OR(D144="",D144+G144=0),"",D144/(D144+G144))</f>
        <v>0.488888888888889</v>
      </c>
      <c r="K144" s="55" t="n">
        <f aca="false">IF(E144="","",E144/(E144+H144))</f>
        <v>0.480381760339343</v>
      </c>
      <c r="L144" s="66" t="n">
        <f aca="false">IF(OR(K144="",J144=""),"",(J144-K144)*100)</f>
        <v>0.850712854954633</v>
      </c>
      <c r="M144" s="36" t="n">
        <v>3.24373994301843</v>
      </c>
      <c r="N144" s="36" t="n">
        <v>2.07911785891423</v>
      </c>
      <c r="O144" s="36" t="n">
        <f aca="false">SQRT(M144^2+N144^2)</f>
        <v>3.85286645099325</v>
      </c>
      <c r="P144" s="55" t="n">
        <f aca="false">IF(J144="","",MAX(0,J144-1.96*O144/100))</f>
        <v>0.413372706449421</v>
      </c>
      <c r="Q144" s="55" t="n">
        <f aca="false">IF(J144="","",MIN(1,J144+1.96*O144/100))</f>
        <v>0.564405071328357</v>
      </c>
      <c r="R144" s="32" t="str">
        <f aca="false">IF(L144="","",IF(ABS(L144)&lt;=O144,"Yes","No"))</f>
        <v>Yes</v>
      </c>
      <c r="S144" s="32" t="str">
        <f aca="false">IF(L144="","",IF(ABS(L144)&lt;=1.96*O144,"Yes","No"))</f>
        <v>Yes</v>
      </c>
      <c r="T144" s="54" t="n">
        <f aca="false">IF(D144="","",ROUND(SQRT(((D144+G144)*O144/100)^2+(J144*(D144+G144)*0.09179)^2),0))</f>
        <v>112</v>
      </c>
      <c r="U144" s="32"/>
    </row>
    <row r="145" customFormat="false" ht="15" hidden="false" customHeight="false" outlineLevel="0" collapsed="false">
      <c r="A145" s="32" t="s">
        <v>198</v>
      </c>
      <c r="B145" s="32" t="s">
        <v>295</v>
      </c>
      <c r="C145" s="32" t="s">
        <v>300</v>
      </c>
      <c r="D145" s="54" t="n">
        <v>853</v>
      </c>
      <c r="E145" s="54" t="n">
        <v>852</v>
      </c>
      <c r="F145" s="65" t="n">
        <f aca="false">IF(E145="","",D145-E145)</f>
        <v>1</v>
      </c>
      <c r="G145" s="54" t="n">
        <v>903</v>
      </c>
      <c r="H145" s="54" t="n">
        <v>912</v>
      </c>
      <c r="I145" s="65" t="n">
        <f aca="false">IF(H145="","",G145-H145)</f>
        <v>-9</v>
      </c>
      <c r="J145" s="55" t="n">
        <f aca="false">IF(OR(D145="",D145+G145=0),"",D145/(D145+G145))</f>
        <v>0.485763097949886</v>
      </c>
      <c r="K145" s="55" t="n">
        <f aca="false">IF(E145="","",E145/(E145+H145))</f>
        <v>0.482993197278912</v>
      </c>
      <c r="L145" s="66" t="n">
        <f aca="false">IF(OR(K145="",J145=""),"",(J145-K145)*100)</f>
        <v>0.276990067097455</v>
      </c>
      <c r="M145" s="36" t="n">
        <v>3.24373994301843</v>
      </c>
      <c r="N145" s="36" t="n">
        <v>2.07911785891423</v>
      </c>
      <c r="O145" s="36" t="n">
        <f aca="false">SQRT(M145^2+N145^2)</f>
        <v>3.85286645099325</v>
      </c>
      <c r="P145" s="55" t="n">
        <f aca="false">IF(J145="","",MAX(0,J145-1.96*O145/100))</f>
        <v>0.410246915510419</v>
      </c>
      <c r="Q145" s="55" t="n">
        <f aca="false">IF(J145="","",MIN(1,J145+1.96*O145/100))</f>
        <v>0.561279280389354</v>
      </c>
      <c r="R145" s="32" t="str">
        <f aca="false">IF(L145="","",IF(ABS(L145)&lt;=O145,"Yes","No"))</f>
        <v>Yes</v>
      </c>
      <c r="S145" s="32" t="str">
        <f aca="false">IF(L145="","",IF(ABS(L145)&lt;=1.96*O145,"Yes","No"))</f>
        <v>Yes</v>
      </c>
      <c r="T145" s="54" t="n">
        <f aca="false">IF(D145="","",ROUND(SQRT(((D145+G145)*O145/100)^2+(J145*(D145+G145)*0.09179)^2),0))</f>
        <v>103</v>
      </c>
      <c r="U145" s="32"/>
    </row>
    <row r="146" customFormat="false" ht="15" hidden="false" customHeight="false" outlineLevel="0" collapsed="false">
      <c r="A146" s="32" t="s">
        <v>198</v>
      </c>
      <c r="B146" s="32" t="s">
        <v>295</v>
      </c>
      <c r="C146" s="32" t="s">
        <v>301</v>
      </c>
      <c r="D146" s="54" t="n">
        <v>691</v>
      </c>
      <c r="E146" s="54" t="n">
        <v>715</v>
      </c>
      <c r="F146" s="65" t="n">
        <f aca="false">IF(E146="","",D146-E146)</f>
        <v>-24</v>
      </c>
      <c r="G146" s="54" t="n">
        <v>698</v>
      </c>
      <c r="H146" s="54" t="n">
        <v>677</v>
      </c>
      <c r="I146" s="65" t="n">
        <f aca="false">IF(H146="","",G146-H146)</f>
        <v>21</v>
      </c>
      <c r="J146" s="55" t="n">
        <f aca="false">IF(OR(D146="",D146+G146=0),"",D146/(D146+G146))</f>
        <v>0.497480201583873</v>
      </c>
      <c r="K146" s="55" t="n">
        <f aca="false">IF(E146="","",E146/(E146+H146))</f>
        <v>0.513649425287356</v>
      </c>
      <c r="L146" s="66" t="n">
        <f aca="false">IF(OR(K146="",J146=""),"",(J146-K146)*100)</f>
        <v>-1.61692237034831</v>
      </c>
      <c r="M146" s="36" t="n">
        <v>3.24373994301843</v>
      </c>
      <c r="N146" s="36" t="n">
        <v>2.07911785891423</v>
      </c>
      <c r="O146" s="36" t="n">
        <f aca="false">SQRT(M146^2+N146^2)</f>
        <v>3.85286645099325</v>
      </c>
      <c r="P146" s="55" t="n">
        <f aca="false">IF(J146="","",MAX(0,J146-1.96*O146/100))</f>
        <v>0.421964019144406</v>
      </c>
      <c r="Q146" s="55" t="n">
        <f aca="false">IF(J146="","",MIN(1,J146+1.96*O146/100))</f>
        <v>0.572996384023341</v>
      </c>
      <c r="R146" s="32" t="str">
        <f aca="false">IF(L146="","",IF(ABS(L146)&lt;=O146,"Yes","No"))</f>
        <v>Yes</v>
      </c>
      <c r="S146" s="32" t="str">
        <f aca="false">IF(L146="","",IF(ABS(L146)&lt;=1.96*O146,"Yes","No"))</f>
        <v>Yes</v>
      </c>
      <c r="T146" s="54" t="n">
        <f aca="false">IF(D146="","",ROUND(SQRT(((D146+G146)*O146/100)^2+(J146*(D146+G146)*0.09179)^2),0))</f>
        <v>83</v>
      </c>
      <c r="U146" s="32"/>
    </row>
    <row r="147" customFormat="false" ht="15" hidden="false" customHeight="false" outlineLevel="0" collapsed="false">
      <c r="A147" s="32" t="s">
        <v>198</v>
      </c>
      <c r="B147" s="32" t="s">
        <v>295</v>
      </c>
      <c r="C147" s="32" t="s">
        <v>302</v>
      </c>
      <c r="D147" s="54" t="n">
        <v>1593</v>
      </c>
      <c r="E147" s="54" t="n">
        <v>1480</v>
      </c>
      <c r="F147" s="65" t="n">
        <f aca="false">IF(E147="","",D147-E147)</f>
        <v>113</v>
      </c>
      <c r="G147" s="54" t="n">
        <v>1556</v>
      </c>
      <c r="H147" s="54" t="n">
        <v>1588</v>
      </c>
      <c r="I147" s="65" t="n">
        <f aca="false">IF(H147="","",G147-H147)</f>
        <v>-32</v>
      </c>
      <c r="J147" s="55" t="n">
        <f aca="false">IF(OR(D147="",D147+G147=0),"",D147/(D147+G147))</f>
        <v>0.505874880914576</v>
      </c>
      <c r="K147" s="55" t="n">
        <f aca="false">IF(E147="","",E147/(E147+H147))</f>
        <v>0.482398956975228</v>
      </c>
      <c r="L147" s="66" t="n">
        <f aca="false">IF(OR(K147="",J147=""),"",(J147-K147)*100)</f>
        <v>2.34759239393479</v>
      </c>
      <c r="M147" s="36" t="n">
        <v>3.24373994301843</v>
      </c>
      <c r="N147" s="36" t="n">
        <v>2.07911785891423</v>
      </c>
      <c r="O147" s="36" t="n">
        <f aca="false">SQRT(M147^2+N147^2)</f>
        <v>3.85286645099325</v>
      </c>
      <c r="P147" s="55" t="n">
        <f aca="false">IF(J147="","",MAX(0,J147-1.96*O147/100))</f>
        <v>0.430358698475109</v>
      </c>
      <c r="Q147" s="55" t="n">
        <f aca="false">IF(J147="","",MIN(1,J147+1.96*O147/100))</f>
        <v>0.581391063354044</v>
      </c>
      <c r="R147" s="32" t="str">
        <f aca="false">IF(L147="","",IF(ABS(L147)&lt;=O147,"Yes","No"))</f>
        <v>Yes</v>
      </c>
      <c r="S147" s="32" t="str">
        <f aca="false">IF(L147="","",IF(ABS(L147)&lt;=1.96*O147,"Yes","No"))</f>
        <v>Yes</v>
      </c>
      <c r="T147" s="54" t="n">
        <f aca="false">IF(D147="","",ROUND(SQRT(((D147+G147)*O147/100)^2+(J147*(D147+G147)*0.09179)^2),0))</f>
        <v>190</v>
      </c>
      <c r="U147" s="32"/>
    </row>
    <row r="148" customFormat="false" ht="15" hidden="false" customHeight="false" outlineLevel="0" collapsed="false">
      <c r="A148" s="32" t="s">
        <v>198</v>
      </c>
      <c r="B148" s="32" t="s">
        <v>295</v>
      </c>
      <c r="C148" s="32" t="s">
        <v>303</v>
      </c>
      <c r="D148" s="54" t="n">
        <v>903</v>
      </c>
      <c r="E148" s="54" t="n">
        <v>890</v>
      </c>
      <c r="F148" s="65" t="n">
        <f aca="false">IF(E148="","",D148-E148)</f>
        <v>13</v>
      </c>
      <c r="G148" s="54" t="n">
        <v>786</v>
      </c>
      <c r="H148" s="54" t="n">
        <v>789</v>
      </c>
      <c r="I148" s="65" t="n">
        <f aca="false">IF(H148="","",G148-H148)</f>
        <v>-3</v>
      </c>
      <c r="J148" s="55" t="n">
        <f aca="false">IF(OR(D148="",D148+G148=0),"",D148/(D148+G148))</f>
        <v>0.534635879218472</v>
      </c>
      <c r="K148" s="55" t="n">
        <f aca="false">IF(E148="","",E148/(E148+H148))</f>
        <v>0.530077427039905</v>
      </c>
      <c r="L148" s="66" t="n">
        <f aca="false">IF(OR(K148="",J148=""),"",(J148-K148)*100)</f>
        <v>0.455845217856776</v>
      </c>
      <c r="M148" s="36" t="n">
        <v>3.24373994301843</v>
      </c>
      <c r="N148" s="36" t="n">
        <v>2.07911785891423</v>
      </c>
      <c r="O148" s="36" t="n">
        <f aca="false">SQRT(M148^2+N148^2)</f>
        <v>3.85286645099325</v>
      </c>
      <c r="P148" s="55" t="n">
        <f aca="false">IF(J148="","",MAX(0,J148-1.96*O148/100))</f>
        <v>0.459119696779005</v>
      </c>
      <c r="Q148" s="55" t="n">
        <f aca="false">IF(J148="","",MIN(1,J148+1.96*O148/100))</f>
        <v>0.61015206165794</v>
      </c>
      <c r="R148" s="32" t="str">
        <f aca="false">IF(L148="","",IF(ABS(L148)&lt;=O148,"Yes","No"))</f>
        <v>Yes</v>
      </c>
      <c r="S148" s="32" t="str">
        <f aca="false">IF(L148="","",IF(ABS(L148)&lt;=1.96*O148,"Yes","No"))</f>
        <v>Yes</v>
      </c>
      <c r="T148" s="54" t="n">
        <f aca="false">IF(D148="","",ROUND(SQRT(((D148+G148)*O148/100)^2+(J148*(D148+G148)*0.09179)^2),0))</f>
        <v>105</v>
      </c>
      <c r="U148" s="32"/>
    </row>
    <row r="149" customFormat="false" ht="15" hidden="false" customHeight="false" outlineLevel="0" collapsed="false">
      <c r="A149" s="32" t="s">
        <v>198</v>
      </c>
      <c r="B149" s="32" t="s">
        <v>295</v>
      </c>
      <c r="C149" s="32" t="s">
        <v>304</v>
      </c>
      <c r="D149" s="54" t="n">
        <v>812</v>
      </c>
      <c r="E149" s="54" t="n">
        <v>817</v>
      </c>
      <c r="F149" s="65" t="n">
        <f aca="false">IF(E149="","",D149-E149)</f>
        <v>-5</v>
      </c>
      <c r="G149" s="54" t="n">
        <v>771</v>
      </c>
      <c r="H149" s="54" t="n">
        <v>798</v>
      </c>
      <c r="I149" s="65" t="n">
        <f aca="false">IF(H149="","",G149-H149)</f>
        <v>-27</v>
      </c>
      <c r="J149" s="55" t="n">
        <f aca="false">IF(OR(D149="",D149+G149=0),"",D149/(D149+G149))</f>
        <v>0.512950094756791</v>
      </c>
      <c r="K149" s="55" t="n">
        <f aca="false">IF(E149="","",E149/(E149+H149))</f>
        <v>0.505882352941176</v>
      </c>
      <c r="L149" s="66" t="n">
        <f aca="false">IF(OR(K149="",J149=""),"",(J149-K149)*100)</f>
        <v>0.706774181561443</v>
      </c>
      <c r="M149" s="36" t="n">
        <v>3.24373994301843</v>
      </c>
      <c r="N149" s="36" t="n">
        <v>2.07911785891423</v>
      </c>
      <c r="O149" s="36" t="n">
        <f aca="false">SQRT(M149^2+N149^2)</f>
        <v>3.85286645099325</v>
      </c>
      <c r="P149" s="55" t="n">
        <f aca="false">IF(J149="","",MAX(0,J149-1.96*O149/100))</f>
        <v>0.437433912317323</v>
      </c>
      <c r="Q149" s="55" t="n">
        <f aca="false">IF(J149="","",MIN(1,J149+1.96*O149/100))</f>
        <v>0.588466277196259</v>
      </c>
      <c r="R149" s="32" t="str">
        <f aca="false">IF(L149="","",IF(ABS(L149)&lt;=O149,"Yes","No"))</f>
        <v>Yes</v>
      </c>
      <c r="S149" s="32" t="str">
        <f aca="false">IF(L149="","",IF(ABS(L149)&lt;=1.96*O149,"Yes","No"))</f>
        <v>Yes</v>
      </c>
      <c r="T149" s="54" t="n">
        <f aca="false">IF(D149="","",ROUND(SQRT(((D149+G149)*O149/100)^2+(J149*(D149+G149)*0.09179)^2),0))</f>
        <v>96</v>
      </c>
      <c r="U149" s="32"/>
    </row>
    <row r="150" customFormat="false" ht="15" hidden="false" customHeight="false" outlineLevel="0" collapsed="false">
      <c r="A150" s="32" t="s">
        <v>198</v>
      </c>
      <c r="B150" s="32" t="s">
        <v>295</v>
      </c>
      <c r="C150" s="32" t="s">
        <v>305</v>
      </c>
      <c r="D150" s="54" t="n">
        <v>581</v>
      </c>
      <c r="E150" s="54" t="n">
        <v>552</v>
      </c>
      <c r="F150" s="65" t="n">
        <f aca="false">IF(E150="","",D150-E150)</f>
        <v>29</v>
      </c>
      <c r="G150" s="54" t="n">
        <v>531</v>
      </c>
      <c r="H150" s="54" t="n">
        <v>556</v>
      </c>
      <c r="I150" s="65" t="n">
        <f aca="false">IF(H150="","",G150-H150)</f>
        <v>-25</v>
      </c>
      <c r="J150" s="55" t="n">
        <f aca="false">IF(OR(D150="",D150+G150=0),"",D150/(D150+G150))</f>
        <v>0.522482014388489</v>
      </c>
      <c r="K150" s="55" t="n">
        <f aca="false">IF(E150="","",E150/(E150+H150))</f>
        <v>0.498194945848375</v>
      </c>
      <c r="L150" s="66" t="n">
        <f aca="false">IF(OR(K150="",J150=""),"",(J150-K150)*100)</f>
        <v>2.42870685401138</v>
      </c>
      <c r="M150" s="36" t="n">
        <v>3.93172104178679</v>
      </c>
      <c r="N150" s="36" t="n">
        <v>2.07911785891423</v>
      </c>
      <c r="O150" s="36" t="n">
        <f aca="false">SQRT(M150^2+N150^2)</f>
        <v>4.44760176068913</v>
      </c>
      <c r="P150" s="55" t="n">
        <f aca="false">IF(J150="","",MAX(0,J150-1.96*O150/100))</f>
        <v>0.435309019878982</v>
      </c>
      <c r="Q150" s="55" t="n">
        <f aca="false">IF(J150="","",MIN(1,J150+1.96*O150/100))</f>
        <v>0.609655008897996</v>
      </c>
      <c r="R150" s="32" t="str">
        <f aca="false">IF(L150="","",IF(ABS(L150)&lt;=O150,"Yes","No"))</f>
        <v>Yes</v>
      </c>
      <c r="S150" s="32" t="str">
        <f aca="false">IF(L150="","",IF(ABS(L150)&lt;=1.96*O150,"Yes","No"))</f>
        <v>Yes</v>
      </c>
      <c r="T150" s="54" t="n">
        <f aca="false">IF(D150="","",ROUND(SQRT(((D150+G150)*O150/100)^2+(J150*(D150+G150)*0.09439)^2),0))</f>
        <v>74</v>
      </c>
      <c r="U150" s="32"/>
    </row>
    <row r="151" customFormat="false" ht="15" hidden="false" customHeight="false" outlineLevel="0" collapsed="false">
      <c r="A151" s="32" t="s">
        <v>198</v>
      </c>
      <c r="B151" s="32" t="s">
        <v>306</v>
      </c>
      <c r="C151" s="32" t="s">
        <v>306</v>
      </c>
      <c r="D151" s="54" t="n">
        <v>928</v>
      </c>
      <c r="E151" s="54" t="n">
        <v>985</v>
      </c>
      <c r="F151" s="65" t="n">
        <f aca="false">IF(E151="","",D151-E151)</f>
        <v>-57</v>
      </c>
      <c r="G151" s="54" t="n">
        <v>1678</v>
      </c>
      <c r="H151" s="54" t="n">
        <v>1586</v>
      </c>
      <c r="I151" s="65" t="n">
        <f aca="false">IF(H151="","",G151-H151)</f>
        <v>92</v>
      </c>
      <c r="J151" s="55" t="n">
        <f aca="false">IF(OR(D151="",D151+G151=0),"",D151/(D151+G151))</f>
        <v>0.356101304681504</v>
      </c>
      <c r="K151" s="55" t="n">
        <f aca="false">IF(E151="","",E151/(E151+H151))</f>
        <v>0.383119408790354</v>
      </c>
      <c r="L151" s="66" t="n">
        <f aca="false">IF(OR(K151="",J151=""),"",(J151-K151)*100)</f>
        <v>-2.70181041088498</v>
      </c>
      <c r="M151" s="36" t="n">
        <v>3.24373994301843</v>
      </c>
      <c r="N151" s="36" t="n">
        <v>2.07911785891423</v>
      </c>
      <c r="O151" s="36" t="n">
        <f aca="false">SQRT(M151^2+N151^2)</f>
        <v>3.85286645099325</v>
      </c>
      <c r="P151" s="55" t="n">
        <f aca="false">IF(J151="","",MAX(0,J151-1.96*O151/100))</f>
        <v>0.280585122242037</v>
      </c>
      <c r="Q151" s="55" t="n">
        <f aca="false">IF(J151="","",MIN(1,J151+1.96*O151/100))</f>
        <v>0.431617487120972</v>
      </c>
      <c r="R151" s="32" t="str">
        <f aca="false">IF(L151="","",IF(ABS(L151)&lt;=O151,"Yes","No"))</f>
        <v>Yes</v>
      </c>
      <c r="S151" s="32" t="str">
        <f aca="false">IF(L151="","",IF(ABS(L151)&lt;=1.96*O151,"Yes","No"))</f>
        <v>Yes</v>
      </c>
      <c r="T151" s="54" t="n">
        <f aca="false">IF(D151="","",ROUND(SQRT(((D151+G151)*O151/100)^2+(J151*(D151+G151)*0.09179)^2),0))</f>
        <v>132</v>
      </c>
      <c r="U151" s="32"/>
    </row>
    <row r="152" customFormat="false" ht="15" hidden="false" customHeight="false" outlineLevel="0" collapsed="false">
      <c r="A152" s="32" t="s">
        <v>198</v>
      </c>
      <c r="B152" s="32" t="s">
        <v>307</v>
      </c>
      <c r="C152" s="32" t="s">
        <v>307</v>
      </c>
      <c r="D152" s="54" t="n">
        <v>520</v>
      </c>
      <c r="E152" s="54" t="n">
        <v>543</v>
      </c>
      <c r="F152" s="65" t="n">
        <f aca="false">IF(E152="","",D152-E152)</f>
        <v>-23</v>
      </c>
      <c r="G152" s="54" t="n">
        <v>1044</v>
      </c>
      <c r="H152" s="54" t="n">
        <v>990</v>
      </c>
      <c r="I152" s="65" t="n">
        <f aca="false">IF(H152="","",G152-H152)</f>
        <v>54</v>
      </c>
      <c r="J152" s="55" t="n">
        <f aca="false">IF(OR(D152="",D152+G152=0),"",D152/(D152+G152))</f>
        <v>0.332480818414322</v>
      </c>
      <c r="K152" s="55" t="n">
        <f aca="false">IF(E152="","",E152/(E152+H152))</f>
        <v>0.354207436399217</v>
      </c>
      <c r="L152" s="66" t="n">
        <f aca="false">IF(OR(K152="",J152=""),"",(J152-K152)*100)</f>
        <v>-2.17266179848949</v>
      </c>
      <c r="M152" s="36" t="n">
        <v>3.24373994301843</v>
      </c>
      <c r="N152" s="36" t="n">
        <v>2.07911785891423</v>
      </c>
      <c r="O152" s="36" t="n">
        <f aca="false">SQRT(M152^2+N152^2)</f>
        <v>3.85286645099325</v>
      </c>
      <c r="P152" s="55" t="n">
        <f aca="false">IF(J152="","",MAX(0,J152-1.96*O152/100))</f>
        <v>0.256964635974855</v>
      </c>
      <c r="Q152" s="55" t="n">
        <f aca="false">IF(J152="","",MIN(1,J152+1.96*O152/100))</f>
        <v>0.40799700085379</v>
      </c>
      <c r="R152" s="32" t="str">
        <f aca="false">IF(L152="","",IF(ABS(L152)&lt;=O152,"Yes","No"))</f>
        <v>Yes</v>
      </c>
      <c r="S152" s="32" t="str">
        <f aca="false">IF(L152="","",IF(ABS(L152)&lt;=1.96*O152,"Yes","No"))</f>
        <v>Yes</v>
      </c>
      <c r="T152" s="54" t="n">
        <f aca="false">IF(D152="","",ROUND(SQRT(((D152+G152)*O152/100)^2+(J152*(D152+G152)*0.09179)^2),0))</f>
        <v>77</v>
      </c>
      <c r="U152" s="32"/>
    </row>
    <row r="153" customFormat="false" ht="15" hidden="false" customHeight="false" outlineLevel="0" collapsed="false">
      <c r="A153" s="32" t="s">
        <v>198</v>
      </c>
      <c r="B153" s="32" t="s">
        <v>308</v>
      </c>
      <c r="C153" s="32" t="s">
        <v>309</v>
      </c>
      <c r="D153" s="54" t="n">
        <v>177</v>
      </c>
      <c r="E153" s="54" t="n">
        <v>181</v>
      </c>
      <c r="F153" s="65" t="n">
        <f aca="false">IF(E153="","",D153-E153)</f>
        <v>-4</v>
      </c>
      <c r="G153" s="54" t="n">
        <v>502</v>
      </c>
      <c r="H153" s="54" t="n">
        <v>482</v>
      </c>
      <c r="I153" s="65" t="n">
        <f aca="false">IF(H153="","",G153-H153)</f>
        <v>20</v>
      </c>
      <c r="J153" s="55" t="n">
        <f aca="false">IF(OR(D153="",D153+G153=0),"",D153/(D153+G153))</f>
        <v>0.260677466863034</v>
      </c>
      <c r="K153" s="55" t="n">
        <f aca="false">IF(E153="","",E153/(E153+H153))</f>
        <v>0.273001508295626</v>
      </c>
      <c r="L153" s="66" t="n">
        <f aca="false">IF(OR(K153="",J153=""),"",(J153-K153)*100)</f>
        <v>-1.2324041432592</v>
      </c>
      <c r="M153" s="36" t="n">
        <v>6.05013361813634</v>
      </c>
      <c r="N153" s="36" t="n">
        <v>2.07911785891423</v>
      </c>
      <c r="O153" s="36" t="n">
        <f aca="false">SQRT(M153^2+N153^2)</f>
        <v>6.39740946544455</v>
      </c>
      <c r="P153" s="55" t="n">
        <f aca="false">IF(J153="","",MAX(0,J153-1.96*O153/100))</f>
        <v>0.135288241340321</v>
      </c>
      <c r="Q153" s="55" t="n">
        <f aca="false">IF(J153="","",MIN(1,J153+1.96*O153/100))</f>
        <v>0.386066692385747</v>
      </c>
      <c r="R153" s="32" t="str">
        <f aca="false">IF(L153="","",IF(ABS(L153)&lt;=O153,"Yes","No"))</f>
        <v>Yes</v>
      </c>
      <c r="S153" s="32" t="str">
        <f aca="false">IF(L153="","",IF(ABS(L153)&lt;=1.96*O153,"Yes","No"))</f>
        <v>Yes</v>
      </c>
      <c r="T153" s="54" t="n">
        <f aca="false">IF(D153="","",ROUND(SQRT(((D153+G153)*O153/100)^2+(J153*(D153+G153)*0.15542)^2),0))</f>
        <v>51</v>
      </c>
      <c r="U153" s="32"/>
    </row>
    <row r="154" customFormat="false" ht="15" hidden="false" customHeight="false" outlineLevel="0" collapsed="false">
      <c r="A154" s="32" t="s">
        <v>198</v>
      </c>
      <c r="B154" s="32" t="s">
        <v>308</v>
      </c>
      <c r="C154" s="32" t="s">
        <v>310</v>
      </c>
      <c r="D154" s="54" t="n">
        <v>135</v>
      </c>
      <c r="E154" s="54" t="n">
        <v>147</v>
      </c>
      <c r="F154" s="65" t="n">
        <f aca="false">IF(E154="","",D154-E154)</f>
        <v>-12</v>
      </c>
      <c r="G154" s="54" t="n">
        <v>326</v>
      </c>
      <c r="H154" s="54" t="n">
        <v>314</v>
      </c>
      <c r="I154" s="65" t="n">
        <f aca="false">IF(H154="","",G154-H154)</f>
        <v>12</v>
      </c>
      <c r="J154" s="55" t="n">
        <f aca="false">IF(OR(D154="",D154+G154=0),"",D154/(D154+G154))</f>
        <v>0.292841648590022</v>
      </c>
      <c r="K154" s="55" t="n">
        <f aca="false">IF(E154="","",E154/(E154+H154))</f>
        <v>0.318872017353579</v>
      </c>
      <c r="L154" s="66" t="n">
        <f aca="false">IF(OR(K154="",J154=""),"",(J154-K154)*100)</f>
        <v>-2.60303687635575</v>
      </c>
      <c r="M154" s="36" t="n">
        <v>6.05013361813634</v>
      </c>
      <c r="N154" s="36" t="n">
        <v>2.07911785891423</v>
      </c>
      <c r="O154" s="36" t="n">
        <f aca="false">SQRT(M154^2+N154^2)</f>
        <v>6.39740946544455</v>
      </c>
      <c r="P154" s="55" t="n">
        <f aca="false">IF(J154="","",MAX(0,J154-1.96*O154/100))</f>
        <v>0.167452423067309</v>
      </c>
      <c r="Q154" s="55" t="n">
        <f aca="false">IF(J154="","",MIN(1,J154+1.96*O154/100))</f>
        <v>0.418230874112735</v>
      </c>
      <c r="R154" s="32" t="str">
        <f aca="false">IF(L154="","",IF(ABS(L154)&lt;=O154,"Yes","No"))</f>
        <v>Yes</v>
      </c>
      <c r="S154" s="32" t="str">
        <f aca="false">IF(L154="","",IF(ABS(L154)&lt;=1.96*O154,"Yes","No"))</f>
        <v>Yes</v>
      </c>
      <c r="T154" s="54" t="n">
        <f aca="false">IF(D154="","",ROUND(SQRT(((D154+G154)*O154/100)^2+(J154*(D154+G154)*0.15542)^2),0))</f>
        <v>36</v>
      </c>
      <c r="U154" s="32"/>
    </row>
    <row r="155" customFormat="false" ht="15" hidden="false" customHeight="false" outlineLevel="0" collapsed="false">
      <c r="A155" s="32" t="s">
        <v>198</v>
      </c>
      <c r="B155" s="32" t="s">
        <v>308</v>
      </c>
      <c r="C155" s="32" t="s">
        <v>311</v>
      </c>
      <c r="D155" s="54" t="n">
        <v>484</v>
      </c>
      <c r="E155" s="54" t="n">
        <v>522</v>
      </c>
      <c r="F155" s="65" t="n">
        <f aca="false">IF(E155="","",D155-E155)</f>
        <v>-38</v>
      </c>
      <c r="G155" s="54" t="n">
        <v>1081</v>
      </c>
      <c r="H155" s="54" t="n">
        <v>1060</v>
      </c>
      <c r="I155" s="65" t="n">
        <f aca="false">IF(H155="","",G155-H155)</f>
        <v>21</v>
      </c>
      <c r="J155" s="55" t="n">
        <f aca="false">IF(OR(D155="",D155+G155=0),"",D155/(D155+G155))</f>
        <v>0.30926517571885</v>
      </c>
      <c r="K155" s="55" t="n">
        <f aca="false">IF(E155="","",E155/(E155+H155))</f>
        <v>0.329962073324905</v>
      </c>
      <c r="L155" s="66" t="n">
        <f aca="false">IF(OR(K155="",J155=""),"",(J155-K155)*100)</f>
        <v>-2.06968976060554</v>
      </c>
      <c r="M155" s="36" t="n">
        <v>3.24373994301843</v>
      </c>
      <c r="N155" s="36" t="n">
        <v>2.07911785891423</v>
      </c>
      <c r="O155" s="36" t="n">
        <f aca="false">SQRT(M155^2+N155^2)</f>
        <v>3.85286645099325</v>
      </c>
      <c r="P155" s="55" t="n">
        <f aca="false">IF(J155="","",MAX(0,J155-1.96*O155/100))</f>
        <v>0.233748993279382</v>
      </c>
      <c r="Q155" s="55" t="n">
        <f aca="false">IF(J155="","",MIN(1,J155+1.96*O155/100))</f>
        <v>0.384781358158317</v>
      </c>
      <c r="R155" s="32" t="str">
        <f aca="false">IF(L155="","",IF(ABS(L155)&lt;=O155,"Yes","No"))</f>
        <v>Yes</v>
      </c>
      <c r="S155" s="32" t="str">
        <f aca="false">IF(L155="","",IF(ABS(L155)&lt;=1.96*O155,"Yes","No"))</f>
        <v>Yes</v>
      </c>
      <c r="T155" s="54" t="n">
        <f aca="false">IF(D155="","",ROUND(SQRT(((D155+G155)*O155/100)^2+(J155*(D155+G155)*0.09179)^2),0))</f>
        <v>75</v>
      </c>
      <c r="U155" s="32"/>
    </row>
    <row r="156" customFormat="false" ht="15" hidden="false" customHeight="false" outlineLevel="0" collapsed="false">
      <c r="A156" s="32" t="s">
        <v>198</v>
      </c>
      <c r="B156" s="32" t="s">
        <v>312</v>
      </c>
      <c r="C156" s="32" t="s">
        <v>312</v>
      </c>
      <c r="D156" s="54" t="n">
        <v>1012</v>
      </c>
      <c r="E156" s="54" t="n">
        <v>980</v>
      </c>
      <c r="F156" s="65" t="n">
        <f aca="false">IF(E156="","",D156-E156)</f>
        <v>32</v>
      </c>
      <c r="G156" s="54" t="n">
        <v>888</v>
      </c>
      <c r="H156" s="54" t="n">
        <v>872</v>
      </c>
      <c r="I156" s="65" t="n">
        <f aca="false">IF(H156="","",G156-H156)</f>
        <v>16</v>
      </c>
      <c r="J156" s="55" t="n">
        <f aca="false">IF(OR(D156="",D156+G156=0),"",D156/(D156+G156))</f>
        <v>0.532631578947369</v>
      </c>
      <c r="K156" s="55" t="n">
        <f aca="false">IF(E156="","",E156/(E156+H156))</f>
        <v>0.529157667386609</v>
      </c>
      <c r="L156" s="66" t="n">
        <f aca="false">IF(OR(K156="",J156=""),"",(J156-K156)*100)</f>
        <v>0.347391156075938</v>
      </c>
      <c r="M156" s="36" t="n">
        <v>3.24373994301843</v>
      </c>
      <c r="N156" s="36" t="n">
        <v>2.07911785891423</v>
      </c>
      <c r="O156" s="36" t="n">
        <f aca="false">SQRT(M156^2+N156^2)</f>
        <v>3.85286645099325</v>
      </c>
      <c r="P156" s="55" t="n">
        <f aca="false">IF(J156="","",MAX(0,J156-1.96*O156/100))</f>
        <v>0.457115396507901</v>
      </c>
      <c r="Q156" s="55" t="n">
        <f aca="false">IF(J156="","",MIN(1,J156+1.96*O156/100))</f>
        <v>0.608147761386836</v>
      </c>
      <c r="R156" s="32" t="str">
        <f aca="false">IF(L156="","",IF(ABS(L156)&lt;=O156,"Yes","No"))</f>
        <v>Yes</v>
      </c>
      <c r="S156" s="32" t="str">
        <f aca="false">IF(L156="","",IF(ABS(L156)&lt;=1.96*O156,"Yes","No"))</f>
        <v>Yes</v>
      </c>
      <c r="T156" s="54" t="n">
        <f aca="false">IF(D156="","",ROUND(SQRT(((D156+G156)*O156/100)^2+(J156*(D156+G156)*0.09179)^2),0))</f>
        <v>118</v>
      </c>
      <c r="U156" s="32"/>
    </row>
    <row r="157" customFormat="false" ht="15" hidden="false" customHeight="false" outlineLevel="0" collapsed="false">
      <c r="A157" s="32" t="s">
        <v>198</v>
      </c>
      <c r="B157" s="32" t="s">
        <v>313</v>
      </c>
      <c r="C157" s="32" t="s">
        <v>314</v>
      </c>
      <c r="D157" s="54" t="n">
        <v>957</v>
      </c>
      <c r="E157" s="54" t="n">
        <v>1010</v>
      </c>
      <c r="F157" s="65" t="n">
        <f aca="false">IF(E157="","",D157-E157)</f>
        <v>-53</v>
      </c>
      <c r="G157" s="54" t="n">
        <v>1404</v>
      </c>
      <c r="H157" s="54" t="n">
        <v>1334</v>
      </c>
      <c r="I157" s="65" t="n">
        <f aca="false">IF(H157="","",G157-H157)</f>
        <v>70</v>
      </c>
      <c r="J157" s="55" t="n">
        <f aca="false">IF(OR(D157="",D157+G157=0),"",D157/(D157+G157))</f>
        <v>0.405336721728081</v>
      </c>
      <c r="K157" s="55" t="n">
        <f aca="false">IF(E157="","",E157/(E157+H157))</f>
        <v>0.430887372013652</v>
      </c>
      <c r="L157" s="66" t="n">
        <f aca="false">IF(OR(K157="",J157=""),"",(J157-K157)*100)</f>
        <v>-2.55506502855706</v>
      </c>
      <c r="M157" s="36" t="n">
        <v>3.24373994301843</v>
      </c>
      <c r="N157" s="36" t="n">
        <v>2.07911785891423</v>
      </c>
      <c r="O157" s="36" t="n">
        <f aca="false">SQRT(M157^2+N157^2)</f>
        <v>3.85286645099325</v>
      </c>
      <c r="P157" s="55" t="n">
        <f aca="false">IF(J157="","",MAX(0,J157-1.96*O157/100))</f>
        <v>0.329820539288614</v>
      </c>
      <c r="Q157" s="55" t="n">
        <f aca="false">IF(J157="","",MIN(1,J157+1.96*O157/100))</f>
        <v>0.480852904167549</v>
      </c>
      <c r="R157" s="32" t="str">
        <f aca="false">IF(L157="","",IF(ABS(L157)&lt;=O157,"Yes","No"))</f>
        <v>Yes</v>
      </c>
      <c r="S157" s="32" t="str">
        <f aca="false">IF(L157="","",IF(ABS(L157)&lt;=1.96*O157,"Yes","No"))</f>
        <v>Yes</v>
      </c>
      <c r="T157" s="54" t="n">
        <f aca="false">IF(D157="","",ROUND(SQRT(((D157+G157)*O157/100)^2+(J157*(D157+G157)*0.09179)^2),0))</f>
        <v>126</v>
      </c>
      <c r="U157" s="32"/>
    </row>
    <row r="158" customFormat="false" ht="15" hidden="false" customHeight="false" outlineLevel="0" collapsed="false">
      <c r="A158" s="32" t="s">
        <v>198</v>
      </c>
      <c r="B158" s="32" t="s">
        <v>313</v>
      </c>
      <c r="C158" s="32" t="s">
        <v>315</v>
      </c>
      <c r="D158" s="54" t="n">
        <v>852</v>
      </c>
      <c r="E158" s="54" t="n">
        <v>860</v>
      </c>
      <c r="F158" s="65" t="n">
        <f aca="false">IF(E158="","",D158-E158)</f>
        <v>-8</v>
      </c>
      <c r="G158" s="54" t="n">
        <v>1370</v>
      </c>
      <c r="H158" s="54" t="n">
        <v>1332</v>
      </c>
      <c r="I158" s="65" t="n">
        <f aca="false">IF(H158="","",G158-H158)</f>
        <v>38</v>
      </c>
      <c r="J158" s="55" t="n">
        <f aca="false">IF(OR(D158="",D158+G158=0),"",D158/(D158+G158))</f>
        <v>0.383438343834383</v>
      </c>
      <c r="K158" s="55" t="n">
        <f aca="false">IF(E158="","",E158/(E158+H158))</f>
        <v>0.392335766423358</v>
      </c>
      <c r="L158" s="66" t="n">
        <f aca="false">IF(OR(K158="",J158=""),"",(J158-K158)*100)</f>
        <v>-0.889742258897419</v>
      </c>
      <c r="M158" s="36" t="n">
        <v>3.24373994301843</v>
      </c>
      <c r="N158" s="36" t="n">
        <v>2.07911785891423</v>
      </c>
      <c r="O158" s="36" t="n">
        <f aca="false">SQRT(M158^2+N158^2)</f>
        <v>3.85286645099325</v>
      </c>
      <c r="P158" s="55" t="n">
        <f aca="false">IF(J158="","",MAX(0,J158-1.96*O158/100))</f>
        <v>0.307922161394916</v>
      </c>
      <c r="Q158" s="55" t="n">
        <f aca="false">IF(J158="","",MIN(1,J158+1.96*O158/100))</f>
        <v>0.458954526273851</v>
      </c>
      <c r="R158" s="32" t="str">
        <f aca="false">IF(L158="","",IF(ABS(L158)&lt;=O158,"Yes","No"))</f>
        <v>Yes</v>
      </c>
      <c r="S158" s="32" t="str">
        <f aca="false">IF(L158="","",IF(ABS(L158)&lt;=1.96*O158,"Yes","No"))</f>
        <v>Yes</v>
      </c>
      <c r="T158" s="54" t="n">
        <f aca="false">IF(D158="","",ROUND(SQRT(((D158+G158)*O158/100)^2+(J158*(D158+G158)*0.09179)^2),0))</f>
        <v>116</v>
      </c>
      <c r="U158" s="32"/>
    </row>
    <row r="159" customFormat="false" ht="15" hidden="false" customHeight="false" outlineLevel="0" collapsed="false">
      <c r="A159" s="32" t="s">
        <v>198</v>
      </c>
      <c r="B159" s="32" t="s">
        <v>313</v>
      </c>
      <c r="C159" s="32" t="s">
        <v>316</v>
      </c>
      <c r="D159" s="54" t="n">
        <v>444</v>
      </c>
      <c r="E159" s="54" t="n">
        <v>449</v>
      </c>
      <c r="F159" s="65" t="n">
        <f aca="false">IF(E159="","",D159-E159)</f>
        <v>-5</v>
      </c>
      <c r="G159" s="54" t="n">
        <v>699</v>
      </c>
      <c r="H159" s="54" t="n">
        <v>705</v>
      </c>
      <c r="I159" s="65" t="n">
        <f aca="false">IF(H159="","",G159-H159)</f>
        <v>-6</v>
      </c>
      <c r="J159" s="55" t="n">
        <f aca="false">IF(OR(D159="",D159+G159=0),"",D159/(D159+G159))</f>
        <v>0.388451443569554</v>
      </c>
      <c r="K159" s="55" t="n">
        <f aca="false">IF(E159="","",E159/(E159+H159))</f>
        <v>0.389081455805893</v>
      </c>
      <c r="L159" s="66" t="n">
        <f aca="false">IF(OR(K159="",J159=""),"",(J159-K159)*100)</f>
        <v>-0.063001223633874</v>
      </c>
      <c r="M159" s="36" t="n">
        <v>3.93172104178679</v>
      </c>
      <c r="N159" s="36" t="n">
        <v>2.07911785891423</v>
      </c>
      <c r="O159" s="36" t="n">
        <f aca="false">SQRT(M159^2+N159^2)</f>
        <v>4.44760176068913</v>
      </c>
      <c r="P159" s="55" t="n">
        <f aca="false">IF(J159="","",MAX(0,J159-1.96*O159/100))</f>
        <v>0.301278449060047</v>
      </c>
      <c r="Q159" s="55" t="n">
        <f aca="false">IF(J159="","",MIN(1,J159+1.96*O159/100))</f>
        <v>0.475624438079061</v>
      </c>
      <c r="R159" s="32" t="str">
        <f aca="false">IF(L159="","",IF(ABS(L159)&lt;=O159,"Yes","No"))</f>
        <v>Yes</v>
      </c>
      <c r="S159" s="32" t="str">
        <f aca="false">IF(L159="","",IF(ABS(L159)&lt;=1.96*O159,"Yes","No"))</f>
        <v>Yes</v>
      </c>
      <c r="T159" s="54" t="n">
        <f aca="false">IF(D159="","",ROUND(SQRT(((D159+G159)*O159/100)^2+(J159*(D159+G159)*0.09439)^2),0))</f>
        <v>66</v>
      </c>
      <c r="U159" s="32"/>
    </row>
    <row r="160" customFormat="false" ht="15" hidden="false" customHeight="false" outlineLevel="0" collapsed="false">
      <c r="A160" s="32" t="s">
        <v>198</v>
      </c>
      <c r="B160" s="32" t="s">
        <v>313</v>
      </c>
      <c r="C160" s="32" t="s">
        <v>317</v>
      </c>
      <c r="D160" s="54" t="n">
        <v>639</v>
      </c>
      <c r="E160" s="54" t="n">
        <v>654</v>
      </c>
      <c r="F160" s="65" t="n">
        <f aca="false">IF(E160="","",D160-E160)</f>
        <v>-15</v>
      </c>
      <c r="G160" s="54" t="n">
        <v>1010</v>
      </c>
      <c r="H160" s="54" t="n">
        <v>979</v>
      </c>
      <c r="I160" s="65" t="n">
        <f aca="false">IF(H160="","",G160-H160)</f>
        <v>31</v>
      </c>
      <c r="J160" s="55" t="n">
        <f aca="false">IF(OR(D160="",D160+G160=0),"",D160/(D160+G160))</f>
        <v>0.387507580351728</v>
      </c>
      <c r="K160" s="55" t="n">
        <f aca="false">IF(E160="","",E160/(E160+H160))</f>
        <v>0.400489895897122</v>
      </c>
      <c r="L160" s="66" t="n">
        <f aca="false">IF(OR(K160="",J160=""),"",(J160-K160)*100)</f>
        <v>-1.29823155453935</v>
      </c>
      <c r="M160" s="36" t="n">
        <v>3.24373994301843</v>
      </c>
      <c r="N160" s="36" t="n">
        <v>2.07911785891423</v>
      </c>
      <c r="O160" s="36" t="n">
        <f aca="false">SQRT(M160^2+N160^2)</f>
        <v>3.85286645099325</v>
      </c>
      <c r="P160" s="55" t="n">
        <f aca="false">IF(J160="","",MAX(0,J160-1.96*O160/100))</f>
        <v>0.311991397912261</v>
      </c>
      <c r="Q160" s="55" t="n">
        <f aca="false">IF(J160="","",MIN(1,J160+1.96*O160/100))</f>
        <v>0.463023762791196</v>
      </c>
      <c r="R160" s="32" t="str">
        <f aca="false">IF(L160="","",IF(ABS(L160)&lt;=O160,"Yes","No"))</f>
        <v>Yes</v>
      </c>
      <c r="S160" s="32" t="str">
        <f aca="false">IF(L160="","",IF(ABS(L160)&lt;=1.96*O160,"Yes","No"))</f>
        <v>Yes</v>
      </c>
      <c r="T160" s="54" t="n">
        <f aca="false">IF(D160="","",ROUND(SQRT(((D160+G160)*O160/100)^2+(J160*(D160+G160)*0.09179)^2),0))</f>
        <v>86</v>
      </c>
      <c r="U160" s="32"/>
    </row>
    <row r="161" customFormat="false" ht="15" hidden="false" customHeight="false" outlineLevel="0" collapsed="false">
      <c r="A161" s="32" t="s">
        <v>198</v>
      </c>
      <c r="B161" s="32" t="s">
        <v>313</v>
      </c>
      <c r="C161" s="32" t="s">
        <v>318</v>
      </c>
      <c r="D161" s="54" t="n">
        <v>545</v>
      </c>
      <c r="E161" s="54" t="n">
        <v>557</v>
      </c>
      <c r="F161" s="65" t="n">
        <f aca="false">IF(E161="","",D161-E161)</f>
        <v>-12</v>
      </c>
      <c r="G161" s="54" t="n">
        <v>928</v>
      </c>
      <c r="H161" s="54" t="n">
        <v>890</v>
      </c>
      <c r="I161" s="65" t="n">
        <f aca="false">IF(H161="","",G161-H161)</f>
        <v>38</v>
      </c>
      <c r="J161" s="55" t="n">
        <f aca="false">IF(OR(D161="",D161+G161=0),"",D161/(D161+G161))</f>
        <v>0.369993211133741</v>
      </c>
      <c r="K161" s="55" t="n">
        <f aca="false">IF(E161="","",E161/(E161+H161))</f>
        <v>0.384934346924672</v>
      </c>
      <c r="L161" s="66" t="n">
        <f aca="false">IF(OR(K161="",J161=""),"",(J161-K161)*100)</f>
        <v>-1.4941135790931</v>
      </c>
      <c r="M161" s="36" t="n">
        <v>3.24373994301843</v>
      </c>
      <c r="N161" s="36" t="n">
        <v>2.07911785891423</v>
      </c>
      <c r="O161" s="36" t="n">
        <f aca="false">SQRT(M161^2+N161^2)</f>
        <v>3.85286645099325</v>
      </c>
      <c r="P161" s="55" t="n">
        <f aca="false">IF(J161="","",MAX(0,J161-1.96*O161/100))</f>
        <v>0.294477028694273</v>
      </c>
      <c r="Q161" s="55" t="n">
        <f aca="false">IF(J161="","",MIN(1,J161+1.96*O161/100))</f>
        <v>0.445509393573208</v>
      </c>
      <c r="R161" s="32" t="str">
        <f aca="false">IF(L161="","",IF(ABS(L161)&lt;=O161,"Yes","No"))</f>
        <v>Yes</v>
      </c>
      <c r="S161" s="32" t="str">
        <f aca="false">IF(L161="","",IF(ABS(L161)&lt;=1.96*O161,"Yes","No"))</f>
        <v>Yes</v>
      </c>
      <c r="T161" s="54" t="n">
        <f aca="false">IF(D161="","",ROUND(SQRT(((D161+G161)*O161/100)^2+(J161*(D161+G161)*0.09179)^2),0))</f>
        <v>76</v>
      </c>
      <c r="U161" s="32"/>
    </row>
    <row r="162" customFormat="false" ht="15" hidden="false" customHeight="false" outlineLevel="0" collapsed="false">
      <c r="A162" s="32" t="s">
        <v>198</v>
      </c>
      <c r="B162" s="32" t="s">
        <v>313</v>
      </c>
      <c r="C162" s="32" t="s">
        <v>319</v>
      </c>
      <c r="D162" s="54" t="n">
        <v>502</v>
      </c>
      <c r="E162" s="54" t="n">
        <v>492</v>
      </c>
      <c r="F162" s="65" t="n">
        <f aca="false">IF(E162="","",D162-E162)</f>
        <v>10</v>
      </c>
      <c r="G162" s="54" t="n">
        <v>697</v>
      </c>
      <c r="H162" s="54" t="n">
        <v>675</v>
      </c>
      <c r="I162" s="65" t="n">
        <f aca="false">IF(H162="","",G162-H162)</f>
        <v>22</v>
      </c>
      <c r="J162" s="55" t="n">
        <f aca="false">IF(OR(D162="",D162+G162=0),"",D162/(D162+G162))</f>
        <v>0.418682235195997</v>
      </c>
      <c r="K162" s="55" t="n">
        <f aca="false">IF(E162="","",E162/(E162+H162))</f>
        <v>0.42159383033419</v>
      </c>
      <c r="L162" s="66" t="n">
        <f aca="false">IF(OR(K162="",J162=""),"",(J162-K162)*100)</f>
        <v>-0.291159513819356</v>
      </c>
      <c r="M162" s="36" t="n">
        <v>3.24373994301843</v>
      </c>
      <c r="N162" s="36" t="n">
        <v>2.07911785891423</v>
      </c>
      <c r="O162" s="36" t="n">
        <f aca="false">SQRT(M162^2+N162^2)</f>
        <v>3.85286645099325</v>
      </c>
      <c r="P162" s="55" t="n">
        <f aca="false">IF(J162="","",MAX(0,J162-1.96*O162/100))</f>
        <v>0.343166052756529</v>
      </c>
      <c r="Q162" s="55" t="n">
        <f aca="false">IF(J162="","",MIN(1,J162+1.96*O162/100))</f>
        <v>0.494198417635464</v>
      </c>
      <c r="R162" s="32" t="str">
        <f aca="false">IF(L162="","",IF(ABS(L162)&lt;=O162,"Yes","No"))</f>
        <v>Yes</v>
      </c>
      <c r="S162" s="32" t="str">
        <f aca="false">IF(L162="","",IF(ABS(L162)&lt;=1.96*O162,"Yes","No"))</f>
        <v>Yes</v>
      </c>
      <c r="T162" s="54" t="n">
        <f aca="false">IF(D162="","",ROUND(SQRT(((D162+G162)*O162/100)^2+(J162*(D162+G162)*0.09179)^2),0))</f>
        <v>65</v>
      </c>
      <c r="U162" s="32"/>
    </row>
    <row r="163" customFormat="false" ht="15" hidden="false" customHeight="false" outlineLevel="0" collapsed="false">
      <c r="A163" s="32" t="s">
        <v>198</v>
      </c>
      <c r="B163" s="32" t="s">
        <v>320</v>
      </c>
      <c r="C163" s="32" t="s">
        <v>321</v>
      </c>
      <c r="D163" s="54" t="n">
        <v>676</v>
      </c>
      <c r="E163" s="54" t="n">
        <v>668</v>
      </c>
      <c r="F163" s="65" t="n">
        <f aca="false">IF(E163="","",D163-E163)</f>
        <v>8</v>
      </c>
      <c r="G163" s="54" t="n">
        <v>713</v>
      </c>
      <c r="H163" s="54" t="n">
        <v>693</v>
      </c>
      <c r="I163" s="65" t="n">
        <f aca="false">IF(H163="","",G163-H163)</f>
        <v>20</v>
      </c>
      <c r="J163" s="55" t="n">
        <f aca="false">IF(OR(D163="",D163+G163=0),"",D163/(D163+G163))</f>
        <v>0.486681065514759</v>
      </c>
      <c r="K163" s="55" t="n">
        <f aca="false">IF(E163="","",E163/(E163+H163))</f>
        <v>0.490815576781778</v>
      </c>
      <c r="L163" s="66" t="n">
        <f aca="false">IF(OR(K163="",J163=""),"",(J163-K163)*100)</f>
        <v>-0.41345112670193</v>
      </c>
      <c r="M163" s="36" t="n">
        <v>3.24373994301843</v>
      </c>
      <c r="N163" s="36" t="n">
        <v>2.07911785891423</v>
      </c>
      <c r="O163" s="36" t="n">
        <f aca="false">SQRT(M163^2+N163^2)</f>
        <v>3.85286645099325</v>
      </c>
      <c r="P163" s="55" t="n">
        <f aca="false">IF(J163="","",MAX(0,J163-1.96*O163/100))</f>
        <v>0.411164883075291</v>
      </c>
      <c r="Q163" s="55" t="n">
        <f aca="false">IF(J163="","",MIN(1,J163+1.96*O163/100))</f>
        <v>0.562197247954226</v>
      </c>
      <c r="R163" s="32" t="str">
        <f aca="false">IF(L163="","",IF(ABS(L163)&lt;=O163,"Yes","No"))</f>
        <v>Yes</v>
      </c>
      <c r="S163" s="32" t="str">
        <f aca="false">IF(L163="","",IF(ABS(L163)&lt;=1.96*O163,"Yes","No"))</f>
        <v>Yes</v>
      </c>
      <c r="T163" s="54" t="n">
        <f aca="false">IF(D163="","",ROUND(SQRT(((D163+G163)*O163/100)^2+(J163*(D163+G163)*0.09179)^2),0))</f>
        <v>82</v>
      </c>
      <c r="U163" s="32"/>
    </row>
    <row r="164" customFormat="false" ht="15" hidden="false" customHeight="false" outlineLevel="0" collapsed="false">
      <c r="A164" s="32" t="s">
        <v>198</v>
      </c>
      <c r="B164" s="32" t="s">
        <v>320</v>
      </c>
      <c r="C164" s="32" t="s">
        <v>322</v>
      </c>
      <c r="D164" s="54" t="n">
        <v>804</v>
      </c>
      <c r="E164" s="54" t="n">
        <v>803</v>
      </c>
      <c r="F164" s="65" t="n">
        <f aca="false">IF(E164="","",D164-E164)</f>
        <v>1</v>
      </c>
      <c r="G164" s="54" t="n">
        <v>818</v>
      </c>
      <c r="H164" s="54" t="n">
        <v>818</v>
      </c>
      <c r="I164" s="65" t="n">
        <f aca="false">IF(H164="","",G164-H164)</f>
        <v>0</v>
      </c>
      <c r="J164" s="55" t="n">
        <f aca="false">IF(OR(D164="",D164+G164=0),"",D164/(D164+G164))</f>
        <v>0.495684340320592</v>
      </c>
      <c r="K164" s="55" t="n">
        <f aca="false">IF(E164="","",E164/(E164+H164))</f>
        <v>0.495373226403455</v>
      </c>
      <c r="L164" s="66" t="n">
        <f aca="false">IF(OR(K164="",J164=""),"",(J164-K164)*100)</f>
        <v>0.0311113917137229</v>
      </c>
      <c r="M164" s="36" t="n">
        <v>3.24373994301843</v>
      </c>
      <c r="N164" s="36" t="n">
        <v>2.07911785891423</v>
      </c>
      <c r="O164" s="36" t="n">
        <f aca="false">SQRT(M164^2+N164^2)</f>
        <v>3.85286645099325</v>
      </c>
      <c r="P164" s="55" t="n">
        <f aca="false">IF(J164="","",MAX(0,J164-1.96*O164/100))</f>
        <v>0.420168157881124</v>
      </c>
      <c r="Q164" s="55" t="n">
        <f aca="false">IF(J164="","",MIN(1,J164+1.96*O164/100))</f>
        <v>0.57120052276006</v>
      </c>
      <c r="R164" s="32" t="str">
        <f aca="false">IF(L164="","",IF(ABS(L164)&lt;=O164,"Yes","No"))</f>
        <v>Yes</v>
      </c>
      <c r="S164" s="32" t="str">
        <f aca="false">IF(L164="","",IF(ABS(L164)&lt;=1.96*O164,"Yes","No"))</f>
        <v>Yes</v>
      </c>
      <c r="T164" s="54" t="n">
        <f aca="false">IF(D164="","",ROUND(SQRT(((D164+G164)*O164/100)^2+(J164*(D164+G164)*0.09179)^2),0))</f>
        <v>97</v>
      </c>
      <c r="U164" s="32"/>
    </row>
    <row r="165" customFormat="false" ht="15" hidden="false" customHeight="false" outlineLevel="0" collapsed="false">
      <c r="A165" s="32" t="s">
        <v>198</v>
      </c>
      <c r="B165" s="32" t="s">
        <v>320</v>
      </c>
      <c r="C165" s="32" t="s">
        <v>323</v>
      </c>
      <c r="D165" s="54" t="n">
        <v>349</v>
      </c>
      <c r="E165" s="54" t="n">
        <v>342</v>
      </c>
      <c r="F165" s="65" t="n">
        <f aca="false">IF(E165="","",D165-E165)</f>
        <v>7</v>
      </c>
      <c r="G165" s="54" t="n">
        <v>345</v>
      </c>
      <c r="H165" s="54" t="n">
        <v>358</v>
      </c>
      <c r="I165" s="65" t="n">
        <f aca="false">IF(H165="","",G165-H165)</f>
        <v>-13</v>
      </c>
      <c r="J165" s="55" t="n">
        <f aca="false">IF(OR(D165="",D165+G165=0),"",D165/(D165+G165))</f>
        <v>0.502881844380404</v>
      </c>
      <c r="K165" s="55" t="n">
        <f aca="false">IF(E165="","",E165/(E165+H165))</f>
        <v>0.488571428571429</v>
      </c>
      <c r="L165" s="66" t="n">
        <f aca="false">IF(OR(K165="",J165=""),"",(J165-K165)*100)</f>
        <v>1.4310415808975</v>
      </c>
      <c r="M165" s="36" t="n">
        <v>6.05013361813634</v>
      </c>
      <c r="N165" s="36" t="n">
        <v>2.07911785891423</v>
      </c>
      <c r="O165" s="36" t="n">
        <f aca="false">SQRT(M165^2+N165^2)</f>
        <v>6.39740946544455</v>
      </c>
      <c r="P165" s="55" t="n">
        <f aca="false">IF(J165="","",MAX(0,J165-1.96*O165/100))</f>
        <v>0.37749261885769</v>
      </c>
      <c r="Q165" s="55" t="n">
        <f aca="false">IF(J165="","",MIN(1,J165+1.96*O165/100))</f>
        <v>0.628271069903117</v>
      </c>
      <c r="R165" s="32" t="str">
        <f aca="false">IF(L165="","",IF(ABS(L165)&lt;=O165,"Yes","No"))</f>
        <v>Yes</v>
      </c>
      <c r="S165" s="32" t="str">
        <f aca="false">IF(L165="","",IF(ABS(L165)&lt;=1.96*O165,"Yes","No"))</f>
        <v>Yes</v>
      </c>
      <c r="T165" s="54" t="n">
        <f aca="false">IF(D165="","",ROUND(SQRT(((D165+G165)*O165/100)^2+(J165*(D165+G165)*0.15542)^2),0))</f>
        <v>70</v>
      </c>
      <c r="U165" s="32"/>
    </row>
    <row r="166" customFormat="false" ht="15" hidden="false" customHeight="false" outlineLevel="0" collapsed="false">
      <c r="A166" s="32" t="s">
        <v>198</v>
      </c>
      <c r="B166" s="32" t="s">
        <v>320</v>
      </c>
      <c r="C166" s="32" t="s">
        <v>324</v>
      </c>
      <c r="D166" s="54" t="n">
        <v>418</v>
      </c>
      <c r="E166" s="54" t="n">
        <v>411</v>
      </c>
      <c r="F166" s="65" t="n">
        <f aca="false">IF(E166="","",D166-E166)</f>
        <v>7</v>
      </c>
      <c r="G166" s="54" t="n">
        <v>409</v>
      </c>
      <c r="H166" s="54" t="n">
        <v>417</v>
      </c>
      <c r="I166" s="65" t="n">
        <f aca="false">IF(H166="","",G166-H166)</f>
        <v>-8</v>
      </c>
      <c r="J166" s="55" t="n">
        <f aca="false">IF(OR(D166="",D166+G166=0),"",D166/(D166+G166))</f>
        <v>0.505441354292624</v>
      </c>
      <c r="K166" s="55" t="n">
        <f aca="false">IF(E166="","",E166/(E166+H166))</f>
        <v>0.496376811594203</v>
      </c>
      <c r="L166" s="66" t="n">
        <f aca="false">IF(OR(K166="",J166=""),"",(J166-K166)*100)</f>
        <v>0.906454269842105</v>
      </c>
      <c r="M166" s="36" t="n">
        <v>3.93172104178679</v>
      </c>
      <c r="N166" s="36" t="n">
        <v>2.07911785891423</v>
      </c>
      <c r="O166" s="36" t="n">
        <f aca="false">SQRT(M166^2+N166^2)</f>
        <v>4.44760176068913</v>
      </c>
      <c r="P166" s="55" t="n">
        <f aca="false">IF(J166="","",MAX(0,J166-1.96*O166/100))</f>
        <v>0.418268359783117</v>
      </c>
      <c r="Q166" s="55" t="n">
        <f aca="false">IF(J166="","",MIN(1,J166+1.96*O166/100))</f>
        <v>0.592614348802131</v>
      </c>
      <c r="R166" s="32" t="str">
        <f aca="false">IF(L166="","",IF(ABS(L166)&lt;=O166,"Yes","No"))</f>
        <v>Yes</v>
      </c>
      <c r="S166" s="32" t="str">
        <f aca="false">IF(L166="","",IF(ABS(L166)&lt;=1.96*O166,"Yes","No"))</f>
        <v>Yes</v>
      </c>
      <c r="T166" s="54" t="n">
        <f aca="false">IF(D166="","",ROUND(SQRT(((D166+G166)*O166/100)^2+(J166*(D166+G166)*0.09439)^2),0))</f>
        <v>54</v>
      </c>
      <c r="U166" s="32"/>
    </row>
    <row r="167" customFormat="false" ht="15" hidden="false" customHeight="false" outlineLevel="0" collapsed="false">
      <c r="A167" s="32" t="s">
        <v>198</v>
      </c>
      <c r="B167" s="32" t="s">
        <v>320</v>
      </c>
      <c r="C167" s="32" t="s">
        <v>325</v>
      </c>
      <c r="D167" s="54" t="n">
        <v>509</v>
      </c>
      <c r="E167" s="54" t="n">
        <v>525</v>
      </c>
      <c r="F167" s="65" t="n">
        <f aca="false">IF(E167="","",D167-E167)</f>
        <v>-16</v>
      </c>
      <c r="G167" s="54" t="n">
        <v>577</v>
      </c>
      <c r="H167" s="54" t="n">
        <v>552</v>
      </c>
      <c r="I167" s="65" t="n">
        <f aca="false">IF(H167="","",G167-H167)</f>
        <v>25</v>
      </c>
      <c r="J167" s="55" t="n">
        <f aca="false">IF(OR(D167="",D167+G167=0),"",D167/(D167+G167))</f>
        <v>0.468692449355433</v>
      </c>
      <c r="K167" s="55" t="n">
        <f aca="false">IF(E167="","",E167/(E167+H167))</f>
        <v>0.487465181058496</v>
      </c>
      <c r="L167" s="66" t="n">
        <f aca="false">IF(OR(K167="",J167=""),"",(J167-K167)*100)</f>
        <v>-1.8772731703063</v>
      </c>
      <c r="M167" s="36" t="n">
        <v>3.93172104178679</v>
      </c>
      <c r="N167" s="36" t="n">
        <v>2.07911785891423</v>
      </c>
      <c r="O167" s="36" t="n">
        <f aca="false">SQRT(M167^2+N167^2)</f>
        <v>4.44760176068913</v>
      </c>
      <c r="P167" s="55" t="n">
        <f aca="false">IF(J167="","",MAX(0,J167-1.96*O167/100))</f>
        <v>0.381519454845926</v>
      </c>
      <c r="Q167" s="55" t="n">
        <f aca="false">IF(J167="","",MIN(1,J167+1.96*O167/100))</f>
        <v>0.55586544386494</v>
      </c>
      <c r="R167" s="32" t="str">
        <f aca="false">IF(L167="","",IF(ABS(L167)&lt;=O167,"Yes","No"))</f>
        <v>Yes</v>
      </c>
      <c r="S167" s="32" t="str">
        <f aca="false">IF(L167="","",IF(ABS(L167)&lt;=1.96*O167,"Yes","No"))</f>
        <v>Yes</v>
      </c>
      <c r="T167" s="54" t="n">
        <f aca="false">IF(D167="","",ROUND(SQRT(((D167+G167)*O167/100)^2+(J167*(D167+G167)*0.09439)^2),0))</f>
        <v>68</v>
      </c>
      <c r="U167" s="32"/>
    </row>
    <row r="168" customFormat="false" ht="15" hidden="false" customHeight="false" outlineLevel="0" collapsed="false">
      <c r="A168" s="32" t="s">
        <v>198</v>
      </c>
      <c r="B168" s="32" t="s">
        <v>320</v>
      </c>
      <c r="C168" s="32" t="s">
        <v>326</v>
      </c>
      <c r="D168" s="54" t="n">
        <v>337</v>
      </c>
      <c r="E168" s="54" t="n">
        <v>313</v>
      </c>
      <c r="F168" s="65" t="n">
        <f aca="false">IF(E168="","",D168-E168)</f>
        <v>24</v>
      </c>
      <c r="G168" s="54" t="n">
        <v>374</v>
      </c>
      <c r="H168" s="54" t="n">
        <v>360</v>
      </c>
      <c r="I168" s="65" t="n">
        <f aca="false">IF(H168="","",G168-H168)</f>
        <v>14</v>
      </c>
      <c r="J168" s="55" t="n">
        <f aca="false">IF(OR(D168="",D168+G168=0),"",D168/(D168+G168))</f>
        <v>0.473980309423347</v>
      </c>
      <c r="K168" s="55" t="n">
        <f aca="false">IF(E168="","",E168/(E168+H168))</f>
        <v>0.465081723625557</v>
      </c>
      <c r="L168" s="66" t="n">
        <f aca="false">IF(OR(K168="",J168=""),"",(J168-K168)*100)</f>
        <v>0.889858579779018</v>
      </c>
      <c r="M168" s="36" t="n">
        <v>6.05013361813634</v>
      </c>
      <c r="N168" s="36" t="n">
        <v>2.07911785891423</v>
      </c>
      <c r="O168" s="36" t="n">
        <f aca="false">SQRT(M168^2+N168^2)</f>
        <v>6.39740946544455</v>
      </c>
      <c r="P168" s="55" t="n">
        <f aca="false">IF(J168="","",MAX(0,J168-1.96*O168/100))</f>
        <v>0.348591083900634</v>
      </c>
      <c r="Q168" s="55" t="n">
        <f aca="false">IF(J168="","",MIN(1,J168+1.96*O168/100))</f>
        <v>0.599369534946061</v>
      </c>
      <c r="R168" s="32" t="str">
        <f aca="false">IF(L168="","",IF(ABS(L168)&lt;=O168,"Yes","No"))</f>
        <v>Yes</v>
      </c>
      <c r="S168" s="32" t="str">
        <f aca="false">IF(L168="","",IF(ABS(L168)&lt;=1.96*O168,"Yes","No"))</f>
        <v>Yes</v>
      </c>
      <c r="T168" s="54" t="n">
        <f aca="false">IF(D168="","",ROUND(SQRT(((D168+G168)*O168/100)^2+(J168*(D168+G168)*0.15542)^2),0))</f>
        <v>69</v>
      </c>
      <c r="U168" s="32"/>
    </row>
    <row r="169" customFormat="false" ht="15" hidden="false" customHeight="false" outlineLevel="0" collapsed="false">
      <c r="A169" s="32" t="s">
        <v>198</v>
      </c>
      <c r="B169" s="32" t="s">
        <v>320</v>
      </c>
      <c r="C169" s="32" t="s">
        <v>327</v>
      </c>
      <c r="D169" s="54" t="n">
        <v>402</v>
      </c>
      <c r="E169" s="54" t="n">
        <v>415</v>
      </c>
      <c r="F169" s="65" t="n">
        <f aca="false">IF(E169="","",D169-E169)</f>
        <v>-13</v>
      </c>
      <c r="G169" s="54" t="n">
        <v>374</v>
      </c>
      <c r="H169" s="54" t="n">
        <v>371</v>
      </c>
      <c r="I169" s="65" t="n">
        <f aca="false">IF(H169="","",G169-H169)</f>
        <v>3</v>
      </c>
      <c r="J169" s="55" t="n">
        <f aca="false">IF(OR(D169="",D169+G169=0),"",D169/(D169+G169))</f>
        <v>0.518041237113402</v>
      </c>
      <c r="K169" s="55" t="n">
        <f aca="false">IF(E169="","",E169/(E169+H169))</f>
        <v>0.527989821882952</v>
      </c>
      <c r="L169" s="66" t="n">
        <f aca="false">IF(OR(K169="",J169=""),"",(J169-K169)*100)</f>
        <v>-0.994858476954952</v>
      </c>
      <c r="M169" s="36" t="n">
        <v>3.93172104178679</v>
      </c>
      <c r="N169" s="36" t="n">
        <v>2.07911785891423</v>
      </c>
      <c r="O169" s="36" t="n">
        <f aca="false">SQRT(M169^2+N169^2)</f>
        <v>4.44760176068913</v>
      </c>
      <c r="P169" s="55" t="n">
        <f aca="false">IF(J169="","",MAX(0,J169-1.96*O169/100))</f>
        <v>0.430868242603895</v>
      </c>
      <c r="Q169" s="55" t="n">
        <f aca="false">IF(J169="","",MIN(1,J169+1.96*O169/100))</f>
        <v>0.605214231622909</v>
      </c>
      <c r="R169" s="32" t="str">
        <f aca="false">IF(L169="","",IF(ABS(L169)&lt;=O169,"Yes","No"))</f>
        <v>Yes</v>
      </c>
      <c r="S169" s="32" t="str">
        <f aca="false">IF(L169="","",IF(ABS(L169)&lt;=1.96*O169,"Yes","No"))</f>
        <v>Yes</v>
      </c>
      <c r="T169" s="54" t="n">
        <f aca="false">IF(D169="","",ROUND(SQRT(((D169+G169)*O169/100)^2+(J169*(D169+G169)*0.09439)^2),0))</f>
        <v>51</v>
      </c>
      <c r="U169" s="32"/>
    </row>
    <row r="170" customFormat="false" ht="15" hidden="false" customHeight="false" outlineLevel="0" collapsed="false">
      <c r="A170" s="32" t="s">
        <v>198</v>
      </c>
      <c r="B170" s="32" t="s">
        <v>320</v>
      </c>
      <c r="C170" s="32" t="s">
        <v>328</v>
      </c>
      <c r="D170" s="54" t="n">
        <v>528</v>
      </c>
      <c r="E170" s="54" t="n">
        <v>533</v>
      </c>
      <c r="F170" s="65" t="n">
        <f aca="false">IF(E170="","",D170-E170)</f>
        <v>-5</v>
      </c>
      <c r="G170" s="54" t="n">
        <v>542</v>
      </c>
      <c r="H170" s="54" t="n">
        <v>535</v>
      </c>
      <c r="I170" s="65" t="n">
        <f aca="false">IF(H170="","",G170-H170)</f>
        <v>7</v>
      </c>
      <c r="J170" s="55" t="n">
        <f aca="false">IF(OR(D170="",D170+G170=0),"",D170/(D170+G170))</f>
        <v>0.493457943925234</v>
      </c>
      <c r="K170" s="55" t="n">
        <f aca="false">IF(E170="","",E170/(E170+H170))</f>
        <v>0.499063670411985</v>
      </c>
      <c r="L170" s="66" t="n">
        <f aca="false">IF(OR(K170="",J170=""),"",(J170-K170)*100)</f>
        <v>-0.56057264867514</v>
      </c>
      <c r="M170" s="36" t="n">
        <v>3.93172104178679</v>
      </c>
      <c r="N170" s="36" t="n">
        <v>2.07911785891423</v>
      </c>
      <c r="O170" s="36" t="n">
        <f aca="false">SQRT(M170^2+N170^2)</f>
        <v>4.44760176068913</v>
      </c>
      <c r="P170" s="55" t="n">
        <f aca="false">IF(J170="","",MAX(0,J170-1.96*O170/100))</f>
        <v>0.406284949415727</v>
      </c>
      <c r="Q170" s="55" t="n">
        <f aca="false">IF(J170="","",MIN(1,J170+1.96*O170/100))</f>
        <v>0.580630938434741</v>
      </c>
      <c r="R170" s="32" t="str">
        <f aca="false">IF(L170="","",IF(ABS(L170)&lt;=O170,"Yes","No"))</f>
        <v>Yes</v>
      </c>
      <c r="S170" s="32" t="str">
        <f aca="false">IF(L170="","",IF(ABS(L170)&lt;=1.96*O170,"Yes","No"))</f>
        <v>Yes</v>
      </c>
      <c r="T170" s="54" t="n">
        <f aca="false">IF(D170="","",ROUND(SQRT(((D170+G170)*O170/100)^2+(J170*(D170+G170)*0.09439)^2),0))</f>
        <v>69</v>
      </c>
      <c r="U170" s="32"/>
    </row>
    <row r="171" customFormat="false" ht="15" hidden="false" customHeight="false" outlineLevel="0" collapsed="false">
      <c r="A171" s="32" t="s">
        <v>198</v>
      </c>
      <c r="B171" s="32" t="s">
        <v>329</v>
      </c>
      <c r="C171" s="32" t="s">
        <v>330</v>
      </c>
      <c r="D171" s="54" t="n">
        <v>254</v>
      </c>
      <c r="E171" s="54" t="n">
        <v>242</v>
      </c>
      <c r="F171" s="65" t="n">
        <f aca="false">IF(E171="","",D171-E171)</f>
        <v>12</v>
      </c>
      <c r="G171" s="54" t="n">
        <v>331</v>
      </c>
      <c r="H171" s="54" t="n">
        <v>337</v>
      </c>
      <c r="I171" s="65" t="n">
        <f aca="false">IF(H171="","",G171-H171)</f>
        <v>-6</v>
      </c>
      <c r="J171" s="55" t="n">
        <f aca="false">IF(OR(D171="",D171+G171=0),"",D171/(D171+G171))</f>
        <v>0.434188034188034</v>
      </c>
      <c r="K171" s="55" t="n">
        <f aca="false">IF(E171="","",E171/(E171+H171))</f>
        <v>0.417962003454231</v>
      </c>
      <c r="L171" s="66" t="n">
        <f aca="false">IF(OR(K171="",J171=""),"",(J171-K171)*100)</f>
        <v>1.62260307338027</v>
      </c>
      <c r="M171" s="36" t="n">
        <v>6.05013361813634</v>
      </c>
      <c r="N171" s="36" t="n">
        <v>2.07911785891423</v>
      </c>
      <c r="O171" s="36" t="n">
        <f aca="false">SQRT(M171^2+N171^2)</f>
        <v>6.39740946544455</v>
      </c>
      <c r="P171" s="55" t="n">
        <f aca="false">IF(J171="","",MAX(0,J171-1.96*O171/100))</f>
        <v>0.308798808665321</v>
      </c>
      <c r="Q171" s="55" t="n">
        <f aca="false">IF(J171="","",MIN(1,J171+1.96*O171/100))</f>
        <v>0.559577259710747</v>
      </c>
      <c r="R171" s="32" t="str">
        <f aca="false">IF(L171="","",IF(ABS(L171)&lt;=O171,"Yes","No"))</f>
        <v>Yes</v>
      </c>
      <c r="S171" s="32" t="str">
        <f aca="false">IF(L171="","",IF(ABS(L171)&lt;=1.96*O171,"Yes","No"))</f>
        <v>Yes</v>
      </c>
      <c r="T171" s="54" t="n">
        <f aca="false">IF(D171="","",ROUND(SQRT(((D171+G171)*O171/100)^2+(J171*(D171+G171)*0.15542)^2),0))</f>
        <v>54</v>
      </c>
      <c r="U171" s="32"/>
    </row>
    <row r="172" customFormat="false" ht="15" hidden="false" customHeight="false" outlineLevel="0" collapsed="false">
      <c r="A172" s="32" t="s">
        <v>198</v>
      </c>
      <c r="B172" s="32" t="s">
        <v>329</v>
      </c>
      <c r="C172" s="32" t="s">
        <v>331</v>
      </c>
      <c r="D172" s="54" t="n">
        <v>196</v>
      </c>
      <c r="E172" s="54" t="n">
        <v>187</v>
      </c>
      <c r="F172" s="65" t="n">
        <f aca="false">IF(E172="","",D172-E172)</f>
        <v>9</v>
      </c>
      <c r="G172" s="54" t="n">
        <v>294</v>
      </c>
      <c r="H172" s="54" t="n">
        <v>292</v>
      </c>
      <c r="I172" s="65" t="n">
        <f aca="false">IF(H172="","",G172-H172)</f>
        <v>2</v>
      </c>
      <c r="J172" s="55" t="n">
        <f aca="false">IF(OR(D172="",D172+G172=0),"",D172/(D172+G172))</f>
        <v>0.4</v>
      </c>
      <c r="K172" s="55" t="n">
        <f aca="false">IF(E172="","",E172/(E172+H172))</f>
        <v>0.390396659707724</v>
      </c>
      <c r="L172" s="66" t="n">
        <f aca="false">IF(OR(K172="",J172=""),"",(J172-K172)*100)</f>
        <v>0.960334029227561</v>
      </c>
      <c r="M172" s="36" t="n">
        <v>6.05013361813634</v>
      </c>
      <c r="N172" s="36" t="n">
        <v>2.07911785891423</v>
      </c>
      <c r="O172" s="36" t="n">
        <f aca="false">SQRT(M172^2+N172^2)</f>
        <v>6.39740946544455</v>
      </c>
      <c r="P172" s="55" t="n">
        <f aca="false">IF(J172="","",MAX(0,J172-1.96*O172/100))</f>
        <v>0.274610774477287</v>
      </c>
      <c r="Q172" s="55" t="n">
        <f aca="false">IF(J172="","",MIN(1,J172+1.96*O172/100))</f>
        <v>0.525389225522713</v>
      </c>
      <c r="R172" s="32" t="str">
        <f aca="false">IF(L172="","",IF(ABS(L172)&lt;=O172,"Yes","No"))</f>
        <v>Yes</v>
      </c>
      <c r="S172" s="32" t="str">
        <f aca="false">IF(L172="","",IF(ABS(L172)&lt;=1.96*O172,"Yes","No"))</f>
        <v>Yes</v>
      </c>
      <c r="T172" s="54" t="n">
        <f aca="false">IF(D172="","",ROUND(SQRT(((D172+G172)*O172/100)^2+(J172*(D172+G172)*0.15542)^2),0))</f>
        <v>44</v>
      </c>
      <c r="U172" s="32"/>
    </row>
    <row r="173" customFormat="false" ht="15" hidden="false" customHeight="false" outlineLevel="0" collapsed="false">
      <c r="A173" s="32" t="s">
        <v>198</v>
      </c>
      <c r="B173" s="32" t="s">
        <v>329</v>
      </c>
      <c r="C173" s="32" t="s">
        <v>332</v>
      </c>
      <c r="D173" s="54" t="n">
        <v>375</v>
      </c>
      <c r="E173" s="54" t="n">
        <v>371</v>
      </c>
      <c r="F173" s="65" t="n">
        <f aca="false">IF(E173="","",D173-E173)</f>
        <v>4</v>
      </c>
      <c r="G173" s="54" t="n">
        <v>549</v>
      </c>
      <c r="H173" s="54" t="n">
        <v>527</v>
      </c>
      <c r="I173" s="65" t="n">
        <f aca="false">IF(H173="","",G173-H173)</f>
        <v>22</v>
      </c>
      <c r="J173" s="55" t="n">
        <f aca="false">IF(OR(D173="",D173+G173=0),"",D173/(D173+G173))</f>
        <v>0.405844155844156</v>
      </c>
      <c r="K173" s="55" t="n">
        <f aca="false">IF(E173="","",E173/(E173+H173))</f>
        <v>0.413140311804009</v>
      </c>
      <c r="L173" s="66" t="n">
        <f aca="false">IF(OR(K173="",J173=""),"",(J173-K173)*100)</f>
        <v>-0.729615595985306</v>
      </c>
      <c r="M173" s="36" t="n">
        <v>3.93172104178679</v>
      </c>
      <c r="N173" s="36" t="n">
        <v>2.07911785891423</v>
      </c>
      <c r="O173" s="36" t="n">
        <f aca="false">SQRT(M173^2+N173^2)</f>
        <v>4.44760176068913</v>
      </c>
      <c r="P173" s="55" t="n">
        <f aca="false">IF(J173="","",MAX(0,J173-1.96*O173/100))</f>
        <v>0.318671161334649</v>
      </c>
      <c r="Q173" s="55" t="n">
        <f aca="false">IF(J173="","",MIN(1,J173+1.96*O173/100))</f>
        <v>0.493017150353663</v>
      </c>
      <c r="R173" s="32" t="str">
        <f aca="false">IF(L173="","",IF(ABS(L173)&lt;=O173,"Yes","No"))</f>
        <v>Yes</v>
      </c>
      <c r="S173" s="32" t="str">
        <f aca="false">IF(L173="","",IF(ABS(L173)&lt;=1.96*O173,"Yes","No"))</f>
        <v>Yes</v>
      </c>
      <c r="T173" s="54" t="n">
        <f aca="false">IF(D173="","",ROUND(SQRT(((D173+G173)*O173/100)^2+(J173*(D173+G173)*0.09439)^2),0))</f>
        <v>54</v>
      </c>
      <c r="U173" s="32"/>
    </row>
    <row r="174" customFormat="false" ht="15" hidden="false" customHeight="false" outlineLevel="0" collapsed="false">
      <c r="A174" s="32" t="s">
        <v>198</v>
      </c>
      <c r="B174" s="32" t="s">
        <v>333</v>
      </c>
      <c r="C174" s="32" t="s">
        <v>334</v>
      </c>
      <c r="D174" s="54" t="n">
        <v>936</v>
      </c>
      <c r="E174" s="54" t="n">
        <v>912</v>
      </c>
      <c r="F174" s="65" t="n">
        <f aca="false">IF(E174="","",D174-E174)</f>
        <v>24</v>
      </c>
      <c r="G174" s="54" t="n">
        <v>928</v>
      </c>
      <c r="H174" s="54" t="n">
        <v>964</v>
      </c>
      <c r="I174" s="65" t="n">
        <f aca="false">IF(H174="","",G174-H174)</f>
        <v>-36</v>
      </c>
      <c r="J174" s="55" t="n">
        <f aca="false">IF(OR(D174="",D174+G174=0),"",D174/(D174+G174))</f>
        <v>0.502145922746781</v>
      </c>
      <c r="K174" s="55" t="n">
        <f aca="false">IF(E174="","",E174/(E174+H174))</f>
        <v>0.486140724946695</v>
      </c>
      <c r="L174" s="66" t="n">
        <f aca="false">IF(OR(K174="",J174=""),"",(J174-K174)*100)</f>
        <v>1.60051978000861</v>
      </c>
      <c r="M174" s="36" t="n">
        <v>3.24373994301843</v>
      </c>
      <c r="N174" s="36" t="n">
        <v>2.07911785891423</v>
      </c>
      <c r="O174" s="36" t="n">
        <f aca="false">SQRT(M174^2+N174^2)</f>
        <v>3.85286645099325</v>
      </c>
      <c r="P174" s="55" t="n">
        <f aca="false">IF(J174="","",MAX(0,J174-1.96*O174/100))</f>
        <v>0.426629740307314</v>
      </c>
      <c r="Q174" s="55" t="n">
        <f aca="false">IF(J174="","",MIN(1,J174+1.96*O174/100))</f>
        <v>0.577662105186249</v>
      </c>
      <c r="R174" s="32" t="str">
        <f aca="false">IF(L174="","",IF(ABS(L174)&lt;=O174,"Yes","No"))</f>
        <v>Yes</v>
      </c>
      <c r="S174" s="32" t="str">
        <f aca="false">IF(L174="","",IF(ABS(L174)&lt;=1.96*O174,"Yes","No"))</f>
        <v>Yes</v>
      </c>
      <c r="T174" s="54" t="n">
        <f aca="false">IF(D174="","",ROUND(SQRT(((D174+G174)*O174/100)^2+(J174*(D174+G174)*0.09179)^2),0))</f>
        <v>112</v>
      </c>
      <c r="U174" s="32"/>
    </row>
    <row r="175" customFormat="false" ht="15" hidden="false" customHeight="false" outlineLevel="0" collapsed="false">
      <c r="A175" s="32" t="s">
        <v>198</v>
      </c>
      <c r="B175" s="32" t="s">
        <v>333</v>
      </c>
      <c r="C175" s="32" t="s">
        <v>335</v>
      </c>
      <c r="D175" s="54" t="n">
        <v>472</v>
      </c>
      <c r="E175" s="54" t="n">
        <v>449</v>
      </c>
      <c r="F175" s="65" t="n">
        <f aca="false">IF(E175="","",D175-E175)</f>
        <v>23</v>
      </c>
      <c r="G175" s="54" t="n">
        <v>463</v>
      </c>
      <c r="H175" s="54" t="n">
        <v>448</v>
      </c>
      <c r="I175" s="65" t="n">
        <f aca="false">IF(H175="","",G175-H175)</f>
        <v>15</v>
      </c>
      <c r="J175" s="55" t="n">
        <f aca="false">IF(OR(D175="",D175+G175=0),"",D175/(D175+G175))</f>
        <v>0.504812834224599</v>
      </c>
      <c r="K175" s="55" t="n">
        <f aca="false">IF(E175="","",E175/(E175+H175))</f>
        <v>0.500557413600892</v>
      </c>
      <c r="L175" s="66" t="n">
        <f aca="false">IF(OR(K175="",J175=""),"",(J175-K175)*100)</f>
        <v>0.425542062370698</v>
      </c>
      <c r="M175" s="36" t="n">
        <v>3.93172104178679</v>
      </c>
      <c r="N175" s="36" t="n">
        <v>2.07911785891423</v>
      </c>
      <c r="O175" s="36" t="n">
        <f aca="false">SQRT(M175^2+N175^2)</f>
        <v>4.44760176068913</v>
      </c>
      <c r="P175" s="55" t="n">
        <f aca="false">IF(J175="","",MAX(0,J175-1.96*O175/100))</f>
        <v>0.417639839715092</v>
      </c>
      <c r="Q175" s="55" t="n">
        <f aca="false">IF(J175="","",MIN(1,J175+1.96*O175/100))</f>
        <v>0.591985828734106</v>
      </c>
      <c r="R175" s="32" t="str">
        <f aca="false">IF(L175="","",IF(ABS(L175)&lt;=O175,"Yes","No"))</f>
        <v>Yes</v>
      </c>
      <c r="S175" s="32" t="str">
        <f aca="false">IF(L175="","",IF(ABS(L175)&lt;=1.96*O175,"Yes","No"))</f>
        <v>Yes</v>
      </c>
      <c r="T175" s="54" t="n">
        <f aca="false">IF(D175="","",ROUND(SQRT(((D175+G175)*O175/100)^2+(J175*(D175+G175)*0.09439)^2),0))</f>
        <v>61</v>
      </c>
      <c r="U175" s="32"/>
    </row>
    <row r="176" customFormat="false" ht="15" hidden="false" customHeight="false" outlineLevel="0" collapsed="false">
      <c r="A176" s="32" t="s">
        <v>198</v>
      </c>
      <c r="B176" s="32" t="s">
        <v>333</v>
      </c>
      <c r="C176" s="32" t="s">
        <v>336</v>
      </c>
      <c r="D176" s="54" t="n">
        <v>1233</v>
      </c>
      <c r="E176" s="54" t="n">
        <v>1161</v>
      </c>
      <c r="F176" s="65" t="n">
        <f aca="false">IF(E176="","",D176-E176)</f>
        <v>72</v>
      </c>
      <c r="G176" s="54" t="n">
        <v>948</v>
      </c>
      <c r="H176" s="54" t="n">
        <v>915</v>
      </c>
      <c r="I176" s="65" t="n">
        <f aca="false">IF(H176="","",G176-H176)</f>
        <v>33</v>
      </c>
      <c r="J176" s="55" t="n">
        <f aca="false">IF(OR(D176="",D176+G176=0),"",D176/(D176+G176))</f>
        <v>0.565337001375516</v>
      </c>
      <c r="K176" s="55" t="n">
        <f aca="false">IF(E176="","",E176/(E176+H176))</f>
        <v>0.559248554913295</v>
      </c>
      <c r="L176" s="66" t="n">
        <f aca="false">IF(OR(K176="",J176=""),"",(J176-K176)*100)</f>
        <v>0.608844646222095</v>
      </c>
      <c r="M176" s="36" t="n">
        <v>3.24373994301843</v>
      </c>
      <c r="N176" s="36" t="n">
        <v>2.07911785891423</v>
      </c>
      <c r="O176" s="36" t="n">
        <f aca="false">SQRT(M176^2+N176^2)</f>
        <v>3.85286645099325</v>
      </c>
      <c r="P176" s="55" t="n">
        <f aca="false">IF(J176="","",MAX(0,J176-1.96*O176/100))</f>
        <v>0.489820818936048</v>
      </c>
      <c r="Q176" s="55" t="n">
        <f aca="false">IF(J176="","",MIN(1,J176+1.96*O176/100))</f>
        <v>0.640853183814983</v>
      </c>
      <c r="R176" s="32" t="str">
        <f aca="false">IF(L176="","",IF(ABS(L176)&lt;=O176,"Yes","No"))</f>
        <v>Yes</v>
      </c>
      <c r="S176" s="32" t="str">
        <f aca="false">IF(L176="","",IF(ABS(L176)&lt;=1.96*O176,"Yes","No"))</f>
        <v>Yes</v>
      </c>
      <c r="T176" s="54" t="n">
        <f aca="false">IF(D176="","",ROUND(SQRT(((D176+G176)*O176/100)^2+(J176*(D176+G176)*0.09179)^2),0))</f>
        <v>141</v>
      </c>
      <c r="U176" s="32"/>
    </row>
    <row r="177" customFormat="false" ht="15" hidden="false" customHeight="false" outlineLevel="0" collapsed="false">
      <c r="A177" s="32" t="s">
        <v>198</v>
      </c>
      <c r="B177" s="32" t="s">
        <v>333</v>
      </c>
      <c r="C177" s="32" t="s">
        <v>337</v>
      </c>
      <c r="D177" s="54" t="n">
        <v>528</v>
      </c>
      <c r="E177" s="54" t="n">
        <v>534</v>
      </c>
      <c r="F177" s="65" t="n">
        <f aca="false">IF(E177="","",D177-E177)</f>
        <v>-6</v>
      </c>
      <c r="G177" s="54" t="n">
        <v>575</v>
      </c>
      <c r="H177" s="54" t="n">
        <v>577</v>
      </c>
      <c r="I177" s="65" t="n">
        <f aca="false">IF(H177="","",G177-H177)</f>
        <v>-2</v>
      </c>
      <c r="J177" s="55" t="n">
        <f aca="false">IF(OR(D177="",D177+G177=0),"",D177/(D177+G177))</f>
        <v>0.478694469628287</v>
      </c>
      <c r="K177" s="55" t="n">
        <f aca="false">IF(E177="","",E177/(E177+H177))</f>
        <v>0.480648064806481</v>
      </c>
      <c r="L177" s="66" t="n">
        <f aca="false">IF(OR(K177="",J177=""),"",(J177-K177)*100)</f>
        <v>-0.195359517819416</v>
      </c>
      <c r="M177" s="36" t="n">
        <v>3.93172104178679</v>
      </c>
      <c r="N177" s="36" t="n">
        <v>2.07911785891423</v>
      </c>
      <c r="O177" s="36" t="n">
        <f aca="false">SQRT(M177^2+N177^2)</f>
        <v>4.44760176068913</v>
      </c>
      <c r="P177" s="55" t="n">
        <f aca="false">IF(J177="","",MAX(0,J177-1.96*O177/100))</f>
        <v>0.39152147511878</v>
      </c>
      <c r="Q177" s="55" t="n">
        <f aca="false">IF(J177="","",MIN(1,J177+1.96*O177/100))</f>
        <v>0.565867464137793</v>
      </c>
      <c r="R177" s="32" t="str">
        <f aca="false">IF(L177="","",IF(ABS(L177)&lt;=O177,"Yes","No"))</f>
        <v>Yes</v>
      </c>
      <c r="S177" s="32" t="str">
        <f aca="false">IF(L177="","",IF(ABS(L177)&lt;=1.96*O177,"Yes","No"))</f>
        <v>Yes</v>
      </c>
      <c r="T177" s="54" t="n">
        <f aca="false">IF(D177="","",ROUND(SQRT(((D177+G177)*O177/100)^2+(J177*(D177+G177)*0.09439)^2),0))</f>
        <v>70</v>
      </c>
      <c r="U177" s="32"/>
    </row>
    <row r="178" customFormat="false" ht="15" hidden="false" customHeight="false" outlineLevel="0" collapsed="false">
      <c r="A178" s="32" t="s">
        <v>198</v>
      </c>
      <c r="B178" s="32" t="s">
        <v>333</v>
      </c>
      <c r="C178" s="32" t="s">
        <v>338</v>
      </c>
      <c r="D178" s="54" t="n">
        <v>1100</v>
      </c>
      <c r="E178" s="54" t="n">
        <v>1123</v>
      </c>
      <c r="F178" s="65" t="n">
        <f aca="false">IF(E178="","",D178-E178)</f>
        <v>-23</v>
      </c>
      <c r="G178" s="54" t="n">
        <v>744</v>
      </c>
      <c r="H178" s="54" t="n">
        <v>741</v>
      </c>
      <c r="I178" s="65" t="n">
        <f aca="false">IF(H178="","",G178-H178)</f>
        <v>3</v>
      </c>
      <c r="J178" s="55" t="n">
        <f aca="false">IF(OR(D178="",D178+G178=0),"",D178/(D178+G178))</f>
        <v>0.596529284164859</v>
      </c>
      <c r="K178" s="55" t="n">
        <f aca="false">IF(E178="","",E178/(E178+H178))</f>
        <v>0.602467811158798</v>
      </c>
      <c r="L178" s="66" t="n">
        <f aca="false">IF(OR(K178="",J178=""),"",(J178-K178)*100)</f>
        <v>-0.593852699393938</v>
      </c>
      <c r="M178" s="36" t="n">
        <v>3.24373994301843</v>
      </c>
      <c r="N178" s="36" t="n">
        <v>2.07911785891423</v>
      </c>
      <c r="O178" s="36" t="n">
        <f aca="false">SQRT(M178^2+N178^2)</f>
        <v>3.85286645099325</v>
      </c>
      <c r="P178" s="55" t="n">
        <f aca="false">IF(J178="","",MAX(0,J178-1.96*O178/100))</f>
        <v>0.521013101725391</v>
      </c>
      <c r="Q178" s="55" t="n">
        <f aca="false">IF(J178="","",MIN(1,J178+1.96*O178/100))</f>
        <v>0.672045466604327</v>
      </c>
      <c r="R178" s="32" t="str">
        <f aca="false">IF(L178="","",IF(ABS(L178)&lt;=O178,"Yes","No"))</f>
        <v>Yes</v>
      </c>
      <c r="S178" s="32" t="str">
        <f aca="false">IF(L178="","",IF(ABS(L178)&lt;=1.96*O178,"Yes","No"))</f>
        <v>Yes</v>
      </c>
      <c r="T178" s="54" t="n">
        <f aca="false">IF(D178="","",ROUND(SQRT(((D178+G178)*O178/100)^2+(J178*(D178+G178)*0.09179)^2),0))</f>
        <v>123</v>
      </c>
      <c r="U178" s="32"/>
    </row>
    <row r="179" customFormat="false" ht="15" hidden="false" customHeight="false" outlineLevel="0" collapsed="false">
      <c r="A179" s="32" t="s">
        <v>198</v>
      </c>
      <c r="B179" s="32" t="s">
        <v>333</v>
      </c>
      <c r="C179" s="32" t="s">
        <v>339</v>
      </c>
      <c r="D179" s="54" t="n">
        <v>1038</v>
      </c>
      <c r="E179" s="54" t="n">
        <v>1054</v>
      </c>
      <c r="F179" s="65" t="n">
        <f aca="false">IF(E179="","",D179-E179)</f>
        <v>-16</v>
      </c>
      <c r="G179" s="54" t="n">
        <v>705</v>
      </c>
      <c r="H179" s="54" t="n">
        <v>706</v>
      </c>
      <c r="I179" s="65" t="n">
        <f aca="false">IF(H179="","",G179-H179)</f>
        <v>-1</v>
      </c>
      <c r="J179" s="55" t="n">
        <f aca="false">IF(OR(D179="",D179+G179=0),"",D179/(D179+G179))</f>
        <v>0.59552495697074</v>
      </c>
      <c r="K179" s="55" t="n">
        <f aca="false">IF(E179="","",E179/(E179+H179))</f>
        <v>0.598863636363636</v>
      </c>
      <c r="L179" s="66" t="n">
        <f aca="false">IF(OR(K179="",J179=""),"",(J179-K179)*100)</f>
        <v>-0.333867939289623</v>
      </c>
      <c r="M179" s="36" t="n">
        <v>3.24373994301843</v>
      </c>
      <c r="N179" s="36" t="n">
        <v>2.07911785891423</v>
      </c>
      <c r="O179" s="36" t="n">
        <f aca="false">SQRT(M179^2+N179^2)</f>
        <v>3.85286645099325</v>
      </c>
      <c r="P179" s="55" t="n">
        <f aca="false">IF(J179="","",MAX(0,J179-1.96*O179/100))</f>
        <v>0.520008774531273</v>
      </c>
      <c r="Q179" s="55" t="n">
        <f aca="false">IF(J179="","",MIN(1,J179+1.96*O179/100))</f>
        <v>0.671041139410208</v>
      </c>
      <c r="R179" s="32" t="str">
        <f aca="false">IF(L179="","",IF(ABS(L179)&lt;=O179,"Yes","No"))</f>
        <v>Yes</v>
      </c>
      <c r="S179" s="32" t="str">
        <f aca="false">IF(L179="","",IF(ABS(L179)&lt;=1.96*O179,"Yes","No"))</f>
        <v>Yes</v>
      </c>
      <c r="T179" s="54" t="n">
        <f aca="false">IF(D179="","",ROUND(SQRT(((D179+G179)*O179/100)^2+(J179*(D179+G179)*0.09179)^2),0))</f>
        <v>117</v>
      </c>
      <c r="U179" s="32"/>
    </row>
    <row r="180" customFormat="false" ht="15" hidden="false" customHeight="false" outlineLevel="0" collapsed="false">
      <c r="A180" s="32" t="s">
        <v>198</v>
      </c>
      <c r="B180" s="32" t="s">
        <v>333</v>
      </c>
      <c r="C180" s="32" t="s">
        <v>340</v>
      </c>
      <c r="D180" s="54" t="n">
        <v>498</v>
      </c>
      <c r="E180" s="54" t="n">
        <v>469</v>
      </c>
      <c r="F180" s="65" t="n">
        <f aca="false">IF(E180="","",D180-E180)</f>
        <v>29</v>
      </c>
      <c r="G180" s="54" t="n">
        <v>431</v>
      </c>
      <c r="H180" s="54" t="n">
        <v>468</v>
      </c>
      <c r="I180" s="65" t="n">
        <f aca="false">IF(H180="","",G180-H180)</f>
        <v>-37</v>
      </c>
      <c r="J180" s="55" t="n">
        <f aca="false">IF(OR(D180="",D180+G180=0),"",D180/(D180+G180))</f>
        <v>0.536060279870829</v>
      </c>
      <c r="K180" s="55" t="n">
        <f aca="false">IF(E180="","",E180/(E180+H180))</f>
        <v>0.500533617929562</v>
      </c>
      <c r="L180" s="66" t="n">
        <f aca="false">IF(OR(K180="",J180=""),"",(J180-K180)*100)</f>
        <v>3.55266619412664</v>
      </c>
      <c r="M180" s="36" t="n">
        <v>3.93172104178679</v>
      </c>
      <c r="N180" s="36" t="n">
        <v>2.07911785891423</v>
      </c>
      <c r="O180" s="36" t="n">
        <f aca="false">SQRT(M180^2+N180^2)</f>
        <v>4.44760176068913</v>
      </c>
      <c r="P180" s="55" t="n">
        <f aca="false">IF(J180="","",MAX(0,J180-1.96*O180/100))</f>
        <v>0.448887285361322</v>
      </c>
      <c r="Q180" s="55" t="n">
        <f aca="false">IF(J180="","",MIN(1,J180+1.96*O180/100))</f>
        <v>0.623233274380336</v>
      </c>
      <c r="R180" s="32" t="str">
        <f aca="false">IF(L180="","",IF(ABS(L180)&lt;=O180,"Yes","No"))</f>
        <v>Yes</v>
      </c>
      <c r="S180" s="32" t="str">
        <f aca="false">IF(L180="","",IF(ABS(L180)&lt;=1.96*O180,"Yes","No"))</f>
        <v>Yes</v>
      </c>
      <c r="T180" s="54" t="n">
        <f aca="false">IF(D180="","",ROUND(SQRT(((D180+G180)*O180/100)^2+(J180*(D180+G180)*0.09439)^2),0))</f>
        <v>63</v>
      </c>
      <c r="U180" s="32"/>
    </row>
    <row r="181" customFormat="false" ht="15" hidden="false" customHeight="false" outlineLevel="0" collapsed="false">
      <c r="A181" s="32" t="s">
        <v>198</v>
      </c>
      <c r="B181" s="32" t="s">
        <v>333</v>
      </c>
      <c r="C181" s="32" t="s">
        <v>341</v>
      </c>
      <c r="D181" s="54" t="n">
        <v>1309</v>
      </c>
      <c r="E181" s="54" t="n">
        <v>1317</v>
      </c>
      <c r="F181" s="65" t="n">
        <f aca="false">IF(E181="","",D181-E181)</f>
        <v>-8</v>
      </c>
      <c r="G181" s="54" t="n">
        <v>1313</v>
      </c>
      <c r="H181" s="54" t="n">
        <v>1291</v>
      </c>
      <c r="I181" s="65" t="n">
        <f aca="false">IF(H181="","",G181-H181)</f>
        <v>22</v>
      </c>
      <c r="J181" s="55" t="n">
        <f aca="false">IF(OR(D181="",D181+G181=0),"",D181/(D181+G181))</f>
        <v>0.499237223493516</v>
      </c>
      <c r="K181" s="55" t="n">
        <f aca="false">IF(E181="","",E181/(E181+H181))</f>
        <v>0.504984662576687</v>
      </c>
      <c r="L181" s="66" t="n">
        <f aca="false">IF(OR(K181="",J181=""),"",(J181-K181)*100)</f>
        <v>-0.574743908317077</v>
      </c>
      <c r="M181" s="36" t="n">
        <v>3.24373994301843</v>
      </c>
      <c r="N181" s="36" t="n">
        <v>2.07911785891423</v>
      </c>
      <c r="O181" s="36" t="n">
        <f aca="false">SQRT(M181^2+N181^2)</f>
        <v>3.85286645099325</v>
      </c>
      <c r="P181" s="55" t="n">
        <f aca="false">IF(J181="","",MAX(0,J181-1.96*O181/100))</f>
        <v>0.423721041054049</v>
      </c>
      <c r="Q181" s="55" t="n">
        <f aca="false">IF(J181="","",MIN(1,J181+1.96*O181/100))</f>
        <v>0.574753405932984</v>
      </c>
      <c r="R181" s="32" t="str">
        <f aca="false">IF(L181="","",IF(ABS(L181)&lt;=O181,"Yes","No"))</f>
        <v>Yes</v>
      </c>
      <c r="S181" s="32" t="str">
        <f aca="false">IF(L181="","",IF(ABS(L181)&lt;=1.96*O181,"Yes","No"))</f>
        <v>Yes</v>
      </c>
      <c r="T181" s="54" t="n">
        <f aca="false">IF(D181="","",ROUND(SQRT(((D181+G181)*O181/100)^2+(J181*(D181+G181)*0.09179)^2),0))</f>
        <v>157</v>
      </c>
      <c r="U181" s="32"/>
    </row>
    <row r="182" customFormat="false" ht="15" hidden="false" customHeight="false" outlineLevel="0" collapsed="false">
      <c r="A182" s="32" t="s">
        <v>198</v>
      </c>
      <c r="B182" s="32" t="s">
        <v>342</v>
      </c>
      <c r="C182" s="32" t="s">
        <v>343</v>
      </c>
      <c r="D182" s="54" t="n">
        <v>1023</v>
      </c>
      <c r="E182" s="54" t="n">
        <v>992</v>
      </c>
      <c r="F182" s="65" t="n">
        <f aca="false">IF(E182="","",D182-E182)</f>
        <v>31</v>
      </c>
      <c r="G182" s="54" t="n">
        <v>968</v>
      </c>
      <c r="H182" s="54" t="n">
        <v>983</v>
      </c>
      <c r="I182" s="65" t="n">
        <f aca="false">IF(H182="","",G182-H182)</f>
        <v>-15</v>
      </c>
      <c r="J182" s="55" t="n">
        <f aca="false">IF(OR(D182="",D182+G182=0),"",D182/(D182+G182))</f>
        <v>0.513812154696133</v>
      </c>
      <c r="K182" s="55" t="n">
        <f aca="false">IF(E182="","",E182/(E182+H182))</f>
        <v>0.502278481012658</v>
      </c>
      <c r="L182" s="66" t="n">
        <f aca="false">IF(OR(K182="",J182=""),"",(J182-K182)*100)</f>
        <v>1.15336736834744</v>
      </c>
      <c r="M182" s="36" t="n">
        <v>3.24373994301843</v>
      </c>
      <c r="N182" s="36" t="n">
        <v>2.07911785891423</v>
      </c>
      <c r="O182" s="36" t="n">
        <f aca="false">SQRT(M182^2+N182^2)</f>
        <v>3.85286645099325</v>
      </c>
      <c r="P182" s="55" t="n">
        <f aca="false">IF(J182="","",MAX(0,J182-1.96*O182/100))</f>
        <v>0.438295972256665</v>
      </c>
      <c r="Q182" s="55" t="n">
        <f aca="false">IF(J182="","",MIN(1,J182+1.96*O182/100))</f>
        <v>0.5893283371356</v>
      </c>
      <c r="R182" s="32" t="str">
        <f aca="false">IF(L182="","",IF(ABS(L182)&lt;=O182,"Yes","No"))</f>
        <v>Yes</v>
      </c>
      <c r="S182" s="32" t="str">
        <f aca="false">IF(L182="","",IF(ABS(L182)&lt;=1.96*O182,"Yes","No"))</f>
        <v>Yes</v>
      </c>
      <c r="T182" s="54" t="n">
        <f aca="false">IF(D182="","",ROUND(SQRT(((D182+G182)*O182/100)^2+(J182*(D182+G182)*0.09179)^2),0))</f>
        <v>121</v>
      </c>
      <c r="U182" s="32"/>
    </row>
    <row r="183" customFormat="false" ht="15" hidden="false" customHeight="false" outlineLevel="0" collapsed="false">
      <c r="A183" s="32" t="s">
        <v>198</v>
      </c>
      <c r="B183" s="32" t="s">
        <v>342</v>
      </c>
      <c r="C183" s="32" t="s">
        <v>344</v>
      </c>
      <c r="D183" s="54" t="n">
        <v>1283</v>
      </c>
      <c r="E183" s="54" t="n">
        <v>1311</v>
      </c>
      <c r="F183" s="65" t="n">
        <f aca="false">IF(E183="","",D183-E183)</f>
        <v>-28</v>
      </c>
      <c r="G183" s="54" t="n">
        <v>1280</v>
      </c>
      <c r="H183" s="54" t="n">
        <v>1258</v>
      </c>
      <c r="I183" s="65" t="n">
        <f aca="false">IF(H183="","",G183-H183)</f>
        <v>22</v>
      </c>
      <c r="J183" s="55" t="n">
        <f aca="false">IF(OR(D183="",D183+G183=0),"",D183/(D183+G183))</f>
        <v>0.500585251658213</v>
      </c>
      <c r="K183" s="55" t="n">
        <f aca="false">IF(E183="","",E183/(E183+H183))</f>
        <v>0.510315297781238</v>
      </c>
      <c r="L183" s="66" t="n">
        <f aca="false">IF(OR(K183="",J183=""),"",(J183-K183)*100)</f>
        <v>-0.973004612302486</v>
      </c>
      <c r="M183" s="36" t="n">
        <v>3.24373994301843</v>
      </c>
      <c r="N183" s="36" t="n">
        <v>2.07911785891423</v>
      </c>
      <c r="O183" s="36" t="n">
        <f aca="false">SQRT(M183^2+N183^2)</f>
        <v>3.85286645099325</v>
      </c>
      <c r="P183" s="55" t="n">
        <f aca="false">IF(J183="","",MAX(0,J183-1.96*O183/100))</f>
        <v>0.425069069218745</v>
      </c>
      <c r="Q183" s="55" t="n">
        <f aca="false">IF(J183="","",MIN(1,J183+1.96*O183/100))</f>
        <v>0.576101434097681</v>
      </c>
      <c r="R183" s="32" t="str">
        <f aca="false">IF(L183="","",IF(ABS(L183)&lt;=O183,"Yes","No"))</f>
        <v>Yes</v>
      </c>
      <c r="S183" s="32" t="str">
        <f aca="false">IF(L183="","",IF(ABS(L183)&lt;=1.96*O183,"Yes","No"))</f>
        <v>Yes</v>
      </c>
      <c r="T183" s="54" t="n">
        <f aca="false">IF(D183="","",ROUND(SQRT(((D183+G183)*O183/100)^2+(J183*(D183+G183)*0.09179)^2),0))</f>
        <v>154</v>
      </c>
      <c r="U183" s="32"/>
    </row>
    <row r="184" customFormat="false" ht="15" hidden="false" customHeight="false" outlineLevel="0" collapsed="false">
      <c r="A184" s="32" t="s">
        <v>198</v>
      </c>
      <c r="B184" s="32" t="s">
        <v>342</v>
      </c>
      <c r="C184" s="32" t="s">
        <v>345</v>
      </c>
      <c r="D184" s="54" t="n">
        <v>953</v>
      </c>
      <c r="E184" s="54" t="n">
        <v>914</v>
      </c>
      <c r="F184" s="65" t="n">
        <f aca="false">IF(E184="","",D184-E184)</f>
        <v>39</v>
      </c>
      <c r="G184" s="54" t="n">
        <v>1086</v>
      </c>
      <c r="H184" s="54" t="n">
        <v>1075</v>
      </c>
      <c r="I184" s="65" t="n">
        <f aca="false">IF(H184="","",G184-H184)</f>
        <v>11</v>
      </c>
      <c r="J184" s="55" t="n">
        <f aca="false">IF(OR(D184="",D184+G184=0),"",D184/(D184+G184))</f>
        <v>0.46738597351643</v>
      </c>
      <c r="K184" s="55" t="n">
        <f aca="false">IF(E184="","",E184/(E184+H184))</f>
        <v>0.459527400703871</v>
      </c>
      <c r="L184" s="66" t="n">
        <f aca="false">IF(OR(K184="",J184=""),"",(J184-K184)*100)</f>
        <v>0.785857281255836</v>
      </c>
      <c r="M184" s="36" t="n">
        <v>3.24373994301843</v>
      </c>
      <c r="N184" s="36" t="n">
        <v>2.07911785891423</v>
      </c>
      <c r="O184" s="36" t="n">
        <f aca="false">SQRT(M184^2+N184^2)</f>
        <v>3.85286645099325</v>
      </c>
      <c r="P184" s="55" t="n">
        <f aca="false">IF(J184="","",MAX(0,J184-1.96*O184/100))</f>
        <v>0.391869791076962</v>
      </c>
      <c r="Q184" s="55" t="n">
        <f aca="false">IF(J184="","",MIN(1,J184+1.96*O184/100))</f>
        <v>0.542902155955897</v>
      </c>
      <c r="R184" s="32" t="str">
        <f aca="false">IF(L184="","",IF(ABS(L184)&lt;=O184,"Yes","No"))</f>
        <v>Yes</v>
      </c>
      <c r="S184" s="32" t="str">
        <f aca="false">IF(L184="","",IF(ABS(L184)&lt;=1.96*O184,"Yes","No"))</f>
        <v>Yes</v>
      </c>
      <c r="T184" s="54" t="n">
        <f aca="false">IF(D184="","",ROUND(SQRT(((D184+G184)*O184/100)^2+(J184*(D184+G184)*0.09179)^2),0))</f>
        <v>118</v>
      </c>
      <c r="U184" s="32"/>
    </row>
    <row r="185" customFormat="false" ht="15" hidden="false" customHeight="false" outlineLevel="0" collapsed="false">
      <c r="A185" s="32" t="s">
        <v>198</v>
      </c>
      <c r="B185" s="32" t="s">
        <v>342</v>
      </c>
      <c r="C185" s="32" t="s">
        <v>346</v>
      </c>
      <c r="D185" s="54" t="n">
        <v>767</v>
      </c>
      <c r="E185" s="54" t="n">
        <v>735</v>
      </c>
      <c r="F185" s="65" t="n">
        <f aca="false">IF(E185="","",D185-E185)</f>
        <v>32</v>
      </c>
      <c r="G185" s="54" t="n">
        <v>635</v>
      </c>
      <c r="H185" s="54" t="n">
        <v>653</v>
      </c>
      <c r="I185" s="65" t="n">
        <f aca="false">IF(H185="","",G185-H185)</f>
        <v>-18</v>
      </c>
      <c r="J185" s="55" t="n">
        <f aca="false">IF(OR(D185="",D185+G185=0),"",D185/(D185+G185))</f>
        <v>0.547075606276748</v>
      </c>
      <c r="K185" s="55" t="n">
        <f aca="false">IF(E185="","",E185/(E185+H185))</f>
        <v>0.529538904899136</v>
      </c>
      <c r="L185" s="66" t="n">
        <f aca="false">IF(OR(K185="",J185=""),"",(J185-K185)*100)</f>
        <v>1.7536701377612</v>
      </c>
      <c r="M185" s="36" t="n">
        <v>3.24373994301843</v>
      </c>
      <c r="N185" s="36" t="n">
        <v>2.07911785891423</v>
      </c>
      <c r="O185" s="36" t="n">
        <f aca="false">SQRT(M185^2+N185^2)</f>
        <v>3.85286645099325</v>
      </c>
      <c r="P185" s="55" t="n">
        <f aca="false">IF(J185="","",MAX(0,J185-1.96*O185/100))</f>
        <v>0.47155942383728</v>
      </c>
      <c r="Q185" s="55" t="n">
        <f aca="false">IF(J185="","",MIN(1,J185+1.96*O185/100))</f>
        <v>0.622591788716215</v>
      </c>
      <c r="R185" s="32" t="str">
        <f aca="false">IF(L185="","",IF(ABS(L185)&lt;=O185,"Yes","No"))</f>
        <v>Yes</v>
      </c>
      <c r="S185" s="32" t="str">
        <f aca="false">IF(L185="","",IF(ABS(L185)&lt;=1.96*O185,"Yes","No"))</f>
        <v>Yes</v>
      </c>
      <c r="T185" s="54" t="n">
        <f aca="false">IF(D185="","",ROUND(SQRT(((D185+G185)*O185/100)^2+(J185*(D185+G185)*0.09179)^2),0))</f>
        <v>89</v>
      </c>
      <c r="U185" s="32"/>
    </row>
    <row r="186" customFormat="false" ht="15" hidden="false" customHeight="false" outlineLevel="0" collapsed="false">
      <c r="A186" s="32" t="s">
        <v>198</v>
      </c>
      <c r="B186" s="32" t="s">
        <v>342</v>
      </c>
      <c r="C186" s="32" t="s">
        <v>347</v>
      </c>
      <c r="D186" s="54" t="n">
        <v>2019</v>
      </c>
      <c r="E186" s="54" t="n">
        <v>1929</v>
      </c>
      <c r="F186" s="65" t="n">
        <f aca="false">IF(E186="","",D186-E186)</f>
        <v>90</v>
      </c>
      <c r="G186" s="54" t="n">
        <v>1737</v>
      </c>
      <c r="H186" s="54" t="n">
        <v>1679</v>
      </c>
      <c r="I186" s="65" t="n">
        <f aca="false">IF(H186="","",G186-H186)</f>
        <v>58</v>
      </c>
      <c r="J186" s="55" t="n">
        <f aca="false">IF(OR(D186="",D186+G186=0),"",D186/(D186+G186))</f>
        <v>0.537539936102236</v>
      </c>
      <c r="K186" s="55" t="n">
        <f aca="false">IF(E186="","",E186/(E186+H186))</f>
        <v>0.534645232815965</v>
      </c>
      <c r="L186" s="66" t="n">
        <f aca="false">IF(OR(K186="",J186=""),"",(J186-K186)*100)</f>
        <v>0.289470328627184</v>
      </c>
      <c r="M186" s="36" t="n">
        <v>3.24373994301843</v>
      </c>
      <c r="N186" s="36" t="n">
        <v>2.07911785891423</v>
      </c>
      <c r="O186" s="36" t="n">
        <f aca="false">SQRT(M186^2+N186^2)</f>
        <v>3.85286645099325</v>
      </c>
      <c r="P186" s="55" t="n">
        <f aca="false">IF(J186="","",MAX(0,J186-1.96*O186/100))</f>
        <v>0.462023753662769</v>
      </c>
      <c r="Q186" s="55" t="n">
        <f aca="false">IF(J186="","",MIN(1,J186+1.96*O186/100))</f>
        <v>0.613056118541704</v>
      </c>
      <c r="R186" s="32" t="str">
        <f aca="false">IF(L186="","",IF(ABS(L186)&lt;=O186,"Yes","No"))</f>
        <v>Yes</v>
      </c>
      <c r="S186" s="32" t="str">
        <f aca="false">IF(L186="","",IF(ABS(L186)&lt;=1.96*O186,"Yes","No"))</f>
        <v>Yes</v>
      </c>
      <c r="T186" s="54" t="n">
        <f aca="false">IF(D186="","",ROUND(SQRT(((D186+G186)*O186/100)^2+(J186*(D186+G186)*0.09179)^2),0))</f>
        <v>235</v>
      </c>
      <c r="U186" s="32"/>
    </row>
    <row r="187" customFormat="false" ht="15" hidden="false" customHeight="false" outlineLevel="0" collapsed="false">
      <c r="A187" s="32" t="s">
        <v>198</v>
      </c>
      <c r="B187" s="32" t="s">
        <v>342</v>
      </c>
      <c r="C187" s="32" t="s">
        <v>348</v>
      </c>
      <c r="D187" s="54" t="n">
        <v>729</v>
      </c>
      <c r="E187" s="54" t="n">
        <v>696</v>
      </c>
      <c r="F187" s="65" t="n">
        <f aca="false">IF(E187="","",D187-E187)</f>
        <v>33</v>
      </c>
      <c r="G187" s="54" t="n">
        <v>672</v>
      </c>
      <c r="H187" s="54" t="n">
        <v>666</v>
      </c>
      <c r="I187" s="65" t="n">
        <f aca="false">IF(H187="","",G187-H187)</f>
        <v>6</v>
      </c>
      <c r="J187" s="55" t="n">
        <f aca="false">IF(OR(D187="",D187+G187=0),"",D187/(D187+G187))</f>
        <v>0.5203426124197</v>
      </c>
      <c r="K187" s="55" t="n">
        <f aca="false">IF(E187="","",E187/(E187+H187))</f>
        <v>0.511013215859031</v>
      </c>
      <c r="L187" s="66" t="n">
        <f aca="false">IF(OR(K187="",J187=""),"",(J187-K187)*100)</f>
        <v>0.932939656066945</v>
      </c>
      <c r="M187" s="36" t="n">
        <v>3.24373994301843</v>
      </c>
      <c r="N187" s="36" t="n">
        <v>2.07911785891423</v>
      </c>
      <c r="O187" s="36" t="n">
        <f aca="false">SQRT(M187^2+N187^2)</f>
        <v>3.85286645099325</v>
      </c>
      <c r="P187" s="55" t="n">
        <f aca="false">IF(J187="","",MAX(0,J187-1.96*O187/100))</f>
        <v>0.444826429980233</v>
      </c>
      <c r="Q187" s="55" t="n">
        <f aca="false">IF(J187="","",MIN(1,J187+1.96*O187/100))</f>
        <v>0.595858794859168</v>
      </c>
      <c r="R187" s="32" t="str">
        <f aca="false">IF(L187="","",IF(ABS(L187)&lt;=O187,"Yes","No"))</f>
        <v>Yes</v>
      </c>
      <c r="S187" s="32" t="str">
        <f aca="false">IF(L187="","",IF(ABS(L187)&lt;=1.96*O187,"Yes","No"))</f>
        <v>Yes</v>
      </c>
      <c r="T187" s="54" t="n">
        <f aca="false">IF(D187="","",ROUND(SQRT(((D187+G187)*O187/100)^2+(J187*(D187+G187)*0.09179)^2),0))</f>
        <v>86</v>
      </c>
      <c r="U187" s="32"/>
    </row>
    <row r="188" customFormat="false" ht="15" hidden="false" customHeight="false" outlineLevel="0" collapsed="false">
      <c r="A188" s="32" t="s">
        <v>198</v>
      </c>
      <c r="B188" s="32" t="s">
        <v>342</v>
      </c>
      <c r="C188" s="32" t="s">
        <v>349</v>
      </c>
      <c r="D188" s="54" t="n">
        <v>741</v>
      </c>
      <c r="E188" s="54" t="n">
        <v>715</v>
      </c>
      <c r="F188" s="65" t="n">
        <f aca="false">IF(E188="","",D188-E188)</f>
        <v>26</v>
      </c>
      <c r="G188" s="54" t="n">
        <v>631</v>
      </c>
      <c r="H188" s="54" t="n">
        <v>601</v>
      </c>
      <c r="I188" s="65" t="n">
        <f aca="false">IF(H188="","",G188-H188)</f>
        <v>30</v>
      </c>
      <c r="J188" s="55" t="n">
        <f aca="false">IF(OR(D188="",D188+G188=0),"",D188/(D188+G188))</f>
        <v>0.540087463556851</v>
      </c>
      <c r="K188" s="55" t="n">
        <f aca="false">IF(E188="","",E188/(E188+H188))</f>
        <v>0.543313069908815</v>
      </c>
      <c r="L188" s="66" t="n">
        <f aca="false">IF(OR(K188="",J188=""),"",(J188-K188)*100)</f>
        <v>-0.322560635196323</v>
      </c>
      <c r="M188" s="36" t="n">
        <v>3.24373994301843</v>
      </c>
      <c r="N188" s="36" t="n">
        <v>2.07911785891423</v>
      </c>
      <c r="O188" s="36" t="n">
        <f aca="false">SQRT(M188^2+N188^2)</f>
        <v>3.85286645099325</v>
      </c>
      <c r="P188" s="55" t="n">
        <f aca="false">IF(J188="","",MAX(0,J188-1.96*O188/100))</f>
        <v>0.464571281117384</v>
      </c>
      <c r="Q188" s="55" t="n">
        <f aca="false">IF(J188="","",MIN(1,J188+1.96*O188/100))</f>
        <v>0.615603645996319</v>
      </c>
      <c r="R188" s="32" t="str">
        <f aca="false">IF(L188="","",IF(ABS(L188)&lt;=O188,"Yes","No"))</f>
        <v>Yes</v>
      </c>
      <c r="S188" s="32" t="str">
        <f aca="false">IF(L188="","",IF(ABS(L188)&lt;=1.96*O188,"Yes","No"))</f>
        <v>Yes</v>
      </c>
      <c r="T188" s="54" t="n">
        <f aca="false">IF(D188="","",ROUND(SQRT(((D188+G188)*O188/100)^2+(J188*(D188+G188)*0.09179)^2),0))</f>
        <v>86</v>
      </c>
      <c r="U188" s="32"/>
    </row>
    <row r="189" customFormat="false" ht="15" hidden="false" customHeight="false" outlineLevel="0" collapsed="false">
      <c r="A189" s="32" t="s">
        <v>198</v>
      </c>
      <c r="B189" s="32" t="s">
        <v>342</v>
      </c>
      <c r="C189" s="32" t="s">
        <v>350</v>
      </c>
      <c r="D189" s="54" t="n">
        <v>749</v>
      </c>
      <c r="E189" s="54" t="n">
        <v>728</v>
      </c>
      <c r="F189" s="65" t="n">
        <f aca="false">IF(E189="","",D189-E189)</f>
        <v>21</v>
      </c>
      <c r="G189" s="54" t="n">
        <v>737</v>
      </c>
      <c r="H189" s="54" t="n">
        <v>692</v>
      </c>
      <c r="I189" s="65" t="n">
        <f aca="false">IF(H189="","",G189-H189)</f>
        <v>45</v>
      </c>
      <c r="J189" s="55" t="n">
        <f aca="false">IF(OR(D189="",D189+G189=0),"",D189/(D189+G189))</f>
        <v>0.504037685060565</v>
      </c>
      <c r="K189" s="55" t="n">
        <f aca="false">IF(E189="","",E189/(E189+H189))</f>
        <v>0.512676056338028</v>
      </c>
      <c r="L189" s="66" t="n">
        <f aca="false">IF(OR(K189="",J189=""),"",(J189-K189)*100)</f>
        <v>-0.863837127746292</v>
      </c>
      <c r="M189" s="36" t="n">
        <v>3.24373994301843</v>
      </c>
      <c r="N189" s="36" t="n">
        <v>2.07911785891423</v>
      </c>
      <c r="O189" s="36" t="n">
        <f aca="false">SQRT(M189^2+N189^2)</f>
        <v>3.85286645099325</v>
      </c>
      <c r="P189" s="55" t="n">
        <f aca="false">IF(J189="","",MAX(0,J189-1.96*O189/100))</f>
        <v>0.428521502621098</v>
      </c>
      <c r="Q189" s="55" t="n">
        <f aca="false">IF(J189="","",MIN(1,J189+1.96*O189/100))</f>
        <v>0.579553867500033</v>
      </c>
      <c r="R189" s="32" t="str">
        <f aca="false">IF(L189="","",IF(ABS(L189)&lt;=O189,"Yes","No"))</f>
        <v>Yes</v>
      </c>
      <c r="S189" s="32" t="str">
        <f aca="false">IF(L189="","",IF(ABS(L189)&lt;=1.96*O189,"Yes","No"))</f>
        <v>Yes</v>
      </c>
      <c r="T189" s="54" t="n">
        <f aca="false">IF(D189="","",ROUND(SQRT(((D189+G189)*O189/100)^2+(J189*(D189+G189)*0.09179)^2),0))</f>
        <v>89</v>
      </c>
      <c r="U189" s="32"/>
    </row>
    <row r="190" customFormat="false" ht="15" hidden="false" customHeight="false" outlineLevel="0" collapsed="false">
      <c r="A190" s="32" t="s">
        <v>198</v>
      </c>
      <c r="B190" s="32" t="s">
        <v>351</v>
      </c>
      <c r="C190" s="32" t="s">
        <v>352</v>
      </c>
      <c r="D190" s="54" t="n">
        <v>1445</v>
      </c>
      <c r="E190" s="54" t="n">
        <v>1473</v>
      </c>
      <c r="F190" s="65" t="n">
        <f aca="false">IF(E190="","",D190-E190)</f>
        <v>-28</v>
      </c>
      <c r="G190" s="54" t="n">
        <v>1714</v>
      </c>
      <c r="H190" s="54" t="n">
        <v>1690</v>
      </c>
      <c r="I190" s="65" t="n">
        <f aca="false">IF(H190="","",G190-H190)</f>
        <v>24</v>
      </c>
      <c r="J190" s="55" t="n">
        <f aca="false">IF(OR(D190="",D190+G190=0),"",D190/(D190+G190))</f>
        <v>0.457423235201013</v>
      </c>
      <c r="K190" s="55" t="n">
        <f aca="false">IF(E190="","",E190/(E190+H190))</f>
        <v>0.465697122984508</v>
      </c>
      <c r="L190" s="66" t="n">
        <f aca="false">IF(OR(K190="",J190=""),"",(J190-K190)*100)</f>
        <v>-0.827388778349542</v>
      </c>
      <c r="M190" s="36" t="n">
        <v>3.24373994301843</v>
      </c>
      <c r="N190" s="36" t="n">
        <v>2.07911785891423</v>
      </c>
      <c r="O190" s="36" t="n">
        <f aca="false">SQRT(M190^2+N190^2)</f>
        <v>3.85286645099325</v>
      </c>
      <c r="P190" s="55" t="n">
        <f aca="false">IF(J190="","",MAX(0,J190-1.96*O190/100))</f>
        <v>0.381907052761545</v>
      </c>
      <c r="Q190" s="55" t="n">
        <f aca="false">IF(J190="","",MIN(1,J190+1.96*O190/100))</f>
        <v>0.532939417640481</v>
      </c>
      <c r="R190" s="32" t="str">
        <f aca="false">IF(L190="","",IF(ABS(L190)&lt;=O190,"Yes","No"))</f>
        <v>Yes</v>
      </c>
      <c r="S190" s="32" t="str">
        <f aca="false">IF(L190="","",IF(ABS(L190)&lt;=1.96*O190,"Yes","No"))</f>
        <v>Yes</v>
      </c>
      <c r="T190" s="54" t="n">
        <f aca="false">IF(D190="","",ROUND(SQRT(((D190+G190)*O190/100)^2+(J190*(D190+G190)*0.09179)^2),0))</f>
        <v>180</v>
      </c>
      <c r="U190" s="32"/>
    </row>
    <row r="191" customFormat="false" ht="15" hidden="false" customHeight="false" outlineLevel="0" collapsed="false">
      <c r="A191" s="32" t="s">
        <v>198</v>
      </c>
      <c r="B191" s="32" t="s">
        <v>351</v>
      </c>
      <c r="C191" s="32" t="s">
        <v>353</v>
      </c>
      <c r="D191" s="54" t="n">
        <v>878</v>
      </c>
      <c r="E191" s="54" t="n">
        <v>907</v>
      </c>
      <c r="F191" s="65" t="n">
        <f aca="false">IF(E191="","",D191-E191)</f>
        <v>-29</v>
      </c>
      <c r="G191" s="54" t="n">
        <v>1430</v>
      </c>
      <c r="H191" s="54" t="n">
        <v>1445</v>
      </c>
      <c r="I191" s="65" t="n">
        <f aca="false">IF(H191="","",G191-H191)</f>
        <v>-15</v>
      </c>
      <c r="J191" s="55" t="n">
        <f aca="false">IF(OR(D191="",D191+G191=0),"",D191/(D191+G191))</f>
        <v>0.380415944540728</v>
      </c>
      <c r="K191" s="55" t="n">
        <f aca="false">IF(E191="","",E191/(E191+H191))</f>
        <v>0.38562925170068</v>
      </c>
      <c r="L191" s="66" t="n">
        <f aca="false">IF(OR(K191="",J191=""),"",(J191-K191)*100)</f>
        <v>-0.521330715995239</v>
      </c>
      <c r="M191" s="36" t="n">
        <v>3.24373994301843</v>
      </c>
      <c r="N191" s="36" t="n">
        <v>2.07911785891423</v>
      </c>
      <c r="O191" s="36" t="n">
        <f aca="false">SQRT(M191^2+N191^2)</f>
        <v>3.85286645099325</v>
      </c>
      <c r="P191" s="55" t="n">
        <f aca="false">IF(J191="","",MAX(0,J191-1.96*O191/100))</f>
        <v>0.30489976210126</v>
      </c>
      <c r="Q191" s="55" t="n">
        <f aca="false">IF(J191="","",MIN(1,J191+1.96*O191/100))</f>
        <v>0.455932126980196</v>
      </c>
      <c r="R191" s="32" t="str">
        <f aca="false">IF(L191="","",IF(ABS(L191)&lt;=O191,"Yes","No"))</f>
        <v>Yes</v>
      </c>
      <c r="S191" s="32" t="str">
        <f aca="false">IF(L191="","",IF(ABS(L191)&lt;=1.96*O191,"Yes","No"))</f>
        <v>Yes</v>
      </c>
      <c r="T191" s="54" t="n">
        <f aca="false">IF(D191="","",ROUND(SQRT(((D191+G191)*O191/100)^2+(J191*(D191+G191)*0.09179)^2),0))</f>
        <v>120</v>
      </c>
      <c r="U191" s="32"/>
    </row>
    <row r="192" customFormat="false" ht="15" hidden="false" customHeight="false" outlineLevel="0" collapsed="false">
      <c r="A192" s="32" t="s">
        <v>198</v>
      </c>
      <c r="B192" s="32" t="s">
        <v>354</v>
      </c>
      <c r="C192" s="32" t="s">
        <v>355</v>
      </c>
      <c r="D192" s="54" t="n">
        <v>1011</v>
      </c>
      <c r="E192" s="54" t="n">
        <v>1017</v>
      </c>
      <c r="F192" s="65" t="n">
        <f aca="false">IF(E192="","",D192-E192)</f>
        <v>-6</v>
      </c>
      <c r="G192" s="54" t="n">
        <v>1064</v>
      </c>
      <c r="H192" s="54" t="n">
        <v>1074</v>
      </c>
      <c r="I192" s="65" t="n">
        <f aca="false">IF(H192="","",G192-H192)</f>
        <v>-10</v>
      </c>
      <c r="J192" s="55" t="n">
        <f aca="false">IF(OR(D192="",D192+G192=0),"",D192/(D192+G192))</f>
        <v>0.487228915662651</v>
      </c>
      <c r="K192" s="55" t="n">
        <f aca="false">IF(E192="","",E192/(E192+H192))</f>
        <v>0.486370157819225</v>
      </c>
      <c r="L192" s="66" t="n">
        <f aca="false">IF(OR(K192="",J192=""),"",(J192-K192)*100)</f>
        <v>0.0858757843425317</v>
      </c>
      <c r="M192" s="36" t="n">
        <v>3.24373994301843</v>
      </c>
      <c r="N192" s="36" t="n">
        <v>2.07911785891423</v>
      </c>
      <c r="O192" s="36" t="n">
        <f aca="false">SQRT(M192^2+N192^2)</f>
        <v>3.85286645099325</v>
      </c>
      <c r="P192" s="55" t="n">
        <f aca="false">IF(J192="","",MAX(0,J192-1.96*O192/100))</f>
        <v>0.411712733223183</v>
      </c>
      <c r="Q192" s="55" t="n">
        <f aca="false">IF(J192="","",MIN(1,J192+1.96*O192/100))</f>
        <v>0.562745098102118</v>
      </c>
      <c r="R192" s="32" t="str">
        <f aca="false">IF(L192="","",IF(ABS(L192)&lt;=O192,"Yes","No"))</f>
        <v>Yes</v>
      </c>
      <c r="S192" s="32" t="str">
        <f aca="false">IF(L192="","",IF(ABS(L192)&lt;=1.96*O192,"Yes","No"))</f>
        <v>Yes</v>
      </c>
      <c r="T192" s="54" t="n">
        <f aca="false">IF(D192="","",ROUND(SQRT(((D192+G192)*O192/100)^2+(J192*(D192+G192)*0.09179)^2),0))</f>
        <v>122</v>
      </c>
      <c r="U192" s="32"/>
    </row>
    <row r="193" customFormat="false" ht="15" hidden="false" customHeight="false" outlineLevel="0" collapsed="false">
      <c r="A193" s="32" t="s">
        <v>198</v>
      </c>
      <c r="B193" s="32" t="s">
        <v>354</v>
      </c>
      <c r="C193" s="32" t="s">
        <v>356</v>
      </c>
      <c r="D193" s="54" t="n">
        <v>737</v>
      </c>
      <c r="E193" s="54" t="n">
        <v>753</v>
      </c>
      <c r="F193" s="65" t="n">
        <f aca="false">IF(E193="","",D193-E193)</f>
        <v>-16</v>
      </c>
      <c r="G193" s="54" t="n">
        <v>846</v>
      </c>
      <c r="H193" s="54" t="n">
        <v>851</v>
      </c>
      <c r="I193" s="65" t="n">
        <f aca="false">IF(H193="","",G193-H193)</f>
        <v>-5</v>
      </c>
      <c r="J193" s="55" t="n">
        <f aca="false">IF(OR(D193="",D193+G193=0),"",D193/(D193+G193))</f>
        <v>0.465571699305117</v>
      </c>
      <c r="K193" s="55" t="n">
        <f aca="false">IF(E193="","",E193/(E193+H193))</f>
        <v>0.469451371571072</v>
      </c>
      <c r="L193" s="66" t="n">
        <f aca="false">IF(OR(K193="",J193=""),"",(J193-K193)*100)</f>
        <v>-0.387967226595543</v>
      </c>
      <c r="M193" s="36" t="n">
        <v>3.24373994301843</v>
      </c>
      <c r="N193" s="36" t="n">
        <v>2.07911785891423</v>
      </c>
      <c r="O193" s="36" t="n">
        <f aca="false">SQRT(M193^2+N193^2)</f>
        <v>3.85286645099325</v>
      </c>
      <c r="P193" s="55" t="n">
        <f aca="false">IF(J193="","",MAX(0,J193-1.96*O193/100))</f>
        <v>0.390055516865649</v>
      </c>
      <c r="Q193" s="55" t="n">
        <f aca="false">IF(J193="","",MIN(1,J193+1.96*O193/100))</f>
        <v>0.541087881744585</v>
      </c>
      <c r="R193" s="32" t="str">
        <f aca="false">IF(L193="","",IF(ABS(L193)&lt;=O193,"Yes","No"))</f>
        <v>Yes</v>
      </c>
      <c r="S193" s="32" t="str">
        <f aca="false">IF(L193="","",IF(ABS(L193)&lt;=1.96*O193,"Yes","No"))</f>
        <v>Yes</v>
      </c>
      <c r="T193" s="54" t="n">
        <f aca="false">IF(D193="","",ROUND(SQRT(((D193+G193)*O193/100)^2+(J193*(D193+G193)*0.09179)^2),0))</f>
        <v>91</v>
      </c>
      <c r="U193" s="32"/>
    </row>
    <row r="194" customFormat="false" ht="15" hidden="false" customHeight="false" outlineLevel="0" collapsed="false">
      <c r="A194" s="32" t="s">
        <v>198</v>
      </c>
      <c r="B194" s="32" t="s">
        <v>354</v>
      </c>
      <c r="C194" s="32" t="s">
        <v>357</v>
      </c>
      <c r="D194" s="54" t="n">
        <v>688</v>
      </c>
      <c r="E194" s="54" t="n">
        <v>713</v>
      </c>
      <c r="F194" s="65" t="n">
        <f aca="false">IF(E194="","",D194-E194)</f>
        <v>-25</v>
      </c>
      <c r="G194" s="54" t="n">
        <v>765</v>
      </c>
      <c r="H194" s="54" t="n">
        <v>780</v>
      </c>
      <c r="I194" s="65" t="n">
        <f aca="false">IF(H194="","",G194-H194)</f>
        <v>-15</v>
      </c>
      <c r="J194" s="55" t="n">
        <f aca="false">IF(OR(D194="",D194+G194=0),"",D194/(D194+G194))</f>
        <v>0.473503097040606</v>
      </c>
      <c r="K194" s="55" t="n">
        <f aca="false">IF(E194="","",E194/(E194+H194))</f>
        <v>0.477561955793704</v>
      </c>
      <c r="L194" s="66" t="n">
        <f aca="false">IF(OR(K194="",J194=""),"",(J194-K194)*100)</f>
        <v>-0.40588587530983</v>
      </c>
      <c r="M194" s="36" t="n">
        <v>3.24373994301843</v>
      </c>
      <c r="N194" s="36" t="n">
        <v>2.07911785891423</v>
      </c>
      <c r="O194" s="36" t="n">
        <f aca="false">SQRT(M194^2+N194^2)</f>
        <v>3.85286645099325</v>
      </c>
      <c r="P194" s="55" t="n">
        <f aca="false">IF(J194="","",MAX(0,J194-1.96*O194/100))</f>
        <v>0.397986914601138</v>
      </c>
      <c r="Q194" s="55" t="n">
        <f aca="false">IF(J194="","",MIN(1,J194+1.96*O194/100))</f>
        <v>0.549019279480073</v>
      </c>
      <c r="R194" s="32" t="str">
        <f aca="false">IF(L194="","",IF(ABS(L194)&lt;=O194,"Yes","No"))</f>
        <v>Yes</v>
      </c>
      <c r="S194" s="32" t="str">
        <f aca="false">IF(L194="","",IF(ABS(L194)&lt;=1.96*O194,"Yes","No"))</f>
        <v>Yes</v>
      </c>
      <c r="T194" s="54" t="n">
        <f aca="false">IF(D194="","",ROUND(SQRT(((D194+G194)*O194/100)^2+(J194*(D194+G194)*0.09179)^2),0))</f>
        <v>84</v>
      </c>
      <c r="U194" s="32"/>
    </row>
    <row r="195" customFormat="false" ht="15" hidden="false" customHeight="false" outlineLevel="0" collapsed="false">
      <c r="A195" s="32" t="s">
        <v>198</v>
      </c>
      <c r="B195" s="32" t="s">
        <v>354</v>
      </c>
      <c r="C195" s="32" t="s">
        <v>358</v>
      </c>
      <c r="D195" s="54" t="n">
        <v>1630</v>
      </c>
      <c r="E195" s="54" t="n">
        <v>1648</v>
      </c>
      <c r="F195" s="65" t="n">
        <f aca="false">IF(E195="","",D195-E195)</f>
        <v>-18</v>
      </c>
      <c r="G195" s="54" t="n">
        <v>1841</v>
      </c>
      <c r="H195" s="54" t="n">
        <v>1789</v>
      </c>
      <c r="I195" s="65" t="n">
        <f aca="false">IF(H195="","",G195-H195)</f>
        <v>52</v>
      </c>
      <c r="J195" s="55" t="n">
        <f aca="false">IF(OR(D195="",D195+G195=0),"",D195/(D195+G195))</f>
        <v>0.469605301065975</v>
      </c>
      <c r="K195" s="55" t="n">
        <f aca="false">IF(E195="","",E195/(E195+H195))</f>
        <v>0.479487925516439</v>
      </c>
      <c r="L195" s="66" t="n">
        <f aca="false">IF(OR(K195="",J195=""),"",(J195-K195)*100)</f>
        <v>-0.988262445046356</v>
      </c>
      <c r="M195" s="36" t="n">
        <v>3.24373994301843</v>
      </c>
      <c r="N195" s="36" t="n">
        <v>2.07911785891423</v>
      </c>
      <c r="O195" s="36" t="n">
        <f aca="false">SQRT(M195^2+N195^2)</f>
        <v>3.85286645099325</v>
      </c>
      <c r="P195" s="55" t="n">
        <f aca="false">IF(J195="","",MAX(0,J195-1.96*O195/100))</f>
        <v>0.394089118626508</v>
      </c>
      <c r="Q195" s="55" t="n">
        <f aca="false">IF(J195="","",MIN(1,J195+1.96*O195/100))</f>
        <v>0.545121483505443</v>
      </c>
      <c r="R195" s="32" t="str">
        <f aca="false">IF(L195="","",IF(ABS(L195)&lt;=O195,"Yes","No"))</f>
        <v>Yes</v>
      </c>
      <c r="S195" s="32" t="str">
        <f aca="false">IF(L195="","",IF(ABS(L195)&lt;=1.96*O195,"Yes","No"))</f>
        <v>Yes</v>
      </c>
      <c r="T195" s="54" t="n">
        <f aca="false">IF(D195="","",ROUND(SQRT(((D195+G195)*O195/100)^2+(J195*(D195+G195)*0.09179)^2),0))</f>
        <v>201</v>
      </c>
      <c r="U195" s="32"/>
    </row>
    <row r="196" customFormat="false" ht="15" hidden="false" customHeight="false" outlineLevel="0" collapsed="false">
      <c r="A196" s="32" t="s">
        <v>198</v>
      </c>
      <c r="B196" s="32" t="s">
        <v>354</v>
      </c>
      <c r="C196" s="32" t="s">
        <v>359</v>
      </c>
      <c r="D196" s="54" t="n">
        <v>689</v>
      </c>
      <c r="E196" s="54" t="n">
        <v>683</v>
      </c>
      <c r="F196" s="65" t="n">
        <f aca="false">IF(E196="","",D196-E196)</f>
        <v>6</v>
      </c>
      <c r="G196" s="54" t="n">
        <v>704</v>
      </c>
      <c r="H196" s="54" t="n">
        <v>663</v>
      </c>
      <c r="I196" s="65" t="n">
        <f aca="false">IF(H196="","",G196-H196)</f>
        <v>41</v>
      </c>
      <c r="J196" s="55" t="n">
        <f aca="false">IF(OR(D196="",D196+G196=0),"",D196/(D196+G196))</f>
        <v>0.494615936826992</v>
      </c>
      <c r="K196" s="55" t="n">
        <f aca="false">IF(E196="","",E196/(E196+H196))</f>
        <v>0.507429420505201</v>
      </c>
      <c r="L196" s="66" t="n">
        <f aca="false">IF(OR(K196="",J196=""),"",(J196-K196)*100)</f>
        <v>-1.28134836782084</v>
      </c>
      <c r="M196" s="36" t="n">
        <v>3.24373994301843</v>
      </c>
      <c r="N196" s="36" t="n">
        <v>2.07911785891423</v>
      </c>
      <c r="O196" s="36" t="n">
        <f aca="false">SQRT(M196^2+N196^2)</f>
        <v>3.85286645099325</v>
      </c>
      <c r="P196" s="55" t="n">
        <f aca="false">IF(J196="","",MAX(0,J196-1.96*O196/100))</f>
        <v>0.419099754387525</v>
      </c>
      <c r="Q196" s="55" t="n">
        <f aca="false">IF(J196="","",MIN(1,J196+1.96*O196/100))</f>
        <v>0.57013211926646</v>
      </c>
      <c r="R196" s="32" t="str">
        <f aca="false">IF(L196="","",IF(ABS(L196)&lt;=O196,"Yes","No"))</f>
        <v>Yes</v>
      </c>
      <c r="S196" s="32" t="str">
        <f aca="false">IF(L196="","",IF(ABS(L196)&lt;=1.96*O196,"Yes","No"))</f>
        <v>Yes</v>
      </c>
      <c r="T196" s="54" t="n">
        <f aca="false">IF(D196="","",ROUND(SQRT(((D196+G196)*O196/100)^2+(J196*(D196+G196)*0.09179)^2),0))</f>
        <v>83</v>
      </c>
      <c r="U196" s="32"/>
    </row>
    <row r="197" customFormat="false" ht="15" hidden="false" customHeight="false" outlineLevel="0" collapsed="false">
      <c r="A197" s="32" t="s">
        <v>198</v>
      </c>
      <c r="B197" s="32" t="s">
        <v>354</v>
      </c>
      <c r="C197" s="32" t="s">
        <v>360</v>
      </c>
      <c r="D197" s="54" t="n">
        <v>648</v>
      </c>
      <c r="E197" s="54" t="n">
        <v>648</v>
      </c>
      <c r="F197" s="65" t="n">
        <f aca="false">IF(E197="","",D197-E197)</f>
        <v>0</v>
      </c>
      <c r="G197" s="54" t="n">
        <v>607</v>
      </c>
      <c r="H197" s="54" t="n">
        <v>583</v>
      </c>
      <c r="I197" s="65" t="n">
        <f aca="false">IF(H197="","",G197-H197)</f>
        <v>24</v>
      </c>
      <c r="J197" s="55" t="n">
        <f aca="false">IF(OR(D197="",D197+G197=0),"",D197/(D197+G197))</f>
        <v>0.516334661354582</v>
      </c>
      <c r="K197" s="55" t="n">
        <f aca="false">IF(E197="","",E197/(E197+H197))</f>
        <v>0.526401299756296</v>
      </c>
      <c r="L197" s="66" t="n">
        <f aca="false">IF(OR(K197="",J197=""),"",(J197-K197)*100)</f>
        <v>-1.0066638401714</v>
      </c>
      <c r="M197" s="36" t="n">
        <v>3.24373994301843</v>
      </c>
      <c r="N197" s="36" t="n">
        <v>2.07911785891423</v>
      </c>
      <c r="O197" s="36" t="n">
        <f aca="false">SQRT(M197^2+N197^2)</f>
        <v>3.85286645099325</v>
      </c>
      <c r="P197" s="55" t="n">
        <f aca="false">IF(J197="","",MAX(0,J197-1.96*O197/100))</f>
        <v>0.440818478915114</v>
      </c>
      <c r="Q197" s="55" t="n">
        <f aca="false">IF(J197="","",MIN(1,J197+1.96*O197/100))</f>
        <v>0.591850843794049</v>
      </c>
      <c r="R197" s="32" t="str">
        <f aca="false">IF(L197="","",IF(ABS(L197)&lt;=O197,"Yes","No"))</f>
        <v>Yes</v>
      </c>
      <c r="S197" s="32" t="str">
        <f aca="false">IF(L197="","",IF(ABS(L197)&lt;=1.96*O197,"Yes","No"))</f>
        <v>Yes</v>
      </c>
      <c r="T197" s="54" t="n">
        <f aca="false">IF(D197="","",ROUND(SQRT(((D197+G197)*O197/100)^2+(J197*(D197+G197)*0.09179)^2),0))</f>
        <v>77</v>
      </c>
      <c r="U197" s="32"/>
    </row>
    <row r="198" customFormat="false" ht="15" hidden="false" customHeight="false" outlineLevel="0" collapsed="false">
      <c r="A198" s="32" t="s">
        <v>198</v>
      </c>
      <c r="B198" s="32" t="s">
        <v>361</v>
      </c>
      <c r="C198" s="32" t="s">
        <v>362</v>
      </c>
      <c r="D198" s="54" t="n">
        <v>231</v>
      </c>
      <c r="E198" s="54" t="n">
        <v>243</v>
      </c>
      <c r="F198" s="65" t="n">
        <f aca="false">IF(E198="","",D198-E198)</f>
        <v>-12</v>
      </c>
      <c r="G198" s="54" t="n">
        <v>552</v>
      </c>
      <c r="H198" s="54" t="n">
        <v>532</v>
      </c>
      <c r="I198" s="65" t="n">
        <f aca="false">IF(H198="","",G198-H198)</f>
        <v>20</v>
      </c>
      <c r="J198" s="55" t="n">
        <f aca="false">IF(OR(D198="",D198+G198=0),"",D198/(D198+G198))</f>
        <v>0.295019157088123</v>
      </c>
      <c r="K198" s="55" t="n">
        <f aca="false">IF(E198="","",E198/(E198+H198))</f>
        <v>0.313548387096774</v>
      </c>
      <c r="L198" s="66" t="n">
        <f aca="false">IF(OR(K198="",J198=""),"",(J198-K198)*100)</f>
        <v>-1.85292300086516</v>
      </c>
      <c r="M198" s="36" t="n">
        <v>3.93172104178679</v>
      </c>
      <c r="N198" s="36" t="n">
        <v>2.07911785891423</v>
      </c>
      <c r="O198" s="36" t="n">
        <f aca="false">SQRT(M198^2+N198^2)</f>
        <v>4.44760176068913</v>
      </c>
      <c r="P198" s="55" t="n">
        <f aca="false">IF(J198="","",MAX(0,J198-1.96*O198/100))</f>
        <v>0.207846162578616</v>
      </c>
      <c r="Q198" s="55" t="n">
        <f aca="false">IF(J198="","",MIN(1,J198+1.96*O198/100))</f>
        <v>0.38219215159763</v>
      </c>
      <c r="R198" s="32" t="str">
        <f aca="false">IF(L198="","",IF(ABS(L198)&lt;=O198,"Yes","No"))</f>
        <v>Yes</v>
      </c>
      <c r="S198" s="32" t="str">
        <f aca="false">IF(L198="","",IF(ABS(L198)&lt;=1.96*O198,"Yes","No"))</f>
        <v>Yes</v>
      </c>
      <c r="T198" s="54" t="n">
        <f aca="false">IF(D198="","",ROUND(SQRT(((D198+G198)*O198/100)^2+(J198*(D198+G198)*0.09439)^2),0))</f>
        <v>41</v>
      </c>
      <c r="U198" s="32"/>
    </row>
    <row r="199" customFormat="false" ht="15" hidden="false" customHeight="false" outlineLevel="0" collapsed="false">
      <c r="A199" s="32" t="s">
        <v>198</v>
      </c>
      <c r="B199" s="32" t="s">
        <v>361</v>
      </c>
      <c r="C199" s="32" t="s">
        <v>363</v>
      </c>
      <c r="D199" s="54" t="n">
        <v>793</v>
      </c>
      <c r="E199" s="54" t="n">
        <v>841</v>
      </c>
      <c r="F199" s="65" t="n">
        <f aca="false">IF(E199="","",D199-E199)</f>
        <v>-48</v>
      </c>
      <c r="G199" s="54" t="n">
        <v>1689</v>
      </c>
      <c r="H199" s="54" t="n">
        <v>1653</v>
      </c>
      <c r="I199" s="65" t="n">
        <f aca="false">IF(H199="","",G199-H199)</f>
        <v>36</v>
      </c>
      <c r="J199" s="55" t="n">
        <f aca="false">IF(OR(D199="",D199+G199=0),"",D199/(D199+G199))</f>
        <v>0.319500402900886</v>
      </c>
      <c r="K199" s="55" t="n">
        <f aca="false">IF(E199="","",E199/(E199+H199))</f>
        <v>0.337209302325581</v>
      </c>
      <c r="L199" s="66" t="n">
        <f aca="false">IF(OR(K199="",J199=""),"",(J199-K199)*100)</f>
        <v>-1.7708899424695</v>
      </c>
      <c r="M199" s="36" t="n">
        <v>3.24373994301843</v>
      </c>
      <c r="N199" s="36" t="n">
        <v>2.07911785891423</v>
      </c>
      <c r="O199" s="36" t="n">
        <f aca="false">SQRT(M199^2+N199^2)</f>
        <v>3.85286645099325</v>
      </c>
      <c r="P199" s="55" t="n">
        <f aca="false">IF(J199="","",MAX(0,J199-1.96*O199/100))</f>
        <v>0.243984220461419</v>
      </c>
      <c r="Q199" s="55" t="n">
        <f aca="false">IF(J199="","",MIN(1,J199+1.96*O199/100))</f>
        <v>0.395016585340354</v>
      </c>
      <c r="R199" s="32" t="str">
        <f aca="false">IF(L199="","",IF(ABS(L199)&lt;=O199,"Yes","No"))</f>
        <v>Yes</v>
      </c>
      <c r="S199" s="32" t="str">
        <f aca="false">IF(L199="","",IF(ABS(L199)&lt;=1.96*O199,"Yes","No"))</f>
        <v>Yes</v>
      </c>
      <c r="T199" s="54" t="n">
        <f aca="false">IF(D199="","",ROUND(SQRT(((D199+G199)*O199/100)^2+(J199*(D199+G199)*0.09179)^2),0))</f>
        <v>120</v>
      </c>
      <c r="U199" s="32"/>
    </row>
    <row r="200" customFormat="false" ht="15" hidden="false" customHeight="false" outlineLevel="0" collapsed="false">
      <c r="A200" s="32" t="s">
        <v>198</v>
      </c>
      <c r="B200" s="32" t="s">
        <v>361</v>
      </c>
      <c r="C200" s="32" t="s">
        <v>364</v>
      </c>
      <c r="D200" s="54" t="n">
        <v>198</v>
      </c>
      <c r="E200" s="54" t="n">
        <v>182</v>
      </c>
      <c r="F200" s="65" t="n">
        <f aca="false">IF(E200="","",D200-E200)</f>
        <v>16</v>
      </c>
      <c r="G200" s="54" t="n">
        <v>475</v>
      </c>
      <c r="H200" s="54" t="n">
        <v>484</v>
      </c>
      <c r="I200" s="65" t="n">
        <f aca="false">IF(H200="","",G200-H200)</f>
        <v>-9</v>
      </c>
      <c r="J200" s="55" t="n">
        <f aca="false">IF(OR(D200="",D200+G200=0),"",D200/(D200+G200))</f>
        <v>0.294205052005944</v>
      </c>
      <c r="K200" s="55" t="n">
        <f aca="false">IF(E200="","",E200/(E200+H200))</f>
        <v>0.273273273273273</v>
      </c>
      <c r="L200" s="66" t="n">
        <f aca="false">IF(OR(K200="",J200=""),"",(J200-K200)*100)</f>
        <v>2.09317787326703</v>
      </c>
      <c r="M200" s="36" t="n">
        <v>6.05013361813634</v>
      </c>
      <c r="N200" s="36" t="n">
        <v>2.07911785891423</v>
      </c>
      <c r="O200" s="36" t="n">
        <f aca="false">SQRT(M200^2+N200^2)</f>
        <v>6.39740946544455</v>
      </c>
      <c r="P200" s="55" t="n">
        <f aca="false">IF(J200="","",MAX(0,J200-1.96*O200/100))</f>
        <v>0.16881582648323</v>
      </c>
      <c r="Q200" s="55" t="n">
        <f aca="false">IF(J200="","",MIN(1,J200+1.96*O200/100))</f>
        <v>0.419594277528657</v>
      </c>
      <c r="R200" s="32" t="str">
        <f aca="false">IF(L200="","",IF(ABS(L200)&lt;=O200,"Yes","No"))</f>
        <v>Yes</v>
      </c>
      <c r="S200" s="32" t="str">
        <f aca="false">IF(L200="","",IF(ABS(L200)&lt;=1.96*O200,"Yes","No"))</f>
        <v>Yes</v>
      </c>
      <c r="T200" s="54" t="n">
        <f aca="false">IF(D200="","",ROUND(SQRT(((D200+G200)*O200/100)^2+(J200*(D200+G200)*0.15542)^2),0))</f>
        <v>53</v>
      </c>
      <c r="U200" s="32"/>
    </row>
    <row r="201" customFormat="false" ht="15" hidden="false" customHeight="false" outlineLevel="0" collapsed="false">
      <c r="A201" s="32" t="s">
        <v>198</v>
      </c>
      <c r="B201" s="32" t="s">
        <v>365</v>
      </c>
      <c r="C201" s="32" t="s">
        <v>365</v>
      </c>
      <c r="D201" s="54" t="n">
        <v>1070</v>
      </c>
      <c r="E201" s="54" t="n">
        <v>1172</v>
      </c>
      <c r="F201" s="65" t="n">
        <f aca="false">IF(E201="","",D201-E201)</f>
        <v>-102</v>
      </c>
      <c r="G201" s="54" t="n">
        <v>2315</v>
      </c>
      <c r="H201" s="54" t="n">
        <v>2201</v>
      </c>
      <c r="I201" s="65" t="n">
        <f aca="false">IF(H201="","",G201-H201)</f>
        <v>114</v>
      </c>
      <c r="J201" s="55" t="n">
        <f aca="false">IF(OR(D201="",D201+G201=0),"",D201/(D201+G201))</f>
        <v>0.316100443131462</v>
      </c>
      <c r="K201" s="55" t="n">
        <f aca="false">IF(E201="","",E201/(E201+H201))</f>
        <v>0.347465164541951</v>
      </c>
      <c r="L201" s="66" t="n">
        <f aca="false">IF(OR(K201="",J201=""),"",(J201-K201)*100)</f>
        <v>-3.13647214104885</v>
      </c>
      <c r="M201" s="36" t="n">
        <v>3.24373994301843</v>
      </c>
      <c r="N201" s="36" t="n">
        <v>2.07911785891423</v>
      </c>
      <c r="O201" s="36" t="n">
        <f aca="false">SQRT(M201^2+N201^2)</f>
        <v>3.85286645099325</v>
      </c>
      <c r="P201" s="55" t="n">
        <f aca="false">IF(J201="","",MAX(0,J201-1.96*O201/100))</f>
        <v>0.240584260691995</v>
      </c>
      <c r="Q201" s="55" t="n">
        <f aca="false">IF(J201="","",MIN(1,J201+1.96*O201/100))</f>
        <v>0.39161662557093</v>
      </c>
      <c r="R201" s="32" t="str">
        <f aca="false">IF(L201="","",IF(ABS(L201)&lt;=O201,"Yes","No"))</f>
        <v>Yes</v>
      </c>
      <c r="S201" s="32" t="str">
        <f aca="false">IF(L201="","",IF(ABS(L201)&lt;=1.96*O201,"Yes","No"))</f>
        <v>Yes</v>
      </c>
      <c r="T201" s="54" t="n">
        <f aca="false">IF(D201="","",ROUND(SQRT(((D201+G201)*O201/100)^2+(J201*(D201+G201)*0.09179)^2),0))</f>
        <v>163</v>
      </c>
      <c r="U201" s="32"/>
    </row>
    <row r="202" customFormat="false" ht="15" hidden="false" customHeight="false" outlineLevel="0" collapsed="false">
      <c r="A202" s="32" t="s">
        <v>198</v>
      </c>
      <c r="B202" s="32" t="s">
        <v>366</v>
      </c>
      <c r="C202" s="32" t="s">
        <v>367</v>
      </c>
      <c r="D202" s="54" t="n">
        <v>797</v>
      </c>
      <c r="E202" s="54" t="n">
        <v>811</v>
      </c>
      <c r="F202" s="65" t="n">
        <f aca="false">IF(E202="","",D202-E202)</f>
        <v>-14</v>
      </c>
      <c r="G202" s="54" t="n">
        <v>920</v>
      </c>
      <c r="H202" s="54" t="n">
        <v>918</v>
      </c>
      <c r="I202" s="65" t="n">
        <f aca="false">IF(H202="","",G202-H202)</f>
        <v>2</v>
      </c>
      <c r="J202" s="55" t="n">
        <f aca="false">IF(OR(D202="",D202+G202=0),"",D202/(D202+G202))</f>
        <v>0.464181712288876</v>
      </c>
      <c r="K202" s="55" t="n">
        <f aca="false">IF(E202="","",E202/(E202+H202))</f>
        <v>0.469057258530943</v>
      </c>
      <c r="L202" s="66" t="n">
        <f aca="false">IF(OR(K202="",J202=""),"",(J202-K202)*100)</f>
        <v>-0.487554624206682</v>
      </c>
      <c r="M202" s="36" t="n">
        <v>3.24373994301843</v>
      </c>
      <c r="N202" s="36" t="n">
        <v>2.07911785891423</v>
      </c>
      <c r="O202" s="36" t="n">
        <f aca="false">SQRT(M202^2+N202^2)</f>
        <v>3.85286645099325</v>
      </c>
      <c r="P202" s="55" t="n">
        <f aca="false">IF(J202="","",MAX(0,J202-1.96*O202/100))</f>
        <v>0.388665529849408</v>
      </c>
      <c r="Q202" s="55" t="n">
        <f aca="false">IF(J202="","",MIN(1,J202+1.96*O202/100))</f>
        <v>0.539697894728344</v>
      </c>
      <c r="R202" s="32" t="str">
        <f aca="false">IF(L202="","",IF(ABS(L202)&lt;=O202,"Yes","No"))</f>
        <v>Yes</v>
      </c>
      <c r="S202" s="32" t="str">
        <f aca="false">IF(L202="","",IF(ABS(L202)&lt;=1.96*O202,"Yes","No"))</f>
        <v>Yes</v>
      </c>
      <c r="T202" s="54" t="n">
        <f aca="false">IF(D202="","",ROUND(SQRT(((D202+G202)*O202/100)^2+(J202*(D202+G202)*0.09179)^2),0))</f>
        <v>99</v>
      </c>
      <c r="U202" s="32"/>
    </row>
    <row r="203" customFormat="false" ht="15" hidden="false" customHeight="false" outlineLevel="0" collapsed="false">
      <c r="A203" s="32" t="s">
        <v>198</v>
      </c>
      <c r="B203" s="32" t="s">
        <v>366</v>
      </c>
      <c r="C203" s="32" t="s">
        <v>368</v>
      </c>
      <c r="D203" s="54" t="n">
        <v>611</v>
      </c>
      <c r="E203" s="54" t="n">
        <v>606</v>
      </c>
      <c r="F203" s="65" t="n">
        <f aca="false">IF(E203="","",D203-E203)</f>
        <v>5</v>
      </c>
      <c r="G203" s="54" t="n">
        <v>693</v>
      </c>
      <c r="H203" s="54" t="n">
        <v>669</v>
      </c>
      <c r="I203" s="65" t="n">
        <f aca="false">IF(H203="","",G203-H203)</f>
        <v>24</v>
      </c>
      <c r="J203" s="55" t="n">
        <f aca="false">IF(OR(D203="",D203+G203=0),"",D203/(D203+G203))</f>
        <v>0.468558282208589</v>
      </c>
      <c r="K203" s="55" t="n">
        <f aca="false">IF(E203="","",E203/(E203+H203))</f>
        <v>0.475294117647059</v>
      </c>
      <c r="L203" s="66" t="n">
        <f aca="false">IF(OR(K203="",J203=""),"",(J203-K203)*100)</f>
        <v>-0.673583543846984</v>
      </c>
      <c r="M203" s="36" t="n">
        <v>3.24373994301843</v>
      </c>
      <c r="N203" s="36" t="n">
        <v>2.07911785891423</v>
      </c>
      <c r="O203" s="36" t="n">
        <f aca="false">SQRT(M203^2+N203^2)</f>
        <v>3.85286645099325</v>
      </c>
      <c r="P203" s="55" t="n">
        <f aca="false">IF(J203="","",MAX(0,J203-1.96*O203/100))</f>
        <v>0.393042099769121</v>
      </c>
      <c r="Q203" s="55" t="n">
        <f aca="false">IF(J203="","",MIN(1,J203+1.96*O203/100))</f>
        <v>0.544074464648057</v>
      </c>
      <c r="R203" s="32" t="str">
        <f aca="false">IF(L203="","",IF(ABS(L203)&lt;=O203,"Yes","No"))</f>
        <v>Yes</v>
      </c>
      <c r="S203" s="32" t="str">
        <f aca="false">IF(L203="","",IF(ABS(L203)&lt;=1.96*O203,"Yes","No"))</f>
        <v>Yes</v>
      </c>
      <c r="T203" s="54" t="n">
        <f aca="false">IF(D203="","",ROUND(SQRT(((D203+G203)*O203/100)^2+(J203*(D203+G203)*0.09179)^2),0))</f>
        <v>75</v>
      </c>
      <c r="U203" s="32"/>
    </row>
    <row r="204" customFormat="false" ht="15" hidden="false" customHeight="false" outlineLevel="0" collapsed="false">
      <c r="A204" s="32" t="s">
        <v>198</v>
      </c>
      <c r="B204" s="32" t="s">
        <v>366</v>
      </c>
      <c r="C204" s="32" t="s">
        <v>369</v>
      </c>
      <c r="D204" s="54" t="n">
        <v>782</v>
      </c>
      <c r="E204" s="54" t="n">
        <v>732</v>
      </c>
      <c r="F204" s="65" t="n">
        <f aca="false">IF(E204="","",D204-E204)</f>
        <v>50</v>
      </c>
      <c r="G204" s="54" t="n">
        <v>580</v>
      </c>
      <c r="H204" s="54" t="n">
        <v>616</v>
      </c>
      <c r="I204" s="65" t="n">
        <f aca="false">IF(H204="","",G204-H204)</f>
        <v>-36</v>
      </c>
      <c r="J204" s="55" t="n">
        <f aca="false">IF(OR(D204="",D204+G204=0),"",D204/(D204+G204))</f>
        <v>0.574155653450808</v>
      </c>
      <c r="K204" s="55" t="n">
        <f aca="false">IF(E204="","",E204/(E204+H204))</f>
        <v>0.543026706231454</v>
      </c>
      <c r="L204" s="66" t="n">
        <f aca="false">IF(OR(K204="",J204=""),"",(J204-K204)*100)</f>
        <v>3.11289472193537</v>
      </c>
      <c r="M204" s="36" t="n">
        <v>3.24373994301843</v>
      </c>
      <c r="N204" s="36" t="n">
        <v>2.07911785891423</v>
      </c>
      <c r="O204" s="36" t="n">
        <f aca="false">SQRT(M204^2+N204^2)</f>
        <v>3.85286645099325</v>
      </c>
      <c r="P204" s="55" t="n">
        <f aca="false">IF(J204="","",MAX(0,J204-1.96*O204/100))</f>
        <v>0.49863947101134</v>
      </c>
      <c r="Q204" s="55" t="n">
        <f aca="false">IF(J204="","",MIN(1,J204+1.96*O204/100))</f>
        <v>0.649671835890275</v>
      </c>
      <c r="R204" s="32" t="str">
        <f aca="false">IF(L204="","",IF(ABS(L204)&lt;=O204,"Yes","No"))</f>
        <v>Yes</v>
      </c>
      <c r="S204" s="32" t="str">
        <f aca="false">IF(L204="","",IF(ABS(L204)&lt;=1.96*O204,"Yes","No"))</f>
        <v>Yes</v>
      </c>
      <c r="T204" s="54" t="n">
        <f aca="false">IF(D204="","",ROUND(SQRT(((D204+G204)*O204/100)^2+(J204*(D204+G204)*0.09179)^2),0))</f>
        <v>89</v>
      </c>
      <c r="U204" s="32"/>
    </row>
    <row r="205" customFormat="false" ht="15" hidden="false" customHeight="false" outlineLevel="0" collapsed="false">
      <c r="A205" s="32" t="s">
        <v>198</v>
      </c>
      <c r="B205" s="32" t="s">
        <v>366</v>
      </c>
      <c r="C205" s="32" t="s">
        <v>370</v>
      </c>
      <c r="D205" s="54" t="n">
        <v>906</v>
      </c>
      <c r="E205" s="54" t="n">
        <v>871</v>
      </c>
      <c r="F205" s="65" t="n">
        <f aca="false">IF(E205="","",D205-E205)</f>
        <v>35</v>
      </c>
      <c r="G205" s="54" t="n">
        <v>634</v>
      </c>
      <c r="H205" s="54" t="n">
        <v>616</v>
      </c>
      <c r="I205" s="65" t="n">
        <f aca="false">IF(H205="","",G205-H205)</f>
        <v>18</v>
      </c>
      <c r="J205" s="55" t="n">
        <f aca="false">IF(OR(D205="",D205+G205=0),"",D205/(D205+G205))</f>
        <v>0.588311688311688</v>
      </c>
      <c r="K205" s="55" t="n">
        <f aca="false">IF(E205="","",E205/(E205+H205))</f>
        <v>0.585743106926698</v>
      </c>
      <c r="L205" s="66" t="n">
        <f aca="false">IF(OR(K205="",J205=""),"",(J205-K205)*100)</f>
        <v>0.256858138499028</v>
      </c>
      <c r="M205" s="36" t="n">
        <v>3.24373994301843</v>
      </c>
      <c r="N205" s="36" t="n">
        <v>2.07911785891423</v>
      </c>
      <c r="O205" s="36" t="n">
        <f aca="false">SQRT(M205^2+N205^2)</f>
        <v>3.85286645099325</v>
      </c>
      <c r="P205" s="55" t="n">
        <f aca="false">IF(J205="","",MAX(0,J205-1.96*O205/100))</f>
        <v>0.512795505872221</v>
      </c>
      <c r="Q205" s="55" t="n">
        <f aca="false">IF(J205="","",MIN(1,J205+1.96*O205/100))</f>
        <v>0.663827870751156</v>
      </c>
      <c r="R205" s="32" t="str">
        <f aca="false">IF(L205="","",IF(ABS(L205)&lt;=O205,"Yes","No"))</f>
        <v>Yes</v>
      </c>
      <c r="S205" s="32" t="str">
        <f aca="false">IF(L205="","",IF(ABS(L205)&lt;=1.96*O205,"Yes","No"))</f>
        <v>Yes</v>
      </c>
      <c r="T205" s="54" t="n">
        <f aca="false">IF(D205="","",ROUND(SQRT(((D205+G205)*O205/100)^2+(J205*(D205+G205)*0.09179)^2),0))</f>
        <v>102</v>
      </c>
      <c r="U205" s="32"/>
    </row>
    <row r="206" customFormat="false" ht="15" hidden="false" customHeight="false" outlineLevel="0" collapsed="false">
      <c r="A206" s="32" t="s">
        <v>198</v>
      </c>
      <c r="B206" s="32" t="s">
        <v>366</v>
      </c>
      <c r="C206" s="32" t="s">
        <v>371</v>
      </c>
      <c r="D206" s="54" t="n">
        <v>315</v>
      </c>
      <c r="E206" s="54" t="n">
        <v>305</v>
      </c>
      <c r="F206" s="65" t="n">
        <f aca="false">IF(E206="","",D206-E206)</f>
        <v>10</v>
      </c>
      <c r="G206" s="54" t="n">
        <v>260</v>
      </c>
      <c r="H206" s="54" t="n">
        <v>262</v>
      </c>
      <c r="I206" s="65" t="n">
        <f aca="false">IF(H206="","",G206-H206)</f>
        <v>-2</v>
      </c>
      <c r="J206" s="55" t="n">
        <f aca="false">IF(OR(D206="",D206+G206=0),"",D206/(D206+G206))</f>
        <v>0.547826086956522</v>
      </c>
      <c r="K206" s="55" t="n">
        <f aca="false">IF(E206="","",E206/(E206+H206))</f>
        <v>0.537918871252205</v>
      </c>
      <c r="L206" s="66" t="n">
        <f aca="false">IF(OR(K206="",J206=""),"",(J206-K206)*100)</f>
        <v>0.990721570431707</v>
      </c>
      <c r="M206" s="36" t="n">
        <v>6.05013361813634</v>
      </c>
      <c r="N206" s="36" t="n">
        <v>2.07911785891423</v>
      </c>
      <c r="O206" s="36" t="n">
        <f aca="false">SQRT(M206^2+N206^2)</f>
        <v>6.39740946544455</v>
      </c>
      <c r="P206" s="55" t="n">
        <f aca="false">IF(J206="","",MAX(0,J206-1.96*O206/100))</f>
        <v>0.422436861433809</v>
      </c>
      <c r="Q206" s="55" t="n">
        <f aca="false">IF(J206="","",MIN(1,J206+1.96*O206/100))</f>
        <v>0.673215312479235</v>
      </c>
      <c r="R206" s="32" t="str">
        <f aca="false">IF(L206="","",IF(ABS(L206)&lt;=O206,"Yes","No"))</f>
        <v>Yes</v>
      </c>
      <c r="S206" s="32" t="str">
        <f aca="false">IF(L206="","",IF(ABS(L206)&lt;=1.96*O206,"Yes","No"))</f>
        <v>Yes</v>
      </c>
      <c r="T206" s="54" t="n">
        <f aca="false">IF(D206="","",ROUND(SQRT(((D206+G206)*O206/100)^2+(J206*(D206+G206)*0.15542)^2),0))</f>
        <v>61</v>
      </c>
      <c r="U206" s="32"/>
    </row>
    <row r="207" customFormat="false" ht="15" hidden="false" customHeight="false" outlineLevel="0" collapsed="false">
      <c r="A207" s="32" t="s">
        <v>198</v>
      </c>
      <c r="B207" s="32" t="s">
        <v>366</v>
      </c>
      <c r="C207" s="32" t="s">
        <v>372</v>
      </c>
      <c r="D207" s="54" t="n">
        <v>566</v>
      </c>
      <c r="E207" s="54" t="n">
        <v>535</v>
      </c>
      <c r="F207" s="65" t="n">
        <f aca="false">IF(E207="","",D207-E207)</f>
        <v>31</v>
      </c>
      <c r="G207" s="54" t="n">
        <v>332</v>
      </c>
      <c r="H207" s="54" t="n">
        <v>364</v>
      </c>
      <c r="I207" s="65" t="n">
        <f aca="false">IF(H207="","",G207-H207)</f>
        <v>-32</v>
      </c>
      <c r="J207" s="55" t="n">
        <f aca="false">IF(OR(D207="",D207+G207=0),"",D207/(D207+G207))</f>
        <v>0.630289532293987</v>
      </c>
      <c r="K207" s="55" t="n">
        <f aca="false">IF(E207="","",E207/(E207+H207))</f>
        <v>0.595105672969967</v>
      </c>
      <c r="L207" s="66" t="n">
        <f aca="false">IF(OR(K207="",J207=""),"",(J207-K207)*100)</f>
        <v>3.518385932402</v>
      </c>
      <c r="M207" s="36" t="n">
        <v>3.93172104178679</v>
      </c>
      <c r="N207" s="36" t="n">
        <v>2.07911785891423</v>
      </c>
      <c r="O207" s="36" t="n">
        <f aca="false">SQRT(M207^2+N207^2)</f>
        <v>4.44760176068913</v>
      </c>
      <c r="P207" s="55" t="n">
        <f aca="false">IF(J207="","",MAX(0,J207-1.96*O207/100))</f>
        <v>0.54311653778448</v>
      </c>
      <c r="Q207" s="55" t="n">
        <f aca="false">IF(J207="","",MIN(1,J207+1.96*O207/100))</f>
        <v>0.717462526803494</v>
      </c>
      <c r="R207" s="32" t="str">
        <f aca="false">IF(L207="","",IF(ABS(L207)&lt;=O207,"Yes","No"))</f>
        <v>Yes</v>
      </c>
      <c r="S207" s="32" t="str">
        <f aca="false">IF(L207="","",IF(ABS(L207)&lt;=1.96*O207,"Yes","No"))</f>
        <v>Yes</v>
      </c>
      <c r="T207" s="54" t="n">
        <f aca="false">IF(D207="","",ROUND(SQRT(((D207+G207)*O207/100)^2+(J207*(D207+G207)*0.09439)^2),0))</f>
        <v>67</v>
      </c>
      <c r="U207" s="32"/>
    </row>
    <row r="208" customFormat="false" ht="15" hidden="false" customHeight="false" outlineLevel="0" collapsed="false">
      <c r="A208" s="32" t="s">
        <v>198</v>
      </c>
      <c r="B208" s="32" t="s">
        <v>366</v>
      </c>
      <c r="C208" s="32" t="s">
        <v>373</v>
      </c>
      <c r="D208" s="54" t="n">
        <v>534</v>
      </c>
      <c r="E208" s="54" t="n">
        <v>564</v>
      </c>
      <c r="F208" s="65" t="n">
        <f aca="false">IF(E208="","",D208-E208)</f>
        <v>-30</v>
      </c>
      <c r="G208" s="54" t="n">
        <v>437</v>
      </c>
      <c r="H208" s="54" t="n">
        <v>451</v>
      </c>
      <c r="I208" s="65" t="n">
        <f aca="false">IF(H208="","",G208-H208)</f>
        <v>-14</v>
      </c>
      <c r="J208" s="55" t="n">
        <f aca="false">IF(OR(D208="",D208+G208=0),"",D208/(D208+G208))</f>
        <v>0.54994850669413</v>
      </c>
      <c r="K208" s="55" t="n">
        <f aca="false">IF(E208="","",E208/(E208+H208))</f>
        <v>0.555665024630542</v>
      </c>
      <c r="L208" s="66" t="n">
        <f aca="false">IF(OR(K208="",J208=""),"",(J208-K208)*100)</f>
        <v>-0.571651793641215</v>
      </c>
      <c r="M208" s="36" t="n">
        <v>3.93172104178679</v>
      </c>
      <c r="N208" s="36" t="n">
        <v>2.07911785891423</v>
      </c>
      <c r="O208" s="36" t="n">
        <f aca="false">SQRT(M208^2+N208^2)</f>
        <v>4.44760176068913</v>
      </c>
      <c r="P208" s="55" t="n">
        <f aca="false">IF(J208="","",MAX(0,J208-1.96*O208/100))</f>
        <v>0.462775512184623</v>
      </c>
      <c r="Q208" s="55" t="n">
        <f aca="false">IF(J208="","",MIN(1,J208+1.96*O208/100))</f>
        <v>0.637121501203637</v>
      </c>
      <c r="R208" s="32" t="str">
        <f aca="false">IF(L208="","",IF(ABS(L208)&lt;=O208,"Yes","No"))</f>
        <v>Yes</v>
      </c>
      <c r="S208" s="32" t="str">
        <f aca="false">IF(L208="","",IF(ABS(L208)&lt;=1.96*O208,"Yes","No"))</f>
        <v>Yes</v>
      </c>
      <c r="T208" s="54" t="n">
        <f aca="false">IF(D208="","",ROUND(SQRT(((D208+G208)*O208/100)^2+(J208*(D208+G208)*0.09439)^2),0))</f>
        <v>66</v>
      </c>
      <c r="U208" s="32"/>
    </row>
    <row r="209" customFormat="false" ht="15" hidden="false" customHeight="false" outlineLevel="0" collapsed="false">
      <c r="A209" s="32" t="s">
        <v>198</v>
      </c>
      <c r="B209" s="32" t="s">
        <v>366</v>
      </c>
      <c r="C209" s="32" t="s">
        <v>374</v>
      </c>
      <c r="D209" s="54" t="n">
        <v>272</v>
      </c>
      <c r="E209" s="54" t="n">
        <v>279</v>
      </c>
      <c r="F209" s="65" t="n">
        <f aca="false">IF(E209="","",D209-E209)</f>
        <v>-7</v>
      </c>
      <c r="G209" s="54" t="n">
        <v>312</v>
      </c>
      <c r="H209" s="54" t="n">
        <v>318</v>
      </c>
      <c r="I209" s="65" t="n">
        <f aca="false">IF(H209="","",G209-H209)</f>
        <v>-6</v>
      </c>
      <c r="J209" s="55" t="n">
        <f aca="false">IF(OR(D209="",D209+G209=0),"",D209/(D209+G209))</f>
        <v>0.465753424657534</v>
      </c>
      <c r="K209" s="55" t="n">
        <f aca="false">IF(E209="","",E209/(E209+H209))</f>
        <v>0.467336683417085</v>
      </c>
      <c r="L209" s="66" t="n">
        <f aca="false">IF(OR(K209="",J209=""),"",(J209-K209)*100)</f>
        <v>-0.158325875955123</v>
      </c>
      <c r="M209" s="36" t="n">
        <v>6.05013361813634</v>
      </c>
      <c r="N209" s="36" t="n">
        <v>2.07911785891423</v>
      </c>
      <c r="O209" s="36" t="n">
        <f aca="false">SQRT(M209^2+N209^2)</f>
        <v>6.39740946544455</v>
      </c>
      <c r="P209" s="55" t="n">
        <f aca="false">IF(J209="","",MAX(0,J209-1.96*O209/100))</f>
        <v>0.340364199134821</v>
      </c>
      <c r="Q209" s="55" t="n">
        <f aca="false">IF(J209="","",MIN(1,J209+1.96*O209/100))</f>
        <v>0.591142650180248</v>
      </c>
      <c r="R209" s="32" t="str">
        <f aca="false">IF(L209="","",IF(ABS(L209)&lt;=O209,"Yes","No"))</f>
        <v>Yes</v>
      </c>
      <c r="S209" s="32" t="str">
        <f aca="false">IF(L209="","",IF(ABS(L209)&lt;=1.96*O209,"Yes","No"))</f>
        <v>Yes</v>
      </c>
      <c r="T209" s="54" t="n">
        <f aca="false">IF(D209="","",ROUND(SQRT(((D209+G209)*O209/100)^2+(J209*(D209+G209)*0.15542)^2),0))</f>
        <v>56</v>
      </c>
      <c r="U209" s="32"/>
    </row>
    <row r="210" customFormat="false" ht="15" hidden="false" customHeight="false" outlineLevel="0" collapsed="false">
      <c r="A210" s="32" t="s">
        <v>198</v>
      </c>
      <c r="B210" s="32" t="s">
        <v>366</v>
      </c>
      <c r="C210" s="32" t="s">
        <v>375</v>
      </c>
      <c r="D210" s="54" t="n">
        <v>596</v>
      </c>
      <c r="E210" s="54" t="n">
        <v>571</v>
      </c>
      <c r="F210" s="65" t="n">
        <f aca="false">IF(E210="","",D210-E210)</f>
        <v>25</v>
      </c>
      <c r="G210" s="54" t="n">
        <v>538</v>
      </c>
      <c r="H210" s="54" t="n">
        <v>544</v>
      </c>
      <c r="I210" s="65" t="n">
        <f aca="false">IF(H210="","",G210-H210)</f>
        <v>-6</v>
      </c>
      <c r="J210" s="55" t="n">
        <f aca="false">IF(OR(D210="",D210+G210=0),"",D210/(D210+G210))</f>
        <v>0.525573192239859</v>
      </c>
      <c r="K210" s="55" t="n">
        <f aca="false">IF(E210="","",E210/(E210+H210))</f>
        <v>0.512107623318386</v>
      </c>
      <c r="L210" s="66" t="n">
        <f aca="false">IF(OR(K210="",J210=""),"",(J210-K210)*100)</f>
        <v>1.34655689214732</v>
      </c>
      <c r="M210" s="36" t="n">
        <v>3.93172104178679</v>
      </c>
      <c r="N210" s="36" t="n">
        <v>2.07911785891423</v>
      </c>
      <c r="O210" s="36" t="n">
        <f aca="false">SQRT(M210^2+N210^2)</f>
        <v>4.44760176068913</v>
      </c>
      <c r="P210" s="55" t="n">
        <f aca="false">IF(J210="","",MAX(0,J210-1.96*O210/100))</f>
        <v>0.438400197730352</v>
      </c>
      <c r="Q210" s="55" t="n">
        <f aca="false">IF(J210="","",MIN(1,J210+1.96*O210/100))</f>
        <v>0.612746186749366</v>
      </c>
      <c r="R210" s="32" t="str">
        <f aca="false">IF(L210="","",IF(ABS(L210)&lt;=O210,"Yes","No"))</f>
        <v>Yes</v>
      </c>
      <c r="S210" s="32" t="str">
        <f aca="false">IF(L210="","",IF(ABS(L210)&lt;=1.96*O210,"Yes","No"))</f>
        <v>Yes</v>
      </c>
      <c r="T210" s="54" t="n">
        <f aca="false">IF(D210="","",ROUND(SQRT(((D210+G210)*O210/100)^2+(J210*(D210+G210)*0.09439)^2),0))</f>
        <v>76</v>
      </c>
      <c r="U210" s="32"/>
    </row>
    <row r="211" customFormat="false" ht="15" hidden="false" customHeight="false" outlineLevel="0" collapsed="false">
      <c r="A211" s="32" t="s">
        <v>198</v>
      </c>
      <c r="B211" s="32" t="s">
        <v>366</v>
      </c>
      <c r="C211" s="32" t="s">
        <v>376</v>
      </c>
      <c r="D211" s="54" t="n">
        <v>838</v>
      </c>
      <c r="E211" s="54" t="n">
        <v>829</v>
      </c>
      <c r="F211" s="65" t="n">
        <f aca="false">IF(E211="","",D211-E211)</f>
        <v>9</v>
      </c>
      <c r="G211" s="54" t="n">
        <v>956</v>
      </c>
      <c r="H211" s="54" t="n">
        <v>968</v>
      </c>
      <c r="I211" s="65" t="n">
        <f aca="false">IF(H211="","",G211-H211)</f>
        <v>-12</v>
      </c>
      <c r="J211" s="55" t="n">
        <f aca="false">IF(OR(D211="",D211+G211=0),"",D211/(D211+G211))</f>
        <v>0.46711259754738</v>
      </c>
      <c r="K211" s="55" t="n">
        <f aca="false">IF(E211="","",E211/(E211+H211))</f>
        <v>0.461324429604897</v>
      </c>
      <c r="L211" s="66" t="n">
        <f aca="false">IF(OR(K211="",J211=""),"",(J211-K211)*100)</f>
        <v>0.57881679424831</v>
      </c>
      <c r="M211" s="36" t="n">
        <v>3.24373994301843</v>
      </c>
      <c r="N211" s="36" t="n">
        <v>2.07911785891423</v>
      </c>
      <c r="O211" s="36" t="n">
        <f aca="false">SQRT(M211^2+N211^2)</f>
        <v>3.85286645099325</v>
      </c>
      <c r="P211" s="55" t="n">
        <f aca="false">IF(J211="","",MAX(0,J211-1.96*O211/100))</f>
        <v>0.391596415107913</v>
      </c>
      <c r="Q211" s="55" t="n">
        <f aca="false">IF(J211="","",MIN(1,J211+1.96*O211/100))</f>
        <v>0.542628779986848</v>
      </c>
      <c r="R211" s="32" t="str">
        <f aca="false">IF(L211="","",IF(ABS(L211)&lt;=O211,"Yes","No"))</f>
        <v>Yes</v>
      </c>
      <c r="S211" s="32" t="str">
        <f aca="false">IF(L211="","",IF(ABS(L211)&lt;=1.96*O211,"Yes","No"))</f>
        <v>Yes</v>
      </c>
      <c r="T211" s="54" t="n">
        <f aca="false">IF(D211="","",ROUND(SQRT(((D211+G211)*O211/100)^2+(J211*(D211+G211)*0.09179)^2),0))</f>
        <v>103</v>
      </c>
      <c r="U211" s="32"/>
    </row>
    <row r="212" customFormat="false" ht="15" hidden="false" customHeight="false" outlineLevel="0" collapsed="false">
      <c r="A212" s="32" t="s">
        <v>198</v>
      </c>
      <c r="B212" s="32" t="s">
        <v>366</v>
      </c>
      <c r="C212" s="32" t="s">
        <v>377</v>
      </c>
      <c r="D212" s="54" t="n">
        <v>692</v>
      </c>
      <c r="E212" s="54" t="n">
        <v>698</v>
      </c>
      <c r="F212" s="65" t="n">
        <f aca="false">IF(E212="","",D212-E212)</f>
        <v>-6</v>
      </c>
      <c r="G212" s="54" t="n">
        <v>750</v>
      </c>
      <c r="H212" s="54" t="n">
        <v>748</v>
      </c>
      <c r="I212" s="65" t="n">
        <f aca="false">IF(H212="","",G212-H212)</f>
        <v>2</v>
      </c>
      <c r="J212" s="55" t="n">
        <f aca="false">IF(OR(D212="",D212+G212=0),"",D212/(D212+G212))</f>
        <v>0.479889042995839</v>
      </c>
      <c r="K212" s="55" t="n">
        <f aca="false">IF(E212="","",E212/(E212+H212))</f>
        <v>0.482710926694329</v>
      </c>
      <c r="L212" s="66" t="n">
        <f aca="false">IF(OR(K212="",J212=""),"",(J212-K212)*100)</f>
        <v>-0.282188369849007</v>
      </c>
      <c r="M212" s="36" t="n">
        <v>3.24373994301843</v>
      </c>
      <c r="N212" s="36" t="n">
        <v>2.07911785891423</v>
      </c>
      <c r="O212" s="36" t="n">
        <f aca="false">SQRT(M212^2+N212^2)</f>
        <v>3.85286645099325</v>
      </c>
      <c r="P212" s="55" t="n">
        <f aca="false">IF(J212="","",MAX(0,J212-1.96*O212/100))</f>
        <v>0.404372860556372</v>
      </c>
      <c r="Q212" s="55" t="n">
        <f aca="false">IF(J212="","",MIN(1,J212+1.96*O212/100))</f>
        <v>0.555405225435307</v>
      </c>
      <c r="R212" s="32" t="str">
        <f aca="false">IF(L212="","",IF(ABS(L212)&lt;=O212,"Yes","No"))</f>
        <v>Yes</v>
      </c>
      <c r="S212" s="32" t="str">
        <f aca="false">IF(L212="","",IF(ABS(L212)&lt;=1.96*O212,"Yes","No"))</f>
        <v>Yes</v>
      </c>
      <c r="T212" s="54" t="n">
        <f aca="false">IF(D212="","",ROUND(SQRT(((D212+G212)*O212/100)^2+(J212*(D212+G212)*0.09179)^2),0))</f>
        <v>84</v>
      </c>
      <c r="U212" s="32"/>
    </row>
    <row r="213" customFormat="false" ht="15" hidden="false" customHeight="false" outlineLevel="0" collapsed="false">
      <c r="A213" s="32" t="s">
        <v>198</v>
      </c>
      <c r="B213" s="32" t="s">
        <v>366</v>
      </c>
      <c r="C213" s="32" t="s">
        <v>378</v>
      </c>
      <c r="D213" s="54" t="n">
        <v>618</v>
      </c>
      <c r="E213" s="54" t="n">
        <v>582</v>
      </c>
      <c r="F213" s="65" t="n">
        <f aca="false">IF(E213="","",D213-E213)</f>
        <v>36</v>
      </c>
      <c r="G213" s="54" t="n">
        <v>558</v>
      </c>
      <c r="H213" s="54" t="n">
        <v>562</v>
      </c>
      <c r="I213" s="65" t="n">
        <f aca="false">IF(H213="","",G213-H213)</f>
        <v>-4</v>
      </c>
      <c r="J213" s="55" t="n">
        <f aca="false">IF(OR(D213="",D213+G213=0),"",D213/(D213+G213))</f>
        <v>0.525510204081633</v>
      </c>
      <c r="K213" s="55" t="n">
        <f aca="false">IF(E213="","",E213/(E213+H213))</f>
        <v>0.508741258741259</v>
      </c>
      <c r="L213" s="66" t="n">
        <f aca="false">IF(OR(K213="",J213=""),"",(J213-K213)*100)</f>
        <v>1.67689453403739</v>
      </c>
      <c r="M213" s="36" t="n">
        <v>3.93172104178679</v>
      </c>
      <c r="N213" s="36" t="n">
        <v>2.07911785891423</v>
      </c>
      <c r="O213" s="36" t="n">
        <f aca="false">SQRT(M213^2+N213^2)</f>
        <v>4.44760176068913</v>
      </c>
      <c r="P213" s="55" t="n">
        <f aca="false">IF(J213="","",MAX(0,J213-1.96*O213/100))</f>
        <v>0.438337209572126</v>
      </c>
      <c r="Q213" s="55" t="n">
        <f aca="false">IF(J213="","",MIN(1,J213+1.96*O213/100))</f>
        <v>0.61268319859114</v>
      </c>
      <c r="R213" s="32" t="str">
        <f aca="false">IF(L213="","",IF(ABS(L213)&lt;=O213,"Yes","No"))</f>
        <v>Yes</v>
      </c>
      <c r="S213" s="32" t="str">
        <f aca="false">IF(L213="","",IF(ABS(L213)&lt;=1.96*O213,"Yes","No"))</f>
        <v>Yes</v>
      </c>
      <c r="T213" s="54" t="n">
        <f aca="false">IF(D213="","",ROUND(SQRT(((D213+G213)*O213/100)^2+(J213*(D213+G213)*0.09439)^2),0))</f>
        <v>78</v>
      </c>
      <c r="U213" s="32"/>
    </row>
    <row r="214" customFormat="false" ht="15" hidden="false" customHeight="false" outlineLevel="0" collapsed="false">
      <c r="A214" s="32" t="s">
        <v>379</v>
      </c>
      <c r="B214" s="32" t="s">
        <v>380</v>
      </c>
      <c r="C214" s="32" t="s">
        <v>381</v>
      </c>
      <c r="D214" s="54" t="n">
        <v>433</v>
      </c>
      <c r="E214" s="54" t="n">
        <v>471</v>
      </c>
      <c r="F214" s="65" t="n">
        <f aca="false">IF(E214="","",D214-E214)</f>
        <v>-38</v>
      </c>
      <c r="G214" s="54" t="n">
        <v>1111</v>
      </c>
      <c r="H214" s="54" t="n">
        <v>1124</v>
      </c>
      <c r="I214" s="65" t="n">
        <f aca="false">IF(H214="","",G214-H214)</f>
        <v>-13</v>
      </c>
      <c r="J214" s="55" t="n">
        <f aca="false">IF(OR(D214="",D214+G214=0),"",D214/(D214+G214))</f>
        <v>0.280440414507772</v>
      </c>
      <c r="K214" s="55" t="n">
        <f aca="false">IF(E214="","",E214/(E214+H214))</f>
        <v>0.295297805642633</v>
      </c>
      <c r="L214" s="66" t="n">
        <f aca="false">IF(OR(K214="",J214=""),"",(J214-K214)*100)</f>
        <v>-1.48573911348612</v>
      </c>
      <c r="M214" s="36" t="n">
        <v>3.24373994301843</v>
      </c>
      <c r="N214" s="36" t="n">
        <v>2.07911785891423</v>
      </c>
      <c r="O214" s="36" t="n">
        <f aca="false">SQRT(M214^2+N214^2)</f>
        <v>3.85286645099325</v>
      </c>
      <c r="P214" s="55" t="n">
        <f aca="false">IF(J214="","",MAX(0,J214-1.96*O214/100))</f>
        <v>0.204924232068304</v>
      </c>
      <c r="Q214" s="55" t="n">
        <f aca="false">IF(J214="","",MIN(1,J214+1.96*O214/100))</f>
        <v>0.35595659694724</v>
      </c>
      <c r="R214" s="32" t="str">
        <f aca="false">IF(L214="","",IF(ABS(L214)&lt;=O214,"Yes","No"))</f>
        <v>Yes</v>
      </c>
      <c r="S214" s="32" t="str">
        <f aca="false">IF(L214="","",IF(ABS(L214)&lt;=1.96*O214,"Yes","No"))</f>
        <v>Yes</v>
      </c>
      <c r="T214" s="54" t="n">
        <f aca="false">IF(D214="","",ROUND(SQRT(((D214+G214)*O214/100)^2+(J214*(D214+G214)*0.09179)^2),0))</f>
        <v>72</v>
      </c>
      <c r="U214" s="32"/>
    </row>
    <row r="215" customFormat="false" ht="15" hidden="false" customHeight="false" outlineLevel="0" collapsed="false">
      <c r="A215" s="32" t="s">
        <v>379</v>
      </c>
      <c r="B215" s="32" t="s">
        <v>382</v>
      </c>
      <c r="C215" s="32" t="s">
        <v>383</v>
      </c>
      <c r="D215" s="54" t="n">
        <v>1299</v>
      </c>
      <c r="E215" s="54" t="n">
        <v>1414</v>
      </c>
      <c r="F215" s="65" t="n">
        <f aca="false">IF(E215="","",D215-E215)</f>
        <v>-115</v>
      </c>
      <c r="G215" s="54" t="n">
        <v>2870</v>
      </c>
      <c r="H215" s="54" t="n">
        <v>2894</v>
      </c>
      <c r="I215" s="65" t="n">
        <f aca="false">IF(H215="","",G215-H215)</f>
        <v>-24</v>
      </c>
      <c r="J215" s="55" t="n">
        <f aca="false">IF(OR(D215="",D215+G215=0),"",D215/(D215+G215))</f>
        <v>0.311585512113217</v>
      </c>
      <c r="K215" s="55" t="n">
        <f aca="false">IF(E215="","",E215/(E215+H215))</f>
        <v>0.328226555246054</v>
      </c>
      <c r="L215" s="66" t="n">
        <f aca="false">IF(OR(K215="",J215=""),"",(J215-K215)*100)</f>
        <v>-1.66410431328373</v>
      </c>
      <c r="M215" s="36" t="n">
        <v>3.24373994301843</v>
      </c>
      <c r="N215" s="36" t="n">
        <v>2.07911785891423</v>
      </c>
      <c r="O215" s="36" t="n">
        <f aca="false">SQRT(M215^2+N215^2)</f>
        <v>3.85286645099325</v>
      </c>
      <c r="P215" s="55" t="n">
        <f aca="false">IF(J215="","",MAX(0,J215-1.96*O215/100))</f>
        <v>0.236069329673749</v>
      </c>
      <c r="Q215" s="55" t="n">
        <f aca="false">IF(J215="","",MIN(1,J215+1.96*O215/100))</f>
        <v>0.387101694552684</v>
      </c>
      <c r="R215" s="32" t="str">
        <f aca="false">IF(L215="","",IF(ABS(L215)&lt;=O215,"Yes","No"))</f>
        <v>Yes</v>
      </c>
      <c r="S215" s="32" t="str">
        <f aca="false">IF(L215="","",IF(ABS(L215)&lt;=1.96*O215,"Yes","No"))</f>
        <v>Yes</v>
      </c>
      <c r="T215" s="54" t="n">
        <f aca="false">IF(D215="","",ROUND(SQRT(((D215+G215)*O215/100)^2+(J215*(D215+G215)*0.09179)^2),0))</f>
        <v>200</v>
      </c>
      <c r="U215" s="32"/>
    </row>
    <row r="216" customFormat="false" ht="15" hidden="false" customHeight="false" outlineLevel="0" collapsed="false">
      <c r="A216" s="32" t="s">
        <v>379</v>
      </c>
      <c r="B216" s="32" t="s">
        <v>384</v>
      </c>
      <c r="C216" s="32" t="s">
        <v>385</v>
      </c>
      <c r="D216" s="54" t="n">
        <v>414</v>
      </c>
      <c r="E216" s="54" t="n">
        <v>521</v>
      </c>
      <c r="F216" s="65" t="n">
        <f aca="false">IF(E216="","",D216-E216)</f>
        <v>-107</v>
      </c>
      <c r="G216" s="54" t="n">
        <v>913</v>
      </c>
      <c r="H216" s="54" t="n">
        <v>997</v>
      </c>
      <c r="I216" s="65" t="n">
        <f aca="false">IF(H216="","",G216-H216)</f>
        <v>-84</v>
      </c>
      <c r="J216" s="55" t="n">
        <f aca="false">IF(OR(D216="",D216+G216=0),"",D216/(D216+G216))</f>
        <v>0.311981914091937</v>
      </c>
      <c r="K216" s="55" t="n">
        <f aca="false">IF(E216="","",E216/(E216+H216))</f>
        <v>0.343214756258235</v>
      </c>
      <c r="L216" s="66" t="n">
        <f aca="false">IF(OR(K216="",J216=""),"",(J216-K216)*100)</f>
        <v>-3.12328421662978</v>
      </c>
      <c r="M216" s="36" t="n">
        <v>3.24373994301843</v>
      </c>
      <c r="N216" s="36" t="n">
        <v>2.07911785891423</v>
      </c>
      <c r="O216" s="36" t="n">
        <f aca="false">SQRT(M216^2+N216^2)</f>
        <v>3.85286645099325</v>
      </c>
      <c r="P216" s="55" t="n">
        <f aca="false">IF(J216="","",MAX(0,J216-1.96*O216/100))</f>
        <v>0.236465731652469</v>
      </c>
      <c r="Q216" s="55" t="n">
        <f aca="false">IF(J216="","",MIN(1,J216+1.96*O216/100))</f>
        <v>0.387498096531404</v>
      </c>
      <c r="R216" s="32" t="str">
        <f aca="false">IF(L216="","",IF(ABS(L216)&lt;=O216,"Yes","No"))</f>
        <v>Yes</v>
      </c>
      <c r="S216" s="32" t="str">
        <f aca="false">IF(L216="","",IF(ABS(L216)&lt;=1.96*O216,"Yes","No"))</f>
        <v>Yes</v>
      </c>
      <c r="T216" s="54" t="n">
        <f aca="false">IF(D216="","",ROUND(SQRT(((D216+G216)*O216/100)^2+(J216*(D216+G216)*0.09179)^2),0))</f>
        <v>64</v>
      </c>
      <c r="U216" s="32"/>
    </row>
    <row r="217" customFormat="false" ht="15" hidden="false" customHeight="false" outlineLevel="0" collapsed="false">
      <c r="A217" s="32" t="s">
        <v>386</v>
      </c>
      <c r="B217" s="32" t="s">
        <v>387</v>
      </c>
      <c r="C217" s="32" t="s">
        <v>388</v>
      </c>
      <c r="D217" s="54" t="n">
        <v>664</v>
      </c>
      <c r="E217" s="54" t="n">
        <v>687</v>
      </c>
      <c r="F217" s="65" t="n">
        <f aca="false">IF(E217="","",D217-E217)</f>
        <v>-23</v>
      </c>
      <c r="G217" s="54" t="n">
        <v>1033</v>
      </c>
      <c r="H217" s="54" t="n">
        <v>1009</v>
      </c>
      <c r="I217" s="65" t="n">
        <f aca="false">IF(H217="","",G217-H217)</f>
        <v>24</v>
      </c>
      <c r="J217" s="55" t="n">
        <f aca="false">IF(OR(D217="",D217+G217=0),"",D217/(D217+G217))</f>
        <v>0.391278727165586</v>
      </c>
      <c r="K217" s="55" t="n">
        <f aca="false">IF(E217="","",E217/(E217+H217))</f>
        <v>0.405070754716981</v>
      </c>
      <c r="L217" s="66" t="n">
        <f aca="false">IF(OR(K217="",J217=""),"",(J217-K217)*100)</f>
        <v>-1.37920275513948</v>
      </c>
      <c r="M217" s="36" t="n">
        <v>3.24373994301843</v>
      </c>
      <c r="N217" s="36" t="n">
        <v>2.07911785891423</v>
      </c>
      <c r="O217" s="36" t="n">
        <f aca="false">SQRT(M217^2+N217^2)</f>
        <v>3.85286645099325</v>
      </c>
      <c r="P217" s="55" t="n">
        <f aca="false">IF(J217="","",MAX(0,J217-1.96*O217/100))</f>
        <v>0.315762544726119</v>
      </c>
      <c r="Q217" s="55" t="n">
        <f aca="false">IF(J217="","",MIN(1,J217+1.96*O217/100))</f>
        <v>0.466794909605054</v>
      </c>
      <c r="R217" s="32" t="str">
        <f aca="false">IF(L217="","",IF(ABS(L217)&lt;=O217,"Yes","No"))</f>
        <v>Yes</v>
      </c>
      <c r="S217" s="32" t="str">
        <f aca="false">IF(L217="","",IF(ABS(L217)&lt;=1.96*O217,"Yes","No"))</f>
        <v>Yes</v>
      </c>
      <c r="T217" s="54" t="n">
        <f aca="false">IF(D217="","",ROUND(SQRT(((D217+G217)*O217/100)^2+(J217*(D217+G217)*0.09179)^2),0))</f>
        <v>89</v>
      </c>
      <c r="U217" s="32"/>
    </row>
    <row r="218" customFormat="false" ht="15" hidden="false" customHeight="false" outlineLevel="0" collapsed="false">
      <c r="A218" s="32" t="s">
        <v>386</v>
      </c>
      <c r="B218" s="32" t="s">
        <v>387</v>
      </c>
      <c r="C218" s="32" t="s">
        <v>389</v>
      </c>
      <c r="D218" s="54" t="n">
        <v>818</v>
      </c>
      <c r="E218" s="54" t="n">
        <v>824</v>
      </c>
      <c r="F218" s="65" t="n">
        <f aca="false">IF(E218="","",D218-E218)</f>
        <v>-6</v>
      </c>
      <c r="G218" s="54" t="n">
        <v>948</v>
      </c>
      <c r="H218" s="54" t="n">
        <v>1009</v>
      </c>
      <c r="I218" s="65" t="n">
        <f aca="false">IF(H218="","",G218-H218)</f>
        <v>-61</v>
      </c>
      <c r="J218" s="55" t="n">
        <f aca="false">IF(OR(D218="",D218+G218=0),"",D218/(D218+G218))</f>
        <v>0.463193657984145</v>
      </c>
      <c r="K218" s="55" t="n">
        <f aca="false">IF(E218="","",E218/(E218+H218))</f>
        <v>0.449536279323513</v>
      </c>
      <c r="L218" s="66" t="n">
        <f aca="false">IF(OR(K218="",J218=""),"",(J218-K218)*100)</f>
        <v>1.36573786606316</v>
      </c>
      <c r="M218" s="36" t="n">
        <v>3.24373994301843</v>
      </c>
      <c r="N218" s="36" t="n">
        <v>2.07911785891423</v>
      </c>
      <c r="O218" s="36" t="n">
        <f aca="false">SQRT(M218^2+N218^2)</f>
        <v>3.85286645099325</v>
      </c>
      <c r="P218" s="55" t="n">
        <f aca="false">IF(J218="","",MAX(0,J218-1.96*O218/100))</f>
        <v>0.387677475544677</v>
      </c>
      <c r="Q218" s="55" t="n">
        <f aca="false">IF(J218="","",MIN(1,J218+1.96*O218/100))</f>
        <v>0.538709840423613</v>
      </c>
      <c r="R218" s="32" t="str">
        <f aca="false">IF(L218="","",IF(ABS(L218)&lt;=O218,"Yes","No"))</f>
        <v>Yes</v>
      </c>
      <c r="S218" s="32" t="str">
        <f aca="false">IF(L218="","",IF(ABS(L218)&lt;=1.96*O218,"Yes","No"))</f>
        <v>Yes</v>
      </c>
      <c r="T218" s="54" t="n">
        <f aca="false">IF(D218="","",ROUND(SQRT(((D218+G218)*O218/100)^2+(J218*(D218+G218)*0.09179)^2),0))</f>
        <v>101</v>
      </c>
      <c r="U218" s="32"/>
    </row>
    <row r="219" customFormat="false" ht="15" hidden="false" customHeight="false" outlineLevel="0" collapsed="false">
      <c r="A219" s="32" t="s">
        <v>386</v>
      </c>
      <c r="B219" s="32" t="s">
        <v>390</v>
      </c>
      <c r="C219" s="32" t="s">
        <v>391</v>
      </c>
      <c r="D219" s="54" t="n">
        <v>481</v>
      </c>
      <c r="E219" s="54"/>
      <c r="F219" s="65" t="str">
        <f aca="false">IF(E219="","",D219-E219)</f>
        <v/>
      </c>
      <c r="G219" s="54" t="n">
        <v>741</v>
      </c>
      <c r="H219" s="54"/>
      <c r="I219" s="65" t="str">
        <f aca="false">IF(H219="","",G219-H219)</f>
        <v/>
      </c>
      <c r="J219" s="55" t="n">
        <f aca="false">IF(OR(D219="",D219+G219=0),"",D219/(D219+G219))</f>
        <v>0.393617021276596</v>
      </c>
      <c r="K219" s="55" t="str">
        <f aca="false">IF(E219="","",E219/(E219+H219))</f>
        <v/>
      </c>
      <c r="L219" s="66" t="str">
        <f aca="false">IF(OR(K219="",J219=""),"",(J219-K219)*100)</f>
        <v/>
      </c>
      <c r="M219" s="36" t="n">
        <v>3.24373994301843</v>
      </c>
      <c r="N219" s="36" t="n">
        <v>2.07911785891423</v>
      </c>
      <c r="O219" s="36" t="n">
        <f aca="false">SQRT(M219^2+N219^2)</f>
        <v>3.85286645099325</v>
      </c>
      <c r="P219" s="55" t="n">
        <f aca="false">IF(J219="","",MAX(0,J219-1.96*O219/100))</f>
        <v>0.318100838837128</v>
      </c>
      <c r="Q219" s="55" t="n">
        <f aca="false">IF(J219="","",MIN(1,J219+1.96*O219/100))</f>
        <v>0.469133203716063</v>
      </c>
      <c r="R219" s="32" t="str">
        <f aca="false">IF(L219="","",IF(ABS(L219)&lt;=O219,"Yes","No"))</f>
        <v/>
      </c>
      <c r="S219" s="32" t="str">
        <f aca="false">IF(L219="","",IF(ABS(L219)&lt;=1.96*O219,"Yes","No"))</f>
        <v/>
      </c>
      <c r="T219" s="54" t="n">
        <f aca="false">IF(D219="","",ROUND(SQRT(((D219+G219)*O219/100)^2+(J219*(D219+G219)*0.09179)^2),0))</f>
        <v>65</v>
      </c>
      <c r="U219" s="32" t="s">
        <v>703</v>
      </c>
    </row>
    <row r="220" customFormat="false" ht="15" hidden="false" customHeight="false" outlineLevel="0" collapsed="false">
      <c r="A220" s="32" t="s">
        <v>386</v>
      </c>
      <c r="B220" s="32" t="s">
        <v>390</v>
      </c>
      <c r="C220" s="32" t="s">
        <v>392</v>
      </c>
      <c r="D220" s="54" t="n">
        <v>449</v>
      </c>
      <c r="E220" s="54"/>
      <c r="F220" s="65" t="str">
        <f aca="false">IF(E220="","",D220-E220)</f>
        <v/>
      </c>
      <c r="G220" s="54" t="n">
        <v>640</v>
      </c>
      <c r="H220" s="54"/>
      <c r="I220" s="65" t="str">
        <f aca="false">IF(H220="","",G220-H220)</f>
        <v/>
      </c>
      <c r="J220" s="55" t="n">
        <f aca="false">IF(OR(D220="",D220+G220=0),"",D220/(D220+G220))</f>
        <v>0.412304866850321</v>
      </c>
      <c r="K220" s="55" t="str">
        <f aca="false">IF(E220="","",E220/(E220+H220))</f>
        <v/>
      </c>
      <c r="L220" s="66" t="str">
        <f aca="false">IF(OR(K220="",J220=""),"",(J220-K220)*100)</f>
        <v/>
      </c>
      <c r="M220" s="36" t="n">
        <v>3.93172104178679</v>
      </c>
      <c r="N220" s="36" t="n">
        <v>2.07911785891423</v>
      </c>
      <c r="O220" s="36" t="n">
        <f aca="false">SQRT(M220^2+N220^2)</f>
        <v>4.44760176068913</v>
      </c>
      <c r="P220" s="55" t="n">
        <f aca="false">IF(J220="","",MAX(0,J220-1.96*O220/100))</f>
        <v>0.325131872340814</v>
      </c>
      <c r="Q220" s="55" t="n">
        <f aca="false">IF(J220="","",MIN(1,J220+1.96*O220/100))</f>
        <v>0.499477861359828</v>
      </c>
      <c r="R220" s="32" t="str">
        <f aca="false">IF(L220="","",IF(ABS(L220)&lt;=O220,"Yes","No"))</f>
        <v/>
      </c>
      <c r="S220" s="32" t="str">
        <f aca="false">IF(L220="","",IF(ABS(L220)&lt;=1.96*O220,"Yes","No"))</f>
        <v/>
      </c>
      <c r="T220" s="54" t="n">
        <f aca="false">IF(D220="","",ROUND(SQRT(((D220+G220)*O220/100)^2+(J220*(D220+G220)*0.09439)^2),0))</f>
        <v>64</v>
      </c>
      <c r="U220" s="32" t="s">
        <v>703</v>
      </c>
    </row>
    <row r="221" customFormat="false" ht="15" hidden="false" customHeight="false" outlineLevel="0" collapsed="false">
      <c r="A221" s="32" t="s">
        <v>386</v>
      </c>
      <c r="B221" s="32" t="s">
        <v>393</v>
      </c>
      <c r="C221" s="32" t="s">
        <v>394</v>
      </c>
      <c r="D221" s="54" t="n">
        <v>610</v>
      </c>
      <c r="E221" s="54" t="n">
        <v>623</v>
      </c>
      <c r="F221" s="65" t="n">
        <f aca="false">IF(E221="","",D221-E221)</f>
        <v>-13</v>
      </c>
      <c r="G221" s="54" t="n">
        <v>760</v>
      </c>
      <c r="H221" s="54" t="n">
        <v>726</v>
      </c>
      <c r="I221" s="65" t="n">
        <f aca="false">IF(H221="","",G221-H221)</f>
        <v>34</v>
      </c>
      <c r="J221" s="55" t="n">
        <f aca="false">IF(OR(D221="",D221+G221=0),"",D221/(D221+G221))</f>
        <v>0.445255474452555</v>
      </c>
      <c r="K221" s="55" t="n">
        <f aca="false">IF(E221="","",E221/(E221+H221))</f>
        <v>0.46182357301705</v>
      </c>
      <c r="L221" s="66" t="n">
        <f aca="false">IF(OR(K221="",J221=""),"",(J221-K221)*100)</f>
        <v>-1.65680985644949</v>
      </c>
      <c r="M221" s="36" t="n">
        <v>3.24373994301843</v>
      </c>
      <c r="N221" s="36" t="n">
        <v>2.07911785891423</v>
      </c>
      <c r="O221" s="36" t="n">
        <f aca="false">SQRT(M221^2+N221^2)</f>
        <v>3.85286645099325</v>
      </c>
      <c r="P221" s="55" t="n">
        <f aca="false">IF(J221="","",MAX(0,J221-1.96*O221/100))</f>
        <v>0.369739292013087</v>
      </c>
      <c r="Q221" s="55" t="n">
        <f aca="false">IF(J221="","",MIN(1,J221+1.96*O221/100))</f>
        <v>0.520771656892022</v>
      </c>
      <c r="R221" s="32" t="str">
        <f aca="false">IF(L221="","",IF(ABS(L221)&lt;=O221,"Yes","No"))</f>
        <v>Yes</v>
      </c>
      <c r="S221" s="32" t="str">
        <f aca="false">IF(L221="","",IF(ABS(L221)&lt;=1.96*O221,"Yes","No"))</f>
        <v>Yes</v>
      </c>
      <c r="T221" s="54" t="n">
        <f aca="false">IF(D221="","",ROUND(SQRT(((D221+G221)*O221/100)^2+(J221*(D221+G221)*0.09179)^2),0))</f>
        <v>77</v>
      </c>
      <c r="U221" s="32"/>
    </row>
    <row r="222" customFormat="false" ht="15" hidden="false" customHeight="false" outlineLevel="0" collapsed="false">
      <c r="A222" s="32" t="s">
        <v>386</v>
      </c>
      <c r="B222" s="32" t="s">
        <v>261</v>
      </c>
      <c r="C222" s="32" t="s">
        <v>395</v>
      </c>
      <c r="D222" s="54" t="n">
        <v>721</v>
      </c>
      <c r="E222" s="54" t="n">
        <v>775</v>
      </c>
      <c r="F222" s="65" t="n">
        <f aca="false">IF(E222="","",D222-E222)</f>
        <v>-54</v>
      </c>
      <c r="G222" s="54" t="n">
        <v>456</v>
      </c>
      <c r="H222" s="54" t="n">
        <v>447</v>
      </c>
      <c r="I222" s="65" t="n">
        <f aca="false">IF(H222="","",G222-H222)</f>
        <v>9</v>
      </c>
      <c r="J222" s="55" t="n">
        <f aca="false">IF(OR(D222="",D222+G222=0),"",D222/(D222+G222))</f>
        <v>0.612574341546304</v>
      </c>
      <c r="K222" s="55" t="n">
        <f aca="false">IF(E222="","",E222/(E222+H222))</f>
        <v>0.634206219312602</v>
      </c>
      <c r="L222" s="66" t="n">
        <f aca="false">IF(OR(K222="",J222=""),"",(J222-K222)*100)</f>
        <v>-2.1631877766298</v>
      </c>
      <c r="M222" s="36" t="n">
        <v>3.93172104178679</v>
      </c>
      <c r="N222" s="36" t="n">
        <v>2.07911785891423</v>
      </c>
      <c r="O222" s="36" t="n">
        <f aca="false">SQRT(M222^2+N222^2)</f>
        <v>4.44760176068913</v>
      </c>
      <c r="P222" s="55" t="n">
        <f aca="false">IF(J222="","",MAX(0,J222-1.96*O222/100))</f>
        <v>0.525401347036797</v>
      </c>
      <c r="Q222" s="55" t="n">
        <f aca="false">IF(J222="","",MIN(1,J222+1.96*O222/100))</f>
        <v>0.699747336055811</v>
      </c>
      <c r="R222" s="32" t="str">
        <f aca="false">IF(L222="","",IF(ABS(L222)&lt;=O222,"Yes","No"))</f>
        <v>Yes</v>
      </c>
      <c r="S222" s="32" t="str">
        <f aca="false">IF(L222="","",IF(ABS(L222)&lt;=1.96*O222,"Yes","No"))</f>
        <v>Yes</v>
      </c>
      <c r="T222" s="54" t="n">
        <f aca="false">IF(D222="","",ROUND(SQRT(((D222+G222)*O222/100)^2+(J222*(D222+G222)*0.09439)^2),0))</f>
        <v>86</v>
      </c>
      <c r="U222" s="32"/>
    </row>
    <row r="223" customFormat="false" ht="15" hidden="false" customHeight="false" outlineLevel="0" collapsed="false">
      <c r="A223" s="32" t="s">
        <v>386</v>
      </c>
      <c r="B223" s="32" t="s">
        <v>261</v>
      </c>
      <c r="C223" s="32" t="s">
        <v>396</v>
      </c>
      <c r="D223" s="54" t="n">
        <v>986</v>
      </c>
      <c r="E223" s="54" t="n">
        <v>982</v>
      </c>
      <c r="F223" s="65" t="n">
        <f aca="false">IF(E223="","",D223-E223)</f>
        <v>4</v>
      </c>
      <c r="G223" s="54" t="n">
        <v>653</v>
      </c>
      <c r="H223" s="54" t="n">
        <v>684</v>
      </c>
      <c r="I223" s="65" t="n">
        <f aca="false">IF(H223="","",G223-H223)</f>
        <v>-31</v>
      </c>
      <c r="J223" s="55" t="n">
        <f aca="false">IF(OR(D223="",D223+G223=0),"",D223/(D223+G223))</f>
        <v>0.601586333129957</v>
      </c>
      <c r="K223" s="55" t="n">
        <f aca="false">IF(E223="","",E223/(E223+H223))</f>
        <v>0.589435774309724</v>
      </c>
      <c r="L223" s="66" t="n">
        <f aca="false">IF(OR(K223="",J223=""),"",(J223-K223)*100)</f>
        <v>1.21505588202333</v>
      </c>
      <c r="M223" s="36" t="n">
        <v>3.24373994301843</v>
      </c>
      <c r="N223" s="36" t="n">
        <v>2.07911785891423</v>
      </c>
      <c r="O223" s="36" t="n">
        <f aca="false">SQRT(M223^2+N223^2)</f>
        <v>3.85286645099325</v>
      </c>
      <c r="P223" s="55" t="n">
        <f aca="false">IF(J223="","",MAX(0,J223-1.96*O223/100))</f>
        <v>0.52607015069049</v>
      </c>
      <c r="Q223" s="55" t="n">
        <f aca="false">IF(J223="","",MIN(1,J223+1.96*O223/100))</f>
        <v>0.677102515569425</v>
      </c>
      <c r="R223" s="32" t="str">
        <f aca="false">IF(L223="","",IF(ABS(L223)&lt;=O223,"Yes","No"))</f>
        <v>Yes</v>
      </c>
      <c r="S223" s="32" t="str">
        <f aca="false">IF(L223="","",IF(ABS(L223)&lt;=1.96*O223,"Yes","No"))</f>
        <v>Yes</v>
      </c>
      <c r="T223" s="54" t="n">
        <f aca="false">IF(D223="","",ROUND(SQRT(((D223+G223)*O223/100)^2+(J223*(D223+G223)*0.09179)^2),0))</f>
        <v>110</v>
      </c>
      <c r="U223" s="32"/>
    </row>
    <row r="224" customFormat="false" ht="15" hidden="false" customHeight="false" outlineLevel="0" collapsed="false">
      <c r="A224" s="32" t="s">
        <v>386</v>
      </c>
      <c r="B224" s="32" t="s">
        <v>261</v>
      </c>
      <c r="C224" s="32" t="s">
        <v>397</v>
      </c>
      <c r="D224" s="54" t="n">
        <v>736</v>
      </c>
      <c r="E224" s="54" t="n">
        <v>750</v>
      </c>
      <c r="F224" s="65" t="n">
        <f aca="false">IF(E224="","",D224-E224)</f>
        <v>-14</v>
      </c>
      <c r="G224" s="54" t="n">
        <v>425</v>
      </c>
      <c r="H224" s="54" t="n">
        <v>421</v>
      </c>
      <c r="I224" s="65" t="n">
        <f aca="false">IF(H224="","",G224-H224)</f>
        <v>4</v>
      </c>
      <c r="J224" s="55" t="n">
        <f aca="false">IF(OR(D224="",D224+G224=0),"",D224/(D224+G224))</f>
        <v>0.633936261843239</v>
      </c>
      <c r="K224" s="55" t="n">
        <f aca="false">IF(E224="","",E224/(E224+H224))</f>
        <v>0.640478223740393</v>
      </c>
      <c r="L224" s="66" t="n">
        <f aca="false">IF(OR(K224="",J224=""),"",(J224-K224)*100)</f>
        <v>-0.654196189715428</v>
      </c>
      <c r="M224" s="36" t="n">
        <v>3.93172104178679</v>
      </c>
      <c r="N224" s="36" t="n">
        <v>2.07911785891423</v>
      </c>
      <c r="O224" s="36" t="n">
        <f aca="false">SQRT(M224^2+N224^2)</f>
        <v>4.44760176068913</v>
      </c>
      <c r="P224" s="55" t="n">
        <f aca="false">IF(J224="","",MAX(0,J224-1.96*O224/100))</f>
        <v>0.546763267333732</v>
      </c>
      <c r="Q224" s="55" t="n">
        <f aca="false">IF(J224="","",MIN(1,J224+1.96*O224/100))</f>
        <v>0.721109256352746</v>
      </c>
      <c r="R224" s="32" t="str">
        <f aca="false">IF(L224="","",IF(ABS(L224)&lt;=O224,"Yes","No"))</f>
        <v>Yes</v>
      </c>
      <c r="S224" s="32" t="str">
        <f aca="false">IF(L224="","",IF(ABS(L224)&lt;=1.96*O224,"Yes","No"))</f>
        <v>Yes</v>
      </c>
      <c r="T224" s="54" t="n">
        <f aca="false">IF(D224="","",ROUND(SQRT(((D224+G224)*O224/100)^2+(J224*(D224+G224)*0.09439)^2),0))</f>
        <v>87</v>
      </c>
      <c r="U224" s="32"/>
    </row>
    <row r="225" customFormat="false" ht="15" hidden="false" customHeight="false" outlineLevel="0" collapsed="false">
      <c r="A225" s="32" t="s">
        <v>386</v>
      </c>
      <c r="B225" s="32" t="s">
        <v>261</v>
      </c>
      <c r="C225" s="32" t="s">
        <v>398</v>
      </c>
      <c r="D225" s="54" t="n">
        <v>581</v>
      </c>
      <c r="E225" s="54" t="n">
        <v>592</v>
      </c>
      <c r="F225" s="65" t="n">
        <f aca="false">IF(E225="","",D225-E225)</f>
        <v>-11</v>
      </c>
      <c r="G225" s="54" t="n">
        <v>352</v>
      </c>
      <c r="H225" s="54" t="n">
        <v>337</v>
      </c>
      <c r="I225" s="65" t="n">
        <f aca="false">IF(H225="","",G225-H225)</f>
        <v>15</v>
      </c>
      <c r="J225" s="55" t="n">
        <f aca="false">IF(OR(D225="",D225+G225=0),"",D225/(D225+G225))</f>
        <v>0.622722400857449</v>
      </c>
      <c r="K225" s="55" t="n">
        <f aca="false">IF(E225="","",E225/(E225+H225))</f>
        <v>0.63724434876211</v>
      </c>
      <c r="L225" s="66" t="n">
        <f aca="false">IF(OR(K225="",J225=""),"",(J225-K225)*100)</f>
        <v>-1.45219479046607</v>
      </c>
      <c r="M225" s="36" t="n">
        <v>3.93172104178679</v>
      </c>
      <c r="N225" s="36" t="n">
        <v>2.07911785891423</v>
      </c>
      <c r="O225" s="36" t="n">
        <f aca="false">SQRT(M225^2+N225^2)</f>
        <v>4.44760176068913</v>
      </c>
      <c r="P225" s="55" t="n">
        <f aca="false">IF(J225="","",MAX(0,J225-1.96*O225/100))</f>
        <v>0.535549406347942</v>
      </c>
      <c r="Q225" s="55" t="n">
        <f aca="false">IF(J225="","",MIN(1,J225+1.96*O225/100))</f>
        <v>0.709895395366956</v>
      </c>
      <c r="R225" s="32" t="str">
        <f aca="false">IF(L225="","",IF(ABS(L225)&lt;=O225,"Yes","No"))</f>
        <v>Yes</v>
      </c>
      <c r="S225" s="32" t="str">
        <f aca="false">IF(L225="","",IF(ABS(L225)&lt;=1.96*O225,"Yes","No"))</f>
        <v>Yes</v>
      </c>
      <c r="T225" s="54" t="n">
        <f aca="false">IF(D225="","",ROUND(SQRT(((D225+G225)*O225/100)^2+(J225*(D225+G225)*0.09439)^2),0))</f>
        <v>69</v>
      </c>
      <c r="U225" s="32"/>
    </row>
    <row r="226" customFormat="false" ht="15" hidden="false" customHeight="false" outlineLevel="0" collapsed="false">
      <c r="A226" s="32" t="s">
        <v>386</v>
      </c>
      <c r="B226" s="32" t="s">
        <v>261</v>
      </c>
      <c r="C226" s="32" t="s">
        <v>399</v>
      </c>
      <c r="D226" s="54" t="n">
        <v>765</v>
      </c>
      <c r="E226" s="54" t="n">
        <v>740</v>
      </c>
      <c r="F226" s="65" t="n">
        <f aca="false">IF(E226="","",D226-E226)</f>
        <v>25</v>
      </c>
      <c r="G226" s="54" t="n">
        <v>517</v>
      </c>
      <c r="H226" s="54" t="n">
        <v>506</v>
      </c>
      <c r="I226" s="65" t="n">
        <f aca="false">IF(H226="","",G226-H226)</f>
        <v>11</v>
      </c>
      <c r="J226" s="55" t="n">
        <f aca="false">IF(OR(D226="",D226+G226=0),"",D226/(D226+G226))</f>
        <v>0.596723868954758</v>
      </c>
      <c r="K226" s="55" t="n">
        <f aca="false">IF(E226="","",E226/(E226+H226))</f>
        <v>0.593900481540931</v>
      </c>
      <c r="L226" s="66" t="n">
        <f aca="false">IF(OR(K226="",J226=""),"",(J226-K226)*100)</f>
        <v>0.282338741382715</v>
      </c>
      <c r="M226" s="36" t="n">
        <v>3.24373994301843</v>
      </c>
      <c r="N226" s="36" t="n">
        <v>2.07911785891423</v>
      </c>
      <c r="O226" s="36" t="n">
        <f aca="false">SQRT(M226^2+N226^2)</f>
        <v>3.85286645099325</v>
      </c>
      <c r="P226" s="55" t="n">
        <f aca="false">IF(J226="","",MAX(0,J226-1.96*O226/100))</f>
        <v>0.521207686515291</v>
      </c>
      <c r="Q226" s="55" t="n">
        <f aca="false">IF(J226="","",MIN(1,J226+1.96*O226/100))</f>
        <v>0.672240051394226</v>
      </c>
      <c r="R226" s="32" t="str">
        <f aca="false">IF(L226="","",IF(ABS(L226)&lt;=O226,"Yes","No"))</f>
        <v>Yes</v>
      </c>
      <c r="S226" s="32" t="str">
        <f aca="false">IF(L226="","",IF(ABS(L226)&lt;=1.96*O226,"Yes","No"))</f>
        <v>Yes</v>
      </c>
      <c r="T226" s="54" t="n">
        <f aca="false">IF(D226="","",ROUND(SQRT(((D226+G226)*O226/100)^2+(J226*(D226+G226)*0.09179)^2),0))</f>
        <v>86</v>
      </c>
      <c r="U226" s="32"/>
    </row>
    <row r="227" customFormat="false" ht="15" hidden="false" customHeight="false" outlineLevel="0" collapsed="false">
      <c r="A227" s="32" t="s">
        <v>386</v>
      </c>
      <c r="B227" s="32" t="s">
        <v>261</v>
      </c>
      <c r="C227" s="32" t="s">
        <v>400</v>
      </c>
      <c r="D227" s="54" t="n">
        <v>1035</v>
      </c>
      <c r="E227" s="54" t="n">
        <v>1037</v>
      </c>
      <c r="F227" s="65" t="n">
        <f aca="false">IF(E227="","",D227-E227)</f>
        <v>-2</v>
      </c>
      <c r="G227" s="54" t="n">
        <v>623</v>
      </c>
      <c r="H227" s="54" t="n">
        <v>623</v>
      </c>
      <c r="I227" s="65" t="n">
        <f aca="false">IF(H227="","",G227-H227)</f>
        <v>0</v>
      </c>
      <c r="J227" s="55" t="n">
        <f aca="false">IF(OR(D227="",D227+G227=0),"",D227/(D227+G227))</f>
        <v>0.624246079613993</v>
      </c>
      <c r="K227" s="55" t="n">
        <f aca="false">IF(E227="","",E227/(E227+H227))</f>
        <v>0.624698795180723</v>
      </c>
      <c r="L227" s="66" t="n">
        <f aca="false">IF(OR(K227="",J227=""),"",(J227-K227)*100)</f>
        <v>-0.04527155667301</v>
      </c>
      <c r="M227" s="36" t="n">
        <v>3.24373994301843</v>
      </c>
      <c r="N227" s="36" t="n">
        <v>2.07911785891423</v>
      </c>
      <c r="O227" s="36" t="n">
        <f aca="false">SQRT(M227^2+N227^2)</f>
        <v>3.85286645099325</v>
      </c>
      <c r="P227" s="55" t="n">
        <f aca="false">IF(J227="","",MAX(0,J227-1.96*O227/100))</f>
        <v>0.548729897174525</v>
      </c>
      <c r="Q227" s="55" t="n">
        <f aca="false">IF(J227="","",MIN(1,J227+1.96*O227/100))</f>
        <v>0.699762262053461</v>
      </c>
      <c r="R227" s="32" t="str">
        <f aca="false">IF(L227="","",IF(ABS(L227)&lt;=O227,"Yes","No"))</f>
        <v>Yes</v>
      </c>
      <c r="S227" s="32" t="str">
        <f aca="false">IF(L227="","",IF(ABS(L227)&lt;=1.96*O227,"Yes","No"))</f>
        <v>Yes</v>
      </c>
      <c r="T227" s="54" t="n">
        <f aca="false">IF(D227="","",ROUND(SQRT(((D227+G227)*O227/100)^2+(J227*(D227+G227)*0.09179)^2),0))</f>
        <v>114</v>
      </c>
      <c r="U227" s="32"/>
    </row>
    <row r="228" customFormat="false" ht="15" hidden="false" customHeight="false" outlineLevel="0" collapsed="false">
      <c r="A228" s="32" t="s">
        <v>386</v>
      </c>
      <c r="B228" s="32" t="s">
        <v>261</v>
      </c>
      <c r="C228" s="32" t="s">
        <v>401</v>
      </c>
      <c r="D228" s="54" t="n">
        <v>689</v>
      </c>
      <c r="E228" s="54" t="n">
        <v>681</v>
      </c>
      <c r="F228" s="65" t="n">
        <f aca="false">IF(E228="","",D228-E228)</f>
        <v>8</v>
      </c>
      <c r="G228" s="54" t="n">
        <v>475</v>
      </c>
      <c r="H228" s="54" t="n">
        <v>513</v>
      </c>
      <c r="I228" s="65" t="n">
        <f aca="false">IF(H228="","",G228-H228)</f>
        <v>-38</v>
      </c>
      <c r="J228" s="55" t="n">
        <f aca="false">IF(OR(D228="",D228+G228=0),"",D228/(D228+G228))</f>
        <v>0.59192439862543</v>
      </c>
      <c r="K228" s="55" t="n">
        <f aca="false">IF(E228="","",E228/(E228+H228))</f>
        <v>0.57035175879397</v>
      </c>
      <c r="L228" s="66" t="n">
        <f aca="false">IF(OR(K228="",J228=""),"",(J228-K228)*100)</f>
        <v>2.15726398314597</v>
      </c>
      <c r="M228" s="36" t="n">
        <v>3.93172104178679</v>
      </c>
      <c r="N228" s="36" t="n">
        <v>2.07911785891423</v>
      </c>
      <c r="O228" s="36" t="n">
        <f aca="false">SQRT(M228^2+N228^2)</f>
        <v>4.44760176068913</v>
      </c>
      <c r="P228" s="55" t="n">
        <f aca="false">IF(J228="","",MAX(0,J228-1.96*O228/100))</f>
        <v>0.504751404115923</v>
      </c>
      <c r="Q228" s="55" t="n">
        <f aca="false">IF(J228="","",MIN(1,J228+1.96*O228/100))</f>
        <v>0.679097393134937</v>
      </c>
      <c r="R228" s="32" t="str">
        <f aca="false">IF(L228="","",IF(ABS(L228)&lt;=O228,"Yes","No"))</f>
        <v>Yes</v>
      </c>
      <c r="S228" s="32" t="str">
        <f aca="false">IF(L228="","",IF(ABS(L228)&lt;=1.96*O228,"Yes","No"))</f>
        <v>Yes</v>
      </c>
      <c r="T228" s="54" t="n">
        <f aca="false">IF(D228="","",ROUND(SQRT(((D228+G228)*O228/100)^2+(J228*(D228+G228)*0.09439)^2),0))</f>
        <v>83</v>
      </c>
      <c r="U228" s="32"/>
    </row>
    <row r="229" customFormat="false" ht="15" hidden="false" customHeight="false" outlineLevel="0" collapsed="false">
      <c r="A229" s="32" t="s">
        <v>386</v>
      </c>
      <c r="B229" s="32" t="s">
        <v>261</v>
      </c>
      <c r="C229" s="32" t="s">
        <v>402</v>
      </c>
      <c r="D229" s="54" t="n">
        <v>526</v>
      </c>
      <c r="E229" s="54" t="n">
        <v>529</v>
      </c>
      <c r="F229" s="65" t="n">
        <f aca="false">IF(E229="","",D229-E229)</f>
        <v>-3</v>
      </c>
      <c r="G229" s="54" t="n">
        <v>318</v>
      </c>
      <c r="H229" s="54" t="n">
        <v>293</v>
      </c>
      <c r="I229" s="65" t="n">
        <f aca="false">IF(H229="","",G229-H229)</f>
        <v>25</v>
      </c>
      <c r="J229" s="55" t="n">
        <f aca="false">IF(OR(D229="",D229+G229=0),"",D229/(D229+G229))</f>
        <v>0.623222748815166</v>
      </c>
      <c r="K229" s="55" t="n">
        <f aca="false">IF(E229="","",E229/(E229+H229))</f>
        <v>0.643552311435523</v>
      </c>
      <c r="L229" s="66" t="n">
        <f aca="false">IF(OR(K229="",J229=""),"",(J229-K229)*100)</f>
        <v>-2.03295626203572</v>
      </c>
      <c r="M229" s="36" t="n">
        <v>3.93172104178679</v>
      </c>
      <c r="N229" s="36" t="n">
        <v>2.07911785891423</v>
      </c>
      <c r="O229" s="36" t="n">
        <f aca="false">SQRT(M229^2+N229^2)</f>
        <v>4.44760176068913</v>
      </c>
      <c r="P229" s="55" t="n">
        <f aca="false">IF(J229="","",MAX(0,J229-1.96*O229/100))</f>
        <v>0.536049754305659</v>
      </c>
      <c r="Q229" s="55" t="n">
        <f aca="false">IF(J229="","",MIN(1,J229+1.96*O229/100))</f>
        <v>0.710395743324673</v>
      </c>
      <c r="R229" s="32" t="str">
        <f aca="false">IF(L229="","",IF(ABS(L229)&lt;=O229,"Yes","No"))</f>
        <v>Yes</v>
      </c>
      <c r="S229" s="32" t="str">
        <f aca="false">IF(L229="","",IF(ABS(L229)&lt;=1.96*O229,"Yes","No"))</f>
        <v>Yes</v>
      </c>
      <c r="T229" s="54" t="n">
        <f aca="false">IF(D229="","",ROUND(SQRT(((D229+G229)*O229/100)^2+(J229*(D229+G229)*0.09439)^2),0))</f>
        <v>62</v>
      </c>
      <c r="U229" s="32"/>
    </row>
    <row r="230" customFormat="false" ht="15" hidden="false" customHeight="false" outlineLevel="0" collapsed="false">
      <c r="A230" s="32" t="s">
        <v>386</v>
      </c>
      <c r="B230" s="32" t="s">
        <v>261</v>
      </c>
      <c r="C230" s="32" t="s">
        <v>403</v>
      </c>
      <c r="D230" s="54" t="n">
        <v>727</v>
      </c>
      <c r="E230" s="54" t="n">
        <v>767</v>
      </c>
      <c r="F230" s="65" t="n">
        <f aca="false">IF(E230="","",D230-E230)</f>
        <v>-40</v>
      </c>
      <c r="G230" s="54" t="n">
        <v>388</v>
      </c>
      <c r="H230" s="54" t="n">
        <v>384</v>
      </c>
      <c r="I230" s="65" t="n">
        <f aca="false">IF(H230="","",G230-H230)</f>
        <v>4</v>
      </c>
      <c r="J230" s="55" t="n">
        <f aca="false">IF(OR(D230="",D230+G230=0),"",D230/(D230+G230))</f>
        <v>0.652017937219731</v>
      </c>
      <c r="K230" s="55" t="n">
        <f aca="false">IF(E230="","",E230/(E230+H230))</f>
        <v>0.66637706342311</v>
      </c>
      <c r="L230" s="66" t="n">
        <f aca="false">IF(OR(K230="",J230=""),"",(J230-K230)*100)</f>
        <v>-1.43591262033794</v>
      </c>
      <c r="M230" s="36" t="n">
        <v>3.93172104178679</v>
      </c>
      <c r="N230" s="36" t="n">
        <v>2.07911785891423</v>
      </c>
      <c r="O230" s="36" t="n">
        <f aca="false">SQRT(M230^2+N230^2)</f>
        <v>4.44760176068913</v>
      </c>
      <c r="P230" s="55" t="n">
        <f aca="false">IF(J230="","",MAX(0,J230-1.96*O230/100))</f>
        <v>0.564844942710224</v>
      </c>
      <c r="Q230" s="55" t="n">
        <f aca="false">IF(J230="","",MIN(1,J230+1.96*O230/100))</f>
        <v>0.739190931729238</v>
      </c>
      <c r="R230" s="32" t="str">
        <f aca="false">IF(L230="","",IF(ABS(L230)&lt;=O230,"Yes","No"))</f>
        <v>Yes</v>
      </c>
      <c r="S230" s="32" t="str">
        <f aca="false">IF(L230="","",IF(ABS(L230)&lt;=1.96*O230,"Yes","No"))</f>
        <v>Yes</v>
      </c>
      <c r="T230" s="54" t="n">
        <f aca="false">IF(D230="","",ROUND(SQRT(((D230+G230)*O230/100)^2+(J230*(D230+G230)*0.09439)^2),0))</f>
        <v>85</v>
      </c>
      <c r="U230" s="32"/>
    </row>
    <row r="231" customFormat="false" ht="15" hidden="false" customHeight="false" outlineLevel="0" collapsed="false">
      <c r="A231" s="32" t="s">
        <v>386</v>
      </c>
      <c r="B231" s="32" t="s">
        <v>261</v>
      </c>
      <c r="C231" s="32" t="s">
        <v>404</v>
      </c>
      <c r="D231" s="54" t="n">
        <v>919</v>
      </c>
      <c r="E231" s="54" t="n">
        <v>906</v>
      </c>
      <c r="F231" s="65" t="n">
        <f aca="false">IF(E231="","",D231-E231)</f>
        <v>13</v>
      </c>
      <c r="G231" s="54" t="n">
        <v>566</v>
      </c>
      <c r="H231" s="54" t="n">
        <v>586</v>
      </c>
      <c r="I231" s="65" t="n">
        <f aca="false">IF(H231="","",G231-H231)</f>
        <v>-20</v>
      </c>
      <c r="J231" s="55" t="n">
        <f aca="false">IF(OR(D231="",D231+G231=0),"",D231/(D231+G231))</f>
        <v>0.618855218855219</v>
      </c>
      <c r="K231" s="55" t="n">
        <f aca="false">IF(E231="","",E231/(E231+H231))</f>
        <v>0.607238605898123</v>
      </c>
      <c r="L231" s="66" t="n">
        <f aca="false">IF(OR(K231="",J231=""),"",(J231-K231)*100)</f>
        <v>1.16166129570956</v>
      </c>
      <c r="M231" s="36" t="n">
        <v>3.24373994301843</v>
      </c>
      <c r="N231" s="36" t="n">
        <v>2.07911785891423</v>
      </c>
      <c r="O231" s="36" t="n">
        <f aca="false">SQRT(M231^2+N231^2)</f>
        <v>3.85286645099325</v>
      </c>
      <c r="P231" s="55" t="n">
        <f aca="false">IF(J231="","",MAX(0,J231-1.96*O231/100))</f>
        <v>0.543339036415751</v>
      </c>
      <c r="Q231" s="55" t="n">
        <f aca="false">IF(J231="","",MIN(1,J231+1.96*O231/100))</f>
        <v>0.694371401294686</v>
      </c>
      <c r="R231" s="32" t="str">
        <f aca="false">IF(L231="","",IF(ABS(L231)&lt;=O231,"Yes","No"))</f>
        <v>Yes</v>
      </c>
      <c r="S231" s="32" t="str">
        <f aca="false">IF(L231="","",IF(ABS(L231)&lt;=1.96*O231,"Yes","No"))</f>
        <v>Yes</v>
      </c>
      <c r="T231" s="54" t="n">
        <f aca="false">IF(D231="","",ROUND(SQRT(((D231+G231)*O231/100)^2+(J231*(D231+G231)*0.09179)^2),0))</f>
        <v>102</v>
      </c>
      <c r="U231" s="32"/>
    </row>
    <row r="232" customFormat="false" ht="15" hidden="false" customHeight="false" outlineLevel="0" collapsed="false">
      <c r="A232" s="32" t="s">
        <v>386</v>
      </c>
      <c r="B232" s="32" t="s">
        <v>261</v>
      </c>
      <c r="C232" s="32" t="s">
        <v>405</v>
      </c>
      <c r="D232" s="54" t="n">
        <v>849</v>
      </c>
      <c r="E232" s="54" t="n">
        <v>954</v>
      </c>
      <c r="F232" s="65" t="n">
        <f aca="false">IF(E232="","",D232-E232)</f>
        <v>-105</v>
      </c>
      <c r="G232" s="54" t="n">
        <v>414</v>
      </c>
      <c r="H232" s="54" t="n">
        <v>416</v>
      </c>
      <c r="I232" s="65" t="n">
        <f aca="false">IF(H232="","",G232-H232)</f>
        <v>-2</v>
      </c>
      <c r="J232" s="55" t="n">
        <f aca="false">IF(OR(D232="",D232+G232=0),"",D232/(D232+G232))</f>
        <v>0.672209026128266</v>
      </c>
      <c r="K232" s="55" t="n">
        <f aca="false">IF(E232="","",E232/(E232+H232))</f>
        <v>0.696350364963504</v>
      </c>
      <c r="L232" s="66" t="n">
        <f aca="false">IF(OR(K232="",J232=""),"",(J232-K232)*100)</f>
        <v>-2.41413388352376</v>
      </c>
      <c r="M232" s="36" t="n">
        <v>3.24373994301843</v>
      </c>
      <c r="N232" s="36" t="n">
        <v>2.07911785891423</v>
      </c>
      <c r="O232" s="36" t="n">
        <f aca="false">SQRT(M232^2+N232^2)</f>
        <v>3.85286645099325</v>
      </c>
      <c r="P232" s="55" t="n">
        <f aca="false">IF(J232="","",MAX(0,J232-1.96*O232/100))</f>
        <v>0.596692843688798</v>
      </c>
      <c r="Q232" s="55" t="n">
        <f aca="false">IF(J232="","",MIN(1,J232+1.96*O232/100))</f>
        <v>0.747725208567734</v>
      </c>
      <c r="R232" s="32" t="str">
        <f aca="false">IF(L232="","",IF(ABS(L232)&lt;=O232,"Yes","No"))</f>
        <v>Yes</v>
      </c>
      <c r="S232" s="32" t="str">
        <f aca="false">IF(L232="","",IF(ABS(L232)&lt;=1.96*O232,"Yes","No"))</f>
        <v>Yes</v>
      </c>
      <c r="T232" s="54" t="n">
        <f aca="false">IF(D232="","",ROUND(SQRT(((D232+G232)*O232/100)^2+(J232*(D232+G232)*0.09179)^2),0))</f>
        <v>92</v>
      </c>
      <c r="U232" s="32"/>
    </row>
    <row r="233" customFormat="false" ht="15" hidden="false" customHeight="false" outlineLevel="0" collapsed="false">
      <c r="A233" s="32" t="s">
        <v>386</v>
      </c>
      <c r="B233" s="32" t="s">
        <v>261</v>
      </c>
      <c r="C233" s="32" t="s">
        <v>406</v>
      </c>
      <c r="D233" s="54" t="n">
        <v>738</v>
      </c>
      <c r="E233" s="54" t="n">
        <v>821</v>
      </c>
      <c r="F233" s="65" t="n">
        <f aca="false">IF(E233="","",D233-E233)</f>
        <v>-83</v>
      </c>
      <c r="G233" s="54" t="n">
        <v>454</v>
      </c>
      <c r="H233" s="54" t="n">
        <v>474</v>
      </c>
      <c r="I233" s="65" t="n">
        <f aca="false">IF(H233="","",G233-H233)</f>
        <v>-20</v>
      </c>
      <c r="J233" s="55" t="n">
        <f aca="false">IF(OR(D233="",D233+G233=0),"",D233/(D233+G233))</f>
        <v>0.619127516778524</v>
      </c>
      <c r="K233" s="55" t="n">
        <f aca="false">IF(E233="","",E233/(E233+H233))</f>
        <v>0.633976833976834</v>
      </c>
      <c r="L233" s="66" t="n">
        <f aca="false">IF(OR(K233="",J233=""),"",(J233-K233)*100)</f>
        <v>-1.48493171983105</v>
      </c>
      <c r="M233" s="36" t="n">
        <v>3.93172104178679</v>
      </c>
      <c r="N233" s="36" t="n">
        <v>2.07911785891423</v>
      </c>
      <c r="O233" s="36" t="n">
        <f aca="false">SQRT(M233^2+N233^2)</f>
        <v>4.44760176068913</v>
      </c>
      <c r="P233" s="55" t="n">
        <f aca="false">IF(J233="","",MAX(0,J233-1.96*O233/100))</f>
        <v>0.531954522269017</v>
      </c>
      <c r="Q233" s="55" t="n">
        <f aca="false">IF(J233="","",MIN(1,J233+1.96*O233/100))</f>
        <v>0.706300511288031</v>
      </c>
      <c r="R233" s="32" t="str">
        <f aca="false">IF(L233="","",IF(ABS(L233)&lt;=O233,"Yes","No"))</f>
        <v>Yes</v>
      </c>
      <c r="S233" s="32" t="str">
        <f aca="false">IF(L233="","",IF(ABS(L233)&lt;=1.96*O233,"Yes","No"))</f>
        <v>Yes</v>
      </c>
      <c r="T233" s="54" t="n">
        <f aca="false">IF(D233="","",ROUND(SQRT(((D233+G233)*O233/100)^2+(J233*(D233+G233)*0.09439)^2),0))</f>
        <v>88</v>
      </c>
      <c r="U233" s="32"/>
    </row>
    <row r="234" customFormat="false" ht="15" hidden="false" customHeight="false" outlineLevel="0" collapsed="false">
      <c r="A234" s="32" t="s">
        <v>386</v>
      </c>
      <c r="B234" s="32" t="s">
        <v>261</v>
      </c>
      <c r="C234" s="32" t="s">
        <v>407</v>
      </c>
      <c r="D234" s="54" t="n">
        <v>285</v>
      </c>
      <c r="E234" s="54" t="n">
        <v>283</v>
      </c>
      <c r="F234" s="65" t="n">
        <f aca="false">IF(E234="","",D234-E234)</f>
        <v>2</v>
      </c>
      <c r="G234" s="54" t="n">
        <v>94</v>
      </c>
      <c r="H234" s="54" t="n">
        <v>110</v>
      </c>
      <c r="I234" s="65" t="n">
        <f aca="false">IF(H234="","",G234-H234)</f>
        <v>-16</v>
      </c>
      <c r="J234" s="55" t="n">
        <f aca="false">IF(OR(D234="",D234+G234=0),"",D234/(D234+G234))</f>
        <v>0.75197889182058</v>
      </c>
      <c r="K234" s="55" t="n">
        <f aca="false">IF(E234="","",E234/(E234+H234))</f>
        <v>0.720101781170484</v>
      </c>
      <c r="L234" s="66" t="n">
        <f aca="false">IF(OR(K234="",J234=""),"",(J234-K234)*100)</f>
        <v>3.18771106500969</v>
      </c>
      <c r="M234" s="36" t="n">
        <v>6.05013361813634</v>
      </c>
      <c r="N234" s="36" t="n">
        <v>2.07911785891423</v>
      </c>
      <c r="O234" s="36" t="n">
        <f aca="false">SQRT(M234^2+N234^2)</f>
        <v>6.39740946544455</v>
      </c>
      <c r="P234" s="55" t="n">
        <f aca="false">IF(J234="","",MAX(0,J234-1.96*O234/100))</f>
        <v>0.626589666297867</v>
      </c>
      <c r="Q234" s="55" t="n">
        <f aca="false">IF(J234="","",MIN(1,J234+1.96*O234/100))</f>
        <v>0.877368117343294</v>
      </c>
      <c r="R234" s="32" t="str">
        <f aca="false">IF(L234="","",IF(ABS(L234)&lt;=O234,"Yes","No"))</f>
        <v>Yes</v>
      </c>
      <c r="S234" s="32" t="str">
        <f aca="false">IF(L234="","",IF(ABS(L234)&lt;=1.96*O234,"Yes","No"))</f>
        <v>Yes</v>
      </c>
      <c r="T234" s="54" t="n">
        <f aca="false">IF(D234="","",ROUND(SQRT(((D234+G234)*O234/100)^2+(J234*(D234+G234)*0.15542)^2),0))</f>
        <v>50</v>
      </c>
      <c r="U234" s="32"/>
    </row>
    <row r="235" customFormat="false" ht="15" hidden="false" customHeight="false" outlineLevel="0" collapsed="false">
      <c r="A235" s="32" t="s">
        <v>386</v>
      </c>
      <c r="B235" s="32" t="s">
        <v>261</v>
      </c>
      <c r="C235" s="32" t="s">
        <v>408</v>
      </c>
      <c r="D235" s="54" t="n">
        <v>502</v>
      </c>
      <c r="E235" s="54" t="n">
        <v>450</v>
      </c>
      <c r="F235" s="65" t="n">
        <f aca="false">IF(E235="","",D235-E235)</f>
        <v>52</v>
      </c>
      <c r="G235" s="54" t="n">
        <v>153</v>
      </c>
      <c r="H235" s="54" t="n">
        <v>179</v>
      </c>
      <c r="I235" s="65" t="n">
        <f aca="false">IF(H235="","",G235-H235)</f>
        <v>-26</v>
      </c>
      <c r="J235" s="55" t="n">
        <f aca="false">IF(OR(D235="",D235+G235=0),"",D235/(D235+G235))</f>
        <v>0.766412213740458</v>
      </c>
      <c r="K235" s="55" t="n">
        <f aca="false">IF(E235="","",E235/(E235+H235))</f>
        <v>0.715421303656598</v>
      </c>
      <c r="L235" s="66" t="n">
        <f aca="false">IF(OR(K235="",J235=""),"",(J235-K235)*100)</f>
        <v>5.09909100838603</v>
      </c>
      <c r="M235" s="36" t="n">
        <v>6.05013361813634</v>
      </c>
      <c r="N235" s="36" t="n">
        <v>2.07911785891423</v>
      </c>
      <c r="O235" s="36" t="n">
        <f aca="false">SQRT(M235^2+N235^2)</f>
        <v>6.39740946544455</v>
      </c>
      <c r="P235" s="55" t="n">
        <f aca="false">IF(J235="","",MAX(0,J235-1.96*O235/100))</f>
        <v>0.641022988217745</v>
      </c>
      <c r="Q235" s="55" t="n">
        <f aca="false">IF(J235="","",MIN(1,J235+1.96*O235/100))</f>
        <v>0.891801439263171</v>
      </c>
      <c r="R235" s="32" t="str">
        <f aca="false">IF(L235="","",IF(ABS(L235)&lt;=O235,"Yes","No"))</f>
        <v>Yes</v>
      </c>
      <c r="S235" s="32" t="str">
        <f aca="false">IF(L235="","",IF(ABS(L235)&lt;=1.96*O235,"Yes","No"))</f>
        <v>Yes</v>
      </c>
      <c r="T235" s="54" t="n">
        <f aca="false">IF(D235="","",ROUND(SQRT(((D235+G235)*O235/100)^2+(J235*(D235+G235)*0.15542)^2),0))</f>
        <v>89</v>
      </c>
      <c r="U235" s="32"/>
    </row>
    <row r="236" customFormat="false" ht="15" hidden="false" customHeight="false" outlineLevel="0" collapsed="false">
      <c r="A236" s="32" t="s">
        <v>386</v>
      </c>
      <c r="B236" s="32" t="s">
        <v>261</v>
      </c>
      <c r="C236" s="32" t="s">
        <v>409</v>
      </c>
      <c r="D236" s="54" t="n">
        <v>498</v>
      </c>
      <c r="E236" s="54" t="n">
        <v>442</v>
      </c>
      <c r="F236" s="65" t="n">
        <f aca="false">IF(E236="","",D236-E236)</f>
        <v>56</v>
      </c>
      <c r="G236" s="54" t="n">
        <v>168</v>
      </c>
      <c r="H236" s="54" t="n">
        <v>161</v>
      </c>
      <c r="I236" s="65" t="n">
        <f aca="false">IF(H236="","",G236-H236)</f>
        <v>7</v>
      </c>
      <c r="J236" s="55" t="n">
        <f aca="false">IF(OR(D236="",D236+G236=0),"",D236/(D236+G236))</f>
        <v>0.747747747747748</v>
      </c>
      <c r="K236" s="55" t="n">
        <f aca="false">IF(E236="","",E236/(E236+H236))</f>
        <v>0.733001658374793</v>
      </c>
      <c r="L236" s="66" t="n">
        <f aca="false">IF(OR(K236="",J236=""),"",(J236-K236)*100)</f>
        <v>1.47460893729551</v>
      </c>
      <c r="M236" s="36" t="n">
        <v>6.05013361813634</v>
      </c>
      <c r="N236" s="36" t="n">
        <v>2.07911785891423</v>
      </c>
      <c r="O236" s="36" t="n">
        <f aca="false">SQRT(M236^2+N236^2)</f>
        <v>6.39740946544455</v>
      </c>
      <c r="P236" s="55" t="n">
        <f aca="false">IF(J236="","",MAX(0,J236-1.96*O236/100))</f>
        <v>0.622358522225035</v>
      </c>
      <c r="Q236" s="55" t="n">
        <f aca="false">IF(J236="","",MIN(1,J236+1.96*O236/100))</f>
        <v>0.873136973270461</v>
      </c>
      <c r="R236" s="32" t="str">
        <f aca="false">IF(L236="","",IF(ABS(L236)&lt;=O236,"Yes","No"))</f>
        <v>Yes</v>
      </c>
      <c r="S236" s="32" t="str">
        <f aca="false">IF(L236="","",IF(ABS(L236)&lt;=1.96*O236,"Yes","No"))</f>
        <v>Yes</v>
      </c>
      <c r="T236" s="54" t="n">
        <f aca="false">IF(D236="","",ROUND(SQRT(((D236+G236)*O236/100)^2+(J236*(D236+G236)*0.15542)^2),0))</f>
        <v>88</v>
      </c>
      <c r="U236" s="32"/>
    </row>
    <row r="237" customFormat="false" ht="15" hidden="false" customHeight="false" outlineLevel="0" collapsed="false">
      <c r="A237" s="32" t="s">
        <v>386</v>
      </c>
      <c r="B237" s="32" t="s">
        <v>261</v>
      </c>
      <c r="C237" s="32" t="s">
        <v>410</v>
      </c>
      <c r="D237" s="54" t="n">
        <v>720</v>
      </c>
      <c r="E237" s="54" t="n">
        <v>599</v>
      </c>
      <c r="F237" s="65" t="n">
        <f aca="false">IF(E237="","",D237-E237)</f>
        <v>121</v>
      </c>
      <c r="G237" s="54" t="n">
        <v>187</v>
      </c>
      <c r="H237" s="54" t="n">
        <v>203</v>
      </c>
      <c r="I237" s="65" t="n">
        <f aca="false">IF(H237="","",G237-H237)</f>
        <v>-16</v>
      </c>
      <c r="J237" s="55" t="n">
        <f aca="false">IF(OR(D237="",D237+G237=0),"",D237/(D237+G237))</f>
        <v>0.793825799338479</v>
      </c>
      <c r="K237" s="55" t="n">
        <f aca="false">IF(E237="","",E237/(E237+H237))</f>
        <v>0.746882793017456</v>
      </c>
      <c r="L237" s="66" t="n">
        <f aca="false">IF(OR(K237="",J237=""),"",(J237-K237)*100)</f>
        <v>4.69430063210221</v>
      </c>
      <c r="M237" s="36" t="n">
        <v>3.93172104178679</v>
      </c>
      <c r="N237" s="36" t="n">
        <v>2.07911785891423</v>
      </c>
      <c r="O237" s="36" t="n">
        <f aca="false">SQRT(M237^2+N237^2)</f>
        <v>4.44760176068913</v>
      </c>
      <c r="P237" s="55" t="n">
        <f aca="false">IF(J237="","",MAX(0,J237-1.96*O237/100))</f>
        <v>0.706652804828972</v>
      </c>
      <c r="Q237" s="55" t="n">
        <f aca="false">IF(J237="","",MIN(1,J237+1.96*O237/100))</f>
        <v>0.880998793847986</v>
      </c>
      <c r="R237" s="32" t="str">
        <f aca="false">IF(L237="","",IF(ABS(L237)&lt;=O237,"Yes","No"))</f>
        <v>No</v>
      </c>
      <c r="S237" s="32" t="str">
        <f aca="false">IF(L237="","",IF(ABS(L237)&lt;=1.96*O237,"Yes","No"))</f>
        <v>Yes</v>
      </c>
      <c r="T237" s="54" t="n">
        <f aca="false">IF(D237="","",ROUND(SQRT(((D237+G237)*O237/100)^2+(J237*(D237+G237)*0.09439)^2),0))</f>
        <v>79</v>
      </c>
      <c r="U237" s="32"/>
    </row>
    <row r="238" customFormat="false" ht="15" hidden="false" customHeight="false" outlineLevel="0" collapsed="false">
      <c r="A238" s="32" t="s">
        <v>386</v>
      </c>
      <c r="B238" s="32" t="s">
        <v>261</v>
      </c>
      <c r="C238" s="32" t="s">
        <v>411</v>
      </c>
      <c r="D238" s="54" t="n">
        <v>936</v>
      </c>
      <c r="E238" s="54" t="n">
        <v>1506</v>
      </c>
      <c r="F238" s="65" t="n">
        <f aca="false">IF(E238="","",D238-E238)</f>
        <v>-570</v>
      </c>
      <c r="G238" s="54" t="n">
        <v>211</v>
      </c>
      <c r="H238" s="54" t="n">
        <v>338</v>
      </c>
      <c r="I238" s="65" t="n">
        <f aca="false">IF(H238="","",G238-H238)</f>
        <v>-127</v>
      </c>
      <c r="J238" s="55" t="n">
        <f aca="false">IF(OR(D238="",D238+G238=0),"",D238/(D238+G238))</f>
        <v>0.816041848299913</v>
      </c>
      <c r="K238" s="55" t="n">
        <f aca="false">IF(E238="","",E238/(E238+H238))</f>
        <v>0.816702819956616</v>
      </c>
      <c r="L238" s="66" t="n">
        <f aca="false">IF(OR(K238="",J238=""),"",(J238-K238)*100)</f>
        <v>-0.0660971656703313</v>
      </c>
      <c r="M238" s="36" t="n">
        <v>3.93172104178679</v>
      </c>
      <c r="N238" s="36" t="n">
        <v>2.07911785891423</v>
      </c>
      <c r="O238" s="36" t="n">
        <f aca="false">SQRT(M238^2+N238^2)</f>
        <v>4.44760176068913</v>
      </c>
      <c r="P238" s="55" t="n">
        <f aca="false">IF(J238="","",MAX(0,J238-1.96*O238/100))</f>
        <v>0.728868853790406</v>
      </c>
      <c r="Q238" s="55" t="n">
        <f aca="false">IF(J238="","",MIN(1,J238+1.96*O238/100))</f>
        <v>0.90321484280942</v>
      </c>
      <c r="R238" s="32" t="str">
        <f aca="false">IF(L238="","",IF(ABS(L238)&lt;=O238,"Yes","No"))</f>
        <v>Yes</v>
      </c>
      <c r="S238" s="32" t="str">
        <f aca="false">IF(L238="","",IF(ABS(L238)&lt;=1.96*O238,"Yes","No"))</f>
        <v>Yes</v>
      </c>
      <c r="T238" s="54" t="n">
        <f aca="false">IF(D238="","",ROUND(SQRT(((D238+G238)*O238/100)^2+(J238*(D238+G238)*0.09439)^2),0))</f>
        <v>102</v>
      </c>
      <c r="U238" s="32"/>
    </row>
    <row r="239" customFormat="false" ht="15" hidden="false" customHeight="false" outlineLevel="0" collapsed="false">
      <c r="A239" s="32" t="s">
        <v>386</v>
      </c>
      <c r="B239" s="32" t="s">
        <v>261</v>
      </c>
      <c r="C239" s="32" t="s">
        <v>412</v>
      </c>
      <c r="D239" s="54" t="n">
        <v>746</v>
      </c>
      <c r="E239" s="54" t="n">
        <v>645</v>
      </c>
      <c r="F239" s="65" t="n">
        <f aca="false">IF(E239="","",D239-E239)</f>
        <v>101</v>
      </c>
      <c r="G239" s="54" t="n">
        <v>204</v>
      </c>
      <c r="H239" s="54" t="n">
        <v>243</v>
      </c>
      <c r="I239" s="65" t="n">
        <f aca="false">IF(H239="","",G239-H239)</f>
        <v>-39</v>
      </c>
      <c r="J239" s="55" t="n">
        <f aca="false">IF(OR(D239="",D239+G239=0),"",D239/(D239+G239))</f>
        <v>0.785263157894737</v>
      </c>
      <c r="K239" s="55" t="n">
        <f aca="false">IF(E239="","",E239/(E239+H239))</f>
        <v>0.726351351351351</v>
      </c>
      <c r="L239" s="66" t="n">
        <f aca="false">IF(OR(K239="",J239=""),"",(J239-K239)*100)</f>
        <v>5.89118065433856</v>
      </c>
      <c r="M239" s="36" t="n">
        <v>3.93172104178679</v>
      </c>
      <c r="N239" s="36" t="n">
        <v>2.07911785891423</v>
      </c>
      <c r="O239" s="36" t="n">
        <f aca="false">SQRT(M239^2+N239^2)</f>
        <v>4.44760176068913</v>
      </c>
      <c r="P239" s="55" t="n">
        <f aca="false">IF(J239="","",MAX(0,J239-1.96*O239/100))</f>
        <v>0.69809016338523</v>
      </c>
      <c r="Q239" s="55" t="n">
        <f aca="false">IF(J239="","",MIN(1,J239+1.96*O239/100))</f>
        <v>0.872436152404244</v>
      </c>
      <c r="R239" s="32" t="str">
        <f aca="false">IF(L239="","",IF(ABS(L239)&lt;=O239,"Yes","No"))</f>
        <v>No</v>
      </c>
      <c r="S239" s="32" t="str">
        <f aca="false">IF(L239="","",IF(ABS(L239)&lt;=1.96*O239,"Yes","No"))</f>
        <v>Yes</v>
      </c>
      <c r="T239" s="54" t="n">
        <f aca="false">IF(D239="","",ROUND(SQRT(((D239+G239)*O239/100)^2+(J239*(D239+G239)*0.09439)^2),0))</f>
        <v>82</v>
      </c>
      <c r="U239" s="32"/>
    </row>
    <row r="240" customFormat="false" ht="15" hidden="false" customHeight="false" outlineLevel="0" collapsed="false">
      <c r="A240" s="32" t="s">
        <v>386</v>
      </c>
      <c r="B240" s="32" t="s">
        <v>261</v>
      </c>
      <c r="C240" s="32" t="s">
        <v>413</v>
      </c>
      <c r="D240" s="54" t="n">
        <v>694</v>
      </c>
      <c r="E240" s="54" t="n">
        <v>628</v>
      </c>
      <c r="F240" s="65" t="n">
        <f aca="false">IF(E240="","",D240-E240)</f>
        <v>66</v>
      </c>
      <c r="G240" s="54" t="n">
        <v>220</v>
      </c>
      <c r="H240" s="54" t="n">
        <v>267</v>
      </c>
      <c r="I240" s="65" t="n">
        <f aca="false">IF(H240="","",G240-H240)</f>
        <v>-47</v>
      </c>
      <c r="J240" s="55" t="n">
        <f aca="false">IF(OR(D240="",D240+G240=0),"",D240/(D240+G240))</f>
        <v>0.759299781181619</v>
      </c>
      <c r="K240" s="55" t="n">
        <f aca="false">IF(E240="","",E240/(E240+H240))</f>
        <v>0.701675977653631</v>
      </c>
      <c r="L240" s="66" t="n">
        <f aca="false">IF(OR(K240="",J240=""),"",(J240-K240)*100)</f>
        <v>5.76238035279879</v>
      </c>
      <c r="M240" s="36" t="n">
        <v>3.93172104178679</v>
      </c>
      <c r="N240" s="36" t="n">
        <v>2.07911785891423</v>
      </c>
      <c r="O240" s="36" t="n">
        <f aca="false">SQRT(M240^2+N240^2)</f>
        <v>4.44760176068913</v>
      </c>
      <c r="P240" s="55" t="n">
        <f aca="false">IF(J240="","",MAX(0,J240-1.96*O240/100))</f>
        <v>0.672126786672112</v>
      </c>
      <c r="Q240" s="55" t="n">
        <f aca="false">IF(J240="","",MIN(1,J240+1.96*O240/100))</f>
        <v>0.846472775691126</v>
      </c>
      <c r="R240" s="32" t="str">
        <f aca="false">IF(L240="","",IF(ABS(L240)&lt;=O240,"Yes","No"))</f>
        <v>No</v>
      </c>
      <c r="S240" s="32" t="str">
        <f aca="false">IF(L240="","",IF(ABS(L240)&lt;=1.96*O240,"Yes","No"))</f>
        <v>Yes</v>
      </c>
      <c r="T240" s="54" t="n">
        <f aca="false">IF(D240="","",ROUND(SQRT(((D240+G240)*O240/100)^2+(J240*(D240+G240)*0.09439)^2),0))</f>
        <v>77</v>
      </c>
      <c r="U240" s="32"/>
    </row>
    <row r="241" customFormat="false" ht="15" hidden="false" customHeight="false" outlineLevel="0" collapsed="false">
      <c r="A241" s="32" t="s">
        <v>386</v>
      </c>
      <c r="B241" s="32" t="s">
        <v>261</v>
      </c>
      <c r="C241" s="32" t="s">
        <v>414</v>
      </c>
      <c r="D241" s="54" t="n">
        <v>420</v>
      </c>
      <c r="E241" s="54" t="n">
        <v>473</v>
      </c>
      <c r="F241" s="65" t="n">
        <f aca="false">IF(E241="","",D241-E241)</f>
        <v>-53</v>
      </c>
      <c r="G241" s="54" t="n">
        <v>171</v>
      </c>
      <c r="H241" s="54" t="n">
        <v>153</v>
      </c>
      <c r="I241" s="65" t="n">
        <f aca="false">IF(H241="","",G241-H241)</f>
        <v>18</v>
      </c>
      <c r="J241" s="55" t="n">
        <f aca="false">IF(OR(D241="",D241+G241=0),"",D241/(D241+G241))</f>
        <v>0.710659898477157</v>
      </c>
      <c r="K241" s="55" t="n">
        <f aca="false">IF(E241="","",E241/(E241+H241))</f>
        <v>0.755591054313099</v>
      </c>
      <c r="L241" s="66" t="n">
        <f aca="false">IF(OR(K241="",J241=""),"",(J241-K241)*100)</f>
        <v>-4.49311558359416</v>
      </c>
      <c r="M241" s="36" t="n">
        <v>6.05013361813634</v>
      </c>
      <c r="N241" s="36" t="n">
        <v>2.07911785891423</v>
      </c>
      <c r="O241" s="36" t="n">
        <f aca="false">SQRT(M241^2+N241^2)</f>
        <v>6.39740946544455</v>
      </c>
      <c r="P241" s="55" t="n">
        <f aca="false">IF(J241="","",MAX(0,J241-1.96*O241/100))</f>
        <v>0.585270672954444</v>
      </c>
      <c r="Q241" s="55" t="n">
        <f aca="false">IF(J241="","",MIN(1,J241+1.96*O241/100))</f>
        <v>0.836049123999871</v>
      </c>
      <c r="R241" s="32" t="str">
        <f aca="false">IF(L241="","",IF(ABS(L241)&lt;=O241,"Yes","No"))</f>
        <v>Yes</v>
      </c>
      <c r="S241" s="32" t="str">
        <f aca="false">IF(L241="","",IF(ABS(L241)&lt;=1.96*O241,"Yes","No"))</f>
        <v>Yes</v>
      </c>
      <c r="T241" s="54" t="n">
        <f aca="false">IF(D241="","",ROUND(SQRT(((D241+G241)*O241/100)^2+(J241*(D241+G241)*0.15542)^2),0))</f>
        <v>75</v>
      </c>
      <c r="U241" s="32"/>
    </row>
    <row r="242" customFormat="false" ht="15" hidden="false" customHeight="false" outlineLevel="0" collapsed="false">
      <c r="A242" s="32" t="s">
        <v>386</v>
      </c>
      <c r="B242" s="32" t="s">
        <v>261</v>
      </c>
      <c r="C242" s="32" t="s">
        <v>415</v>
      </c>
      <c r="D242" s="54" t="n">
        <v>773</v>
      </c>
      <c r="E242" s="54" t="n">
        <v>745</v>
      </c>
      <c r="F242" s="65" t="n">
        <f aca="false">IF(E242="","",D242-E242)</f>
        <v>28</v>
      </c>
      <c r="G242" s="54" t="n">
        <v>284</v>
      </c>
      <c r="H242" s="54" t="n">
        <v>301</v>
      </c>
      <c r="I242" s="65" t="n">
        <f aca="false">IF(H242="","",G242-H242)</f>
        <v>-17</v>
      </c>
      <c r="J242" s="55" t="n">
        <f aca="false">IF(OR(D242="",D242+G242=0),"",D242/(D242+G242))</f>
        <v>0.731315042573321</v>
      </c>
      <c r="K242" s="55" t="n">
        <f aca="false">IF(E242="","",E242/(E242+H242))</f>
        <v>0.712237093690249</v>
      </c>
      <c r="L242" s="66" t="n">
        <f aca="false">IF(OR(K242="",J242=""),"",(J242-K242)*100)</f>
        <v>1.90779488830721</v>
      </c>
      <c r="M242" s="36" t="n">
        <v>3.93172104178679</v>
      </c>
      <c r="N242" s="36" t="n">
        <v>2.07911785891423</v>
      </c>
      <c r="O242" s="36" t="n">
        <f aca="false">SQRT(M242^2+N242^2)</f>
        <v>4.44760176068913</v>
      </c>
      <c r="P242" s="55" t="n">
        <f aca="false">IF(J242="","",MAX(0,J242-1.96*O242/100))</f>
        <v>0.644142048063814</v>
      </c>
      <c r="Q242" s="55" t="n">
        <f aca="false">IF(J242="","",MIN(1,J242+1.96*O242/100))</f>
        <v>0.818488037082828</v>
      </c>
      <c r="R242" s="32" t="str">
        <f aca="false">IF(L242="","",IF(ABS(L242)&lt;=O242,"Yes","No"))</f>
        <v>Yes</v>
      </c>
      <c r="S242" s="32" t="str">
        <f aca="false">IF(L242="","",IF(ABS(L242)&lt;=1.96*O242,"Yes","No"))</f>
        <v>Yes</v>
      </c>
      <c r="T242" s="54" t="n">
        <f aca="false">IF(D242="","",ROUND(SQRT(((D242+G242)*O242/100)^2+(J242*(D242+G242)*0.09439)^2),0))</f>
        <v>87</v>
      </c>
      <c r="U242" s="32"/>
    </row>
    <row r="243" customFormat="false" ht="15" hidden="false" customHeight="false" outlineLevel="0" collapsed="false">
      <c r="A243" s="32" t="s">
        <v>386</v>
      </c>
      <c r="B243" s="32" t="s">
        <v>261</v>
      </c>
      <c r="C243" s="32" t="s">
        <v>416</v>
      </c>
      <c r="D243" s="54" t="n">
        <v>681</v>
      </c>
      <c r="E243" s="54" t="n">
        <v>682</v>
      </c>
      <c r="F243" s="65" t="n">
        <f aca="false">IF(E243="","",D243-E243)</f>
        <v>-1</v>
      </c>
      <c r="G243" s="54" t="n">
        <v>286</v>
      </c>
      <c r="H243" s="54" t="n">
        <v>313</v>
      </c>
      <c r="I243" s="65" t="n">
        <f aca="false">IF(H243="","",G243-H243)</f>
        <v>-27</v>
      </c>
      <c r="J243" s="55" t="n">
        <f aca="false">IF(OR(D243="",D243+G243=0),"",D243/(D243+G243))</f>
        <v>0.704239917269907</v>
      </c>
      <c r="K243" s="55" t="n">
        <f aca="false">IF(E243="","",E243/(E243+H243))</f>
        <v>0.685427135678392</v>
      </c>
      <c r="L243" s="66" t="n">
        <f aca="false">IF(OR(K243="",J243=""),"",(J243-K243)*100)</f>
        <v>1.8812781591515</v>
      </c>
      <c r="M243" s="36" t="n">
        <v>3.93172104178679</v>
      </c>
      <c r="N243" s="36" t="n">
        <v>2.07911785891423</v>
      </c>
      <c r="O243" s="36" t="n">
        <f aca="false">SQRT(M243^2+N243^2)</f>
        <v>4.44760176068913</v>
      </c>
      <c r="P243" s="55" t="n">
        <f aca="false">IF(J243="","",MAX(0,J243-1.96*O243/100))</f>
        <v>0.6170669227604</v>
      </c>
      <c r="Q243" s="55" t="n">
        <f aca="false">IF(J243="","",MIN(1,J243+1.96*O243/100))</f>
        <v>0.791412911779414</v>
      </c>
      <c r="R243" s="32" t="str">
        <f aca="false">IF(L243="","",IF(ABS(L243)&lt;=O243,"Yes","No"))</f>
        <v>Yes</v>
      </c>
      <c r="S243" s="32" t="str">
        <f aca="false">IF(L243="","",IF(ABS(L243)&lt;=1.96*O243,"Yes","No"))</f>
        <v>Yes</v>
      </c>
      <c r="T243" s="54" t="n">
        <f aca="false">IF(D243="","",ROUND(SQRT(((D243+G243)*O243/100)^2+(J243*(D243+G243)*0.09439)^2),0))</f>
        <v>77</v>
      </c>
      <c r="U243" s="32"/>
    </row>
    <row r="244" customFormat="false" ht="15" hidden="false" customHeight="false" outlineLevel="0" collapsed="false">
      <c r="A244" s="32" t="s">
        <v>386</v>
      </c>
      <c r="B244" s="32" t="s">
        <v>261</v>
      </c>
      <c r="C244" s="32" t="s">
        <v>417</v>
      </c>
      <c r="D244" s="54" t="n">
        <v>692</v>
      </c>
      <c r="E244" s="54" t="n">
        <v>711</v>
      </c>
      <c r="F244" s="65" t="n">
        <f aca="false">IF(E244="","",D244-E244)</f>
        <v>-19</v>
      </c>
      <c r="G244" s="54" t="n">
        <v>331</v>
      </c>
      <c r="H244" s="54" t="n">
        <v>341</v>
      </c>
      <c r="I244" s="65" t="n">
        <f aca="false">IF(H244="","",G244-H244)</f>
        <v>-10</v>
      </c>
      <c r="J244" s="55" t="n">
        <f aca="false">IF(OR(D244="",D244+G244=0),"",D244/(D244+G244))</f>
        <v>0.67644183773216</v>
      </c>
      <c r="K244" s="55" t="n">
        <f aca="false">IF(E244="","",E244/(E244+H244))</f>
        <v>0.675855513307985</v>
      </c>
      <c r="L244" s="66" t="n">
        <f aca="false">IF(OR(K244="",J244=""),"",(J244-K244)*100)</f>
        <v>0.0586324424175499</v>
      </c>
      <c r="M244" s="36" t="n">
        <v>3.93172104178679</v>
      </c>
      <c r="N244" s="36" t="n">
        <v>2.07911785891423</v>
      </c>
      <c r="O244" s="36" t="n">
        <f aca="false">SQRT(M244^2+N244^2)</f>
        <v>4.44760176068913</v>
      </c>
      <c r="P244" s="55" t="n">
        <f aca="false">IF(J244="","",MAX(0,J244-1.96*O244/100))</f>
        <v>0.589268843222653</v>
      </c>
      <c r="Q244" s="55" t="n">
        <f aca="false">IF(J244="","",MIN(1,J244+1.96*O244/100))</f>
        <v>0.763614832241667</v>
      </c>
      <c r="R244" s="32" t="str">
        <f aca="false">IF(L244="","",IF(ABS(L244)&lt;=O244,"Yes","No"))</f>
        <v>Yes</v>
      </c>
      <c r="S244" s="32" t="str">
        <f aca="false">IF(L244="","",IF(ABS(L244)&lt;=1.96*O244,"Yes","No"))</f>
        <v>Yes</v>
      </c>
      <c r="T244" s="54" t="n">
        <f aca="false">IF(D244="","",ROUND(SQRT(((D244+G244)*O244/100)^2+(J244*(D244+G244)*0.09439)^2),0))</f>
        <v>80</v>
      </c>
      <c r="U244" s="32"/>
    </row>
    <row r="245" customFormat="false" ht="15" hidden="false" customHeight="false" outlineLevel="0" collapsed="false">
      <c r="A245" s="32" t="s">
        <v>386</v>
      </c>
      <c r="B245" s="32" t="s">
        <v>261</v>
      </c>
      <c r="C245" s="32" t="s">
        <v>418</v>
      </c>
      <c r="D245" s="54" t="n">
        <v>310</v>
      </c>
      <c r="E245" s="54"/>
      <c r="F245" s="65" t="str">
        <f aca="false">IF(E245="","",D245-E245)</f>
        <v/>
      </c>
      <c r="G245" s="54" t="n">
        <v>157</v>
      </c>
      <c r="H245" s="54"/>
      <c r="I245" s="65" t="str">
        <f aca="false">IF(H245="","",G245-H245)</f>
        <v/>
      </c>
      <c r="J245" s="55" t="n">
        <f aca="false">IF(OR(D245="",D245+G245=0),"",D245/(D245+G245))</f>
        <v>0.663811563169165</v>
      </c>
      <c r="K245" s="55" t="str">
        <f aca="false">IF(E245="","",E245/(E245+H245))</f>
        <v/>
      </c>
      <c r="L245" s="66" t="str">
        <f aca="false">IF(OR(K245="",J245=""),"",(J245-K245)*100)</f>
        <v/>
      </c>
      <c r="M245" s="36" t="n">
        <v>6.05013361813634</v>
      </c>
      <c r="N245" s="36" t="n">
        <v>2.07911785891423</v>
      </c>
      <c r="O245" s="36" t="n">
        <f aca="false">SQRT(M245^2+N245^2)</f>
        <v>6.39740946544455</v>
      </c>
      <c r="P245" s="55" t="n">
        <f aca="false">IF(J245="","",MAX(0,J245-1.96*O245/100))</f>
        <v>0.538422337646452</v>
      </c>
      <c r="Q245" s="55" t="n">
        <f aca="false">IF(J245="","",MIN(1,J245+1.96*O245/100))</f>
        <v>0.789200788691878</v>
      </c>
      <c r="R245" s="32" t="str">
        <f aca="false">IF(L245="","",IF(ABS(L245)&lt;=O245,"Yes","No"))</f>
        <v/>
      </c>
      <c r="S245" s="32" t="str">
        <f aca="false">IF(L245="","",IF(ABS(L245)&lt;=1.96*O245,"Yes","No"))</f>
        <v/>
      </c>
      <c r="T245" s="54" t="n">
        <f aca="false">IF(D245="","",ROUND(SQRT(((D245+G245)*O245/100)^2+(J245*(D245+G245)*0.15542)^2),0))</f>
        <v>57</v>
      </c>
      <c r="U245" s="32" t="s">
        <v>703</v>
      </c>
    </row>
    <row r="246" customFormat="false" ht="15" hidden="false" customHeight="false" outlineLevel="0" collapsed="false">
      <c r="A246" s="32" t="s">
        <v>386</v>
      </c>
      <c r="B246" s="32" t="s">
        <v>419</v>
      </c>
      <c r="C246" s="32" t="s">
        <v>420</v>
      </c>
      <c r="D246" s="54" t="n">
        <v>431</v>
      </c>
      <c r="E246" s="54" t="n">
        <v>466</v>
      </c>
      <c r="F246" s="65" t="n">
        <f aca="false">IF(E246="","",D246-E246)</f>
        <v>-35</v>
      </c>
      <c r="G246" s="54" t="n">
        <v>419</v>
      </c>
      <c r="H246" s="54" t="n">
        <v>405</v>
      </c>
      <c r="I246" s="65" t="n">
        <f aca="false">IF(H246="","",G246-H246)</f>
        <v>14</v>
      </c>
      <c r="J246" s="55" t="n">
        <f aca="false">IF(OR(D246="",D246+G246=0),"",D246/(D246+G246))</f>
        <v>0.507058823529412</v>
      </c>
      <c r="K246" s="55" t="n">
        <f aca="false">IF(E246="","",E246/(E246+H246))</f>
        <v>0.535017221584386</v>
      </c>
      <c r="L246" s="66" t="n">
        <f aca="false">IF(OR(K246="",J246=""),"",(J246-K246)*100)</f>
        <v>-2.7958398054974</v>
      </c>
      <c r="M246" s="36" t="n">
        <v>3.93172104178679</v>
      </c>
      <c r="N246" s="36" t="n">
        <v>2.07911785891423</v>
      </c>
      <c r="O246" s="36" t="n">
        <f aca="false">SQRT(M246^2+N246^2)</f>
        <v>4.44760176068913</v>
      </c>
      <c r="P246" s="55" t="n">
        <f aca="false">IF(J246="","",MAX(0,J246-1.96*O246/100))</f>
        <v>0.419885829019905</v>
      </c>
      <c r="Q246" s="55" t="n">
        <f aca="false">IF(J246="","",MIN(1,J246+1.96*O246/100))</f>
        <v>0.594231818038919</v>
      </c>
      <c r="R246" s="32" t="str">
        <f aca="false">IF(L246="","",IF(ABS(L246)&lt;=O246,"Yes","No"))</f>
        <v>Yes</v>
      </c>
      <c r="S246" s="32" t="str">
        <f aca="false">IF(L246="","",IF(ABS(L246)&lt;=1.96*O246,"Yes","No"))</f>
        <v>Yes</v>
      </c>
      <c r="T246" s="54" t="n">
        <f aca="false">IF(D246="","",ROUND(SQRT(((D246+G246)*O246/100)^2+(J246*(D246+G246)*0.09439)^2),0))</f>
        <v>56</v>
      </c>
      <c r="U246" s="32"/>
    </row>
    <row r="247" customFormat="false" ht="15" hidden="false" customHeight="false" outlineLevel="0" collapsed="false">
      <c r="A247" s="32" t="s">
        <v>386</v>
      </c>
      <c r="B247" s="32" t="s">
        <v>419</v>
      </c>
      <c r="C247" s="32" t="s">
        <v>421</v>
      </c>
      <c r="D247" s="54" t="n">
        <v>563</v>
      </c>
      <c r="E247" s="54" t="n">
        <v>552</v>
      </c>
      <c r="F247" s="65" t="n">
        <f aca="false">IF(E247="","",D247-E247)</f>
        <v>11</v>
      </c>
      <c r="G247" s="54" t="n">
        <v>530</v>
      </c>
      <c r="H247" s="54" t="n">
        <v>506</v>
      </c>
      <c r="I247" s="65" t="n">
        <f aca="false">IF(H247="","",G247-H247)</f>
        <v>24</v>
      </c>
      <c r="J247" s="55" t="n">
        <f aca="false">IF(OR(D247="",D247+G247=0),"",D247/(D247+G247))</f>
        <v>0.515096065873742</v>
      </c>
      <c r="K247" s="55" t="n">
        <f aca="false">IF(E247="","",E247/(E247+H247))</f>
        <v>0.521739130434783</v>
      </c>
      <c r="L247" s="66" t="n">
        <f aca="false">IF(OR(K247="",J247=""),"",(J247-K247)*100)</f>
        <v>-0.664306456104058</v>
      </c>
      <c r="M247" s="36" t="n">
        <v>3.93172104178679</v>
      </c>
      <c r="N247" s="36" t="n">
        <v>2.07911785891423</v>
      </c>
      <c r="O247" s="36" t="n">
        <f aca="false">SQRT(M247^2+N247^2)</f>
        <v>4.44760176068913</v>
      </c>
      <c r="P247" s="55" t="n">
        <f aca="false">IF(J247="","",MAX(0,J247-1.96*O247/100))</f>
        <v>0.427923071364235</v>
      </c>
      <c r="Q247" s="55" t="n">
        <f aca="false">IF(J247="","",MIN(1,J247+1.96*O247/100))</f>
        <v>0.602269060383249</v>
      </c>
      <c r="R247" s="32" t="str">
        <f aca="false">IF(L247="","",IF(ABS(L247)&lt;=O247,"Yes","No"))</f>
        <v>Yes</v>
      </c>
      <c r="S247" s="32" t="str">
        <f aca="false">IF(L247="","",IF(ABS(L247)&lt;=1.96*O247,"Yes","No"))</f>
        <v>Yes</v>
      </c>
      <c r="T247" s="54" t="n">
        <f aca="false">IF(D247="","",ROUND(SQRT(((D247+G247)*O247/100)^2+(J247*(D247+G247)*0.09439)^2),0))</f>
        <v>72</v>
      </c>
      <c r="U247" s="32"/>
    </row>
    <row r="248" customFormat="false" ht="15" hidden="false" customHeight="false" outlineLevel="0" collapsed="false">
      <c r="A248" s="32" t="s">
        <v>386</v>
      </c>
      <c r="B248" s="32" t="s">
        <v>419</v>
      </c>
      <c r="C248" s="32" t="s">
        <v>422</v>
      </c>
      <c r="D248" s="54" t="n">
        <v>680</v>
      </c>
      <c r="E248" s="54" t="n">
        <v>722</v>
      </c>
      <c r="F248" s="65" t="n">
        <f aca="false">IF(E248="","",D248-E248)</f>
        <v>-42</v>
      </c>
      <c r="G248" s="54" t="n">
        <v>566</v>
      </c>
      <c r="H248" s="54" t="n">
        <v>596</v>
      </c>
      <c r="I248" s="65" t="n">
        <f aca="false">IF(H248="","",G248-H248)</f>
        <v>-30</v>
      </c>
      <c r="J248" s="55" t="n">
        <f aca="false">IF(OR(D248="",D248+G248=0),"",D248/(D248+G248))</f>
        <v>0.545746388443018</v>
      </c>
      <c r="K248" s="55" t="n">
        <f aca="false">IF(E248="","",E248/(E248+H248))</f>
        <v>0.547799696509863</v>
      </c>
      <c r="L248" s="66" t="n">
        <f aca="false">IF(OR(K248="",J248=""),"",(J248-K248)*100)</f>
        <v>-0.205330806684567</v>
      </c>
      <c r="M248" s="36" t="n">
        <v>3.24373994301843</v>
      </c>
      <c r="N248" s="36" t="n">
        <v>2.07911785891423</v>
      </c>
      <c r="O248" s="36" t="n">
        <f aca="false">SQRT(M248^2+N248^2)</f>
        <v>3.85286645099325</v>
      </c>
      <c r="P248" s="55" t="n">
        <f aca="false">IF(J248="","",MAX(0,J248-1.96*O248/100))</f>
        <v>0.47023020600355</v>
      </c>
      <c r="Q248" s="55" t="n">
        <f aca="false">IF(J248="","",MIN(1,J248+1.96*O248/100))</f>
        <v>0.621262570882485</v>
      </c>
      <c r="R248" s="32" t="str">
        <f aca="false">IF(L248="","",IF(ABS(L248)&lt;=O248,"Yes","No"))</f>
        <v>Yes</v>
      </c>
      <c r="S248" s="32" t="str">
        <f aca="false">IF(L248="","",IF(ABS(L248)&lt;=1.96*O248,"Yes","No"))</f>
        <v>Yes</v>
      </c>
      <c r="T248" s="54" t="n">
        <f aca="false">IF(D248="","",ROUND(SQRT(((D248+G248)*O248/100)^2+(J248*(D248+G248)*0.09179)^2),0))</f>
        <v>79</v>
      </c>
      <c r="U248" s="32"/>
    </row>
    <row r="249" customFormat="false" ht="15" hidden="false" customHeight="false" outlineLevel="0" collapsed="false">
      <c r="A249" s="32" t="s">
        <v>386</v>
      </c>
      <c r="B249" s="32" t="s">
        <v>419</v>
      </c>
      <c r="C249" s="32" t="s">
        <v>423</v>
      </c>
      <c r="D249" s="54" t="n">
        <v>298</v>
      </c>
      <c r="E249" s="54" t="n">
        <v>339</v>
      </c>
      <c r="F249" s="65" t="n">
        <f aca="false">IF(E249="","",D249-E249)</f>
        <v>-41</v>
      </c>
      <c r="G249" s="54" t="n">
        <v>324</v>
      </c>
      <c r="H249" s="54" t="n">
        <v>338</v>
      </c>
      <c r="I249" s="65" t="n">
        <f aca="false">IF(H249="","",G249-H249)</f>
        <v>-14</v>
      </c>
      <c r="J249" s="55" t="n">
        <f aca="false">IF(OR(D249="",D249+G249=0),"",D249/(D249+G249))</f>
        <v>0.479099678456592</v>
      </c>
      <c r="K249" s="55" t="n">
        <f aca="false">IF(E249="","",E249/(E249+H249))</f>
        <v>0.500738552437223</v>
      </c>
      <c r="L249" s="66" t="n">
        <f aca="false">IF(OR(K249="",J249=""),"",(J249-K249)*100)</f>
        <v>-2.16388739806315</v>
      </c>
      <c r="M249" s="36" t="n">
        <v>6.05013361813634</v>
      </c>
      <c r="N249" s="36" t="n">
        <v>2.07911785891423</v>
      </c>
      <c r="O249" s="36" t="n">
        <f aca="false">SQRT(M249^2+N249^2)</f>
        <v>6.39740946544455</v>
      </c>
      <c r="P249" s="55" t="n">
        <f aca="false">IF(J249="","",MAX(0,J249-1.96*O249/100))</f>
        <v>0.353710452933878</v>
      </c>
      <c r="Q249" s="55" t="n">
        <f aca="false">IF(J249="","",MIN(1,J249+1.96*O249/100))</f>
        <v>0.604488903979305</v>
      </c>
      <c r="R249" s="32" t="str">
        <f aca="false">IF(L249="","",IF(ABS(L249)&lt;=O249,"Yes","No"))</f>
        <v>Yes</v>
      </c>
      <c r="S249" s="32" t="str">
        <f aca="false">IF(L249="","",IF(ABS(L249)&lt;=1.96*O249,"Yes","No"))</f>
        <v>Yes</v>
      </c>
      <c r="T249" s="54" t="n">
        <f aca="false">IF(D249="","",ROUND(SQRT(((D249+G249)*O249/100)^2+(J249*(D249+G249)*0.15542)^2),0))</f>
        <v>61</v>
      </c>
      <c r="U249" s="32"/>
    </row>
    <row r="250" customFormat="false" ht="15" hidden="false" customHeight="false" outlineLevel="0" collapsed="false">
      <c r="A250" s="32" t="s">
        <v>386</v>
      </c>
      <c r="B250" s="32" t="s">
        <v>419</v>
      </c>
      <c r="C250" s="32" t="s">
        <v>424</v>
      </c>
      <c r="D250" s="54" t="n">
        <v>600</v>
      </c>
      <c r="E250" s="54" t="n">
        <v>579</v>
      </c>
      <c r="F250" s="65" t="n">
        <f aca="false">IF(E250="","",D250-E250)</f>
        <v>21</v>
      </c>
      <c r="G250" s="54" t="n">
        <v>474</v>
      </c>
      <c r="H250" s="54" t="n">
        <v>482</v>
      </c>
      <c r="I250" s="65" t="n">
        <f aca="false">IF(H250="","",G250-H250)</f>
        <v>-8</v>
      </c>
      <c r="J250" s="55" t="n">
        <f aca="false">IF(OR(D250="",D250+G250=0),"",D250/(D250+G250))</f>
        <v>0.558659217877095</v>
      </c>
      <c r="K250" s="55" t="n">
        <f aca="false">IF(E250="","",E250/(E250+H250))</f>
        <v>0.545711592836946</v>
      </c>
      <c r="L250" s="66" t="n">
        <f aca="false">IF(OR(K250="",J250=""),"",(J250-K250)*100)</f>
        <v>1.29476250401487</v>
      </c>
      <c r="M250" s="36" t="n">
        <v>3.93172104178679</v>
      </c>
      <c r="N250" s="36" t="n">
        <v>2.07911785891423</v>
      </c>
      <c r="O250" s="36" t="n">
        <f aca="false">SQRT(M250^2+N250^2)</f>
        <v>4.44760176068913</v>
      </c>
      <c r="P250" s="55" t="n">
        <f aca="false">IF(J250="","",MAX(0,J250-1.96*O250/100))</f>
        <v>0.471486223367588</v>
      </c>
      <c r="Q250" s="55" t="n">
        <f aca="false">IF(J250="","",MIN(1,J250+1.96*O250/100))</f>
        <v>0.645832212386602</v>
      </c>
      <c r="R250" s="32" t="str">
        <f aca="false">IF(L250="","",IF(ABS(L250)&lt;=O250,"Yes","No"))</f>
        <v>Yes</v>
      </c>
      <c r="S250" s="32" t="str">
        <f aca="false">IF(L250="","",IF(ABS(L250)&lt;=1.96*O250,"Yes","No"))</f>
        <v>Yes</v>
      </c>
      <c r="T250" s="54" t="n">
        <f aca="false">IF(D250="","",ROUND(SQRT(((D250+G250)*O250/100)^2+(J250*(D250+G250)*0.09439)^2),0))</f>
        <v>74</v>
      </c>
      <c r="U250" s="32"/>
    </row>
    <row r="251" customFormat="false" ht="15" hidden="false" customHeight="false" outlineLevel="0" collapsed="false">
      <c r="A251" s="32" t="s">
        <v>386</v>
      </c>
      <c r="B251" s="32" t="s">
        <v>419</v>
      </c>
      <c r="C251" s="32" t="s">
        <v>425</v>
      </c>
      <c r="D251" s="54" t="n">
        <v>559</v>
      </c>
      <c r="E251" s="54" t="n">
        <v>562</v>
      </c>
      <c r="F251" s="65" t="n">
        <f aca="false">IF(E251="","",D251-E251)</f>
        <v>-3</v>
      </c>
      <c r="G251" s="54" t="n">
        <v>500</v>
      </c>
      <c r="H251" s="54" t="n">
        <v>525</v>
      </c>
      <c r="I251" s="65" t="n">
        <f aca="false">IF(H251="","",G251-H251)</f>
        <v>-25</v>
      </c>
      <c r="J251" s="55" t="n">
        <f aca="false">IF(OR(D251="",D251+G251=0),"",D251/(D251+G251))</f>
        <v>0.527856468366383</v>
      </c>
      <c r="K251" s="55" t="n">
        <f aca="false">IF(E251="","",E251/(E251+H251))</f>
        <v>0.517019319227231</v>
      </c>
      <c r="L251" s="66" t="n">
        <f aca="false">IF(OR(K251="",J251=""),"",(J251-K251)*100)</f>
        <v>1.08371491391525</v>
      </c>
      <c r="M251" s="36" t="n">
        <v>3.93172104178679</v>
      </c>
      <c r="N251" s="36" t="n">
        <v>2.07911785891423</v>
      </c>
      <c r="O251" s="36" t="n">
        <f aca="false">SQRT(M251^2+N251^2)</f>
        <v>4.44760176068913</v>
      </c>
      <c r="P251" s="55" t="n">
        <f aca="false">IF(J251="","",MAX(0,J251-1.96*O251/100))</f>
        <v>0.440683473856876</v>
      </c>
      <c r="Q251" s="55" t="n">
        <f aca="false">IF(J251="","",MIN(1,J251+1.96*O251/100))</f>
        <v>0.61502946287589</v>
      </c>
      <c r="R251" s="32" t="str">
        <f aca="false">IF(L251="","",IF(ABS(L251)&lt;=O251,"Yes","No"))</f>
        <v>Yes</v>
      </c>
      <c r="S251" s="32" t="str">
        <f aca="false">IF(L251="","",IF(ABS(L251)&lt;=1.96*O251,"Yes","No"))</f>
        <v>Yes</v>
      </c>
      <c r="T251" s="54" t="n">
        <f aca="false">IF(D251="","",ROUND(SQRT(((D251+G251)*O251/100)^2+(J251*(D251+G251)*0.09439)^2),0))</f>
        <v>71</v>
      </c>
      <c r="U251" s="32"/>
    </row>
    <row r="252" customFormat="false" ht="15" hidden="false" customHeight="false" outlineLevel="0" collapsed="false">
      <c r="A252" s="32" t="s">
        <v>386</v>
      </c>
      <c r="B252" s="32" t="s">
        <v>419</v>
      </c>
      <c r="C252" s="32" t="s">
        <v>426</v>
      </c>
      <c r="D252" s="54" t="n">
        <v>346</v>
      </c>
      <c r="E252" s="54" t="n">
        <v>337</v>
      </c>
      <c r="F252" s="65" t="n">
        <f aca="false">IF(E252="","",D252-E252)</f>
        <v>9</v>
      </c>
      <c r="G252" s="54" t="n">
        <v>289</v>
      </c>
      <c r="H252" s="54" t="n">
        <v>296</v>
      </c>
      <c r="I252" s="65" t="n">
        <f aca="false">IF(H252="","",G252-H252)</f>
        <v>-7</v>
      </c>
      <c r="J252" s="55" t="n">
        <f aca="false">IF(OR(D252="",D252+G252=0),"",D252/(D252+G252))</f>
        <v>0.54488188976378</v>
      </c>
      <c r="K252" s="55" t="n">
        <f aca="false">IF(E252="","",E252/(E252+H252))</f>
        <v>0.532385466034755</v>
      </c>
      <c r="L252" s="66" t="n">
        <f aca="false">IF(OR(K252="",J252=""),"",(J252-K252)*100)</f>
        <v>1.24964237290244</v>
      </c>
      <c r="M252" s="36" t="n">
        <v>6.05013361813634</v>
      </c>
      <c r="N252" s="36" t="n">
        <v>2.07911785891423</v>
      </c>
      <c r="O252" s="36" t="n">
        <f aca="false">SQRT(M252^2+N252^2)</f>
        <v>6.39740946544455</v>
      </c>
      <c r="P252" s="55" t="n">
        <f aca="false">IF(J252="","",MAX(0,J252-1.96*O252/100))</f>
        <v>0.419492664241066</v>
      </c>
      <c r="Q252" s="55" t="n">
        <f aca="false">IF(J252="","",MIN(1,J252+1.96*O252/100))</f>
        <v>0.670271115286493</v>
      </c>
      <c r="R252" s="32" t="str">
        <f aca="false">IF(L252="","",IF(ABS(L252)&lt;=O252,"Yes","No"))</f>
        <v>Yes</v>
      </c>
      <c r="S252" s="32" t="str">
        <f aca="false">IF(L252="","",IF(ABS(L252)&lt;=1.96*O252,"Yes","No"))</f>
        <v>Yes</v>
      </c>
      <c r="T252" s="54" t="n">
        <f aca="false">IF(D252="","",ROUND(SQRT(((D252+G252)*O252/100)^2+(J252*(D252+G252)*0.15542)^2),0))</f>
        <v>67</v>
      </c>
      <c r="U252" s="32"/>
    </row>
    <row r="253" customFormat="false" ht="15" hidden="false" customHeight="false" outlineLevel="0" collapsed="false">
      <c r="A253" s="32" t="s">
        <v>386</v>
      </c>
      <c r="B253" s="32" t="s">
        <v>419</v>
      </c>
      <c r="C253" s="32" t="s">
        <v>427</v>
      </c>
      <c r="D253" s="54" t="n">
        <v>517</v>
      </c>
      <c r="E253" s="54" t="n">
        <v>517</v>
      </c>
      <c r="F253" s="65" t="n">
        <f aca="false">IF(E253="","",D253-E253)</f>
        <v>0</v>
      </c>
      <c r="G253" s="54" t="n">
        <v>379</v>
      </c>
      <c r="H253" s="54" t="n">
        <v>388</v>
      </c>
      <c r="I253" s="65" t="n">
        <f aca="false">IF(H253="","",G253-H253)</f>
        <v>-9</v>
      </c>
      <c r="J253" s="55" t="n">
        <f aca="false">IF(OR(D253="",D253+G253=0),"",D253/(D253+G253))</f>
        <v>0.577008928571429</v>
      </c>
      <c r="K253" s="55" t="n">
        <f aca="false">IF(E253="","",E253/(E253+H253))</f>
        <v>0.571270718232044</v>
      </c>
      <c r="L253" s="66" t="n">
        <f aca="false">IF(OR(K253="",J253=""),"",(J253-K253)*100)</f>
        <v>0.573821033938438</v>
      </c>
      <c r="M253" s="36" t="n">
        <v>3.93172104178679</v>
      </c>
      <c r="N253" s="36" t="n">
        <v>2.07911785891423</v>
      </c>
      <c r="O253" s="36" t="n">
        <f aca="false">SQRT(M253^2+N253^2)</f>
        <v>4.44760176068913</v>
      </c>
      <c r="P253" s="55" t="n">
        <f aca="false">IF(J253="","",MAX(0,J253-1.96*O253/100))</f>
        <v>0.489835934061922</v>
      </c>
      <c r="Q253" s="55" t="n">
        <f aca="false">IF(J253="","",MIN(1,J253+1.96*O253/100))</f>
        <v>0.664181923080936</v>
      </c>
      <c r="R253" s="32" t="str">
        <f aca="false">IF(L253="","",IF(ABS(L253)&lt;=O253,"Yes","No"))</f>
        <v>Yes</v>
      </c>
      <c r="S253" s="32" t="str">
        <f aca="false">IF(L253="","",IF(ABS(L253)&lt;=1.96*O253,"Yes","No"))</f>
        <v>Yes</v>
      </c>
      <c r="T253" s="54" t="n">
        <f aca="false">IF(D253="","",ROUND(SQRT(((D253+G253)*O253/100)^2+(J253*(D253+G253)*0.09439)^2),0))</f>
        <v>63</v>
      </c>
      <c r="U253" s="32"/>
    </row>
    <row r="254" customFormat="false" ht="15" hidden="false" customHeight="false" outlineLevel="0" collapsed="false">
      <c r="A254" s="32" t="s">
        <v>386</v>
      </c>
      <c r="B254" s="32" t="s">
        <v>419</v>
      </c>
      <c r="C254" s="32" t="s">
        <v>428</v>
      </c>
      <c r="D254" s="54" t="n">
        <v>317</v>
      </c>
      <c r="E254" s="54" t="n">
        <v>329</v>
      </c>
      <c r="F254" s="65" t="n">
        <f aca="false">IF(E254="","",D254-E254)</f>
        <v>-12</v>
      </c>
      <c r="G254" s="54" t="n">
        <v>231</v>
      </c>
      <c r="H254" s="54" t="n">
        <v>217</v>
      </c>
      <c r="I254" s="65" t="n">
        <f aca="false">IF(H254="","",G254-H254)</f>
        <v>14</v>
      </c>
      <c r="J254" s="55" t="n">
        <f aca="false">IF(OR(D254="",D254+G254=0),"",D254/(D254+G254))</f>
        <v>0.578467153284672</v>
      </c>
      <c r="K254" s="55" t="n">
        <f aca="false">IF(E254="","",E254/(E254+H254))</f>
        <v>0.602564102564103</v>
      </c>
      <c r="L254" s="66" t="n">
        <f aca="false">IF(OR(K254="",J254=""),"",(J254-K254)*100)</f>
        <v>-2.4096949279431</v>
      </c>
      <c r="M254" s="36" t="n">
        <v>6.05013361813634</v>
      </c>
      <c r="N254" s="36" t="n">
        <v>2.07911785891423</v>
      </c>
      <c r="O254" s="36" t="n">
        <f aca="false">SQRT(M254^2+N254^2)</f>
        <v>6.39740946544455</v>
      </c>
      <c r="P254" s="55" t="n">
        <f aca="false">IF(J254="","",MAX(0,J254-1.96*O254/100))</f>
        <v>0.453077927761958</v>
      </c>
      <c r="Q254" s="55" t="n">
        <f aca="false">IF(J254="","",MIN(1,J254+1.96*O254/100))</f>
        <v>0.703856378807385</v>
      </c>
      <c r="R254" s="32" t="str">
        <f aca="false">IF(L254="","",IF(ABS(L254)&lt;=O254,"Yes","No"))</f>
        <v>Yes</v>
      </c>
      <c r="S254" s="32" t="str">
        <f aca="false">IF(L254="","",IF(ABS(L254)&lt;=1.96*O254,"Yes","No"))</f>
        <v>Yes</v>
      </c>
      <c r="T254" s="54" t="n">
        <f aca="false">IF(D254="","",ROUND(SQRT(((D254+G254)*O254/100)^2+(J254*(D254+G254)*0.15542)^2),0))</f>
        <v>60</v>
      </c>
      <c r="U254" s="32"/>
    </row>
    <row r="255" customFormat="false" ht="15" hidden="false" customHeight="false" outlineLevel="0" collapsed="false">
      <c r="A255" s="32" t="s">
        <v>386</v>
      </c>
      <c r="B255" s="32" t="s">
        <v>419</v>
      </c>
      <c r="C255" s="32" t="s">
        <v>429</v>
      </c>
      <c r="D255" s="54" t="n">
        <v>328</v>
      </c>
      <c r="E255" s="54" t="n">
        <v>352</v>
      </c>
      <c r="F255" s="65" t="n">
        <f aca="false">IF(E255="","",D255-E255)</f>
        <v>-24</v>
      </c>
      <c r="G255" s="54" t="n">
        <v>360</v>
      </c>
      <c r="H255" s="54" t="n">
        <v>326</v>
      </c>
      <c r="I255" s="65" t="n">
        <f aca="false">IF(H255="","",G255-H255)</f>
        <v>34</v>
      </c>
      <c r="J255" s="55" t="n">
        <f aca="false">IF(OR(D255="",D255+G255=0),"",D255/(D255+G255))</f>
        <v>0.476744186046512</v>
      </c>
      <c r="K255" s="55" t="n">
        <f aca="false">IF(E255="","",E255/(E255+H255))</f>
        <v>0.519174041297935</v>
      </c>
      <c r="L255" s="66" t="n">
        <f aca="false">IF(OR(K255="",J255=""),"",(J255-K255)*100)</f>
        <v>-4.24298552514235</v>
      </c>
      <c r="M255" s="36" t="n">
        <v>6.05013361813634</v>
      </c>
      <c r="N255" s="36" t="n">
        <v>2.07911785891423</v>
      </c>
      <c r="O255" s="36" t="n">
        <f aca="false">SQRT(M255^2+N255^2)</f>
        <v>6.39740946544455</v>
      </c>
      <c r="P255" s="55" t="n">
        <f aca="false">IF(J255="","",MAX(0,J255-1.96*O255/100))</f>
        <v>0.351354960523798</v>
      </c>
      <c r="Q255" s="55" t="n">
        <f aca="false">IF(J255="","",MIN(1,J255+1.96*O255/100))</f>
        <v>0.602133411569225</v>
      </c>
      <c r="R255" s="32" t="str">
        <f aca="false">IF(L255="","",IF(ABS(L255)&lt;=O255,"Yes","No"))</f>
        <v>Yes</v>
      </c>
      <c r="S255" s="32" t="str">
        <f aca="false">IF(L255="","",IF(ABS(L255)&lt;=1.96*O255,"Yes","No"))</f>
        <v>Yes</v>
      </c>
      <c r="T255" s="54" t="n">
        <f aca="false">IF(D255="","",ROUND(SQRT(((D255+G255)*O255/100)^2+(J255*(D255+G255)*0.15542)^2),0))</f>
        <v>67</v>
      </c>
      <c r="U255" s="32"/>
    </row>
    <row r="256" customFormat="false" ht="15" hidden="false" customHeight="false" outlineLevel="0" collapsed="false">
      <c r="A256" s="32" t="s">
        <v>386</v>
      </c>
      <c r="B256" s="32" t="s">
        <v>419</v>
      </c>
      <c r="C256" s="32" t="s">
        <v>430</v>
      </c>
      <c r="D256" s="54" t="n">
        <v>421</v>
      </c>
      <c r="E256" s="54" t="n">
        <v>420</v>
      </c>
      <c r="F256" s="65" t="n">
        <f aca="false">IF(E256="","",D256-E256)</f>
        <v>1</v>
      </c>
      <c r="G256" s="54" t="n">
        <v>375</v>
      </c>
      <c r="H256" s="54" t="n">
        <v>378</v>
      </c>
      <c r="I256" s="65" t="n">
        <f aca="false">IF(H256="","",G256-H256)</f>
        <v>-3</v>
      </c>
      <c r="J256" s="55" t="n">
        <f aca="false">IF(OR(D256="",D256+G256=0),"",D256/(D256+G256))</f>
        <v>0.528894472361809</v>
      </c>
      <c r="K256" s="55" t="n">
        <f aca="false">IF(E256="","",E256/(E256+H256))</f>
        <v>0.526315789473684</v>
      </c>
      <c r="L256" s="66" t="n">
        <f aca="false">IF(OR(K256="",J256=""),"",(J256-K256)*100)</f>
        <v>0.257868288812491</v>
      </c>
      <c r="M256" s="36" t="n">
        <v>3.93172104178679</v>
      </c>
      <c r="N256" s="36" t="n">
        <v>2.07911785891423</v>
      </c>
      <c r="O256" s="36" t="n">
        <f aca="false">SQRT(M256^2+N256^2)</f>
        <v>4.44760176068913</v>
      </c>
      <c r="P256" s="55" t="n">
        <f aca="false">IF(J256="","",MAX(0,J256-1.96*O256/100))</f>
        <v>0.441721477852302</v>
      </c>
      <c r="Q256" s="55" t="n">
        <f aca="false">IF(J256="","",MIN(1,J256+1.96*O256/100))</f>
        <v>0.616067466871316</v>
      </c>
      <c r="R256" s="32" t="str">
        <f aca="false">IF(L256="","",IF(ABS(L256)&lt;=O256,"Yes","No"))</f>
        <v>Yes</v>
      </c>
      <c r="S256" s="32" t="str">
        <f aca="false">IF(L256="","",IF(ABS(L256)&lt;=1.96*O256,"Yes","No"))</f>
        <v>Yes</v>
      </c>
      <c r="T256" s="54" t="n">
        <f aca="false">IF(D256="","",ROUND(SQRT(((D256+G256)*O256/100)^2+(J256*(D256+G256)*0.09439)^2),0))</f>
        <v>53</v>
      </c>
      <c r="U256" s="32"/>
    </row>
    <row r="257" customFormat="false" ht="15" hidden="false" customHeight="false" outlineLevel="0" collapsed="false">
      <c r="A257" s="32" t="s">
        <v>386</v>
      </c>
      <c r="B257" s="32" t="s">
        <v>419</v>
      </c>
      <c r="C257" s="32" t="s">
        <v>431</v>
      </c>
      <c r="D257" s="54" t="n">
        <v>492</v>
      </c>
      <c r="E257" s="54" t="n">
        <v>522</v>
      </c>
      <c r="F257" s="65" t="n">
        <f aca="false">IF(E257="","",D257-E257)</f>
        <v>-30</v>
      </c>
      <c r="G257" s="54" t="n">
        <v>400</v>
      </c>
      <c r="H257" s="54" t="n">
        <v>400</v>
      </c>
      <c r="I257" s="65" t="n">
        <f aca="false">IF(H257="","",G257-H257)</f>
        <v>0</v>
      </c>
      <c r="J257" s="55" t="n">
        <f aca="false">IF(OR(D257="",D257+G257=0),"",D257/(D257+G257))</f>
        <v>0.551569506726457</v>
      </c>
      <c r="K257" s="55" t="n">
        <f aca="false">IF(E257="","",E257/(E257+H257))</f>
        <v>0.566160520607375</v>
      </c>
      <c r="L257" s="66" t="n">
        <f aca="false">IF(OR(K257="",J257=""),"",(J257-K257)*100)</f>
        <v>-1.45910138809179</v>
      </c>
      <c r="M257" s="36" t="n">
        <v>3.93172104178679</v>
      </c>
      <c r="N257" s="36" t="n">
        <v>2.07911785891423</v>
      </c>
      <c r="O257" s="36" t="n">
        <f aca="false">SQRT(M257^2+N257^2)</f>
        <v>4.44760176068913</v>
      </c>
      <c r="P257" s="55" t="n">
        <f aca="false">IF(J257="","",MAX(0,J257-1.96*O257/100))</f>
        <v>0.46439651221695</v>
      </c>
      <c r="Q257" s="55" t="n">
        <f aca="false">IF(J257="","",MIN(1,J257+1.96*O257/100))</f>
        <v>0.638742501235964</v>
      </c>
      <c r="R257" s="32" t="str">
        <f aca="false">IF(L257="","",IF(ABS(L257)&lt;=O257,"Yes","No"))</f>
        <v>Yes</v>
      </c>
      <c r="S257" s="32" t="str">
        <f aca="false">IF(L257="","",IF(ABS(L257)&lt;=1.96*O257,"Yes","No"))</f>
        <v>Yes</v>
      </c>
      <c r="T257" s="54" t="n">
        <f aca="false">IF(D257="","",ROUND(SQRT(((D257+G257)*O257/100)^2+(J257*(D257+G257)*0.09439)^2),0))</f>
        <v>61</v>
      </c>
      <c r="U257" s="32"/>
    </row>
    <row r="258" customFormat="false" ht="15" hidden="false" customHeight="false" outlineLevel="0" collapsed="false">
      <c r="A258" s="32" t="s">
        <v>386</v>
      </c>
      <c r="B258" s="32" t="s">
        <v>419</v>
      </c>
      <c r="C258" s="32" t="s">
        <v>432</v>
      </c>
      <c r="D258" s="54" t="n">
        <v>432</v>
      </c>
      <c r="E258" s="54" t="n">
        <v>436</v>
      </c>
      <c r="F258" s="65" t="n">
        <f aca="false">IF(E258="","",D258-E258)</f>
        <v>-4</v>
      </c>
      <c r="G258" s="54" t="n">
        <v>435</v>
      </c>
      <c r="H258" s="54" t="n">
        <v>423</v>
      </c>
      <c r="I258" s="65" t="n">
        <f aca="false">IF(H258="","",G258-H258)</f>
        <v>12</v>
      </c>
      <c r="J258" s="55" t="n">
        <f aca="false">IF(OR(D258="",D258+G258=0),"",D258/(D258+G258))</f>
        <v>0.498269896193772</v>
      </c>
      <c r="K258" s="55" t="n">
        <f aca="false">IF(E258="","",E258/(E258+H258))</f>
        <v>0.507566938300349</v>
      </c>
      <c r="L258" s="66" t="n">
        <f aca="false">IF(OR(K258="",J258=""),"",(J258-K258)*100)</f>
        <v>-0.929704210657767</v>
      </c>
      <c r="M258" s="36" t="n">
        <v>3.93172104178679</v>
      </c>
      <c r="N258" s="36" t="n">
        <v>2.07911785891423</v>
      </c>
      <c r="O258" s="36" t="n">
        <f aca="false">SQRT(M258^2+N258^2)</f>
        <v>4.44760176068913</v>
      </c>
      <c r="P258" s="55" t="n">
        <f aca="false">IF(J258="","",MAX(0,J258-1.96*O258/100))</f>
        <v>0.411096901684265</v>
      </c>
      <c r="Q258" s="55" t="n">
        <f aca="false">IF(J258="","",MIN(1,J258+1.96*O258/100))</f>
        <v>0.585442890703279</v>
      </c>
      <c r="R258" s="32" t="str">
        <f aca="false">IF(L258="","",IF(ABS(L258)&lt;=O258,"Yes","No"))</f>
        <v>Yes</v>
      </c>
      <c r="S258" s="32" t="str">
        <f aca="false">IF(L258="","",IF(ABS(L258)&lt;=1.96*O258,"Yes","No"))</f>
        <v>Yes</v>
      </c>
      <c r="T258" s="54" t="n">
        <f aca="false">IF(D258="","",ROUND(SQRT(((D258+G258)*O258/100)^2+(J258*(D258+G258)*0.09439)^2),0))</f>
        <v>56</v>
      </c>
      <c r="U258" s="32"/>
    </row>
    <row r="259" customFormat="false" ht="15" hidden="false" customHeight="false" outlineLevel="0" collapsed="false">
      <c r="A259" s="32" t="s">
        <v>386</v>
      </c>
      <c r="B259" s="32" t="s">
        <v>419</v>
      </c>
      <c r="C259" s="32" t="s">
        <v>433</v>
      </c>
      <c r="D259" s="54" t="n">
        <v>955</v>
      </c>
      <c r="E259" s="54" t="n">
        <v>925</v>
      </c>
      <c r="F259" s="65" t="n">
        <f aca="false">IF(E259="","",D259-E259)</f>
        <v>30</v>
      </c>
      <c r="G259" s="54" t="n">
        <v>776</v>
      </c>
      <c r="H259" s="54" t="n">
        <v>710</v>
      </c>
      <c r="I259" s="65" t="n">
        <f aca="false">IF(H259="","",G259-H259)</f>
        <v>66</v>
      </c>
      <c r="J259" s="55" t="n">
        <f aca="false">IF(OR(D259="",D259+G259=0),"",D259/(D259+G259))</f>
        <v>0.551704217215482</v>
      </c>
      <c r="K259" s="55" t="n">
        <f aca="false">IF(E259="","",E259/(E259+H259))</f>
        <v>0.565749235474006</v>
      </c>
      <c r="L259" s="66" t="n">
        <f aca="false">IF(OR(K259="",J259=""),"",(J259-K259)*100)</f>
        <v>-1.40450182585238</v>
      </c>
      <c r="M259" s="36" t="n">
        <v>3.24373994301843</v>
      </c>
      <c r="N259" s="36" t="n">
        <v>2.07911785891423</v>
      </c>
      <c r="O259" s="36" t="n">
        <f aca="false">SQRT(M259^2+N259^2)</f>
        <v>3.85286645099325</v>
      </c>
      <c r="P259" s="55" t="n">
        <f aca="false">IF(J259="","",MAX(0,J259-1.96*O259/100))</f>
        <v>0.476188034776015</v>
      </c>
      <c r="Q259" s="55" t="n">
        <f aca="false">IF(J259="","",MIN(1,J259+1.96*O259/100))</f>
        <v>0.62722039965495</v>
      </c>
      <c r="R259" s="32" t="str">
        <f aca="false">IF(L259="","",IF(ABS(L259)&lt;=O259,"Yes","No"))</f>
        <v>Yes</v>
      </c>
      <c r="S259" s="32" t="str">
        <f aca="false">IF(L259="","",IF(ABS(L259)&lt;=1.96*O259,"Yes","No"))</f>
        <v>Yes</v>
      </c>
      <c r="T259" s="54" t="n">
        <f aca="false">IF(D259="","",ROUND(SQRT(((D259+G259)*O259/100)^2+(J259*(D259+G259)*0.09179)^2),0))</f>
        <v>110</v>
      </c>
      <c r="U259" s="32"/>
    </row>
    <row r="260" customFormat="false" ht="15" hidden="false" customHeight="false" outlineLevel="0" collapsed="false">
      <c r="A260" s="32" t="s">
        <v>386</v>
      </c>
      <c r="B260" s="32" t="s">
        <v>419</v>
      </c>
      <c r="C260" s="32" t="s">
        <v>434</v>
      </c>
      <c r="D260" s="54" t="n">
        <v>489</v>
      </c>
      <c r="E260" s="54" t="n">
        <v>535</v>
      </c>
      <c r="F260" s="65" t="n">
        <f aca="false">IF(E260="","",D260-E260)</f>
        <v>-46</v>
      </c>
      <c r="G260" s="54" t="n">
        <v>530</v>
      </c>
      <c r="H260" s="54" t="n">
        <v>514</v>
      </c>
      <c r="I260" s="65" t="n">
        <f aca="false">IF(H260="","",G260-H260)</f>
        <v>16</v>
      </c>
      <c r="J260" s="55" t="n">
        <f aca="false">IF(OR(D260="",D260+G260=0),"",D260/(D260+G260))</f>
        <v>0.479882237487733</v>
      </c>
      <c r="K260" s="55" t="n">
        <f aca="false">IF(E260="","",E260/(E260+H260))</f>
        <v>0.510009532888465</v>
      </c>
      <c r="L260" s="66" t="n">
        <f aca="false">IF(OR(K260="",J260=""),"",(J260-K260)*100)</f>
        <v>-3.01272954007321</v>
      </c>
      <c r="M260" s="36" t="n">
        <v>3.93172104178679</v>
      </c>
      <c r="N260" s="36" t="n">
        <v>2.07911785891423</v>
      </c>
      <c r="O260" s="36" t="n">
        <f aca="false">SQRT(M260^2+N260^2)</f>
        <v>4.44760176068913</v>
      </c>
      <c r="P260" s="55" t="n">
        <f aca="false">IF(J260="","",MAX(0,J260-1.96*O260/100))</f>
        <v>0.392709242978226</v>
      </c>
      <c r="Q260" s="55" t="n">
        <f aca="false">IF(J260="","",MIN(1,J260+1.96*O260/100))</f>
        <v>0.56705523199724</v>
      </c>
      <c r="R260" s="32" t="str">
        <f aca="false">IF(L260="","",IF(ABS(L260)&lt;=O260,"Yes","No"))</f>
        <v>Yes</v>
      </c>
      <c r="S260" s="32" t="str">
        <f aca="false">IF(L260="","",IF(ABS(L260)&lt;=1.96*O260,"Yes","No"))</f>
        <v>Yes</v>
      </c>
      <c r="T260" s="54" t="n">
        <f aca="false">IF(D260="","",ROUND(SQRT(((D260+G260)*O260/100)^2+(J260*(D260+G260)*0.09439)^2),0))</f>
        <v>65</v>
      </c>
      <c r="U260" s="32"/>
    </row>
    <row r="261" customFormat="false" ht="15" hidden="false" customHeight="false" outlineLevel="0" collapsed="false">
      <c r="A261" s="32" t="s">
        <v>386</v>
      </c>
      <c r="B261" s="32" t="s">
        <v>419</v>
      </c>
      <c r="C261" s="32" t="s">
        <v>435</v>
      </c>
      <c r="D261" s="54" t="n">
        <v>453</v>
      </c>
      <c r="E261" s="54" t="n">
        <v>499</v>
      </c>
      <c r="F261" s="65" t="n">
        <f aca="false">IF(E261="","",D261-E261)</f>
        <v>-46</v>
      </c>
      <c r="G261" s="54" t="n">
        <v>486</v>
      </c>
      <c r="H261" s="54" t="n">
        <v>468</v>
      </c>
      <c r="I261" s="65" t="n">
        <f aca="false">IF(H261="","",G261-H261)</f>
        <v>18</v>
      </c>
      <c r="J261" s="55" t="n">
        <f aca="false">IF(OR(D261="",D261+G261=0),"",D261/(D261+G261))</f>
        <v>0.482428115015974</v>
      </c>
      <c r="K261" s="55" t="n">
        <f aca="false">IF(E261="","",E261/(E261+H261))</f>
        <v>0.516028955532575</v>
      </c>
      <c r="L261" s="66" t="n">
        <f aca="false">IF(OR(K261="",J261=""),"",(J261-K261)*100)</f>
        <v>-3.36008405166006</v>
      </c>
      <c r="M261" s="36" t="n">
        <v>3.93172104178679</v>
      </c>
      <c r="N261" s="36" t="n">
        <v>2.07911785891423</v>
      </c>
      <c r="O261" s="36" t="n">
        <f aca="false">SQRT(M261^2+N261^2)</f>
        <v>4.44760176068913</v>
      </c>
      <c r="P261" s="55" t="n">
        <f aca="false">IF(J261="","",MAX(0,J261-1.96*O261/100))</f>
        <v>0.395255120506467</v>
      </c>
      <c r="Q261" s="55" t="n">
        <f aca="false">IF(J261="","",MIN(1,J261+1.96*O261/100))</f>
        <v>0.569601109525481</v>
      </c>
      <c r="R261" s="32" t="str">
        <f aca="false">IF(L261="","",IF(ABS(L261)&lt;=O261,"Yes","No"))</f>
        <v>Yes</v>
      </c>
      <c r="S261" s="32" t="str">
        <f aca="false">IF(L261="","",IF(ABS(L261)&lt;=1.96*O261,"Yes","No"))</f>
        <v>Yes</v>
      </c>
      <c r="T261" s="54" t="n">
        <f aca="false">IF(D261="","",ROUND(SQRT(((D261+G261)*O261/100)^2+(J261*(D261+G261)*0.09439)^2),0))</f>
        <v>60</v>
      </c>
      <c r="U261" s="32"/>
    </row>
    <row r="262" customFormat="false" ht="15" hidden="false" customHeight="false" outlineLevel="0" collapsed="false">
      <c r="A262" s="32" t="s">
        <v>386</v>
      </c>
      <c r="B262" s="32" t="s">
        <v>419</v>
      </c>
      <c r="C262" s="32" t="s">
        <v>436</v>
      </c>
      <c r="D262" s="54" t="n">
        <v>506</v>
      </c>
      <c r="E262" s="54" t="n">
        <v>503</v>
      </c>
      <c r="F262" s="65" t="n">
        <f aca="false">IF(E262="","",D262-E262)</f>
        <v>3</v>
      </c>
      <c r="G262" s="54" t="n">
        <v>459</v>
      </c>
      <c r="H262" s="54" t="n">
        <v>468</v>
      </c>
      <c r="I262" s="65" t="n">
        <f aca="false">IF(H262="","",G262-H262)</f>
        <v>-9</v>
      </c>
      <c r="J262" s="55" t="n">
        <f aca="false">IF(OR(D262="",D262+G262=0),"",D262/(D262+G262))</f>
        <v>0.524352331606218</v>
      </c>
      <c r="K262" s="55" t="n">
        <f aca="false">IF(E262="","",E262/(E262+H262))</f>
        <v>0.518022657054583</v>
      </c>
      <c r="L262" s="66" t="n">
        <f aca="false">IF(OR(K262="",J262=""),"",(J262-K262)*100)</f>
        <v>0.632967455163469</v>
      </c>
      <c r="M262" s="36" t="n">
        <v>3.93172104178679</v>
      </c>
      <c r="N262" s="36" t="n">
        <v>2.07911785891423</v>
      </c>
      <c r="O262" s="36" t="n">
        <f aca="false">SQRT(M262^2+N262^2)</f>
        <v>4.44760176068913</v>
      </c>
      <c r="P262" s="55" t="n">
        <f aca="false">IF(J262="","",MAX(0,J262-1.96*O262/100))</f>
        <v>0.437179337096711</v>
      </c>
      <c r="Q262" s="55" t="n">
        <f aca="false">IF(J262="","",MIN(1,J262+1.96*O262/100))</f>
        <v>0.611525326115725</v>
      </c>
      <c r="R262" s="32" t="str">
        <f aca="false">IF(L262="","",IF(ABS(L262)&lt;=O262,"Yes","No"))</f>
        <v>Yes</v>
      </c>
      <c r="S262" s="32" t="str">
        <f aca="false">IF(L262="","",IF(ABS(L262)&lt;=1.96*O262,"Yes","No"))</f>
        <v>Yes</v>
      </c>
      <c r="T262" s="54" t="n">
        <f aca="false">IF(D262="","",ROUND(SQRT(((D262+G262)*O262/100)^2+(J262*(D262+G262)*0.09439)^2),0))</f>
        <v>64</v>
      </c>
      <c r="U262" s="32"/>
    </row>
    <row r="263" customFormat="false" ht="15" hidden="false" customHeight="false" outlineLevel="0" collapsed="false">
      <c r="A263" s="32" t="s">
        <v>386</v>
      </c>
      <c r="B263" s="32" t="s">
        <v>437</v>
      </c>
      <c r="C263" s="32" t="s">
        <v>438</v>
      </c>
      <c r="D263" s="54" t="n">
        <v>845</v>
      </c>
      <c r="E263" s="54" t="n">
        <v>939</v>
      </c>
      <c r="F263" s="65" t="n">
        <f aca="false">IF(E263="","",D263-E263)</f>
        <v>-94</v>
      </c>
      <c r="G263" s="54" t="n">
        <v>1545</v>
      </c>
      <c r="H263" s="54" t="n">
        <v>1452</v>
      </c>
      <c r="I263" s="65" t="n">
        <f aca="false">IF(H263="","",G263-H263)</f>
        <v>93</v>
      </c>
      <c r="J263" s="55" t="n">
        <f aca="false">IF(OR(D263="",D263+G263=0),"",D263/(D263+G263))</f>
        <v>0.353556485355649</v>
      </c>
      <c r="K263" s="55" t="n">
        <f aca="false">IF(E263="","",E263/(E263+H263))</f>
        <v>0.392722710163112</v>
      </c>
      <c r="L263" s="66" t="n">
        <f aca="false">IF(OR(K263="",J263=""),"",(J263-K263)*100)</f>
        <v>-3.91662248074631</v>
      </c>
      <c r="M263" s="36" t="n">
        <v>3.24373994301843</v>
      </c>
      <c r="N263" s="36" t="n">
        <v>2.07911785891423</v>
      </c>
      <c r="O263" s="36" t="n">
        <f aca="false">SQRT(M263^2+N263^2)</f>
        <v>3.85286645099325</v>
      </c>
      <c r="P263" s="55" t="n">
        <f aca="false">IF(J263="","",MAX(0,J263-1.96*O263/100))</f>
        <v>0.278040302916181</v>
      </c>
      <c r="Q263" s="55" t="n">
        <f aca="false">IF(J263="","",MIN(1,J263+1.96*O263/100))</f>
        <v>0.429072667795116</v>
      </c>
      <c r="R263" s="32" t="str">
        <f aca="false">IF(L263="","",IF(ABS(L263)&lt;=O263,"Yes","No"))</f>
        <v>No</v>
      </c>
      <c r="S263" s="32" t="str">
        <f aca="false">IF(L263="","",IF(ABS(L263)&lt;=1.96*O263,"Yes","No"))</f>
        <v>Yes</v>
      </c>
      <c r="T263" s="54" t="n">
        <f aca="false">IF(D263="","",ROUND(SQRT(((D263+G263)*O263/100)^2+(J263*(D263+G263)*0.09179)^2),0))</f>
        <v>120</v>
      </c>
      <c r="U263" s="32"/>
    </row>
    <row r="264" customFormat="false" ht="15" hidden="false" customHeight="false" outlineLevel="0" collapsed="false">
      <c r="A264" s="32" t="s">
        <v>386</v>
      </c>
      <c r="B264" s="32" t="s">
        <v>437</v>
      </c>
      <c r="C264" s="32" t="s">
        <v>439</v>
      </c>
      <c r="D264" s="54" t="n">
        <v>783</v>
      </c>
      <c r="E264" s="54" t="n">
        <v>820</v>
      </c>
      <c r="F264" s="65" t="n">
        <f aca="false">IF(E264="","",D264-E264)</f>
        <v>-37</v>
      </c>
      <c r="G264" s="54" t="n">
        <v>1254</v>
      </c>
      <c r="H264" s="54" t="n">
        <v>1185</v>
      </c>
      <c r="I264" s="65" t="n">
        <f aca="false">IF(H264="","",G264-H264)</f>
        <v>69</v>
      </c>
      <c r="J264" s="55" t="n">
        <f aca="false">IF(OR(D264="",D264+G264=0),"",D264/(D264+G264))</f>
        <v>0.384388807069219</v>
      </c>
      <c r="K264" s="55" t="n">
        <f aca="false">IF(E264="","",E264/(E264+H264))</f>
        <v>0.408977556109726</v>
      </c>
      <c r="L264" s="66" t="n">
        <f aca="false">IF(OR(K264="",J264=""),"",(J264-K264)*100)</f>
        <v>-2.45887490405062</v>
      </c>
      <c r="M264" s="36" t="n">
        <v>3.24373994301843</v>
      </c>
      <c r="N264" s="36" t="n">
        <v>2.07911785891423</v>
      </c>
      <c r="O264" s="36" t="n">
        <f aca="false">SQRT(M264^2+N264^2)</f>
        <v>3.85286645099325</v>
      </c>
      <c r="P264" s="55" t="n">
        <f aca="false">IF(J264="","",MAX(0,J264-1.96*O264/100))</f>
        <v>0.308872624629752</v>
      </c>
      <c r="Q264" s="55" t="n">
        <f aca="false">IF(J264="","",MIN(1,J264+1.96*O264/100))</f>
        <v>0.459904989508687</v>
      </c>
      <c r="R264" s="32" t="str">
        <f aca="false">IF(L264="","",IF(ABS(L264)&lt;=O264,"Yes","No"))</f>
        <v>Yes</v>
      </c>
      <c r="S264" s="32" t="str">
        <f aca="false">IF(L264="","",IF(ABS(L264)&lt;=1.96*O264,"Yes","No"))</f>
        <v>Yes</v>
      </c>
      <c r="T264" s="54" t="n">
        <f aca="false">IF(D264="","",ROUND(SQRT(((D264+G264)*O264/100)^2+(J264*(D264+G264)*0.09179)^2),0))</f>
        <v>106</v>
      </c>
      <c r="U264" s="32"/>
    </row>
    <row r="265" customFormat="false" ht="15" hidden="false" customHeight="false" outlineLevel="0" collapsed="false">
      <c r="A265" s="32" t="s">
        <v>386</v>
      </c>
      <c r="B265" s="32" t="s">
        <v>437</v>
      </c>
      <c r="C265" s="32" t="s">
        <v>440</v>
      </c>
      <c r="D265" s="54" t="n">
        <v>385</v>
      </c>
      <c r="E265" s="54" t="n">
        <v>410</v>
      </c>
      <c r="F265" s="65" t="n">
        <f aca="false">IF(E265="","",D265-E265)</f>
        <v>-25</v>
      </c>
      <c r="G265" s="54" t="n">
        <v>802</v>
      </c>
      <c r="H265" s="54" t="n">
        <v>822</v>
      </c>
      <c r="I265" s="65" t="n">
        <f aca="false">IF(H265="","",G265-H265)</f>
        <v>-20</v>
      </c>
      <c r="J265" s="55" t="n">
        <f aca="false">IF(OR(D265="",D265+G265=0),"",D265/(D265+G265))</f>
        <v>0.324347093513058</v>
      </c>
      <c r="K265" s="55" t="n">
        <f aca="false">IF(E265="","",E265/(E265+H265))</f>
        <v>0.332792207792208</v>
      </c>
      <c r="L265" s="66" t="n">
        <f aca="false">IF(OR(K265="",J265=""),"",(J265-K265)*100)</f>
        <v>-0.844511427914968</v>
      </c>
      <c r="M265" s="36" t="n">
        <v>3.93172104178679</v>
      </c>
      <c r="N265" s="36" t="n">
        <v>2.07911785891423</v>
      </c>
      <c r="O265" s="36" t="n">
        <f aca="false">SQRT(M265^2+N265^2)</f>
        <v>4.44760176068913</v>
      </c>
      <c r="P265" s="55" t="n">
        <f aca="false">IF(J265="","",MAX(0,J265-1.96*O265/100))</f>
        <v>0.237174099003551</v>
      </c>
      <c r="Q265" s="55" t="n">
        <f aca="false">IF(J265="","",MIN(1,J265+1.96*O265/100))</f>
        <v>0.411520088022565</v>
      </c>
      <c r="R265" s="32" t="str">
        <f aca="false">IF(L265="","",IF(ABS(L265)&lt;=O265,"Yes","No"))</f>
        <v>Yes</v>
      </c>
      <c r="S265" s="32" t="str">
        <f aca="false">IF(L265="","",IF(ABS(L265)&lt;=1.96*O265,"Yes","No"))</f>
        <v>Yes</v>
      </c>
      <c r="T265" s="54" t="n">
        <f aca="false">IF(D265="","",ROUND(SQRT(((D265+G265)*O265/100)^2+(J265*(D265+G265)*0.09439)^2),0))</f>
        <v>64</v>
      </c>
      <c r="U265" s="32"/>
    </row>
    <row r="266" customFormat="false" ht="15" hidden="false" customHeight="false" outlineLevel="0" collapsed="false">
      <c r="A266" s="32" t="s">
        <v>386</v>
      </c>
      <c r="B266" s="32" t="s">
        <v>441</v>
      </c>
      <c r="C266" s="32" t="s">
        <v>441</v>
      </c>
      <c r="D266" s="54" t="n">
        <v>39</v>
      </c>
      <c r="E266" s="54" t="n">
        <v>40</v>
      </c>
      <c r="F266" s="65" t="n">
        <f aca="false">IF(E266="","",D266-E266)</f>
        <v>-1</v>
      </c>
      <c r="G266" s="54" t="n">
        <v>82</v>
      </c>
      <c r="H266" s="54" t="n">
        <v>83</v>
      </c>
      <c r="I266" s="65" t="n">
        <f aca="false">IF(H266="","",G266-H266)</f>
        <v>-1</v>
      </c>
      <c r="J266" s="55" t="n">
        <f aca="false">IF(OR(D266="",D266+G266=0),"",D266/(D266+G266))</f>
        <v>0.322314049586777</v>
      </c>
      <c r="K266" s="55" t="n">
        <f aca="false">IF(E266="","",E266/(E266+H266))</f>
        <v>0.32520325203252</v>
      </c>
      <c r="L266" s="66" t="n">
        <f aca="false">IF(OR(K266="",J266=""),"",(J266-K266)*100)</f>
        <v>-0.288920244574348</v>
      </c>
      <c r="M266" s="36" t="n">
        <v>6.05013361813634</v>
      </c>
      <c r="N266" s="36" t="n">
        <v>2.07911785891423</v>
      </c>
      <c r="O266" s="36" t="n">
        <f aca="false">SQRT(M266^2+N266^2)</f>
        <v>6.39740946544455</v>
      </c>
      <c r="P266" s="55" t="n">
        <f aca="false">IF(J266="","",MAX(0,J266-1.96*O266/100))</f>
        <v>0.196924824064064</v>
      </c>
      <c r="Q266" s="55" t="n">
        <f aca="false">IF(J266="","",MIN(1,J266+1.96*O266/100))</f>
        <v>0.44770327510949</v>
      </c>
      <c r="R266" s="32" t="str">
        <f aca="false">IF(L266="","",IF(ABS(L266)&lt;=O266,"Yes","No"))</f>
        <v>Yes</v>
      </c>
      <c r="S266" s="32" t="str">
        <f aca="false">IF(L266="","",IF(ABS(L266)&lt;=1.96*O266,"Yes","No"))</f>
        <v>Yes</v>
      </c>
      <c r="T266" s="54" t="n">
        <f aca="false">IF(D266="","",ROUND(SQRT(((D266+G266)*O266/100)^2+(J266*(D266+G266)*0.15542)^2),0))</f>
        <v>10</v>
      </c>
      <c r="U266" s="32"/>
    </row>
    <row r="267" customFormat="false" ht="15" hidden="false" customHeight="false" outlineLevel="0" collapsed="false">
      <c r="A267" s="32" t="s">
        <v>386</v>
      </c>
      <c r="B267" s="32" t="s">
        <v>442</v>
      </c>
      <c r="C267" s="32" t="s">
        <v>443</v>
      </c>
      <c r="D267" s="54" t="n">
        <v>688</v>
      </c>
      <c r="E267" s="54" t="n">
        <v>774</v>
      </c>
      <c r="F267" s="65" t="n">
        <f aca="false">IF(E267="","",D267-E267)</f>
        <v>-86</v>
      </c>
      <c r="G267" s="54" t="n">
        <v>1047</v>
      </c>
      <c r="H267" s="54" t="n">
        <v>1032</v>
      </c>
      <c r="I267" s="65" t="n">
        <f aca="false">IF(H267="","",G267-H267)</f>
        <v>15</v>
      </c>
      <c r="J267" s="55" t="n">
        <f aca="false">IF(OR(D267="",D267+G267=0),"",D267/(D267+G267))</f>
        <v>0.396541786743516</v>
      </c>
      <c r="K267" s="55" t="n">
        <f aca="false">IF(E267="","",E267/(E267+H267))</f>
        <v>0.428571428571429</v>
      </c>
      <c r="L267" s="66" t="n">
        <f aca="false">IF(OR(K267="",J267=""),"",(J267-K267)*100)</f>
        <v>-3.20296418279127</v>
      </c>
      <c r="M267" s="36" t="n">
        <v>3.24373994301843</v>
      </c>
      <c r="N267" s="36" t="n">
        <v>2.07911785891423</v>
      </c>
      <c r="O267" s="36" t="n">
        <f aca="false">SQRT(M267^2+N267^2)</f>
        <v>3.85286645099325</v>
      </c>
      <c r="P267" s="55" t="n">
        <f aca="false">IF(J267="","",MAX(0,J267-1.96*O267/100))</f>
        <v>0.321025604304048</v>
      </c>
      <c r="Q267" s="55" t="n">
        <f aca="false">IF(J267="","",MIN(1,J267+1.96*O267/100))</f>
        <v>0.472057969182984</v>
      </c>
      <c r="R267" s="32" t="str">
        <f aca="false">IF(L267="","",IF(ABS(L267)&lt;=O267,"Yes","No"))</f>
        <v>Yes</v>
      </c>
      <c r="S267" s="32" t="str">
        <f aca="false">IF(L267="","",IF(ABS(L267)&lt;=1.96*O267,"Yes","No"))</f>
        <v>Yes</v>
      </c>
      <c r="T267" s="54" t="n">
        <f aca="false">IF(D267="","",ROUND(SQRT(((D267+G267)*O267/100)^2+(J267*(D267+G267)*0.09179)^2),0))</f>
        <v>92</v>
      </c>
      <c r="U267" s="32"/>
    </row>
    <row r="268" customFormat="false" ht="15" hidden="false" customHeight="false" outlineLevel="0" collapsed="false">
      <c r="A268" s="32" t="s">
        <v>386</v>
      </c>
      <c r="B268" s="32" t="s">
        <v>442</v>
      </c>
      <c r="C268" s="32" t="s">
        <v>444</v>
      </c>
      <c r="D268" s="54" t="n">
        <v>695</v>
      </c>
      <c r="E268" s="54" t="n">
        <v>710</v>
      </c>
      <c r="F268" s="65" t="n">
        <f aca="false">IF(E268="","",D268-E268)</f>
        <v>-15</v>
      </c>
      <c r="G268" s="54" t="n">
        <v>929</v>
      </c>
      <c r="H268" s="54" t="n">
        <v>927</v>
      </c>
      <c r="I268" s="65" t="n">
        <f aca="false">IF(H268="","",G268-H268)</f>
        <v>2</v>
      </c>
      <c r="J268" s="55" t="n">
        <f aca="false">IF(OR(D268="",D268+G268=0),"",D268/(D268+G268))</f>
        <v>0.427955665024631</v>
      </c>
      <c r="K268" s="55" t="n">
        <f aca="false">IF(E268="","",E268/(E268+H268))</f>
        <v>0.433720219914478</v>
      </c>
      <c r="L268" s="66" t="n">
        <f aca="false">IF(OR(K268="",J268=""),"",(J268-K268)*100)</f>
        <v>-0.576455488984712</v>
      </c>
      <c r="M268" s="36" t="n">
        <v>3.24373994301843</v>
      </c>
      <c r="N268" s="36" t="n">
        <v>2.07911785891423</v>
      </c>
      <c r="O268" s="36" t="n">
        <f aca="false">SQRT(M268^2+N268^2)</f>
        <v>3.85286645099325</v>
      </c>
      <c r="P268" s="55" t="n">
        <f aca="false">IF(J268="","",MAX(0,J268-1.96*O268/100))</f>
        <v>0.352439482585163</v>
      </c>
      <c r="Q268" s="55" t="n">
        <f aca="false">IF(J268="","",MIN(1,J268+1.96*O268/100))</f>
        <v>0.503471847464098</v>
      </c>
      <c r="R268" s="32" t="str">
        <f aca="false">IF(L268="","",IF(ABS(L268)&lt;=O268,"Yes","No"))</f>
        <v>Yes</v>
      </c>
      <c r="S268" s="32" t="str">
        <f aca="false">IF(L268="","",IF(ABS(L268)&lt;=1.96*O268,"Yes","No"))</f>
        <v>Yes</v>
      </c>
      <c r="T268" s="54" t="n">
        <f aca="false">IF(D268="","",ROUND(SQRT(((D268+G268)*O268/100)^2+(J268*(D268+G268)*0.09179)^2),0))</f>
        <v>89</v>
      </c>
      <c r="U268" s="32"/>
    </row>
    <row r="269" customFormat="false" ht="15" hidden="false" customHeight="false" outlineLevel="0" collapsed="false">
      <c r="A269" s="32" t="s">
        <v>386</v>
      </c>
      <c r="B269" s="32" t="s">
        <v>445</v>
      </c>
      <c r="C269" s="32" t="s">
        <v>445</v>
      </c>
      <c r="D269" s="54" t="n">
        <v>185</v>
      </c>
      <c r="E269" s="54" t="n">
        <v>217</v>
      </c>
      <c r="F269" s="65" t="n">
        <f aca="false">IF(E269="","",D269-E269)</f>
        <v>-32</v>
      </c>
      <c r="G269" s="54" t="n">
        <v>326</v>
      </c>
      <c r="H269" s="54" t="n">
        <v>309</v>
      </c>
      <c r="I269" s="65" t="n">
        <f aca="false">IF(H269="","",G269-H269)</f>
        <v>17</v>
      </c>
      <c r="J269" s="55" t="n">
        <f aca="false">IF(OR(D269="",D269+G269=0),"",D269/(D269+G269))</f>
        <v>0.362035225048924</v>
      </c>
      <c r="K269" s="55" t="n">
        <f aca="false">IF(E269="","",E269/(E269+H269))</f>
        <v>0.41254752851711</v>
      </c>
      <c r="L269" s="66" t="n">
        <f aca="false">IF(OR(K269="",J269=""),"",(J269-K269)*100)</f>
        <v>-5.05123034681866</v>
      </c>
      <c r="M269" s="36" t="n">
        <v>6.05013361813634</v>
      </c>
      <c r="N269" s="36" t="n">
        <v>2.07911785891423</v>
      </c>
      <c r="O269" s="36" t="n">
        <f aca="false">SQRT(M269^2+N269^2)</f>
        <v>6.39740946544455</v>
      </c>
      <c r="P269" s="55" t="n">
        <f aca="false">IF(J269="","",MAX(0,J269-1.96*O269/100))</f>
        <v>0.23664599952621</v>
      </c>
      <c r="Q269" s="55" t="n">
        <f aca="false">IF(J269="","",MIN(1,J269+1.96*O269/100))</f>
        <v>0.487424450571637</v>
      </c>
      <c r="R269" s="32" t="str">
        <f aca="false">IF(L269="","",IF(ABS(L269)&lt;=O269,"Yes","No"))</f>
        <v>Yes</v>
      </c>
      <c r="S269" s="32" t="str">
        <f aca="false">IF(L269="","",IF(ABS(L269)&lt;=1.96*O269,"Yes","No"))</f>
        <v>Yes</v>
      </c>
      <c r="T269" s="54" t="n">
        <f aca="false">IF(D269="","",ROUND(SQRT(((D269+G269)*O269/100)^2+(J269*(D269+G269)*0.15542)^2),0))</f>
        <v>44</v>
      </c>
      <c r="U269" s="32"/>
    </row>
    <row r="270" customFormat="false" ht="15" hidden="false" customHeight="false" outlineLevel="0" collapsed="false">
      <c r="A270" s="32" t="s">
        <v>386</v>
      </c>
      <c r="B270" s="32" t="s">
        <v>446</v>
      </c>
      <c r="C270" s="32" t="s">
        <v>447</v>
      </c>
      <c r="D270" s="54" t="n">
        <v>309</v>
      </c>
      <c r="E270" s="54"/>
      <c r="F270" s="65" t="str">
        <f aca="false">IF(E270="","",D270-E270)</f>
        <v/>
      </c>
      <c r="G270" s="54" t="n">
        <v>132</v>
      </c>
      <c r="H270" s="54"/>
      <c r="I270" s="65" t="str">
        <f aca="false">IF(H270="","",G270-H270)</f>
        <v/>
      </c>
      <c r="J270" s="55" t="n">
        <f aca="false">IF(OR(D270="",D270+G270=0),"",D270/(D270+G270))</f>
        <v>0.700680272108844</v>
      </c>
      <c r="K270" s="55" t="str">
        <f aca="false">IF(E270="","",E270/(E270+H270))</f>
        <v/>
      </c>
      <c r="L270" s="66" t="str">
        <f aca="false">IF(OR(K270="",J270=""),"",(J270-K270)*100)</f>
        <v/>
      </c>
      <c r="M270" s="36" t="n">
        <v>6.05013361813634</v>
      </c>
      <c r="N270" s="36" t="n">
        <v>2.07911785891423</v>
      </c>
      <c r="O270" s="36" t="n">
        <f aca="false">SQRT(M270^2+N270^2)</f>
        <v>6.39740946544455</v>
      </c>
      <c r="P270" s="55" t="n">
        <f aca="false">IF(J270="","",MAX(0,J270-1.96*O270/100))</f>
        <v>0.57529104658613</v>
      </c>
      <c r="Q270" s="55" t="n">
        <f aca="false">IF(J270="","",MIN(1,J270+1.96*O270/100))</f>
        <v>0.826069497631557</v>
      </c>
      <c r="R270" s="32" t="str">
        <f aca="false">IF(L270="","",IF(ABS(L270)&lt;=O270,"Yes","No"))</f>
        <v/>
      </c>
      <c r="S270" s="32" t="str">
        <f aca="false">IF(L270="","",IF(ABS(L270)&lt;=1.96*O270,"Yes","No"))</f>
        <v/>
      </c>
      <c r="T270" s="54" t="n">
        <f aca="false">IF(D270="","",ROUND(SQRT(((D270+G270)*O270/100)^2+(J270*(D270+G270)*0.15542)^2),0))</f>
        <v>56</v>
      </c>
      <c r="U270" s="32" t="s">
        <v>703</v>
      </c>
    </row>
    <row r="271" customFormat="false" ht="15" hidden="false" customHeight="false" outlineLevel="0" collapsed="false">
      <c r="A271" s="32" t="s">
        <v>386</v>
      </c>
      <c r="B271" s="32" t="s">
        <v>446</v>
      </c>
      <c r="C271" s="32" t="s">
        <v>448</v>
      </c>
      <c r="D271" s="54" t="n">
        <v>496</v>
      </c>
      <c r="E271" s="54"/>
      <c r="F271" s="65" t="str">
        <f aca="false">IF(E271="","",D271-E271)</f>
        <v/>
      </c>
      <c r="G271" s="54" t="n">
        <v>204</v>
      </c>
      <c r="H271" s="54"/>
      <c r="I271" s="65" t="str">
        <f aca="false">IF(H271="","",G271-H271)</f>
        <v/>
      </c>
      <c r="J271" s="55" t="n">
        <f aca="false">IF(OR(D271="",D271+G271=0),"",D271/(D271+G271))</f>
        <v>0.708571428571429</v>
      </c>
      <c r="K271" s="55" t="str">
        <f aca="false">IF(E271="","",E271/(E271+H271))</f>
        <v/>
      </c>
      <c r="L271" s="66" t="str">
        <f aca="false">IF(OR(K271="",J271=""),"",(J271-K271)*100)</f>
        <v/>
      </c>
      <c r="M271" s="36" t="n">
        <v>6.05013361813634</v>
      </c>
      <c r="N271" s="36" t="n">
        <v>2.07911785891423</v>
      </c>
      <c r="O271" s="36" t="n">
        <f aca="false">SQRT(M271^2+N271^2)</f>
        <v>6.39740946544455</v>
      </c>
      <c r="P271" s="55" t="n">
        <f aca="false">IF(J271="","",MAX(0,J271-1.96*O271/100))</f>
        <v>0.583182203048715</v>
      </c>
      <c r="Q271" s="55" t="n">
        <f aca="false">IF(J271="","",MIN(1,J271+1.96*O271/100))</f>
        <v>0.833960654094142</v>
      </c>
      <c r="R271" s="32" t="str">
        <f aca="false">IF(L271="","",IF(ABS(L271)&lt;=O271,"Yes","No"))</f>
        <v/>
      </c>
      <c r="S271" s="32" t="str">
        <f aca="false">IF(L271="","",IF(ABS(L271)&lt;=1.96*O271,"Yes","No"))</f>
        <v/>
      </c>
      <c r="T271" s="54" t="n">
        <f aca="false">IF(D271="","",ROUND(SQRT(((D271+G271)*O271/100)^2+(J271*(D271+G271)*0.15542)^2),0))</f>
        <v>89</v>
      </c>
      <c r="U271" s="32" t="s">
        <v>703</v>
      </c>
    </row>
    <row r="272" customFormat="false" ht="15" hidden="false" customHeight="false" outlineLevel="0" collapsed="false">
      <c r="A272" s="32" t="s">
        <v>386</v>
      </c>
      <c r="B272" s="32" t="s">
        <v>446</v>
      </c>
      <c r="C272" s="32" t="s">
        <v>449</v>
      </c>
      <c r="D272" s="54" t="n">
        <v>472</v>
      </c>
      <c r="E272" s="54" t="n">
        <v>492</v>
      </c>
      <c r="F272" s="65" t="n">
        <f aca="false">IF(E272="","",D272-E272)</f>
        <v>-20</v>
      </c>
      <c r="G272" s="54" t="n">
        <v>164</v>
      </c>
      <c r="H272" s="54" t="n">
        <v>197</v>
      </c>
      <c r="I272" s="65" t="n">
        <f aca="false">IF(H272="","",G272-H272)</f>
        <v>-33</v>
      </c>
      <c r="J272" s="55" t="n">
        <f aca="false">IF(OR(D272="",D272+G272=0),"",D272/(D272+G272))</f>
        <v>0.742138364779874</v>
      </c>
      <c r="K272" s="55" t="n">
        <f aca="false">IF(E272="","",E272/(E272+H272))</f>
        <v>0.714078374455733</v>
      </c>
      <c r="L272" s="66" t="n">
        <f aca="false">IF(OR(K272="",J272=""),"",(J272-K272)*100)</f>
        <v>2.80599903241412</v>
      </c>
      <c r="M272" s="36" t="n">
        <v>6.05013361813634</v>
      </c>
      <c r="N272" s="36" t="n">
        <v>2.07911785891423</v>
      </c>
      <c r="O272" s="36" t="n">
        <f aca="false">SQRT(M272^2+N272^2)</f>
        <v>6.39740946544455</v>
      </c>
      <c r="P272" s="55" t="n">
        <f aca="false">IF(J272="","",MAX(0,J272-1.96*O272/100))</f>
        <v>0.616749139257161</v>
      </c>
      <c r="Q272" s="55" t="n">
        <f aca="false">IF(J272="","",MIN(1,J272+1.96*O272/100))</f>
        <v>0.867527590302587</v>
      </c>
      <c r="R272" s="32" t="str">
        <f aca="false">IF(L272="","",IF(ABS(L272)&lt;=O272,"Yes","No"))</f>
        <v>Yes</v>
      </c>
      <c r="S272" s="32" t="str">
        <f aca="false">IF(L272="","",IF(ABS(L272)&lt;=1.96*O272,"Yes","No"))</f>
        <v>Yes</v>
      </c>
      <c r="T272" s="54" t="n">
        <f aca="false">IF(D272="","",ROUND(SQRT(((D272+G272)*O272/100)^2+(J272*(D272+G272)*0.15542)^2),0))</f>
        <v>84</v>
      </c>
      <c r="U272" s="32"/>
    </row>
    <row r="273" customFormat="false" ht="15" hidden="false" customHeight="false" outlineLevel="0" collapsed="false">
      <c r="A273" s="32" t="s">
        <v>386</v>
      </c>
      <c r="B273" s="32" t="s">
        <v>446</v>
      </c>
      <c r="C273" s="32" t="s">
        <v>450</v>
      </c>
      <c r="D273" s="54" t="n">
        <v>711</v>
      </c>
      <c r="E273" s="54" t="n">
        <v>743</v>
      </c>
      <c r="F273" s="65" t="n">
        <f aca="false">IF(E273="","",D273-E273)</f>
        <v>-32</v>
      </c>
      <c r="G273" s="54" t="n">
        <v>264</v>
      </c>
      <c r="H273" s="54" t="n">
        <v>265</v>
      </c>
      <c r="I273" s="65" t="n">
        <f aca="false">IF(H273="","",G273-H273)</f>
        <v>-1</v>
      </c>
      <c r="J273" s="55" t="n">
        <f aca="false">IF(OR(D273="",D273+G273=0),"",D273/(D273+G273))</f>
        <v>0.729230769230769</v>
      </c>
      <c r="K273" s="55" t="n">
        <f aca="false">IF(E273="","",E273/(E273+H273))</f>
        <v>0.737103174603175</v>
      </c>
      <c r="L273" s="66" t="n">
        <f aca="false">IF(OR(K273="",J273=""),"",(J273-K273)*100)</f>
        <v>-0.787240537240541</v>
      </c>
      <c r="M273" s="36" t="n">
        <v>3.93172104178679</v>
      </c>
      <c r="N273" s="36" t="n">
        <v>2.07911785891423</v>
      </c>
      <c r="O273" s="36" t="n">
        <f aca="false">SQRT(M273^2+N273^2)</f>
        <v>4.44760176068913</v>
      </c>
      <c r="P273" s="55" t="n">
        <f aca="false">IF(J273="","",MAX(0,J273-1.96*O273/100))</f>
        <v>0.642057774721262</v>
      </c>
      <c r="Q273" s="55" t="n">
        <f aca="false">IF(J273="","",MIN(1,J273+1.96*O273/100))</f>
        <v>0.816403763740276</v>
      </c>
      <c r="R273" s="32" t="str">
        <f aca="false">IF(L273="","",IF(ABS(L273)&lt;=O273,"Yes","No"))</f>
        <v>Yes</v>
      </c>
      <c r="S273" s="32" t="str">
        <f aca="false">IF(L273="","",IF(ABS(L273)&lt;=1.96*O273,"Yes","No"))</f>
        <v>Yes</v>
      </c>
      <c r="T273" s="54" t="n">
        <f aca="false">IF(D273="","",ROUND(SQRT(((D273+G273)*O273/100)^2+(J273*(D273+G273)*0.09439)^2),0))</f>
        <v>80</v>
      </c>
      <c r="U273" s="32"/>
    </row>
    <row r="274" customFormat="false" ht="15" hidden="false" customHeight="false" outlineLevel="0" collapsed="false">
      <c r="A274" s="32" t="s">
        <v>386</v>
      </c>
      <c r="B274" s="32" t="s">
        <v>446</v>
      </c>
      <c r="C274" s="32" t="s">
        <v>451</v>
      </c>
      <c r="D274" s="54" t="n">
        <v>657</v>
      </c>
      <c r="E274" s="54" t="n">
        <v>1109</v>
      </c>
      <c r="F274" s="65" t="n">
        <f aca="false">IF(E274="","",D274-E274)</f>
        <v>-452</v>
      </c>
      <c r="G274" s="54" t="n">
        <v>166</v>
      </c>
      <c r="H274" s="54" t="n">
        <v>290</v>
      </c>
      <c r="I274" s="65" t="n">
        <f aca="false">IF(H274="","",G274-H274)</f>
        <v>-124</v>
      </c>
      <c r="J274" s="55" t="n">
        <f aca="false">IF(OR(D274="",D274+G274=0),"",D274/(D274+G274))</f>
        <v>0.798298906439854</v>
      </c>
      <c r="K274" s="55" t="n">
        <f aca="false">IF(E274="","",E274/(E274+H274))</f>
        <v>0.792709077912795</v>
      </c>
      <c r="L274" s="66" t="n">
        <f aca="false">IF(OR(K274="",J274=""),"",(J274-K274)*100)</f>
        <v>0.558982852705936</v>
      </c>
      <c r="M274" s="36" t="n">
        <v>3.93172104178679</v>
      </c>
      <c r="N274" s="36" t="n">
        <v>2.07911785891423</v>
      </c>
      <c r="O274" s="36" t="n">
        <f aca="false">SQRT(M274^2+N274^2)</f>
        <v>4.44760176068913</v>
      </c>
      <c r="P274" s="55" t="n">
        <f aca="false">IF(J274="","",MAX(0,J274-1.96*O274/100))</f>
        <v>0.711125911930347</v>
      </c>
      <c r="Q274" s="55" t="n">
        <f aca="false">IF(J274="","",MIN(1,J274+1.96*O274/100))</f>
        <v>0.885471900949361</v>
      </c>
      <c r="R274" s="32" t="str">
        <f aca="false">IF(L274="","",IF(ABS(L274)&lt;=O274,"Yes","No"))</f>
        <v>Yes</v>
      </c>
      <c r="S274" s="32" t="str">
        <f aca="false">IF(L274="","",IF(ABS(L274)&lt;=1.96*O274,"Yes","No"))</f>
        <v>Yes</v>
      </c>
      <c r="T274" s="54" t="n">
        <f aca="false">IF(D274="","",ROUND(SQRT(((D274+G274)*O274/100)^2+(J274*(D274+G274)*0.09439)^2),0))</f>
        <v>72</v>
      </c>
      <c r="U274" s="32"/>
    </row>
    <row r="275" customFormat="false" ht="15" hidden="false" customHeight="false" outlineLevel="0" collapsed="false">
      <c r="A275" s="32" t="s">
        <v>386</v>
      </c>
      <c r="B275" s="32" t="s">
        <v>446</v>
      </c>
      <c r="C275" s="32" t="s">
        <v>452</v>
      </c>
      <c r="D275" s="54" t="n">
        <v>606</v>
      </c>
      <c r="E275" s="54" t="n">
        <v>566</v>
      </c>
      <c r="F275" s="65" t="n">
        <f aca="false">IF(E275="","",D275-E275)</f>
        <v>40</v>
      </c>
      <c r="G275" s="54" t="n">
        <v>241</v>
      </c>
      <c r="H275" s="54" t="n">
        <v>257</v>
      </c>
      <c r="I275" s="65" t="n">
        <f aca="false">IF(H275="","",G275-H275)</f>
        <v>-16</v>
      </c>
      <c r="J275" s="55" t="n">
        <f aca="false">IF(OR(D275="",D275+G275=0),"",D275/(D275+G275))</f>
        <v>0.715466351829988</v>
      </c>
      <c r="K275" s="55" t="n">
        <f aca="false">IF(E275="","",E275/(E275+H275))</f>
        <v>0.687727825030377</v>
      </c>
      <c r="L275" s="66" t="n">
        <f aca="false">IF(OR(K275="",J275=""),"",(J275-K275)*100)</f>
        <v>2.77385267996115</v>
      </c>
      <c r="M275" s="36" t="n">
        <v>3.93172104178679</v>
      </c>
      <c r="N275" s="36" t="n">
        <v>2.07911785891423</v>
      </c>
      <c r="O275" s="36" t="n">
        <f aca="false">SQRT(M275^2+N275^2)</f>
        <v>4.44760176068913</v>
      </c>
      <c r="P275" s="55" t="n">
        <f aca="false">IF(J275="","",MAX(0,J275-1.96*O275/100))</f>
        <v>0.628293357320481</v>
      </c>
      <c r="Q275" s="55" t="n">
        <f aca="false">IF(J275="","",MIN(1,J275+1.96*O275/100))</f>
        <v>0.802639346339495</v>
      </c>
      <c r="R275" s="32" t="str">
        <f aca="false">IF(L275="","",IF(ABS(L275)&lt;=O275,"Yes","No"))</f>
        <v>Yes</v>
      </c>
      <c r="S275" s="32" t="str">
        <f aca="false">IF(L275="","",IF(ABS(L275)&lt;=1.96*O275,"Yes","No"))</f>
        <v>Yes</v>
      </c>
      <c r="T275" s="54" t="n">
        <f aca="false">IF(D275="","",ROUND(SQRT(((D275+G275)*O275/100)^2+(J275*(D275+G275)*0.09439)^2),0))</f>
        <v>68</v>
      </c>
      <c r="U275" s="32"/>
    </row>
    <row r="276" customFormat="false" ht="15" hidden="false" customHeight="false" outlineLevel="0" collapsed="false">
      <c r="A276" s="32" t="s">
        <v>386</v>
      </c>
      <c r="B276" s="32" t="s">
        <v>446</v>
      </c>
      <c r="C276" s="32" t="s">
        <v>453</v>
      </c>
      <c r="D276" s="54" t="n">
        <v>512</v>
      </c>
      <c r="E276" s="54" t="n">
        <v>517</v>
      </c>
      <c r="F276" s="65" t="n">
        <f aca="false">IF(E276="","",D276-E276)</f>
        <v>-5</v>
      </c>
      <c r="G276" s="54" t="n">
        <v>266</v>
      </c>
      <c r="H276" s="54" t="n">
        <v>265</v>
      </c>
      <c r="I276" s="65" t="n">
        <f aca="false">IF(H276="","",G276-H276)</f>
        <v>1</v>
      </c>
      <c r="J276" s="55" t="n">
        <f aca="false">IF(OR(D276="",D276+G276=0),"",D276/(D276+G276))</f>
        <v>0.658097686375321</v>
      </c>
      <c r="K276" s="55" t="n">
        <f aca="false">IF(E276="","",E276/(E276+H276))</f>
        <v>0.661125319693095</v>
      </c>
      <c r="L276" s="66" t="n">
        <f aca="false">IF(OR(K276="",J276=""),"",(J276-K276)*100)</f>
        <v>-0.302763331777334</v>
      </c>
      <c r="M276" s="36" t="n">
        <v>3.93172104178679</v>
      </c>
      <c r="N276" s="36" t="n">
        <v>2.07911785891423</v>
      </c>
      <c r="O276" s="36" t="n">
        <f aca="false">SQRT(M276^2+N276^2)</f>
        <v>4.44760176068913</v>
      </c>
      <c r="P276" s="55" t="n">
        <f aca="false">IF(J276="","",MAX(0,J276-1.96*O276/100))</f>
        <v>0.570924691865814</v>
      </c>
      <c r="Q276" s="55" t="n">
        <f aca="false">IF(J276="","",MIN(1,J276+1.96*O276/100))</f>
        <v>0.745270680884828</v>
      </c>
      <c r="R276" s="32" t="str">
        <f aca="false">IF(L276="","",IF(ABS(L276)&lt;=O276,"Yes","No"))</f>
        <v>Yes</v>
      </c>
      <c r="S276" s="32" t="str">
        <f aca="false">IF(L276="","",IF(ABS(L276)&lt;=1.96*O276,"Yes","No"))</f>
        <v>Yes</v>
      </c>
      <c r="T276" s="54" t="n">
        <f aca="false">IF(D276="","",ROUND(SQRT(((D276+G276)*O276/100)^2+(J276*(D276+G276)*0.09439)^2),0))</f>
        <v>59</v>
      </c>
      <c r="U276" s="32"/>
    </row>
    <row r="277" customFormat="false" ht="15" hidden="false" customHeight="false" outlineLevel="0" collapsed="false">
      <c r="A277" s="32" t="s">
        <v>386</v>
      </c>
      <c r="B277" s="32" t="s">
        <v>446</v>
      </c>
      <c r="C277" s="32" t="s">
        <v>454</v>
      </c>
      <c r="D277" s="54" t="n">
        <v>216</v>
      </c>
      <c r="E277" s="54" t="n">
        <v>233</v>
      </c>
      <c r="F277" s="65" t="n">
        <f aca="false">IF(E277="","",D277-E277)</f>
        <v>-17</v>
      </c>
      <c r="G277" s="54" t="n">
        <v>86</v>
      </c>
      <c r="H277" s="54" t="n">
        <v>84</v>
      </c>
      <c r="I277" s="65" t="n">
        <f aca="false">IF(H277="","",G277-H277)</f>
        <v>2</v>
      </c>
      <c r="J277" s="55" t="n">
        <f aca="false">IF(OR(D277="",D277+G277=0),"",D277/(D277+G277))</f>
        <v>0.71523178807947</v>
      </c>
      <c r="K277" s="55" t="n">
        <f aca="false">IF(E277="","",E277/(E277+H277))</f>
        <v>0.735015772870662</v>
      </c>
      <c r="L277" s="66" t="n">
        <f aca="false">IF(OR(K277="",J277=""),"",(J277-K277)*100)</f>
        <v>-1.97839847911923</v>
      </c>
      <c r="M277" s="36" t="n">
        <v>6.05013361813634</v>
      </c>
      <c r="N277" s="36" t="n">
        <v>2.07911785891423</v>
      </c>
      <c r="O277" s="36" t="n">
        <f aca="false">SQRT(M277^2+N277^2)</f>
        <v>6.39740946544455</v>
      </c>
      <c r="P277" s="55" t="n">
        <f aca="false">IF(J277="","",MAX(0,J277-1.96*O277/100))</f>
        <v>0.589842562556757</v>
      </c>
      <c r="Q277" s="55" t="n">
        <f aca="false">IF(J277="","",MIN(1,J277+1.96*O277/100))</f>
        <v>0.840621013602183</v>
      </c>
      <c r="R277" s="32" t="str">
        <f aca="false">IF(L277="","",IF(ABS(L277)&lt;=O277,"Yes","No"))</f>
        <v>Yes</v>
      </c>
      <c r="S277" s="32" t="str">
        <f aca="false">IF(L277="","",IF(ABS(L277)&lt;=1.96*O277,"Yes","No"))</f>
        <v>Yes</v>
      </c>
      <c r="T277" s="54" t="n">
        <f aca="false">IF(D277="","",ROUND(SQRT(((D277+G277)*O277/100)^2+(J277*(D277+G277)*0.15542)^2),0))</f>
        <v>39</v>
      </c>
      <c r="U277" s="32"/>
    </row>
    <row r="278" customFormat="false" ht="15" hidden="false" customHeight="false" outlineLevel="0" collapsed="false">
      <c r="A278" s="32" t="s">
        <v>386</v>
      </c>
      <c r="B278" s="32" t="s">
        <v>446</v>
      </c>
      <c r="C278" s="32" t="s">
        <v>455</v>
      </c>
      <c r="D278" s="54" t="n">
        <v>371</v>
      </c>
      <c r="E278" s="54" t="n">
        <v>391</v>
      </c>
      <c r="F278" s="65" t="n">
        <f aca="false">IF(E278="","",D278-E278)</f>
        <v>-20</v>
      </c>
      <c r="G278" s="54" t="n">
        <v>125</v>
      </c>
      <c r="H278" s="54" t="n">
        <v>126</v>
      </c>
      <c r="I278" s="65" t="n">
        <f aca="false">IF(H278="","",G278-H278)</f>
        <v>-1</v>
      </c>
      <c r="J278" s="55" t="n">
        <f aca="false">IF(OR(D278="",D278+G278=0),"",D278/(D278+G278))</f>
        <v>0.747983870967742</v>
      </c>
      <c r="K278" s="55" t="n">
        <f aca="false">IF(E278="","",E278/(E278+H278))</f>
        <v>0.756286266924565</v>
      </c>
      <c r="L278" s="66" t="n">
        <f aca="false">IF(OR(K278="",J278=""),"",(J278-K278)*100)</f>
        <v>-0.830239595682292</v>
      </c>
      <c r="M278" s="36" t="n">
        <v>6.05013361813634</v>
      </c>
      <c r="N278" s="36" t="n">
        <v>2.07911785891423</v>
      </c>
      <c r="O278" s="36" t="n">
        <f aca="false">SQRT(M278^2+N278^2)</f>
        <v>6.39740946544455</v>
      </c>
      <c r="P278" s="55" t="n">
        <f aca="false">IF(J278="","",MAX(0,J278-1.96*O278/100))</f>
        <v>0.622594645445029</v>
      </c>
      <c r="Q278" s="55" t="n">
        <f aca="false">IF(J278="","",MIN(1,J278+1.96*O278/100))</f>
        <v>0.873373096490455</v>
      </c>
      <c r="R278" s="32" t="str">
        <f aca="false">IF(L278="","",IF(ABS(L278)&lt;=O278,"Yes","No"))</f>
        <v>Yes</v>
      </c>
      <c r="S278" s="32" t="str">
        <f aca="false">IF(L278="","",IF(ABS(L278)&lt;=1.96*O278,"Yes","No"))</f>
        <v>Yes</v>
      </c>
      <c r="T278" s="54" t="n">
        <f aca="false">IF(D278="","",ROUND(SQRT(((D278+G278)*O278/100)^2+(J278*(D278+G278)*0.15542)^2),0))</f>
        <v>66</v>
      </c>
      <c r="U278" s="32"/>
    </row>
    <row r="279" customFormat="false" ht="15" hidden="false" customHeight="false" outlineLevel="0" collapsed="false">
      <c r="A279" s="32" t="s">
        <v>386</v>
      </c>
      <c r="B279" s="32" t="s">
        <v>446</v>
      </c>
      <c r="C279" s="32" t="s">
        <v>456</v>
      </c>
      <c r="D279" s="54" t="n">
        <v>425</v>
      </c>
      <c r="E279" s="54" t="n">
        <v>381</v>
      </c>
      <c r="F279" s="65" t="n">
        <f aca="false">IF(E279="","",D279-E279)</f>
        <v>44</v>
      </c>
      <c r="G279" s="54" t="n">
        <v>147</v>
      </c>
      <c r="H279" s="54" t="n">
        <v>184</v>
      </c>
      <c r="I279" s="65" t="n">
        <f aca="false">IF(H279="","",G279-H279)</f>
        <v>-37</v>
      </c>
      <c r="J279" s="55" t="n">
        <f aca="false">IF(OR(D279="",D279+G279=0),"",D279/(D279+G279))</f>
        <v>0.743006993006993</v>
      </c>
      <c r="K279" s="55" t="n">
        <f aca="false">IF(E279="","",E279/(E279+H279))</f>
        <v>0.674336283185841</v>
      </c>
      <c r="L279" s="66" t="n">
        <f aca="false">IF(OR(K279="",J279=""),"",(J279-K279)*100)</f>
        <v>6.86707098211523</v>
      </c>
      <c r="M279" s="36" t="n">
        <v>6.05013361813634</v>
      </c>
      <c r="N279" s="36" t="n">
        <v>2.07911785891423</v>
      </c>
      <c r="O279" s="36" t="n">
        <f aca="false">SQRT(M279^2+N279^2)</f>
        <v>6.39740946544455</v>
      </c>
      <c r="P279" s="55" t="n">
        <f aca="false">IF(J279="","",MAX(0,J279-1.96*O279/100))</f>
        <v>0.61761776748428</v>
      </c>
      <c r="Q279" s="55" t="n">
        <f aca="false">IF(J279="","",MIN(1,J279+1.96*O279/100))</f>
        <v>0.868396218529706</v>
      </c>
      <c r="R279" s="32" t="str">
        <f aca="false">IF(L279="","",IF(ABS(L279)&lt;=O279,"Yes","No"))</f>
        <v>No</v>
      </c>
      <c r="S279" s="32" t="str">
        <f aca="false">IF(L279="","",IF(ABS(L279)&lt;=1.96*O279,"Yes","No"))</f>
        <v>Yes</v>
      </c>
      <c r="T279" s="54" t="n">
        <f aca="false">IF(D279="","",ROUND(SQRT(((D279+G279)*O279/100)^2+(J279*(D279+G279)*0.15542)^2),0))</f>
        <v>76</v>
      </c>
      <c r="U279" s="32"/>
    </row>
    <row r="280" customFormat="false" ht="15" hidden="false" customHeight="false" outlineLevel="0" collapsed="false">
      <c r="A280" s="32" t="s">
        <v>386</v>
      </c>
      <c r="B280" s="32" t="s">
        <v>446</v>
      </c>
      <c r="C280" s="32" t="s">
        <v>457</v>
      </c>
      <c r="D280" s="54" t="n">
        <v>443</v>
      </c>
      <c r="E280" s="54"/>
      <c r="F280" s="65" t="str">
        <f aca="false">IF(E280="","",D280-E280)</f>
        <v/>
      </c>
      <c r="G280" s="54" t="n">
        <v>180</v>
      </c>
      <c r="H280" s="54"/>
      <c r="I280" s="65" t="str">
        <f aca="false">IF(H280="","",G280-H280)</f>
        <v/>
      </c>
      <c r="J280" s="55" t="n">
        <f aca="false">IF(OR(D280="",D280+G280=0),"",D280/(D280+G280))</f>
        <v>0.71107544141252</v>
      </c>
      <c r="K280" s="55" t="str">
        <f aca="false">IF(E280="","",E280/(E280+H280))</f>
        <v/>
      </c>
      <c r="L280" s="66" t="str">
        <f aca="false">IF(OR(K280="",J280=""),"",(J280-K280)*100)</f>
        <v/>
      </c>
      <c r="M280" s="36" t="n">
        <v>6.05013361813634</v>
      </c>
      <c r="N280" s="36" t="n">
        <v>2.07911785891423</v>
      </c>
      <c r="O280" s="36" t="n">
        <f aca="false">SQRT(M280^2+N280^2)</f>
        <v>6.39740946544455</v>
      </c>
      <c r="P280" s="55" t="n">
        <f aca="false">IF(J280="","",MAX(0,J280-1.96*O280/100))</f>
        <v>0.585686215889807</v>
      </c>
      <c r="Q280" s="55" t="n">
        <f aca="false">IF(J280="","",MIN(1,J280+1.96*O280/100))</f>
        <v>0.836464666935233</v>
      </c>
      <c r="R280" s="32" t="str">
        <f aca="false">IF(L280="","",IF(ABS(L280)&lt;=O280,"Yes","No"))</f>
        <v/>
      </c>
      <c r="S280" s="32" t="str">
        <f aca="false">IF(L280="","",IF(ABS(L280)&lt;=1.96*O280,"Yes","No"))</f>
        <v/>
      </c>
      <c r="T280" s="54" t="n">
        <f aca="false">IF(D280="","",ROUND(SQRT(((D280+G280)*O280/100)^2+(J280*(D280+G280)*0.15542)^2),0))</f>
        <v>80</v>
      </c>
      <c r="U280" s="32" t="s">
        <v>703</v>
      </c>
    </row>
    <row r="281" customFormat="false" ht="15" hidden="false" customHeight="false" outlineLevel="0" collapsed="false">
      <c r="A281" s="32" t="s">
        <v>386</v>
      </c>
      <c r="B281" s="32" t="s">
        <v>446</v>
      </c>
      <c r="C281" s="32" t="s">
        <v>458</v>
      </c>
      <c r="D281" s="54" t="n">
        <v>949</v>
      </c>
      <c r="E281" s="54" t="n">
        <v>912</v>
      </c>
      <c r="F281" s="65" t="n">
        <f aca="false">IF(E281="","",D281-E281)</f>
        <v>37</v>
      </c>
      <c r="G281" s="54" t="n">
        <v>437</v>
      </c>
      <c r="H281" s="54" t="n">
        <v>445</v>
      </c>
      <c r="I281" s="65" t="n">
        <f aca="false">IF(H281="","",G281-H281)</f>
        <v>-8</v>
      </c>
      <c r="J281" s="55" t="n">
        <f aca="false">IF(OR(D281="",D281+G281=0),"",D281/(D281+G281))</f>
        <v>0.684704184704185</v>
      </c>
      <c r="K281" s="55" t="n">
        <f aca="false">IF(E281="","",E281/(E281+H281))</f>
        <v>0.672070744288873</v>
      </c>
      <c r="L281" s="66" t="n">
        <f aca="false">IF(OR(K281="",J281=""),"",(J281-K281)*100)</f>
        <v>1.26334404153122</v>
      </c>
      <c r="M281" s="36" t="n">
        <v>3.24373994301843</v>
      </c>
      <c r="N281" s="36" t="n">
        <v>2.07911785891423</v>
      </c>
      <c r="O281" s="36" t="n">
        <f aca="false">SQRT(M281^2+N281^2)</f>
        <v>3.85286645099325</v>
      </c>
      <c r="P281" s="55" t="n">
        <f aca="false">IF(J281="","",MAX(0,J281-1.96*O281/100))</f>
        <v>0.609188002264717</v>
      </c>
      <c r="Q281" s="55" t="n">
        <f aca="false">IF(J281="","",MIN(1,J281+1.96*O281/100))</f>
        <v>0.760220367143652</v>
      </c>
      <c r="R281" s="32" t="str">
        <f aca="false">IF(L281="","",IF(ABS(L281)&lt;=O281,"Yes","No"))</f>
        <v>Yes</v>
      </c>
      <c r="S281" s="32" t="str">
        <f aca="false">IF(L281="","",IF(ABS(L281)&lt;=1.96*O281,"Yes","No"))</f>
        <v>Yes</v>
      </c>
      <c r="T281" s="54" t="n">
        <f aca="false">IF(D281="","",ROUND(SQRT(((D281+G281)*O281/100)^2+(J281*(D281+G281)*0.09179)^2),0))</f>
        <v>102</v>
      </c>
      <c r="U281" s="32"/>
    </row>
    <row r="282" customFormat="false" ht="15" hidden="false" customHeight="false" outlineLevel="0" collapsed="false">
      <c r="A282" s="32" t="s">
        <v>386</v>
      </c>
      <c r="B282" s="32" t="s">
        <v>459</v>
      </c>
      <c r="C282" s="32" t="s">
        <v>460</v>
      </c>
      <c r="D282" s="54" t="n">
        <v>1361</v>
      </c>
      <c r="E282" s="54"/>
      <c r="F282" s="65" t="str">
        <f aca="false">IF(E282="","",D282-E282)</f>
        <v/>
      </c>
      <c r="G282" s="54" t="n">
        <v>1444</v>
      </c>
      <c r="H282" s="54"/>
      <c r="I282" s="65" t="str">
        <f aca="false">IF(H282="","",G282-H282)</f>
        <v/>
      </c>
      <c r="J282" s="55" t="n">
        <f aca="false">IF(OR(D282="",D282+G282=0),"",D282/(D282+G282))</f>
        <v>0.485204991087344</v>
      </c>
      <c r="K282" s="55" t="str">
        <f aca="false">IF(E282="","",E282/(E282+H282))</f>
        <v/>
      </c>
      <c r="L282" s="66" t="str">
        <f aca="false">IF(OR(K282="",J282=""),"",(J282-K282)*100)</f>
        <v/>
      </c>
      <c r="M282" s="36" t="n">
        <v>3.24373994301843</v>
      </c>
      <c r="N282" s="36" t="n">
        <v>2.07911785891423</v>
      </c>
      <c r="O282" s="36" t="n">
        <f aca="false">SQRT(M282^2+N282^2)</f>
        <v>3.85286645099325</v>
      </c>
      <c r="P282" s="55" t="n">
        <f aca="false">IF(J282="","",MAX(0,J282-1.96*O282/100))</f>
        <v>0.409688808647876</v>
      </c>
      <c r="Q282" s="55" t="n">
        <f aca="false">IF(J282="","",MIN(1,J282+1.96*O282/100))</f>
        <v>0.560721173526812</v>
      </c>
      <c r="R282" s="32" t="str">
        <f aca="false">IF(L282="","",IF(ABS(L282)&lt;=O282,"Yes","No"))</f>
        <v/>
      </c>
      <c r="S282" s="32" t="str">
        <f aca="false">IF(L282="","",IF(ABS(L282)&lt;=1.96*O282,"Yes","No"))</f>
        <v/>
      </c>
      <c r="T282" s="54" t="n">
        <f aca="false">IF(D282="","",ROUND(SQRT(((D282+G282)*O282/100)^2+(J282*(D282+G282)*0.09179)^2),0))</f>
        <v>165</v>
      </c>
      <c r="U282" s="32" t="s">
        <v>703</v>
      </c>
    </row>
    <row r="283" customFormat="false" ht="15" hidden="false" customHeight="false" outlineLevel="0" collapsed="false">
      <c r="A283" s="32" t="s">
        <v>386</v>
      </c>
      <c r="B283" s="32" t="s">
        <v>459</v>
      </c>
      <c r="C283" s="32" t="s">
        <v>461</v>
      </c>
      <c r="D283" s="54" t="n">
        <v>664</v>
      </c>
      <c r="E283" s="54"/>
      <c r="F283" s="65" t="str">
        <f aca="false">IF(E283="","",D283-E283)</f>
        <v/>
      </c>
      <c r="G283" s="54" t="n">
        <v>653</v>
      </c>
      <c r="H283" s="54"/>
      <c r="I283" s="65" t="str">
        <f aca="false">IF(H283="","",G283-H283)</f>
        <v/>
      </c>
      <c r="J283" s="55" t="n">
        <f aca="false">IF(OR(D283="",D283+G283=0),"",D283/(D283+G283))</f>
        <v>0.5041761579347</v>
      </c>
      <c r="K283" s="55" t="str">
        <f aca="false">IF(E283="","",E283/(E283+H283))</f>
        <v/>
      </c>
      <c r="L283" s="66" t="str">
        <f aca="false">IF(OR(K283="",J283=""),"",(J283-K283)*100)</f>
        <v/>
      </c>
      <c r="M283" s="36" t="n">
        <v>3.24373994301843</v>
      </c>
      <c r="N283" s="36" t="n">
        <v>2.07911785891423</v>
      </c>
      <c r="O283" s="36" t="n">
        <f aca="false">SQRT(M283^2+N283^2)</f>
        <v>3.85286645099325</v>
      </c>
      <c r="P283" s="55" t="n">
        <f aca="false">IF(J283="","",MAX(0,J283-1.96*O283/100))</f>
        <v>0.428659975495232</v>
      </c>
      <c r="Q283" s="55" t="n">
        <f aca="false">IF(J283="","",MIN(1,J283+1.96*O283/100))</f>
        <v>0.579692340374168</v>
      </c>
      <c r="R283" s="32" t="str">
        <f aca="false">IF(L283="","",IF(ABS(L283)&lt;=O283,"Yes","No"))</f>
        <v/>
      </c>
      <c r="S283" s="32" t="str">
        <f aca="false">IF(L283="","",IF(ABS(L283)&lt;=1.96*O283,"Yes","No"))</f>
        <v/>
      </c>
      <c r="T283" s="54" t="n">
        <f aca="false">IF(D283="","",ROUND(SQRT(((D283+G283)*O283/100)^2+(J283*(D283+G283)*0.09179)^2),0))</f>
        <v>79</v>
      </c>
      <c r="U283" s="32" t="s">
        <v>703</v>
      </c>
    </row>
    <row r="284" customFormat="false" ht="15" hidden="false" customHeight="false" outlineLevel="0" collapsed="false">
      <c r="A284" s="32" t="s">
        <v>386</v>
      </c>
      <c r="B284" s="32" t="s">
        <v>459</v>
      </c>
      <c r="C284" s="32" t="s">
        <v>462</v>
      </c>
      <c r="D284" s="54" t="n">
        <v>812</v>
      </c>
      <c r="E284" s="54"/>
      <c r="F284" s="65" t="str">
        <f aca="false">IF(E284="","",D284-E284)</f>
        <v/>
      </c>
      <c r="G284" s="54" t="n">
        <v>741</v>
      </c>
      <c r="H284" s="54"/>
      <c r="I284" s="65" t="str">
        <f aca="false">IF(H284="","",G284-H284)</f>
        <v/>
      </c>
      <c r="J284" s="55" t="n">
        <f aca="false">IF(OR(D284="",D284+G284=0),"",D284/(D284+G284))</f>
        <v>0.522858982614295</v>
      </c>
      <c r="K284" s="55" t="str">
        <f aca="false">IF(E284="","",E284/(E284+H284))</f>
        <v/>
      </c>
      <c r="L284" s="66" t="str">
        <f aca="false">IF(OR(K284="",J284=""),"",(J284-K284)*100)</f>
        <v/>
      </c>
      <c r="M284" s="36" t="n">
        <v>3.24373994301843</v>
      </c>
      <c r="N284" s="36" t="n">
        <v>2.07911785891423</v>
      </c>
      <c r="O284" s="36" t="n">
        <f aca="false">SQRT(M284^2+N284^2)</f>
        <v>3.85286645099325</v>
      </c>
      <c r="P284" s="55" t="n">
        <f aca="false">IF(J284="","",MAX(0,J284-1.96*O284/100))</f>
        <v>0.447342800174827</v>
      </c>
      <c r="Q284" s="55" t="n">
        <f aca="false">IF(J284="","",MIN(1,J284+1.96*O284/100))</f>
        <v>0.598375165053763</v>
      </c>
      <c r="R284" s="32" t="str">
        <f aca="false">IF(L284="","",IF(ABS(L284)&lt;=O284,"Yes","No"))</f>
        <v/>
      </c>
      <c r="S284" s="32" t="str">
        <f aca="false">IF(L284="","",IF(ABS(L284)&lt;=1.96*O284,"Yes","No"))</f>
        <v/>
      </c>
      <c r="T284" s="54" t="n">
        <f aca="false">IF(D284="","",ROUND(SQRT(((D284+G284)*O284/100)^2+(J284*(D284+G284)*0.09179)^2),0))</f>
        <v>96</v>
      </c>
      <c r="U284" s="32" t="s">
        <v>703</v>
      </c>
    </row>
    <row r="285" customFormat="false" ht="15" hidden="false" customHeight="false" outlineLevel="0" collapsed="false">
      <c r="A285" s="32" t="s">
        <v>386</v>
      </c>
      <c r="B285" s="32" t="s">
        <v>459</v>
      </c>
      <c r="C285" s="32" t="s">
        <v>463</v>
      </c>
      <c r="D285" s="54" t="n">
        <v>747</v>
      </c>
      <c r="E285" s="54"/>
      <c r="F285" s="65" t="str">
        <f aca="false">IF(E285="","",D285-E285)</f>
        <v/>
      </c>
      <c r="G285" s="54" t="n">
        <v>726</v>
      </c>
      <c r="H285" s="54"/>
      <c r="I285" s="65" t="str">
        <f aca="false">IF(H285="","",G285-H285)</f>
        <v/>
      </c>
      <c r="J285" s="55" t="n">
        <f aca="false">IF(OR(D285="",D285+G285=0),"",D285/(D285+G285))</f>
        <v>0.507128309572301</v>
      </c>
      <c r="K285" s="55" t="str">
        <f aca="false">IF(E285="","",E285/(E285+H285))</f>
        <v/>
      </c>
      <c r="L285" s="66" t="str">
        <f aca="false">IF(OR(K285="",J285=""),"",(J285-K285)*100)</f>
        <v/>
      </c>
      <c r="M285" s="36" t="n">
        <v>3.24373994301843</v>
      </c>
      <c r="N285" s="36" t="n">
        <v>2.07911785891423</v>
      </c>
      <c r="O285" s="36" t="n">
        <f aca="false">SQRT(M285^2+N285^2)</f>
        <v>3.85286645099325</v>
      </c>
      <c r="P285" s="55" t="n">
        <f aca="false">IF(J285="","",MAX(0,J285-1.96*O285/100))</f>
        <v>0.431612127132834</v>
      </c>
      <c r="Q285" s="55" t="n">
        <f aca="false">IF(J285="","",MIN(1,J285+1.96*O285/100))</f>
        <v>0.582644492011769</v>
      </c>
      <c r="R285" s="32" t="str">
        <f aca="false">IF(L285="","",IF(ABS(L285)&lt;=O285,"Yes","No"))</f>
        <v/>
      </c>
      <c r="S285" s="32" t="str">
        <f aca="false">IF(L285="","",IF(ABS(L285)&lt;=1.96*O285,"Yes","No"))</f>
        <v/>
      </c>
      <c r="T285" s="54" t="n">
        <f aca="false">IF(D285="","",ROUND(SQRT(((D285+G285)*O285/100)^2+(J285*(D285+G285)*0.09179)^2),0))</f>
        <v>89</v>
      </c>
      <c r="U285" s="32" t="s">
        <v>703</v>
      </c>
    </row>
    <row r="286" customFormat="false" ht="15" hidden="false" customHeight="false" outlineLevel="0" collapsed="false">
      <c r="A286" s="32" t="s">
        <v>386</v>
      </c>
      <c r="B286" s="32" t="s">
        <v>459</v>
      </c>
      <c r="C286" s="32" t="s">
        <v>464</v>
      </c>
      <c r="D286" s="54" t="n">
        <v>985</v>
      </c>
      <c r="E286" s="54" t="n">
        <v>975</v>
      </c>
      <c r="F286" s="65" t="n">
        <f aca="false">IF(E286="","",D286-E286)</f>
        <v>10</v>
      </c>
      <c r="G286" s="54" t="n">
        <v>872</v>
      </c>
      <c r="H286" s="54" t="n">
        <v>935</v>
      </c>
      <c r="I286" s="65" t="n">
        <f aca="false">IF(H286="","",G286-H286)</f>
        <v>-63</v>
      </c>
      <c r="J286" s="55" t="n">
        <f aca="false">IF(OR(D286="",D286+G286=0),"",D286/(D286+G286))</f>
        <v>0.530425417339795</v>
      </c>
      <c r="K286" s="55" t="n">
        <f aca="false">IF(E286="","",E286/(E286+H286))</f>
        <v>0.510471204188482</v>
      </c>
      <c r="L286" s="66" t="n">
        <f aca="false">IF(OR(K286="",J286=""),"",(J286-K286)*100)</f>
        <v>1.99542131513137</v>
      </c>
      <c r="M286" s="36" t="n">
        <v>3.24373994301843</v>
      </c>
      <c r="N286" s="36" t="n">
        <v>2.07911785891423</v>
      </c>
      <c r="O286" s="36" t="n">
        <f aca="false">SQRT(M286^2+N286^2)</f>
        <v>3.85286645099325</v>
      </c>
      <c r="P286" s="55" t="n">
        <f aca="false">IF(J286="","",MAX(0,J286-1.96*O286/100))</f>
        <v>0.454909234900328</v>
      </c>
      <c r="Q286" s="55" t="n">
        <f aca="false">IF(J286="","",MIN(1,J286+1.96*O286/100))</f>
        <v>0.605941599779263</v>
      </c>
      <c r="R286" s="32" t="str">
        <f aca="false">IF(L286="","",IF(ABS(L286)&lt;=O286,"Yes","No"))</f>
        <v>Yes</v>
      </c>
      <c r="S286" s="32" t="str">
        <f aca="false">IF(L286="","",IF(ABS(L286)&lt;=1.96*O286,"Yes","No"))</f>
        <v>Yes</v>
      </c>
      <c r="T286" s="54" t="n">
        <f aca="false">IF(D286="","",ROUND(SQRT(((D286+G286)*O286/100)^2+(J286*(D286+G286)*0.09179)^2),0))</f>
        <v>115</v>
      </c>
      <c r="U286" s="32"/>
    </row>
    <row r="287" customFormat="false" ht="15" hidden="false" customHeight="false" outlineLevel="0" collapsed="false">
      <c r="A287" s="32" t="s">
        <v>386</v>
      </c>
      <c r="B287" s="32" t="s">
        <v>459</v>
      </c>
      <c r="C287" s="32" t="s">
        <v>465</v>
      </c>
      <c r="D287" s="54" t="n">
        <v>771</v>
      </c>
      <c r="E287" s="54"/>
      <c r="F287" s="65" t="str">
        <f aca="false">IF(E287="","",D287-E287)</f>
        <v/>
      </c>
      <c r="G287" s="54" t="n">
        <v>761</v>
      </c>
      <c r="H287" s="54"/>
      <c r="I287" s="65" t="str">
        <f aca="false">IF(H287="","",G287-H287)</f>
        <v/>
      </c>
      <c r="J287" s="55" t="n">
        <f aca="false">IF(OR(D287="",D287+G287=0),"",D287/(D287+G287))</f>
        <v>0.503263707571802</v>
      </c>
      <c r="K287" s="55" t="str">
        <f aca="false">IF(E287="","",E287/(E287+H287))</f>
        <v/>
      </c>
      <c r="L287" s="66" t="str">
        <f aca="false">IF(OR(K287="",J287=""),"",(J287-K287)*100)</f>
        <v/>
      </c>
      <c r="M287" s="36" t="n">
        <v>3.24373994301843</v>
      </c>
      <c r="N287" s="36" t="n">
        <v>2.07911785891423</v>
      </c>
      <c r="O287" s="36" t="n">
        <f aca="false">SQRT(M287^2+N287^2)</f>
        <v>3.85286645099325</v>
      </c>
      <c r="P287" s="55" t="n">
        <f aca="false">IF(J287="","",MAX(0,J287-1.96*O287/100))</f>
        <v>0.427747525132334</v>
      </c>
      <c r="Q287" s="55" t="n">
        <f aca="false">IF(J287="","",MIN(1,J287+1.96*O287/100))</f>
        <v>0.578779890011269</v>
      </c>
      <c r="R287" s="32" t="str">
        <f aca="false">IF(L287="","",IF(ABS(L287)&lt;=O287,"Yes","No"))</f>
        <v/>
      </c>
      <c r="S287" s="32" t="str">
        <f aca="false">IF(L287="","",IF(ABS(L287)&lt;=1.96*O287,"Yes","No"))</f>
        <v/>
      </c>
      <c r="T287" s="54" t="n">
        <f aca="false">IF(D287="","",ROUND(SQRT(((D287+G287)*O287/100)^2+(J287*(D287+G287)*0.09179)^2),0))</f>
        <v>92</v>
      </c>
      <c r="U287" s="32" t="s">
        <v>703</v>
      </c>
    </row>
    <row r="288" customFormat="false" ht="15" hidden="false" customHeight="false" outlineLevel="0" collapsed="false">
      <c r="A288" s="32" t="s">
        <v>386</v>
      </c>
      <c r="B288" s="32" t="s">
        <v>459</v>
      </c>
      <c r="C288" s="32" t="s">
        <v>466</v>
      </c>
      <c r="D288" s="54" t="n">
        <v>701</v>
      </c>
      <c r="E288" s="54"/>
      <c r="F288" s="65" t="str">
        <f aca="false">IF(E288="","",D288-E288)</f>
        <v/>
      </c>
      <c r="G288" s="54" t="n">
        <v>708</v>
      </c>
      <c r="H288" s="54"/>
      <c r="I288" s="65" t="str">
        <f aca="false">IF(H288="","",G288-H288)</f>
        <v/>
      </c>
      <c r="J288" s="55" t="n">
        <f aca="false">IF(OR(D288="",D288+G288=0),"",D288/(D288+G288))</f>
        <v>0.497515968772179</v>
      </c>
      <c r="K288" s="55" t="str">
        <f aca="false">IF(E288="","",E288/(E288+H288))</f>
        <v/>
      </c>
      <c r="L288" s="66" t="str">
        <f aca="false">IF(OR(K288="",J288=""),"",(J288-K288)*100)</f>
        <v/>
      </c>
      <c r="M288" s="36" t="n">
        <v>3.24373994301843</v>
      </c>
      <c r="N288" s="36" t="n">
        <v>2.07911785891423</v>
      </c>
      <c r="O288" s="36" t="n">
        <f aca="false">SQRT(M288^2+N288^2)</f>
        <v>3.85286645099325</v>
      </c>
      <c r="P288" s="55" t="n">
        <f aca="false">IF(J288="","",MAX(0,J288-1.96*O288/100))</f>
        <v>0.421999786332711</v>
      </c>
      <c r="Q288" s="55" t="n">
        <f aca="false">IF(J288="","",MIN(1,J288+1.96*O288/100))</f>
        <v>0.573032151211647</v>
      </c>
      <c r="R288" s="32" t="str">
        <f aca="false">IF(L288="","",IF(ABS(L288)&lt;=O288,"Yes","No"))</f>
        <v/>
      </c>
      <c r="S288" s="32" t="str">
        <f aca="false">IF(L288="","",IF(ABS(L288)&lt;=1.96*O288,"Yes","No"))</f>
        <v/>
      </c>
      <c r="T288" s="54" t="n">
        <f aca="false">IF(D288="","",ROUND(SQRT(((D288+G288)*O288/100)^2+(J288*(D288+G288)*0.09179)^2),0))</f>
        <v>84</v>
      </c>
      <c r="U288" s="32" t="s">
        <v>703</v>
      </c>
    </row>
    <row r="289" customFormat="false" ht="15" hidden="false" customHeight="false" outlineLevel="0" collapsed="false">
      <c r="A289" s="32" t="s">
        <v>386</v>
      </c>
      <c r="B289" s="32" t="s">
        <v>467</v>
      </c>
      <c r="C289" s="32" t="s">
        <v>467</v>
      </c>
      <c r="D289" s="54" t="n">
        <v>741</v>
      </c>
      <c r="E289" s="54" t="n">
        <v>714</v>
      </c>
      <c r="F289" s="65" t="n">
        <f aca="false">IF(E289="","",D289-E289)</f>
        <v>27</v>
      </c>
      <c r="G289" s="54" t="n">
        <v>524</v>
      </c>
      <c r="H289" s="54" t="n">
        <v>484</v>
      </c>
      <c r="I289" s="65" t="n">
        <f aca="false">IF(H289="","",G289-H289)</f>
        <v>40</v>
      </c>
      <c r="J289" s="55" t="n">
        <f aca="false">IF(OR(D289="",D289+G289=0),"",D289/(D289+G289))</f>
        <v>0.585770750988142</v>
      </c>
      <c r="K289" s="55" t="n">
        <f aca="false">IF(E289="","",E289/(E289+H289))</f>
        <v>0.595993322203673</v>
      </c>
      <c r="L289" s="66" t="n">
        <f aca="false">IF(OR(K289="",J289=""),"",(J289-K289)*100)</f>
        <v>-1.02225712155305</v>
      </c>
      <c r="M289" s="36" t="n">
        <v>3.24373994301843</v>
      </c>
      <c r="N289" s="36" t="n">
        <v>2.07911785891423</v>
      </c>
      <c r="O289" s="36" t="n">
        <f aca="false">SQRT(M289^2+N289^2)</f>
        <v>3.85286645099325</v>
      </c>
      <c r="P289" s="55" t="n">
        <f aca="false">IF(J289="","",MAX(0,J289-1.96*O289/100))</f>
        <v>0.510254568548675</v>
      </c>
      <c r="Q289" s="55" t="n">
        <f aca="false">IF(J289="","",MIN(1,J289+1.96*O289/100))</f>
        <v>0.66128693342761</v>
      </c>
      <c r="R289" s="32" t="str">
        <f aca="false">IF(L289="","",IF(ABS(L289)&lt;=O289,"Yes","No"))</f>
        <v>Yes</v>
      </c>
      <c r="S289" s="32" t="str">
        <f aca="false">IF(L289="","",IF(ABS(L289)&lt;=1.96*O289,"Yes","No"))</f>
        <v>Yes</v>
      </c>
      <c r="T289" s="54" t="n">
        <f aca="false">IF(D289="","",ROUND(SQRT(((D289+G289)*O289/100)^2+(J289*(D289+G289)*0.09179)^2),0))</f>
        <v>84</v>
      </c>
      <c r="U289" s="32"/>
    </row>
    <row r="290" customFormat="false" ht="15" hidden="false" customHeight="false" outlineLevel="0" collapsed="false">
      <c r="A290" s="32" t="s">
        <v>386</v>
      </c>
      <c r="B290" s="32" t="s">
        <v>468</v>
      </c>
      <c r="C290" s="32" t="s">
        <v>468</v>
      </c>
      <c r="D290" s="54" t="n">
        <v>99</v>
      </c>
      <c r="E290" s="54" t="n">
        <v>109</v>
      </c>
      <c r="F290" s="65" t="n">
        <f aca="false">IF(E290="","",D290-E290)</f>
        <v>-10</v>
      </c>
      <c r="G290" s="54" t="n">
        <v>106</v>
      </c>
      <c r="H290" s="54" t="n">
        <v>97</v>
      </c>
      <c r="I290" s="65" t="n">
        <f aca="false">IF(H290="","",G290-H290)</f>
        <v>9</v>
      </c>
      <c r="J290" s="55" t="n">
        <f aca="false">IF(OR(D290="",D290+G290=0),"",D290/(D290+G290))</f>
        <v>0.482926829268293</v>
      </c>
      <c r="K290" s="55" t="n">
        <f aca="false">IF(E290="","",E290/(E290+H290))</f>
        <v>0.529126213592233</v>
      </c>
      <c r="L290" s="66" t="n">
        <f aca="false">IF(OR(K290="",J290=""),"",(J290-K290)*100)</f>
        <v>-4.61993843239403</v>
      </c>
      <c r="M290" s="36" t="n">
        <v>6.05013361813634</v>
      </c>
      <c r="N290" s="36" t="n">
        <v>2.07911785891423</v>
      </c>
      <c r="O290" s="36" t="n">
        <f aca="false">SQRT(M290^2+N290^2)</f>
        <v>6.39740946544455</v>
      </c>
      <c r="P290" s="55" t="n">
        <f aca="false">IF(J290="","",MAX(0,J290-1.96*O290/100))</f>
        <v>0.357537603745579</v>
      </c>
      <c r="Q290" s="55" t="n">
        <f aca="false">IF(J290="","",MIN(1,J290+1.96*O290/100))</f>
        <v>0.608316054791006</v>
      </c>
      <c r="R290" s="32" t="str">
        <f aca="false">IF(L290="","",IF(ABS(L290)&lt;=O290,"Yes","No"))</f>
        <v>Yes</v>
      </c>
      <c r="S290" s="32" t="str">
        <f aca="false">IF(L290="","",IF(ABS(L290)&lt;=1.96*O290,"Yes","No"))</f>
        <v>Yes</v>
      </c>
      <c r="T290" s="54" t="n">
        <f aca="false">IF(D290="","",ROUND(SQRT(((D290+G290)*O290/100)^2+(J290*(D290+G290)*0.15542)^2),0))</f>
        <v>20</v>
      </c>
      <c r="U290" s="32"/>
    </row>
    <row r="291" customFormat="false" ht="15" hidden="false" customHeight="false" outlineLevel="0" collapsed="false">
      <c r="A291" s="32" t="s">
        <v>386</v>
      </c>
      <c r="B291" s="32" t="s">
        <v>293</v>
      </c>
      <c r="C291" s="32" t="s">
        <v>469</v>
      </c>
      <c r="D291" s="54" t="n">
        <v>933</v>
      </c>
      <c r="E291" s="54" t="n">
        <v>955</v>
      </c>
      <c r="F291" s="65" t="n">
        <f aca="false">IF(E291="","",D291-E291)</f>
        <v>-22</v>
      </c>
      <c r="G291" s="54" t="n">
        <v>707</v>
      </c>
      <c r="H291" s="54" t="n">
        <v>692</v>
      </c>
      <c r="I291" s="65" t="n">
        <f aca="false">IF(H291="","",G291-H291)</f>
        <v>15</v>
      </c>
      <c r="J291" s="55" t="n">
        <f aca="false">IF(OR(D291="",D291+G291=0),"",D291/(D291+G291))</f>
        <v>0.56890243902439</v>
      </c>
      <c r="K291" s="55" t="n">
        <f aca="false">IF(E291="","",E291/(E291+H291))</f>
        <v>0.579842137219186</v>
      </c>
      <c r="L291" s="66" t="n">
        <f aca="false">IF(OR(K291="",J291=""),"",(J291-K291)*100)</f>
        <v>-1.09396981947962</v>
      </c>
      <c r="M291" s="36" t="n">
        <v>3.24373994301843</v>
      </c>
      <c r="N291" s="36" t="n">
        <v>2.07911785891423</v>
      </c>
      <c r="O291" s="36" t="n">
        <f aca="false">SQRT(M291^2+N291^2)</f>
        <v>3.85286645099325</v>
      </c>
      <c r="P291" s="55" t="n">
        <f aca="false">IF(J291="","",MAX(0,J291-1.96*O291/100))</f>
        <v>0.493386256584923</v>
      </c>
      <c r="Q291" s="55" t="n">
        <f aca="false">IF(J291="","",MIN(1,J291+1.96*O291/100))</f>
        <v>0.644418621463858</v>
      </c>
      <c r="R291" s="32" t="str">
        <f aca="false">IF(L291="","",IF(ABS(L291)&lt;=O291,"Yes","No"))</f>
        <v>Yes</v>
      </c>
      <c r="S291" s="32" t="str">
        <f aca="false">IF(L291="","",IF(ABS(L291)&lt;=1.96*O291,"Yes","No"))</f>
        <v>Yes</v>
      </c>
      <c r="T291" s="54" t="n">
        <f aca="false">IF(D291="","",ROUND(SQRT(((D291+G291)*O291/100)^2+(J291*(D291+G291)*0.09179)^2),0))</f>
        <v>106</v>
      </c>
      <c r="U291" s="32"/>
    </row>
    <row r="292" customFormat="false" ht="15" hidden="false" customHeight="false" outlineLevel="0" collapsed="false">
      <c r="A292" s="32" t="s">
        <v>386</v>
      </c>
      <c r="B292" s="32" t="s">
        <v>293</v>
      </c>
      <c r="C292" s="32" t="s">
        <v>470</v>
      </c>
      <c r="D292" s="54" t="n">
        <v>859</v>
      </c>
      <c r="E292" s="54" t="n">
        <v>910</v>
      </c>
      <c r="F292" s="65" t="n">
        <f aca="false">IF(E292="","",D292-E292)</f>
        <v>-51</v>
      </c>
      <c r="G292" s="54" t="n">
        <v>765</v>
      </c>
      <c r="H292" s="54" t="n">
        <v>742</v>
      </c>
      <c r="I292" s="65" t="n">
        <f aca="false">IF(H292="","",G292-H292)</f>
        <v>23</v>
      </c>
      <c r="J292" s="55" t="n">
        <f aca="false">IF(OR(D292="",D292+G292=0),"",D292/(D292+G292))</f>
        <v>0.528940886699507</v>
      </c>
      <c r="K292" s="55" t="n">
        <f aca="false">IF(E292="","",E292/(E292+H292))</f>
        <v>0.550847457627119</v>
      </c>
      <c r="L292" s="66" t="n">
        <f aca="false">IF(OR(K292="",J292=""),"",(J292-K292)*100)</f>
        <v>-2.19065709276113</v>
      </c>
      <c r="M292" s="36" t="n">
        <v>3.24373994301843</v>
      </c>
      <c r="N292" s="36" t="n">
        <v>2.07911785891423</v>
      </c>
      <c r="O292" s="36" t="n">
        <f aca="false">SQRT(M292^2+N292^2)</f>
        <v>3.85286645099325</v>
      </c>
      <c r="P292" s="55" t="n">
        <f aca="false">IF(J292="","",MAX(0,J292-1.96*O292/100))</f>
        <v>0.45342470426004</v>
      </c>
      <c r="Q292" s="55" t="n">
        <f aca="false">IF(J292="","",MIN(1,J292+1.96*O292/100))</f>
        <v>0.604457069138975</v>
      </c>
      <c r="R292" s="32" t="str">
        <f aca="false">IF(L292="","",IF(ABS(L292)&lt;=O292,"Yes","No"))</f>
        <v>Yes</v>
      </c>
      <c r="S292" s="32" t="str">
        <f aca="false">IF(L292="","",IF(ABS(L292)&lt;=1.96*O292,"Yes","No"))</f>
        <v>Yes</v>
      </c>
      <c r="T292" s="54" t="n">
        <f aca="false">IF(D292="","",ROUND(SQRT(((D292+G292)*O292/100)^2+(J292*(D292+G292)*0.09179)^2),0))</f>
        <v>101</v>
      </c>
      <c r="U292" s="32"/>
    </row>
    <row r="293" customFormat="false" ht="15" hidden="false" customHeight="false" outlineLevel="0" collapsed="false">
      <c r="A293" s="32" t="s">
        <v>386</v>
      </c>
      <c r="B293" s="32" t="s">
        <v>293</v>
      </c>
      <c r="C293" s="32" t="s">
        <v>471</v>
      </c>
      <c r="D293" s="54" t="n">
        <v>436</v>
      </c>
      <c r="E293" s="54" t="n">
        <v>446</v>
      </c>
      <c r="F293" s="65" t="n">
        <f aca="false">IF(E293="","",D293-E293)</f>
        <v>-10</v>
      </c>
      <c r="G293" s="54" t="n">
        <v>419</v>
      </c>
      <c r="H293" s="54" t="n">
        <v>410</v>
      </c>
      <c r="I293" s="65" t="n">
        <f aca="false">IF(H293="","",G293-H293)</f>
        <v>9</v>
      </c>
      <c r="J293" s="55" t="n">
        <f aca="false">IF(OR(D293="",D293+G293=0),"",D293/(D293+G293))</f>
        <v>0.509941520467836</v>
      </c>
      <c r="K293" s="55" t="n">
        <f aca="false">IF(E293="","",E293/(E293+H293))</f>
        <v>0.521028037383178</v>
      </c>
      <c r="L293" s="66" t="n">
        <f aca="false">IF(OR(K293="",J293=""),"",(J293-K293)*100)</f>
        <v>-1.10865169153414</v>
      </c>
      <c r="M293" s="36" t="n">
        <v>3.93172104178679</v>
      </c>
      <c r="N293" s="36" t="n">
        <v>2.07911785891423</v>
      </c>
      <c r="O293" s="36" t="n">
        <f aca="false">SQRT(M293^2+N293^2)</f>
        <v>4.44760176068913</v>
      </c>
      <c r="P293" s="55" t="n">
        <f aca="false">IF(J293="","",MAX(0,J293-1.96*O293/100))</f>
        <v>0.422768525958329</v>
      </c>
      <c r="Q293" s="55" t="n">
        <f aca="false">IF(J293="","",MIN(1,J293+1.96*O293/100))</f>
        <v>0.597114514977343</v>
      </c>
      <c r="R293" s="32" t="str">
        <f aca="false">IF(L293="","",IF(ABS(L293)&lt;=O293,"Yes","No"))</f>
        <v>Yes</v>
      </c>
      <c r="S293" s="32" t="str">
        <f aca="false">IF(L293="","",IF(ABS(L293)&lt;=1.96*O293,"Yes","No"))</f>
        <v>Yes</v>
      </c>
      <c r="T293" s="54" t="n">
        <f aca="false">IF(D293="","",ROUND(SQRT(((D293+G293)*O293/100)^2+(J293*(D293+G293)*0.09439)^2),0))</f>
        <v>56</v>
      </c>
      <c r="U293" s="32"/>
    </row>
    <row r="294" customFormat="false" ht="15" hidden="false" customHeight="false" outlineLevel="0" collapsed="false">
      <c r="A294" s="32" t="s">
        <v>386</v>
      </c>
      <c r="B294" s="32" t="s">
        <v>293</v>
      </c>
      <c r="C294" s="32" t="s">
        <v>472</v>
      </c>
      <c r="D294" s="54" t="n">
        <v>730</v>
      </c>
      <c r="E294" s="54" t="n">
        <v>744</v>
      </c>
      <c r="F294" s="65" t="n">
        <f aca="false">IF(E294="","",D294-E294)</f>
        <v>-14</v>
      </c>
      <c r="G294" s="54" t="n">
        <v>707</v>
      </c>
      <c r="H294" s="54" t="n">
        <v>678</v>
      </c>
      <c r="I294" s="65" t="n">
        <f aca="false">IF(H294="","",G294-H294)</f>
        <v>29</v>
      </c>
      <c r="J294" s="55" t="n">
        <f aca="false">IF(OR(D294="",D294+G294=0),"",D294/(D294+G294))</f>
        <v>0.508002783576896</v>
      </c>
      <c r="K294" s="55" t="n">
        <f aca="false">IF(E294="","",E294/(E294+H294))</f>
        <v>0.523206751054852</v>
      </c>
      <c r="L294" s="66" t="n">
        <f aca="false">IF(OR(K294="",J294=""),"",(J294-K294)*100)</f>
        <v>-1.5203967477956</v>
      </c>
      <c r="M294" s="36" t="n">
        <v>3.24373994301843</v>
      </c>
      <c r="N294" s="36" t="n">
        <v>2.07911785891423</v>
      </c>
      <c r="O294" s="36" t="n">
        <f aca="false">SQRT(M294^2+N294^2)</f>
        <v>3.85286645099325</v>
      </c>
      <c r="P294" s="55" t="n">
        <f aca="false">IF(J294="","",MAX(0,J294-1.96*O294/100))</f>
        <v>0.432486601137429</v>
      </c>
      <c r="Q294" s="55" t="n">
        <f aca="false">IF(J294="","",MIN(1,J294+1.96*O294/100))</f>
        <v>0.583518966016364</v>
      </c>
      <c r="R294" s="32" t="str">
        <f aca="false">IF(L294="","",IF(ABS(L294)&lt;=O294,"Yes","No"))</f>
        <v>Yes</v>
      </c>
      <c r="S294" s="32" t="str">
        <f aca="false">IF(L294="","",IF(ABS(L294)&lt;=1.96*O294,"Yes","No"))</f>
        <v>Yes</v>
      </c>
      <c r="T294" s="54" t="n">
        <f aca="false">IF(D294="","",ROUND(SQRT(((D294+G294)*O294/100)^2+(J294*(D294+G294)*0.09179)^2),0))</f>
        <v>87</v>
      </c>
      <c r="U294" s="32"/>
    </row>
    <row r="295" customFormat="false" ht="15" hidden="false" customHeight="false" outlineLevel="0" collapsed="false">
      <c r="A295" s="32" t="s">
        <v>386</v>
      </c>
      <c r="B295" s="32" t="s">
        <v>293</v>
      </c>
      <c r="C295" s="32" t="s">
        <v>473</v>
      </c>
      <c r="D295" s="54" t="n">
        <v>778</v>
      </c>
      <c r="E295" s="54" t="n">
        <v>775</v>
      </c>
      <c r="F295" s="65" t="n">
        <f aca="false">IF(E295="","",D295-E295)</f>
        <v>3</v>
      </c>
      <c r="G295" s="54" t="n">
        <v>639</v>
      </c>
      <c r="H295" s="54" t="n">
        <v>645</v>
      </c>
      <c r="I295" s="65" t="n">
        <f aca="false">IF(H295="","",G295-H295)</f>
        <v>-6</v>
      </c>
      <c r="J295" s="55" t="n">
        <f aca="false">IF(OR(D295="",D295+G295=0),"",D295/(D295+G295))</f>
        <v>0.549047282992237</v>
      </c>
      <c r="K295" s="55" t="n">
        <f aca="false">IF(E295="","",E295/(E295+H295))</f>
        <v>0.545774647887324</v>
      </c>
      <c r="L295" s="66" t="n">
        <f aca="false">IF(OR(K295="",J295=""),"",(J295-K295)*100)</f>
        <v>0.327263510491316</v>
      </c>
      <c r="M295" s="36" t="n">
        <v>3.24373994301843</v>
      </c>
      <c r="N295" s="36" t="n">
        <v>2.07911785891423</v>
      </c>
      <c r="O295" s="36" t="n">
        <f aca="false">SQRT(M295^2+N295^2)</f>
        <v>3.85286645099325</v>
      </c>
      <c r="P295" s="55" t="n">
        <f aca="false">IF(J295="","",MAX(0,J295-1.96*O295/100))</f>
        <v>0.47353110055277</v>
      </c>
      <c r="Q295" s="55" t="n">
        <f aca="false">IF(J295="","",MIN(1,J295+1.96*O295/100))</f>
        <v>0.624563465431705</v>
      </c>
      <c r="R295" s="32" t="str">
        <f aca="false">IF(L295="","",IF(ABS(L295)&lt;=O295,"Yes","No"))</f>
        <v>Yes</v>
      </c>
      <c r="S295" s="32" t="str">
        <f aca="false">IF(L295="","",IF(ABS(L295)&lt;=1.96*O295,"Yes","No"))</f>
        <v>Yes</v>
      </c>
      <c r="T295" s="54" t="n">
        <f aca="false">IF(D295="","",ROUND(SQRT(((D295+G295)*O295/100)^2+(J295*(D295+G295)*0.09179)^2),0))</f>
        <v>90</v>
      </c>
      <c r="U295" s="32"/>
    </row>
    <row r="296" customFormat="false" ht="15" hidden="false" customHeight="false" outlineLevel="0" collapsed="false">
      <c r="A296" s="32" t="s">
        <v>386</v>
      </c>
      <c r="B296" s="32" t="s">
        <v>293</v>
      </c>
      <c r="C296" s="32" t="s">
        <v>474</v>
      </c>
      <c r="D296" s="54" t="n">
        <v>511</v>
      </c>
      <c r="E296" s="54" t="n">
        <v>511</v>
      </c>
      <c r="F296" s="65" t="n">
        <f aca="false">IF(E296="","",D296-E296)</f>
        <v>0</v>
      </c>
      <c r="G296" s="54" t="n">
        <v>466</v>
      </c>
      <c r="H296" s="54" t="n">
        <v>453</v>
      </c>
      <c r="I296" s="65" t="n">
        <f aca="false">IF(H296="","",G296-H296)</f>
        <v>13</v>
      </c>
      <c r="J296" s="55" t="n">
        <f aca="false">IF(OR(D296="",D296+G296=0),"",D296/(D296+G296))</f>
        <v>0.523029682702149</v>
      </c>
      <c r="K296" s="55" t="n">
        <f aca="false">IF(E296="","",E296/(E296+H296))</f>
        <v>0.530082987551867</v>
      </c>
      <c r="L296" s="66" t="n">
        <f aca="false">IF(OR(K296="",J296=""),"",(J296-K296)*100)</f>
        <v>-0.705330484971778</v>
      </c>
      <c r="M296" s="36" t="n">
        <v>3.93172104178679</v>
      </c>
      <c r="N296" s="36" t="n">
        <v>2.07911785891423</v>
      </c>
      <c r="O296" s="36" t="n">
        <f aca="false">SQRT(M296^2+N296^2)</f>
        <v>4.44760176068913</v>
      </c>
      <c r="P296" s="55" t="n">
        <f aca="false">IF(J296="","",MAX(0,J296-1.96*O296/100))</f>
        <v>0.435856688192642</v>
      </c>
      <c r="Q296" s="55" t="n">
        <f aca="false">IF(J296="","",MIN(1,J296+1.96*O296/100))</f>
        <v>0.610202677211656</v>
      </c>
      <c r="R296" s="32" t="str">
        <f aca="false">IF(L296="","",IF(ABS(L296)&lt;=O296,"Yes","No"))</f>
        <v>Yes</v>
      </c>
      <c r="S296" s="32" t="str">
        <f aca="false">IF(L296="","",IF(ABS(L296)&lt;=1.96*O296,"Yes","No"))</f>
        <v>Yes</v>
      </c>
      <c r="T296" s="54" t="n">
        <f aca="false">IF(D296="","",ROUND(SQRT(((D296+G296)*O296/100)^2+(J296*(D296+G296)*0.09439)^2),0))</f>
        <v>65</v>
      </c>
      <c r="U296" s="32"/>
    </row>
    <row r="297" customFormat="false" ht="15" hidden="false" customHeight="false" outlineLevel="0" collapsed="false">
      <c r="A297" s="32" t="s">
        <v>386</v>
      </c>
      <c r="B297" s="32" t="s">
        <v>475</v>
      </c>
      <c r="C297" s="32" t="s">
        <v>476</v>
      </c>
      <c r="D297" s="54" t="n">
        <v>567</v>
      </c>
      <c r="E297" s="54" t="n">
        <v>553</v>
      </c>
      <c r="F297" s="65" t="n">
        <f aca="false">IF(E297="","",D297-E297)</f>
        <v>14</v>
      </c>
      <c r="G297" s="54" t="n">
        <v>625</v>
      </c>
      <c r="H297" s="54" t="n">
        <v>581</v>
      </c>
      <c r="I297" s="65" t="n">
        <f aca="false">IF(H297="","",G297-H297)</f>
        <v>44</v>
      </c>
      <c r="J297" s="55" t="n">
        <f aca="false">IF(OR(D297="",D297+G297=0),"",D297/(D297+G297))</f>
        <v>0.475671140939597</v>
      </c>
      <c r="K297" s="55" t="n">
        <f aca="false">IF(E297="","",E297/(E297+H297))</f>
        <v>0.487654320987654</v>
      </c>
      <c r="L297" s="66" t="n">
        <f aca="false">IF(OR(K297="",J297=""),"",(J297-K297)*100)</f>
        <v>-1.1983180048057</v>
      </c>
      <c r="M297" s="36" t="n">
        <v>3.93172104178679</v>
      </c>
      <c r="N297" s="36" t="n">
        <v>2.07911785891423</v>
      </c>
      <c r="O297" s="36" t="n">
        <f aca="false">SQRT(M297^2+N297^2)</f>
        <v>4.44760176068913</v>
      </c>
      <c r="P297" s="55" t="n">
        <f aca="false">IF(J297="","",MAX(0,J297-1.96*O297/100))</f>
        <v>0.38849814643009</v>
      </c>
      <c r="Q297" s="55" t="n">
        <f aca="false">IF(J297="","",MIN(1,J297+1.96*O297/100))</f>
        <v>0.562844135449104</v>
      </c>
      <c r="R297" s="32" t="str">
        <f aca="false">IF(L297="","",IF(ABS(L297)&lt;=O297,"Yes","No"))</f>
        <v>Yes</v>
      </c>
      <c r="S297" s="32" t="str">
        <f aca="false">IF(L297="","",IF(ABS(L297)&lt;=1.96*O297,"Yes","No"))</f>
        <v>Yes</v>
      </c>
      <c r="T297" s="54" t="n">
        <f aca="false">IF(D297="","",ROUND(SQRT(((D297+G297)*O297/100)^2+(J297*(D297+G297)*0.09439)^2),0))</f>
        <v>75</v>
      </c>
      <c r="U297" s="32"/>
    </row>
    <row r="298" customFormat="false" ht="15" hidden="false" customHeight="false" outlineLevel="0" collapsed="false">
      <c r="A298" s="32" t="s">
        <v>386</v>
      </c>
      <c r="B298" s="32" t="s">
        <v>475</v>
      </c>
      <c r="C298" s="32" t="s">
        <v>477</v>
      </c>
      <c r="D298" s="54" t="n">
        <v>464</v>
      </c>
      <c r="E298" s="54" t="n">
        <v>473</v>
      </c>
      <c r="F298" s="65" t="n">
        <f aca="false">IF(E298="","",D298-E298)</f>
        <v>-9</v>
      </c>
      <c r="G298" s="54" t="n">
        <v>431</v>
      </c>
      <c r="H298" s="54" t="n">
        <v>465</v>
      </c>
      <c r="I298" s="65" t="n">
        <f aca="false">IF(H298="","",G298-H298)</f>
        <v>-34</v>
      </c>
      <c r="J298" s="55" t="n">
        <f aca="false">IF(OR(D298="",D298+G298=0),"",D298/(D298+G298))</f>
        <v>0.518435754189944</v>
      </c>
      <c r="K298" s="55" t="n">
        <f aca="false">IF(E298="","",E298/(E298+H298))</f>
        <v>0.504264392324094</v>
      </c>
      <c r="L298" s="66" t="n">
        <f aca="false">IF(OR(K298="",J298=""),"",(J298-K298)*100)</f>
        <v>1.41713618658503</v>
      </c>
      <c r="M298" s="36" t="n">
        <v>3.93172104178679</v>
      </c>
      <c r="N298" s="36" t="n">
        <v>2.07911785891423</v>
      </c>
      <c r="O298" s="36" t="n">
        <f aca="false">SQRT(M298^2+N298^2)</f>
        <v>4.44760176068913</v>
      </c>
      <c r="P298" s="55" t="n">
        <f aca="false">IF(J298="","",MAX(0,J298-1.96*O298/100))</f>
        <v>0.431262759680437</v>
      </c>
      <c r="Q298" s="55" t="n">
        <f aca="false">IF(J298="","",MIN(1,J298+1.96*O298/100))</f>
        <v>0.605608748699451</v>
      </c>
      <c r="R298" s="32" t="str">
        <f aca="false">IF(L298="","",IF(ABS(L298)&lt;=O298,"Yes","No"))</f>
        <v>Yes</v>
      </c>
      <c r="S298" s="32" t="str">
        <f aca="false">IF(L298="","",IF(ABS(L298)&lt;=1.96*O298,"Yes","No"))</f>
        <v>Yes</v>
      </c>
      <c r="T298" s="54" t="n">
        <f aca="false">IF(D298="","",ROUND(SQRT(((D298+G298)*O298/100)^2+(J298*(D298+G298)*0.09439)^2),0))</f>
        <v>59</v>
      </c>
      <c r="U298" s="32"/>
    </row>
    <row r="299" customFormat="false" ht="15" hidden="false" customHeight="false" outlineLevel="0" collapsed="false">
      <c r="A299" s="32" t="s">
        <v>386</v>
      </c>
      <c r="B299" s="32" t="s">
        <v>475</v>
      </c>
      <c r="C299" s="32" t="s">
        <v>478</v>
      </c>
      <c r="D299" s="54" t="n">
        <v>691</v>
      </c>
      <c r="E299" s="54" t="n">
        <v>700</v>
      </c>
      <c r="F299" s="65" t="n">
        <f aca="false">IF(E299="","",D299-E299)</f>
        <v>-9</v>
      </c>
      <c r="G299" s="54" t="n">
        <v>581</v>
      </c>
      <c r="H299" s="54" t="n">
        <v>639</v>
      </c>
      <c r="I299" s="65" t="n">
        <f aca="false">IF(H299="","",G299-H299)</f>
        <v>-58</v>
      </c>
      <c r="J299" s="55" t="n">
        <f aca="false">IF(OR(D299="",D299+G299=0),"",D299/(D299+G299))</f>
        <v>0.543238993710692</v>
      </c>
      <c r="K299" s="55" t="n">
        <f aca="false">IF(E299="","",E299/(E299+H299))</f>
        <v>0.522778192681105</v>
      </c>
      <c r="L299" s="66" t="n">
        <f aca="false">IF(OR(K299="",J299=""),"",(J299-K299)*100)</f>
        <v>2.04608010295866</v>
      </c>
      <c r="M299" s="36" t="n">
        <v>3.24373994301843</v>
      </c>
      <c r="N299" s="36" t="n">
        <v>2.07911785891423</v>
      </c>
      <c r="O299" s="36" t="n">
        <f aca="false">SQRT(M299^2+N299^2)</f>
        <v>3.85286645099325</v>
      </c>
      <c r="P299" s="55" t="n">
        <f aca="false">IF(J299="","",MAX(0,J299-1.96*O299/100))</f>
        <v>0.467722811271224</v>
      </c>
      <c r="Q299" s="55" t="n">
        <f aca="false">IF(J299="","",MIN(1,J299+1.96*O299/100))</f>
        <v>0.61875517615016</v>
      </c>
      <c r="R299" s="32" t="str">
        <f aca="false">IF(L299="","",IF(ABS(L299)&lt;=O299,"Yes","No"))</f>
        <v>Yes</v>
      </c>
      <c r="S299" s="32" t="str">
        <f aca="false">IF(L299="","",IF(ABS(L299)&lt;=1.96*O299,"Yes","No"))</f>
        <v>Yes</v>
      </c>
      <c r="T299" s="54" t="n">
        <f aca="false">IF(D299="","",ROUND(SQRT(((D299+G299)*O299/100)^2+(J299*(D299+G299)*0.09179)^2),0))</f>
        <v>80</v>
      </c>
      <c r="U299" s="32"/>
    </row>
    <row r="300" customFormat="false" ht="15" hidden="false" customHeight="false" outlineLevel="0" collapsed="false">
      <c r="A300" s="32" t="s">
        <v>386</v>
      </c>
      <c r="B300" s="32" t="s">
        <v>479</v>
      </c>
      <c r="C300" s="32" t="s">
        <v>480</v>
      </c>
      <c r="D300" s="54" t="n">
        <v>522</v>
      </c>
      <c r="E300" s="54" t="n">
        <v>546</v>
      </c>
      <c r="F300" s="65" t="n">
        <f aca="false">IF(E300="","",D300-E300)</f>
        <v>-24</v>
      </c>
      <c r="G300" s="54" t="n">
        <v>1136</v>
      </c>
      <c r="H300" s="54" t="n">
        <v>1089</v>
      </c>
      <c r="I300" s="65" t="n">
        <f aca="false">IF(H300="","",G300-H300)</f>
        <v>47</v>
      </c>
      <c r="J300" s="55" t="n">
        <f aca="false">IF(OR(D300="",D300+G300=0),"",D300/(D300+G300))</f>
        <v>0.314837153196622</v>
      </c>
      <c r="K300" s="55" t="n">
        <f aca="false">IF(E300="","",E300/(E300+H300))</f>
        <v>0.33394495412844</v>
      </c>
      <c r="L300" s="66" t="n">
        <f aca="false">IF(OR(K300="",J300=""),"",(J300-K300)*100)</f>
        <v>-1.9107800931818</v>
      </c>
      <c r="M300" s="36" t="n">
        <v>3.24373994301843</v>
      </c>
      <c r="N300" s="36" t="n">
        <v>2.07911785891423</v>
      </c>
      <c r="O300" s="36" t="n">
        <f aca="false">SQRT(M300^2+N300^2)</f>
        <v>3.85286645099325</v>
      </c>
      <c r="P300" s="55" t="n">
        <f aca="false">IF(J300="","",MAX(0,J300-1.96*O300/100))</f>
        <v>0.239320970757155</v>
      </c>
      <c r="Q300" s="55" t="n">
        <f aca="false">IF(J300="","",MIN(1,J300+1.96*O300/100))</f>
        <v>0.39035333563609</v>
      </c>
      <c r="R300" s="32" t="str">
        <f aca="false">IF(L300="","",IF(ABS(L300)&lt;=O300,"Yes","No"))</f>
        <v>Yes</v>
      </c>
      <c r="S300" s="32" t="str">
        <f aca="false">IF(L300="","",IF(ABS(L300)&lt;=1.96*O300,"Yes","No"))</f>
        <v>Yes</v>
      </c>
      <c r="T300" s="54" t="n">
        <f aca="false">IF(D300="","",ROUND(SQRT(((D300+G300)*O300/100)^2+(J300*(D300+G300)*0.09179)^2),0))</f>
        <v>80</v>
      </c>
      <c r="U300" s="32"/>
    </row>
    <row r="301" customFormat="false" ht="15" hidden="false" customHeight="false" outlineLevel="0" collapsed="false">
      <c r="A301" s="32" t="s">
        <v>386</v>
      </c>
      <c r="B301" s="32" t="s">
        <v>479</v>
      </c>
      <c r="C301" s="32" t="s">
        <v>481</v>
      </c>
      <c r="D301" s="54" t="n">
        <v>599</v>
      </c>
      <c r="E301" s="54" t="n">
        <v>636</v>
      </c>
      <c r="F301" s="65" t="n">
        <f aca="false">IF(E301="","",D301-E301)</f>
        <v>-37</v>
      </c>
      <c r="G301" s="54" t="n">
        <v>1251</v>
      </c>
      <c r="H301" s="54" t="n">
        <v>1262</v>
      </c>
      <c r="I301" s="65" t="n">
        <f aca="false">IF(H301="","",G301-H301)</f>
        <v>-11</v>
      </c>
      <c r="J301" s="55" t="n">
        <f aca="false">IF(OR(D301="",D301+G301=0),"",D301/(D301+G301))</f>
        <v>0.323783783783784</v>
      </c>
      <c r="K301" s="55" t="n">
        <f aca="false">IF(E301="","",E301/(E301+H301))</f>
        <v>0.33508956796628</v>
      </c>
      <c r="L301" s="66" t="n">
        <f aca="false">IF(OR(K301="",J301=""),"",(J301-K301)*100)</f>
        <v>-1.13057841824965</v>
      </c>
      <c r="M301" s="36" t="n">
        <v>3.24373994301843</v>
      </c>
      <c r="N301" s="36" t="n">
        <v>2.07911785891423</v>
      </c>
      <c r="O301" s="36" t="n">
        <f aca="false">SQRT(M301^2+N301^2)</f>
        <v>3.85286645099325</v>
      </c>
      <c r="P301" s="55" t="n">
        <f aca="false">IF(J301="","",MAX(0,J301-1.96*O301/100))</f>
        <v>0.248267601344316</v>
      </c>
      <c r="Q301" s="55" t="n">
        <f aca="false">IF(J301="","",MIN(1,J301+1.96*O301/100))</f>
        <v>0.399299966223251</v>
      </c>
      <c r="R301" s="32" t="str">
        <f aca="false">IF(L301="","",IF(ABS(L301)&lt;=O301,"Yes","No"))</f>
        <v>Yes</v>
      </c>
      <c r="S301" s="32" t="str">
        <f aca="false">IF(L301="","",IF(ABS(L301)&lt;=1.96*O301,"Yes","No"))</f>
        <v>Yes</v>
      </c>
      <c r="T301" s="54" t="n">
        <f aca="false">IF(D301="","",ROUND(SQRT(((D301+G301)*O301/100)^2+(J301*(D301+G301)*0.09179)^2),0))</f>
        <v>90</v>
      </c>
      <c r="U301" s="32"/>
    </row>
    <row r="302" customFormat="false" ht="15" hidden="false" customHeight="false" outlineLevel="0" collapsed="false">
      <c r="A302" s="32" t="s">
        <v>386</v>
      </c>
      <c r="B302" s="32" t="s">
        <v>479</v>
      </c>
      <c r="C302" s="32" t="s">
        <v>482</v>
      </c>
      <c r="D302" s="54" t="n">
        <v>202</v>
      </c>
      <c r="E302" s="54" t="n">
        <v>224</v>
      </c>
      <c r="F302" s="65" t="n">
        <f aca="false">IF(E302="","",D302-E302)</f>
        <v>-22</v>
      </c>
      <c r="G302" s="54" t="n">
        <v>515</v>
      </c>
      <c r="H302" s="54" t="n">
        <v>495</v>
      </c>
      <c r="I302" s="65" t="n">
        <f aca="false">IF(H302="","",G302-H302)</f>
        <v>20</v>
      </c>
      <c r="J302" s="55" t="n">
        <f aca="false">IF(OR(D302="",D302+G302=0),"",D302/(D302+G302))</f>
        <v>0.281729428172943</v>
      </c>
      <c r="K302" s="55" t="n">
        <f aca="false">IF(E302="","",E302/(E302+H302))</f>
        <v>0.311543810848401</v>
      </c>
      <c r="L302" s="66" t="n">
        <f aca="false">IF(OR(K302="",J302=""),"",(J302-K302)*100)</f>
        <v>-2.98143826754577</v>
      </c>
      <c r="M302" s="36" t="n">
        <v>6.05013361813634</v>
      </c>
      <c r="N302" s="36" t="n">
        <v>2.07911785891423</v>
      </c>
      <c r="O302" s="36" t="n">
        <f aca="false">SQRT(M302^2+N302^2)</f>
        <v>6.39740946544455</v>
      </c>
      <c r="P302" s="55" t="n">
        <f aca="false">IF(J302="","",MAX(0,J302-1.96*O302/100))</f>
        <v>0.15634020265023</v>
      </c>
      <c r="Q302" s="55" t="n">
        <f aca="false">IF(J302="","",MIN(1,J302+1.96*O302/100))</f>
        <v>0.407118653695656</v>
      </c>
      <c r="R302" s="32" t="str">
        <f aca="false">IF(L302="","",IF(ABS(L302)&lt;=O302,"Yes","No"))</f>
        <v>Yes</v>
      </c>
      <c r="S302" s="32" t="str">
        <f aca="false">IF(L302="","",IF(ABS(L302)&lt;=1.96*O302,"Yes","No"))</f>
        <v>Yes</v>
      </c>
      <c r="T302" s="54" t="n">
        <f aca="false">IF(D302="","",ROUND(SQRT(((D302+G302)*O302/100)^2+(J302*(D302+G302)*0.15542)^2),0))</f>
        <v>56</v>
      </c>
      <c r="U302" s="32"/>
    </row>
    <row r="303" customFormat="false" ht="15" hidden="false" customHeight="false" outlineLevel="0" collapsed="false">
      <c r="A303" s="32" t="s">
        <v>386</v>
      </c>
      <c r="B303" s="32" t="s">
        <v>479</v>
      </c>
      <c r="C303" s="32" t="s">
        <v>483</v>
      </c>
      <c r="D303" s="54" t="n">
        <v>457</v>
      </c>
      <c r="E303" s="54" t="n">
        <v>478</v>
      </c>
      <c r="F303" s="65" t="n">
        <f aca="false">IF(E303="","",D303-E303)</f>
        <v>-21</v>
      </c>
      <c r="G303" s="54" t="n">
        <v>969</v>
      </c>
      <c r="H303" s="54" t="n">
        <v>948</v>
      </c>
      <c r="I303" s="65" t="n">
        <f aca="false">IF(H303="","",G303-H303)</f>
        <v>21</v>
      </c>
      <c r="J303" s="55" t="n">
        <f aca="false">IF(OR(D303="",D303+G303=0),"",D303/(D303+G303))</f>
        <v>0.320476858345021</v>
      </c>
      <c r="K303" s="55" t="n">
        <f aca="false">IF(E303="","",E303/(E303+H303))</f>
        <v>0.335203366058906</v>
      </c>
      <c r="L303" s="66" t="n">
        <f aca="false">IF(OR(K303="",J303=""),"",(J303-K303)*100)</f>
        <v>-1.4726507713885</v>
      </c>
      <c r="M303" s="36" t="n">
        <v>3.24373994301843</v>
      </c>
      <c r="N303" s="36" t="n">
        <v>2.07911785891423</v>
      </c>
      <c r="O303" s="36" t="n">
        <f aca="false">SQRT(M303^2+N303^2)</f>
        <v>3.85286645099325</v>
      </c>
      <c r="P303" s="55" t="n">
        <f aca="false">IF(J303="","",MAX(0,J303-1.96*O303/100))</f>
        <v>0.244960675905553</v>
      </c>
      <c r="Q303" s="55" t="n">
        <f aca="false">IF(J303="","",MIN(1,J303+1.96*O303/100))</f>
        <v>0.395993040784489</v>
      </c>
      <c r="R303" s="32" t="str">
        <f aca="false">IF(L303="","",IF(ABS(L303)&lt;=O303,"Yes","No"))</f>
        <v>Yes</v>
      </c>
      <c r="S303" s="32" t="str">
        <f aca="false">IF(L303="","",IF(ABS(L303)&lt;=1.96*O303,"Yes","No"))</f>
        <v>Yes</v>
      </c>
      <c r="T303" s="54" t="n">
        <f aca="false">IF(D303="","",ROUND(SQRT(((D303+G303)*O303/100)^2+(J303*(D303+G303)*0.09179)^2),0))</f>
        <v>69</v>
      </c>
      <c r="U303" s="32"/>
    </row>
    <row r="304" customFormat="false" ht="15" hidden="false" customHeight="false" outlineLevel="0" collapsed="false">
      <c r="A304" s="32" t="s">
        <v>386</v>
      </c>
      <c r="B304" s="32" t="s">
        <v>479</v>
      </c>
      <c r="C304" s="32" t="s">
        <v>484</v>
      </c>
      <c r="D304" s="54" t="n">
        <v>315</v>
      </c>
      <c r="E304" s="54" t="n">
        <v>360</v>
      </c>
      <c r="F304" s="65" t="n">
        <f aca="false">IF(E304="","",D304-E304)</f>
        <v>-45</v>
      </c>
      <c r="G304" s="54" t="n">
        <v>683</v>
      </c>
      <c r="H304" s="54" t="n">
        <v>645</v>
      </c>
      <c r="I304" s="65" t="n">
        <f aca="false">IF(H304="","",G304-H304)</f>
        <v>38</v>
      </c>
      <c r="J304" s="55" t="n">
        <f aca="false">IF(OR(D304="",D304+G304=0),"",D304/(D304+G304))</f>
        <v>0.31563126252505</v>
      </c>
      <c r="K304" s="55" t="n">
        <f aca="false">IF(E304="","",E304/(E304+H304))</f>
        <v>0.358208955223881</v>
      </c>
      <c r="L304" s="66" t="n">
        <f aca="false">IF(OR(K304="",J304=""),"",(J304-K304)*100)</f>
        <v>-4.25776926988305</v>
      </c>
      <c r="M304" s="36" t="n">
        <v>3.93172104178679</v>
      </c>
      <c r="N304" s="36" t="n">
        <v>2.07911785891423</v>
      </c>
      <c r="O304" s="36" t="n">
        <f aca="false">SQRT(M304^2+N304^2)</f>
        <v>4.44760176068913</v>
      </c>
      <c r="P304" s="55" t="n">
        <f aca="false">IF(J304="","",MAX(0,J304-1.96*O304/100))</f>
        <v>0.228458268015543</v>
      </c>
      <c r="Q304" s="55" t="n">
        <f aca="false">IF(J304="","",MIN(1,J304+1.96*O304/100))</f>
        <v>0.402804257034557</v>
      </c>
      <c r="R304" s="32" t="str">
        <f aca="false">IF(L304="","",IF(ABS(L304)&lt;=O304,"Yes","No"))</f>
        <v>Yes</v>
      </c>
      <c r="S304" s="32" t="str">
        <f aca="false">IF(L304="","",IF(ABS(L304)&lt;=1.96*O304,"Yes","No"))</f>
        <v>Yes</v>
      </c>
      <c r="T304" s="54" t="n">
        <f aca="false">IF(D304="","",ROUND(SQRT(((D304+G304)*O304/100)^2+(J304*(D304+G304)*0.09439)^2),0))</f>
        <v>53</v>
      </c>
      <c r="U304" s="32"/>
    </row>
    <row r="305" customFormat="false" ht="15" hidden="false" customHeight="false" outlineLevel="0" collapsed="false">
      <c r="A305" s="32" t="s">
        <v>386</v>
      </c>
      <c r="B305" s="32" t="s">
        <v>485</v>
      </c>
      <c r="C305" s="32" t="s">
        <v>486</v>
      </c>
      <c r="D305" s="54" t="n">
        <v>62</v>
      </c>
      <c r="E305" s="54" t="n">
        <v>264</v>
      </c>
      <c r="F305" s="65" t="n">
        <f aca="false">IF(E305="","",D305-E305)</f>
        <v>-202</v>
      </c>
      <c r="G305" s="54" t="n">
        <v>118</v>
      </c>
      <c r="H305" s="54" t="n">
        <v>439</v>
      </c>
      <c r="I305" s="65" t="n">
        <f aca="false">IF(H305="","",G305-H305)</f>
        <v>-321</v>
      </c>
      <c r="J305" s="55" t="n">
        <f aca="false">IF(OR(D305="",D305+G305=0),"",D305/(D305+G305))</f>
        <v>0.344444444444444</v>
      </c>
      <c r="K305" s="55" t="n">
        <f aca="false">IF(E305="","",E305/(E305+H305))</f>
        <v>0.375533428165007</v>
      </c>
      <c r="L305" s="66" t="n">
        <f aca="false">IF(OR(K305="",J305=""),"",(J305-K305)*100)</f>
        <v>-3.10889837205627</v>
      </c>
      <c r="M305" s="36" t="n">
        <v>6.05013361813634</v>
      </c>
      <c r="N305" s="36" t="n">
        <v>2.07911785891423</v>
      </c>
      <c r="O305" s="36" t="n">
        <f aca="false">SQRT(M305^2+N305^2)</f>
        <v>6.39740946544455</v>
      </c>
      <c r="P305" s="55" t="n">
        <f aca="false">IF(J305="","",MAX(0,J305-1.96*O305/100))</f>
        <v>0.219055218921731</v>
      </c>
      <c r="Q305" s="55" t="n">
        <f aca="false">IF(J305="","",MIN(1,J305+1.96*O305/100))</f>
        <v>0.469833669967158</v>
      </c>
      <c r="R305" s="32" t="str">
        <f aca="false">IF(L305="","",IF(ABS(L305)&lt;=O305,"Yes","No"))</f>
        <v>Yes</v>
      </c>
      <c r="S305" s="32" t="str">
        <f aca="false">IF(L305="","",IF(ABS(L305)&lt;=1.96*O305,"Yes","No"))</f>
        <v>Yes</v>
      </c>
      <c r="T305" s="54" t="n">
        <f aca="false">IF(D305="","",ROUND(SQRT(((D305+G305)*O305/100)^2+(J305*(D305+G305)*0.15542)^2),0))</f>
        <v>15</v>
      </c>
      <c r="U305" s="32"/>
    </row>
    <row r="306" customFormat="false" ht="15" hidden="false" customHeight="false" outlineLevel="0" collapsed="false">
      <c r="A306" s="32" t="s">
        <v>386</v>
      </c>
      <c r="B306" s="32" t="s">
        <v>485</v>
      </c>
      <c r="C306" s="32" t="s">
        <v>487</v>
      </c>
      <c r="D306" s="54" t="n">
        <v>348</v>
      </c>
      <c r="E306" s="54" t="n">
        <v>361</v>
      </c>
      <c r="F306" s="65" t="n">
        <f aca="false">IF(E306="","",D306-E306)</f>
        <v>-13</v>
      </c>
      <c r="G306" s="54" t="n">
        <v>758</v>
      </c>
      <c r="H306" s="54" t="n">
        <v>775</v>
      </c>
      <c r="I306" s="65" t="n">
        <f aca="false">IF(H306="","",G306-H306)</f>
        <v>-17</v>
      </c>
      <c r="J306" s="55" t="n">
        <f aca="false">IF(OR(D306="",D306+G306=0),"",D306/(D306+G306))</f>
        <v>0.314647377938517</v>
      </c>
      <c r="K306" s="55" t="n">
        <f aca="false">IF(E306="","",E306/(E306+H306))</f>
        <v>0.317781690140845</v>
      </c>
      <c r="L306" s="66" t="n">
        <f aca="false">IF(OR(K306="",J306=""),"",(J306-K306)*100)</f>
        <v>-0.31343122023279</v>
      </c>
      <c r="M306" s="36" t="n">
        <v>3.93172104178679</v>
      </c>
      <c r="N306" s="36" t="n">
        <v>2.07911785891423</v>
      </c>
      <c r="O306" s="36" t="n">
        <f aca="false">SQRT(M306^2+N306^2)</f>
        <v>4.44760176068913</v>
      </c>
      <c r="P306" s="55" t="n">
        <f aca="false">IF(J306="","",MAX(0,J306-1.96*O306/100))</f>
        <v>0.22747438342901</v>
      </c>
      <c r="Q306" s="55" t="n">
        <f aca="false">IF(J306="","",MIN(1,J306+1.96*O306/100))</f>
        <v>0.401820372448024</v>
      </c>
      <c r="R306" s="32" t="str">
        <f aca="false">IF(L306="","",IF(ABS(L306)&lt;=O306,"Yes","No"))</f>
        <v>Yes</v>
      </c>
      <c r="S306" s="32" t="str">
        <f aca="false">IF(L306="","",IF(ABS(L306)&lt;=1.96*O306,"Yes","No"))</f>
        <v>Yes</v>
      </c>
      <c r="T306" s="54" t="n">
        <f aca="false">IF(D306="","",ROUND(SQRT(((D306+G306)*O306/100)^2+(J306*(D306+G306)*0.09439)^2),0))</f>
        <v>59</v>
      </c>
      <c r="U306" s="32"/>
    </row>
    <row r="307" customFormat="false" ht="15" hidden="false" customHeight="false" outlineLevel="0" collapsed="false">
      <c r="A307" s="32" t="s">
        <v>386</v>
      </c>
      <c r="B307" s="32" t="s">
        <v>488</v>
      </c>
      <c r="C307" s="32" t="s">
        <v>489</v>
      </c>
      <c r="D307" s="54" t="n">
        <v>253</v>
      </c>
      <c r="E307" s="54"/>
      <c r="F307" s="65" t="str">
        <f aca="false">IF(E307="","",D307-E307)</f>
        <v/>
      </c>
      <c r="G307" s="54" t="n">
        <v>361</v>
      </c>
      <c r="H307" s="54"/>
      <c r="I307" s="65" t="str">
        <f aca="false">IF(H307="","",G307-H307)</f>
        <v/>
      </c>
      <c r="J307" s="55" t="n">
        <f aca="false">IF(OR(D307="",D307+G307=0),"",D307/(D307+G307))</f>
        <v>0.412052117263844</v>
      </c>
      <c r="K307" s="55" t="str">
        <f aca="false">IF(E307="","",E307/(E307+H307))</f>
        <v/>
      </c>
      <c r="L307" s="66" t="str">
        <f aca="false">IF(OR(K307="",J307=""),"",(J307-K307)*100)</f>
        <v/>
      </c>
      <c r="M307" s="36" t="n">
        <v>6.05013361813634</v>
      </c>
      <c r="N307" s="36" t="n">
        <v>2.07911785891423</v>
      </c>
      <c r="O307" s="36" t="n">
        <f aca="false">SQRT(M307^2+N307^2)</f>
        <v>6.39740946544455</v>
      </c>
      <c r="P307" s="55" t="n">
        <f aca="false">IF(J307="","",MAX(0,J307-1.96*O307/100))</f>
        <v>0.28666289174113</v>
      </c>
      <c r="Q307" s="55" t="n">
        <f aca="false">IF(J307="","",MIN(1,J307+1.96*O307/100))</f>
        <v>0.537441342786557</v>
      </c>
      <c r="R307" s="32" t="str">
        <f aca="false">IF(L307="","",IF(ABS(L307)&lt;=O307,"Yes","No"))</f>
        <v/>
      </c>
      <c r="S307" s="32" t="str">
        <f aca="false">IF(L307="","",IF(ABS(L307)&lt;=1.96*O307,"Yes","No"))</f>
        <v/>
      </c>
      <c r="T307" s="54" t="n">
        <f aca="false">IF(D307="","",ROUND(SQRT(((D307+G307)*O307/100)^2+(J307*(D307+G307)*0.15542)^2),0))</f>
        <v>56</v>
      </c>
      <c r="U307" s="32" t="s">
        <v>703</v>
      </c>
    </row>
    <row r="308" customFormat="false" ht="15" hidden="false" customHeight="false" outlineLevel="0" collapsed="false">
      <c r="A308" s="32" t="s">
        <v>386</v>
      </c>
      <c r="B308" s="32" t="s">
        <v>488</v>
      </c>
      <c r="C308" s="32" t="s">
        <v>490</v>
      </c>
      <c r="D308" s="54" t="n">
        <v>593</v>
      </c>
      <c r="E308" s="54"/>
      <c r="F308" s="65" t="str">
        <f aca="false">IF(E308="","",D308-E308)</f>
        <v/>
      </c>
      <c r="G308" s="54" t="n">
        <v>807</v>
      </c>
      <c r="H308" s="54"/>
      <c r="I308" s="65" t="str">
        <f aca="false">IF(H308="","",G308-H308)</f>
        <v/>
      </c>
      <c r="J308" s="55" t="n">
        <f aca="false">IF(OR(D308="",D308+G308=0),"",D308/(D308+G308))</f>
        <v>0.423571428571429</v>
      </c>
      <c r="K308" s="55" t="str">
        <f aca="false">IF(E308="","",E308/(E308+H308))</f>
        <v/>
      </c>
      <c r="L308" s="66" t="str">
        <f aca="false">IF(OR(K308="",J308=""),"",(J308-K308)*100)</f>
        <v/>
      </c>
      <c r="M308" s="36" t="n">
        <v>3.24373994301843</v>
      </c>
      <c r="N308" s="36" t="n">
        <v>2.07911785891423</v>
      </c>
      <c r="O308" s="36" t="n">
        <f aca="false">SQRT(M308^2+N308^2)</f>
        <v>3.85286645099325</v>
      </c>
      <c r="P308" s="55" t="n">
        <f aca="false">IF(J308="","",MAX(0,J308-1.96*O308/100))</f>
        <v>0.348055246131961</v>
      </c>
      <c r="Q308" s="55" t="n">
        <f aca="false">IF(J308="","",MIN(1,J308+1.96*O308/100))</f>
        <v>0.499087611010896</v>
      </c>
      <c r="R308" s="32" t="str">
        <f aca="false">IF(L308="","",IF(ABS(L308)&lt;=O308,"Yes","No"))</f>
        <v/>
      </c>
      <c r="S308" s="32" t="str">
        <f aca="false">IF(L308="","",IF(ABS(L308)&lt;=1.96*O308,"Yes","No"))</f>
        <v/>
      </c>
      <c r="T308" s="54" t="n">
        <f aca="false">IF(D308="","",ROUND(SQRT(((D308+G308)*O308/100)^2+(J308*(D308+G308)*0.09179)^2),0))</f>
        <v>77</v>
      </c>
      <c r="U308" s="32" t="s">
        <v>703</v>
      </c>
    </row>
    <row r="309" customFormat="false" ht="15" hidden="false" customHeight="false" outlineLevel="0" collapsed="false">
      <c r="A309" s="32" t="s">
        <v>386</v>
      </c>
      <c r="B309" s="32" t="s">
        <v>488</v>
      </c>
      <c r="C309" s="32" t="s">
        <v>491</v>
      </c>
      <c r="D309" s="54" t="n">
        <v>567</v>
      </c>
      <c r="E309" s="54" t="n">
        <v>606</v>
      </c>
      <c r="F309" s="65" t="n">
        <f aca="false">IF(E309="","",D309-E309)</f>
        <v>-39</v>
      </c>
      <c r="G309" s="54" t="n">
        <v>847</v>
      </c>
      <c r="H309" s="54" t="n">
        <v>825</v>
      </c>
      <c r="I309" s="65" t="n">
        <f aca="false">IF(H309="","",G309-H309)</f>
        <v>22</v>
      </c>
      <c r="J309" s="55" t="n">
        <f aca="false">IF(OR(D309="",D309+G309=0),"",D309/(D309+G309))</f>
        <v>0.400990099009901</v>
      </c>
      <c r="K309" s="55" t="n">
        <f aca="false">IF(E309="","",E309/(E309+H309))</f>
        <v>0.423480083857442</v>
      </c>
      <c r="L309" s="66" t="n">
        <f aca="false">IF(OR(K309="",J309=""),"",(J309-K309)*100)</f>
        <v>-2.24899848475413</v>
      </c>
      <c r="M309" s="36" t="n">
        <v>3.24373994301843</v>
      </c>
      <c r="N309" s="36" t="n">
        <v>2.07911785891423</v>
      </c>
      <c r="O309" s="36" t="n">
        <f aca="false">SQRT(M309^2+N309^2)</f>
        <v>3.85286645099325</v>
      </c>
      <c r="P309" s="55" t="n">
        <f aca="false">IF(J309="","",MAX(0,J309-1.96*O309/100))</f>
        <v>0.325473916570433</v>
      </c>
      <c r="Q309" s="55" t="n">
        <f aca="false">IF(J309="","",MIN(1,J309+1.96*O309/100))</f>
        <v>0.476506281449369</v>
      </c>
      <c r="R309" s="32" t="str">
        <f aca="false">IF(L309="","",IF(ABS(L309)&lt;=O309,"Yes","No"))</f>
        <v>Yes</v>
      </c>
      <c r="S309" s="32" t="str">
        <f aca="false">IF(L309="","",IF(ABS(L309)&lt;=1.96*O309,"Yes","No"))</f>
        <v>Yes</v>
      </c>
      <c r="T309" s="54" t="n">
        <f aca="false">IF(D309="","",ROUND(SQRT(((D309+G309)*O309/100)^2+(J309*(D309+G309)*0.09179)^2),0))</f>
        <v>75</v>
      </c>
      <c r="U309" s="32"/>
    </row>
    <row r="310" customFormat="false" ht="15" hidden="false" customHeight="false" outlineLevel="0" collapsed="false">
      <c r="A310" s="32" t="s">
        <v>386</v>
      </c>
      <c r="B310" s="32" t="s">
        <v>488</v>
      </c>
      <c r="C310" s="32" t="s">
        <v>492</v>
      </c>
      <c r="D310" s="54" t="n">
        <v>540</v>
      </c>
      <c r="E310" s="54"/>
      <c r="F310" s="65" t="str">
        <f aca="false">IF(E310="","",D310-E310)</f>
        <v/>
      </c>
      <c r="G310" s="54" t="n">
        <v>804</v>
      </c>
      <c r="H310" s="54"/>
      <c r="I310" s="65" t="str">
        <f aca="false">IF(H310="","",G310-H310)</f>
        <v/>
      </c>
      <c r="J310" s="55" t="n">
        <f aca="false">IF(OR(D310="",D310+G310=0),"",D310/(D310+G310))</f>
        <v>0.401785714285714</v>
      </c>
      <c r="K310" s="55" t="str">
        <f aca="false">IF(E310="","",E310/(E310+H310))</f>
        <v/>
      </c>
      <c r="L310" s="66" t="str">
        <f aca="false">IF(OR(K310="",J310=""),"",(J310-K310)*100)</f>
        <v/>
      </c>
      <c r="M310" s="36" t="n">
        <v>3.24373994301843</v>
      </c>
      <c r="N310" s="36" t="n">
        <v>2.07911785891423</v>
      </c>
      <c r="O310" s="36" t="n">
        <f aca="false">SQRT(M310^2+N310^2)</f>
        <v>3.85286645099325</v>
      </c>
      <c r="P310" s="55" t="n">
        <f aca="false">IF(J310="","",MAX(0,J310-1.96*O310/100))</f>
        <v>0.326269531846247</v>
      </c>
      <c r="Q310" s="55" t="n">
        <f aca="false">IF(J310="","",MIN(1,J310+1.96*O310/100))</f>
        <v>0.477301896725182</v>
      </c>
      <c r="R310" s="32" t="str">
        <f aca="false">IF(L310="","",IF(ABS(L310)&lt;=O310,"Yes","No"))</f>
        <v/>
      </c>
      <c r="S310" s="32" t="str">
        <f aca="false">IF(L310="","",IF(ABS(L310)&lt;=1.96*O310,"Yes","No"))</f>
        <v/>
      </c>
      <c r="T310" s="54" t="n">
        <f aca="false">IF(D310="","",ROUND(SQRT(((D310+G310)*O310/100)^2+(J310*(D310+G310)*0.09179)^2),0))</f>
        <v>72</v>
      </c>
      <c r="U310" s="32" t="s">
        <v>703</v>
      </c>
    </row>
    <row r="311" customFormat="false" ht="15" hidden="false" customHeight="false" outlineLevel="0" collapsed="false">
      <c r="A311" s="32" t="s">
        <v>386</v>
      </c>
      <c r="B311" s="32" t="s">
        <v>493</v>
      </c>
      <c r="C311" s="32" t="s">
        <v>494</v>
      </c>
      <c r="D311" s="54" t="n">
        <v>576</v>
      </c>
      <c r="E311" s="54" t="n">
        <v>585</v>
      </c>
      <c r="F311" s="65" t="n">
        <f aca="false">IF(E311="","",D311-E311)</f>
        <v>-9</v>
      </c>
      <c r="G311" s="54" t="n">
        <v>530</v>
      </c>
      <c r="H311" s="54" t="n">
        <v>527</v>
      </c>
      <c r="I311" s="65" t="n">
        <f aca="false">IF(H311="","",G311-H311)</f>
        <v>3</v>
      </c>
      <c r="J311" s="55" t="n">
        <f aca="false">IF(OR(D311="",D311+G311=0),"",D311/(D311+G311))</f>
        <v>0.520795660036166</v>
      </c>
      <c r="K311" s="55" t="n">
        <f aca="false">IF(E311="","",E311/(E311+H311))</f>
        <v>0.526079136690647</v>
      </c>
      <c r="L311" s="66" t="n">
        <f aca="false">IF(OR(K311="",J311=""),"",(J311-K311)*100)</f>
        <v>-0.528347665448103</v>
      </c>
      <c r="M311" s="36" t="n">
        <v>3.93172104178679</v>
      </c>
      <c r="N311" s="36" t="n">
        <v>2.07911785891423</v>
      </c>
      <c r="O311" s="36" t="n">
        <f aca="false">SQRT(M311^2+N311^2)</f>
        <v>4.44760176068913</v>
      </c>
      <c r="P311" s="55" t="n">
        <f aca="false">IF(J311="","",MAX(0,J311-1.96*O311/100))</f>
        <v>0.433622665526659</v>
      </c>
      <c r="Q311" s="55" t="n">
        <f aca="false">IF(J311="","",MIN(1,J311+1.96*O311/100))</f>
        <v>0.607968654545673</v>
      </c>
      <c r="R311" s="32" t="str">
        <f aca="false">IF(L311="","",IF(ABS(L311)&lt;=O311,"Yes","No"))</f>
        <v>Yes</v>
      </c>
      <c r="S311" s="32" t="str">
        <f aca="false">IF(L311="","",IF(ABS(L311)&lt;=1.96*O311,"Yes","No"))</f>
        <v>Yes</v>
      </c>
      <c r="T311" s="54" t="n">
        <f aca="false">IF(D311="","",ROUND(SQRT(((D311+G311)*O311/100)^2+(J311*(D311+G311)*0.09439)^2),0))</f>
        <v>73</v>
      </c>
      <c r="U311" s="32"/>
    </row>
    <row r="312" customFormat="false" ht="15" hidden="false" customHeight="false" outlineLevel="0" collapsed="false">
      <c r="A312" s="32" t="s">
        <v>386</v>
      </c>
      <c r="B312" s="32" t="s">
        <v>493</v>
      </c>
      <c r="C312" s="32" t="s">
        <v>495</v>
      </c>
      <c r="D312" s="54" t="n">
        <v>667</v>
      </c>
      <c r="E312" s="54" t="n">
        <v>639</v>
      </c>
      <c r="F312" s="65" t="n">
        <f aca="false">IF(E312="","",D312-E312)</f>
        <v>28</v>
      </c>
      <c r="G312" s="54" t="n">
        <v>897</v>
      </c>
      <c r="H312" s="54" t="n">
        <v>886</v>
      </c>
      <c r="I312" s="65" t="n">
        <f aca="false">IF(H312="","",G312-H312)</f>
        <v>11</v>
      </c>
      <c r="J312" s="55" t="n">
        <f aca="false">IF(OR(D312="",D312+G312=0),"",D312/(D312+G312))</f>
        <v>0.426470588235294</v>
      </c>
      <c r="K312" s="55" t="n">
        <f aca="false">IF(E312="","",E312/(E312+H312))</f>
        <v>0.419016393442623</v>
      </c>
      <c r="L312" s="66" t="n">
        <f aca="false">IF(OR(K312="",J312=""),"",(J312-K312)*100)</f>
        <v>0.745419479267118</v>
      </c>
      <c r="M312" s="36" t="n">
        <v>3.24373994301843</v>
      </c>
      <c r="N312" s="36" t="n">
        <v>2.07911785891423</v>
      </c>
      <c r="O312" s="36" t="n">
        <f aca="false">SQRT(M312^2+N312^2)</f>
        <v>3.85286645099325</v>
      </c>
      <c r="P312" s="55" t="n">
        <f aca="false">IF(J312="","",MAX(0,J312-1.96*O312/100))</f>
        <v>0.350954405795827</v>
      </c>
      <c r="Q312" s="55" t="n">
        <f aca="false">IF(J312="","",MIN(1,J312+1.96*O312/100))</f>
        <v>0.501986770674762</v>
      </c>
      <c r="R312" s="32" t="str">
        <f aca="false">IF(L312="","",IF(ABS(L312)&lt;=O312,"Yes","No"))</f>
        <v>Yes</v>
      </c>
      <c r="S312" s="32" t="str">
        <f aca="false">IF(L312="","",IF(ABS(L312)&lt;=1.96*O312,"Yes","No"))</f>
        <v>Yes</v>
      </c>
      <c r="T312" s="54" t="n">
        <f aca="false">IF(D312="","",ROUND(SQRT(((D312+G312)*O312/100)^2+(J312*(D312+G312)*0.09179)^2),0))</f>
        <v>86</v>
      </c>
      <c r="U312" s="32"/>
    </row>
    <row r="313" customFormat="false" ht="15" hidden="false" customHeight="false" outlineLevel="0" collapsed="false">
      <c r="A313" s="32" t="s">
        <v>386</v>
      </c>
      <c r="B313" s="32" t="s">
        <v>493</v>
      </c>
      <c r="C313" s="32" t="s">
        <v>496</v>
      </c>
      <c r="D313" s="54" t="n">
        <v>304</v>
      </c>
      <c r="E313" s="54"/>
      <c r="F313" s="65" t="str">
        <f aca="false">IF(E313="","",D313-E313)</f>
        <v/>
      </c>
      <c r="G313" s="54" t="n">
        <v>366</v>
      </c>
      <c r="H313" s="54"/>
      <c r="I313" s="65" t="str">
        <f aca="false">IF(H313="","",G313-H313)</f>
        <v/>
      </c>
      <c r="J313" s="55" t="n">
        <f aca="false">IF(OR(D313="",D313+G313=0),"",D313/(D313+G313))</f>
        <v>0.453731343283582</v>
      </c>
      <c r="K313" s="55" t="str">
        <f aca="false">IF(E313="","",E313/(E313+H313))</f>
        <v/>
      </c>
      <c r="L313" s="66" t="str">
        <f aca="false">IF(OR(K313="",J313=""),"",(J313-K313)*100)</f>
        <v/>
      </c>
      <c r="M313" s="36" t="n">
        <v>6.05013361813634</v>
      </c>
      <c r="N313" s="36" t="n">
        <v>2.07911785891423</v>
      </c>
      <c r="O313" s="36" t="n">
        <f aca="false">SQRT(M313^2+N313^2)</f>
        <v>6.39740946544455</v>
      </c>
      <c r="P313" s="55" t="n">
        <f aca="false">IF(J313="","",MAX(0,J313-1.96*O313/100))</f>
        <v>0.328342117760869</v>
      </c>
      <c r="Q313" s="55" t="n">
        <f aca="false">IF(J313="","",MIN(1,J313+1.96*O313/100))</f>
        <v>0.579120568806295</v>
      </c>
      <c r="R313" s="32" t="str">
        <f aca="false">IF(L313="","",IF(ABS(L313)&lt;=O313,"Yes","No"))</f>
        <v/>
      </c>
      <c r="S313" s="32" t="str">
        <f aca="false">IF(L313="","",IF(ABS(L313)&lt;=1.96*O313,"Yes","No"))</f>
        <v/>
      </c>
      <c r="T313" s="54" t="n">
        <f aca="false">IF(D313="","",ROUND(SQRT(((D313+G313)*O313/100)^2+(J313*(D313+G313)*0.15542)^2),0))</f>
        <v>64</v>
      </c>
      <c r="U313" s="32" t="s">
        <v>703</v>
      </c>
    </row>
    <row r="314" customFormat="false" ht="15" hidden="false" customHeight="false" outlineLevel="0" collapsed="false">
      <c r="A314" s="32" t="s">
        <v>386</v>
      </c>
      <c r="B314" s="32" t="s">
        <v>493</v>
      </c>
      <c r="C314" s="32" t="s">
        <v>497</v>
      </c>
      <c r="D314" s="54" t="n">
        <v>468</v>
      </c>
      <c r="E314" s="54" t="n">
        <v>496</v>
      </c>
      <c r="F314" s="65" t="n">
        <f aca="false">IF(E314="","",D314-E314)</f>
        <v>-28</v>
      </c>
      <c r="G314" s="54" t="n">
        <v>463</v>
      </c>
      <c r="H314" s="54" t="n">
        <v>458</v>
      </c>
      <c r="I314" s="65" t="n">
        <f aca="false">IF(H314="","",G314-H314)</f>
        <v>5</v>
      </c>
      <c r="J314" s="55" t="n">
        <f aca="false">IF(OR(D314="",D314+G314=0),"",D314/(D314+G314))</f>
        <v>0.502685284640172</v>
      </c>
      <c r="K314" s="55" t="n">
        <f aca="false">IF(E314="","",E314/(E314+H314))</f>
        <v>0.519916142557652</v>
      </c>
      <c r="L314" s="66" t="n">
        <f aca="false">IF(OR(K314="",J314=""),"",(J314-K314)*100)</f>
        <v>-1.72308579174801</v>
      </c>
      <c r="M314" s="36" t="n">
        <v>3.93172104178679</v>
      </c>
      <c r="N314" s="36" t="n">
        <v>2.07911785891423</v>
      </c>
      <c r="O314" s="36" t="n">
        <f aca="false">SQRT(M314^2+N314^2)</f>
        <v>4.44760176068913</v>
      </c>
      <c r="P314" s="55" t="n">
        <f aca="false">IF(J314="","",MAX(0,J314-1.96*O314/100))</f>
        <v>0.415512290130665</v>
      </c>
      <c r="Q314" s="55" t="n">
        <f aca="false">IF(J314="","",MIN(1,J314+1.96*O314/100))</f>
        <v>0.589858279149679</v>
      </c>
      <c r="R314" s="32" t="str">
        <f aca="false">IF(L314="","",IF(ABS(L314)&lt;=O314,"Yes","No"))</f>
        <v>Yes</v>
      </c>
      <c r="S314" s="32" t="str">
        <f aca="false">IF(L314="","",IF(ABS(L314)&lt;=1.96*O314,"Yes","No"))</f>
        <v>Yes</v>
      </c>
      <c r="T314" s="54" t="n">
        <f aca="false">IF(D314="","",ROUND(SQRT(((D314+G314)*O314/100)^2+(J314*(D314+G314)*0.09439)^2),0))</f>
        <v>61</v>
      </c>
      <c r="U314" s="32"/>
    </row>
    <row r="315" customFormat="false" ht="15" hidden="false" customHeight="false" outlineLevel="0" collapsed="false">
      <c r="A315" s="32" t="s">
        <v>386</v>
      </c>
      <c r="B315" s="32" t="s">
        <v>493</v>
      </c>
      <c r="C315" s="32" t="s">
        <v>498</v>
      </c>
      <c r="D315" s="54" t="n">
        <v>398</v>
      </c>
      <c r="E315" s="54" t="n">
        <v>423</v>
      </c>
      <c r="F315" s="65" t="n">
        <f aca="false">IF(E315="","",D315-E315)</f>
        <v>-25</v>
      </c>
      <c r="G315" s="54" t="n">
        <v>578</v>
      </c>
      <c r="H315" s="54" t="n">
        <v>592</v>
      </c>
      <c r="I315" s="65" t="n">
        <f aca="false">IF(H315="","",G315-H315)</f>
        <v>-14</v>
      </c>
      <c r="J315" s="55" t="n">
        <f aca="false">IF(OR(D315="",D315+G315=0),"",D315/(D315+G315))</f>
        <v>0.407786885245902</v>
      </c>
      <c r="K315" s="55" t="n">
        <f aca="false">IF(E315="","",E315/(E315+H315))</f>
        <v>0.416748768472906</v>
      </c>
      <c r="L315" s="66" t="n">
        <f aca="false">IF(OR(K315="",J315=""),"",(J315-K315)*100)</f>
        <v>-0.896188322700481</v>
      </c>
      <c r="M315" s="36" t="n">
        <v>3.93172104178679</v>
      </c>
      <c r="N315" s="36" t="n">
        <v>2.07911785891423</v>
      </c>
      <c r="O315" s="36" t="n">
        <f aca="false">SQRT(M315^2+N315^2)</f>
        <v>4.44760176068913</v>
      </c>
      <c r="P315" s="55" t="n">
        <f aca="false">IF(J315="","",MAX(0,J315-1.96*O315/100))</f>
        <v>0.320613890736395</v>
      </c>
      <c r="Q315" s="55" t="n">
        <f aca="false">IF(J315="","",MIN(1,J315+1.96*O315/100))</f>
        <v>0.494959879755409</v>
      </c>
      <c r="R315" s="32" t="str">
        <f aca="false">IF(L315="","",IF(ABS(L315)&lt;=O315,"Yes","No"))</f>
        <v>Yes</v>
      </c>
      <c r="S315" s="32" t="str">
        <f aca="false">IF(L315="","",IF(ABS(L315)&lt;=1.96*O315,"Yes","No"))</f>
        <v>Yes</v>
      </c>
      <c r="T315" s="54" t="n">
        <f aca="false">IF(D315="","",ROUND(SQRT(((D315+G315)*O315/100)^2+(J315*(D315+G315)*0.09439)^2),0))</f>
        <v>57</v>
      </c>
      <c r="U315" s="32"/>
    </row>
    <row r="316" customFormat="false" ht="15" hidden="false" customHeight="false" outlineLevel="0" collapsed="false">
      <c r="A316" s="32" t="s">
        <v>386</v>
      </c>
      <c r="B316" s="32" t="s">
        <v>493</v>
      </c>
      <c r="C316" s="32" t="s">
        <v>499</v>
      </c>
      <c r="D316" s="54" t="n">
        <v>393</v>
      </c>
      <c r="E316" s="54"/>
      <c r="F316" s="65" t="str">
        <f aca="false">IF(E316="","",D316-E316)</f>
        <v/>
      </c>
      <c r="G316" s="54" t="n">
        <v>435</v>
      </c>
      <c r="H316" s="54"/>
      <c r="I316" s="65" t="str">
        <f aca="false">IF(H316="","",G316-H316)</f>
        <v/>
      </c>
      <c r="J316" s="55" t="n">
        <f aca="false">IF(OR(D316="",D316+G316=0),"",D316/(D316+G316))</f>
        <v>0.47463768115942</v>
      </c>
      <c r="K316" s="55" t="str">
        <f aca="false">IF(E316="","",E316/(E316+H316))</f>
        <v/>
      </c>
      <c r="L316" s="66" t="str">
        <f aca="false">IF(OR(K316="",J316=""),"",(J316-K316)*100)</f>
        <v/>
      </c>
      <c r="M316" s="36" t="n">
        <v>3.93172104178679</v>
      </c>
      <c r="N316" s="36" t="n">
        <v>2.07911785891423</v>
      </c>
      <c r="O316" s="36" t="n">
        <f aca="false">SQRT(M316^2+N316^2)</f>
        <v>4.44760176068913</v>
      </c>
      <c r="P316" s="55" t="n">
        <f aca="false">IF(J316="","",MAX(0,J316-1.96*O316/100))</f>
        <v>0.387464686649913</v>
      </c>
      <c r="Q316" s="55" t="n">
        <f aca="false">IF(J316="","",MIN(1,J316+1.96*O316/100))</f>
        <v>0.561810675668927</v>
      </c>
      <c r="R316" s="32" t="str">
        <f aca="false">IF(L316="","",IF(ABS(L316)&lt;=O316,"Yes","No"))</f>
        <v/>
      </c>
      <c r="S316" s="32" t="str">
        <f aca="false">IF(L316="","",IF(ABS(L316)&lt;=1.96*O316,"Yes","No"))</f>
        <v/>
      </c>
      <c r="T316" s="54" t="n">
        <f aca="false">IF(D316="","",ROUND(SQRT(((D316+G316)*O316/100)^2+(J316*(D316+G316)*0.09439)^2),0))</f>
        <v>52</v>
      </c>
      <c r="U316" s="32" t="s">
        <v>703</v>
      </c>
    </row>
    <row r="317" customFormat="false" ht="15" hidden="false" customHeight="false" outlineLevel="0" collapsed="false">
      <c r="A317" s="32" t="s">
        <v>386</v>
      </c>
      <c r="B317" s="32" t="s">
        <v>500</v>
      </c>
      <c r="C317" s="32" t="s">
        <v>501</v>
      </c>
      <c r="D317" s="54" t="n">
        <v>357</v>
      </c>
      <c r="E317" s="54" t="n">
        <v>409</v>
      </c>
      <c r="F317" s="65" t="n">
        <f aca="false">IF(E317="","",D317-E317)</f>
        <v>-52</v>
      </c>
      <c r="G317" s="54" t="n">
        <v>804</v>
      </c>
      <c r="H317" s="54" t="n">
        <v>764</v>
      </c>
      <c r="I317" s="65" t="n">
        <f aca="false">IF(H317="","",G317-H317)</f>
        <v>40</v>
      </c>
      <c r="J317" s="55" t="n">
        <f aca="false">IF(OR(D317="",D317+G317=0),"",D317/(D317+G317))</f>
        <v>0.30749354005168</v>
      </c>
      <c r="K317" s="55" t="n">
        <f aca="false">IF(E317="","",E317/(E317+H317))</f>
        <v>0.348678601875533</v>
      </c>
      <c r="L317" s="66" t="n">
        <f aca="false">IF(OR(K317="",J317=""),"",(J317-K317)*100)</f>
        <v>-4.11850618238533</v>
      </c>
      <c r="M317" s="36" t="n">
        <v>3.93172104178679</v>
      </c>
      <c r="N317" s="36" t="n">
        <v>2.07911785891423</v>
      </c>
      <c r="O317" s="36" t="n">
        <f aca="false">SQRT(M317^2+N317^2)</f>
        <v>4.44760176068913</v>
      </c>
      <c r="P317" s="55" t="n">
        <f aca="false">IF(J317="","",MAX(0,J317-1.96*O317/100))</f>
        <v>0.220320545542173</v>
      </c>
      <c r="Q317" s="55" t="n">
        <f aca="false">IF(J317="","",MIN(1,J317+1.96*O317/100))</f>
        <v>0.394666534561187</v>
      </c>
      <c r="R317" s="32" t="str">
        <f aca="false">IF(L317="","",IF(ABS(L317)&lt;=O317,"Yes","No"))</f>
        <v>Yes</v>
      </c>
      <c r="S317" s="32" t="str">
        <f aca="false">IF(L317="","",IF(ABS(L317)&lt;=1.96*O317,"Yes","No"))</f>
        <v>Yes</v>
      </c>
      <c r="T317" s="54" t="n">
        <f aca="false">IF(D317="","",ROUND(SQRT(((D317+G317)*O317/100)^2+(J317*(D317+G317)*0.09439)^2),0))</f>
        <v>62</v>
      </c>
      <c r="U317" s="32"/>
    </row>
    <row r="318" customFormat="false" ht="15" hidden="false" customHeight="false" outlineLevel="0" collapsed="false">
      <c r="A318" s="32" t="s">
        <v>386</v>
      </c>
      <c r="B318" s="32" t="s">
        <v>500</v>
      </c>
      <c r="C318" s="32" t="s">
        <v>502</v>
      </c>
      <c r="D318" s="54" t="n">
        <v>741</v>
      </c>
      <c r="E318" s="54" t="n">
        <v>805</v>
      </c>
      <c r="F318" s="65" t="n">
        <f aca="false">IF(E318="","",D318-E318)</f>
        <v>-64</v>
      </c>
      <c r="G318" s="54" t="n">
        <v>1601</v>
      </c>
      <c r="H318" s="54" t="n">
        <v>1577</v>
      </c>
      <c r="I318" s="65" t="n">
        <f aca="false">IF(H318="","",G318-H318)</f>
        <v>24</v>
      </c>
      <c r="J318" s="55" t="n">
        <f aca="false">IF(OR(D318="",D318+G318=0),"",D318/(D318+G318))</f>
        <v>0.316396242527754</v>
      </c>
      <c r="K318" s="55" t="n">
        <f aca="false">IF(E318="","",E318/(E318+H318))</f>
        <v>0.337951301427372</v>
      </c>
      <c r="L318" s="66" t="n">
        <f aca="false">IF(OR(K318="",J318=""),"",(J318-K318)*100)</f>
        <v>-2.15550588996179</v>
      </c>
      <c r="M318" s="36" t="n">
        <v>3.24373994301843</v>
      </c>
      <c r="N318" s="36" t="n">
        <v>2.07911785891423</v>
      </c>
      <c r="O318" s="36" t="n">
        <f aca="false">SQRT(M318^2+N318^2)</f>
        <v>3.85286645099325</v>
      </c>
      <c r="P318" s="55" t="n">
        <f aca="false">IF(J318="","",MAX(0,J318-1.96*O318/100))</f>
        <v>0.240880060088286</v>
      </c>
      <c r="Q318" s="55" t="n">
        <f aca="false">IF(J318="","",MIN(1,J318+1.96*O318/100))</f>
        <v>0.391912424967222</v>
      </c>
      <c r="R318" s="32" t="str">
        <f aca="false">IF(L318="","",IF(ABS(L318)&lt;=O318,"Yes","No"))</f>
        <v>Yes</v>
      </c>
      <c r="S318" s="32" t="str">
        <f aca="false">IF(L318="","",IF(ABS(L318)&lt;=1.96*O318,"Yes","No"))</f>
        <v>Yes</v>
      </c>
      <c r="T318" s="54" t="n">
        <f aca="false">IF(D318="","",ROUND(SQRT(((D318+G318)*O318/100)^2+(J318*(D318+G318)*0.09179)^2),0))</f>
        <v>113</v>
      </c>
      <c r="U318" s="32"/>
    </row>
    <row r="319" customFormat="false" ht="15" hidden="false" customHeight="false" outlineLevel="0" collapsed="false">
      <c r="A319" s="32" t="s">
        <v>386</v>
      </c>
      <c r="B319" s="32" t="s">
        <v>500</v>
      </c>
      <c r="C319" s="32" t="s">
        <v>503</v>
      </c>
      <c r="D319" s="54" t="n">
        <v>508</v>
      </c>
      <c r="E319" s="54" t="n">
        <v>547</v>
      </c>
      <c r="F319" s="65" t="n">
        <f aca="false">IF(E319="","",D319-E319)</f>
        <v>-39</v>
      </c>
      <c r="G319" s="54" t="n">
        <v>1173</v>
      </c>
      <c r="H319" s="54" t="n">
        <v>1179</v>
      </c>
      <c r="I319" s="65" t="n">
        <f aca="false">IF(H319="","",G319-H319)</f>
        <v>-6</v>
      </c>
      <c r="J319" s="55" t="n">
        <f aca="false">IF(OR(D319="",D319+G319=0),"",D319/(D319+G319))</f>
        <v>0.302201070791196</v>
      </c>
      <c r="K319" s="55" t="n">
        <f aca="false">IF(E319="","",E319/(E319+H319))</f>
        <v>0.316917728852839</v>
      </c>
      <c r="L319" s="66" t="n">
        <f aca="false">IF(OR(K319="",J319=""),"",(J319-K319)*100)</f>
        <v>-1.47166580616432</v>
      </c>
      <c r="M319" s="36" t="n">
        <v>3.24373994301843</v>
      </c>
      <c r="N319" s="36" t="n">
        <v>2.07911785891423</v>
      </c>
      <c r="O319" s="36" t="n">
        <f aca="false">SQRT(M319^2+N319^2)</f>
        <v>3.85286645099325</v>
      </c>
      <c r="P319" s="55" t="n">
        <f aca="false">IF(J319="","",MAX(0,J319-1.96*O319/100))</f>
        <v>0.226684888351728</v>
      </c>
      <c r="Q319" s="55" t="n">
        <f aca="false">IF(J319="","",MIN(1,J319+1.96*O319/100))</f>
        <v>0.377717253230663</v>
      </c>
      <c r="R319" s="32" t="str">
        <f aca="false">IF(L319="","",IF(ABS(L319)&lt;=O319,"Yes","No"))</f>
        <v>Yes</v>
      </c>
      <c r="S319" s="32" t="str">
        <f aca="false">IF(L319="","",IF(ABS(L319)&lt;=1.96*O319,"Yes","No"))</f>
        <v>Yes</v>
      </c>
      <c r="T319" s="54" t="n">
        <f aca="false">IF(D319="","",ROUND(SQRT(((D319+G319)*O319/100)^2+(J319*(D319+G319)*0.09179)^2),0))</f>
        <v>80</v>
      </c>
      <c r="U319" s="32"/>
    </row>
    <row r="320" customFormat="false" ht="15" hidden="false" customHeight="false" outlineLevel="0" collapsed="false">
      <c r="A320" s="32" t="s">
        <v>386</v>
      </c>
      <c r="B320" s="32" t="s">
        <v>500</v>
      </c>
      <c r="C320" s="32" t="s">
        <v>504</v>
      </c>
      <c r="D320" s="54" t="n">
        <v>240</v>
      </c>
      <c r="E320" s="54" t="n">
        <v>245</v>
      </c>
      <c r="F320" s="65" t="n">
        <f aca="false">IF(E320="","",D320-E320)</f>
        <v>-5</v>
      </c>
      <c r="G320" s="54" t="n">
        <v>522</v>
      </c>
      <c r="H320" s="54" t="n">
        <v>537</v>
      </c>
      <c r="I320" s="65" t="n">
        <f aca="false">IF(H320="","",G320-H320)</f>
        <v>-15</v>
      </c>
      <c r="J320" s="55" t="n">
        <f aca="false">IF(OR(D320="",D320+G320=0),"",D320/(D320+G320))</f>
        <v>0.31496062992126</v>
      </c>
      <c r="K320" s="55" t="n">
        <f aca="false">IF(E320="","",E320/(E320+H320))</f>
        <v>0.313299232736573</v>
      </c>
      <c r="L320" s="66" t="n">
        <f aca="false">IF(OR(K320="",J320=""),"",(J320-K320)*100)</f>
        <v>0.166139718468694</v>
      </c>
      <c r="M320" s="36" t="n">
        <v>3.93172104178679</v>
      </c>
      <c r="N320" s="36" t="n">
        <v>2.07911785891423</v>
      </c>
      <c r="O320" s="36" t="n">
        <f aca="false">SQRT(M320^2+N320^2)</f>
        <v>4.44760176068913</v>
      </c>
      <c r="P320" s="55" t="n">
        <f aca="false">IF(J320="","",MAX(0,J320-1.96*O320/100))</f>
        <v>0.227787635411753</v>
      </c>
      <c r="Q320" s="55" t="n">
        <f aca="false">IF(J320="","",MIN(1,J320+1.96*O320/100))</f>
        <v>0.402133624430767</v>
      </c>
      <c r="R320" s="32" t="str">
        <f aca="false">IF(L320="","",IF(ABS(L320)&lt;=O320,"Yes","No"))</f>
        <v>Yes</v>
      </c>
      <c r="S320" s="32" t="str">
        <f aca="false">IF(L320="","",IF(ABS(L320)&lt;=1.96*O320,"Yes","No"))</f>
        <v>Yes</v>
      </c>
      <c r="T320" s="54" t="n">
        <f aca="false">IF(D320="","",ROUND(SQRT(((D320+G320)*O320/100)^2+(J320*(D320+G320)*0.09439)^2),0))</f>
        <v>41</v>
      </c>
      <c r="U320" s="32"/>
    </row>
    <row r="321" customFormat="false" ht="15" hidden="false" customHeight="false" outlineLevel="0" collapsed="false">
      <c r="A321" s="32" t="s">
        <v>386</v>
      </c>
      <c r="B321" s="32" t="s">
        <v>505</v>
      </c>
      <c r="C321" s="32" t="s">
        <v>506</v>
      </c>
      <c r="D321" s="54" t="n">
        <v>565</v>
      </c>
      <c r="E321" s="54" t="n">
        <v>601</v>
      </c>
      <c r="F321" s="65" t="n">
        <f aca="false">IF(E321="","",D321-E321)</f>
        <v>-36</v>
      </c>
      <c r="G321" s="54" t="n">
        <v>614</v>
      </c>
      <c r="H321" s="54" t="n">
        <v>605</v>
      </c>
      <c r="I321" s="65" t="n">
        <f aca="false">IF(H321="","",G321-H321)</f>
        <v>9</v>
      </c>
      <c r="J321" s="55" t="n">
        <f aca="false">IF(OR(D321="",D321+G321=0),"",D321/(D321+G321))</f>
        <v>0.47921967769296</v>
      </c>
      <c r="K321" s="55" t="n">
        <f aca="false">IF(E321="","",E321/(E321+H321))</f>
        <v>0.498341625207297</v>
      </c>
      <c r="L321" s="66" t="n">
        <f aca="false">IF(OR(K321="",J321=""),"",(J321-K321)*100)</f>
        <v>-1.91219475143367</v>
      </c>
      <c r="M321" s="36" t="n">
        <v>3.93172104178679</v>
      </c>
      <c r="N321" s="36" t="n">
        <v>2.07911785891423</v>
      </c>
      <c r="O321" s="36" t="n">
        <f aca="false">SQRT(M321^2+N321^2)</f>
        <v>4.44760176068913</v>
      </c>
      <c r="P321" s="55" t="n">
        <f aca="false">IF(J321="","",MAX(0,J321-1.96*O321/100))</f>
        <v>0.392046683183453</v>
      </c>
      <c r="Q321" s="55" t="n">
        <f aca="false">IF(J321="","",MIN(1,J321+1.96*O321/100))</f>
        <v>0.566392672202467</v>
      </c>
      <c r="R321" s="32" t="str">
        <f aca="false">IF(L321="","",IF(ABS(L321)&lt;=O321,"Yes","No"))</f>
        <v>Yes</v>
      </c>
      <c r="S321" s="32" t="str">
        <f aca="false">IF(L321="","",IF(ABS(L321)&lt;=1.96*O321,"Yes","No"))</f>
        <v>Yes</v>
      </c>
      <c r="T321" s="54" t="n">
        <f aca="false">IF(D321="","",ROUND(SQRT(((D321+G321)*O321/100)^2+(J321*(D321+G321)*0.09439)^2),0))</f>
        <v>75</v>
      </c>
      <c r="U321" s="32"/>
    </row>
    <row r="322" customFormat="false" ht="15" hidden="false" customHeight="false" outlineLevel="0" collapsed="false">
      <c r="A322" s="32" t="s">
        <v>386</v>
      </c>
      <c r="B322" s="32" t="s">
        <v>505</v>
      </c>
      <c r="C322" s="32" t="s">
        <v>507</v>
      </c>
      <c r="D322" s="54" t="n">
        <v>520</v>
      </c>
      <c r="E322" s="54" t="n">
        <v>523</v>
      </c>
      <c r="F322" s="65" t="n">
        <f aca="false">IF(E322="","",D322-E322)</f>
        <v>-3</v>
      </c>
      <c r="G322" s="54" t="n">
        <v>485</v>
      </c>
      <c r="H322" s="54" t="n">
        <v>542</v>
      </c>
      <c r="I322" s="65" t="n">
        <f aca="false">IF(H322="","",G322-H322)</f>
        <v>-57</v>
      </c>
      <c r="J322" s="55" t="n">
        <f aca="false">IF(OR(D322="",D322+G322=0),"",D322/(D322+G322))</f>
        <v>0.517412935323383</v>
      </c>
      <c r="K322" s="55" t="n">
        <f aca="false">IF(E322="","",E322/(E322+H322))</f>
        <v>0.491079812206573</v>
      </c>
      <c r="L322" s="66" t="n">
        <f aca="false">IF(OR(K322="",J322=""),"",(J322-K322)*100)</f>
        <v>2.63331231168103</v>
      </c>
      <c r="M322" s="36" t="n">
        <v>3.93172104178679</v>
      </c>
      <c r="N322" s="36" t="n">
        <v>2.07911785891423</v>
      </c>
      <c r="O322" s="36" t="n">
        <f aca="false">SQRT(M322^2+N322^2)</f>
        <v>4.44760176068913</v>
      </c>
      <c r="P322" s="55" t="n">
        <f aca="false">IF(J322="","",MAX(0,J322-1.96*O322/100))</f>
        <v>0.430239940813876</v>
      </c>
      <c r="Q322" s="55" t="n">
        <f aca="false">IF(J322="","",MIN(1,J322+1.96*O322/100))</f>
        <v>0.60458592983289</v>
      </c>
      <c r="R322" s="32" t="str">
        <f aca="false">IF(L322="","",IF(ABS(L322)&lt;=O322,"Yes","No"))</f>
        <v>Yes</v>
      </c>
      <c r="S322" s="32" t="str">
        <f aca="false">IF(L322="","",IF(ABS(L322)&lt;=1.96*O322,"Yes","No"))</f>
        <v>Yes</v>
      </c>
      <c r="T322" s="54" t="n">
        <f aca="false">IF(D322="","",ROUND(SQRT(((D322+G322)*O322/100)^2+(J322*(D322+G322)*0.09439)^2),0))</f>
        <v>66</v>
      </c>
      <c r="U322" s="32"/>
    </row>
    <row r="323" customFormat="false" ht="15" hidden="false" customHeight="false" outlineLevel="0" collapsed="false">
      <c r="A323" s="32" t="s">
        <v>386</v>
      </c>
      <c r="B323" s="32" t="s">
        <v>505</v>
      </c>
      <c r="C323" s="32" t="s">
        <v>508</v>
      </c>
      <c r="D323" s="54" t="n">
        <v>467</v>
      </c>
      <c r="E323" s="54" t="n">
        <v>472</v>
      </c>
      <c r="F323" s="65" t="n">
        <f aca="false">IF(E323="","",D323-E323)</f>
        <v>-5</v>
      </c>
      <c r="G323" s="54" t="n">
        <v>515</v>
      </c>
      <c r="H323" s="54" t="n">
        <v>517</v>
      </c>
      <c r="I323" s="65" t="n">
        <f aca="false">IF(H323="","",G323-H323)</f>
        <v>-2</v>
      </c>
      <c r="J323" s="55" t="n">
        <f aca="false">IF(OR(D323="",D323+G323=0),"",D323/(D323+G323))</f>
        <v>0.475560081466395</v>
      </c>
      <c r="K323" s="55" t="n">
        <f aca="false">IF(E323="","",E323/(E323+H323))</f>
        <v>0.477249747219414</v>
      </c>
      <c r="L323" s="66" t="n">
        <f aca="false">IF(OR(K323="",J323=""),"",(J323-K323)*100)</f>
        <v>-0.168966575301843</v>
      </c>
      <c r="M323" s="36" t="n">
        <v>3.93172104178679</v>
      </c>
      <c r="N323" s="36" t="n">
        <v>2.07911785891423</v>
      </c>
      <c r="O323" s="36" t="n">
        <f aca="false">SQRT(M323^2+N323^2)</f>
        <v>4.44760176068913</v>
      </c>
      <c r="P323" s="55" t="n">
        <f aca="false">IF(J323="","",MAX(0,J323-1.96*O323/100))</f>
        <v>0.388387086956888</v>
      </c>
      <c r="Q323" s="55" t="n">
        <f aca="false">IF(J323="","",MIN(1,J323+1.96*O323/100))</f>
        <v>0.562733075975902</v>
      </c>
      <c r="R323" s="32" t="str">
        <f aca="false">IF(L323="","",IF(ABS(L323)&lt;=O323,"Yes","No"))</f>
        <v>Yes</v>
      </c>
      <c r="S323" s="32" t="str">
        <f aca="false">IF(L323="","",IF(ABS(L323)&lt;=1.96*O323,"Yes","No"))</f>
        <v>Yes</v>
      </c>
      <c r="T323" s="54" t="n">
        <f aca="false">IF(D323="","",ROUND(SQRT(((D323+G323)*O323/100)^2+(J323*(D323+G323)*0.09439)^2),0))</f>
        <v>62</v>
      </c>
      <c r="U323" s="32"/>
    </row>
    <row r="324" customFormat="false" ht="15" hidden="false" customHeight="false" outlineLevel="0" collapsed="false">
      <c r="A324" s="32" t="s">
        <v>386</v>
      </c>
      <c r="B324" s="32" t="s">
        <v>509</v>
      </c>
      <c r="C324" s="32" t="s">
        <v>510</v>
      </c>
      <c r="D324" s="54" t="n">
        <v>242</v>
      </c>
      <c r="E324" s="54" t="n">
        <v>222</v>
      </c>
      <c r="F324" s="65" t="n">
        <f aca="false">IF(E324="","",D324-E324)</f>
        <v>20</v>
      </c>
      <c r="G324" s="54" t="n">
        <v>287</v>
      </c>
      <c r="H324" s="54" t="n">
        <v>276</v>
      </c>
      <c r="I324" s="65" t="n">
        <f aca="false">IF(H324="","",G324-H324)</f>
        <v>11</v>
      </c>
      <c r="J324" s="55" t="n">
        <f aca="false">IF(OR(D324="",D324+G324=0),"",D324/(D324+G324))</f>
        <v>0.457466918714556</v>
      </c>
      <c r="K324" s="55" t="n">
        <f aca="false">IF(E324="","",E324/(E324+H324))</f>
        <v>0.445783132530121</v>
      </c>
      <c r="L324" s="66" t="n">
        <f aca="false">IF(OR(K324="",J324=""),"",(J324-K324)*100)</f>
        <v>1.16837861844353</v>
      </c>
      <c r="M324" s="36" t="n">
        <v>6.05013361813634</v>
      </c>
      <c r="N324" s="36" t="n">
        <v>2.07911785891423</v>
      </c>
      <c r="O324" s="36" t="n">
        <f aca="false">SQRT(M324^2+N324^2)</f>
        <v>6.39740946544455</v>
      </c>
      <c r="P324" s="55" t="n">
        <f aca="false">IF(J324="","",MAX(0,J324-1.96*O324/100))</f>
        <v>0.332077693191843</v>
      </c>
      <c r="Q324" s="55" t="n">
        <f aca="false">IF(J324="","",MIN(1,J324+1.96*O324/100))</f>
        <v>0.582856144237269</v>
      </c>
      <c r="R324" s="32" t="str">
        <f aca="false">IF(L324="","",IF(ABS(L324)&lt;=O324,"Yes","No"))</f>
        <v>Yes</v>
      </c>
      <c r="S324" s="32" t="str">
        <f aca="false">IF(L324="","",IF(ABS(L324)&lt;=1.96*O324,"Yes","No"))</f>
        <v>Yes</v>
      </c>
      <c r="T324" s="54" t="n">
        <f aca="false">IF(D324="","",ROUND(SQRT(((D324+G324)*O324/100)^2+(J324*(D324+G324)*0.15542)^2),0))</f>
        <v>51</v>
      </c>
      <c r="U324" s="32"/>
    </row>
    <row r="325" customFormat="false" ht="15" hidden="false" customHeight="false" outlineLevel="0" collapsed="false">
      <c r="A325" s="32" t="s">
        <v>386</v>
      </c>
      <c r="B325" s="32" t="s">
        <v>509</v>
      </c>
      <c r="C325" s="32" t="s">
        <v>511</v>
      </c>
      <c r="D325" s="54" t="n">
        <v>622</v>
      </c>
      <c r="E325" s="54" t="n">
        <v>625</v>
      </c>
      <c r="F325" s="65" t="n">
        <f aca="false">IF(E325="","",D325-E325)</f>
        <v>-3</v>
      </c>
      <c r="G325" s="54" t="n">
        <v>627</v>
      </c>
      <c r="H325" s="54" t="n">
        <v>613</v>
      </c>
      <c r="I325" s="65" t="n">
        <f aca="false">IF(H325="","",G325-H325)</f>
        <v>14</v>
      </c>
      <c r="J325" s="55" t="n">
        <f aca="false">IF(OR(D325="",D325+G325=0),"",D325/(D325+G325))</f>
        <v>0.497998398718975</v>
      </c>
      <c r="K325" s="55" t="n">
        <f aca="false">IF(E325="","",E325/(E325+H325))</f>
        <v>0.504846526655897</v>
      </c>
      <c r="L325" s="66" t="n">
        <f aca="false">IF(OR(K325="",J325=""),"",(J325-K325)*100)</f>
        <v>-0.684812793692141</v>
      </c>
      <c r="M325" s="36" t="n">
        <v>3.24373994301843</v>
      </c>
      <c r="N325" s="36" t="n">
        <v>2.07911785891423</v>
      </c>
      <c r="O325" s="36" t="n">
        <f aca="false">SQRT(M325^2+N325^2)</f>
        <v>3.85286645099325</v>
      </c>
      <c r="P325" s="55" t="n">
        <f aca="false">IF(J325="","",MAX(0,J325-1.96*O325/100))</f>
        <v>0.422482216279508</v>
      </c>
      <c r="Q325" s="55" t="n">
        <f aca="false">IF(J325="","",MIN(1,J325+1.96*O325/100))</f>
        <v>0.573514581158443</v>
      </c>
      <c r="R325" s="32" t="str">
        <f aca="false">IF(L325="","",IF(ABS(L325)&lt;=O325,"Yes","No"))</f>
        <v>Yes</v>
      </c>
      <c r="S325" s="32" t="str">
        <f aca="false">IF(L325="","",IF(ABS(L325)&lt;=1.96*O325,"Yes","No"))</f>
        <v>Yes</v>
      </c>
      <c r="T325" s="54" t="n">
        <f aca="false">IF(D325="","",ROUND(SQRT(((D325+G325)*O325/100)^2+(J325*(D325+G325)*0.09179)^2),0))</f>
        <v>75</v>
      </c>
      <c r="U325" s="32"/>
    </row>
    <row r="326" customFormat="false" ht="15" hidden="false" customHeight="false" outlineLevel="0" collapsed="false">
      <c r="A326" s="32" t="s">
        <v>386</v>
      </c>
      <c r="B326" s="32" t="s">
        <v>512</v>
      </c>
      <c r="C326" s="32" t="s">
        <v>513</v>
      </c>
      <c r="D326" s="54" t="n">
        <v>658</v>
      </c>
      <c r="E326" s="54" t="n">
        <v>628</v>
      </c>
      <c r="F326" s="65" t="n">
        <f aca="false">IF(E326="","",D326-E326)</f>
        <v>30</v>
      </c>
      <c r="G326" s="54" t="n">
        <v>740</v>
      </c>
      <c r="H326" s="54" t="n">
        <v>719</v>
      </c>
      <c r="I326" s="65" t="n">
        <f aca="false">IF(H326="","",G326-H326)</f>
        <v>21</v>
      </c>
      <c r="J326" s="55" t="n">
        <f aca="false">IF(OR(D326="",D326+G326=0),"",D326/(D326+G326))</f>
        <v>0.470672389127325</v>
      </c>
      <c r="K326" s="55" t="n">
        <f aca="false">IF(E326="","",E326/(E326+H326))</f>
        <v>0.466221232368226</v>
      </c>
      <c r="L326" s="66" t="n">
        <f aca="false">IF(OR(K326="",J326=""),"",(J326-K326)*100)</f>
        <v>0.445115675909902</v>
      </c>
      <c r="M326" s="36" t="n">
        <v>3.24373994301843</v>
      </c>
      <c r="N326" s="36" t="n">
        <v>2.07911785891423</v>
      </c>
      <c r="O326" s="36" t="n">
        <f aca="false">SQRT(M326^2+N326^2)</f>
        <v>3.85286645099325</v>
      </c>
      <c r="P326" s="55" t="n">
        <f aca="false">IF(J326="","",MAX(0,J326-1.96*O326/100))</f>
        <v>0.395156206687857</v>
      </c>
      <c r="Q326" s="55" t="n">
        <f aca="false">IF(J326="","",MIN(1,J326+1.96*O326/100))</f>
        <v>0.546188571566792</v>
      </c>
      <c r="R326" s="32" t="str">
        <f aca="false">IF(L326="","",IF(ABS(L326)&lt;=O326,"Yes","No"))</f>
        <v>Yes</v>
      </c>
      <c r="S326" s="32" t="str">
        <f aca="false">IF(L326="","",IF(ABS(L326)&lt;=1.96*O326,"Yes","No"))</f>
        <v>Yes</v>
      </c>
      <c r="T326" s="54" t="n">
        <f aca="false">IF(D326="","",ROUND(SQRT(((D326+G326)*O326/100)^2+(J326*(D326+G326)*0.09179)^2),0))</f>
        <v>81</v>
      </c>
      <c r="U326" s="32"/>
    </row>
    <row r="327" customFormat="false" ht="15" hidden="false" customHeight="false" outlineLevel="0" collapsed="false">
      <c r="A327" s="32" t="s">
        <v>386</v>
      </c>
      <c r="B327" s="32" t="s">
        <v>512</v>
      </c>
      <c r="C327" s="32" t="s">
        <v>514</v>
      </c>
      <c r="D327" s="54" t="n">
        <v>572</v>
      </c>
      <c r="E327" s="54" t="n">
        <v>588</v>
      </c>
      <c r="F327" s="65" t="n">
        <f aca="false">IF(E327="","",D327-E327)</f>
        <v>-16</v>
      </c>
      <c r="G327" s="54" t="n">
        <v>639</v>
      </c>
      <c r="H327" s="54" t="n">
        <v>628</v>
      </c>
      <c r="I327" s="65" t="n">
        <f aca="false">IF(H327="","",G327-H327)</f>
        <v>11</v>
      </c>
      <c r="J327" s="55" t="n">
        <f aca="false">IF(OR(D327="",D327+G327=0),"",D327/(D327+G327))</f>
        <v>0.47233691164327</v>
      </c>
      <c r="K327" s="55" t="n">
        <f aca="false">IF(E327="","",E327/(E327+H327))</f>
        <v>0.483552631578947</v>
      </c>
      <c r="L327" s="66" t="n">
        <f aca="false">IF(OR(K327="",J327=""),"",(J327-K327)*100)</f>
        <v>-1.12157199356773</v>
      </c>
      <c r="M327" s="36" t="n">
        <v>3.24373994301843</v>
      </c>
      <c r="N327" s="36" t="n">
        <v>2.07911785891423</v>
      </c>
      <c r="O327" s="36" t="n">
        <f aca="false">SQRT(M327^2+N327^2)</f>
        <v>3.85286645099325</v>
      </c>
      <c r="P327" s="55" t="n">
        <f aca="false">IF(J327="","",MAX(0,J327-1.96*O327/100))</f>
        <v>0.396820729203802</v>
      </c>
      <c r="Q327" s="55" t="n">
        <f aca="false">IF(J327="","",MIN(1,J327+1.96*O327/100))</f>
        <v>0.547853094082738</v>
      </c>
      <c r="R327" s="32" t="str">
        <f aca="false">IF(L327="","",IF(ABS(L327)&lt;=O327,"Yes","No"))</f>
        <v>Yes</v>
      </c>
      <c r="S327" s="32" t="str">
        <f aca="false">IF(L327="","",IF(ABS(L327)&lt;=1.96*O327,"Yes","No"))</f>
        <v>Yes</v>
      </c>
      <c r="T327" s="54" t="n">
        <f aca="false">IF(D327="","",ROUND(SQRT(((D327+G327)*O327/100)^2+(J327*(D327+G327)*0.09179)^2),0))</f>
        <v>70</v>
      </c>
      <c r="U327" s="32"/>
    </row>
    <row r="328" customFormat="false" ht="15" hidden="false" customHeight="false" outlineLevel="0" collapsed="false">
      <c r="A328" s="32" t="s">
        <v>386</v>
      </c>
      <c r="B328" s="32" t="s">
        <v>512</v>
      </c>
      <c r="C328" s="32" t="s">
        <v>515</v>
      </c>
      <c r="D328" s="54" t="n">
        <v>1198</v>
      </c>
      <c r="E328" s="54" t="n">
        <v>1120</v>
      </c>
      <c r="F328" s="65" t="n">
        <f aca="false">IF(E328="","",D328-E328)</f>
        <v>78</v>
      </c>
      <c r="G328" s="54" t="n">
        <v>1339</v>
      </c>
      <c r="H328" s="54" t="n">
        <v>1352</v>
      </c>
      <c r="I328" s="65" t="n">
        <f aca="false">IF(H328="","",G328-H328)</f>
        <v>-13</v>
      </c>
      <c r="J328" s="55" t="n">
        <f aca="false">IF(OR(D328="",D328+G328=0),"",D328/(D328+G328))</f>
        <v>0.472211273157272</v>
      </c>
      <c r="K328" s="55" t="n">
        <f aca="false">IF(E328="","",E328/(E328+H328))</f>
        <v>0.453074433656958</v>
      </c>
      <c r="L328" s="66" t="n">
        <f aca="false">IF(OR(K328="",J328=""),"",(J328-K328)*100)</f>
        <v>1.91368395003144</v>
      </c>
      <c r="M328" s="36" t="n">
        <v>3.24373994301843</v>
      </c>
      <c r="N328" s="36" t="n">
        <v>2.07911785891423</v>
      </c>
      <c r="O328" s="36" t="n">
        <f aca="false">SQRT(M328^2+N328^2)</f>
        <v>3.85286645099325</v>
      </c>
      <c r="P328" s="55" t="n">
        <f aca="false">IF(J328="","",MAX(0,J328-1.96*O328/100))</f>
        <v>0.396695090717805</v>
      </c>
      <c r="Q328" s="55" t="n">
        <f aca="false">IF(J328="","",MIN(1,J328+1.96*O328/100))</f>
        <v>0.54772745559674</v>
      </c>
      <c r="R328" s="32" t="str">
        <f aca="false">IF(L328="","",IF(ABS(L328)&lt;=O328,"Yes","No"))</f>
        <v>Yes</v>
      </c>
      <c r="S328" s="32" t="str">
        <f aca="false">IF(L328="","",IF(ABS(L328)&lt;=1.96*O328,"Yes","No"))</f>
        <v>Yes</v>
      </c>
      <c r="T328" s="54" t="n">
        <f aca="false">IF(D328="","",ROUND(SQRT(((D328+G328)*O328/100)^2+(J328*(D328+G328)*0.09179)^2),0))</f>
        <v>147</v>
      </c>
      <c r="U328" s="32"/>
    </row>
    <row r="329" customFormat="false" ht="15" hidden="false" customHeight="false" outlineLevel="0" collapsed="false">
      <c r="A329" s="32" t="s">
        <v>386</v>
      </c>
      <c r="B329" s="32" t="s">
        <v>512</v>
      </c>
      <c r="C329" s="32" t="s">
        <v>516</v>
      </c>
      <c r="D329" s="54" t="n">
        <v>258</v>
      </c>
      <c r="E329" s="54" t="n">
        <v>237</v>
      </c>
      <c r="F329" s="65" t="n">
        <f aca="false">IF(E329="","",D329-E329)</f>
        <v>21</v>
      </c>
      <c r="G329" s="54" t="n">
        <v>309</v>
      </c>
      <c r="H329" s="54" t="n">
        <v>324</v>
      </c>
      <c r="I329" s="65" t="n">
        <f aca="false">IF(H329="","",G329-H329)</f>
        <v>-15</v>
      </c>
      <c r="J329" s="55" t="n">
        <f aca="false">IF(OR(D329="",D329+G329=0),"",D329/(D329+G329))</f>
        <v>0.455026455026455</v>
      </c>
      <c r="K329" s="55" t="n">
        <f aca="false">IF(E329="","",E329/(E329+H329))</f>
        <v>0.422459893048128</v>
      </c>
      <c r="L329" s="66" t="n">
        <f aca="false">IF(OR(K329="",J329=""),"",(J329-K329)*100)</f>
        <v>3.25665619783266</v>
      </c>
      <c r="M329" s="36" t="n">
        <v>6.05013361813634</v>
      </c>
      <c r="N329" s="36" t="n">
        <v>2.07911785891423</v>
      </c>
      <c r="O329" s="36" t="n">
        <f aca="false">SQRT(M329^2+N329^2)</f>
        <v>6.39740946544455</v>
      </c>
      <c r="P329" s="55" t="n">
        <f aca="false">IF(J329="","",MAX(0,J329-1.96*O329/100))</f>
        <v>0.329637229503742</v>
      </c>
      <c r="Q329" s="55" t="n">
        <f aca="false">IF(J329="","",MIN(1,J329+1.96*O329/100))</f>
        <v>0.580415680549168</v>
      </c>
      <c r="R329" s="32" t="str">
        <f aca="false">IF(L329="","",IF(ABS(L329)&lt;=O329,"Yes","No"))</f>
        <v>Yes</v>
      </c>
      <c r="S329" s="32" t="str">
        <f aca="false">IF(L329="","",IF(ABS(L329)&lt;=1.96*O329,"Yes","No"))</f>
        <v>Yes</v>
      </c>
      <c r="T329" s="54" t="n">
        <f aca="false">IF(D329="","",ROUND(SQRT(((D329+G329)*O329/100)^2+(J329*(D329+G329)*0.15542)^2),0))</f>
        <v>54</v>
      </c>
      <c r="U329" s="32"/>
    </row>
    <row r="330" customFormat="false" ht="15" hidden="false" customHeight="false" outlineLevel="0" collapsed="false">
      <c r="A330" s="32" t="s">
        <v>386</v>
      </c>
      <c r="B330" s="32" t="s">
        <v>517</v>
      </c>
      <c r="C330" s="32" t="s">
        <v>518</v>
      </c>
      <c r="D330" s="54" t="n">
        <v>639</v>
      </c>
      <c r="E330" s="54" t="n">
        <v>600</v>
      </c>
      <c r="F330" s="65" t="n">
        <f aca="false">IF(E330="","",D330-E330)</f>
        <v>39</v>
      </c>
      <c r="G330" s="54" t="n">
        <v>686</v>
      </c>
      <c r="H330" s="54" t="n">
        <v>681</v>
      </c>
      <c r="I330" s="65" t="n">
        <f aca="false">IF(H330="","",G330-H330)</f>
        <v>5</v>
      </c>
      <c r="J330" s="55" t="n">
        <f aca="false">IF(OR(D330="",D330+G330=0),"",D330/(D330+G330))</f>
        <v>0.482264150943396</v>
      </c>
      <c r="K330" s="55" t="n">
        <f aca="false">IF(E330="","",E330/(E330+H330))</f>
        <v>0.468384074941452</v>
      </c>
      <c r="L330" s="66" t="n">
        <f aca="false">IF(OR(K330="",J330=""),"",(J330-K330)*100)</f>
        <v>1.38800760019442</v>
      </c>
      <c r="M330" s="36" t="n">
        <v>3.24373994301843</v>
      </c>
      <c r="N330" s="36" t="n">
        <v>2.07911785891423</v>
      </c>
      <c r="O330" s="36" t="n">
        <f aca="false">SQRT(M330^2+N330^2)</f>
        <v>3.85286645099325</v>
      </c>
      <c r="P330" s="55" t="n">
        <f aca="false">IF(J330="","",MAX(0,J330-1.96*O330/100))</f>
        <v>0.406747968503929</v>
      </c>
      <c r="Q330" s="55" t="n">
        <f aca="false">IF(J330="","",MIN(1,J330+1.96*O330/100))</f>
        <v>0.557780333382864</v>
      </c>
      <c r="R330" s="32" t="str">
        <f aca="false">IF(L330="","",IF(ABS(L330)&lt;=O330,"Yes","No"))</f>
        <v>Yes</v>
      </c>
      <c r="S330" s="32" t="str">
        <f aca="false">IF(L330="","",IF(ABS(L330)&lt;=1.96*O330,"Yes","No"))</f>
        <v>Yes</v>
      </c>
      <c r="T330" s="54" t="n">
        <f aca="false">IF(D330="","",ROUND(SQRT(((D330+G330)*O330/100)^2+(J330*(D330+G330)*0.09179)^2),0))</f>
        <v>78</v>
      </c>
      <c r="U330" s="32"/>
    </row>
    <row r="331" customFormat="false" ht="15" hidden="false" customHeight="false" outlineLevel="0" collapsed="false">
      <c r="A331" s="32" t="s">
        <v>386</v>
      </c>
      <c r="B331" s="32" t="s">
        <v>517</v>
      </c>
      <c r="C331" s="32" t="s">
        <v>519</v>
      </c>
      <c r="D331" s="54" t="n">
        <v>518</v>
      </c>
      <c r="E331" s="54"/>
      <c r="F331" s="65" t="str">
        <f aca="false">IF(E331="","",D331-E331)</f>
        <v/>
      </c>
      <c r="G331" s="54" t="n">
        <v>487</v>
      </c>
      <c r="H331" s="54"/>
      <c r="I331" s="65" t="str">
        <f aca="false">IF(H331="","",G331-H331)</f>
        <v/>
      </c>
      <c r="J331" s="55" t="n">
        <f aca="false">IF(OR(D331="",D331+G331=0),"",D331/(D331+G331))</f>
        <v>0.515422885572139</v>
      </c>
      <c r="K331" s="55" t="str">
        <f aca="false">IF(E331="","",E331/(E331+H331))</f>
        <v/>
      </c>
      <c r="L331" s="66" t="str">
        <f aca="false">IF(OR(K331="",J331=""),"",(J331-K331)*100)</f>
        <v/>
      </c>
      <c r="M331" s="36" t="n">
        <v>3.93172104178679</v>
      </c>
      <c r="N331" s="36" t="n">
        <v>2.07911785891423</v>
      </c>
      <c r="O331" s="36" t="n">
        <f aca="false">SQRT(M331^2+N331^2)</f>
        <v>4.44760176068913</v>
      </c>
      <c r="P331" s="55" t="n">
        <f aca="false">IF(J331="","",MAX(0,J331-1.96*O331/100))</f>
        <v>0.428249891062632</v>
      </c>
      <c r="Q331" s="55" t="n">
        <f aca="false">IF(J331="","",MIN(1,J331+1.96*O331/100))</f>
        <v>0.602595880081646</v>
      </c>
      <c r="R331" s="32" t="str">
        <f aca="false">IF(L331="","",IF(ABS(L331)&lt;=O331,"Yes","No"))</f>
        <v/>
      </c>
      <c r="S331" s="32" t="str">
        <f aca="false">IF(L331="","",IF(ABS(L331)&lt;=1.96*O331,"Yes","No"))</f>
        <v/>
      </c>
      <c r="T331" s="54" t="n">
        <f aca="false">IF(D331="","",ROUND(SQRT(((D331+G331)*O331/100)^2+(J331*(D331+G331)*0.09439)^2),0))</f>
        <v>66</v>
      </c>
      <c r="U331" s="32" t="s">
        <v>703</v>
      </c>
    </row>
    <row r="332" customFormat="false" ht="15" hidden="false" customHeight="false" outlineLevel="0" collapsed="false">
      <c r="A332" s="32" t="s">
        <v>386</v>
      </c>
      <c r="B332" s="32" t="s">
        <v>517</v>
      </c>
      <c r="C332" s="32" t="s">
        <v>520</v>
      </c>
      <c r="D332" s="54" t="n">
        <v>791</v>
      </c>
      <c r="E332" s="54"/>
      <c r="F332" s="65" t="str">
        <f aca="false">IF(E332="","",D332-E332)</f>
        <v/>
      </c>
      <c r="G332" s="54" t="n">
        <v>779</v>
      </c>
      <c r="H332" s="54"/>
      <c r="I332" s="65" t="str">
        <f aca="false">IF(H332="","",G332-H332)</f>
        <v/>
      </c>
      <c r="J332" s="55" t="n">
        <f aca="false">IF(OR(D332="",D332+G332=0),"",D332/(D332+G332))</f>
        <v>0.503821656050955</v>
      </c>
      <c r="K332" s="55" t="str">
        <f aca="false">IF(E332="","",E332/(E332+H332))</f>
        <v/>
      </c>
      <c r="L332" s="66" t="str">
        <f aca="false">IF(OR(K332="",J332=""),"",(J332-K332)*100)</f>
        <v/>
      </c>
      <c r="M332" s="36" t="n">
        <v>3.24373994301843</v>
      </c>
      <c r="N332" s="36" t="n">
        <v>2.07911785891423</v>
      </c>
      <c r="O332" s="36" t="n">
        <f aca="false">SQRT(M332^2+N332^2)</f>
        <v>3.85286645099325</v>
      </c>
      <c r="P332" s="55" t="n">
        <f aca="false">IF(J332="","",MAX(0,J332-1.96*O332/100))</f>
        <v>0.428305473611488</v>
      </c>
      <c r="Q332" s="55" t="n">
        <f aca="false">IF(J332="","",MIN(1,J332+1.96*O332/100))</f>
        <v>0.579337838490423</v>
      </c>
      <c r="R332" s="32" t="str">
        <f aca="false">IF(L332="","",IF(ABS(L332)&lt;=O332,"Yes","No"))</f>
        <v/>
      </c>
      <c r="S332" s="32" t="str">
        <f aca="false">IF(L332="","",IF(ABS(L332)&lt;=1.96*O332,"Yes","No"))</f>
        <v/>
      </c>
      <c r="T332" s="54" t="n">
        <f aca="false">IF(D332="","",ROUND(SQRT(((D332+G332)*O332/100)^2+(J332*(D332+G332)*0.09179)^2),0))</f>
        <v>95</v>
      </c>
      <c r="U332" s="32" t="s">
        <v>703</v>
      </c>
    </row>
    <row r="333" customFormat="false" ht="15" hidden="false" customHeight="false" outlineLevel="0" collapsed="false">
      <c r="A333" s="32" t="s">
        <v>386</v>
      </c>
      <c r="B333" s="32" t="s">
        <v>517</v>
      </c>
      <c r="C333" s="32" t="s">
        <v>521</v>
      </c>
      <c r="D333" s="54" t="n">
        <v>859</v>
      </c>
      <c r="E333" s="54" t="n">
        <v>824</v>
      </c>
      <c r="F333" s="65" t="n">
        <f aca="false">IF(E333="","",D333-E333)</f>
        <v>35</v>
      </c>
      <c r="G333" s="54" t="n">
        <v>788</v>
      </c>
      <c r="H333" s="54" t="n">
        <v>795</v>
      </c>
      <c r="I333" s="65" t="n">
        <f aca="false">IF(H333="","",G333-H333)</f>
        <v>-7</v>
      </c>
      <c r="J333" s="55" t="n">
        <f aca="false">IF(OR(D333="",D333+G333=0),"",D333/(D333+G333))</f>
        <v>0.521554341226472</v>
      </c>
      <c r="K333" s="55" t="n">
        <f aca="false">IF(E333="","",E333/(E333+H333))</f>
        <v>0.508956145768993</v>
      </c>
      <c r="L333" s="66" t="n">
        <f aca="false">IF(OR(K333="",J333=""),"",(J333-K333)*100)</f>
        <v>1.25981954574792</v>
      </c>
      <c r="M333" s="36" t="n">
        <v>3.24373994301843</v>
      </c>
      <c r="N333" s="36" t="n">
        <v>2.07911785891423</v>
      </c>
      <c r="O333" s="36" t="n">
        <f aca="false">SQRT(M333^2+N333^2)</f>
        <v>3.85286645099325</v>
      </c>
      <c r="P333" s="55" t="n">
        <f aca="false">IF(J333="","",MAX(0,J333-1.96*O333/100))</f>
        <v>0.446038158787005</v>
      </c>
      <c r="Q333" s="55" t="n">
        <f aca="false">IF(J333="","",MIN(1,J333+1.96*O333/100))</f>
        <v>0.59707052366594</v>
      </c>
      <c r="R333" s="32" t="str">
        <f aca="false">IF(L333="","",IF(ABS(L333)&lt;=O333,"Yes","No"))</f>
        <v>Yes</v>
      </c>
      <c r="S333" s="32" t="str">
        <f aca="false">IF(L333="","",IF(ABS(L333)&lt;=1.96*O333,"Yes","No"))</f>
        <v>Yes</v>
      </c>
      <c r="T333" s="54" t="n">
        <f aca="false">IF(D333="","",ROUND(SQRT(((D333+G333)*O333/100)^2+(J333*(D333+G333)*0.09179)^2),0))</f>
        <v>101</v>
      </c>
      <c r="U333" s="32"/>
    </row>
    <row r="334" customFormat="false" ht="15" hidden="false" customHeight="false" outlineLevel="0" collapsed="false">
      <c r="A334" s="32" t="s">
        <v>386</v>
      </c>
      <c r="B334" s="32" t="s">
        <v>517</v>
      </c>
      <c r="C334" s="32" t="s">
        <v>522</v>
      </c>
      <c r="D334" s="54" t="n">
        <v>1182</v>
      </c>
      <c r="E334" s="54" t="n">
        <v>1193</v>
      </c>
      <c r="F334" s="65" t="n">
        <f aca="false">IF(E334="","",D334-E334)</f>
        <v>-11</v>
      </c>
      <c r="G334" s="54" t="n">
        <v>1303</v>
      </c>
      <c r="H334" s="54" t="n">
        <v>1334</v>
      </c>
      <c r="I334" s="65" t="n">
        <f aca="false">IF(H334="","",G334-H334)</f>
        <v>-31</v>
      </c>
      <c r="J334" s="55" t="n">
        <f aca="false">IF(OR(D334="",D334+G334=0),"",D334/(D334+G334))</f>
        <v>0.475653923541247</v>
      </c>
      <c r="K334" s="55" t="n">
        <f aca="false">IF(E334="","",E334/(E334+H334))</f>
        <v>0.47210130589632</v>
      </c>
      <c r="L334" s="66" t="n">
        <f aca="false">IF(OR(K334="",J334=""),"",(J334-K334)*100)</f>
        <v>0.35526176449277</v>
      </c>
      <c r="M334" s="36" t="n">
        <v>3.24373994301843</v>
      </c>
      <c r="N334" s="36" t="n">
        <v>2.07911785891423</v>
      </c>
      <c r="O334" s="36" t="n">
        <f aca="false">SQRT(M334^2+N334^2)</f>
        <v>3.85286645099325</v>
      </c>
      <c r="P334" s="55" t="n">
        <f aca="false">IF(J334="","",MAX(0,J334-1.96*O334/100))</f>
        <v>0.40013774110178</v>
      </c>
      <c r="Q334" s="55" t="n">
        <f aca="false">IF(J334="","",MIN(1,J334+1.96*O334/100))</f>
        <v>0.551170105980715</v>
      </c>
      <c r="R334" s="32" t="str">
        <f aca="false">IF(L334="","",IF(ABS(L334)&lt;=O334,"Yes","No"))</f>
        <v>Yes</v>
      </c>
      <c r="S334" s="32" t="str">
        <f aca="false">IF(L334="","",IF(ABS(L334)&lt;=1.96*O334,"Yes","No"))</f>
        <v>Yes</v>
      </c>
      <c r="T334" s="54" t="n">
        <f aca="false">IF(D334="","",ROUND(SQRT(((D334+G334)*O334/100)^2+(J334*(D334+G334)*0.09179)^2),0))</f>
        <v>145</v>
      </c>
      <c r="U334" s="32"/>
    </row>
    <row r="335" customFormat="false" ht="15" hidden="false" customHeight="false" outlineLevel="0" collapsed="false">
      <c r="A335" s="32" t="s">
        <v>386</v>
      </c>
      <c r="B335" s="32" t="s">
        <v>517</v>
      </c>
      <c r="C335" s="32" t="s">
        <v>523</v>
      </c>
      <c r="D335" s="54" t="n">
        <v>742</v>
      </c>
      <c r="E335" s="54" t="n">
        <v>755</v>
      </c>
      <c r="F335" s="65" t="n">
        <f aca="false">IF(E335="","",D335-E335)</f>
        <v>-13</v>
      </c>
      <c r="G335" s="54" t="n">
        <v>813</v>
      </c>
      <c r="H335" s="54" t="n">
        <v>789</v>
      </c>
      <c r="I335" s="65" t="n">
        <f aca="false">IF(H335="","",G335-H335)</f>
        <v>24</v>
      </c>
      <c r="J335" s="55" t="n">
        <f aca="false">IF(OR(D335="",D335+G335=0),"",D335/(D335+G335))</f>
        <v>0.477170418006431</v>
      </c>
      <c r="K335" s="55" t="n">
        <f aca="false">IF(E335="","",E335/(E335+H335))</f>
        <v>0.4889896373057</v>
      </c>
      <c r="L335" s="66" t="n">
        <f aca="false">IF(OR(K335="",J335=""),"",(J335-K335)*100)</f>
        <v>-1.18192192992687</v>
      </c>
      <c r="M335" s="36" t="n">
        <v>3.24373994301843</v>
      </c>
      <c r="N335" s="36" t="n">
        <v>2.07911785891423</v>
      </c>
      <c r="O335" s="36" t="n">
        <f aca="false">SQRT(M335^2+N335^2)</f>
        <v>3.85286645099325</v>
      </c>
      <c r="P335" s="55" t="n">
        <f aca="false">IF(J335="","",MAX(0,J335-1.96*O335/100))</f>
        <v>0.401654235566963</v>
      </c>
      <c r="Q335" s="55" t="n">
        <f aca="false">IF(J335="","",MIN(1,J335+1.96*O335/100))</f>
        <v>0.552686600445899</v>
      </c>
      <c r="R335" s="32" t="str">
        <f aca="false">IF(L335="","",IF(ABS(L335)&lt;=O335,"Yes","No"))</f>
        <v>Yes</v>
      </c>
      <c r="S335" s="32" t="str">
        <f aca="false">IF(L335="","",IF(ABS(L335)&lt;=1.96*O335,"Yes","No"))</f>
        <v>Yes</v>
      </c>
      <c r="T335" s="54" t="n">
        <f aca="false">IF(D335="","",ROUND(SQRT(((D335+G335)*O335/100)^2+(J335*(D335+G335)*0.09179)^2),0))</f>
        <v>91</v>
      </c>
      <c r="U335" s="32"/>
    </row>
    <row r="336" customFormat="false" ht="15" hidden="false" customHeight="false" outlineLevel="0" collapsed="false">
      <c r="A336" s="32" t="s">
        <v>386</v>
      </c>
      <c r="B336" s="32" t="s">
        <v>517</v>
      </c>
      <c r="C336" s="32" t="s">
        <v>524</v>
      </c>
      <c r="D336" s="54" t="n">
        <v>764</v>
      </c>
      <c r="E336" s="54"/>
      <c r="F336" s="65" t="str">
        <f aca="false">IF(E336="","",D336-E336)</f>
        <v/>
      </c>
      <c r="G336" s="54" t="n">
        <v>707</v>
      </c>
      <c r="H336" s="54"/>
      <c r="I336" s="65" t="str">
        <f aca="false">IF(H336="","",G336-H336)</f>
        <v/>
      </c>
      <c r="J336" s="55" t="n">
        <f aca="false">IF(OR(D336="",D336+G336=0),"",D336/(D336+G336))</f>
        <v>0.519374575118967</v>
      </c>
      <c r="K336" s="55" t="str">
        <f aca="false">IF(E336="","",E336/(E336+H336))</f>
        <v/>
      </c>
      <c r="L336" s="66" t="str">
        <f aca="false">IF(OR(K336="",J336=""),"",(J336-K336)*100)</f>
        <v/>
      </c>
      <c r="M336" s="36" t="n">
        <v>3.24373994301843</v>
      </c>
      <c r="N336" s="36" t="n">
        <v>2.07911785891423</v>
      </c>
      <c r="O336" s="36" t="n">
        <f aca="false">SQRT(M336^2+N336^2)</f>
        <v>3.85286645099325</v>
      </c>
      <c r="P336" s="55" t="n">
        <f aca="false">IF(J336="","",MAX(0,J336-1.96*O336/100))</f>
        <v>0.443858392679499</v>
      </c>
      <c r="Q336" s="55" t="n">
        <f aca="false">IF(J336="","",MIN(1,J336+1.96*O336/100))</f>
        <v>0.594890757558434</v>
      </c>
      <c r="R336" s="32" t="str">
        <f aca="false">IF(L336="","",IF(ABS(L336)&lt;=O336,"Yes","No"))</f>
        <v/>
      </c>
      <c r="S336" s="32" t="str">
        <f aca="false">IF(L336="","",IF(ABS(L336)&lt;=1.96*O336,"Yes","No"))</f>
        <v/>
      </c>
      <c r="T336" s="54" t="n">
        <f aca="false">IF(D336="","",ROUND(SQRT(((D336+G336)*O336/100)^2+(J336*(D336+G336)*0.09179)^2),0))</f>
        <v>90</v>
      </c>
      <c r="U336" s="32" t="s">
        <v>703</v>
      </c>
    </row>
    <row r="337" customFormat="false" ht="15" hidden="false" customHeight="false" outlineLevel="0" collapsed="false">
      <c r="A337" s="32" t="s">
        <v>386</v>
      </c>
      <c r="B337" s="32" t="s">
        <v>517</v>
      </c>
      <c r="C337" s="32" t="s">
        <v>525</v>
      </c>
      <c r="D337" s="54" t="n">
        <v>741</v>
      </c>
      <c r="E337" s="54"/>
      <c r="F337" s="65" t="str">
        <f aca="false">IF(E337="","",D337-E337)</f>
        <v/>
      </c>
      <c r="G337" s="54" t="n">
        <v>736</v>
      </c>
      <c r="H337" s="54"/>
      <c r="I337" s="65" t="str">
        <f aca="false">IF(H337="","",G337-H337)</f>
        <v/>
      </c>
      <c r="J337" s="55" t="n">
        <f aca="false">IF(OR(D337="",D337+G337=0),"",D337/(D337+G337))</f>
        <v>0.501692620176032</v>
      </c>
      <c r="K337" s="55" t="str">
        <f aca="false">IF(E337="","",E337/(E337+H337))</f>
        <v/>
      </c>
      <c r="L337" s="66" t="str">
        <f aca="false">IF(OR(K337="",J337=""),"",(J337-K337)*100)</f>
        <v/>
      </c>
      <c r="M337" s="36" t="n">
        <v>3.24373994301843</v>
      </c>
      <c r="N337" s="36" t="n">
        <v>2.07911785891423</v>
      </c>
      <c r="O337" s="36" t="n">
        <f aca="false">SQRT(M337^2+N337^2)</f>
        <v>3.85286645099325</v>
      </c>
      <c r="P337" s="55" t="n">
        <f aca="false">IF(J337="","",MAX(0,J337-1.96*O337/100))</f>
        <v>0.426176437736565</v>
      </c>
      <c r="Q337" s="55" t="n">
        <f aca="false">IF(J337="","",MIN(1,J337+1.96*O337/100))</f>
        <v>0.5772088026155</v>
      </c>
      <c r="R337" s="32" t="str">
        <f aca="false">IF(L337="","",IF(ABS(L337)&lt;=O337,"Yes","No"))</f>
        <v/>
      </c>
      <c r="S337" s="32" t="str">
        <f aca="false">IF(L337="","",IF(ABS(L337)&lt;=1.96*O337,"Yes","No"))</f>
        <v/>
      </c>
      <c r="T337" s="54" t="n">
        <f aca="false">IF(D337="","",ROUND(SQRT(((D337+G337)*O337/100)^2+(J337*(D337+G337)*0.09179)^2),0))</f>
        <v>89</v>
      </c>
      <c r="U337" s="32" t="s">
        <v>703</v>
      </c>
    </row>
    <row r="338" customFormat="false" ht="15" hidden="false" customHeight="false" outlineLevel="0" collapsed="false">
      <c r="A338" s="32" t="s">
        <v>386</v>
      </c>
      <c r="B338" s="32" t="s">
        <v>517</v>
      </c>
      <c r="C338" s="32" t="s">
        <v>526</v>
      </c>
      <c r="D338" s="54" t="n">
        <v>336</v>
      </c>
      <c r="E338" s="54"/>
      <c r="F338" s="65" t="str">
        <f aca="false">IF(E338="","",D338-E338)</f>
        <v/>
      </c>
      <c r="G338" s="54" t="n">
        <v>340</v>
      </c>
      <c r="H338" s="54"/>
      <c r="I338" s="65" t="str">
        <f aca="false">IF(H338="","",G338-H338)</f>
        <v/>
      </c>
      <c r="J338" s="55" t="n">
        <f aca="false">IF(OR(D338="",D338+G338=0),"",D338/(D338+G338))</f>
        <v>0.497041420118343</v>
      </c>
      <c r="K338" s="55" t="str">
        <f aca="false">IF(E338="","",E338/(E338+H338))</f>
        <v/>
      </c>
      <c r="L338" s="66" t="str">
        <f aca="false">IF(OR(K338="",J338=""),"",(J338-K338)*100)</f>
        <v/>
      </c>
      <c r="M338" s="36" t="n">
        <v>6.05013361813634</v>
      </c>
      <c r="N338" s="36" t="n">
        <v>2.07911785891423</v>
      </c>
      <c r="O338" s="36" t="n">
        <f aca="false">SQRT(M338^2+N338^2)</f>
        <v>6.39740946544455</v>
      </c>
      <c r="P338" s="55" t="n">
        <f aca="false">IF(J338="","",MAX(0,J338-1.96*O338/100))</f>
        <v>0.37165219459563</v>
      </c>
      <c r="Q338" s="55" t="n">
        <f aca="false">IF(J338="","",MIN(1,J338+1.96*O338/100))</f>
        <v>0.622430645641056</v>
      </c>
      <c r="R338" s="32" t="str">
        <f aca="false">IF(L338="","",IF(ABS(L338)&lt;=O338,"Yes","No"))</f>
        <v/>
      </c>
      <c r="S338" s="32" t="str">
        <f aca="false">IF(L338="","",IF(ABS(L338)&lt;=1.96*O338,"Yes","No"))</f>
        <v/>
      </c>
      <c r="T338" s="54" t="n">
        <f aca="false">IF(D338="","",ROUND(SQRT(((D338+G338)*O338/100)^2+(J338*(D338+G338)*0.15542)^2),0))</f>
        <v>68</v>
      </c>
      <c r="U338" s="32" t="s">
        <v>703</v>
      </c>
    </row>
    <row r="339" customFormat="false" ht="15" hidden="false" customHeight="false" outlineLevel="0" collapsed="false">
      <c r="A339" s="32" t="s">
        <v>386</v>
      </c>
      <c r="B339" s="32" t="s">
        <v>527</v>
      </c>
      <c r="C339" s="32" t="s">
        <v>528</v>
      </c>
      <c r="D339" s="54" t="n">
        <v>109</v>
      </c>
      <c r="E339" s="54" t="n">
        <v>112</v>
      </c>
      <c r="F339" s="65" t="n">
        <f aca="false">IF(E339="","",D339-E339)</f>
        <v>-3</v>
      </c>
      <c r="G339" s="54" t="n">
        <v>187</v>
      </c>
      <c r="H339" s="54" t="n">
        <v>199</v>
      </c>
      <c r="I339" s="65" t="n">
        <f aca="false">IF(H339="","",G339-H339)</f>
        <v>-12</v>
      </c>
      <c r="J339" s="55" t="n">
        <f aca="false">IF(OR(D339="",D339+G339=0),"",D339/(D339+G339))</f>
        <v>0.368243243243243</v>
      </c>
      <c r="K339" s="55" t="n">
        <f aca="false">IF(E339="","",E339/(E339+H339))</f>
        <v>0.360128617363344</v>
      </c>
      <c r="L339" s="66" t="n">
        <f aca="false">IF(OR(K339="",J339=""),"",(J339-K339)*100)</f>
        <v>0.81146258798992</v>
      </c>
      <c r="M339" s="36" t="n">
        <v>6.05013361813634</v>
      </c>
      <c r="N339" s="36" t="n">
        <v>2.07911785891423</v>
      </c>
      <c r="O339" s="36" t="n">
        <f aca="false">SQRT(M339^2+N339^2)</f>
        <v>6.39740946544455</v>
      </c>
      <c r="P339" s="55" t="n">
        <f aca="false">IF(J339="","",MAX(0,J339-1.96*O339/100))</f>
        <v>0.24285401772053</v>
      </c>
      <c r="Q339" s="55" t="n">
        <f aca="false">IF(J339="","",MIN(1,J339+1.96*O339/100))</f>
        <v>0.493632468765956</v>
      </c>
      <c r="R339" s="32" t="str">
        <f aca="false">IF(L339="","",IF(ABS(L339)&lt;=O339,"Yes","No"))</f>
        <v>Yes</v>
      </c>
      <c r="S339" s="32" t="str">
        <f aca="false">IF(L339="","",IF(ABS(L339)&lt;=1.96*O339,"Yes","No"))</f>
        <v>Yes</v>
      </c>
      <c r="T339" s="54" t="n">
        <f aca="false">IF(D339="","",ROUND(SQRT(((D339+G339)*O339/100)^2+(J339*(D339+G339)*0.15542)^2),0))</f>
        <v>25</v>
      </c>
      <c r="U339" s="32"/>
    </row>
    <row r="340" customFormat="false" ht="15" hidden="false" customHeight="false" outlineLevel="0" collapsed="false">
      <c r="A340" s="32" t="s">
        <v>386</v>
      </c>
      <c r="B340" s="32" t="s">
        <v>527</v>
      </c>
      <c r="C340" s="32" t="s">
        <v>529</v>
      </c>
      <c r="D340" s="54" t="n">
        <v>233</v>
      </c>
      <c r="E340" s="54" t="n">
        <v>259</v>
      </c>
      <c r="F340" s="65" t="n">
        <f aca="false">IF(E340="","",D340-E340)</f>
        <v>-26</v>
      </c>
      <c r="G340" s="54" t="n">
        <v>480</v>
      </c>
      <c r="H340" s="54" t="n">
        <v>480</v>
      </c>
      <c r="I340" s="65" t="n">
        <f aca="false">IF(H340="","",G340-H340)</f>
        <v>0</v>
      </c>
      <c r="J340" s="55" t="n">
        <f aca="false">IF(OR(D340="",D340+G340=0),"",D340/(D340+G340))</f>
        <v>0.326788218793829</v>
      </c>
      <c r="K340" s="55" t="n">
        <f aca="false">IF(E340="","",E340/(E340+H340))</f>
        <v>0.350473612990528</v>
      </c>
      <c r="L340" s="66" t="n">
        <f aca="false">IF(OR(K340="",J340=""),"",(J340-K340)*100)</f>
        <v>-2.36853941966989</v>
      </c>
      <c r="M340" s="36" t="n">
        <v>6.05013361813634</v>
      </c>
      <c r="N340" s="36" t="n">
        <v>2.07911785891423</v>
      </c>
      <c r="O340" s="36" t="n">
        <f aca="false">SQRT(M340^2+N340^2)</f>
        <v>6.39740946544455</v>
      </c>
      <c r="P340" s="55" t="n">
        <f aca="false">IF(J340="","",MAX(0,J340-1.96*O340/100))</f>
        <v>0.201398993271116</v>
      </c>
      <c r="Q340" s="55" t="n">
        <f aca="false">IF(J340="","",MIN(1,J340+1.96*O340/100))</f>
        <v>0.452177444316542</v>
      </c>
      <c r="R340" s="32" t="str">
        <f aca="false">IF(L340="","",IF(ABS(L340)&lt;=O340,"Yes","No"))</f>
        <v>Yes</v>
      </c>
      <c r="S340" s="32" t="str">
        <f aca="false">IF(L340="","",IF(ABS(L340)&lt;=1.96*O340,"Yes","No"))</f>
        <v>Yes</v>
      </c>
      <c r="T340" s="54" t="n">
        <f aca="false">IF(D340="","",ROUND(SQRT(((D340+G340)*O340/100)^2+(J340*(D340+G340)*0.15542)^2),0))</f>
        <v>58</v>
      </c>
      <c r="U340" s="32"/>
    </row>
    <row r="341" customFormat="false" ht="15" hidden="false" customHeight="false" outlineLevel="0" collapsed="false">
      <c r="A341" s="32" t="s">
        <v>386</v>
      </c>
      <c r="B341" s="32" t="s">
        <v>527</v>
      </c>
      <c r="C341" s="32" t="s">
        <v>530</v>
      </c>
      <c r="D341" s="54" t="n">
        <v>196</v>
      </c>
      <c r="E341" s="54" t="n">
        <v>204</v>
      </c>
      <c r="F341" s="65" t="n">
        <f aca="false">IF(E341="","",D341-E341)</f>
        <v>-8</v>
      </c>
      <c r="G341" s="54" t="n">
        <v>300</v>
      </c>
      <c r="H341" s="54" t="n">
        <v>301</v>
      </c>
      <c r="I341" s="65" t="n">
        <f aca="false">IF(H341="","",G341-H341)</f>
        <v>-1</v>
      </c>
      <c r="J341" s="55" t="n">
        <f aca="false">IF(OR(D341="",D341+G341=0),"",D341/(D341+G341))</f>
        <v>0.395161290322581</v>
      </c>
      <c r="K341" s="55" t="n">
        <f aca="false">IF(E341="","",E341/(E341+H341))</f>
        <v>0.403960396039604</v>
      </c>
      <c r="L341" s="66" t="n">
        <f aca="false">IF(OR(K341="",J341=""),"",(J341-K341)*100)</f>
        <v>-0.879910571702336</v>
      </c>
      <c r="M341" s="36" t="n">
        <v>6.05013361813634</v>
      </c>
      <c r="N341" s="36" t="n">
        <v>2.07911785891423</v>
      </c>
      <c r="O341" s="36" t="n">
        <f aca="false">SQRT(M341^2+N341^2)</f>
        <v>6.39740946544455</v>
      </c>
      <c r="P341" s="55" t="n">
        <f aca="false">IF(J341="","",MAX(0,J341-1.96*O341/100))</f>
        <v>0.269772064799867</v>
      </c>
      <c r="Q341" s="55" t="n">
        <f aca="false">IF(J341="","",MIN(1,J341+1.96*O341/100))</f>
        <v>0.520550515845294</v>
      </c>
      <c r="R341" s="32" t="str">
        <f aca="false">IF(L341="","",IF(ABS(L341)&lt;=O341,"Yes","No"))</f>
        <v>Yes</v>
      </c>
      <c r="S341" s="32" t="str">
        <f aca="false">IF(L341="","",IF(ABS(L341)&lt;=1.96*O341,"Yes","No"))</f>
        <v>Yes</v>
      </c>
      <c r="T341" s="54" t="n">
        <f aca="false">IF(D341="","",ROUND(SQRT(((D341+G341)*O341/100)^2+(J341*(D341+G341)*0.15542)^2),0))</f>
        <v>44</v>
      </c>
      <c r="U341" s="32"/>
    </row>
    <row r="342" customFormat="false" ht="15" hidden="false" customHeight="false" outlineLevel="0" collapsed="false">
      <c r="A342" s="32" t="s">
        <v>386</v>
      </c>
      <c r="B342" s="32" t="s">
        <v>527</v>
      </c>
      <c r="C342" s="32" t="s">
        <v>531</v>
      </c>
      <c r="D342" s="54" t="n">
        <v>139</v>
      </c>
      <c r="E342" s="54" t="n">
        <v>128</v>
      </c>
      <c r="F342" s="65" t="n">
        <f aca="false">IF(E342="","",D342-E342)</f>
        <v>11</v>
      </c>
      <c r="G342" s="54" t="n">
        <v>197</v>
      </c>
      <c r="H342" s="54" t="n">
        <v>200</v>
      </c>
      <c r="I342" s="65" t="n">
        <f aca="false">IF(H342="","",G342-H342)</f>
        <v>-3</v>
      </c>
      <c r="J342" s="55" t="n">
        <f aca="false">IF(OR(D342="",D342+G342=0),"",D342/(D342+G342))</f>
        <v>0.413690476190476</v>
      </c>
      <c r="K342" s="55" t="n">
        <f aca="false">IF(E342="","",E342/(E342+H342))</f>
        <v>0.390243902439024</v>
      </c>
      <c r="L342" s="66" t="n">
        <f aca="false">IF(OR(K342="",J342=""),"",(J342-K342)*100)</f>
        <v>2.34465737514518</v>
      </c>
      <c r="M342" s="36" t="n">
        <v>6.05013361813634</v>
      </c>
      <c r="N342" s="36" t="n">
        <v>2.07911785891423</v>
      </c>
      <c r="O342" s="36" t="n">
        <f aca="false">SQRT(M342^2+N342^2)</f>
        <v>6.39740946544455</v>
      </c>
      <c r="P342" s="55" t="n">
        <f aca="false">IF(J342="","",MAX(0,J342-1.96*O342/100))</f>
        <v>0.288301250667763</v>
      </c>
      <c r="Q342" s="55" t="n">
        <f aca="false">IF(J342="","",MIN(1,J342+1.96*O342/100))</f>
        <v>0.539079701713189</v>
      </c>
      <c r="R342" s="32" t="str">
        <f aca="false">IF(L342="","",IF(ABS(L342)&lt;=O342,"Yes","No"))</f>
        <v>Yes</v>
      </c>
      <c r="S342" s="32" t="str">
        <f aca="false">IF(L342="","",IF(ABS(L342)&lt;=1.96*O342,"Yes","No"))</f>
        <v>Yes</v>
      </c>
      <c r="T342" s="54" t="n">
        <f aca="false">IF(D342="","",ROUND(SQRT(((D342+G342)*O342/100)^2+(J342*(D342+G342)*0.15542)^2),0))</f>
        <v>30</v>
      </c>
      <c r="U342" s="32"/>
    </row>
    <row r="343" customFormat="false" ht="15" hidden="false" customHeight="false" outlineLevel="0" collapsed="false">
      <c r="A343" s="32" t="s">
        <v>386</v>
      </c>
      <c r="B343" s="32" t="s">
        <v>532</v>
      </c>
      <c r="C343" s="32" t="s">
        <v>533</v>
      </c>
      <c r="D343" s="54" t="n">
        <v>370</v>
      </c>
      <c r="E343" s="54" t="n">
        <v>412</v>
      </c>
      <c r="F343" s="65" t="n">
        <f aca="false">IF(E343="","",D343-E343)</f>
        <v>-42</v>
      </c>
      <c r="G343" s="54" t="n">
        <v>822</v>
      </c>
      <c r="H343" s="54" t="n">
        <v>767</v>
      </c>
      <c r="I343" s="65" t="n">
        <f aca="false">IF(H343="","",G343-H343)</f>
        <v>55</v>
      </c>
      <c r="J343" s="55" t="n">
        <f aca="false">IF(OR(D343="",D343+G343=0),"",D343/(D343+G343))</f>
        <v>0.310402684563758</v>
      </c>
      <c r="K343" s="55" t="n">
        <f aca="false">IF(E343="","",E343/(E343+H343))</f>
        <v>0.349448685326548</v>
      </c>
      <c r="L343" s="66" t="n">
        <f aca="false">IF(OR(K343="",J343=""),"",(J343-K343)*100)</f>
        <v>-3.90460007627895</v>
      </c>
      <c r="M343" s="36" t="n">
        <v>3.93172104178679</v>
      </c>
      <c r="N343" s="36" t="n">
        <v>2.07911785891423</v>
      </c>
      <c r="O343" s="36" t="n">
        <f aca="false">SQRT(M343^2+N343^2)</f>
        <v>4.44760176068913</v>
      </c>
      <c r="P343" s="55" t="n">
        <f aca="false">IF(J343="","",MAX(0,J343-1.96*O343/100))</f>
        <v>0.223229690054251</v>
      </c>
      <c r="Q343" s="55" t="n">
        <f aca="false">IF(J343="","",MIN(1,J343+1.96*O343/100))</f>
        <v>0.397575679073265</v>
      </c>
      <c r="R343" s="32" t="str">
        <f aca="false">IF(L343="","",IF(ABS(L343)&lt;=O343,"Yes","No"))</f>
        <v>Yes</v>
      </c>
      <c r="S343" s="32" t="str">
        <f aca="false">IF(L343="","",IF(ABS(L343)&lt;=1.96*O343,"Yes","No"))</f>
        <v>Yes</v>
      </c>
      <c r="T343" s="54" t="n">
        <f aca="false">IF(D343="","",ROUND(SQRT(((D343+G343)*O343/100)^2+(J343*(D343+G343)*0.09439)^2),0))</f>
        <v>63</v>
      </c>
      <c r="U343" s="32"/>
    </row>
    <row r="344" customFormat="false" ht="15" hidden="false" customHeight="false" outlineLevel="0" collapsed="false">
      <c r="A344" s="32" t="s">
        <v>386</v>
      </c>
      <c r="B344" s="32" t="s">
        <v>532</v>
      </c>
      <c r="C344" s="32" t="s">
        <v>534</v>
      </c>
      <c r="D344" s="54" t="n">
        <v>309</v>
      </c>
      <c r="E344" s="54" t="n">
        <v>361</v>
      </c>
      <c r="F344" s="65" t="n">
        <f aca="false">IF(E344="","",D344-E344)</f>
        <v>-52</v>
      </c>
      <c r="G344" s="54" t="n">
        <v>677</v>
      </c>
      <c r="H344" s="54" t="n">
        <v>633</v>
      </c>
      <c r="I344" s="65" t="n">
        <f aca="false">IF(H344="","",G344-H344)</f>
        <v>44</v>
      </c>
      <c r="J344" s="55" t="n">
        <f aca="false">IF(OR(D344="",D344+G344=0),"",D344/(D344+G344))</f>
        <v>0.313387423935091</v>
      </c>
      <c r="K344" s="55" t="n">
        <f aca="false">IF(E344="","",E344/(E344+H344))</f>
        <v>0.36317907444668</v>
      </c>
      <c r="L344" s="66" t="n">
        <f aca="false">IF(OR(K344="",J344=""),"",(J344-K344)*100)</f>
        <v>-4.97916505115888</v>
      </c>
      <c r="M344" s="36" t="n">
        <v>3.93172104178679</v>
      </c>
      <c r="N344" s="36" t="n">
        <v>2.07911785891423</v>
      </c>
      <c r="O344" s="36" t="n">
        <f aca="false">SQRT(M344^2+N344^2)</f>
        <v>4.44760176068913</v>
      </c>
      <c r="P344" s="55" t="n">
        <f aca="false">IF(J344="","",MAX(0,J344-1.96*O344/100))</f>
        <v>0.226214429425584</v>
      </c>
      <c r="Q344" s="55" t="n">
        <f aca="false">IF(J344="","",MIN(1,J344+1.96*O344/100))</f>
        <v>0.400560418444598</v>
      </c>
      <c r="R344" s="32" t="str">
        <f aca="false">IF(L344="","",IF(ABS(L344)&lt;=O344,"Yes","No"))</f>
        <v>No</v>
      </c>
      <c r="S344" s="32" t="str">
        <f aca="false">IF(L344="","",IF(ABS(L344)&lt;=1.96*O344,"Yes","No"))</f>
        <v>Yes</v>
      </c>
      <c r="T344" s="54" t="n">
        <f aca="false">IF(D344="","",ROUND(SQRT(((D344+G344)*O344/100)^2+(J344*(D344+G344)*0.09439)^2),0))</f>
        <v>53</v>
      </c>
      <c r="U344" s="32"/>
    </row>
    <row r="345" customFormat="false" ht="15" hidden="false" customHeight="false" outlineLevel="0" collapsed="false">
      <c r="A345" s="32" t="s">
        <v>386</v>
      </c>
      <c r="B345" s="32" t="s">
        <v>532</v>
      </c>
      <c r="C345" s="32" t="s">
        <v>535</v>
      </c>
      <c r="D345" s="54" t="n">
        <v>270</v>
      </c>
      <c r="E345" s="54" t="n">
        <v>286</v>
      </c>
      <c r="F345" s="65" t="n">
        <f aca="false">IF(E345="","",D345-E345)</f>
        <v>-16</v>
      </c>
      <c r="G345" s="54" t="n">
        <v>606</v>
      </c>
      <c r="H345" s="54" t="n">
        <v>553</v>
      </c>
      <c r="I345" s="65" t="n">
        <f aca="false">IF(H345="","",G345-H345)</f>
        <v>53</v>
      </c>
      <c r="J345" s="55" t="n">
        <f aca="false">IF(OR(D345="",D345+G345=0),"",D345/(D345+G345))</f>
        <v>0.308219178082192</v>
      </c>
      <c r="K345" s="55" t="n">
        <f aca="false">IF(E345="","",E345/(E345+H345))</f>
        <v>0.34088200238379</v>
      </c>
      <c r="L345" s="66" t="n">
        <f aca="false">IF(OR(K345="",J345=""),"",(J345-K345)*100)</f>
        <v>-3.26628243015985</v>
      </c>
      <c r="M345" s="36" t="n">
        <v>3.93172104178679</v>
      </c>
      <c r="N345" s="36" t="n">
        <v>2.07911785891423</v>
      </c>
      <c r="O345" s="36" t="n">
        <f aca="false">SQRT(M345^2+N345^2)</f>
        <v>4.44760176068913</v>
      </c>
      <c r="P345" s="55" t="n">
        <f aca="false">IF(J345="","",MAX(0,J345-1.96*O345/100))</f>
        <v>0.221046183572685</v>
      </c>
      <c r="Q345" s="55" t="n">
        <f aca="false">IF(J345="","",MIN(1,J345+1.96*O345/100))</f>
        <v>0.395392172591699</v>
      </c>
      <c r="R345" s="32" t="str">
        <f aca="false">IF(L345="","",IF(ABS(L345)&lt;=O345,"Yes","No"))</f>
        <v>Yes</v>
      </c>
      <c r="S345" s="32" t="str">
        <f aca="false">IF(L345="","",IF(ABS(L345)&lt;=1.96*O345,"Yes","No"))</f>
        <v>Yes</v>
      </c>
      <c r="T345" s="54" t="n">
        <f aca="false">IF(D345="","",ROUND(SQRT(((D345+G345)*O345/100)^2+(J345*(D345+G345)*0.09439)^2),0))</f>
        <v>47</v>
      </c>
      <c r="U345" s="32"/>
    </row>
    <row r="346" customFormat="false" ht="15" hidden="false" customHeight="false" outlineLevel="0" collapsed="false">
      <c r="A346" s="32" t="s">
        <v>386</v>
      </c>
      <c r="B346" s="32" t="s">
        <v>532</v>
      </c>
      <c r="C346" s="32" t="s">
        <v>536</v>
      </c>
      <c r="D346" s="54" t="n">
        <v>279</v>
      </c>
      <c r="E346" s="54" t="n">
        <v>302</v>
      </c>
      <c r="F346" s="65" t="n">
        <f aca="false">IF(E346="","",D346-E346)</f>
        <v>-23</v>
      </c>
      <c r="G346" s="54" t="n">
        <v>617</v>
      </c>
      <c r="H346" s="54" t="n">
        <v>608</v>
      </c>
      <c r="I346" s="65" t="n">
        <f aca="false">IF(H346="","",G346-H346)</f>
        <v>9</v>
      </c>
      <c r="J346" s="55" t="n">
        <f aca="false">IF(OR(D346="",D346+G346=0),"",D346/(D346+G346))</f>
        <v>0.311383928571429</v>
      </c>
      <c r="K346" s="55" t="n">
        <f aca="false">IF(E346="","",E346/(E346+H346))</f>
        <v>0.331868131868132</v>
      </c>
      <c r="L346" s="66" t="n">
        <f aca="false">IF(OR(K346="",J346=""),"",(J346-K346)*100)</f>
        <v>-2.04842032967033</v>
      </c>
      <c r="M346" s="36" t="n">
        <v>3.93172104178679</v>
      </c>
      <c r="N346" s="36" t="n">
        <v>2.07911785891423</v>
      </c>
      <c r="O346" s="36" t="n">
        <f aca="false">SQRT(M346^2+N346^2)</f>
        <v>4.44760176068913</v>
      </c>
      <c r="P346" s="55" t="n">
        <f aca="false">IF(J346="","",MAX(0,J346-1.96*O346/100))</f>
        <v>0.224210934061922</v>
      </c>
      <c r="Q346" s="55" t="n">
        <f aca="false">IF(J346="","",MIN(1,J346+1.96*O346/100))</f>
        <v>0.398556923080936</v>
      </c>
      <c r="R346" s="32" t="str">
        <f aca="false">IF(L346="","",IF(ABS(L346)&lt;=O346,"Yes","No"))</f>
        <v>Yes</v>
      </c>
      <c r="S346" s="32" t="str">
        <f aca="false">IF(L346="","",IF(ABS(L346)&lt;=1.96*O346,"Yes","No"))</f>
        <v>Yes</v>
      </c>
      <c r="T346" s="54" t="n">
        <f aca="false">IF(D346="","",ROUND(SQRT(((D346+G346)*O346/100)^2+(J346*(D346+G346)*0.09439)^2),0))</f>
        <v>48</v>
      </c>
      <c r="U346" s="32"/>
    </row>
    <row r="347" customFormat="false" ht="15" hidden="false" customHeight="false" outlineLevel="0" collapsed="false">
      <c r="A347" s="32" t="s">
        <v>386</v>
      </c>
      <c r="B347" s="32" t="s">
        <v>537</v>
      </c>
      <c r="C347" s="32" t="s">
        <v>538</v>
      </c>
      <c r="D347" s="54" t="n">
        <v>75</v>
      </c>
      <c r="E347" s="54" t="n">
        <v>92</v>
      </c>
      <c r="F347" s="65" t="n">
        <f aca="false">IF(E347="","",D347-E347)</f>
        <v>-17</v>
      </c>
      <c r="G347" s="54" t="n">
        <v>174</v>
      </c>
      <c r="H347" s="54" t="n">
        <v>167</v>
      </c>
      <c r="I347" s="65" t="n">
        <f aca="false">IF(H347="","",G347-H347)</f>
        <v>7</v>
      </c>
      <c r="J347" s="55" t="n">
        <f aca="false">IF(OR(D347="",D347+G347=0),"",D347/(D347+G347))</f>
        <v>0.301204819277108</v>
      </c>
      <c r="K347" s="55" t="n">
        <f aca="false">IF(E347="","",E347/(E347+H347))</f>
        <v>0.355212355212355</v>
      </c>
      <c r="L347" s="66" t="n">
        <f aca="false">IF(OR(K347="",J347=""),"",(J347-K347)*100)</f>
        <v>-5.40075359352468</v>
      </c>
      <c r="M347" s="36" t="n">
        <v>6.05013361813634</v>
      </c>
      <c r="N347" s="36" t="n">
        <v>2.07911785891423</v>
      </c>
      <c r="O347" s="36" t="n">
        <f aca="false">SQRT(M347^2+N347^2)</f>
        <v>6.39740946544455</v>
      </c>
      <c r="P347" s="55" t="n">
        <f aca="false">IF(J347="","",MAX(0,J347-1.96*O347/100))</f>
        <v>0.175815593754395</v>
      </c>
      <c r="Q347" s="55" t="n">
        <f aca="false">IF(J347="","",MIN(1,J347+1.96*O347/100))</f>
        <v>0.426594044799822</v>
      </c>
      <c r="R347" s="32" t="str">
        <f aca="false">IF(L347="","",IF(ABS(L347)&lt;=O347,"Yes","No"))</f>
        <v>Yes</v>
      </c>
      <c r="S347" s="32" t="str">
        <f aca="false">IF(L347="","",IF(ABS(L347)&lt;=1.96*O347,"Yes","No"))</f>
        <v>Yes</v>
      </c>
      <c r="T347" s="54" t="n">
        <f aca="false">IF(D347="","",ROUND(SQRT(((D347+G347)*O347/100)^2+(J347*(D347+G347)*0.15542)^2),0))</f>
        <v>20</v>
      </c>
      <c r="U347" s="32"/>
    </row>
    <row r="348" customFormat="false" ht="15" hidden="false" customHeight="false" outlineLevel="0" collapsed="false">
      <c r="A348" s="32" t="s">
        <v>386</v>
      </c>
      <c r="B348" s="32" t="s">
        <v>539</v>
      </c>
      <c r="C348" s="32" t="s">
        <v>540</v>
      </c>
      <c r="D348" s="54" t="n">
        <v>334</v>
      </c>
      <c r="E348" s="54" t="n">
        <v>335</v>
      </c>
      <c r="F348" s="65" t="n">
        <f aca="false">IF(E348="","",D348-E348)</f>
        <v>-1</v>
      </c>
      <c r="G348" s="54" t="n">
        <v>598</v>
      </c>
      <c r="H348" s="54" t="n">
        <v>581</v>
      </c>
      <c r="I348" s="65" t="n">
        <f aca="false">IF(H348="","",G348-H348)</f>
        <v>17</v>
      </c>
      <c r="J348" s="55" t="n">
        <f aca="false">IF(OR(D348="",D348+G348=0),"",D348/(D348+G348))</f>
        <v>0.358369098712446</v>
      </c>
      <c r="K348" s="55" t="n">
        <f aca="false">IF(E348="","",E348/(E348+H348))</f>
        <v>0.365720524017467</v>
      </c>
      <c r="L348" s="66" t="n">
        <f aca="false">IF(OR(K348="",J348=""),"",(J348-K348)*100)</f>
        <v>-0.735142530502086</v>
      </c>
      <c r="M348" s="36" t="n">
        <v>3.93172104178679</v>
      </c>
      <c r="N348" s="36" t="n">
        <v>2.07911785891423</v>
      </c>
      <c r="O348" s="36" t="n">
        <f aca="false">SQRT(M348^2+N348^2)</f>
        <v>4.44760176068913</v>
      </c>
      <c r="P348" s="55" t="n">
        <f aca="false">IF(J348="","",MAX(0,J348-1.96*O348/100))</f>
        <v>0.271196104202939</v>
      </c>
      <c r="Q348" s="55" t="n">
        <f aca="false">IF(J348="","",MIN(1,J348+1.96*O348/100))</f>
        <v>0.445542093221953</v>
      </c>
      <c r="R348" s="32" t="str">
        <f aca="false">IF(L348="","",IF(ABS(L348)&lt;=O348,"Yes","No"))</f>
        <v>Yes</v>
      </c>
      <c r="S348" s="32" t="str">
        <f aca="false">IF(L348="","",IF(ABS(L348)&lt;=1.96*O348,"Yes","No"))</f>
        <v>Yes</v>
      </c>
      <c r="T348" s="54" t="n">
        <f aca="false">IF(D348="","",ROUND(SQRT(((D348+G348)*O348/100)^2+(J348*(D348+G348)*0.09439)^2),0))</f>
        <v>52</v>
      </c>
      <c r="U348" s="32"/>
    </row>
    <row r="349" customFormat="false" ht="15" hidden="false" customHeight="false" outlineLevel="0" collapsed="false">
      <c r="A349" s="32" t="s">
        <v>386</v>
      </c>
      <c r="B349" s="32" t="s">
        <v>541</v>
      </c>
      <c r="C349" s="32" t="s">
        <v>542</v>
      </c>
      <c r="D349" s="54" t="n">
        <v>207</v>
      </c>
      <c r="E349" s="54" t="n">
        <v>210</v>
      </c>
      <c r="F349" s="65" t="n">
        <f aca="false">IF(E349="","",D349-E349)</f>
        <v>-3</v>
      </c>
      <c r="G349" s="54" t="n">
        <v>307</v>
      </c>
      <c r="H349" s="54" t="n">
        <v>309</v>
      </c>
      <c r="I349" s="65" t="n">
        <f aca="false">IF(H349="","",G349-H349)</f>
        <v>-2</v>
      </c>
      <c r="J349" s="55" t="n">
        <f aca="false">IF(OR(D349="",D349+G349=0),"",D349/(D349+G349))</f>
        <v>0.40272373540856</v>
      </c>
      <c r="K349" s="55" t="n">
        <f aca="false">IF(E349="","",E349/(E349+H349))</f>
        <v>0.404624277456647</v>
      </c>
      <c r="L349" s="66" t="n">
        <f aca="false">IF(OR(K349="",J349=""),"",(J349-K349)*100)</f>
        <v>-0.19005420480871</v>
      </c>
      <c r="M349" s="36" t="n">
        <v>6.05013361813634</v>
      </c>
      <c r="N349" s="36" t="n">
        <v>2.07911785891423</v>
      </c>
      <c r="O349" s="36" t="n">
        <f aca="false">SQRT(M349^2+N349^2)</f>
        <v>6.39740946544455</v>
      </c>
      <c r="P349" s="55" t="n">
        <f aca="false">IF(J349="","",MAX(0,J349-1.96*O349/100))</f>
        <v>0.277334509885847</v>
      </c>
      <c r="Q349" s="55" t="n">
        <f aca="false">IF(J349="","",MIN(1,J349+1.96*O349/100))</f>
        <v>0.528112960931274</v>
      </c>
      <c r="R349" s="32" t="str">
        <f aca="false">IF(L349="","",IF(ABS(L349)&lt;=O349,"Yes","No"))</f>
        <v>Yes</v>
      </c>
      <c r="S349" s="32" t="str">
        <f aca="false">IF(L349="","",IF(ABS(L349)&lt;=1.96*O349,"Yes","No"))</f>
        <v>Yes</v>
      </c>
      <c r="T349" s="54" t="n">
        <f aca="false">IF(D349="","",ROUND(SQRT(((D349+G349)*O349/100)^2+(J349*(D349+G349)*0.15542)^2),0))</f>
        <v>46</v>
      </c>
      <c r="U349" s="32"/>
    </row>
    <row r="350" customFormat="false" ht="15" hidden="false" customHeight="false" outlineLevel="0" collapsed="false">
      <c r="A350" s="32" t="s">
        <v>386</v>
      </c>
      <c r="B350" s="32" t="s">
        <v>543</v>
      </c>
      <c r="C350" s="32" t="s">
        <v>544</v>
      </c>
      <c r="D350" s="54" t="n">
        <v>321</v>
      </c>
      <c r="E350" s="54" t="n">
        <v>331</v>
      </c>
      <c r="F350" s="65" t="n">
        <f aca="false">IF(E350="","",D350-E350)</f>
        <v>-10</v>
      </c>
      <c r="G350" s="54" t="n">
        <v>451</v>
      </c>
      <c r="H350" s="54" t="n">
        <v>458</v>
      </c>
      <c r="I350" s="65" t="n">
        <f aca="false">IF(H350="","",G350-H350)</f>
        <v>-7</v>
      </c>
      <c r="J350" s="55" t="n">
        <f aca="false">IF(OR(D350="",D350+G350=0),"",D350/(D350+G350))</f>
        <v>0.41580310880829</v>
      </c>
      <c r="K350" s="55" t="n">
        <f aca="false">IF(E350="","",E350/(E350+H350))</f>
        <v>0.419518377693283</v>
      </c>
      <c r="L350" s="66" t="n">
        <f aca="false">IF(OR(K350="",J350=""),"",(J350-K350)*100)</f>
        <v>-0.371526888499252</v>
      </c>
      <c r="M350" s="36" t="n">
        <v>3.93172104178679</v>
      </c>
      <c r="N350" s="36" t="n">
        <v>2.07911785891423</v>
      </c>
      <c r="O350" s="36" t="n">
        <f aca="false">SQRT(M350^2+N350^2)</f>
        <v>4.44760176068913</v>
      </c>
      <c r="P350" s="55" t="n">
        <f aca="false">IF(J350="","",MAX(0,J350-1.96*O350/100))</f>
        <v>0.328630114298783</v>
      </c>
      <c r="Q350" s="55" t="n">
        <f aca="false">IF(J350="","",MIN(1,J350+1.96*O350/100))</f>
        <v>0.502976103317797</v>
      </c>
      <c r="R350" s="32" t="str">
        <f aca="false">IF(L350="","",IF(ABS(L350)&lt;=O350,"Yes","No"))</f>
        <v>Yes</v>
      </c>
      <c r="S350" s="32" t="str">
        <f aca="false">IF(L350="","",IF(ABS(L350)&lt;=1.96*O350,"Yes","No"))</f>
        <v>Yes</v>
      </c>
      <c r="T350" s="54" t="n">
        <f aca="false">IF(D350="","",ROUND(SQRT(((D350+G350)*O350/100)^2+(J350*(D350+G350)*0.09439)^2),0))</f>
        <v>46</v>
      </c>
      <c r="U350" s="32"/>
    </row>
    <row r="351" customFormat="false" ht="15" hidden="false" customHeight="false" outlineLevel="0" collapsed="false">
      <c r="A351" s="32" t="s">
        <v>386</v>
      </c>
      <c r="B351" s="32" t="s">
        <v>545</v>
      </c>
      <c r="C351" s="32" t="s">
        <v>546</v>
      </c>
      <c r="D351" s="54" t="n">
        <v>276</v>
      </c>
      <c r="E351" s="54" t="n">
        <v>307</v>
      </c>
      <c r="F351" s="65" t="n">
        <f aca="false">IF(E351="","",D351-E351)</f>
        <v>-31</v>
      </c>
      <c r="G351" s="54" t="n">
        <v>763</v>
      </c>
      <c r="H351" s="54" t="n">
        <v>746</v>
      </c>
      <c r="I351" s="65" t="n">
        <f aca="false">IF(H351="","",G351-H351)</f>
        <v>17</v>
      </c>
      <c r="J351" s="55" t="n">
        <f aca="false">IF(OR(D351="",D351+G351=0),"",D351/(D351+G351))</f>
        <v>0.265640038498556</v>
      </c>
      <c r="K351" s="55" t="n">
        <f aca="false">IF(E351="","",E351/(E351+H351))</f>
        <v>0.291547958214625</v>
      </c>
      <c r="L351" s="66" t="n">
        <f aca="false">IF(OR(K351="",J351=""),"",(J351-K351)*100)</f>
        <v>-2.59079197160685</v>
      </c>
      <c r="M351" s="36" t="n">
        <v>3.93172104178679</v>
      </c>
      <c r="N351" s="36" t="n">
        <v>2.07911785891423</v>
      </c>
      <c r="O351" s="36" t="n">
        <f aca="false">SQRT(M351^2+N351^2)</f>
        <v>4.44760176068913</v>
      </c>
      <c r="P351" s="55" t="n">
        <f aca="false">IF(J351="","",MAX(0,J351-1.96*O351/100))</f>
        <v>0.178467043989049</v>
      </c>
      <c r="Q351" s="55" t="n">
        <f aca="false">IF(J351="","",MIN(1,J351+1.96*O351/100))</f>
        <v>0.352813033008063</v>
      </c>
      <c r="R351" s="32" t="str">
        <f aca="false">IF(L351="","",IF(ABS(L351)&lt;=O351,"Yes","No"))</f>
        <v>Yes</v>
      </c>
      <c r="S351" s="32" t="str">
        <f aca="false">IF(L351="","",IF(ABS(L351)&lt;=1.96*O351,"Yes","No"))</f>
        <v>Yes</v>
      </c>
      <c r="T351" s="54" t="n">
        <f aca="false">IF(D351="","",ROUND(SQRT(((D351+G351)*O351/100)^2+(J351*(D351+G351)*0.09439)^2),0))</f>
        <v>53</v>
      </c>
      <c r="U351" s="32"/>
    </row>
    <row r="352" customFormat="false" ht="15" hidden="false" customHeight="false" outlineLevel="0" collapsed="false">
      <c r="A352" s="32" t="s">
        <v>386</v>
      </c>
      <c r="B352" s="32" t="s">
        <v>545</v>
      </c>
      <c r="C352" s="32" t="s">
        <v>547</v>
      </c>
      <c r="D352" s="54" t="n">
        <v>213</v>
      </c>
      <c r="E352" s="54" t="n">
        <v>232</v>
      </c>
      <c r="F352" s="65" t="n">
        <f aca="false">IF(E352="","",D352-E352)</f>
        <v>-19</v>
      </c>
      <c r="G352" s="54" t="n">
        <v>504</v>
      </c>
      <c r="H352" s="54" t="n">
        <v>487</v>
      </c>
      <c r="I352" s="65" t="n">
        <f aca="false">IF(H352="","",G352-H352)</f>
        <v>17</v>
      </c>
      <c r="J352" s="55" t="n">
        <f aca="false">IF(OR(D352="",D352+G352=0),"",D352/(D352+G352))</f>
        <v>0.297071129707113</v>
      </c>
      <c r="K352" s="55" t="n">
        <f aca="false">IF(E352="","",E352/(E352+H352))</f>
        <v>0.322670375521558</v>
      </c>
      <c r="L352" s="66" t="n">
        <f aca="false">IF(OR(K352="",J352=""),"",(J352-K352)*100)</f>
        <v>-2.55992458144447</v>
      </c>
      <c r="M352" s="36" t="n">
        <v>6.05013361813634</v>
      </c>
      <c r="N352" s="36" t="n">
        <v>2.07911785891423</v>
      </c>
      <c r="O352" s="36" t="n">
        <f aca="false">SQRT(M352^2+N352^2)</f>
        <v>6.39740946544455</v>
      </c>
      <c r="P352" s="55" t="n">
        <f aca="false">IF(J352="","",MAX(0,J352-1.96*O352/100))</f>
        <v>0.1716819041844</v>
      </c>
      <c r="Q352" s="55" t="n">
        <f aca="false">IF(J352="","",MIN(1,J352+1.96*O352/100))</f>
        <v>0.422460355229826</v>
      </c>
      <c r="R352" s="32" t="str">
        <f aca="false">IF(L352="","",IF(ABS(L352)&lt;=O352,"Yes","No"))</f>
        <v>Yes</v>
      </c>
      <c r="S352" s="32" t="str">
        <f aca="false">IF(L352="","",IF(ABS(L352)&lt;=1.96*O352,"Yes","No"))</f>
        <v>Yes</v>
      </c>
      <c r="T352" s="54" t="n">
        <f aca="false">IF(D352="","",ROUND(SQRT(((D352+G352)*O352/100)^2+(J352*(D352+G352)*0.15542)^2),0))</f>
        <v>57</v>
      </c>
      <c r="U352" s="32"/>
    </row>
    <row r="353" customFormat="false" ht="15" hidden="false" customHeight="false" outlineLevel="0" collapsed="false">
      <c r="A353" s="32" t="s">
        <v>386</v>
      </c>
      <c r="B353" s="32" t="s">
        <v>545</v>
      </c>
      <c r="C353" s="32" t="s">
        <v>548</v>
      </c>
      <c r="D353" s="54" t="n">
        <v>170</v>
      </c>
      <c r="E353" s="54" t="n">
        <v>178</v>
      </c>
      <c r="F353" s="65" t="n">
        <f aca="false">IF(E353="","",D353-E353)</f>
        <v>-8</v>
      </c>
      <c r="G353" s="54" t="n">
        <v>448</v>
      </c>
      <c r="H353" s="54" t="n">
        <v>480</v>
      </c>
      <c r="I353" s="65" t="n">
        <f aca="false">IF(H353="","",G353-H353)</f>
        <v>-32</v>
      </c>
      <c r="J353" s="55" t="n">
        <f aca="false">IF(OR(D353="",D353+G353=0),"",D353/(D353+G353))</f>
        <v>0.275080906148867</v>
      </c>
      <c r="K353" s="55" t="n">
        <f aca="false">IF(E353="","",E353/(E353+H353))</f>
        <v>0.270516717325228</v>
      </c>
      <c r="L353" s="66" t="n">
        <f aca="false">IF(OR(K353="",J353=""),"",(J353-K353)*100)</f>
        <v>0.456418882363935</v>
      </c>
      <c r="M353" s="36" t="n">
        <v>6.05013361813634</v>
      </c>
      <c r="N353" s="36" t="n">
        <v>2.07911785891423</v>
      </c>
      <c r="O353" s="36" t="n">
        <f aca="false">SQRT(M353^2+N353^2)</f>
        <v>6.39740946544455</v>
      </c>
      <c r="P353" s="55" t="n">
        <f aca="false">IF(J353="","",MAX(0,J353-1.96*O353/100))</f>
        <v>0.149691680626154</v>
      </c>
      <c r="Q353" s="55" t="n">
        <f aca="false">IF(J353="","",MIN(1,J353+1.96*O353/100))</f>
        <v>0.400470131671581</v>
      </c>
      <c r="R353" s="32" t="str">
        <f aca="false">IF(L353="","",IF(ABS(L353)&lt;=O353,"Yes","No"))</f>
        <v>Yes</v>
      </c>
      <c r="S353" s="32" t="str">
        <f aca="false">IF(L353="","",IF(ABS(L353)&lt;=1.96*O353,"Yes","No"))</f>
        <v>Yes</v>
      </c>
      <c r="T353" s="54" t="n">
        <f aca="false">IF(D353="","",ROUND(SQRT(((D353+G353)*O353/100)^2+(J353*(D353+G353)*0.15542)^2),0))</f>
        <v>48</v>
      </c>
      <c r="U353" s="32"/>
    </row>
    <row r="354" customFormat="false" ht="15" hidden="false" customHeight="false" outlineLevel="0" collapsed="false">
      <c r="A354" s="32" t="s">
        <v>386</v>
      </c>
      <c r="B354" s="32" t="s">
        <v>545</v>
      </c>
      <c r="C354" s="32" t="s">
        <v>549</v>
      </c>
      <c r="D354" s="54" t="n">
        <v>179</v>
      </c>
      <c r="E354" s="54" t="n">
        <v>180</v>
      </c>
      <c r="F354" s="65" t="n">
        <f aca="false">IF(E354="","",D354-E354)</f>
        <v>-1</v>
      </c>
      <c r="G354" s="54" t="n">
        <v>421</v>
      </c>
      <c r="H354" s="54" t="n">
        <v>430</v>
      </c>
      <c r="I354" s="65" t="n">
        <f aca="false">IF(H354="","",G354-H354)</f>
        <v>-9</v>
      </c>
      <c r="J354" s="55" t="n">
        <f aca="false">IF(OR(D354="",D354+G354=0),"",D354/(D354+G354))</f>
        <v>0.298333333333333</v>
      </c>
      <c r="K354" s="55" t="n">
        <f aca="false">IF(E354="","",E354/(E354+H354))</f>
        <v>0.295081967213115</v>
      </c>
      <c r="L354" s="66" t="n">
        <f aca="false">IF(OR(K354="",J354=""),"",(J354-K354)*100)</f>
        <v>0.325136612021859</v>
      </c>
      <c r="M354" s="36" t="n">
        <v>6.05013361813634</v>
      </c>
      <c r="N354" s="36" t="n">
        <v>2.07911785891423</v>
      </c>
      <c r="O354" s="36" t="n">
        <f aca="false">SQRT(M354^2+N354^2)</f>
        <v>6.39740946544455</v>
      </c>
      <c r="P354" s="55" t="n">
        <f aca="false">IF(J354="","",MAX(0,J354-1.96*O354/100))</f>
        <v>0.17294410781062</v>
      </c>
      <c r="Q354" s="55" t="n">
        <f aca="false">IF(J354="","",MIN(1,J354+1.96*O354/100))</f>
        <v>0.423722558856047</v>
      </c>
      <c r="R354" s="32" t="str">
        <f aca="false">IF(L354="","",IF(ABS(L354)&lt;=O354,"Yes","No"))</f>
        <v>Yes</v>
      </c>
      <c r="S354" s="32" t="str">
        <f aca="false">IF(L354="","",IF(ABS(L354)&lt;=1.96*O354,"Yes","No"))</f>
        <v>Yes</v>
      </c>
      <c r="T354" s="54" t="n">
        <f aca="false">IF(D354="","",ROUND(SQRT(((D354+G354)*O354/100)^2+(J354*(D354+G354)*0.15542)^2),0))</f>
        <v>47</v>
      </c>
      <c r="U354" s="32"/>
    </row>
    <row r="355" customFormat="false" ht="15" hidden="false" customHeight="false" outlineLevel="0" collapsed="false">
      <c r="A355" s="32" t="s">
        <v>386</v>
      </c>
      <c r="B355" s="32" t="s">
        <v>545</v>
      </c>
      <c r="C355" s="32" t="s">
        <v>550</v>
      </c>
      <c r="D355" s="54" t="n">
        <v>307</v>
      </c>
      <c r="E355" s="54" t="n">
        <v>345</v>
      </c>
      <c r="F355" s="65" t="n">
        <f aca="false">IF(E355="","",D355-E355)</f>
        <v>-38</v>
      </c>
      <c r="G355" s="54" t="n">
        <v>581</v>
      </c>
      <c r="H355" s="54" t="n">
        <v>573</v>
      </c>
      <c r="I355" s="65" t="n">
        <f aca="false">IF(H355="","",G355-H355)</f>
        <v>8</v>
      </c>
      <c r="J355" s="55" t="n">
        <f aca="false">IF(OR(D355="",D355+G355=0),"",D355/(D355+G355))</f>
        <v>0.345720720720721</v>
      </c>
      <c r="K355" s="55" t="n">
        <f aca="false">IF(E355="","",E355/(E355+H355))</f>
        <v>0.375816993464052</v>
      </c>
      <c r="L355" s="66" t="n">
        <f aca="false">IF(OR(K355="",J355=""),"",(J355-K355)*100)</f>
        <v>-3.00962727433315</v>
      </c>
      <c r="M355" s="36" t="n">
        <v>3.93172104178679</v>
      </c>
      <c r="N355" s="36" t="n">
        <v>2.07911785891423</v>
      </c>
      <c r="O355" s="36" t="n">
        <f aca="false">SQRT(M355^2+N355^2)</f>
        <v>4.44760176068913</v>
      </c>
      <c r="P355" s="55" t="n">
        <f aca="false">IF(J355="","",MAX(0,J355-1.96*O355/100))</f>
        <v>0.258547726211214</v>
      </c>
      <c r="Q355" s="55" t="n">
        <f aca="false">IF(J355="","",MIN(1,J355+1.96*O355/100))</f>
        <v>0.432893715230228</v>
      </c>
      <c r="R355" s="32" t="str">
        <f aca="false">IF(L355="","",IF(ABS(L355)&lt;=O355,"Yes","No"))</f>
        <v>Yes</v>
      </c>
      <c r="S355" s="32" t="str">
        <f aca="false">IF(L355="","",IF(ABS(L355)&lt;=1.96*O355,"Yes","No"))</f>
        <v>Yes</v>
      </c>
      <c r="T355" s="54" t="n">
        <f aca="false">IF(D355="","",ROUND(SQRT(((D355+G355)*O355/100)^2+(J355*(D355+G355)*0.09439)^2),0))</f>
        <v>49</v>
      </c>
      <c r="U355" s="32"/>
    </row>
    <row r="356" customFormat="false" ht="15" hidden="false" customHeight="false" outlineLevel="0" collapsed="false">
      <c r="A356" s="32" t="s">
        <v>386</v>
      </c>
      <c r="B356" s="32" t="s">
        <v>551</v>
      </c>
      <c r="C356" s="32" t="s">
        <v>552</v>
      </c>
      <c r="D356" s="54" t="n">
        <v>1093</v>
      </c>
      <c r="E356" s="54" t="n">
        <v>1084</v>
      </c>
      <c r="F356" s="65" t="n">
        <f aca="false">IF(E356="","",D356-E356)</f>
        <v>9</v>
      </c>
      <c r="G356" s="54" t="n">
        <v>1142</v>
      </c>
      <c r="H356" s="54" t="n">
        <v>1187</v>
      </c>
      <c r="I356" s="65" t="n">
        <f aca="false">IF(H356="","",G356-H356)</f>
        <v>-45</v>
      </c>
      <c r="J356" s="55" t="n">
        <f aca="false">IF(OR(D356="",D356+G356=0),"",D356/(D356+G356))</f>
        <v>0.489038031319911</v>
      </c>
      <c r="K356" s="55" t="n">
        <f aca="false">IF(E356="","",E356/(E356+H356))</f>
        <v>0.477322765301629</v>
      </c>
      <c r="L356" s="66" t="n">
        <f aca="false">IF(OR(K356="",J356=""),"",(J356-K356)*100)</f>
        <v>1.17152660182813</v>
      </c>
      <c r="M356" s="36" t="n">
        <v>3.24373994301843</v>
      </c>
      <c r="N356" s="36" t="n">
        <v>2.07911785891423</v>
      </c>
      <c r="O356" s="36" t="n">
        <f aca="false">SQRT(M356^2+N356^2)</f>
        <v>3.85286645099325</v>
      </c>
      <c r="P356" s="55" t="n">
        <f aca="false">IF(J356="","",MAX(0,J356-1.96*O356/100))</f>
        <v>0.413521848880443</v>
      </c>
      <c r="Q356" s="55" t="n">
        <f aca="false">IF(J356="","",MIN(1,J356+1.96*O356/100))</f>
        <v>0.564554213759378</v>
      </c>
      <c r="R356" s="32" t="str">
        <f aca="false">IF(L356="","",IF(ABS(L356)&lt;=O356,"Yes","No"))</f>
        <v>Yes</v>
      </c>
      <c r="S356" s="32" t="str">
        <f aca="false">IF(L356="","",IF(ABS(L356)&lt;=1.96*O356,"Yes","No"))</f>
        <v>Yes</v>
      </c>
      <c r="T356" s="54" t="n">
        <f aca="false">IF(D356="","",ROUND(SQRT(((D356+G356)*O356/100)^2+(J356*(D356+G356)*0.09179)^2),0))</f>
        <v>132</v>
      </c>
      <c r="U356" s="32"/>
    </row>
    <row r="357" customFormat="false" ht="15" hidden="false" customHeight="false" outlineLevel="0" collapsed="false">
      <c r="A357" s="32" t="s">
        <v>386</v>
      </c>
      <c r="B357" s="32" t="s">
        <v>551</v>
      </c>
      <c r="C357" s="32" t="s">
        <v>553</v>
      </c>
      <c r="D357" s="54" t="n">
        <v>352</v>
      </c>
      <c r="E357" s="54"/>
      <c r="F357" s="65" t="str">
        <f aca="false">IF(E357="","",D357-E357)</f>
        <v/>
      </c>
      <c r="G357" s="54" t="n">
        <v>381</v>
      </c>
      <c r="H357" s="54"/>
      <c r="I357" s="65" t="str">
        <f aca="false">IF(H357="","",G357-H357)</f>
        <v/>
      </c>
      <c r="J357" s="55" t="n">
        <f aca="false">IF(OR(D357="",D357+G357=0),"",D357/(D357+G357))</f>
        <v>0.480218281036835</v>
      </c>
      <c r="K357" s="55" t="str">
        <f aca="false">IF(E357="","",E357/(E357+H357))</f>
        <v/>
      </c>
      <c r="L357" s="66" t="str">
        <f aca="false">IF(OR(K357="",J357=""),"",(J357-K357)*100)</f>
        <v/>
      </c>
      <c r="M357" s="36" t="n">
        <v>6.05013361813634</v>
      </c>
      <c r="N357" s="36" t="n">
        <v>2.07911785891423</v>
      </c>
      <c r="O357" s="36" t="n">
        <f aca="false">SQRT(M357^2+N357^2)</f>
        <v>6.39740946544455</v>
      </c>
      <c r="P357" s="55" t="n">
        <f aca="false">IF(J357="","",MAX(0,J357-1.96*O357/100))</f>
        <v>0.354829055514122</v>
      </c>
      <c r="Q357" s="55" t="n">
        <f aca="false">IF(J357="","",MIN(1,J357+1.96*O357/100))</f>
        <v>0.605607506559548</v>
      </c>
      <c r="R357" s="32" t="str">
        <f aca="false">IF(L357="","",IF(ABS(L357)&lt;=O357,"Yes","No"))</f>
        <v/>
      </c>
      <c r="S357" s="32" t="str">
        <f aca="false">IF(L357="","",IF(ABS(L357)&lt;=1.96*O357,"Yes","No"))</f>
        <v/>
      </c>
      <c r="T357" s="54" t="n">
        <f aca="false">IF(D357="","",ROUND(SQRT(((D357+G357)*O357/100)^2+(J357*(D357+G357)*0.15542)^2),0))</f>
        <v>72</v>
      </c>
      <c r="U357" s="32" t="s">
        <v>703</v>
      </c>
    </row>
    <row r="358" customFormat="false" ht="15" hidden="false" customHeight="false" outlineLevel="0" collapsed="false">
      <c r="A358" s="32" t="s">
        <v>386</v>
      </c>
      <c r="B358" s="32" t="s">
        <v>551</v>
      </c>
      <c r="C358" s="32" t="s">
        <v>554</v>
      </c>
      <c r="D358" s="54" t="n">
        <v>864</v>
      </c>
      <c r="E358" s="54" t="n">
        <v>880</v>
      </c>
      <c r="F358" s="65" t="n">
        <f aca="false">IF(E358="","",D358-E358)</f>
        <v>-16</v>
      </c>
      <c r="G358" s="54" t="n">
        <v>970</v>
      </c>
      <c r="H358" s="54" t="n">
        <v>960</v>
      </c>
      <c r="I358" s="65" t="n">
        <f aca="false">IF(H358="","",G358-H358)</f>
        <v>10</v>
      </c>
      <c r="J358" s="55" t="n">
        <f aca="false">IF(OR(D358="",D358+G358=0),"",D358/(D358+G358))</f>
        <v>0.471101417666303</v>
      </c>
      <c r="K358" s="55" t="n">
        <f aca="false">IF(E358="","",E358/(E358+H358))</f>
        <v>0.478260869565217</v>
      </c>
      <c r="L358" s="66" t="n">
        <f aca="false">IF(OR(K358="",J358=""),"",(J358-K358)*100)</f>
        <v>-0.715945189891426</v>
      </c>
      <c r="M358" s="36" t="n">
        <v>3.24373994301843</v>
      </c>
      <c r="N358" s="36" t="n">
        <v>2.07911785891423</v>
      </c>
      <c r="O358" s="36" t="n">
        <f aca="false">SQRT(M358^2+N358^2)</f>
        <v>3.85286645099325</v>
      </c>
      <c r="P358" s="55" t="n">
        <f aca="false">IF(J358="","",MAX(0,J358-1.96*O358/100))</f>
        <v>0.395585235226836</v>
      </c>
      <c r="Q358" s="55" t="n">
        <f aca="false">IF(J358="","",MIN(1,J358+1.96*O358/100))</f>
        <v>0.546617600105771</v>
      </c>
      <c r="R358" s="32" t="str">
        <f aca="false">IF(L358="","",IF(ABS(L358)&lt;=O358,"Yes","No"))</f>
        <v>Yes</v>
      </c>
      <c r="S358" s="32" t="str">
        <f aca="false">IF(L358="","",IF(ABS(L358)&lt;=1.96*O358,"Yes","No"))</f>
        <v>Yes</v>
      </c>
      <c r="T358" s="54" t="n">
        <f aca="false">IF(D358="","",ROUND(SQRT(((D358+G358)*O358/100)^2+(J358*(D358+G358)*0.09179)^2),0))</f>
        <v>106</v>
      </c>
      <c r="U358" s="32"/>
    </row>
    <row r="359" customFormat="false" ht="15" hidden="false" customHeight="false" outlineLevel="0" collapsed="false">
      <c r="A359" s="32" t="s">
        <v>386</v>
      </c>
      <c r="B359" s="32" t="s">
        <v>551</v>
      </c>
      <c r="C359" s="32" t="s">
        <v>555</v>
      </c>
      <c r="D359" s="54" t="n">
        <v>263</v>
      </c>
      <c r="E359" s="54"/>
      <c r="F359" s="65" t="str">
        <f aca="false">IF(E359="","",D359-E359)</f>
        <v/>
      </c>
      <c r="G359" s="54" t="n">
        <v>290</v>
      </c>
      <c r="H359" s="54"/>
      <c r="I359" s="65" t="str">
        <f aca="false">IF(H359="","",G359-H359)</f>
        <v/>
      </c>
      <c r="J359" s="55" t="n">
        <f aca="false">IF(OR(D359="",D359+G359=0),"",D359/(D359+G359))</f>
        <v>0.475587703435805</v>
      </c>
      <c r="K359" s="55" t="str">
        <f aca="false">IF(E359="","",E359/(E359+H359))</f>
        <v/>
      </c>
      <c r="L359" s="66" t="str">
        <f aca="false">IF(OR(K359="",J359=""),"",(J359-K359)*100)</f>
        <v/>
      </c>
      <c r="M359" s="36" t="n">
        <v>6.05013361813634</v>
      </c>
      <c r="N359" s="36" t="n">
        <v>2.07911785891423</v>
      </c>
      <c r="O359" s="36" t="n">
        <f aca="false">SQRT(M359^2+N359^2)</f>
        <v>6.39740946544455</v>
      </c>
      <c r="P359" s="55" t="n">
        <f aca="false">IF(J359="","",MAX(0,J359-1.96*O359/100))</f>
        <v>0.350198477913092</v>
      </c>
      <c r="Q359" s="55" t="n">
        <f aca="false">IF(J359="","",MIN(1,J359+1.96*O359/100))</f>
        <v>0.600976928958518</v>
      </c>
      <c r="R359" s="32" t="str">
        <f aca="false">IF(L359="","",IF(ABS(L359)&lt;=O359,"Yes","No"))</f>
        <v/>
      </c>
      <c r="S359" s="32" t="str">
        <f aca="false">IF(L359="","",IF(ABS(L359)&lt;=1.96*O359,"Yes","No"))</f>
        <v/>
      </c>
      <c r="T359" s="54" t="n">
        <f aca="false">IF(D359="","",ROUND(SQRT(((D359+G359)*O359/100)^2+(J359*(D359+G359)*0.15542)^2),0))</f>
        <v>54</v>
      </c>
      <c r="U359" s="32" t="s">
        <v>703</v>
      </c>
    </row>
    <row r="360" customFormat="false" ht="15" hidden="false" customHeight="false" outlineLevel="0" collapsed="false">
      <c r="A360" s="32" t="s">
        <v>386</v>
      </c>
      <c r="B360" s="32" t="s">
        <v>556</v>
      </c>
      <c r="C360" s="32" t="s">
        <v>557</v>
      </c>
      <c r="D360" s="54" t="n">
        <v>415</v>
      </c>
      <c r="E360" s="54" t="n">
        <v>416</v>
      </c>
      <c r="F360" s="65" t="n">
        <f aca="false">IF(E360="","",D360-E360)</f>
        <v>-1</v>
      </c>
      <c r="G360" s="54" t="n">
        <v>646</v>
      </c>
      <c r="H360" s="54" t="n">
        <v>658</v>
      </c>
      <c r="I360" s="65" t="n">
        <f aca="false">IF(H360="","",G360-H360)</f>
        <v>-12</v>
      </c>
      <c r="J360" s="55" t="n">
        <f aca="false">IF(OR(D360="",D360+G360=0),"",D360/(D360+G360))</f>
        <v>0.391140433553252</v>
      </c>
      <c r="K360" s="55" t="n">
        <f aca="false">IF(E360="","",E360/(E360+H360))</f>
        <v>0.387337057728119</v>
      </c>
      <c r="L360" s="66" t="n">
        <f aca="false">IF(OR(K360="",J360=""),"",(J360-K360)*100)</f>
        <v>0.380337582513252</v>
      </c>
      <c r="M360" s="36" t="n">
        <v>3.93172104178679</v>
      </c>
      <c r="N360" s="36" t="n">
        <v>2.07911785891423</v>
      </c>
      <c r="O360" s="36" t="n">
        <f aca="false">SQRT(M360^2+N360^2)</f>
        <v>4.44760176068913</v>
      </c>
      <c r="P360" s="55" t="n">
        <f aca="false">IF(J360="","",MAX(0,J360-1.96*O360/100))</f>
        <v>0.303967439043745</v>
      </c>
      <c r="Q360" s="55" t="n">
        <f aca="false">IF(J360="","",MIN(1,J360+1.96*O360/100))</f>
        <v>0.478313428062759</v>
      </c>
      <c r="R360" s="32" t="str">
        <f aca="false">IF(L360="","",IF(ABS(L360)&lt;=O360,"Yes","No"))</f>
        <v>Yes</v>
      </c>
      <c r="S360" s="32" t="str">
        <f aca="false">IF(L360="","",IF(ABS(L360)&lt;=1.96*O360,"Yes","No"))</f>
        <v>Yes</v>
      </c>
      <c r="T360" s="54" t="n">
        <f aca="false">IF(D360="","",ROUND(SQRT(((D360+G360)*O360/100)^2+(J360*(D360+G360)*0.09439)^2),0))</f>
        <v>61</v>
      </c>
      <c r="U360" s="32"/>
    </row>
    <row r="361" customFormat="false" ht="15" hidden="false" customHeight="false" outlineLevel="0" collapsed="false">
      <c r="A361" s="32" t="s">
        <v>386</v>
      </c>
      <c r="B361" s="32" t="s">
        <v>361</v>
      </c>
      <c r="C361" s="32" t="s">
        <v>558</v>
      </c>
      <c r="D361" s="54" t="n">
        <v>507</v>
      </c>
      <c r="E361" s="54" t="n">
        <v>541</v>
      </c>
      <c r="F361" s="65" t="n">
        <f aca="false">IF(E361="","",D361-E361)</f>
        <v>-34</v>
      </c>
      <c r="G361" s="54" t="n">
        <v>1119</v>
      </c>
      <c r="H361" s="54" t="n">
        <v>1106</v>
      </c>
      <c r="I361" s="65" t="n">
        <f aca="false">IF(H361="","",G361-H361)</f>
        <v>13</v>
      </c>
      <c r="J361" s="55" t="n">
        <f aca="false">IF(OR(D361="",D361+G361=0),"",D361/(D361+G361))</f>
        <v>0.311808118081181</v>
      </c>
      <c r="K361" s="55" t="n">
        <f aca="false">IF(E361="","",E361/(E361+H361))</f>
        <v>0.328476017000607</v>
      </c>
      <c r="L361" s="66" t="n">
        <f aca="false">IF(OR(K361="",J361=""),"",(J361-K361)*100)</f>
        <v>-1.66678989194264</v>
      </c>
      <c r="M361" s="36" t="n">
        <v>3.24373994301843</v>
      </c>
      <c r="N361" s="36" t="n">
        <v>2.07911785891423</v>
      </c>
      <c r="O361" s="36" t="n">
        <f aca="false">SQRT(M361^2+N361^2)</f>
        <v>3.85286645099325</v>
      </c>
      <c r="P361" s="55" t="n">
        <f aca="false">IF(J361="","",MAX(0,J361-1.96*O361/100))</f>
        <v>0.236291935641713</v>
      </c>
      <c r="Q361" s="55" t="n">
        <f aca="false">IF(J361="","",MIN(1,J361+1.96*O361/100))</f>
        <v>0.387324300520648</v>
      </c>
      <c r="R361" s="32" t="str">
        <f aca="false">IF(L361="","",IF(ABS(L361)&lt;=O361,"Yes","No"))</f>
        <v>Yes</v>
      </c>
      <c r="S361" s="32" t="str">
        <f aca="false">IF(L361="","",IF(ABS(L361)&lt;=1.96*O361,"Yes","No"))</f>
        <v>Yes</v>
      </c>
      <c r="T361" s="54" t="n">
        <f aca="false">IF(D361="","",ROUND(SQRT(((D361+G361)*O361/100)^2+(J361*(D361+G361)*0.09179)^2),0))</f>
        <v>78</v>
      </c>
      <c r="U361" s="32"/>
    </row>
    <row r="362" customFormat="false" ht="15" hidden="false" customHeight="false" outlineLevel="0" collapsed="false">
      <c r="A362" s="32" t="s">
        <v>386</v>
      </c>
      <c r="B362" s="32" t="s">
        <v>361</v>
      </c>
      <c r="C362" s="32" t="s">
        <v>559</v>
      </c>
      <c r="D362" s="54" t="n">
        <v>568</v>
      </c>
      <c r="E362" s="54" t="n">
        <v>500</v>
      </c>
      <c r="F362" s="65" t="n">
        <f aca="false">IF(E362="","",D362-E362)</f>
        <v>68</v>
      </c>
      <c r="G362" s="54" t="n">
        <v>1229</v>
      </c>
      <c r="H362" s="54" t="n">
        <v>982</v>
      </c>
      <c r="I362" s="65" t="n">
        <f aca="false">IF(H362="","",G362-H362)</f>
        <v>247</v>
      </c>
      <c r="J362" s="55" t="n">
        <f aca="false">IF(OR(D362="",D362+G362=0),"",D362/(D362+G362))</f>
        <v>0.316082359488036</v>
      </c>
      <c r="K362" s="55" t="n">
        <f aca="false">IF(E362="","",E362/(E362+H362))</f>
        <v>0.337381916329285</v>
      </c>
      <c r="L362" s="66" t="n">
        <f aca="false">IF(OR(K362="",J362=""),"",(J362-K362)*100)</f>
        <v>-2.12995568412492</v>
      </c>
      <c r="M362" s="36" t="n">
        <v>3.24373994301843</v>
      </c>
      <c r="N362" s="36" t="n">
        <v>2.07911785891423</v>
      </c>
      <c r="O362" s="36" t="n">
        <f aca="false">SQRT(M362^2+N362^2)</f>
        <v>3.85286645099325</v>
      </c>
      <c r="P362" s="55" t="n">
        <f aca="false">IF(J362="","",MAX(0,J362-1.96*O362/100))</f>
        <v>0.240566177048568</v>
      </c>
      <c r="Q362" s="55" t="n">
        <f aca="false">IF(J362="","",MIN(1,J362+1.96*O362/100))</f>
        <v>0.391598541927503</v>
      </c>
      <c r="R362" s="32" t="str">
        <f aca="false">IF(L362="","",IF(ABS(L362)&lt;=O362,"Yes","No"))</f>
        <v>Yes</v>
      </c>
      <c r="S362" s="32" t="str">
        <f aca="false">IF(L362="","",IF(ABS(L362)&lt;=1.96*O362,"Yes","No"))</f>
        <v>Yes</v>
      </c>
      <c r="T362" s="54" t="n">
        <f aca="false">IF(D362="","",ROUND(SQRT(((D362+G362)*O362/100)^2+(J362*(D362+G362)*0.09179)^2),0))</f>
        <v>87</v>
      </c>
      <c r="U362" s="32"/>
    </row>
    <row r="363" customFormat="false" ht="15" hidden="false" customHeight="false" outlineLevel="0" collapsed="false">
      <c r="A363" s="32" t="s">
        <v>386</v>
      </c>
      <c r="B363" s="32" t="s">
        <v>561</v>
      </c>
      <c r="C363" s="32" t="s">
        <v>561</v>
      </c>
      <c r="D363" s="54" t="n">
        <v>275</v>
      </c>
      <c r="E363" s="54" t="n">
        <v>281</v>
      </c>
      <c r="F363" s="65" t="n">
        <f aca="false">IF(E363="","",D363-E363)</f>
        <v>-6</v>
      </c>
      <c r="G363" s="54" t="n">
        <v>332</v>
      </c>
      <c r="H363" s="54" t="n">
        <v>310</v>
      </c>
      <c r="I363" s="65" t="n">
        <f aca="false">IF(H363="","",G363-H363)</f>
        <v>22</v>
      </c>
      <c r="J363" s="55" t="n">
        <f aca="false">IF(OR(D363="",D363+G363=0),"",D363/(D363+G363))</f>
        <v>0.453047775947282</v>
      </c>
      <c r="K363" s="55" t="n">
        <f aca="false">IF(E363="","",E363/(E363+H363))</f>
        <v>0.475465313028765</v>
      </c>
      <c r="L363" s="66" t="n">
        <f aca="false">IF(OR(K363="",J363=""),"",(J363-K363)*100)</f>
        <v>-2.24175370814831</v>
      </c>
      <c r="M363" s="36" t="n">
        <v>6.05013361813634</v>
      </c>
      <c r="N363" s="36" t="n">
        <v>2.07911785891423</v>
      </c>
      <c r="O363" s="36" t="n">
        <f aca="false">SQRT(M363^2+N363^2)</f>
        <v>6.39740946544455</v>
      </c>
      <c r="P363" s="55" t="n">
        <f aca="false">IF(J363="","",MAX(0,J363-1.96*O363/100))</f>
        <v>0.327658550424569</v>
      </c>
      <c r="Q363" s="55" t="n">
        <f aca="false">IF(J363="","",MIN(1,J363+1.96*O363/100))</f>
        <v>0.578437001469995</v>
      </c>
      <c r="R363" s="32" t="str">
        <f aca="false">IF(L363="","",IF(ABS(L363)&lt;=O363,"Yes","No"))</f>
        <v>Yes</v>
      </c>
      <c r="S363" s="32" t="str">
        <f aca="false">IF(L363="","",IF(ABS(L363)&lt;=1.96*O363,"Yes","No"))</f>
        <v>Yes</v>
      </c>
      <c r="T363" s="54" t="n">
        <f aca="false">IF(D363="","",ROUND(SQRT(((D363+G363)*O363/100)^2+(J363*(D363+G363)*0.15542)^2),0))</f>
        <v>58</v>
      </c>
      <c r="U363" s="32"/>
    </row>
    <row r="364" customFormat="false" ht="15" hidden="false" customHeight="false" outlineLevel="0" collapsed="false">
      <c r="A364" s="32" t="s">
        <v>386</v>
      </c>
      <c r="B364" s="32" t="s">
        <v>562</v>
      </c>
      <c r="C364" s="32" t="s">
        <v>563</v>
      </c>
      <c r="D364" s="54" t="n">
        <v>477</v>
      </c>
      <c r="E364" s="54" t="n">
        <v>514</v>
      </c>
      <c r="F364" s="65" t="n">
        <f aca="false">IF(E364="","",D364-E364)</f>
        <v>-37</v>
      </c>
      <c r="G364" s="54" t="n">
        <v>721</v>
      </c>
      <c r="H364" s="54" t="n">
        <v>713</v>
      </c>
      <c r="I364" s="65" t="n">
        <f aca="false">IF(H364="","",G364-H364)</f>
        <v>8</v>
      </c>
      <c r="J364" s="55" t="n">
        <f aca="false">IF(OR(D364="",D364+G364=0),"",D364/(D364+G364))</f>
        <v>0.398163606010017</v>
      </c>
      <c r="K364" s="55" t="n">
        <f aca="false">IF(E364="","",E364/(E364+H364))</f>
        <v>0.418907905460473</v>
      </c>
      <c r="L364" s="66" t="n">
        <f aca="false">IF(OR(K364="",J364=""),"",(J364-K364)*100)</f>
        <v>-2.0744299450456</v>
      </c>
      <c r="M364" s="36" t="n">
        <v>3.24373994301843</v>
      </c>
      <c r="N364" s="36" t="n">
        <v>2.07911785891423</v>
      </c>
      <c r="O364" s="36" t="n">
        <f aca="false">SQRT(M364^2+N364^2)</f>
        <v>3.85286645099325</v>
      </c>
      <c r="P364" s="55" t="n">
        <f aca="false">IF(J364="","",MAX(0,J364-1.96*O364/100))</f>
        <v>0.322647423570549</v>
      </c>
      <c r="Q364" s="55" t="n">
        <f aca="false">IF(J364="","",MIN(1,J364+1.96*O364/100))</f>
        <v>0.473679788449484</v>
      </c>
      <c r="R364" s="32" t="str">
        <f aca="false">IF(L364="","",IF(ABS(L364)&lt;=O364,"Yes","No"))</f>
        <v>Yes</v>
      </c>
      <c r="S364" s="32" t="str">
        <f aca="false">IF(L364="","",IF(ABS(L364)&lt;=1.96*O364,"Yes","No"))</f>
        <v>Yes</v>
      </c>
      <c r="T364" s="54" t="n">
        <f aca="false">IF(D364="","",ROUND(SQRT(((D364+G364)*O364/100)^2+(J364*(D364+G364)*0.09179)^2),0))</f>
        <v>64</v>
      </c>
      <c r="U364" s="32"/>
    </row>
    <row r="365" customFormat="false" ht="15" hidden="false" customHeight="false" outlineLevel="0" collapsed="false">
      <c r="A365" s="32" t="s">
        <v>386</v>
      </c>
      <c r="B365" s="32" t="s">
        <v>562</v>
      </c>
      <c r="C365" s="32" t="s">
        <v>564</v>
      </c>
      <c r="D365" s="54" t="n">
        <v>403</v>
      </c>
      <c r="E365" s="54" t="n">
        <v>425</v>
      </c>
      <c r="F365" s="65" t="n">
        <f aca="false">IF(E365="","",D365-E365)</f>
        <v>-22</v>
      </c>
      <c r="G365" s="54" t="n">
        <v>682</v>
      </c>
      <c r="H365" s="54" t="n">
        <v>656</v>
      </c>
      <c r="I365" s="65" t="n">
        <f aca="false">IF(H365="","",G365-H365)</f>
        <v>26</v>
      </c>
      <c r="J365" s="55" t="n">
        <f aca="false">IF(OR(D365="",D365+G365=0),"",D365/(D365+G365))</f>
        <v>0.371428571428571</v>
      </c>
      <c r="K365" s="55" t="n">
        <f aca="false">IF(E365="","",E365/(E365+H365))</f>
        <v>0.393154486586494</v>
      </c>
      <c r="L365" s="66" t="n">
        <f aca="false">IF(OR(K365="",J365=""),"",(J365-K365)*100)</f>
        <v>-2.17259151579226</v>
      </c>
      <c r="M365" s="36" t="n">
        <v>3.93172104178679</v>
      </c>
      <c r="N365" s="36" t="n">
        <v>2.07911785891423</v>
      </c>
      <c r="O365" s="36" t="n">
        <f aca="false">SQRT(M365^2+N365^2)</f>
        <v>4.44760176068913</v>
      </c>
      <c r="P365" s="55" t="n">
        <f aca="false">IF(J365="","",MAX(0,J365-1.96*O365/100))</f>
        <v>0.284255576919064</v>
      </c>
      <c r="Q365" s="55" t="n">
        <f aca="false">IF(J365="","",MIN(1,J365+1.96*O365/100))</f>
        <v>0.458601565938078</v>
      </c>
      <c r="R365" s="32" t="str">
        <f aca="false">IF(L365="","",IF(ABS(L365)&lt;=O365,"Yes","No"))</f>
        <v>Yes</v>
      </c>
      <c r="S365" s="32" t="str">
        <f aca="false">IF(L365="","",IF(ABS(L365)&lt;=1.96*O365,"Yes","No"))</f>
        <v>Yes</v>
      </c>
      <c r="T365" s="54" t="n">
        <f aca="false">IF(D365="","",ROUND(SQRT(((D365+G365)*O365/100)^2+(J365*(D365+G365)*0.09439)^2),0))</f>
        <v>61</v>
      </c>
      <c r="U365" s="32"/>
    </row>
    <row r="366" customFormat="false" ht="15" hidden="false" customHeight="false" outlineLevel="0" collapsed="false">
      <c r="A366" s="32" t="s">
        <v>386</v>
      </c>
      <c r="B366" s="32" t="s">
        <v>562</v>
      </c>
      <c r="C366" s="32" t="s">
        <v>565</v>
      </c>
      <c r="D366" s="54" t="n">
        <v>568</v>
      </c>
      <c r="E366" s="54" t="n">
        <v>624</v>
      </c>
      <c r="F366" s="65" t="n">
        <f aca="false">IF(E366="","",D366-E366)</f>
        <v>-56</v>
      </c>
      <c r="G366" s="54" t="n">
        <v>652</v>
      </c>
      <c r="H366" s="54" t="n">
        <v>618</v>
      </c>
      <c r="I366" s="65" t="n">
        <f aca="false">IF(H366="","",G366-H366)</f>
        <v>34</v>
      </c>
      <c r="J366" s="55" t="n">
        <f aca="false">IF(OR(D366="",D366+G366=0),"",D366/(D366+G366))</f>
        <v>0.465573770491803</v>
      </c>
      <c r="K366" s="55" t="n">
        <f aca="false">IF(E366="","",E366/(E366+H366))</f>
        <v>0.502415458937198</v>
      </c>
      <c r="L366" s="66" t="n">
        <f aca="false">IF(OR(K366="",J366=""),"",(J366-K366)*100)</f>
        <v>-3.68416884453948</v>
      </c>
      <c r="M366" s="36" t="n">
        <v>3.24373994301843</v>
      </c>
      <c r="N366" s="36" t="n">
        <v>2.07911785891423</v>
      </c>
      <c r="O366" s="36" t="n">
        <f aca="false">SQRT(M366^2+N366^2)</f>
        <v>3.85286645099325</v>
      </c>
      <c r="P366" s="55" t="n">
        <f aca="false">IF(J366="","",MAX(0,J366-1.96*O366/100))</f>
        <v>0.390057588052336</v>
      </c>
      <c r="Q366" s="55" t="n">
        <f aca="false">IF(J366="","",MIN(1,J366+1.96*O366/100))</f>
        <v>0.541089952931271</v>
      </c>
      <c r="R366" s="32" t="str">
        <f aca="false">IF(L366="","",IF(ABS(L366)&lt;=O366,"Yes","No"))</f>
        <v>Yes</v>
      </c>
      <c r="S366" s="32" t="str">
        <f aca="false">IF(L366="","",IF(ABS(L366)&lt;=1.96*O366,"Yes","No"))</f>
        <v>Yes</v>
      </c>
      <c r="T366" s="54" t="n">
        <f aca="false">IF(D366="","",ROUND(SQRT(((D366+G366)*O366/100)^2+(J366*(D366+G366)*0.09179)^2),0))</f>
        <v>70</v>
      </c>
      <c r="U366" s="32"/>
    </row>
    <row r="367" customFormat="false" ht="15" hidden="false" customHeight="false" outlineLevel="0" collapsed="false">
      <c r="A367" s="32" t="s">
        <v>386</v>
      </c>
      <c r="B367" s="32" t="s">
        <v>562</v>
      </c>
      <c r="C367" s="32" t="s">
        <v>566</v>
      </c>
      <c r="D367" s="54" t="n">
        <v>287</v>
      </c>
      <c r="E367" s="54" t="n">
        <v>284</v>
      </c>
      <c r="F367" s="65" t="n">
        <f aca="false">IF(E367="","",D367-E367)</f>
        <v>3</v>
      </c>
      <c r="G367" s="54" t="n">
        <v>408</v>
      </c>
      <c r="H367" s="54" t="n">
        <v>414</v>
      </c>
      <c r="I367" s="65" t="n">
        <f aca="false">IF(H367="","",G367-H367)</f>
        <v>-6</v>
      </c>
      <c r="J367" s="55" t="n">
        <f aca="false">IF(OR(D367="",D367+G367=0),"",D367/(D367+G367))</f>
        <v>0.41294964028777</v>
      </c>
      <c r="K367" s="55" t="n">
        <f aca="false">IF(E367="","",E367/(E367+H367))</f>
        <v>0.406876790830946</v>
      </c>
      <c r="L367" s="66" t="n">
        <f aca="false">IF(OR(K367="",J367=""),"",(J367-K367)*100)</f>
        <v>0.607284945682418</v>
      </c>
      <c r="M367" s="36" t="n">
        <v>6.05013361813634</v>
      </c>
      <c r="N367" s="36" t="n">
        <v>2.07911785891423</v>
      </c>
      <c r="O367" s="36" t="n">
        <f aca="false">SQRT(M367^2+N367^2)</f>
        <v>6.39740946544455</v>
      </c>
      <c r="P367" s="55" t="n">
        <f aca="false">IF(J367="","",MAX(0,J367-1.96*O367/100))</f>
        <v>0.287560414765057</v>
      </c>
      <c r="Q367" s="55" t="n">
        <f aca="false">IF(J367="","",MIN(1,J367+1.96*O367/100))</f>
        <v>0.538338865810483</v>
      </c>
      <c r="R367" s="32" t="str">
        <f aca="false">IF(L367="","",IF(ABS(L367)&lt;=O367,"Yes","No"))</f>
        <v>Yes</v>
      </c>
      <c r="S367" s="32" t="str">
        <f aca="false">IF(L367="","",IF(ABS(L367)&lt;=1.96*O367,"Yes","No"))</f>
        <v>Yes</v>
      </c>
      <c r="T367" s="54" t="n">
        <f aca="false">IF(D367="","",ROUND(SQRT(((D367+G367)*O367/100)^2+(J367*(D367+G367)*0.15542)^2),0))</f>
        <v>63</v>
      </c>
      <c r="U367" s="32"/>
    </row>
    <row r="368" customFormat="false" ht="15" hidden="false" customHeight="false" outlineLevel="0" collapsed="false">
      <c r="A368" s="32" t="s">
        <v>386</v>
      </c>
      <c r="B368" s="32" t="s">
        <v>567</v>
      </c>
      <c r="C368" s="32" t="s">
        <v>568</v>
      </c>
      <c r="D368" s="54" t="n">
        <v>643</v>
      </c>
      <c r="E368" s="54" t="n">
        <v>648</v>
      </c>
      <c r="F368" s="65" t="n">
        <f aca="false">IF(E368="","",D368-E368)</f>
        <v>-5</v>
      </c>
      <c r="G368" s="54" t="n">
        <v>439</v>
      </c>
      <c r="H368" s="54" t="n">
        <v>462</v>
      </c>
      <c r="I368" s="65" t="n">
        <f aca="false">IF(H368="","",G368-H368)</f>
        <v>-23</v>
      </c>
      <c r="J368" s="55" t="n">
        <f aca="false">IF(OR(D368="",D368+G368=0),"",D368/(D368+G368))</f>
        <v>0.594269870609982</v>
      </c>
      <c r="K368" s="55" t="n">
        <f aca="false">IF(E368="","",E368/(E368+H368))</f>
        <v>0.583783783783784</v>
      </c>
      <c r="L368" s="66" t="n">
        <f aca="false">IF(OR(K368="",J368=""),"",(J368-K368)*100)</f>
        <v>1.04860868261977</v>
      </c>
      <c r="M368" s="36" t="n">
        <v>3.93172104178679</v>
      </c>
      <c r="N368" s="36" t="n">
        <v>2.07911785891423</v>
      </c>
      <c r="O368" s="36" t="n">
        <f aca="false">SQRT(M368^2+N368^2)</f>
        <v>4.44760176068913</v>
      </c>
      <c r="P368" s="55" t="n">
        <f aca="false">IF(J368="","",MAX(0,J368-1.96*O368/100))</f>
        <v>0.507096876100475</v>
      </c>
      <c r="Q368" s="55" t="n">
        <f aca="false">IF(J368="","",MIN(1,J368+1.96*O368/100))</f>
        <v>0.681442865119489</v>
      </c>
      <c r="R368" s="32" t="str">
        <f aca="false">IF(L368="","",IF(ABS(L368)&lt;=O368,"Yes","No"))</f>
        <v>Yes</v>
      </c>
      <c r="S368" s="32" t="str">
        <f aca="false">IF(L368="","",IF(ABS(L368)&lt;=1.96*O368,"Yes","No"))</f>
        <v>Yes</v>
      </c>
      <c r="T368" s="54" t="n">
        <f aca="false">IF(D368="","",ROUND(SQRT(((D368+G368)*O368/100)^2+(J368*(D368+G368)*0.09439)^2),0))</f>
        <v>77</v>
      </c>
      <c r="U368" s="32"/>
    </row>
    <row r="369" customFormat="false" ht="15" hidden="false" customHeight="false" outlineLevel="0" collapsed="false">
      <c r="A369" s="32" t="s">
        <v>386</v>
      </c>
      <c r="B369" s="32" t="s">
        <v>567</v>
      </c>
      <c r="C369" s="32" t="s">
        <v>569</v>
      </c>
      <c r="D369" s="54" t="n">
        <v>496</v>
      </c>
      <c r="E369" s="54" t="n">
        <v>491</v>
      </c>
      <c r="F369" s="65" t="n">
        <f aca="false">IF(E369="","",D369-E369)</f>
        <v>5</v>
      </c>
      <c r="G369" s="54" t="n">
        <v>387</v>
      </c>
      <c r="H369" s="54" t="n">
        <v>402</v>
      </c>
      <c r="I369" s="65" t="n">
        <f aca="false">IF(H369="","",G369-H369)</f>
        <v>-15</v>
      </c>
      <c r="J369" s="55" t="n">
        <f aca="false">IF(OR(D369="",D369+G369=0),"",D369/(D369+G369))</f>
        <v>0.561721404303511</v>
      </c>
      <c r="K369" s="55" t="n">
        <f aca="false">IF(E369="","",E369/(E369+H369))</f>
        <v>0.5498320268757</v>
      </c>
      <c r="L369" s="66" t="n">
        <f aca="false">IF(OR(K369="",J369=""),"",(J369-K369)*100)</f>
        <v>1.18893774278109</v>
      </c>
      <c r="M369" s="36" t="n">
        <v>3.93172104178679</v>
      </c>
      <c r="N369" s="36" t="n">
        <v>2.07911785891423</v>
      </c>
      <c r="O369" s="36" t="n">
        <f aca="false">SQRT(M369^2+N369^2)</f>
        <v>4.44760176068913</v>
      </c>
      <c r="P369" s="55" t="n">
        <f aca="false">IF(J369="","",MAX(0,J369-1.96*O369/100))</f>
        <v>0.474548409794004</v>
      </c>
      <c r="Q369" s="55" t="n">
        <f aca="false">IF(J369="","",MIN(1,J369+1.96*O369/100))</f>
        <v>0.648894398813018</v>
      </c>
      <c r="R369" s="32" t="str">
        <f aca="false">IF(L369="","",IF(ABS(L369)&lt;=O369,"Yes","No"))</f>
        <v>Yes</v>
      </c>
      <c r="S369" s="32" t="str">
        <f aca="false">IF(L369="","",IF(ABS(L369)&lt;=1.96*O369,"Yes","No"))</f>
        <v>Yes</v>
      </c>
      <c r="T369" s="54" t="n">
        <f aca="false">IF(D369="","",ROUND(SQRT(((D369+G369)*O369/100)^2+(J369*(D369+G369)*0.09439)^2),0))</f>
        <v>61</v>
      </c>
      <c r="U369" s="32"/>
    </row>
    <row r="370" customFormat="false" ht="15" hidden="false" customHeight="false" outlineLevel="0" collapsed="false">
      <c r="A370" s="32" t="s">
        <v>386</v>
      </c>
      <c r="B370" s="32" t="s">
        <v>567</v>
      </c>
      <c r="C370" s="32" t="s">
        <v>570</v>
      </c>
      <c r="D370" s="54" t="n">
        <v>789</v>
      </c>
      <c r="E370" s="54" t="n">
        <v>758</v>
      </c>
      <c r="F370" s="65" t="n">
        <f aca="false">IF(E370="","",D370-E370)</f>
        <v>31</v>
      </c>
      <c r="G370" s="54" t="n">
        <v>651</v>
      </c>
      <c r="H370" s="54" t="n">
        <v>674</v>
      </c>
      <c r="I370" s="65" t="n">
        <f aca="false">IF(H370="","",G370-H370)</f>
        <v>-23</v>
      </c>
      <c r="J370" s="55" t="n">
        <f aca="false">IF(OR(D370="",D370+G370=0),"",D370/(D370+G370))</f>
        <v>0.547916666666667</v>
      </c>
      <c r="K370" s="55" t="n">
        <f aca="false">IF(E370="","",E370/(E370+H370))</f>
        <v>0.529329608938548</v>
      </c>
      <c r="L370" s="66" t="n">
        <f aca="false">IF(OR(K370="",J370=""),"",(J370-K370)*100)</f>
        <v>1.85870577281192</v>
      </c>
      <c r="M370" s="36" t="n">
        <v>3.24373994301843</v>
      </c>
      <c r="N370" s="36" t="n">
        <v>2.07911785891423</v>
      </c>
      <c r="O370" s="36" t="n">
        <f aca="false">SQRT(M370^2+N370^2)</f>
        <v>3.85286645099325</v>
      </c>
      <c r="P370" s="55" t="n">
        <f aca="false">IF(J370="","",MAX(0,J370-1.96*O370/100))</f>
        <v>0.472400484227199</v>
      </c>
      <c r="Q370" s="55" t="n">
        <f aca="false">IF(J370="","",MIN(1,J370+1.96*O370/100))</f>
        <v>0.623432849106134</v>
      </c>
      <c r="R370" s="32" t="str">
        <f aca="false">IF(L370="","",IF(ABS(L370)&lt;=O370,"Yes","No"))</f>
        <v>Yes</v>
      </c>
      <c r="S370" s="32" t="str">
        <f aca="false">IF(L370="","",IF(ABS(L370)&lt;=1.96*O370,"Yes","No"))</f>
        <v>Yes</v>
      </c>
      <c r="T370" s="54" t="n">
        <f aca="false">IF(D370="","",ROUND(SQRT(((D370+G370)*O370/100)^2+(J370*(D370+G370)*0.09179)^2),0))</f>
        <v>91</v>
      </c>
      <c r="U370" s="32"/>
    </row>
    <row r="371" customFormat="false" ht="15" hidden="false" customHeight="false" outlineLevel="0" collapsed="false">
      <c r="A371" s="32" t="s">
        <v>386</v>
      </c>
      <c r="B371" s="32" t="s">
        <v>571</v>
      </c>
      <c r="C371" s="32" t="s">
        <v>571</v>
      </c>
      <c r="D371" s="54" t="n">
        <v>638</v>
      </c>
      <c r="E371" s="54" t="n">
        <v>634</v>
      </c>
      <c r="F371" s="65" t="n">
        <f aca="false">IF(E371="","",D371-E371)</f>
        <v>4</v>
      </c>
      <c r="G371" s="54" t="n">
        <v>888</v>
      </c>
      <c r="H371" s="54" t="n">
        <v>856</v>
      </c>
      <c r="I371" s="65" t="n">
        <f aca="false">IF(H371="","",G371-H371)</f>
        <v>32</v>
      </c>
      <c r="J371" s="55" t="n">
        <f aca="false">IF(OR(D371="",D371+G371=0),"",D371/(D371+G371))</f>
        <v>0.418086500655308</v>
      </c>
      <c r="K371" s="55" t="n">
        <f aca="false">IF(E371="","",E371/(E371+H371))</f>
        <v>0.425503355704698</v>
      </c>
      <c r="L371" s="66" t="n">
        <f aca="false">IF(OR(K371="",J371=""),"",(J371-K371)*100)</f>
        <v>-0.741685504938999</v>
      </c>
      <c r="M371" s="36" t="n">
        <v>3.24373994301843</v>
      </c>
      <c r="N371" s="36" t="n">
        <v>2.07911785891423</v>
      </c>
      <c r="O371" s="36" t="n">
        <f aca="false">SQRT(M371^2+N371^2)</f>
        <v>3.85286645099325</v>
      </c>
      <c r="P371" s="55" t="n">
        <f aca="false">IF(J371="","",MAX(0,J371-1.96*O371/100))</f>
        <v>0.34257031821584</v>
      </c>
      <c r="Q371" s="55" t="n">
        <f aca="false">IF(J371="","",MIN(1,J371+1.96*O371/100))</f>
        <v>0.493602683094776</v>
      </c>
      <c r="R371" s="32" t="str">
        <f aca="false">IF(L371="","",IF(ABS(L371)&lt;=O371,"Yes","No"))</f>
        <v>Yes</v>
      </c>
      <c r="S371" s="32" t="str">
        <f aca="false">IF(L371="","",IF(ABS(L371)&lt;=1.96*O371,"Yes","No"))</f>
        <v>Yes</v>
      </c>
      <c r="T371" s="54" t="n">
        <f aca="false">IF(D371="","",ROUND(SQRT(((D371+G371)*O371/100)^2+(J371*(D371+G371)*0.09179)^2),0))</f>
        <v>83</v>
      </c>
      <c r="U371" s="32"/>
    </row>
    <row r="373" customFormat="false" ht="15" hidden="false" customHeight="false" outlineLevel="0" collapsed="false">
      <c r="A373" s="20" t="s">
        <v>704</v>
      </c>
      <c r="B373" s="67"/>
      <c r="C373" s="67"/>
      <c r="D373" s="68" t="n">
        <f aca="false">SUMIF(E2:E371,"&lt;&gt;",D2:D371)</f>
        <v>181829</v>
      </c>
      <c r="E373" s="68" t="n">
        <f aca="false">SUM(E2:E371)</f>
        <v>183378</v>
      </c>
      <c r="F373" s="69" t="n">
        <f aca="false">D373-E373</f>
        <v>-1549</v>
      </c>
      <c r="G373" s="68" t="n">
        <f aca="false">SUMIF(H2:H371,"&lt;&gt;",G2:G371)</f>
        <v>188757</v>
      </c>
      <c r="H373" s="68" t="n">
        <f aca="false">SUM(H2:H371)</f>
        <v>189309</v>
      </c>
      <c r="I373" s="69" t="n">
        <f aca="false">G373-H373</f>
        <v>-552</v>
      </c>
      <c r="J373" s="70" t="n">
        <f aca="false">D373/(D373+G373)</f>
        <v>0.490652642031809</v>
      </c>
      <c r="K373" s="70" t="n">
        <f aca="false">E373/(E373+H373)</f>
        <v>0.492042920735094</v>
      </c>
      <c r="L373" s="71" t="n">
        <f aca="false">(J373-K373)*100</f>
        <v>-0.139027870328495</v>
      </c>
      <c r="M373" s="72" t="n">
        <v>0</v>
      </c>
      <c r="N373" s="72" t="n">
        <v>2.07911785891423</v>
      </c>
      <c r="O373" s="72" t="n">
        <f aca="false">SQRT(M373^2+N373^2)</f>
        <v>2.07911785891423</v>
      </c>
      <c r="P373" s="70" t="n">
        <f aca="false">J373-1.96*O373/100</f>
        <v>0.44990193199709</v>
      </c>
      <c r="Q373" s="70" t="n">
        <f aca="false">J373+1.96*O373/100</f>
        <v>0.531403352066528</v>
      </c>
      <c r="R373" s="67" t="str">
        <f aca="false">IF(ABS(L373)&lt;=O373,"Yes","No")</f>
        <v>Yes</v>
      </c>
      <c r="S373" s="67" t="str">
        <f aca="false">IF(ABS(L373)&lt;=1.96*O373,"Yes","No")</f>
        <v>Yes</v>
      </c>
      <c r="T373" s="68" t="n">
        <f aca="false">ROUND(SQRT(((D373+G373)*O373/100)^2+(J373*(D373+G373)*0.04993)^2),0)</f>
        <v>11908</v>
      </c>
    </row>
    <row r="374" customFormat="false" ht="15" hidden="false" customHeight="false" outlineLevel="0" collapsed="false">
      <c r="A374" s="20" t="s">
        <v>705</v>
      </c>
      <c r="B374" s="67"/>
      <c r="C374" s="67"/>
      <c r="D374" s="68" t="n">
        <f aca="false">SUM(D2:D371)</f>
        <v>196591</v>
      </c>
      <c r="E374" s="68"/>
      <c r="F374" s="69"/>
      <c r="G374" s="68" t="n">
        <f aca="false">SUM(G2:G371)</f>
        <v>203138</v>
      </c>
      <c r="H374" s="68"/>
      <c r="I374" s="69"/>
      <c r="J374" s="70" t="n">
        <f aca="false">D374/(D374+G374)</f>
        <v>0.491810701750436</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29.0906432748538</v>
      </c>
    </row>
    <row r="377" customFormat="false" ht="15" hidden="false" customHeight="false" outlineLevel="0" collapsed="false">
      <c r="A377" s="2" t="s">
        <v>707</v>
      </c>
      <c r="F377" s="73" t="n">
        <f aca="false">(SUMIF(I2:I371,"&gt;0")-SUMIF(I2:I371,"&lt;0"))/COUNT(I2:I371)</f>
        <v>22.8538011695906</v>
      </c>
    </row>
    <row r="378" customFormat="false" ht="15" hidden="false" customHeight="false" outlineLevel="0" collapsed="false">
      <c r="A378" s="2" t="s">
        <v>708</v>
      </c>
      <c r="F378" s="74" t="n">
        <f aca="false">(SUMIF(L2:L371,"&gt;0")-SUMIF(L2:L371,"&lt;0"))/COUNT(L2:L371)</f>
        <v>1.96788984535592</v>
      </c>
    </row>
    <row r="379" customFormat="false" ht="15" hidden="false" customHeight="false" outlineLevel="0" collapsed="false">
      <c r="A379" s="5" t="s">
        <v>709</v>
      </c>
      <c r="F379" s="75" t="n">
        <f aca="false">SQRT(SUMSQ(L2:L371)/COUNT(L2:L371))</f>
        <v>2.72916100428707</v>
      </c>
    </row>
    <row r="380" customFormat="false" ht="15" hidden="false" customHeight="false" outlineLevel="0" collapsed="false">
      <c r="A380" s="5" t="s">
        <v>710</v>
      </c>
      <c r="F380" s="76" t="n">
        <f aca="false">L373</f>
        <v>-0.139027870328495</v>
      </c>
    </row>
    <row r="381" customFormat="false" ht="15" hidden="false" customHeight="false" outlineLevel="0" collapsed="false">
      <c r="A381" s="5" t="s">
        <v>711</v>
      </c>
      <c r="F381" s="75" t="n">
        <f aca="false">SQRT((SUMSQ(L2:L371)-2*L373*SUM(L2:L371)+COUNT(L2:L371)*L373^2)/COUNT(L2:L371))</f>
        <v>2.73826313470653</v>
      </c>
    </row>
    <row r="382" customFormat="false" ht="15" hidden="false" customHeight="false" outlineLevel="0" collapsed="false">
      <c r="A382" s="2" t="s">
        <v>712</v>
      </c>
      <c r="F382" s="77" t="n">
        <f aca="false">D373/E373-1</f>
        <v>-0.00844703290471049</v>
      </c>
    </row>
    <row r="383" customFormat="false" ht="15" hidden="false" customHeight="false" outlineLevel="0" collapsed="false">
      <c r="A383" s="5" t="s">
        <v>713</v>
      </c>
      <c r="F383" s="78" t="n">
        <f aca="false">G373/H373-1</f>
        <v>-0.00291586770834984</v>
      </c>
    </row>
    <row r="384" customFormat="false" ht="15" hidden="false" customHeight="false" outlineLevel="0" collapsed="false">
      <c r="A384" s="2" t="s">
        <v>714</v>
      </c>
      <c r="F384" s="77" t="n">
        <f aca="false">(D373+G373)/(E373+H373)-1</f>
        <v>-0.00563743838663544</v>
      </c>
    </row>
    <row r="385" customFormat="false" ht="15" hidden="false" customHeight="false" outlineLevel="0" collapsed="false">
      <c r="A385" s="2" t="s">
        <v>715</v>
      </c>
      <c r="F385" s="74" t="n">
        <f aca="false">AVERAGE(O2:O371)</f>
        <v>4.89807177310081</v>
      </c>
    </row>
    <row r="386" customFormat="false" ht="15" hidden="false" customHeight="false" outlineLevel="0" collapsed="false">
      <c r="A386" s="5" t="s">
        <v>716</v>
      </c>
      <c r="F386" s="79" t="n">
        <f aca="false">COUNTIF(R2:R371,"Yes")/(COUNTIF(R2:R371,"Yes")+COUNTIF(R2:R371,"No"))</f>
        <v>0.929824561403509</v>
      </c>
    </row>
    <row r="387" customFormat="false" ht="15" hidden="false" customHeight="false" outlineLevel="0" collapsed="false">
      <c r="A387" s="5" t="s">
        <v>717</v>
      </c>
      <c r="F387" s="79" t="n">
        <f aca="false">COUNTIF(S2:S371,"Yes")/(COUNTIF(S2:S371,"Yes")+COUNTIF(S2:S371,"No"))</f>
        <v>0.997076023391813</v>
      </c>
    </row>
    <row r="388" customFormat="false" ht="15" hidden="false" customHeight="false" outlineLevel="0" collapsed="false">
      <c r="A388" s="2" t="s">
        <v>718</v>
      </c>
      <c r="F388" s="80" t="n">
        <f aca="false">COUNTIFS(L2:L371,"&gt;=-3",L2:L371,"&lt;=3")/COUNT(L2:L371)</f>
        <v>0.780701754385965</v>
      </c>
    </row>
    <row r="389" customFormat="false" ht="15" hidden="false" customHeight="false" outlineLevel="0" collapsed="false">
      <c r="A389" s="2" t="s">
        <v>719</v>
      </c>
      <c r="F389" s="81" t="n">
        <f aca="false">COUNT(E2:E371)</f>
        <v>342</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721</v>
      </c>
    </row>
    <row r="394" customFormat="false" ht="15" hidden="false" customHeight="false" outlineLevel="0" collapsed="false">
      <c r="U394" s="64" t="s">
        <v>722</v>
      </c>
    </row>
    <row r="395" customFormat="false" ht="55.2" hidden="false" customHeight="false" outlineLevel="0" collapsed="false">
      <c r="U395" s="64" t="s">
        <v>731</v>
      </c>
    </row>
    <row r="396" customFormat="false" ht="15" hidden="false" customHeight="false" outlineLevel="0" collapsed="false">
      <c r="U396" s="64" t="s">
        <v>724</v>
      </c>
    </row>
    <row r="397" customFormat="false" ht="28.35" hidden="false" customHeight="false" outlineLevel="0" collapsed="false">
      <c r="U397" s="64" t="s">
        <v>725</v>
      </c>
    </row>
    <row r="398" customFormat="false" ht="28.35" hidden="false" customHeight="false" outlineLevel="0" collapsed="false">
      <c r="U398" s="64" t="s">
        <v>726</v>
      </c>
    </row>
    <row r="399" customFormat="false" ht="28.35" hidden="false" customHeight="false" outlineLevel="0" collapsed="false">
      <c r="U399" s="64" t="s">
        <v>727</v>
      </c>
    </row>
    <row r="400" customFormat="false" ht="41.75" hidden="false" customHeight="false" outlineLevel="0" collapsed="false">
      <c r="U400" s="64" t="s">
        <v>728</v>
      </c>
    </row>
    <row r="401" customFormat="false" ht="28.35" hidden="false" customHeight="false" outlineLevel="0" collapsed="false">
      <c r="U401" s="64" t="s">
        <v>729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733</v>
      </c>
      <c r="N1" s="8" t="s">
        <v>734</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126</v>
      </c>
      <c r="E2" s="54" t="n">
        <v>137</v>
      </c>
      <c r="F2" s="65" t="n">
        <f aca="false">IF(E2="","",D2-E2)</f>
        <v>-11</v>
      </c>
      <c r="G2" s="54" t="n">
        <v>219</v>
      </c>
      <c r="H2" s="54" t="n">
        <v>249</v>
      </c>
      <c r="I2" s="65" t="n">
        <f aca="false">IF(H2="","",G2-H2)</f>
        <v>-30</v>
      </c>
      <c r="J2" s="55" t="n">
        <f aca="false">IF(OR(D2="",D2+G2=0),"",D2/(D2+G2))</f>
        <v>0.365217391304348</v>
      </c>
      <c r="K2" s="55" t="n">
        <f aca="false">IF(E2="","",E2/(E2+H2))</f>
        <v>0.354922279792746</v>
      </c>
      <c r="L2" s="66" t="n">
        <f aca="false">IF(OR(K2="",J2=""),"",(J2-K2)*100)</f>
        <v>1.02951115116017</v>
      </c>
      <c r="M2" s="36" t="n">
        <v>4.03858339778067</v>
      </c>
      <c r="N2" s="36" t="n">
        <v>2.06821904691509</v>
      </c>
      <c r="O2" s="36" t="n">
        <f aca="false">SQRT(M2^2+N2^2)</f>
        <v>4.53736552272924</v>
      </c>
      <c r="P2" s="55" t="n">
        <f aca="false">IF(J2="","",MAX(0,J2-1.96*O2/100))</f>
        <v>0.276285027058855</v>
      </c>
      <c r="Q2" s="55" t="n">
        <f aca="false">IF(J2="","",MIN(1,J2+1.96*O2/100))</f>
        <v>0.454149755549841</v>
      </c>
      <c r="R2" s="32" t="str">
        <f aca="false">IF(L2="","",IF(ABS(L2)&lt;=O2,"Yes","No"))</f>
        <v>Yes</v>
      </c>
      <c r="S2" s="32" t="str">
        <f aca="false">IF(L2="","",IF(ABS(L2)&lt;=1.96*O2,"Yes","No"))</f>
        <v>Yes</v>
      </c>
      <c r="T2" s="54" t="n">
        <f aca="false">IF(D2="","",ROUND(SQRT(((D2+G2)*O2/100)^2+(J2*(D2+G2)*0.12018)^2),0))</f>
        <v>22</v>
      </c>
      <c r="U2" s="32"/>
    </row>
    <row r="3" customFormat="false" ht="15" hidden="false" customHeight="false" outlineLevel="0" collapsed="false">
      <c r="A3" s="32" t="s">
        <v>127</v>
      </c>
      <c r="B3" s="32" t="s">
        <v>132</v>
      </c>
      <c r="C3" s="32" t="s">
        <v>132</v>
      </c>
      <c r="D3" s="54" t="n">
        <v>74</v>
      </c>
      <c r="E3" s="54" t="n">
        <v>84</v>
      </c>
      <c r="F3" s="65" t="n">
        <f aca="false">IF(E3="","",D3-E3)</f>
        <v>-10</v>
      </c>
      <c r="G3" s="54" t="n">
        <v>204</v>
      </c>
      <c r="H3" s="54" t="n">
        <v>230</v>
      </c>
      <c r="I3" s="65" t="n">
        <f aca="false">IF(H3="","",G3-H3)</f>
        <v>-26</v>
      </c>
      <c r="J3" s="55" t="n">
        <f aca="false">IF(OR(D3="",D3+G3=0),"",D3/(D3+G3))</f>
        <v>0.266187050359712</v>
      </c>
      <c r="K3" s="55" t="n">
        <f aca="false">IF(E3="","",E3/(E3+H3))</f>
        <v>0.267515923566879</v>
      </c>
      <c r="L3" s="66" t="n">
        <f aca="false">IF(OR(K3="",J3=""),"",(J3-K3)*100)</f>
        <v>-0.132887320716674</v>
      </c>
      <c r="M3" s="36" t="n">
        <v>4.03858339778067</v>
      </c>
      <c r="N3" s="36" t="n">
        <v>2.06821904691509</v>
      </c>
      <c r="O3" s="36" t="n">
        <f aca="false">SQRT(M3^2+N3^2)</f>
        <v>4.53736552272924</v>
      </c>
      <c r="P3" s="55" t="n">
        <f aca="false">IF(J3="","",MAX(0,J3-1.96*O3/100))</f>
        <v>0.177254686114219</v>
      </c>
      <c r="Q3" s="55" t="n">
        <f aca="false">IF(J3="","",MIN(1,J3+1.96*O3/100))</f>
        <v>0.355119414605205</v>
      </c>
      <c r="R3" s="32" t="str">
        <f aca="false">IF(L3="","",IF(ABS(L3)&lt;=O3,"Yes","No"))</f>
        <v>Yes</v>
      </c>
      <c r="S3" s="32" t="str">
        <f aca="false">IF(L3="","",IF(ABS(L3)&lt;=1.96*O3,"Yes","No"))</f>
        <v>Yes</v>
      </c>
      <c r="T3" s="54" t="n">
        <f aca="false">IF(D3="","",ROUND(SQRT(((D3+G3)*O3/100)^2+(J3*(D3+G3)*0.12018)^2),0))</f>
        <v>15</v>
      </c>
      <c r="U3" s="32"/>
    </row>
    <row r="4" customFormat="false" ht="15" hidden="false" customHeight="false" outlineLevel="0" collapsed="false">
      <c r="A4" s="32" t="s">
        <v>127</v>
      </c>
      <c r="B4" s="32" t="s">
        <v>133</v>
      </c>
      <c r="C4" s="32" t="s">
        <v>133</v>
      </c>
      <c r="D4" s="54" t="n">
        <v>76</v>
      </c>
      <c r="E4" s="54" t="n">
        <v>125</v>
      </c>
      <c r="F4" s="65" t="n">
        <f aca="false">IF(E4="","",D4-E4)</f>
        <v>-49</v>
      </c>
      <c r="G4" s="54" t="n">
        <v>212</v>
      </c>
      <c r="H4" s="54" t="n">
        <v>223</v>
      </c>
      <c r="I4" s="65" t="n">
        <f aca="false">IF(H4="","",G4-H4)</f>
        <v>-11</v>
      </c>
      <c r="J4" s="55" t="n">
        <f aca="false">IF(OR(D4="",D4+G4=0),"",D4/(D4+G4))</f>
        <v>0.263888888888889</v>
      </c>
      <c r="K4" s="55" t="n">
        <f aca="false">IF(E4="","",E4/(E4+H4))</f>
        <v>0.359195402298851</v>
      </c>
      <c r="L4" s="66" t="n">
        <f aca="false">IF(OR(K4="",J4=""),"",(J4-K4)*100)</f>
        <v>-9.53065134099617</v>
      </c>
      <c r="M4" s="36" t="n">
        <v>4.03858339778067</v>
      </c>
      <c r="N4" s="36" t="n">
        <v>2.06821904691509</v>
      </c>
      <c r="O4" s="36" t="n">
        <f aca="false">SQRT(M4^2+N4^2)</f>
        <v>4.53736552272924</v>
      </c>
      <c r="P4" s="55" t="n">
        <f aca="false">IF(J4="","",MAX(0,J4-1.96*O4/100))</f>
        <v>0.174956524643396</v>
      </c>
      <c r="Q4" s="55" t="n">
        <f aca="false">IF(J4="","",MIN(1,J4+1.96*O4/100))</f>
        <v>0.352821253134382</v>
      </c>
      <c r="R4" s="32" t="str">
        <f aca="false">IF(L4="","",IF(ABS(L4)&lt;=O4,"Yes","No"))</f>
        <v>No</v>
      </c>
      <c r="S4" s="32" t="str">
        <f aca="false">IF(L4="","",IF(ABS(L4)&lt;=1.96*O4,"Yes","No"))</f>
        <v>No</v>
      </c>
      <c r="T4" s="54" t="n">
        <f aca="false">IF(D4="","",ROUND(SQRT(((D4+G4)*O4/100)^2+(J4*(D4+G4)*0.12018)^2),0))</f>
        <v>16</v>
      </c>
      <c r="U4" s="32"/>
    </row>
    <row r="5" customFormat="false" ht="15" hidden="false" customHeight="false" outlineLevel="0" collapsed="false">
      <c r="A5" s="32" t="s">
        <v>127</v>
      </c>
      <c r="B5" s="32" t="s">
        <v>134</v>
      </c>
      <c r="C5" s="32" t="s">
        <v>135</v>
      </c>
      <c r="D5" s="54" t="n">
        <v>154</v>
      </c>
      <c r="E5" s="54" t="n">
        <v>195</v>
      </c>
      <c r="F5" s="65" t="n">
        <f aca="false">IF(E5="","",D5-E5)</f>
        <v>-41</v>
      </c>
      <c r="G5" s="54" t="n">
        <v>467</v>
      </c>
      <c r="H5" s="54" t="n">
        <v>503</v>
      </c>
      <c r="I5" s="65" t="n">
        <f aca="false">IF(H5="","",G5-H5)</f>
        <v>-36</v>
      </c>
      <c r="J5" s="55" t="n">
        <f aca="false">IF(OR(D5="",D5+G5=0),"",D5/(D5+G5))</f>
        <v>0.247987117552335</v>
      </c>
      <c r="K5" s="55" t="n">
        <f aca="false">IF(E5="","",E5/(E5+H5))</f>
        <v>0.279369627507163</v>
      </c>
      <c r="L5" s="66" t="n">
        <f aca="false">IF(OR(K5="",J5=""),"",(J5-K5)*100)</f>
        <v>-3.13825099548284</v>
      </c>
      <c r="M5" s="36" t="n">
        <v>2.71109690386782</v>
      </c>
      <c r="N5" s="36" t="n">
        <v>2.06821904691509</v>
      </c>
      <c r="O5" s="36" t="n">
        <f aca="false">SQRT(M5^2+N5^2)</f>
        <v>3.40992323200744</v>
      </c>
      <c r="P5" s="55" t="n">
        <f aca="false">IF(J5="","",MAX(0,J5-1.96*O5/100))</f>
        <v>0.181152622204989</v>
      </c>
      <c r="Q5" s="55" t="n">
        <f aca="false">IF(J5="","",MIN(1,J5+1.96*O5/100))</f>
        <v>0.314821612899681</v>
      </c>
      <c r="R5" s="32" t="str">
        <f aca="false">IF(L5="","",IF(ABS(L5)&lt;=O5,"Yes","No"))</f>
        <v>Yes</v>
      </c>
      <c r="S5" s="32" t="str">
        <f aca="false">IF(L5="","",IF(ABS(L5)&lt;=1.96*O5,"Yes","No"))</f>
        <v>Yes</v>
      </c>
      <c r="T5" s="54" t="n">
        <f aca="false">IF(D5="","",ROUND(SQRT(((D5+G5)*O5/100)^2+(J5*(D5+G5)*0.07897)^2),0))</f>
        <v>24</v>
      </c>
      <c r="U5" s="32"/>
    </row>
    <row r="6" customFormat="false" ht="15" hidden="false" customHeight="false" outlineLevel="0" collapsed="false">
      <c r="A6" s="32" t="s">
        <v>127</v>
      </c>
      <c r="B6" s="32" t="s">
        <v>134</v>
      </c>
      <c r="C6" s="32" t="s">
        <v>137</v>
      </c>
      <c r="D6" s="54" t="n">
        <v>131</v>
      </c>
      <c r="E6" s="54" t="n">
        <v>177</v>
      </c>
      <c r="F6" s="65" t="n">
        <f aca="false">IF(E6="","",D6-E6)</f>
        <v>-46</v>
      </c>
      <c r="G6" s="54" t="n">
        <v>380</v>
      </c>
      <c r="H6" s="54" t="n">
        <v>422</v>
      </c>
      <c r="I6" s="65" t="n">
        <f aca="false">IF(H6="","",G6-H6)</f>
        <v>-42</v>
      </c>
      <c r="J6" s="55" t="n">
        <f aca="false">IF(OR(D6="",D6+G6=0),"",D6/(D6+G6))</f>
        <v>0.256360078277887</v>
      </c>
      <c r="K6" s="55" t="n">
        <f aca="false">IF(E6="","",E6/(E6+H6))</f>
        <v>0.295492487479132</v>
      </c>
      <c r="L6" s="66" t="n">
        <f aca="false">IF(OR(K6="",J6=""),"",(J6-K6)*100)</f>
        <v>-3.91324092012454</v>
      </c>
      <c r="M6" s="36" t="n">
        <v>4.03858339778067</v>
      </c>
      <c r="N6" s="36" t="n">
        <v>2.06821904691509</v>
      </c>
      <c r="O6" s="36" t="n">
        <f aca="false">SQRT(M6^2+N6^2)</f>
        <v>4.53736552272924</v>
      </c>
      <c r="P6" s="55" t="n">
        <f aca="false">IF(J6="","",MAX(0,J6-1.96*O6/100))</f>
        <v>0.167427714032393</v>
      </c>
      <c r="Q6" s="55" t="n">
        <f aca="false">IF(J6="","",MIN(1,J6+1.96*O6/100))</f>
        <v>0.34529244252338</v>
      </c>
      <c r="R6" s="32" t="str">
        <f aca="false">IF(L6="","",IF(ABS(L6)&lt;=O6,"Yes","No"))</f>
        <v>Yes</v>
      </c>
      <c r="S6" s="32" t="str">
        <f aca="false">IF(L6="","",IF(ABS(L6)&lt;=1.96*O6,"Yes","No"))</f>
        <v>Yes</v>
      </c>
      <c r="T6" s="54" t="n">
        <f aca="false">IF(D6="","",ROUND(SQRT(((D6+G6)*O6/100)^2+(J6*(D6+G6)*0.12018)^2),0))</f>
        <v>28</v>
      </c>
      <c r="U6" s="32"/>
    </row>
    <row r="7" customFormat="false" ht="15" hidden="false" customHeight="false" outlineLevel="0" collapsed="false">
      <c r="A7" s="32" t="s">
        <v>127</v>
      </c>
      <c r="B7" s="32" t="s">
        <v>138</v>
      </c>
      <c r="C7" s="32" t="s">
        <v>138</v>
      </c>
      <c r="D7" s="54" t="n">
        <v>29</v>
      </c>
      <c r="E7" s="54" t="n">
        <v>33</v>
      </c>
      <c r="F7" s="65" t="n">
        <f aca="false">IF(E7="","",D7-E7)</f>
        <v>-4</v>
      </c>
      <c r="G7" s="54" t="n">
        <v>47</v>
      </c>
      <c r="H7" s="54" t="n">
        <v>61</v>
      </c>
      <c r="I7" s="65" t="n">
        <f aca="false">IF(H7="","",G7-H7)</f>
        <v>-14</v>
      </c>
      <c r="J7" s="55" t="n">
        <f aca="false">IF(OR(D7="",D7+G7=0),"",D7/(D7+G7))</f>
        <v>0.381578947368421</v>
      </c>
      <c r="K7" s="55" t="n">
        <f aca="false">IF(E7="","",E7/(E7+H7))</f>
        <v>0.351063829787234</v>
      </c>
      <c r="L7" s="66" t="n">
        <f aca="false">IF(OR(K7="",J7=""),"",(J7-K7)*100)</f>
        <v>3.0515117581187</v>
      </c>
      <c r="M7" s="36" t="n">
        <v>4.03858339778067</v>
      </c>
      <c r="N7" s="36" t="n">
        <v>2.06821904691509</v>
      </c>
      <c r="O7" s="36" t="n">
        <f aca="false">SQRT(M7^2+N7^2)</f>
        <v>4.53736552272924</v>
      </c>
      <c r="P7" s="55" t="n">
        <f aca="false">IF(J7="","",MAX(0,J7-1.96*O7/100))</f>
        <v>0.292646583122928</v>
      </c>
      <c r="Q7" s="55" t="n">
        <f aca="false">IF(J7="","",MIN(1,J7+1.96*O7/100))</f>
        <v>0.470511311613914</v>
      </c>
      <c r="R7" s="32" t="str">
        <f aca="false">IF(L7="","",IF(ABS(L7)&lt;=O7,"Yes","No"))</f>
        <v>Yes</v>
      </c>
      <c r="S7" s="32" t="str">
        <f aca="false">IF(L7="","",IF(ABS(L7)&lt;=1.96*O7,"Yes","No"))</f>
        <v>Yes</v>
      </c>
      <c r="T7" s="54" t="n">
        <f aca="false">IF(D7="","",ROUND(SQRT(((D7+G7)*O7/100)^2+(J7*(D7+G7)*0.12018)^2),0))</f>
        <v>5</v>
      </c>
      <c r="U7" s="32"/>
    </row>
    <row r="8" customFormat="false" ht="15" hidden="false" customHeight="false" outlineLevel="0" collapsed="false">
      <c r="A8" s="32" t="s">
        <v>127</v>
      </c>
      <c r="B8" s="32" t="s">
        <v>139</v>
      </c>
      <c r="C8" s="32" t="s">
        <v>140</v>
      </c>
      <c r="D8" s="54" t="n">
        <v>201</v>
      </c>
      <c r="E8" s="54" t="n">
        <v>250</v>
      </c>
      <c r="F8" s="65" t="n">
        <f aca="false">IF(E8="","",D8-E8)</f>
        <v>-49</v>
      </c>
      <c r="G8" s="54" t="n">
        <v>547</v>
      </c>
      <c r="H8" s="54" t="n">
        <v>589</v>
      </c>
      <c r="I8" s="65" t="n">
        <f aca="false">IF(H8="","",G8-H8)</f>
        <v>-42</v>
      </c>
      <c r="J8" s="55" t="n">
        <f aca="false">IF(OR(D8="",D8+G8=0),"",D8/(D8+G8))</f>
        <v>0.268716577540107</v>
      </c>
      <c r="K8" s="55" t="n">
        <f aca="false">IF(E8="","",E8/(E8+H8))</f>
        <v>0.297973778307509</v>
      </c>
      <c r="L8" s="66" t="n">
        <f aca="false">IF(OR(K8="",J8=""),"",(J8-K8)*100)</f>
        <v>-2.9257200767402</v>
      </c>
      <c r="M8" s="36" t="n">
        <v>2.71109690386782</v>
      </c>
      <c r="N8" s="36" t="n">
        <v>2.06821904691509</v>
      </c>
      <c r="O8" s="36" t="n">
        <f aca="false">SQRT(M8^2+N8^2)</f>
        <v>3.40992323200744</v>
      </c>
      <c r="P8" s="55" t="n">
        <f aca="false">IF(J8="","",MAX(0,J8-1.96*O8/100))</f>
        <v>0.201882082192761</v>
      </c>
      <c r="Q8" s="55" t="n">
        <f aca="false">IF(J8="","",MIN(1,J8+1.96*O8/100))</f>
        <v>0.335551072887453</v>
      </c>
      <c r="R8" s="32" t="str">
        <f aca="false">IF(L8="","",IF(ABS(L8)&lt;=O8,"Yes","No"))</f>
        <v>Yes</v>
      </c>
      <c r="S8" s="32" t="str">
        <f aca="false">IF(L8="","",IF(ABS(L8)&lt;=1.96*O8,"Yes","No"))</f>
        <v>Yes</v>
      </c>
      <c r="T8" s="54" t="n">
        <f aca="false">IF(D8="","",ROUND(SQRT(((D8+G8)*O8/100)^2+(J8*(D8+G8)*0.07897)^2),0))</f>
        <v>30</v>
      </c>
      <c r="U8" s="32"/>
    </row>
    <row r="9" customFormat="false" ht="15" hidden="false" customHeight="false" outlineLevel="0" collapsed="false">
      <c r="A9" s="32" t="s">
        <v>127</v>
      </c>
      <c r="B9" s="32" t="s">
        <v>139</v>
      </c>
      <c r="C9" s="32" t="s">
        <v>141</v>
      </c>
      <c r="D9" s="54" t="n">
        <v>105</v>
      </c>
      <c r="E9" s="54" t="n">
        <v>133</v>
      </c>
      <c r="F9" s="65" t="n">
        <f aca="false">IF(E9="","",D9-E9)</f>
        <v>-28</v>
      </c>
      <c r="G9" s="54" t="n">
        <v>293</v>
      </c>
      <c r="H9" s="54" t="n">
        <v>321</v>
      </c>
      <c r="I9" s="65" t="n">
        <f aca="false">IF(H9="","",G9-H9)</f>
        <v>-28</v>
      </c>
      <c r="J9" s="55" t="n">
        <f aca="false">IF(OR(D9="",D9+G9=0),"",D9/(D9+G9))</f>
        <v>0.263819095477387</v>
      </c>
      <c r="K9" s="55" t="n">
        <f aca="false">IF(E9="","",E9/(E9+H9))</f>
        <v>0.29295154185022</v>
      </c>
      <c r="L9" s="66" t="n">
        <f aca="false">IF(OR(K9="",J9=""),"",(J9-K9)*100)</f>
        <v>-2.91324463728334</v>
      </c>
      <c r="M9" s="36" t="n">
        <v>4.03858339778067</v>
      </c>
      <c r="N9" s="36" t="n">
        <v>2.06821904691509</v>
      </c>
      <c r="O9" s="36" t="n">
        <f aca="false">SQRT(M9^2+N9^2)</f>
        <v>4.53736552272924</v>
      </c>
      <c r="P9" s="55" t="n">
        <f aca="false">IF(J9="","",MAX(0,J9-1.96*O9/100))</f>
        <v>0.174886731231894</v>
      </c>
      <c r="Q9" s="55" t="n">
        <f aca="false">IF(J9="","",MIN(1,J9+1.96*O9/100))</f>
        <v>0.35275145972288</v>
      </c>
      <c r="R9" s="32" t="str">
        <f aca="false">IF(L9="","",IF(ABS(L9)&lt;=O9,"Yes","No"))</f>
        <v>Yes</v>
      </c>
      <c r="S9" s="32" t="str">
        <f aca="false">IF(L9="","",IF(ABS(L9)&lt;=1.96*O9,"Yes","No"))</f>
        <v>Yes</v>
      </c>
      <c r="T9" s="54" t="n">
        <f aca="false">IF(D9="","",ROUND(SQRT(((D9+G9)*O9/100)^2+(J9*(D9+G9)*0.12018)^2),0))</f>
        <v>22</v>
      </c>
      <c r="U9" s="32"/>
    </row>
    <row r="10" customFormat="false" ht="15" hidden="false" customHeight="false" outlineLevel="0" collapsed="false">
      <c r="A10" s="32" t="s">
        <v>127</v>
      </c>
      <c r="B10" s="32" t="s">
        <v>139</v>
      </c>
      <c r="C10" s="32" t="s">
        <v>142</v>
      </c>
      <c r="D10" s="54" t="n">
        <v>146</v>
      </c>
      <c r="E10" s="54" t="n">
        <v>177</v>
      </c>
      <c r="F10" s="65" t="n">
        <f aca="false">IF(E10="","",D10-E10)</f>
        <v>-31</v>
      </c>
      <c r="G10" s="54" t="n">
        <v>437</v>
      </c>
      <c r="H10" s="54" t="n">
        <v>488</v>
      </c>
      <c r="I10" s="65" t="n">
        <f aca="false">IF(H10="","",G10-H10)</f>
        <v>-51</v>
      </c>
      <c r="J10" s="55" t="n">
        <f aca="false">IF(OR(D10="",D10+G10=0),"",D10/(D10+G10))</f>
        <v>0.250428816466552</v>
      </c>
      <c r="K10" s="55" t="n">
        <f aca="false">IF(E10="","",E10/(E10+H10))</f>
        <v>0.266165413533835</v>
      </c>
      <c r="L10" s="66" t="n">
        <f aca="false">IF(OR(K10="",J10=""),"",(J10-K10)*100)</f>
        <v>-1.57365970672823</v>
      </c>
      <c r="M10" s="36" t="n">
        <v>2.71109690386782</v>
      </c>
      <c r="N10" s="36" t="n">
        <v>2.06821904691509</v>
      </c>
      <c r="O10" s="36" t="n">
        <f aca="false">SQRT(M10^2+N10^2)</f>
        <v>3.40992323200744</v>
      </c>
      <c r="P10" s="55" t="n">
        <f aca="false">IF(J10="","",MAX(0,J10-1.96*O10/100))</f>
        <v>0.183594321119206</v>
      </c>
      <c r="Q10" s="55" t="n">
        <f aca="false">IF(J10="","",MIN(1,J10+1.96*O10/100))</f>
        <v>0.317263311813898</v>
      </c>
      <c r="R10" s="32" t="str">
        <f aca="false">IF(L10="","",IF(ABS(L10)&lt;=O10,"Yes","No"))</f>
        <v>Yes</v>
      </c>
      <c r="S10" s="32" t="str">
        <f aca="false">IF(L10="","",IF(ABS(L10)&lt;=1.96*O10,"Yes","No"))</f>
        <v>Yes</v>
      </c>
      <c r="T10" s="54" t="n">
        <f aca="false">IF(D10="","",ROUND(SQRT(((D10+G10)*O10/100)^2+(J10*(D10+G10)*0.07897)^2),0))</f>
        <v>23</v>
      </c>
      <c r="U10" s="32"/>
    </row>
    <row r="11" customFormat="false" ht="15" hidden="false" customHeight="false" outlineLevel="0" collapsed="false">
      <c r="A11" s="32" t="s">
        <v>127</v>
      </c>
      <c r="B11" s="32" t="s">
        <v>143</v>
      </c>
      <c r="C11" s="32" t="s">
        <v>144</v>
      </c>
      <c r="D11" s="54" t="n">
        <v>164</v>
      </c>
      <c r="E11" s="54" t="n">
        <v>200</v>
      </c>
      <c r="F11" s="65" t="n">
        <f aca="false">IF(E11="","",D11-E11)</f>
        <v>-36</v>
      </c>
      <c r="G11" s="54" t="n">
        <v>229</v>
      </c>
      <c r="H11" s="54" t="n">
        <v>240</v>
      </c>
      <c r="I11" s="65" t="n">
        <f aca="false">IF(H11="","",G11-H11)</f>
        <v>-11</v>
      </c>
      <c r="J11" s="55" t="n">
        <f aca="false">IF(OR(D11="",D11+G11=0),"",D11/(D11+G11))</f>
        <v>0.417302798982188</v>
      </c>
      <c r="K11" s="55" t="n">
        <f aca="false">IF(E11="","",E11/(E11+H11))</f>
        <v>0.454545454545455</v>
      </c>
      <c r="L11" s="66" t="n">
        <f aca="false">IF(OR(K11="",J11=""),"",(J11-K11)*100)</f>
        <v>-3.72426555632662</v>
      </c>
      <c r="M11" s="36" t="n">
        <v>4.03858339778067</v>
      </c>
      <c r="N11" s="36" t="n">
        <v>2.06821904691509</v>
      </c>
      <c r="O11" s="36" t="n">
        <f aca="false">SQRT(M11^2+N11^2)</f>
        <v>4.53736552272924</v>
      </c>
      <c r="P11" s="55" t="n">
        <f aca="false">IF(J11="","",MAX(0,J11-1.96*O11/100))</f>
        <v>0.328370434736695</v>
      </c>
      <c r="Q11" s="55" t="n">
        <f aca="false">IF(J11="","",MIN(1,J11+1.96*O11/100))</f>
        <v>0.506235163227682</v>
      </c>
      <c r="R11" s="32" t="str">
        <f aca="false">IF(L11="","",IF(ABS(L11)&lt;=O11,"Yes","No"))</f>
        <v>Yes</v>
      </c>
      <c r="S11" s="32" t="str">
        <f aca="false">IF(L11="","",IF(ABS(L11)&lt;=1.96*O11,"Yes","No"))</f>
        <v>Yes</v>
      </c>
      <c r="T11" s="54" t="n">
        <f aca="false">IF(D11="","",ROUND(SQRT(((D11+G11)*O11/100)^2+(J11*(D11+G11)*0.12018)^2),0))</f>
        <v>27</v>
      </c>
      <c r="U11" s="32"/>
    </row>
    <row r="12" customFormat="false" ht="15" hidden="false" customHeight="false" outlineLevel="0" collapsed="false">
      <c r="A12" s="32" t="s">
        <v>127</v>
      </c>
      <c r="B12" s="32" t="s">
        <v>143</v>
      </c>
      <c r="C12" s="32" t="s">
        <v>145</v>
      </c>
      <c r="D12" s="54" t="n">
        <v>104</v>
      </c>
      <c r="E12" s="54" t="n">
        <v>136</v>
      </c>
      <c r="F12" s="65" t="n">
        <f aca="false">IF(E12="","",D12-E12)</f>
        <v>-32</v>
      </c>
      <c r="G12" s="54" t="n">
        <v>154</v>
      </c>
      <c r="H12" s="54" t="n">
        <v>161</v>
      </c>
      <c r="I12" s="65" t="n">
        <f aca="false">IF(H12="","",G12-H12)</f>
        <v>-7</v>
      </c>
      <c r="J12" s="55" t="n">
        <f aca="false">IF(OR(D12="",D12+G12=0),"",D12/(D12+G12))</f>
        <v>0.403100775193798</v>
      </c>
      <c r="K12" s="55" t="n">
        <f aca="false">IF(E12="","",E12/(E12+H12))</f>
        <v>0.457912457912458</v>
      </c>
      <c r="L12" s="66" t="n">
        <f aca="false">IF(OR(K12="",J12=""),"",(J12-K12)*100)</f>
        <v>-5.48116827186595</v>
      </c>
      <c r="M12" s="36" t="n">
        <v>4.03858339778067</v>
      </c>
      <c r="N12" s="36" t="n">
        <v>2.06821904691509</v>
      </c>
      <c r="O12" s="36" t="n">
        <f aca="false">SQRT(M12^2+N12^2)</f>
        <v>4.53736552272924</v>
      </c>
      <c r="P12" s="55" t="n">
        <f aca="false">IF(J12="","",MAX(0,J12-1.96*O12/100))</f>
        <v>0.314168410948305</v>
      </c>
      <c r="Q12" s="55" t="n">
        <f aca="false">IF(J12="","",MIN(1,J12+1.96*O12/100))</f>
        <v>0.492033139439292</v>
      </c>
      <c r="R12" s="32" t="str">
        <f aca="false">IF(L12="","",IF(ABS(L12)&lt;=O12,"Yes","No"))</f>
        <v>No</v>
      </c>
      <c r="S12" s="32" t="str">
        <f aca="false">IF(L12="","",IF(ABS(L12)&lt;=1.96*O12,"Yes","No"))</f>
        <v>Yes</v>
      </c>
      <c r="T12" s="54" t="n">
        <f aca="false">IF(D12="","",ROUND(SQRT(((D12+G12)*O12/100)^2+(J12*(D12+G12)*0.12018)^2),0))</f>
        <v>17</v>
      </c>
      <c r="U12" s="32"/>
    </row>
    <row r="13" customFormat="false" ht="15" hidden="false" customHeight="false" outlineLevel="0" collapsed="false">
      <c r="A13" s="32" t="s">
        <v>127</v>
      </c>
      <c r="B13" s="32" t="s">
        <v>143</v>
      </c>
      <c r="C13" s="32" t="s">
        <v>146</v>
      </c>
      <c r="D13" s="54" t="n">
        <v>225</v>
      </c>
      <c r="E13" s="54" t="n">
        <v>244</v>
      </c>
      <c r="F13" s="65" t="n">
        <f aca="false">IF(E13="","",D13-E13)</f>
        <v>-19</v>
      </c>
      <c r="G13" s="54" t="n">
        <v>352</v>
      </c>
      <c r="H13" s="54" t="n">
        <v>381</v>
      </c>
      <c r="I13" s="65" t="n">
        <f aca="false">IF(H13="","",G13-H13)</f>
        <v>-29</v>
      </c>
      <c r="J13" s="55" t="n">
        <f aca="false">IF(OR(D13="",D13+G13=0),"",D13/(D13+G13))</f>
        <v>0.389948006932409</v>
      </c>
      <c r="K13" s="55" t="n">
        <f aca="false">IF(E13="","",E13/(E13+H13))</f>
        <v>0.3904</v>
      </c>
      <c r="L13" s="66" t="n">
        <f aca="false">IF(OR(K13="",J13=""),"",(J13-K13)*100)</f>
        <v>-0.0451993067591028</v>
      </c>
      <c r="M13" s="36" t="n">
        <v>2.71109690386782</v>
      </c>
      <c r="N13" s="36" t="n">
        <v>2.06821904691509</v>
      </c>
      <c r="O13" s="36" t="n">
        <f aca="false">SQRT(M13^2+N13^2)</f>
        <v>3.40992323200744</v>
      </c>
      <c r="P13" s="55" t="n">
        <f aca="false">IF(J13="","",MAX(0,J13-1.96*O13/100))</f>
        <v>0.323113511585063</v>
      </c>
      <c r="Q13" s="55" t="n">
        <f aca="false">IF(J13="","",MIN(1,J13+1.96*O13/100))</f>
        <v>0.456782502279755</v>
      </c>
      <c r="R13" s="32" t="str">
        <f aca="false">IF(L13="","",IF(ABS(L13)&lt;=O13,"Yes","No"))</f>
        <v>Yes</v>
      </c>
      <c r="S13" s="32" t="str">
        <f aca="false">IF(L13="","",IF(ABS(L13)&lt;=1.96*O13,"Yes","No"))</f>
        <v>Yes</v>
      </c>
      <c r="T13" s="54" t="n">
        <f aca="false">IF(D13="","",ROUND(SQRT(((D13+G13)*O13/100)^2+(J13*(D13+G13)*0.07897)^2),0))</f>
        <v>27</v>
      </c>
      <c r="U13" s="32"/>
    </row>
    <row r="14" customFormat="false" ht="15" hidden="false" customHeight="false" outlineLevel="0" collapsed="false">
      <c r="A14" s="32" t="s">
        <v>127</v>
      </c>
      <c r="B14" s="32" t="s">
        <v>143</v>
      </c>
      <c r="C14" s="32" t="s">
        <v>147</v>
      </c>
      <c r="D14" s="54" t="n">
        <v>94</v>
      </c>
      <c r="E14" s="54" t="n">
        <v>141</v>
      </c>
      <c r="F14" s="65" t="n">
        <f aca="false">IF(E14="","",D14-E14)</f>
        <v>-47</v>
      </c>
      <c r="G14" s="54" t="n">
        <v>108</v>
      </c>
      <c r="H14" s="54" t="n">
        <v>108</v>
      </c>
      <c r="I14" s="65" t="n">
        <f aca="false">IF(H14="","",G14-H14)</f>
        <v>0</v>
      </c>
      <c r="J14" s="55" t="n">
        <f aca="false">IF(OR(D14="",D14+G14=0),"",D14/(D14+G14))</f>
        <v>0.465346534653465</v>
      </c>
      <c r="K14" s="55" t="n">
        <f aca="false">IF(E14="","",E14/(E14+H14))</f>
        <v>0.566265060240964</v>
      </c>
      <c r="L14" s="66" t="n">
        <f aca="false">IF(OR(K14="",J14=""),"",(J14-K14)*100)</f>
        <v>-10.0918525587499</v>
      </c>
      <c r="M14" s="36" t="n">
        <v>4.03858339778067</v>
      </c>
      <c r="N14" s="36" t="n">
        <v>2.06821904691509</v>
      </c>
      <c r="O14" s="36" t="n">
        <f aca="false">SQRT(M14^2+N14^2)</f>
        <v>4.53736552272924</v>
      </c>
      <c r="P14" s="55" t="n">
        <f aca="false">IF(J14="","",MAX(0,J14-1.96*O14/100))</f>
        <v>0.376414170407972</v>
      </c>
      <c r="Q14" s="55" t="n">
        <f aca="false">IF(J14="","",MIN(1,J14+1.96*O14/100))</f>
        <v>0.554278898898959</v>
      </c>
      <c r="R14" s="32" t="str">
        <f aca="false">IF(L14="","",IF(ABS(L14)&lt;=O14,"Yes","No"))</f>
        <v>No</v>
      </c>
      <c r="S14" s="32" t="str">
        <f aca="false">IF(L14="","",IF(ABS(L14)&lt;=1.96*O14,"Yes","No"))</f>
        <v>No</v>
      </c>
      <c r="T14" s="54" t="n">
        <f aca="false">IF(D14="","",ROUND(SQRT(((D14+G14)*O14/100)^2+(J14*(D14+G14)*0.12018)^2),0))</f>
        <v>15</v>
      </c>
      <c r="U14" s="32"/>
    </row>
    <row r="15" customFormat="false" ht="15" hidden="false" customHeight="false" outlineLevel="0" collapsed="false">
      <c r="A15" s="32" t="s">
        <v>127</v>
      </c>
      <c r="B15" s="32" t="s">
        <v>143</v>
      </c>
      <c r="C15" s="32" t="s">
        <v>148</v>
      </c>
      <c r="D15" s="54" t="n">
        <v>175</v>
      </c>
      <c r="E15" s="54" t="n">
        <v>258</v>
      </c>
      <c r="F15" s="65" t="n">
        <f aca="false">IF(E15="","",D15-E15)</f>
        <v>-83</v>
      </c>
      <c r="G15" s="54" t="n">
        <v>249</v>
      </c>
      <c r="H15" s="54" t="n">
        <v>267</v>
      </c>
      <c r="I15" s="65" t="n">
        <f aca="false">IF(H15="","",G15-H15)</f>
        <v>-18</v>
      </c>
      <c r="J15" s="55" t="n">
        <f aca="false">IF(OR(D15="",D15+G15=0),"",D15/(D15+G15))</f>
        <v>0.412735849056604</v>
      </c>
      <c r="K15" s="55" t="n">
        <f aca="false">IF(E15="","",E15/(E15+H15))</f>
        <v>0.491428571428571</v>
      </c>
      <c r="L15" s="66" t="n">
        <f aca="false">IF(OR(K15="",J15=""),"",(J15-K15)*100)</f>
        <v>-7.86927223719677</v>
      </c>
      <c r="M15" s="36" t="n">
        <v>4.03858339778067</v>
      </c>
      <c r="N15" s="36" t="n">
        <v>2.06821904691509</v>
      </c>
      <c r="O15" s="36" t="n">
        <f aca="false">SQRT(M15^2+N15^2)</f>
        <v>4.53736552272924</v>
      </c>
      <c r="P15" s="55" t="n">
        <f aca="false">IF(J15="","",MAX(0,J15-1.96*O15/100))</f>
        <v>0.323803484811111</v>
      </c>
      <c r="Q15" s="55" t="n">
        <f aca="false">IF(J15="","",MIN(1,J15+1.96*O15/100))</f>
        <v>0.501668213302097</v>
      </c>
      <c r="R15" s="32" t="str">
        <f aca="false">IF(L15="","",IF(ABS(L15)&lt;=O15,"Yes","No"))</f>
        <v>No</v>
      </c>
      <c r="S15" s="32" t="str">
        <f aca="false">IF(L15="","",IF(ABS(L15)&lt;=1.96*O15,"Yes","No"))</f>
        <v>Yes</v>
      </c>
      <c r="T15" s="54" t="n">
        <f aca="false">IF(D15="","",ROUND(SQRT(((D15+G15)*O15/100)^2+(J15*(D15+G15)*0.12018)^2),0))</f>
        <v>29</v>
      </c>
      <c r="U15" s="32"/>
    </row>
    <row r="16" customFormat="false" ht="15" hidden="false" customHeight="false" outlineLevel="0" collapsed="false">
      <c r="A16" s="32" t="s">
        <v>127</v>
      </c>
      <c r="B16" s="32" t="s">
        <v>149</v>
      </c>
      <c r="C16" s="32" t="s">
        <v>150</v>
      </c>
      <c r="D16" s="54" t="n">
        <v>79</v>
      </c>
      <c r="E16" s="54" t="n">
        <v>89</v>
      </c>
      <c r="F16" s="65" t="n">
        <f aca="false">IF(E16="","",D16-E16)</f>
        <v>-10</v>
      </c>
      <c r="G16" s="54" t="n">
        <v>162</v>
      </c>
      <c r="H16" s="54" t="n">
        <v>161</v>
      </c>
      <c r="I16" s="65" t="n">
        <f aca="false">IF(H16="","",G16-H16)</f>
        <v>1</v>
      </c>
      <c r="J16" s="55" t="n">
        <f aca="false">IF(OR(D16="",D16+G16=0),"",D16/(D16+G16))</f>
        <v>0.327800829875519</v>
      </c>
      <c r="K16" s="55" t="n">
        <f aca="false">IF(E16="","",E16/(E16+H16))</f>
        <v>0.356</v>
      </c>
      <c r="L16" s="66" t="n">
        <f aca="false">IF(OR(K16="",J16=""),"",(J16-K16)*100)</f>
        <v>-2.81991701244813</v>
      </c>
      <c r="M16" s="36" t="n">
        <v>4.03858339778067</v>
      </c>
      <c r="N16" s="36" t="n">
        <v>2.06821904691509</v>
      </c>
      <c r="O16" s="36" t="n">
        <f aca="false">SQRT(M16^2+N16^2)</f>
        <v>4.53736552272924</v>
      </c>
      <c r="P16" s="55" t="n">
        <f aca="false">IF(J16="","",MAX(0,J16-1.96*O16/100))</f>
        <v>0.238868465630026</v>
      </c>
      <c r="Q16" s="55" t="n">
        <f aca="false">IF(J16="","",MIN(1,J16+1.96*O16/100))</f>
        <v>0.416733194121012</v>
      </c>
      <c r="R16" s="32" t="str">
        <f aca="false">IF(L16="","",IF(ABS(L16)&lt;=O16,"Yes","No"))</f>
        <v>Yes</v>
      </c>
      <c r="S16" s="32" t="str">
        <f aca="false">IF(L16="","",IF(ABS(L16)&lt;=1.96*O16,"Yes","No"))</f>
        <v>Yes</v>
      </c>
      <c r="T16" s="54" t="n">
        <f aca="false">IF(D16="","",ROUND(SQRT(((D16+G16)*O16/100)^2+(J16*(D16+G16)*0.12018)^2),0))</f>
        <v>14</v>
      </c>
      <c r="U16" s="32"/>
    </row>
    <row r="17" customFormat="false" ht="15" hidden="false" customHeight="false" outlineLevel="0" collapsed="false">
      <c r="A17" s="32" t="s">
        <v>127</v>
      </c>
      <c r="B17" s="32" t="s">
        <v>149</v>
      </c>
      <c r="C17" s="32" t="s">
        <v>151</v>
      </c>
      <c r="D17" s="54" t="n">
        <v>171</v>
      </c>
      <c r="E17" s="54" t="n">
        <v>188</v>
      </c>
      <c r="F17" s="65" t="n">
        <f aca="false">IF(E17="","",D17-E17)</f>
        <v>-17</v>
      </c>
      <c r="G17" s="54" t="n">
        <v>399</v>
      </c>
      <c r="H17" s="54" t="n">
        <v>399</v>
      </c>
      <c r="I17" s="65" t="n">
        <f aca="false">IF(H17="","",G17-H17)</f>
        <v>0</v>
      </c>
      <c r="J17" s="55" t="n">
        <f aca="false">IF(OR(D17="",D17+G17=0),"",D17/(D17+G17))</f>
        <v>0.3</v>
      </c>
      <c r="K17" s="55" t="n">
        <f aca="false">IF(E17="","",E17/(E17+H17))</f>
        <v>0.320272572402044</v>
      </c>
      <c r="L17" s="66" t="n">
        <f aca="false">IF(OR(K17="",J17=""),"",(J17-K17)*100)</f>
        <v>-2.02725724020443</v>
      </c>
      <c r="M17" s="36" t="n">
        <v>2.71109690386782</v>
      </c>
      <c r="N17" s="36" t="n">
        <v>2.06821904691509</v>
      </c>
      <c r="O17" s="36" t="n">
        <f aca="false">SQRT(M17^2+N17^2)</f>
        <v>3.40992323200744</v>
      </c>
      <c r="P17" s="55" t="n">
        <f aca="false">IF(J17="","",MAX(0,J17-1.96*O17/100))</f>
        <v>0.233165504652654</v>
      </c>
      <c r="Q17" s="55" t="n">
        <f aca="false">IF(J17="","",MIN(1,J17+1.96*O17/100))</f>
        <v>0.366834495347346</v>
      </c>
      <c r="R17" s="32" t="str">
        <f aca="false">IF(L17="","",IF(ABS(L17)&lt;=O17,"Yes","No"))</f>
        <v>Yes</v>
      </c>
      <c r="S17" s="32" t="str">
        <f aca="false">IF(L17="","",IF(ABS(L17)&lt;=1.96*O17,"Yes","No"))</f>
        <v>Yes</v>
      </c>
      <c r="T17" s="54" t="n">
        <f aca="false">IF(D17="","",ROUND(SQRT(((D17+G17)*O17/100)^2+(J17*(D17+G17)*0.07897)^2),0))</f>
        <v>24</v>
      </c>
      <c r="U17" s="32"/>
    </row>
    <row r="18" customFormat="false" ht="15" hidden="false" customHeight="false" outlineLevel="0" collapsed="false">
      <c r="A18" s="32" t="s">
        <v>127</v>
      </c>
      <c r="B18" s="32" t="s">
        <v>152</v>
      </c>
      <c r="C18" s="32" t="s">
        <v>153</v>
      </c>
      <c r="D18" s="54" t="n">
        <v>180</v>
      </c>
      <c r="E18" s="54" t="n">
        <v>190</v>
      </c>
      <c r="F18" s="65" t="n">
        <f aca="false">IF(E18="","",D18-E18)</f>
        <v>-10</v>
      </c>
      <c r="G18" s="54" t="n">
        <v>239</v>
      </c>
      <c r="H18" s="54" t="n">
        <v>293</v>
      </c>
      <c r="I18" s="65" t="n">
        <f aca="false">IF(H18="","",G18-H18)</f>
        <v>-54</v>
      </c>
      <c r="J18" s="55" t="n">
        <f aca="false">IF(OR(D18="",D18+G18=0),"",D18/(D18+G18))</f>
        <v>0.429594272076372</v>
      </c>
      <c r="K18" s="55" t="n">
        <f aca="false">IF(E18="","",E18/(E18+H18))</f>
        <v>0.393374741200828</v>
      </c>
      <c r="L18" s="66" t="n">
        <f aca="false">IF(OR(K18="",J18=""),"",(J18-K18)*100)</f>
        <v>3.62195308755441</v>
      </c>
      <c r="M18" s="36" t="n">
        <v>4.03858339778067</v>
      </c>
      <c r="N18" s="36" t="n">
        <v>2.06821904691509</v>
      </c>
      <c r="O18" s="36" t="n">
        <f aca="false">SQRT(M18^2+N18^2)</f>
        <v>4.53736552272924</v>
      </c>
      <c r="P18" s="55" t="n">
        <f aca="false">IF(J18="","",MAX(0,J18-1.96*O18/100))</f>
        <v>0.340661907830879</v>
      </c>
      <c r="Q18" s="55" t="n">
        <f aca="false">IF(J18="","",MIN(1,J18+1.96*O18/100))</f>
        <v>0.518526636321866</v>
      </c>
      <c r="R18" s="32" t="str">
        <f aca="false">IF(L18="","",IF(ABS(L18)&lt;=O18,"Yes","No"))</f>
        <v>Yes</v>
      </c>
      <c r="S18" s="32" t="str">
        <f aca="false">IF(L18="","",IF(ABS(L18)&lt;=1.96*O18,"Yes","No"))</f>
        <v>Yes</v>
      </c>
      <c r="T18" s="54" t="n">
        <f aca="false">IF(D18="","",ROUND(SQRT(((D18+G18)*O18/100)^2+(J18*(D18+G18)*0.12018)^2),0))</f>
        <v>29</v>
      </c>
      <c r="U18" s="32"/>
    </row>
    <row r="19" customFormat="false" ht="15" hidden="false" customHeight="false" outlineLevel="0" collapsed="false">
      <c r="A19" s="32" t="s">
        <v>127</v>
      </c>
      <c r="B19" s="32" t="s">
        <v>152</v>
      </c>
      <c r="C19" s="32" t="s">
        <v>154</v>
      </c>
      <c r="D19" s="54" t="n">
        <v>115</v>
      </c>
      <c r="E19" s="54" t="n">
        <v>122</v>
      </c>
      <c r="F19" s="65" t="n">
        <f aca="false">IF(E19="","",D19-E19)</f>
        <v>-7</v>
      </c>
      <c r="G19" s="54" t="n">
        <v>173</v>
      </c>
      <c r="H19" s="54" t="n">
        <v>165</v>
      </c>
      <c r="I19" s="65" t="n">
        <f aca="false">IF(H19="","",G19-H19)</f>
        <v>8</v>
      </c>
      <c r="J19" s="55" t="n">
        <f aca="false">IF(OR(D19="",D19+G19=0),"",D19/(D19+G19))</f>
        <v>0.399305555555556</v>
      </c>
      <c r="K19" s="55" t="n">
        <f aca="false">IF(E19="","",E19/(E19+H19))</f>
        <v>0.425087108013937</v>
      </c>
      <c r="L19" s="66" t="n">
        <f aca="false">IF(OR(K19="",J19=""),"",(J19-K19)*100)</f>
        <v>-2.57815524583817</v>
      </c>
      <c r="M19" s="36" t="n">
        <v>4.03858339778067</v>
      </c>
      <c r="N19" s="36" t="n">
        <v>2.06821904691509</v>
      </c>
      <c r="O19" s="36" t="n">
        <f aca="false">SQRT(M19^2+N19^2)</f>
        <v>4.53736552272924</v>
      </c>
      <c r="P19" s="55" t="n">
        <f aca="false">IF(J19="","",MAX(0,J19-1.96*O19/100))</f>
        <v>0.310373191310062</v>
      </c>
      <c r="Q19" s="55" t="n">
        <f aca="false">IF(J19="","",MIN(1,J19+1.96*O19/100))</f>
        <v>0.488237919801049</v>
      </c>
      <c r="R19" s="32" t="str">
        <f aca="false">IF(L19="","",IF(ABS(L19)&lt;=O19,"Yes","No"))</f>
        <v>Yes</v>
      </c>
      <c r="S19" s="32" t="str">
        <f aca="false">IF(L19="","",IF(ABS(L19)&lt;=1.96*O19,"Yes","No"))</f>
        <v>Yes</v>
      </c>
      <c r="T19" s="54" t="n">
        <f aca="false">IF(D19="","",ROUND(SQRT(((D19+G19)*O19/100)^2+(J19*(D19+G19)*0.12018)^2),0))</f>
        <v>19</v>
      </c>
      <c r="U19" s="32"/>
    </row>
    <row r="20" customFormat="false" ht="15" hidden="false" customHeight="false" outlineLevel="0" collapsed="false">
      <c r="A20" s="32" t="s">
        <v>127</v>
      </c>
      <c r="B20" s="32" t="s">
        <v>152</v>
      </c>
      <c r="C20" s="32" t="s">
        <v>155</v>
      </c>
      <c r="D20" s="54" t="n">
        <v>84</v>
      </c>
      <c r="E20" s="54" t="n">
        <v>108</v>
      </c>
      <c r="F20" s="65" t="n">
        <f aca="false">IF(E20="","",D20-E20)</f>
        <v>-24</v>
      </c>
      <c r="G20" s="54" t="n">
        <v>123</v>
      </c>
      <c r="H20" s="54" t="n">
        <v>122</v>
      </c>
      <c r="I20" s="65" t="n">
        <f aca="false">IF(H20="","",G20-H20)</f>
        <v>1</v>
      </c>
      <c r="J20" s="55" t="n">
        <f aca="false">IF(OR(D20="",D20+G20=0),"",D20/(D20+G20))</f>
        <v>0.405797101449275</v>
      </c>
      <c r="K20" s="55" t="n">
        <f aca="false">IF(E20="","",E20/(E20+H20))</f>
        <v>0.469565217391304</v>
      </c>
      <c r="L20" s="66" t="n">
        <f aca="false">IF(OR(K20="",J20=""),"",(J20-K20)*100)</f>
        <v>-6.3768115942029</v>
      </c>
      <c r="M20" s="36" t="n">
        <v>4.03858339778067</v>
      </c>
      <c r="N20" s="36" t="n">
        <v>2.06821904691509</v>
      </c>
      <c r="O20" s="36" t="n">
        <f aca="false">SQRT(M20^2+N20^2)</f>
        <v>4.53736552272924</v>
      </c>
      <c r="P20" s="55" t="n">
        <f aca="false">IF(J20="","",MAX(0,J20-1.96*O20/100))</f>
        <v>0.316864737203782</v>
      </c>
      <c r="Q20" s="55" t="n">
        <f aca="false">IF(J20="","",MIN(1,J20+1.96*O20/100))</f>
        <v>0.494729465694769</v>
      </c>
      <c r="R20" s="32" t="str">
        <f aca="false">IF(L20="","",IF(ABS(L20)&lt;=O20,"Yes","No"))</f>
        <v>No</v>
      </c>
      <c r="S20" s="32" t="str">
        <f aca="false">IF(L20="","",IF(ABS(L20)&lt;=1.96*O20,"Yes","No"))</f>
        <v>Yes</v>
      </c>
      <c r="T20" s="54" t="n">
        <f aca="false">IF(D20="","",ROUND(SQRT(((D20+G20)*O20/100)^2+(J20*(D20+G20)*0.12018)^2),0))</f>
        <v>14</v>
      </c>
      <c r="U20" s="32"/>
    </row>
    <row r="21" customFormat="false" ht="15" hidden="false" customHeight="false" outlineLevel="0" collapsed="false">
      <c r="A21" s="32" t="s">
        <v>127</v>
      </c>
      <c r="B21" s="32" t="s">
        <v>156</v>
      </c>
      <c r="C21" s="32" t="s">
        <v>156</v>
      </c>
      <c r="D21" s="54" t="n">
        <v>25</v>
      </c>
      <c r="E21" s="54" t="n">
        <v>36</v>
      </c>
      <c r="F21" s="65" t="n">
        <f aca="false">IF(E21="","",D21-E21)</f>
        <v>-11</v>
      </c>
      <c r="G21" s="54" t="n">
        <v>66</v>
      </c>
      <c r="H21" s="54" t="n">
        <v>79</v>
      </c>
      <c r="I21" s="65" t="n">
        <f aca="false">IF(H21="","",G21-H21)</f>
        <v>-13</v>
      </c>
      <c r="J21" s="55" t="n">
        <f aca="false">IF(OR(D21="",D21+G21=0),"",D21/(D21+G21))</f>
        <v>0.274725274725275</v>
      </c>
      <c r="K21" s="55" t="n">
        <f aca="false">IF(E21="","",E21/(E21+H21))</f>
        <v>0.31304347826087</v>
      </c>
      <c r="L21" s="66" t="n">
        <f aca="false">IF(OR(K21="",J21=""),"",(J21-K21)*100)</f>
        <v>-3.83182035355948</v>
      </c>
      <c r="M21" s="36" t="n">
        <v>4.03858339778067</v>
      </c>
      <c r="N21" s="36" t="n">
        <v>2.06821904691509</v>
      </c>
      <c r="O21" s="36" t="n">
        <f aca="false">SQRT(M21^2+N21^2)</f>
        <v>4.53736552272924</v>
      </c>
      <c r="P21" s="55" t="n">
        <f aca="false">IF(J21="","",MAX(0,J21-1.96*O21/100))</f>
        <v>0.185792910479782</v>
      </c>
      <c r="Q21" s="55" t="n">
        <f aca="false">IF(J21="","",MIN(1,J21+1.96*O21/100))</f>
        <v>0.363657638970768</v>
      </c>
      <c r="R21" s="32" t="str">
        <f aca="false">IF(L21="","",IF(ABS(L21)&lt;=O21,"Yes","No"))</f>
        <v>Yes</v>
      </c>
      <c r="S21" s="32" t="str">
        <f aca="false">IF(L21="","",IF(ABS(L21)&lt;=1.96*O21,"Yes","No"))</f>
        <v>Yes</v>
      </c>
      <c r="T21" s="54" t="n">
        <f aca="false">IF(D21="","",ROUND(SQRT(((D21+G21)*O21/100)^2+(J21*(D21+G21)*0.12018)^2),0))</f>
        <v>5</v>
      </c>
      <c r="U21" s="32"/>
    </row>
    <row r="22" customFormat="false" ht="15" hidden="false" customHeight="false" outlineLevel="0" collapsed="false">
      <c r="A22" s="32" t="s">
        <v>127</v>
      </c>
      <c r="B22" s="32" t="s">
        <v>157</v>
      </c>
      <c r="C22" s="32" t="s">
        <v>157</v>
      </c>
      <c r="D22" s="54" t="n">
        <v>43</v>
      </c>
      <c r="E22" s="54" t="n">
        <v>52</v>
      </c>
      <c r="F22" s="65" t="n">
        <f aca="false">IF(E22="","",D22-E22)</f>
        <v>-9</v>
      </c>
      <c r="G22" s="54" t="n">
        <v>156</v>
      </c>
      <c r="H22" s="54" t="n">
        <v>189</v>
      </c>
      <c r="I22" s="65" t="n">
        <f aca="false">IF(H22="","",G22-H22)</f>
        <v>-33</v>
      </c>
      <c r="J22" s="55" t="n">
        <f aca="false">IF(OR(D22="",D22+G22=0),"",D22/(D22+G22))</f>
        <v>0.21608040201005</v>
      </c>
      <c r="K22" s="55" t="n">
        <f aca="false">IF(E22="","",E22/(E22+H22))</f>
        <v>0.215767634854772</v>
      </c>
      <c r="L22" s="66" t="n">
        <f aca="false">IF(OR(K22="",J22=""),"",(J22-K22)*100)</f>
        <v>0.0312767155278448</v>
      </c>
      <c r="M22" s="36" t="n">
        <v>4.03858339778067</v>
      </c>
      <c r="N22" s="36" t="n">
        <v>2.06821904691509</v>
      </c>
      <c r="O22" s="36" t="n">
        <f aca="false">SQRT(M22^2+N22^2)</f>
        <v>4.53736552272924</v>
      </c>
      <c r="P22" s="55" t="n">
        <f aca="false">IF(J22="","",MAX(0,J22-1.96*O22/100))</f>
        <v>0.127148037764557</v>
      </c>
      <c r="Q22" s="55" t="n">
        <f aca="false">IF(J22="","",MIN(1,J22+1.96*O22/100))</f>
        <v>0.305012766255543</v>
      </c>
      <c r="R22" s="32" t="str">
        <f aca="false">IF(L22="","",IF(ABS(L22)&lt;=O22,"Yes","No"))</f>
        <v>Yes</v>
      </c>
      <c r="S22" s="32" t="str">
        <f aca="false">IF(L22="","",IF(ABS(L22)&lt;=1.96*O22,"Yes","No"))</f>
        <v>Yes</v>
      </c>
      <c r="T22" s="54" t="n">
        <f aca="false">IF(D22="","",ROUND(SQRT(((D22+G22)*O22/100)^2+(J22*(D22+G22)*0.12018)^2),0))</f>
        <v>10</v>
      </c>
      <c r="U22" s="32"/>
    </row>
    <row r="23" customFormat="false" ht="15" hidden="false" customHeight="false" outlineLevel="0" collapsed="false">
      <c r="A23" s="32" t="s">
        <v>127</v>
      </c>
      <c r="B23" s="32" t="s">
        <v>158</v>
      </c>
      <c r="C23" s="32" t="s">
        <v>159</v>
      </c>
      <c r="D23" s="54" t="n">
        <v>196</v>
      </c>
      <c r="E23" s="54" t="n">
        <v>233</v>
      </c>
      <c r="F23" s="65" t="n">
        <f aca="false">IF(E23="","",D23-E23)</f>
        <v>-37</v>
      </c>
      <c r="G23" s="54" t="n">
        <v>312</v>
      </c>
      <c r="H23" s="54" t="n">
        <v>333</v>
      </c>
      <c r="I23" s="65" t="n">
        <f aca="false">IF(H23="","",G23-H23)</f>
        <v>-21</v>
      </c>
      <c r="J23" s="55" t="n">
        <f aca="false">IF(OR(D23="",D23+G23=0),"",D23/(D23+G23))</f>
        <v>0.385826771653543</v>
      </c>
      <c r="K23" s="55" t="n">
        <f aca="false">IF(E23="","",E23/(E23+H23))</f>
        <v>0.411660777385159</v>
      </c>
      <c r="L23" s="66" t="n">
        <f aca="false">IF(OR(K23="",J23=""),"",(J23-K23)*100)</f>
        <v>-2.58340057316157</v>
      </c>
      <c r="M23" s="36" t="n">
        <v>4.03858339778067</v>
      </c>
      <c r="N23" s="36" t="n">
        <v>2.06821904691509</v>
      </c>
      <c r="O23" s="36" t="n">
        <f aca="false">SQRT(M23^2+N23^2)</f>
        <v>4.53736552272924</v>
      </c>
      <c r="P23" s="55" t="n">
        <f aca="false">IF(J23="","",MAX(0,J23-1.96*O23/100))</f>
        <v>0.29689440740805</v>
      </c>
      <c r="Q23" s="55" t="n">
        <f aca="false">IF(J23="","",MIN(1,J23+1.96*O23/100))</f>
        <v>0.474759135899036</v>
      </c>
      <c r="R23" s="32" t="str">
        <f aca="false">IF(L23="","",IF(ABS(L23)&lt;=O23,"Yes","No"))</f>
        <v>Yes</v>
      </c>
      <c r="S23" s="32" t="str">
        <f aca="false">IF(L23="","",IF(ABS(L23)&lt;=1.96*O23,"Yes","No"))</f>
        <v>Yes</v>
      </c>
      <c r="T23" s="54" t="n">
        <f aca="false">IF(D23="","",ROUND(SQRT(((D23+G23)*O23/100)^2+(J23*(D23+G23)*0.12018)^2),0))</f>
        <v>33</v>
      </c>
      <c r="U23" s="32"/>
    </row>
    <row r="24" customFormat="false" ht="15" hidden="false" customHeight="false" outlineLevel="0" collapsed="false">
      <c r="A24" s="32" t="s">
        <v>127</v>
      </c>
      <c r="B24" s="32" t="s">
        <v>158</v>
      </c>
      <c r="C24" s="32" t="s">
        <v>160</v>
      </c>
      <c r="D24" s="54" t="n">
        <v>175</v>
      </c>
      <c r="E24" s="54" t="n">
        <v>242</v>
      </c>
      <c r="F24" s="65" t="n">
        <f aca="false">IF(E24="","",D24-E24)</f>
        <v>-67</v>
      </c>
      <c r="G24" s="54" t="n">
        <v>282</v>
      </c>
      <c r="H24" s="54" t="n">
        <v>285</v>
      </c>
      <c r="I24" s="65" t="n">
        <f aca="false">IF(H24="","",G24-H24)</f>
        <v>-3</v>
      </c>
      <c r="J24" s="55" t="n">
        <f aca="false">IF(OR(D24="",D24+G24=0),"",D24/(D24+G24))</f>
        <v>0.382932166301969</v>
      </c>
      <c r="K24" s="55" t="n">
        <f aca="false">IF(E24="","",E24/(E24+H24))</f>
        <v>0.459203036053131</v>
      </c>
      <c r="L24" s="66" t="n">
        <f aca="false">IF(OR(K24="",J24=""),"",(J24-K24)*100)</f>
        <v>-7.62708697511616</v>
      </c>
      <c r="M24" s="36" t="n">
        <v>4.03858339778067</v>
      </c>
      <c r="N24" s="36" t="n">
        <v>2.06821904691509</v>
      </c>
      <c r="O24" s="36" t="n">
        <f aca="false">SQRT(M24^2+N24^2)</f>
        <v>4.53736552272924</v>
      </c>
      <c r="P24" s="55" t="n">
        <f aca="false">IF(J24="","",MAX(0,J24-1.96*O24/100))</f>
        <v>0.293999802056476</v>
      </c>
      <c r="Q24" s="55" t="n">
        <f aca="false">IF(J24="","",MIN(1,J24+1.96*O24/100))</f>
        <v>0.471864530547463</v>
      </c>
      <c r="R24" s="32" t="str">
        <f aca="false">IF(L24="","",IF(ABS(L24)&lt;=O24,"Yes","No"))</f>
        <v>No</v>
      </c>
      <c r="S24" s="32" t="str">
        <f aca="false">IF(L24="","",IF(ABS(L24)&lt;=1.96*O24,"Yes","No"))</f>
        <v>Yes</v>
      </c>
      <c r="T24" s="54" t="n">
        <f aca="false">IF(D24="","",ROUND(SQRT(((D24+G24)*O24/100)^2+(J24*(D24+G24)*0.12018)^2),0))</f>
        <v>30</v>
      </c>
      <c r="U24" s="32"/>
    </row>
    <row r="25" customFormat="false" ht="15" hidden="false" customHeight="false" outlineLevel="0" collapsed="false">
      <c r="A25" s="32" t="s">
        <v>127</v>
      </c>
      <c r="B25" s="32" t="s">
        <v>158</v>
      </c>
      <c r="C25" s="32" t="s">
        <v>161</v>
      </c>
      <c r="D25" s="54" t="n">
        <v>193</v>
      </c>
      <c r="E25" s="54" t="n">
        <v>244</v>
      </c>
      <c r="F25" s="65" t="n">
        <f aca="false">IF(E25="","",D25-E25)</f>
        <v>-51</v>
      </c>
      <c r="G25" s="54" t="n">
        <v>319</v>
      </c>
      <c r="H25" s="54" t="n">
        <v>330</v>
      </c>
      <c r="I25" s="65" t="n">
        <f aca="false">IF(H25="","",G25-H25)</f>
        <v>-11</v>
      </c>
      <c r="J25" s="55" t="n">
        <f aca="false">IF(OR(D25="",D25+G25=0),"",D25/(D25+G25))</f>
        <v>0.376953125</v>
      </c>
      <c r="K25" s="55" t="n">
        <f aca="false">IF(E25="","",E25/(E25+H25))</f>
        <v>0.425087108013937</v>
      </c>
      <c r="L25" s="66" t="n">
        <f aca="false">IF(OR(K25="",J25=""),"",(J25-K25)*100)</f>
        <v>-4.81339830139373</v>
      </c>
      <c r="M25" s="36" t="n">
        <v>4.03858339778067</v>
      </c>
      <c r="N25" s="36" t="n">
        <v>2.06821904691509</v>
      </c>
      <c r="O25" s="36" t="n">
        <f aca="false">SQRT(M25^2+N25^2)</f>
        <v>4.53736552272924</v>
      </c>
      <c r="P25" s="55" t="n">
        <f aca="false">IF(J25="","",MAX(0,J25-1.96*O25/100))</f>
        <v>0.288020760754507</v>
      </c>
      <c r="Q25" s="55" t="n">
        <f aca="false">IF(J25="","",MIN(1,J25+1.96*O25/100))</f>
        <v>0.465885489245493</v>
      </c>
      <c r="R25" s="32" t="str">
        <f aca="false">IF(L25="","",IF(ABS(L25)&lt;=O25,"Yes","No"))</f>
        <v>No</v>
      </c>
      <c r="S25" s="32" t="str">
        <f aca="false">IF(L25="","",IF(ABS(L25)&lt;=1.96*O25,"Yes","No"))</f>
        <v>Yes</v>
      </c>
      <c r="T25" s="54" t="n">
        <f aca="false">IF(D25="","",ROUND(SQRT(((D25+G25)*O25/100)^2+(J25*(D25+G25)*0.12018)^2),0))</f>
        <v>33</v>
      </c>
      <c r="U25" s="32"/>
    </row>
    <row r="26" customFormat="false" ht="15" hidden="false" customHeight="false" outlineLevel="0" collapsed="false">
      <c r="A26" s="32" t="s">
        <v>127</v>
      </c>
      <c r="B26" s="32" t="s">
        <v>162</v>
      </c>
      <c r="C26" s="32" t="s">
        <v>163</v>
      </c>
      <c r="D26" s="54" t="n">
        <v>200</v>
      </c>
      <c r="E26" s="54" t="n">
        <v>246</v>
      </c>
      <c r="F26" s="65" t="n">
        <f aca="false">IF(E26="","",D26-E26)</f>
        <v>-46</v>
      </c>
      <c r="G26" s="54" t="n">
        <v>495</v>
      </c>
      <c r="H26" s="54" t="n">
        <v>553</v>
      </c>
      <c r="I26" s="65" t="n">
        <f aca="false">IF(H26="","",G26-H26)</f>
        <v>-58</v>
      </c>
      <c r="J26" s="55" t="n">
        <f aca="false">IF(OR(D26="",D26+G26=0),"",D26/(D26+G26))</f>
        <v>0.287769784172662</v>
      </c>
      <c r="K26" s="55" t="n">
        <f aca="false">IF(E26="","",E26/(E26+H26))</f>
        <v>0.307884856070088</v>
      </c>
      <c r="L26" s="66" t="n">
        <f aca="false">IF(OR(K26="",J26=""),"",(J26-K26)*100)</f>
        <v>-2.01150718974257</v>
      </c>
      <c r="M26" s="36" t="n">
        <v>2.71109690386782</v>
      </c>
      <c r="N26" s="36" t="n">
        <v>2.06821904691509</v>
      </c>
      <c r="O26" s="36" t="n">
        <f aca="false">SQRT(M26^2+N26^2)</f>
        <v>3.40992323200744</v>
      </c>
      <c r="P26" s="55" t="n">
        <f aca="false">IF(J26="","",MAX(0,J26-1.96*O26/100))</f>
        <v>0.220935288825316</v>
      </c>
      <c r="Q26" s="55" t="n">
        <f aca="false">IF(J26="","",MIN(1,J26+1.96*O26/100))</f>
        <v>0.354604279520008</v>
      </c>
      <c r="R26" s="32" t="str">
        <f aca="false">IF(L26="","",IF(ABS(L26)&lt;=O26,"Yes","No"))</f>
        <v>Yes</v>
      </c>
      <c r="S26" s="32" t="str">
        <f aca="false">IF(L26="","",IF(ABS(L26)&lt;=1.96*O26,"Yes","No"))</f>
        <v>Yes</v>
      </c>
      <c r="T26" s="54" t="n">
        <f aca="false">IF(D26="","",ROUND(SQRT(((D26+G26)*O26/100)^2+(J26*(D26+G26)*0.07897)^2),0))</f>
        <v>28</v>
      </c>
      <c r="U26" s="32"/>
    </row>
    <row r="27" customFormat="false" ht="15" hidden="false" customHeight="false" outlineLevel="0" collapsed="false">
      <c r="A27" s="32" t="s">
        <v>127</v>
      </c>
      <c r="B27" s="32" t="s">
        <v>162</v>
      </c>
      <c r="C27" s="32" t="s">
        <v>164</v>
      </c>
      <c r="D27" s="54" t="n">
        <v>137</v>
      </c>
      <c r="E27" s="54" t="n">
        <v>184</v>
      </c>
      <c r="F27" s="65" t="n">
        <f aca="false">IF(E27="","",D27-E27)</f>
        <v>-47</v>
      </c>
      <c r="G27" s="54" t="n">
        <v>325</v>
      </c>
      <c r="H27" s="54" t="n">
        <v>363</v>
      </c>
      <c r="I27" s="65" t="n">
        <f aca="false">IF(H27="","",G27-H27)</f>
        <v>-38</v>
      </c>
      <c r="J27" s="55" t="n">
        <f aca="false">IF(OR(D27="",D27+G27=0),"",D27/(D27+G27))</f>
        <v>0.296536796536797</v>
      </c>
      <c r="K27" s="55" t="n">
        <f aca="false">IF(E27="","",E27/(E27+H27))</f>
        <v>0.336380255941499</v>
      </c>
      <c r="L27" s="66" t="n">
        <f aca="false">IF(OR(K27="",J27=""),"",(J27-K27)*100)</f>
        <v>-3.98434594047025</v>
      </c>
      <c r="M27" s="36" t="n">
        <v>4.03858339778067</v>
      </c>
      <c r="N27" s="36" t="n">
        <v>2.06821904691509</v>
      </c>
      <c r="O27" s="36" t="n">
        <f aca="false">SQRT(M27^2+N27^2)</f>
        <v>4.53736552272924</v>
      </c>
      <c r="P27" s="55" t="n">
        <f aca="false">IF(J27="","",MAX(0,J27-1.96*O27/100))</f>
        <v>0.207604432291303</v>
      </c>
      <c r="Q27" s="55" t="n">
        <f aca="false">IF(J27="","",MIN(1,J27+1.96*O27/100))</f>
        <v>0.38546916078229</v>
      </c>
      <c r="R27" s="32" t="str">
        <f aca="false">IF(L27="","",IF(ABS(L27)&lt;=O27,"Yes","No"))</f>
        <v>Yes</v>
      </c>
      <c r="S27" s="32" t="str">
        <f aca="false">IF(L27="","",IF(ABS(L27)&lt;=1.96*O27,"Yes","No"))</f>
        <v>Yes</v>
      </c>
      <c r="T27" s="54" t="n">
        <f aca="false">IF(D27="","",ROUND(SQRT(((D27+G27)*O27/100)^2+(J27*(D27+G27)*0.12018)^2),0))</f>
        <v>27</v>
      </c>
      <c r="U27" s="32"/>
    </row>
    <row r="28" customFormat="false" ht="15" hidden="false" customHeight="false" outlineLevel="0" collapsed="false">
      <c r="A28" s="32" t="s">
        <v>127</v>
      </c>
      <c r="B28" s="32" t="s">
        <v>165</v>
      </c>
      <c r="C28" s="32" t="s">
        <v>166</v>
      </c>
      <c r="D28" s="54" t="n">
        <v>82</v>
      </c>
      <c r="E28" s="54" t="n">
        <v>101</v>
      </c>
      <c r="F28" s="65" t="n">
        <f aca="false">IF(E28="","",D28-E28)</f>
        <v>-19</v>
      </c>
      <c r="G28" s="54" t="n">
        <v>262</v>
      </c>
      <c r="H28" s="54" t="n">
        <v>288</v>
      </c>
      <c r="I28" s="65" t="n">
        <f aca="false">IF(H28="","",G28-H28)</f>
        <v>-26</v>
      </c>
      <c r="J28" s="55" t="n">
        <f aca="false">IF(OR(D28="",D28+G28=0),"",D28/(D28+G28))</f>
        <v>0.238372093023256</v>
      </c>
      <c r="K28" s="55" t="n">
        <f aca="false">IF(E28="","",E28/(E28+H28))</f>
        <v>0.259640102827764</v>
      </c>
      <c r="L28" s="66" t="n">
        <f aca="false">IF(OR(K28="",J28=""),"",(J28-K28)*100)</f>
        <v>-2.12680098045077</v>
      </c>
      <c r="M28" s="36" t="n">
        <v>4.03858339778067</v>
      </c>
      <c r="N28" s="36" t="n">
        <v>2.06821904691509</v>
      </c>
      <c r="O28" s="36" t="n">
        <f aca="false">SQRT(M28^2+N28^2)</f>
        <v>4.53736552272924</v>
      </c>
      <c r="P28" s="55" t="n">
        <f aca="false">IF(J28="","",MAX(0,J28-1.96*O28/100))</f>
        <v>0.149439728777763</v>
      </c>
      <c r="Q28" s="55" t="n">
        <f aca="false">IF(J28="","",MIN(1,J28+1.96*O28/100))</f>
        <v>0.327304457268749</v>
      </c>
      <c r="R28" s="32" t="str">
        <f aca="false">IF(L28="","",IF(ABS(L28)&lt;=O28,"Yes","No"))</f>
        <v>Yes</v>
      </c>
      <c r="S28" s="32" t="str">
        <f aca="false">IF(L28="","",IF(ABS(L28)&lt;=1.96*O28,"Yes","No"))</f>
        <v>Yes</v>
      </c>
      <c r="T28" s="54" t="n">
        <f aca="false">IF(D28="","",ROUND(SQRT(((D28+G28)*O28/100)^2+(J28*(D28+G28)*0.12018)^2),0))</f>
        <v>18</v>
      </c>
      <c r="U28" s="32"/>
    </row>
    <row r="29" customFormat="false" ht="15" hidden="false" customHeight="false" outlineLevel="0" collapsed="false">
      <c r="A29" s="32" t="s">
        <v>127</v>
      </c>
      <c r="B29" s="32" t="s">
        <v>165</v>
      </c>
      <c r="C29" s="32" t="s">
        <v>167</v>
      </c>
      <c r="D29" s="54" t="n">
        <v>75</v>
      </c>
      <c r="E29" s="54" t="n">
        <v>95</v>
      </c>
      <c r="F29" s="65" t="n">
        <f aca="false">IF(E29="","",D29-E29)</f>
        <v>-20</v>
      </c>
      <c r="G29" s="54" t="n">
        <v>189</v>
      </c>
      <c r="H29" s="54" t="n">
        <v>211</v>
      </c>
      <c r="I29" s="65" t="n">
        <f aca="false">IF(H29="","",G29-H29)</f>
        <v>-22</v>
      </c>
      <c r="J29" s="55" t="n">
        <f aca="false">IF(OR(D29="",D29+G29=0),"",D29/(D29+G29))</f>
        <v>0.284090909090909</v>
      </c>
      <c r="K29" s="55" t="n">
        <f aca="false">IF(E29="","",E29/(E29+H29))</f>
        <v>0.310457516339869</v>
      </c>
      <c r="L29" s="66" t="n">
        <f aca="false">IF(OR(K29="",J29=""),"",(J29-K29)*100)</f>
        <v>-2.63666072489602</v>
      </c>
      <c r="M29" s="36" t="n">
        <v>4.03858339778067</v>
      </c>
      <c r="N29" s="36" t="n">
        <v>2.06821904691509</v>
      </c>
      <c r="O29" s="36" t="n">
        <f aca="false">SQRT(M29^2+N29^2)</f>
        <v>4.53736552272924</v>
      </c>
      <c r="P29" s="55" t="n">
        <f aca="false">IF(J29="","",MAX(0,J29-1.96*O29/100))</f>
        <v>0.195158544845416</v>
      </c>
      <c r="Q29" s="55" t="n">
        <f aca="false">IF(J29="","",MIN(1,J29+1.96*O29/100))</f>
        <v>0.373023273336402</v>
      </c>
      <c r="R29" s="32" t="str">
        <f aca="false">IF(L29="","",IF(ABS(L29)&lt;=O29,"Yes","No"))</f>
        <v>Yes</v>
      </c>
      <c r="S29" s="32" t="str">
        <f aca="false">IF(L29="","",IF(ABS(L29)&lt;=1.96*O29,"Yes","No"))</f>
        <v>Yes</v>
      </c>
      <c r="T29" s="54" t="n">
        <f aca="false">IF(D29="","",ROUND(SQRT(((D29+G29)*O29/100)^2+(J29*(D29+G29)*0.12018)^2),0))</f>
        <v>15</v>
      </c>
      <c r="U29" s="32"/>
    </row>
    <row r="30" customFormat="false" ht="15" hidden="false" customHeight="false" outlineLevel="0" collapsed="false">
      <c r="A30" s="32" t="s">
        <v>127</v>
      </c>
      <c r="B30" s="32" t="s">
        <v>165</v>
      </c>
      <c r="C30" s="32" t="s">
        <v>168</v>
      </c>
      <c r="D30" s="54" t="n">
        <v>255</v>
      </c>
      <c r="E30" s="54" t="n">
        <v>350</v>
      </c>
      <c r="F30" s="65" t="n">
        <f aca="false">IF(E30="","",D30-E30)</f>
        <v>-95</v>
      </c>
      <c r="G30" s="54" t="n">
        <v>694</v>
      </c>
      <c r="H30" s="54" t="n">
        <v>728</v>
      </c>
      <c r="I30" s="65" t="n">
        <f aca="false">IF(H30="","",G30-H30)</f>
        <v>-34</v>
      </c>
      <c r="J30" s="55" t="n">
        <f aca="false">IF(OR(D30="",D30+G30=0),"",D30/(D30+G30))</f>
        <v>0.268703898840885</v>
      </c>
      <c r="K30" s="55" t="n">
        <f aca="false">IF(E30="","",E30/(E30+H30))</f>
        <v>0.324675324675325</v>
      </c>
      <c r="L30" s="66" t="n">
        <f aca="false">IF(OR(K30="",J30=""),"",(J30-K30)*100)</f>
        <v>-5.59714258344395</v>
      </c>
      <c r="M30" s="36" t="n">
        <v>2.38682338309964</v>
      </c>
      <c r="N30" s="36" t="n">
        <v>2.06821904691509</v>
      </c>
      <c r="O30" s="36" t="n">
        <f aca="false">SQRT(M30^2+N30^2)</f>
        <v>3.15823619891445</v>
      </c>
      <c r="P30" s="55" t="n">
        <f aca="false">IF(J30="","",MAX(0,J30-1.96*O30/100))</f>
        <v>0.206802469342162</v>
      </c>
      <c r="Q30" s="55" t="n">
        <f aca="false">IF(J30="","",MIN(1,J30+1.96*O30/100))</f>
        <v>0.330605328339608</v>
      </c>
      <c r="R30" s="32" t="str">
        <f aca="false">IF(L30="","",IF(ABS(L30)&lt;=O30,"Yes","No"))</f>
        <v>No</v>
      </c>
      <c r="S30" s="32" t="str">
        <f aca="false">IF(L30="","",IF(ABS(L30)&lt;=1.96*O30,"Yes","No"))</f>
        <v>Yes</v>
      </c>
      <c r="T30" s="54" t="n">
        <f aca="false">IF(D30="","",ROUND(SQRT(((D30+G30)*O30/100)^2+(J30*(D30+G30)*0.07933)^2),0))</f>
        <v>36</v>
      </c>
      <c r="U30" s="32"/>
    </row>
    <row r="31" customFormat="false" ht="15" hidden="false" customHeight="false" outlineLevel="0" collapsed="false">
      <c r="A31" s="32" t="s">
        <v>127</v>
      </c>
      <c r="B31" s="32" t="s">
        <v>170</v>
      </c>
      <c r="C31" s="32" t="s">
        <v>171</v>
      </c>
      <c r="D31" s="54" t="n">
        <v>194</v>
      </c>
      <c r="E31" s="54" t="n">
        <v>245</v>
      </c>
      <c r="F31" s="65" t="n">
        <f aca="false">IF(E31="","",D31-E31)</f>
        <v>-51</v>
      </c>
      <c r="G31" s="54" t="n">
        <v>298</v>
      </c>
      <c r="H31" s="54" t="n">
        <v>317</v>
      </c>
      <c r="I31" s="65" t="n">
        <f aca="false">IF(H31="","",G31-H31)</f>
        <v>-19</v>
      </c>
      <c r="J31" s="55" t="n">
        <f aca="false">IF(OR(D31="",D31+G31=0),"",D31/(D31+G31))</f>
        <v>0.394308943089431</v>
      </c>
      <c r="K31" s="55" t="n">
        <f aca="false">IF(E31="","",E31/(E31+H31))</f>
        <v>0.435943060498221</v>
      </c>
      <c r="L31" s="66" t="n">
        <f aca="false">IF(OR(K31="",J31=""),"",(J31-K31)*100)</f>
        <v>-4.16341174087898</v>
      </c>
      <c r="M31" s="36" t="n">
        <v>4.03858339778067</v>
      </c>
      <c r="N31" s="36" t="n">
        <v>2.06821904691509</v>
      </c>
      <c r="O31" s="36" t="n">
        <f aca="false">SQRT(M31^2+N31^2)</f>
        <v>4.53736552272924</v>
      </c>
      <c r="P31" s="55" t="n">
        <f aca="false">IF(J31="","",MAX(0,J31-1.96*O31/100))</f>
        <v>0.305376578843938</v>
      </c>
      <c r="Q31" s="55" t="n">
        <f aca="false">IF(J31="","",MIN(1,J31+1.96*O31/100))</f>
        <v>0.483241307334924</v>
      </c>
      <c r="R31" s="32" t="str">
        <f aca="false">IF(L31="","",IF(ABS(L31)&lt;=O31,"Yes","No"))</f>
        <v>Yes</v>
      </c>
      <c r="S31" s="32" t="str">
        <f aca="false">IF(L31="","",IF(ABS(L31)&lt;=1.96*O31,"Yes","No"))</f>
        <v>Yes</v>
      </c>
      <c r="T31" s="54" t="n">
        <f aca="false">IF(D31="","",ROUND(SQRT(((D31+G31)*O31/100)^2+(J31*(D31+G31)*0.12018)^2),0))</f>
        <v>32</v>
      </c>
      <c r="U31" s="32"/>
    </row>
    <row r="32" customFormat="false" ht="15" hidden="false" customHeight="false" outlineLevel="0" collapsed="false">
      <c r="A32" s="32" t="s">
        <v>127</v>
      </c>
      <c r="B32" s="32" t="s">
        <v>170</v>
      </c>
      <c r="C32" s="32" t="s">
        <v>172</v>
      </c>
      <c r="D32" s="54" t="n">
        <v>207</v>
      </c>
      <c r="E32" s="54" t="n">
        <v>243</v>
      </c>
      <c r="F32" s="65" t="n">
        <f aca="false">IF(E32="","",D32-E32)</f>
        <v>-36</v>
      </c>
      <c r="G32" s="54" t="n">
        <v>325</v>
      </c>
      <c r="H32" s="54" t="n">
        <v>389</v>
      </c>
      <c r="I32" s="65" t="n">
        <f aca="false">IF(H32="","",G32-H32)</f>
        <v>-64</v>
      </c>
      <c r="J32" s="55" t="n">
        <f aca="false">IF(OR(D32="",D32+G32=0),"",D32/(D32+G32))</f>
        <v>0.389097744360902</v>
      </c>
      <c r="K32" s="55" t="n">
        <f aca="false">IF(E32="","",E32/(E32+H32))</f>
        <v>0.384493670886076</v>
      </c>
      <c r="L32" s="66" t="n">
        <f aca="false">IF(OR(K32="",J32=""),"",(J32-K32)*100)</f>
        <v>0.460407347482633</v>
      </c>
      <c r="M32" s="36" t="n">
        <v>2.71109690386782</v>
      </c>
      <c r="N32" s="36" t="n">
        <v>2.06821904691509</v>
      </c>
      <c r="O32" s="36" t="n">
        <f aca="false">SQRT(M32^2+N32^2)</f>
        <v>3.40992323200744</v>
      </c>
      <c r="P32" s="55" t="n">
        <f aca="false">IF(J32="","",MAX(0,J32-1.96*O32/100))</f>
        <v>0.322263249013556</v>
      </c>
      <c r="Q32" s="55" t="n">
        <f aca="false">IF(J32="","",MIN(1,J32+1.96*O32/100))</f>
        <v>0.455932239708248</v>
      </c>
      <c r="R32" s="32" t="str">
        <f aca="false">IF(L32="","",IF(ABS(L32)&lt;=O32,"Yes","No"))</f>
        <v>Yes</v>
      </c>
      <c r="S32" s="32" t="str">
        <f aca="false">IF(L32="","",IF(ABS(L32)&lt;=1.96*O32,"Yes","No"))</f>
        <v>Yes</v>
      </c>
      <c r="T32" s="54" t="n">
        <f aca="false">IF(D32="","",ROUND(SQRT(((D32+G32)*O32/100)^2+(J32*(D32+G32)*0.07897)^2),0))</f>
        <v>24</v>
      </c>
      <c r="U32" s="32"/>
    </row>
    <row r="33" customFormat="false" ht="15" hidden="false" customHeight="false" outlineLevel="0" collapsed="false">
      <c r="A33" s="32" t="s">
        <v>127</v>
      </c>
      <c r="B33" s="32" t="s">
        <v>173</v>
      </c>
      <c r="C33" s="32" t="s">
        <v>173</v>
      </c>
      <c r="D33" s="54" t="n">
        <v>101</v>
      </c>
      <c r="E33" s="54" t="n">
        <v>96</v>
      </c>
      <c r="F33" s="65" t="n">
        <f aca="false">IF(E33="","",D33-E33)</f>
        <v>5</v>
      </c>
      <c r="G33" s="54" t="n">
        <v>391</v>
      </c>
      <c r="H33" s="54" t="n">
        <v>444</v>
      </c>
      <c r="I33" s="65" t="n">
        <f aca="false">IF(H33="","",G33-H33)</f>
        <v>-53</v>
      </c>
      <c r="J33" s="55" t="n">
        <f aca="false">IF(OR(D33="",D33+G33=0),"",D33/(D33+G33))</f>
        <v>0.205284552845528</v>
      </c>
      <c r="K33" s="55" t="n">
        <f aca="false">IF(E33="","",E33/(E33+H33))</f>
        <v>0.177777777777778</v>
      </c>
      <c r="L33" s="66" t="n">
        <f aca="false">IF(OR(K33="",J33=""),"",(J33-K33)*100)</f>
        <v>2.75067750677507</v>
      </c>
      <c r="M33" s="36" t="n">
        <v>4.03858339778067</v>
      </c>
      <c r="N33" s="36" t="n">
        <v>2.06821904691509</v>
      </c>
      <c r="O33" s="36" t="n">
        <f aca="false">SQRT(M33^2+N33^2)</f>
        <v>4.53736552272924</v>
      </c>
      <c r="P33" s="55" t="n">
        <f aca="false">IF(J33="","",MAX(0,J33-1.96*O33/100))</f>
        <v>0.116352188600035</v>
      </c>
      <c r="Q33" s="55" t="n">
        <f aca="false">IF(J33="","",MIN(1,J33+1.96*O33/100))</f>
        <v>0.294216917091022</v>
      </c>
      <c r="R33" s="32" t="str">
        <f aca="false">IF(L33="","",IF(ABS(L33)&lt;=O33,"Yes","No"))</f>
        <v>Yes</v>
      </c>
      <c r="S33" s="32" t="str">
        <f aca="false">IF(L33="","",IF(ABS(L33)&lt;=1.96*O33,"Yes","No"))</f>
        <v>Yes</v>
      </c>
      <c r="T33" s="54" t="n">
        <f aca="false">IF(D33="","",ROUND(SQRT(((D33+G33)*O33/100)^2+(J33*(D33+G33)*0.12018)^2),0))</f>
        <v>25</v>
      </c>
      <c r="U33" s="32"/>
    </row>
    <row r="34" customFormat="false" ht="15" hidden="false" customHeight="false" outlineLevel="0" collapsed="false">
      <c r="A34" s="32" t="s">
        <v>127</v>
      </c>
      <c r="B34" s="32" t="s">
        <v>174</v>
      </c>
      <c r="C34" s="32" t="s">
        <v>175</v>
      </c>
      <c r="D34" s="54" t="n">
        <v>200</v>
      </c>
      <c r="E34" s="54" t="n">
        <v>241</v>
      </c>
      <c r="F34" s="65" t="n">
        <f aca="false">IF(E34="","",D34-E34)</f>
        <v>-41</v>
      </c>
      <c r="G34" s="54" t="n">
        <v>419</v>
      </c>
      <c r="H34" s="54" t="n">
        <v>438</v>
      </c>
      <c r="I34" s="65" t="n">
        <f aca="false">IF(H34="","",G34-H34)</f>
        <v>-19</v>
      </c>
      <c r="J34" s="55" t="n">
        <f aca="false">IF(OR(D34="",D34+G34=0),"",D34/(D34+G34))</f>
        <v>0.323101777059774</v>
      </c>
      <c r="K34" s="55" t="n">
        <f aca="false">IF(E34="","",E34/(E34+H34))</f>
        <v>0.354933726067747</v>
      </c>
      <c r="L34" s="66" t="n">
        <f aca="false">IF(OR(K34="",J34=""),"",(J34-K34)*100)</f>
        <v>-3.18319490079729</v>
      </c>
      <c r="M34" s="36" t="n">
        <v>2.71109690386782</v>
      </c>
      <c r="N34" s="36" t="n">
        <v>2.06821904691509</v>
      </c>
      <c r="O34" s="36" t="n">
        <f aca="false">SQRT(M34^2+N34^2)</f>
        <v>3.40992323200744</v>
      </c>
      <c r="P34" s="55" t="n">
        <f aca="false">IF(J34="","",MAX(0,J34-1.96*O34/100))</f>
        <v>0.256267281712428</v>
      </c>
      <c r="Q34" s="55" t="n">
        <f aca="false">IF(J34="","",MIN(1,J34+1.96*O34/100))</f>
        <v>0.38993627240712</v>
      </c>
      <c r="R34" s="32" t="str">
        <f aca="false">IF(L34="","",IF(ABS(L34)&lt;=O34,"Yes","No"))</f>
        <v>Yes</v>
      </c>
      <c r="S34" s="32" t="str">
        <f aca="false">IF(L34="","",IF(ABS(L34)&lt;=1.96*O34,"Yes","No"))</f>
        <v>Yes</v>
      </c>
      <c r="T34" s="54" t="n">
        <f aca="false">IF(D34="","",ROUND(SQRT(((D34+G34)*O34/100)^2+(J34*(D34+G34)*0.07897)^2),0))</f>
        <v>26</v>
      </c>
      <c r="U34" s="32"/>
    </row>
    <row r="35" customFormat="false" ht="15" hidden="false" customHeight="false" outlineLevel="0" collapsed="false">
      <c r="A35" s="32" t="s">
        <v>127</v>
      </c>
      <c r="B35" s="32" t="s">
        <v>174</v>
      </c>
      <c r="C35" s="32" t="s">
        <v>176</v>
      </c>
      <c r="D35" s="54" t="n">
        <v>340</v>
      </c>
      <c r="E35" s="54" t="n">
        <v>392</v>
      </c>
      <c r="F35" s="65" t="n">
        <f aca="false">IF(E35="","",D35-E35)</f>
        <v>-52</v>
      </c>
      <c r="G35" s="54" t="n">
        <v>522</v>
      </c>
      <c r="H35" s="54" t="n">
        <v>544</v>
      </c>
      <c r="I35" s="65" t="n">
        <f aca="false">IF(H35="","",G35-H35)</f>
        <v>-22</v>
      </c>
      <c r="J35" s="55" t="n">
        <f aca="false">IF(OR(D35="",D35+G35=0),"",D35/(D35+G35))</f>
        <v>0.394431554524362</v>
      </c>
      <c r="K35" s="55" t="n">
        <f aca="false">IF(E35="","",E35/(E35+H35))</f>
        <v>0.418803418803419</v>
      </c>
      <c r="L35" s="66" t="n">
        <f aca="false">IF(OR(K35="",J35=""),"",(J35-K35)*100)</f>
        <v>-2.43718642790569</v>
      </c>
      <c r="M35" s="36" t="n">
        <v>2.38682338309964</v>
      </c>
      <c r="N35" s="36" t="n">
        <v>2.06821904691509</v>
      </c>
      <c r="O35" s="36" t="n">
        <f aca="false">SQRT(M35^2+N35^2)</f>
        <v>3.15823619891445</v>
      </c>
      <c r="P35" s="55" t="n">
        <f aca="false">IF(J35="","",MAX(0,J35-1.96*O35/100))</f>
        <v>0.332530125025639</v>
      </c>
      <c r="Q35" s="55" t="n">
        <f aca="false">IF(J35="","",MIN(1,J35+1.96*O35/100))</f>
        <v>0.456332984023085</v>
      </c>
      <c r="R35" s="32" t="str">
        <f aca="false">IF(L35="","",IF(ABS(L35)&lt;=O35,"Yes","No"))</f>
        <v>Yes</v>
      </c>
      <c r="S35" s="32" t="str">
        <f aca="false">IF(L35="","",IF(ABS(L35)&lt;=1.96*O35,"Yes","No"))</f>
        <v>Yes</v>
      </c>
      <c r="T35" s="54" t="n">
        <f aca="false">IF(D35="","",ROUND(SQRT(((D35+G35)*O35/100)^2+(J35*(D35+G35)*0.07933)^2),0))</f>
        <v>38</v>
      </c>
      <c r="U35" s="32"/>
    </row>
    <row r="36" customFormat="false" ht="15" hidden="false" customHeight="false" outlineLevel="0" collapsed="false">
      <c r="A36" s="32" t="s">
        <v>127</v>
      </c>
      <c r="B36" s="32" t="s">
        <v>174</v>
      </c>
      <c r="C36" s="32" t="s">
        <v>177</v>
      </c>
      <c r="D36" s="54" t="n">
        <v>89</v>
      </c>
      <c r="E36" s="54" t="n">
        <v>104</v>
      </c>
      <c r="F36" s="65" t="n">
        <f aca="false">IF(E36="","",D36-E36)</f>
        <v>-15</v>
      </c>
      <c r="G36" s="54" t="n">
        <v>164</v>
      </c>
      <c r="H36" s="54" t="n">
        <v>190</v>
      </c>
      <c r="I36" s="65" t="n">
        <f aca="false">IF(H36="","",G36-H36)</f>
        <v>-26</v>
      </c>
      <c r="J36" s="55" t="n">
        <f aca="false">IF(OR(D36="",D36+G36=0),"",D36/(D36+G36))</f>
        <v>0.351778656126482</v>
      </c>
      <c r="K36" s="55" t="n">
        <f aca="false">IF(E36="","",E36/(E36+H36))</f>
        <v>0.353741496598639</v>
      </c>
      <c r="L36" s="66" t="n">
        <f aca="false">IF(OR(K36="",J36=""),"",(J36-K36)*100)</f>
        <v>-0.196284047215722</v>
      </c>
      <c r="M36" s="36" t="n">
        <v>4.03858339778067</v>
      </c>
      <c r="N36" s="36" t="n">
        <v>2.06821904691509</v>
      </c>
      <c r="O36" s="36" t="n">
        <f aca="false">SQRT(M36^2+N36^2)</f>
        <v>4.53736552272924</v>
      </c>
      <c r="P36" s="55" t="n">
        <f aca="false">IF(J36="","",MAX(0,J36-1.96*O36/100))</f>
        <v>0.262846291880989</v>
      </c>
      <c r="Q36" s="55" t="n">
        <f aca="false">IF(J36="","",MIN(1,J36+1.96*O36/100))</f>
        <v>0.440711020371975</v>
      </c>
      <c r="R36" s="32" t="str">
        <f aca="false">IF(L36="","",IF(ABS(L36)&lt;=O36,"Yes","No"))</f>
        <v>Yes</v>
      </c>
      <c r="S36" s="32" t="str">
        <f aca="false">IF(L36="","",IF(ABS(L36)&lt;=1.96*O36,"Yes","No"))</f>
        <v>Yes</v>
      </c>
      <c r="T36" s="54" t="n">
        <f aca="false">IF(D36="","",ROUND(SQRT(((D36+G36)*O36/100)^2+(J36*(D36+G36)*0.12018)^2),0))</f>
        <v>16</v>
      </c>
      <c r="U36" s="32"/>
    </row>
    <row r="37" customFormat="false" ht="15" hidden="false" customHeight="false" outlineLevel="0" collapsed="false">
      <c r="A37" s="32" t="s">
        <v>127</v>
      </c>
      <c r="B37" s="32" t="s">
        <v>178</v>
      </c>
      <c r="C37" s="32" t="s">
        <v>178</v>
      </c>
      <c r="D37" s="54" t="n">
        <v>49</v>
      </c>
      <c r="E37" s="54" t="n">
        <v>51</v>
      </c>
      <c r="F37" s="65" t="n">
        <f aca="false">IF(E37="","",D37-E37)</f>
        <v>-2</v>
      </c>
      <c r="G37" s="54" t="n">
        <v>126</v>
      </c>
      <c r="H37" s="54" t="n">
        <v>136</v>
      </c>
      <c r="I37" s="65" t="n">
        <f aca="false">IF(H37="","",G37-H37)</f>
        <v>-10</v>
      </c>
      <c r="J37" s="55" t="n">
        <f aca="false">IF(OR(D37="",D37+G37=0),"",D37/(D37+G37))</f>
        <v>0.28</v>
      </c>
      <c r="K37" s="55" t="n">
        <f aca="false">IF(E37="","",E37/(E37+H37))</f>
        <v>0.272727272727273</v>
      </c>
      <c r="L37" s="66" t="n">
        <f aca="false">IF(OR(K37="",J37=""),"",(J37-K37)*100)</f>
        <v>0.727272727272732</v>
      </c>
      <c r="M37" s="36" t="n">
        <v>4.03858339778067</v>
      </c>
      <c r="N37" s="36" t="n">
        <v>2.06821904691509</v>
      </c>
      <c r="O37" s="36" t="n">
        <f aca="false">SQRT(M37^2+N37^2)</f>
        <v>4.53736552272924</v>
      </c>
      <c r="P37" s="55" t="n">
        <f aca="false">IF(J37="","",MAX(0,J37-1.96*O37/100))</f>
        <v>0.191067635754507</v>
      </c>
      <c r="Q37" s="55" t="n">
        <f aca="false">IF(J37="","",MIN(1,J37+1.96*O37/100))</f>
        <v>0.368932364245493</v>
      </c>
      <c r="R37" s="32" t="str">
        <f aca="false">IF(L37="","",IF(ABS(L37)&lt;=O37,"Yes","No"))</f>
        <v>Yes</v>
      </c>
      <c r="S37" s="32" t="str">
        <f aca="false">IF(L37="","",IF(ABS(L37)&lt;=1.96*O37,"Yes","No"))</f>
        <v>Yes</v>
      </c>
      <c r="T37" s="54" t="n">
        <f aca="false">IF(D37="","",ROUND(SQRT(((D37+G37)*O37/100)^2+(J37*(D37+G37)*0.12018)^2),0))</f>
        <v>10</v>
      </c>
      <c r="U37" s="32"/>
    </row>
    <row r="38" customFormat="false" ht="15" hidden="false" customHeight="false" outlineLevel="0" collapsed="false">
      <c r="A38" s="32" t="s">
        <v>127</v>
      </c>
      <c r="B38" s="32" t="s">
        <v>179</v>
      </c>
      <c r="C38" s="32" t="s">
        <v>180</v>
      </c>
      <c r="D38" s="54" t="n">
        <v>281</v>
      </c>
      <c r="E38" s="54" t="n">
        <v>321</v>
      </c>
      <c r="F38" s="65" t="n">
        <f aca="false">IF(E38="","",D38-E38)</f>
        <v>-40</v>
      </c>
      <c r="G38" s="54" t="n">
        <v>407</v>
      </c>
      <c r="H38" s="54" t="n">
        <v>505</v>
      </c>
      <c r="I38" s="65" t="n">
        <f aca="false">IF(H38="","",G38-H38)</f>
        <v>-98</v>
      </c>
      <c r="J38" s="55" t="n">
        <f aca="false">IF(OR(D38="",D38+G38=0),"",D38/(D38+G38))</f>
        <v>0.40843023255814</v>
      </c>
      <c r="K38" s="55" t="n">
        <f aca="false">IF(E38="","",E38/(E38+H38))</f>
        <v>0.38861985472155</v>
      </c>
      <c r="L38" s="66" t="n">
        <f aca="false">IF(OR(K38="",J38=""),"",(J38-K38)*100)</f>
        <v>1.98103778365899</v>
      </c>
      <c r="M38" s="36" t="n">
        <v>2.71109690386782</v>
      </c>
      <c r="N38" s="36" t="n">
        <v>2.06821904691509</v>
      </c>
      <c r="O38" s="36" t="n">
        <f aca="false">SQRT(M38^2+N38^2)</f>
        <v>3.40992323200744</v>
      </c>
      <c r="P38" s="55" t="n">
        <f aca="false">IF(J38="","",MAX(0,J38-1.96*O38/100))</f>
        <v>0.341595737210794</v>
      </c>
      <c r="Q38" s="55" t="n">
        <f aca="false">IF(J38="","",MIN(1,J38+1.96*O38/100))</f>
        <v>0.475264727905485</v>
      </c>
      <c r="R38" s="32" t="str">
        <f aca="false">IF(L38="","",IF(ABS(L38)&lt;=O38,"Yes","No"))</f>
        <v>Yes</v>
      </c>
      <c r="S38" s="32" t="str">
        <f aca="false">IF(L38="","",IF(ABS(L38)&lt;=1.96*O38,"Yes","No"))</f>
        <v>Yes</v>
      </c>
      <c r="T38" s="54" t="n">
        <f aca="false">IF(D38="","",ROUND(SQRT(((D38+G38)*O38/100)^2+(J38*(D38+G38)*0.07897)^2),0))</f>
        <v>32</v>
      </c>
      <c r="U38" s="32"/>
    </row>
    <row r="39" customFormat="false" ht="15" hidden="false" customHeight="false" outlineLevel="0" collapsed="false">
      <c r="A39" s="32" t="s">
        <v>127</v>
      </c>
      <c r="B39" s="32" t="s">
        <v>179</v>
      </c>
      <c r="C39" s="32" t="s">
        <v>181</v>
      </c>
      <c r="D39" s="54" t="n">
        <v>209</v>
      </c>
      <c r="E39" s="54" t="n">
        <v>237</v>
      </c>
      <c r="F39" s="65" t="n">
        <f aca="false">IF(E39="","",D39-E39)</f>
        <v>-28</v>
      </c>
      <c r="G39" s="54" t="n">
        <v>329</v>
      </c>
      <c r="H39" s="54" t="n">
        <v>381</v>
      </c>
      <c r="I39" s="65" t="n">
        <f aca="false">IF(H39="","",G39-H39)</f>
        <v>-52</v>
      </c>
      <c r="J39" s="55" t="n">
        <f aca="false">IF(OR(D39="",D39+G39=0),"",D39/(D39+G39))</f>
        <v>0.388475836431227</v>
      </c>
      <c r="K39" s="55" t="n">
        <f aca="false">IF(E39="","",E39/(E39+H39))</f>
        <v>0.383495145631068</v>
      </c>
      <c r="L39" s="66" t="n">
        <f aca="false">IF(OR(K39="",J39=""),"",(J39-K39)*100)</f>
        <v>0.498069080015878</v>
      </c>
      <c r="M39" s="36" t="n">
        <v>2.71109690386782</v>
      </c>
      <c r="N39" s="36" t="n">
        <v>2.06821904691509</v>
      </c>
      <c r="O39" s="36" t="n">
        <f aca="false">SQRT(M39^2+N39^2)</f>
        <v>3.40992323200744</v>
      </c>
      <c r="P39" s="55" t="n">
        <f aca="false">IF(J39="","",MAX(0,J39-1.96*O39/100))</f>
        <v>0.321641341083881</v>
      </c>
      <c r="Q39" s="55" t="n">
        <f aca="false">IF(J39="","",MIN(1,J39+1.96*O39/100))</f>
        <v>0.455310331778573</v>
      </c>
      <c r="R39" s="32" t="str">
        <f aca="false">IF(L39="","",IF(ABS(L39)&lt;=O39,"Yes","No"))</f>
        <v>Yes</v>
      </c>
      <c r="S39" s="32" t="str">
        <f aca="false">IF(L39="","",IF(ABS(L39)&lt;=1.96*O39,"Yes","No"))</f>
        <v>Yes</v>
      </c>
      <c r="T39" s="54" t="n">
        <f aca="false">IF(D39="","",ROUND(SQRT(((D39+G39)*O39/100)^2+(J39*(D39+G39)*0.07897)^2),0))</f>
        <v>25</v>
      </c>
      <c r="U39" s="32"/>
    </row>
    <row r="40" customFormat="false" ht="15" hidden="false" customHeight="false" outlineLevel="0" collapsed="false">
      <c r="A40" s="32" t="s">
        <v>127</v>
      </c>
      <c r="B40" s="32" t="s">
        <v>179</v>
      </c>
      <c r="C40" s="32" t="s">
        <v>182</v>
      </c>
      <c r="D40" s="54" t="n">
        <v>321</v>
      </c>
      <c r="E40" s="54" t="n">
        <v>378</v>
      </c>
      <c r="F40" s="65" t="n">
        <f aca="false">IF(E40="","",D40-E40)</f>
        <v>-57</v>
      </c>
      <c r="G40" s="54" t="n">
        <v>517</v>
      </c>
      <c r="H40" s="54" t="n">
        <v>574</v>
      </c>
      <c r="I40" s="65" t="n">
        <f aca="false">IF(H40="","",G40-H40)</f>
        <v>-57</v>
      </c>
      <c r="J40" s="55" t="n">
        <f aca="false">IF(OR(D40="",D40+G40=0),"",D40/(D40+G40))</f>
        <v>0.383054892601432</v>
      </c>
      <c r="K40" s="55" t="n">
        <f aca="false">IF(E40="","",E40/(E40+H40))</f>
        <v>0.397058823529412</v>
      </c>
      <c r="L40" s="66" t="n">
        <f aca="false">IF(OR(K40="",J40=""),"",(J40-K40)*100)</f>
        <v>-1.40039309279797</v>
      </c>
      <c r="M40" s="36" t="n">
        <v>2.71109690386782</v>
      </c>
      <c r="N40" s="36" t="n">
        <v>2.06821904691509</v>
      </c>
      <c r="O40" s="36" t="n">
        <f aca="false">SQRT(M40^2+N40^2)</f>
        <v>3.40992323200744</v>
      </c>
      <c r="P40" s="55" t="n">
        <f aca="false">IF(J40="","",MAX(0,J40-1.96*O40/100))</f>
        <v>0.316220397254086</v>
      </c>
      <c r="Q40" s="55" t="n">
        <f aca="false">IF(J40="","",MIN(1,J40+1.96*O40/100))</f>
        <v>0.449889387948778</v>
      </c>
      <c r="R40" s="32" t="str">
        <f aca="false">IF(L40="","",IF(ABS(L40)&lt;=O40,"Yes","No"))</f>
        <v>Yes</v>
      </c>
      <c r="S40" s="32" t="str">
        <f aca="false">IF(L40="","",IF(ABS(L40)&lt;=1.96*O40,"Yes","No"))</f>
        <v>Yes</v>
      </c>
      <c r="T40" s="54" t="n">
        <f aca="false">IF(D40="","",ROUND(SQRT(((D40+G40)*O40/100)^2+(J40*(D40+G40)*0.07897)^2),0))</f>
        <v>38</v>
      </c>
      <c r="U40" s="32"/>
    </row>
    <row r="41" customFormat="false" ht="15" hidden="false" customHeight="false" outlineLevel="0" collapsed="false">
      <c r="A41" s="32" t="s">
        <v>127</v>
      </c>
      <c r="B41" s="32" t="s">
        <v>179</v>
      </c>
      <c r="C41" s="32" t="s">
        <v>183</v>
      </c>
      <c r="D41" s="54" t="n">
        <v>266</v>
      </c>
      <c r="E41" s="54" t="n">
        <v>322</v>
      </c>
      <c r="F41" s="65" t="n">
        <f aca="false">IF(E41="","",D41-E41)</f>
        <v>-56</v>
      </c>
      <c r="G41" s="54" t="n">
        <v>562</v>
      </c>
      <c r="H41" s="54" t="n">
        <v>710</v>
      </c>
      <c r="I41" s="65" t="n">
        <f aca="false">IF(H41="","",G41-H41)</f>
        <v>-148</v>
      </c>
      <c r="J41" s="55" t="n">
        <f aca="false">IF(OR(D41="",D41+G41=0),"",D41/(D41+G41))</f>
        <v>0.321256038647343</v>
      </c>
      <c r="K41" s="55" t="n">
        <f aca="false">IF(E41="","",E41/(E41+H41))</f>
        <v>0.312015503875969</v>
      </c>
      <c r="L41" s="66" t="n">
        <f aca="false">IF(OR(K41="",J41=""),"",(J41-K41)*100)</f>
        <v>0.924053477137399</v>
      </c>
      <c r="M41" s="36" t="n">
        <v>2.71109690386782</v>
      </c>
      <c r="N41" s="36" t="n">
        <v>2.06821904691509</v>
      </c>
      <c r="O41" s="36" t="n">
        <f aca="false">SQRT(M41^2+N41^2)</f>
        <v>3.40992323200744</v>
      </c>
      <c r="P41" s="55" t="n">
        <f aca="false">IF(J41="","",MAX(0,J41-1.96*O41/100))</f>
        <v>0.254421543299997</v>
      </c>
      <c r="Q41" s="55" t="n">
        <f aca="false">IF(J41="","",MIN(1,J41+1.96*O41/100))</f>
        <v>0.388090533994689</v>
      </c>
      <c r="R41" s="32" t="str">
        <f aca="false">IF(L41="","",IF(ABS(L41)&lt;=O41,"Yes","No"))</f>
        <v>Yes</v>
      </c>
      <c r="S41" s="32" t="str">
        <f aca="false">IF(L41="","",IF(ABS(L41)&lt;=1.96*O41,"Yes","No"))</f>
        <v>Yes</v>
      </c>
      <c r="T41" s="54" t="n">
        <f aca="false">IF(D41="","",ROUND(SQRT(((D41+G41)*O41/100)^2+(J41*(D41+G41)*0.07897)^2),0))</f>
        <v>35</v>
      </c>
      <c r="U41" s="32"/>
    </row>
    <row r="42" customFormat="false" ht="15" hidden="false" customHeight="false" outlineLevel="0" collapsed="false">
      <c r="A42" s="32" t="s">
        <v>127</v>
      </c>
      <c r="B42" s="32" t="s">
        <v>179</v>
      </c>
      <c r="C42" s="32" t="s">
        <v>184</v>
      </c>
      <c r="D42" s="54" t="n">
        <v>254</v>
      </c>
      <c r="E42" s="54" t="n">
        <v>316</v>
      </c>
      <c r="F42" s="65" t="n">
        <f aca="false">IF(E42="","",D42-E42)</f>
        <v>-62</v>
      </c>
      <c r="G42" s="54" t="n">
        <v>496</v>
      </c>
      <c r="H42" s="54" t="n">
        <v>580</v>
      </c>
      <c r="I42" s="65" t="n">
        <f aca="false">IF(H42="","",G42-H42)</f>
        <v>-84</v>
      </c>
      <c r="J42" s="55" t="n">
        <f aca="false">IF(OR(D42="",D42+G42=0),"",D42/(D42+G42))</f>
        <v>0.338666666666667</v>
      </c>
      <c r="K42" s="55" t="n">
        <f aca="false">IF(E42="","",E42/(E42+H42))</f>
        <v>0.352678571428571</v>
      </c>
      <c r="L42" s="66" t="n">
        <f aca="false">IF(OR(K42="",J42=""),"",(J42-K42)*100)</f>
        <v>-1.40119047619048</v>
      </c>
      <c r="M42" s="36" t="n">
        <v>2.71109690386782</v>
      </c>
      <c r="N42" s="36" t="n">
        <v>2.06821904691509</v>
      </c>
      <c r="O42" s="36" t="n">
        <f aca="false">SQRT(M42^2+N42^2)</f>
        <v>3.40992323200744</v>
      </c>
      <c r="P42" s="55" t="n">
        <f aca="false">IF(J42="","",MAX(0,J42-1.96*O42/100))</f>
        <v>0.271832171319321</v>
      </c>
      <c r="Q42" s="55" t="n">
        <f aca="false">IF(J42="","",MIN(1,J42+1.96*O42/100))</f>
        <v>0.405501162014013</v>
      </c>
      <c r="R42" s="32" t="str">
        <f aca="false">IF(L42="","",IF(ABS(L42)&lt;=O42,"Yes","No"))</f>
        <v>Yes</v>
      </c>
      <c r="S42" s="32" t="str">
        <f aca="false">IF(L42="","",IF(ABS(L42)&lt;=1.96*O42,"Yes","No"))</f>
        <v>Yes</v>
      </c>
      <c r="T42" s="54" t="n">
        <f aca="false">IF(D42="","",ROUND(SQRT(((D42+G42)*O42/100)^2+(J42*(D42+G42)*0.07897)^2),0))</f>
        <v>33</v>
      </c>
      <c r="U42" s="32"/>
    </row>
    <row r="43" customFormat="false" ht="15" hidden="false" customHeight="false" outlineLevel="0" collapsed="false">
      <c r="A43" s="32" t="s">
        <v>127</v>
      </c>
      <c r="B43" s="32" t="s">
        <v>185</v>
      </c>
      <c r="C43" s="32" t="s">
        <v>186</v>
      </c>
      <c r="D43" s="54" t="n">
        <v>128</v>
      </c>
      <c r="E43" s="54" t="n">
        <v>138</v>
      </c>
      <c r="F43" s="65" t="n">
        <f aca="false">IF(E43="","",D43-E43)</f>
        <v>-10</v>
      </c>
      <c r="G43" s="54" t="n">
        <v>149</v>
      </c>
      <c r="H43" s="54" t="n">
        <v>150</v>
      </c>
      <c r="I43" s="65" t="n">
        <f aca="false">IF(H43="","",G43-H43)</f>
        <v>-1</v>
      </c>
      <c r="J43" s="55" t="n">
        <f aca="false">IF(OR(D43="",D43+G43=0),"",D43/(D43+G43))</f>
        <v>0.462093862815885</v>
      </c>
      <c r="K43" s="55" t="n">
        <f aca="false">IF(E43="","",E43/(E43+H43))</f>
        <v>0.479166666666667</v>
      </c>
      <c r="L43" s="66" t="n">
        <f aca="false">IF(OR(K43="",J43=""),"",(J43-K43)*100)</f>
        <v>-1.70728038507822</v>
      </c>
      <c r="M43" s="36" t="n">
        <v>4.03858339778067</v>
      </c>
      <c r="N43" s="36" t="n">
        <v>2.06821904691509</v>
      </c>
      <c r="O43" s="36" t="n">
        <f aca="false">SQRT(M43^2+N43^2)</f>
        <v>4.53736552272924</v>
      </c>
      <c r="P43" s="55" t="n">
        <f aca="false">IF(J43="","",MAX(0,J43-1.96*O43/100))</f>
        <v>0.373161498570391</v>
      </c>
      <c r="Q43" s="55" t="n">
        <f aca="false">IF(J43="","",MIN(1,J43+1.96*O43/100))</f>
        <v>0.551026227061378</v>
      </c>
      <c r="R43" s="32" t="str">
        <f aca="false">IF(L43="","",IF(ABS(L43)&lt;=O43,"Yes","No"))</f>
        <v>Yes</v>
      </c>
      <c r="S43" s="32" t="str">
        <f aca="false">IF(L43="","",IF(ABS(L43)&lt;=1.96*O43,"Yes","No"))</f>
        <v>Yes</v>
      </c>
      <c r="T43" s="54" t="n">
        <f aca="false">IF(D43="","",ROUND(SQRT(((D43+G43)*O43/100)^2+(J43*(D43+G43)*0.12018)^2),0))</f>
        <v>20</v>
      </c>
      <c r="U43" s="32"/>
    </row>
    <row r="44" customFormat="false" ht="15" hidden="false" customHeight="false" outlineLevel="0" collapsed="false">
      <c r="A44" s="32" t="s">
        <v>127</v>
      </c>
      <c r="B44" s="32" t="s">
        <v>185</v>
      </c>
      <c r="C44" s="32" t="s">
        <v>187</v>
      </c>
      <c r="D44" s="54" t="n">
        <v>136</v>
      </c>
      <c r="E44" s="54" t="n">
        <v>162</v>
      </c>
      <c r="F44" s="65" t="n">
        <f aca="false">IF(E44="","",D44-E44)</f>
        <v>-26</v>
      </c>
      <c r="G44" s="54" t="n">
        <v>157</v>
      </c>
      <c r="H44" s="54" t="n">
        <v>150</v>
      </c>
      <c r="I44" s="65" t="n">
        <f aca="false">IF(H44="","",G44-H44)</f>
        <v>7</v>
      </c>
      <c r="J44" s="55" t="n">
        <f aca="false">IF(OR(D44="",D44+G44=0),"",D44/(D44+G44))</f>
        <v>0.464163822525597</v>
      </c>
      <c r="K44" s="55" t="n">
        <f aca="false">IF(E44="","",E44/(E44+H44))</f>
        <v>0.519230769230769</v>
      </c>
      <c r="L44" s="66" t="n">
        <f aca="false">IF(OR(K44="",J44=""),"",(J44-K44)*100)</f>
        <v>-5.5066946705172</v>
      </c>
      <c r="M44" s="36" t="n">
        <v>4.03858339778067</v>
      </c>
      <c r="N44" s="36" t="n">
        <v>2.06821904691509</v>
      </c>
      <c r="O44" s="36" t="n">
        <f aca="false">SQRT(M44^2+N44^2)</f>
        <v>4.53736552272924</v>
      </c>
      <c r="P44" s="55" t="n">
        <f aca="false">IF(J44="","",MAX(0,J44-1.96*O44/100))</f>
        <v>0.375231458280104</v>
      </c>
      <c r="Q44" s="55" t="n">
        <f aca="false">IF(J44="","",MIN(1,J44+1.96*O44/100))</f>
        <v>0.55309618677109</v>
      </c>
      <c r="R44" s="32" t="str">
        <f aca="false">IF(L44="","",IF(ABS(L44)&lt;=O44,"Yes","No"))</f>
        <v>No</v>
      </c>
      <c r="S44" s="32" t="str">
        <f aca="false">IF(L44="","",IF(ABS(L44)&lt;=1.96*O44,"Yes","No"))</f>
        <v>Yes</v>
      </c>
      <c r="T44" s="54" t="n">
        <f aca="false">IF(D44="","",ROUND(SQRT(((D44+G44)*O44/100)^2+(J44*(D44+G44)*0.12018)^2),0))</f>
        <v>21</v>
      </c>
      <c r="U44" s="32"/>
    </row>
    <row r="45" customFormat="false" ht="15" hidden="false" customHeight="false" outlineLevel="0" collapsed="false">
      <c r="A45" s="32" t="s">
        <v>127</v>
      </c>
      <c r="B45" s="32" t="s">
        <v>185</v>
      </c>
      <c r="C45" s="32" t="s">
        <v>188</v>
      </c>
      <c r="D45" s="54" t="n">
        <v>82</v>
      </c>
      <c r="E45" s="54" t="n">
        <v>98</v>
      </c>
      <c r="F45" s="65" t="n">
        <f aca="false">IF(E45="","",D45-E45)</f>
        <v>-16</v>
      </c>
      <c r="G45" s="54" t="n">
        <v>162</v>
      </c>
      <c r="H45" s="54" t="n">
        <v>153</v>
      </c>
      <c r="I45" s="65" t="n">
        <f aca="false">IF(H45="","",G45-H45)</f>
        <v>9</v>
      </c>
      <c r="J45" s="55" t="n">
        <f aca="false">IF(OR(D45="",D45+G45=0),"",D45/(D45+G45))</f>
        <v>0.336065573770492</v>
      </c>
      <c r="K45" s="55" t="n">
        <f aca="false">IF(E45="","",E45/(E45+H45))</f>
        <v>0.390438247011952</v>
      </c>
      <c r="L45" s="66" t="n">
        <f aca="false">IF(OR(K45="",J45=""),"",(J45-K45)*100)</f>
        <v>-5.43726732414604</v>
      </c>
      <c r="M45" s="36" t="n">
        <v>4.03858339778067</v>
      </c>
      <c r="N45" s="36" t="n">
        <v>2.06821904691509</v>
      </c>
      <c r="O45" s="36" t="n">
        <f aca="false">SQRT(M45^2+N45^2)</f>
        <v>4.53736552272924</v>
      </c>
      <c r="P45" s="55" t="n">
        <f aca="false">IF(J45="","",MAX(0,J45-1.96*O45/100))</f>
        <v>0.247133209524999</v>
      </c>
      <c r="Q45" s="55" t="n">
        <f aca="false">IF(J45="","",MIN(1,J45+1.96*O45/100))</f>
        <v>0.424997938015985</v>
      </c>
      <c r="R45" s="32" t="str">
        <f aca="false">IF(L45="","",IF(ABS(L45)&lt;=O45,"Yes","No"))</f>
        <v>No</v>
      </c>
      <c r="S45" s="32" t="str">
        <f aca="false">IF(L45="","",IF(ABS(L45)&lt;=1.96*O45,"Yes","No"))</f>
        <v>Yes</v>
      </c>
      <c r="T45" s="54" t="n">
        <f aca="false">IF(D45="","",ROUND(SQRT(((D45+G45)*O45/100)^2+(J45*(D45+G45)*0.12018)^2),0))</f>
        <v>15</v>
      </c>
      <c r="U45" s="32"/>
    </row>
    <row r="46" customFormat="false" ht="15" hidden="false" customHeight="false" outlineLevel="0" collapsed="false">
      <c r="A46" s="32" t="s">
        <v>127</v>
      </c>
      <c r="B46" s="32" t="s">
        <v>185</v>
      </c>
      <c r="C46" s="32" t="s">
        <v>189</v>
      </c>
      <c r="D46" s="54" t="n">
        <v>130</v>
      </c>
      <c r="E46" s="54" t="n">
        <v>159</v>
      </c>
      <c r="F46" s="65" t="n">
        <f aca="false">IF(E46="","",D46-E46)</f>
        <v>-29</v>
      </c>
      <c r="G46" s="54" t="n">
        <v>201</v>
      </c>
      <c r="H46" s="54" t="n">
        <v>225</v>
      </c>
      <c r="I46" s="65" t="n">
        <f aca="false">IF(H46="","",G46-H46)</f>
        <v>-24</v>
      </c>
      <c r="J46" s="55" t="n">
        <f aca="false">IF(OR(D46="",D46+G46=0),"",D46/(D46+G46))</f>
        <v>0.392749244712991</v>
      </c>
      <c r="K46" s="55" t="n">
        <f aca="false">IF(E46="","",E46/(E46+H46))</f>
        <v>0.4140625</v>
      </c>
      <c r="L46" s="66" t="n">
        <f aca="false">IF(OR(K46="",J46=""),"",(J46-K46)*100)</f>
        <v>-2.13132552870091</v>
      </c>
      <c r="M46" s="36" t="n">
        <v>4.03858339778067</v>
      </c>
      <c r="N46" s="36" t="n">
        <v>2.06821904691509</v>
      </c>
      <c r="O46" s="36" t="n">
        <f aca="false">SQRT(M46^2+N46^2)</f>
        <v>4.53736552272924</v>
      </c>
      <c r="P46" s="55" t="n">
        <f aca="false">IF(J46="","",MAX(0,J46-1.96*O46/100))</f>
        <v>0.303816880467498</v>
      </c>
      <c r="Q46" s="55" t="n">
        <f aca="false">IF(J46="","",MIN(1,J46+1.96*O46/100))</f>
        <v>0.481681608958484</v>
      </c>
      <c r="R46" s="32" t="str">
        <f aca="false">IF(L46="","",IF(ABS(L46)&lt;=O46,"Yes","No"))</f>
        <v>Yes</v>
      </c>
      <c r="S46" s="32" t="str">
        <f aca="false">IF(L46="","",IF(ABS(L46)&lt;=1.96*O46,"Yes","No"))</f>
        <v>Yes</v>
      </c>
      <c r="T46" s="54" t="n">
        <f aca="false">IF(D46="","",ROUND(SQRT(((D46+G46)*O46/100)^2+(J46*(D46+G46)*0.12018)^2),0))</f>
        <v>22</v>
      </c>
      <c r="U46" s="32"/>
    </row>
    <row r="47" customFormat="false" ht="15" hidden="false" customHeight="false" outlineLevel="0" collapsed="false">
      <c r="A47" s="32" t="s">
        <v>127</v>
      </c>
      <c r="B47" s="32" t="s">
        <v>190</v>
      </c>
      <c r="C47" s="32" t="s">
        <v>191</v>
      </c>
      <c r="D47" s="54" t="n">
        <v>175</v>
      </c>
      <c r="E47" s="54" t="n">
        <v>209</v>
      </c>
      <c r="F47" s="65" t="n">
        <f aca="false">IF(E47="","",D47-E47)</f>
        <v>-34</v>
      </c>
      <c r="G47" s="54" t="n">
        <v>441</v>
      </c>
      <c r="H47" s="54" t="n">
        <v>498</v>
      </c>
      <c r="I47" s="65" t="n">
        <f aca="false">IF(H47="","",G47-H47)</f>
        <v>-57</v>
      </c>
      <c r="J47" s="55" t="n">
        <f aca="false">IF(OR(D47="",D47+G47=0),"",D47/(D47+G47))</f>
        <v>0.284090909090909</v>
      </c>
      <c r="K47" s="55" t="n">
        <f aca="false">IF(E47="","",E47/(E47+H47))</f>
        <v>0.295615275813296</v>
      </c>
      <c r="L47" s="66" t="n">
        <f aca="false">IF(OR(K47="",J47=""),"",(J47-K47)*100)</f>
        <v>-1.15243667223865</v>
      </c>
      <c r="M47" s="36" t="n">
        <v>2.71109690386782</v>
      </c>
      <c r="N47" s="36" t="n">
        <v>2.06821904691509</v>
      </c>
      <c r="O47" s="36" t="n">
        <f aca="false">SQRT(M47^2+N47^2)</f>
        <v>3.40992323200744</v>
      </c>
      <c r="P47" s="55" t="n">
        <f aca="false">IF(J47="","",MAX(0,J47-1.96*O47/100))</f>
        <v>0.217256413743563</v>
      </c>
      <c r="Q47" s="55" t="n">
        <f aca="false">IF(J47="","",MIN(1,J47+1.96*O47/100))</f>
        <v>0.350925404438255</v>
      </c>
      <c r="R47" s="32" t="str">
        <f aca="false">IF(L47="","",IF(ABS(L47)&lt;=O47,"Yes","No"))</f>
        <v>Yes</v>
      </c>
      <c r="S47" s="32" t="str">
        <f aca="false">IF(L47="","",IF(ABS(L47)&lt;=1.96*O47,"Yes","No"))</f>
        <v>Yes</v>
      </c>
      <c r="T47" s="54" t="n">
        <f aca="false">IF(D47="","",ROUND(SQRT(((D47+G47)*O47/100)^2+(J47*(D47+G47)*0.07897)^2),0))</f>
        <v>25</v>
      </c>
      <c r="U47" s="32"/>
    </row>
    <row r="48" customFormat="false" ht="15" hidden="false" customHeight="false" outlineLevel="0" collapsed="false">
      <c r="A48" s="32" t="s">
        <v>127</v>
      </c>
      <c r="B48" s="32" t="s">
        <v>190</v>
      </c>
      <c r="C48" s="32" t="s">
        <v>192</v>
      </c>
      <c r="D48" s="54" t="n">
        <v>166</v>
      </c>
      <c r="E48" s="54" t="n">
        <v>210</v>
      </c>
      <c r="F48" s="65" t="n">
        <f aca="false">IF(E48="","",D48-E48)</f>
        <v>-44</v>
      </c>
      <c r="G48" s="54" t="n">
        <v>471</v>
      </c>
      <c r="H48" s="54" t="n">
        <v>536</v>
      </c>
      <c r="I48" s="65" t="n">
        <f aca="false">IF(H48="","",G48-H48)</f>
        <v>-65</v>
      </c>
      <c r="J48" s="55" t="n">
        <f aca="false">IF(OR(D48="",D48+G48=0),"",D48/(D48+G48))</f>
        <v>0.260596546310832</v>
      </c>
      <c r="K48" s="55" t="n">
        <f aca="false">IF(E48="","",E48/(E48+H48))</f>
        <v>0.281501340482574</v>
      </c>
      <c r="L48" s="66" t="n">
        <f aca="false">IF(OR(K48="",J48=""),"",(J48-K48)*100)</f>
        <v>-2.09047941717417</v>
      </c>
      <c r="M48" s="36" t="n">
        <v>2.71109690386782</v>
      </c>
      <c r="N48" s="36" t="n">
        <v>2.06821904691509</v>
      </c>
      <c r="O48" s="36" t="n">
        <f aca="false">SQRT(M48^2+N48^2)</f>
        <v>3.40992323200744</v>
      </c>
      <c r="P48" s="55" t="n">
        <f aca="false">IF(J48="","",MAX(0,J48-1.96*O48/100))</f>
        <v>0.193762050963486</v>
      </c>
      <c r="Q48" s="55" t="n">
        <f aca="false">IF(J48="","",MIN(1,J48+1.96*O48/100))</f>
        <v>0.327431041658178</v>
      </c>
      <c r="R48" s="32" t="str">
        <f aca="false">IF(L48="","",IF(ABS(L48)&lt;=O48,"Yes","No"))</f>
        <v>Yes</v>
      </c>
      <c r="S48" s="32" t="str">
        <f aca="false">IF(L48="","",IF(ABS(L48)&lt;=1.96*O48,"Yes","No"))</f>
        <v>Yes</v>
      </c>
      <c r="T48" s="54" t="n">
        <f aca="false">IF(D48="","",ROUND(SQRT(((D48+G48)*O48/100)^2+(J48*(D48+G48)*0.07897)^2),0))</f>
        <v>25</v>
      </c>
      <c r="U48" s="32"/>
    </row>
    <row r="49" customFormat="false" ht="15" hidden="false" customHeight="false" outlineLevel="0" collapsed="false">
      <c r="A49" s="32" t="s">
        <v>127</v>
      </c>
      <c r="B49" s="32" t="s">
        <v>190</v>
      </c>
      <c r="C49" s="32" t="s">
        <v>193</v>
      </c>
      <c r="D49" s="54" t="n">
        <v>157</v>
      </c>
      <c r="E49" s="54" t="n">
        <v>206</v>
      </c>
      <c r="F49" s="65" t="n">
        <f aca="false">IF(E49="","",D49-E49)</f>
        <v>-49</v>
      </c>
      <c r="G49" s="54" t="n">
        <v>437</v>
      </c>
      <c r="H49" s="54" t="n">
        <v>472</v>
      </c>
      <c r="I49" s="65" t="n">
        <f aca="false">IF(H49="","",G49-H49)</f>
        <v>-35</v>
      </c>
      <c r="J49" s="55" t="n">
        <f aca="false">IF(OR(D49="",D49+G49=0),"",D49/(D49+G49))</f>
        <v>0.264309764309764</v>
      </c>
      <c r="K49" s="55" t="n">
        <f aca="false">IF(E49="","",E49/(E49+H49))</f>
        <v>0.303834808259587</v>
      </c>
      <c r="L49" s="66" t="n">
        <f aca="false">IF(OR(K49="",J49=""),"",(J49-K49)*100)</f>
        <v>-3.95250439498227</v>
      </c>
      <c r="M49" s="36" t="n">
        <v>2.71109690386782</v>
      </c>
      <c r="N49" s="36" t="n">
        <v>2.06821904691509</v>
      </c>
      <c r="O49" s="36" t="n">
        <f aca="false">SQRT(M49^2+N49^2)</f>
        <v>3.40992323200744</v>
      </c>
      <c r="P49" s="55" t="n">
        <f aca="false">IF(J49="","",MAX(0,J49-1.96*O49/100))</f>
        <v>0.197475268962419</v>
      </c>
      <c r="Q49" s="55" t="n">
        <f aca="false">IF(J49="","",MIN(1,J49+1.96*O49/100))</f>
        <v>0.33114425965711</v>
      </c>
      <c r="R49" s="32" t="str">
        <f aca="false">IF(L49="","",IF(ABS(L49)&lt;=O49,"Yes","No"))</f>
        <v>No</v>
      </c>
      <c r="S49" s="32" t="str">
        <f aca="false">IF(L49="","",IF(ABS(L49)&lt;=1.96*O49,"Yes","No"))</f>
        <v>Yes</v>
      </c>
      <c r="T49" s="54" t="n">
        <f aca="false">IF(D49="","",ROUND(SQRT(((D49+G49)*O49/100)^2+(J49*(D49+G49)*0.07897)^2),0))</f>
        <v>24</v>
      </c>
      <c r="U49" s="32"/>
    </row>
    <row r="50" customFormat="false" ht="15" hidden="false" customHeight="false" outlineLevel="0" collapsed="false">
      <c r="A50" s="32" t="s">
        <v>127</v>
      </c>
      <c r="B50" s="32" t="s">
        <v>194</v>
      </c>
      <c r="C50" s="32" t="s">
        <v>195</v>
      </c>
      <c r="D50" s="54" t="n">
        <v>151</v>
      </c>
      <c r="E50" s="54" t="n">
        <v>167</v>
      </c>
      <c r="F50" s="65" t="n">
        <f aca="false">IF(E50="","",D50-E50)</f>
        <v>-16</v>
      </c>
      <c r="G50" s="54" t="n">
        <v>411</v>
      </c>
      <c r="H50" s="54" t="n">
        <v>435</v>
      </c>
      <c r="I50" s="65" t="n">
        <f aca="false">IF(H50="","",G50-H50)</f>
        <v>-24</v>
      </c>
      <c r="J50" s="55" t="n">
        <f aca="false">IF(OR(D50="",D50+G50=0),"",D50/(D50+G50))</f>
        <v>0.268683274021352</v>
      </c>
      <c r="K50" s="55" t="n">
        <f aca="false">IF(E50="","",E50/(E50+H50))</f>
        <v>0.277408637873754</v>
      </c>
      <c r="L50" s="66" t="n">
        <f aca="false">IF(OR(K50="",J50=""),"",(J50-K50)*100)</f>
        <v>-0.87253638524018</v>
      </c>
      <c r="M50" s="36" t="n">
        <v>2.71109690386782</v>
      </c>
      <c r="N50" s="36" t="n">
        <v>2.06821904691509</v>
      </c>
      <c r="O50" s="36" t="n">
        <f aca="false">SQRT(M50^2+N50^2)</f>
        <v>3.40992323200744</v>
      </c>
      <c r="P50" s="55" t="n">
        <f aca="false">IF(J50="","",MAX(0,J50-1.96*O50/100))</f>
        <v>0.201848778674007</v>
      </c>
      <c r="Q50" s="55" t="n">
        <f aca="false">IF(J50="","",MIN(1,J50+1.96*O50/100))</f>
        <v>0.335517769368698</v>
      </c>
      <c r="R50" s="32" t="str">
        <f aca="false">IF(L50="","",IF(ABS(L50)&lt;=O50,"Yes","No"))</f>
        <v>Yes</v>
      </c>
      <c r="S50" s="32" t="str">
        <f aca="false">IF(L50="","",IF(ABS(L50)&lt;=1.96*O50,"Yes","No"))</f>
        <v>Yes</v>
      </c>
      <c r="T50" s="54" t="n">
        <f aca="false">IF(D50="","",ROUND(SQRT(((D50+G50)*O50/100)^2+(J50*(D50+G50)*0.07897)^2),0))</f>
        <v>23</v>
      </c>
      <c r="U50" s="32"/>
    </row>
    <row r="51" customFormat="false" ht="15" hidden="false" customHeight="false" outlineLevel="0" collapsed="false">
      <c r="A51" s="32" t="s">
        <v>127</v>
      </c>
      <c r="B51" s="32" t="s">
        <v>194</v>
      </c>
      <c r="C51" s="32" t="s">
        <v>196</v>
      </c>
      <c r="D51" s="54" t="n">
        <v>83</v>
      </c>
      <c r="E51" s="54" t="n">
        <v>78</v>
      </c>
      <c r="F51" s="65" t="n">
        <f aca="false">IF(E51="","",D51-E51)</f>
        <v>5</v>
      </c>
      <c r="G51" s="54" t="n">
        <v>205</v>
      </c>
      <c r="H51" s="54" t="n">
        <v>221</v>
      </c>
      <c r="I51" s="65" t="n">
        <f aca="false">IF(H51="","",G51-H51)</f>
        <v>-16</v>
      </c>
      <c r="J51" s="55" t="n">
        <f aca="false">IF(OR(D51="",D51+G51=0),"",D51/(D51+G51))</f>
        <v>0.288194444444444</v>
      </c>
      <c r="K51" s="55" t="n">
        <f aca="false">IF(E51="","",E51/(E51+H51))</f>
        <v>0.260869565217391</v>
      </c>
      <c r="L51" s="66" t="n">
        <f aca="false">IF(OR(K51="",J51=""),"",(J51-K51)*100)</f>
        <v>2.73248792270531</v>
      </c>
      <c r="M51" s="36" t="n">
        <v>4.03858339778067</v>
      </c>
      <c r="N51" s="36" t="n">
        <v>2.06821904691509</v>
      </c>
      <c r="O51" s="36" t="n">
        <f aca="false">SQRT(M51^2+N51^2)</f>
        <v>4.53736552272924</v>
      </c>
      <c r="P51" s="55" t="n">
        <f aca="false">IF(J51="","",MAX(0,J51-1.96*O51/100))</f>
        <v>0.199262080198951</v>
      </c>
      <c r="Q51" s="55" t="n">
        <f aca="false">IF(J51="","",MIN(1,J51+1.96*O51/100))</f>
        <v>0.377126808689938</v>
      </c>
      <c r="R51" s="32" t="str">
        <f aca="false">IF(L51="","",IF(ABS(L51)&lt;=O51,"Yes","No"))</f>
        <v>Yes</v>
      </c>
      <c r="S51" s="32" t="str">
        <f aca="false">IF(L51="","",IF(ABS(L51)&lt;=1.96*O51,"Yes","No"))</f>
        <v>Yes</v>
      </c>
      <c r="T51" s="54" t="n">
        <f aca="false">IF(D51="","",ROUND(SQRT(((D51+G51)*O51/100)^2+(J51*(D51+G51)*0.12018)^2),0))</f>
        <v>16</v>
      </c>
      <c r="U51" s="32"/>
    </row>
    <row r="52" customFormat="false" ht="15" hidden="false" customHeight="false" outlineLevel="0" collapsed="false">
      <c r="A52" s="32" t="s">
        <v>127</v>
      </c>
      <c r="B52" s="32" t="s">
        <v>197</v>
      </c>
      <c r="C52" s="32" t="s">
        <v>197</v>
      </c>
      <c r="D52" s="54" t="n">
        <v>35</v>
      </c>
      <c r="E52" s="54" t="n">
        <v>46</v>
      </c>
      <c r="F52" s="65" t="n">
        <f aca="false">IF(E52="","",D52-E52)</f>
        <v>-11</v>
      </c>
      <c r="G52" s="54" t="n">
        <v>57</v>
      </c>
      <c r="H52" s="54" t="n">
        <v>54</v>
      </c>
      <c r="I52" s="65" t="n">
        <f aca="false">IF(H52="","",G52-H52)</f>
        <v>3</v>
      </c>
      <c r="J52" s="55" t="n">
        <f aca="false">IF(OR(D52="",D52+G52=0),"",D52/(D52+G52))</f>
        <v>0.380434782608696</v>
      </c>
      <c r="K52" s="55" t="n">
        <f aca="false">IF(E52="","",E52/(E52+H52))</f>
        <v>0.46</v>
      </c>
      <c r="L52" s="66" t="n">
        <f aca="false">IF(OR(K52="",J52=""),"",(J52-K52)*100)</f>
        <v>-7.95652173913044</v>
      </c>
      <c r="M52" s="36" t="n">
        <v>4.03858339778067</v>
      </c>
      <c r="N52" s="36" t="n">
        <v>2.06821904691509</v>
      </c>
      <c r="O52" s="36" t="n">
        <f aca="false">SQRT(M52^2+N52^2)</f>
        <v>4.53736552272924</v>
      </c>
      <c r="P52" s="55" t="n">
        <f aca="false">IF(J52="","",MAX(0,J52-1.96*O52/100))</f>
        <v>0.291502418363203</v>
      </c>
      <c r="Q52" s="55" t="n">
        <f aca="false">IF(J52="","",MIN(1,J52+1.96*O52/100))</f>
        <v>0.469367146854189</v>
      </c>
      <c r="R52" s="32" t="str">
        <f aca="false">IF(L52="","",IF(ABS(L52)&lt;=O52,"Yes","No"))</f>
        <v>No</v>
      </c>
      <c r="S52" s="32" t="str">
        <f aca="false">IF(L52="","",IF(ABS(L52)&lt;=1.96*O52,"Yes","No"))</f>
        <v>Yes</v>
      </c>
      <c r="T52" s="54" t="n">
        <f aca="false">IF(D52="","",ROUND(SQRT(((D52+G52)*O52/100)^2+(J52*(D52+G52)*0.12018)^2),0))</f>
        <v>6</v>
      </c>
      <c r="U52" s="32"/>
    </row>
    <row r="53" customFormat="false" ht="15" hidden="false" customHeight="false" outlineLevel="0" collapsed="false">
      <c r="A53" s="32" t="s">
        <v>198</v>
      </c>
      <c r="B53" s="32" t="s">
        <v>199</v>
      </c>
      <c r="C53" s="32" t="s">
        <v>199</v>
      </c>
      <c r="D53" s="54" t="n">
        <v>455</v>
      </c>
      <c r="E53" s="54" t="n">
        <v>494</v>
      </c>
      <c r="F53" s="65" t="n">
        <f aca="false">IF(E53="","",D53-E53)</f>
        <v>-39</v>
      </c>
      <c r="G53" s="54" t="n">
        <v>471</v>
      </c>
      <c r="H53" s="54" t="n">
        <v>519</v>
      </c>
      <c r="I53" s="65" t="n">
        <f aca="false">IF(H53="","",G53-H53)</f>
        <v>-48</v>
      </c>
      <c r="J53" s="55" t="n">
        <f aca="false">IF(OR(D53="",D53+G53=0),"",D53/(D53+G53))</f>
        <v>0.491360691144708</v>
      </c>
      <c r="K53" s="55" t="n">
        <f aca="false">IF(E53="","",E53/(E53+H53))</f>
        <v>0.487660414610069</v>
      </c>
      <c r="L53" s="66" t="n">
        <f aca="false">IF(OR(K53="",J53=""),"",(J53-K53)*100)</f>
        <v>0.370027653463934</v>
      </c>
      <c r="M53" s="36" t="n">
        <v>2.38682338309964</v>
      </c>
      <c r="N53" s="36" t="n">
        <v>2.06821904691509</v>
      </c>
      <c r="O53" s="36" t="n">
        <f aca="false">SQRT(M53^2+N53^2)</f>
        <v>3.15823619891445</v>
      </c>
      <c r="P53" s="55" t="n">
        <f aca="false">IF(J53="","",MAX(0,J53-1.96*O53/100))</f>
        <v>0.429459261645985</v>
      </c>
      <c r="Q53" s="55" t="n">
        <f aca="false">IF(J53="","",MIN(1,J53+1.96*O53/100))</f>
        <v>0.553262120643432</v>
      </c>
      <c r="R53" s="32" t="str">
        <f aca="false">IF(L53="","",IF(ABS(L53)&lt;=O53,"Yes","No"))</f>
        <v>Yes</v>
      </c>
      <c r="S53" s="32" t="str">
        <f aca="false">IF(L53="","",IF(ABS(L53)&lt;=1.96*O53,"Yes","No"))</f>
        <v>Yes</v>
      </c>
      <c r="T53" s="54" t="n">
        <f aca="false">IF(D53="","",ROUND(SQRT(((D53+G53)*O53/100)^2+(J53*(D53+G53)*0.07933)^2),0))</f>
        <v>46</v>
      </c>
      <c r="U53" s="32"/>
    </row>
    <row r="54" customFormat="false" ht="15" hidden="false" customHeight="false" outlineLevel="0" collapsed="false">
      <c r="A54" s="32" t="s">
        <v>198</v>
      </c>
      <c r="B54" s="32" t="s">
        <v>200</v>
      </c>
      <c r="C54" s="32" t="s">
        <v>201</v>
      </c>
      <c r="D54" s="54" t="n">
        <v>311</v>
      </c>
      <c r="E54" s="54" t="n">
        <v>264</v>
      </c>
      <c r="F54" s="65" t="n">
        <f aca="false">IF(E54="","",D54-E54)</f>
        <v>47</v>
      </c>
      <c r="G54" s="54" t="n">
        <v>91</v>
      </c>
      <c r="H54" s="54" t="n">
        <v>71</v>
      </c>
      <c r="I54" s="65" t="n">
        <f aca="false">IF(H54="","",G54-H54)</f>
        <v>20</v>
      </c>
      <c r="J54" s="55" t="n">
        <f aca="false">IF(OR(D54="",D54+G54=0),"",D54/(D54+G54))</f>
        <v>0.77363184079602</v>
      </c>
      <c r="K54" s="55" t="n">
        <f aca="false">IF(E54="","",E54/(E54+H54))</f>
        <v>0.788059701492537</v>
      </c>
      <c r="L54" s="66" t="n">
        <f aca="false">IF(OR(K54="",J54=""),"",(J54-K54)*100)</f>
        <v>-1.44278606965175</v>
      </c>
      <c r="M54" s="36" t="n">
        <v>4.03858339778067</v>
      </c>
      <c r="N54" s="36" t="n">
        <v>2.06821904691509</v>
      </c>
      <c r="O54" s="36" t="n">
        <f aca="false">SQRT(M54^2+N54^2)</f>
        <v>4.53736552272924</v>
      </c>
      <c r="P54" s="55" t="n">
        <f aca="false">IF(J54="","",MAX(0,J54-1.96*O54/100))</f>
        <v>0.684699476550527</v>
      </c>
      <c r="Q54" s="55" t="n">
        <f aca="false">IF(J54="","",MIN(1,J54+1.96*O54/100))</f>
        <v>0.862564205041513</v>
      </c>
      <c r="R54" s="32" t="str">
        <f aca="false">IF(L54="","",IF(ABS(L54)&lt;=O54,"Yes","No"))</f>
        <v>Yes</v>
      </c>
      <c r="S54" s="32" t="str">
        <f aca="false">IF(L54="","",IF(ABS(L54)&lt;=1.96*O54,"Yes","No"))</f>
        <v>Yes</v>
      </c>
      <c r="T54" s="54" t="n">
        <f aca="false">IF(D54="","",ROUND(SQRT(((D54+G54)*O54/100)^2+(J54*(D54+G54)*0.12018)^2),0))</f>
        <v>42</v>
      </c>
      <c r="U54" s="32"/>
    </row>
    <row r="55" customFormat="false" ht="15" hidden="false" customHeight="false" outlineLevel="0" collapsed="false">
      <c r="A55" s="32" t="s">
        <v>198</v>
      </c>
      <c r="B55" s="32" t="s">
        <v>200</v>
      </c>
      <c r="C55" s="32" t="s">
        <v>202</v>
      </c>
      <c r="D55" s="54" t="n">
        <v>219</v>
      </c>
      <c r="E55" s="54" t="n">
        <v>152</v>
      </c>
      <c r="F55" s="65" t="n">
        <f aca="false">IF(E55="","",D55-E55)</f>
        <v>67</v>
      </c>
      <c r="G55" s="54" t="n">
        <v>78</v>
      </c>
      <c r="H55" s="54" t="n">
        <v>57</v>
      </c>
      <c r="I55" s="65" t="n">
        <f aca="false">IF(H55="","",G55-H55)</f>
        <v>21</v>
      </c>
      <c r="J55" s="55" t="n">
        <f aca="false">IF(OR(D55="",D55+G55=0),"",D55/(D55+G55))</f>
        <v>0.737373737373737</v>
      </c>
      <c r="K55" s="55" t="n">
        <f aca="false">IF(E55="","",E55/(E55+H55))</f>
        <v>0.727272727272727</v>
      </c>
      <c r="L55" s="66" t="n">
        <f aca="false">IF(OR(K55="",J55=""),"",(J55-K55)*100)</f>
        <v>1.01010101010101</v>
      </c>
      <c r="M55" s="36" t="n">
        <v>4.03858339778067</v>
      </c>
      <c r="N55" s="36" t="n">
        <v>2.06821904691509</v>
      </c>
      <c r="O55" s="36" t="n">
        <f aca="false">SQRT(M55^2+N55^2)</f>
        <v>4.53736552272924</v>
      </c>
      <c r="P55" s="55" t="n">
        <f aca="false">IF(J55="","",MAX(0,J55-1.96*O55/100))</f>
        <v>0.648441373128244</v>
      </c>
      <c r="Q55" s="55" t="n">
        <f aca="false">IF(J55="","",MIN(1,J55+1.96*O55/100))</f>
        <v>0.826306101619231</v>
      </c>
      <c r="R55" s="32" t="str">
        <f aca="false">IF(L55="","",IF(ABS(L55)&lt;=O55,"Yes","No"))</f>
        <v>Yes</v>
      </c>
      <c r="S55" s="32" t="str">
        <f aca="false">IF(L55="","",IF(ABS(L55)&lt;=1.96*O55,"Yes","No"))</f>
        <v>Yes</v>
      </c>
      <c r="T55" s="54" t="n">
        <f aca="false">IF(D55="","",ROUND(SQRT(((D55+G55)*O55/100)^2+(J55*(D55+G55)*0.12018)^2),0))</f>
        <v>30</v>
      </c>
      <c r="U55" s="32"/>
    </row>
    <row r="56" customFormat="false" ht="15" hidden="false" customHeight="false" outlineLevel="0" collapsed="false">
      <c r="A56" s="32" t="s">
        <v>198</v>
      </c>
      <c r="B56" s="32" t="s">
        <v>200</v>
      </c>
      <c r="C56" s="32" t="s">
        <v>203</v>
      </c>
      <c r="D56" s="54" t="n">
        <v>238</v>
      </c>
      <c r="E56" s="54" t="n">
        <v>191</v>
      </c>
      <c r="F56" s="65" t="n">
        <f aca="false">IF(E56="","",D56-E56)</f>
        <v>47</v>
      </c>
      <c r="G56" s="54" t="n">
        <v>76</v>
      </c>
      <c r="H56" s="54" t="n">
        <v>48</v>
      </c>
      <c r="I56" s="65" t="n">
        <f aca="false">IF(H56="","",G56-H56)</f>
        <v>28</v>
      </c>
      <c r="J56" s="55" t="n">
        <f aca="false">IF(OR(D56="",D56+G56=0),"",D56/(D56+G56))</f>
        <v>0.757961783439491</v>
      </c>
      <c r="K56" s="55" t="n">
        <f aca="false">IF(E56="","",E56/(E56+H56))</f>
        <v>0.799163179916318</v>
      </c>
      <c r="L56" s="66" t="n">
        <f aca="false">IF(OR(K56="",J56=""),"",(J56-K56)*100)</f>
        <v>-4.12013964768275</v>
      </c>
      <c r="M56" s="36" t="n">
        <v>4.03858339778067</v>
      </c>
      <c r="N56" s="36" t="n">
        <v>2.06821904691509</v>
      </c>
      <c r="O56" s="36" t="n">
        <f aca="false">SQRT(M56^2+N56^2)</f>
        <v>4.53736552272924</v>
      </c>
      <c r="P56" s="55" t="n">
        <f aca="false">IF(J56="","",MAX(0,J56-1.96*O56/100))</f>
        <v>0.669029419193997</v>
      </c>
      <c r="Q56" s="55" t="n">
        <f aca="false">IF(J56="","",MIN(1,J56+1.96*O56/100))</f>
        <v>0.846894147684984</v>
      </c>
      <c r="R56" s="32" t="str">
        <f aca="false">IF(L56="","",IF(ABS(L56)&lt;=O56,"Yes","No"))</f>
        <v>Yes</v>
      </c>
      <c r="S56" s="32" t="str">
        <f aca="false">IF(L56="","",IF(ABS(L56)&lt;=1.96*O56,"Yes","No"))</f>
        <v>Yes</v>
      </c>
      <c r="T56" s="54" t="n">
        <f aca="false">IF(D56="","",ROUND(SQRT(((D56+G56)*O56/100)^2+(J56*(D56+G56)*0.12018)^2),0))</f>
        <v>32</v>
      </c>
      <c r="U56" s="32"/>
    </row>
    <row r="57" customFormat="false" ht="15" hidden="false" customHeight="false" outlineLevel="0" collapsed="false">
      <c r="A57" s="32" t="s">
        <v>198</v>
      </c>
      <c r="B57" s="32" t="s">
        <v>200</v>
      </c>
      <c r="C57" s="32" t="s">
        <v>204</v>
      </c>
      <c r="D57" s="54" t="n">
        <v>215</v>
      </c>
      <c r="E57" s="54" t="n">
        <v>182</v>
      </c>
      <c r="F57" s="65" t="n">
        <f aca="false">IF(E57="","",D57-E57)</f>
        <v>33</v>
      </c>
      <c r="G57" s="54" t="n">
        <v>82</v>
      </c>
      <c r="H57" s="54" t="n">
        <v>56</v>
      </c>
      <c r="I57" s="65" t="n">
        <f aca="false">IF(H57="","",G57-H57)</f>
        <v>26</v>
      </c>
      <c r="J57" s="55" t="n">
        <f aca="false">IF(OR(D57="",D57+G57=0),"",D57/(D57+G57))</f>
        <v>0.723905723905724</v>
      </c>
      <c r="K57" s="55" t="n">
        <f aca="false">IF(E57="","",E57/(E57+H57))</f>
        <v>0.764705882352941</v>
      </c>
      <c r="L57" s="66" t="n">
        <f aca="false">IF(OR(K57="",J57=""),"",(J57-K57)*100)</f>
        <v>-4.08001584472172</v>
      </c>
      <c r="M57" s="36" t="n">
        <v>4.03858339778067</v>
      </c>
      <c r="N57" s="36" t="n">
        <v>2.06821904691509</v>
      </c>
      <c r="O57" s="36" t="n">
        <f aca="false">SQRT(M57^2+N57^2)</f>
        <v>4.53736552272924</v>
      </c>
      <c r="P57" s="55" t="n">
        <f aca="false">IF(J57="","",MAX(0,J57-1.96*O57/100))</f>
        <v>0.634973359660231</v>
      </c>
      <c r="Q57" s="55" t="n">
        <f aca="false">IF(J57="","",MIN(1,J57+1.96*O57/100))</f>
        <v>0.812838088151217</v>
      </c>
      <c r="R57" s="32" t="str">
        <f aca="false">IF(L57="","",IF(ABS(L57)&lt;=O57,"Yes","No"))</f>
        <v>Yes</v>
      </c>
      <c r="S57" s="32" t="str">
        <f aca="false">IF(L57="","",IF(ABS(L57)&lt;=1.96*O57,"Yes","No"))</f>
        <v>Yes</v>
      </c>
      <c r="T57" s="54" t="n">
        <f aca="false">IF(D57="","",ROUND(SQRT(((D57+G57)*O57/100)^2+(J57*(D57+G57)*0.12018)^2),0))</f>
        <v>29</v>
      </c>
      <c r="U57" s="32"/>
    </row>
    <row r="58" customFormat="false" ht="15" hidden="false" customHeight="false" outlineLevel="0" collapsed="false">
      <c r="A58" s="32" t="s">
        <v>198</v>
      </c>
      <c r="B58" s="32" t="s">
        <v>200</v>
      </c>
      <c r="C58" s="32" t="s">
        <v>205</v>
      </c>
      <c r="D58" s="54" t="n">
        <v>241</v>
      </c>
      <c r="E58" s="54" t="n">
        <v>182</v>
      </c>
      <c r="F58" s="65" t="n">
        <f aca="false">IF(E58="","",D58-E58)</f>
        <v>59</v>
      </c>
      <c r="G58" s="54" t="n">
        <v>80</v>
      </c>
      <c r="H58" s="54" t="n">
        <v>50</v>
      </c>
      <c r="I58" s="65" t="n">
        <f aca="false">IF(H58="","",G58-H58)</f>
        <v>30</v>
      </c>
      <c r="J58" s="55" t="n">
        <f aca="false">IF(OR(D58="",D58+G58=0),"",D58/(D58+G58))</f>
        <v>0.750778816199377</v>
      </c>
      <c r="K58" s="55" t="n">
        <f aca="false">IF(E58="","",E58/(E58+H58))</f>
        <v>0.78448275862069</v>
      </c>
      <c r="L58" s="66" t="n">
        <f aca="false">IF(OR(K58="",J58=""),"",(J58-K58)*100)</f>
        <v>-3.37039424213127</v>
      </c>
      <c r="M58" s="36" t="n">
        <v>4.03858339778067</v>
      </c>
      <c r="N58" s="36" t="n">
        <v>2.06821904691509</v>
      </c>
      <c r="O58" s="36" t="n">
        <f aca="false">SQRT(M58^2+N58^2)</f>
        <v>4.53736552272924</v>
      </c>
      <c r="P58" s="55" t="n">
        <f aca="false">IF(J58="","",MAX(0,J58-1.96*O58/100))</f>
        <v>0.661846451953884</v>
      </c>
      <c r="Q58" s="55" t="n">
        <f aca="false">IF(J58="","",MIN(1,J58+1.96*O58/100))</f>
        <v>0.83971118044487</v>
      </c>
      <c r="R58" s="32" t="str">
        <f aca="false">IF(L58="","",IF(ABS(L58)&lt;=O58,"Yes","No"))</f>
        <v>Yes</v>
      </c>
      <c r="S58" s="32" t="str">
        <f aca="false">IF(L58="","",IF(ABS(L58)&lt;=1.96*O58,"Yes","No"))</f>
        <v>Yes</v>
      </c>
      <c r="T58" s="54" t="n">
        <f aca="false">IF(D58="","",ROUND(SQRT(((D58+G58)*O58/100)^2+(J58*(D58+G58)*0.12018)^2),0))</f>
        <v>32</v>
      </c>
      <c r="U58" s="32"/>
    </row>
    <row r="59" customFormat="false" ht="15" hidden="false" customHeight="false" outlineLevel="0" collapsed="false">
      <c r="A59" s="32" t="s">
        <v>198</v>
      </c>
      <c r="B59" s="32" t="s">
        <v>200</v>
      </c>
      <c r="C59" s="32" t="s">
        <v>206</v>
      </c>
      <c r="D59" s="54" t="n">
        <v>309</v>
      </c>
      <c r="E59" s="54" t="n">
        <v>258</v>
      </c>
      <c r="F59" s="65" t="n">
        <f aca="false">IF(E59="","",D59-E59)</f>
        <v>51</v>
      </c>
      <c r="G59" s="54" t="n">
        <v>121</v>
      </c>
      <c r="H59" s="54" t="n">
        <v>100</v>
      </c>
      <c r="I59" s="65" t="n">
        <f aca="false">IF(H59="","",G59-H59)</f>
        <v>21</v>
      </c>
      <c r="J59" s="55" t="n">
        <f aca="false">IF(OR(D59="",D59+G59=0),"",D59/(D59+G59))</f>
        <v>0.718604651162791</v>
      </c>
      <c r="K59" s="55" t="n">
        <f aca="false">IF(E59="","",E59/(E59+H59))</f>
        <v>0.720670391061453</v>
      </c>
      <c r="L59" s="66" t="n">
        <f aca="false">IF(OR(K59="",J59=""),"",(J59-K59)*100)</f>
        <v>-0.206573989866177</v>
      </c>
      <c r="M59" s="36" t="n">
        <v>4.03858339778067</v>
      </c>
      <c r="N59" s="36" t="n">
        <v>2.06821904691509</v>
      </c>
      <c r="O59" s="36" t="n">
        <f aca="false">SQRT(M59^2+N59^2)</f>
        <v>4.53736552272924</v>
      </c>
      <c r="P59" s="55" t="n">
        <f aca="false">IF(J59="","",MAX(0,J59-1.96*O59/100))</f>
        <v>0.629672286917298</v>
      </c>
      <c r="Q59" s="55" t="n">
        <f aca="false">IF(J59="","",MIN(1,J59+1.96*O59/100))</f>
        <v>0.807537015408284</v>
      </c>
      <c r="R59" s="32" t="str">
        <f aca="false">IF(L59="","",IF(ABS(L59)&lt;=O59,"Yes","No"))</f>
        <v>Yes</v>
      </c>
      <c r="S59" s="32" t="str">
        <f aca="false">IF(L59="","",IF(ABS(L59)&lt;=1.96*O59,"Yes","No"))</f>
        <v>Yes</v>
      </c>
      <c r="T59" s="54" t="n">
        <f aca="false">IF(D59="","",ROUND(SQRT(((D59+G59)*O59/100)^2+(J59*(D59+G59)*0.12018)^2),0))</f>
        <v>42</v>
      </c>
      <c r="U59" s="32"/>
    </row>
    <row r="60" customFormat="false" ht="15" hidden="false" customHeight="false" outlineLevel="0" collapsed="false">
      <c r="A60" s="32" t="s">
        <v>198</v>
      </c>
      <c r="B60" s="32" t="s">
        <v>200</v>
      </c>
      <c r="C60" s="32" t="s">
        <v>207</v>
      </c>
      <c r="D60" s="54" t="n">
        <v>752</v>
      </c>
      <c r="E60" s="54" t="n">
        <v>611</v>
      </c>
      <c r="F60" s="65" t="n">
        <f aca="false">IF(E60="","",D60-E60)</f>
        <v>141</v>
      </c>
      <c r="G60" s="54" t="n">
        <v>250</v>
      </c>
      <c r="H60" s="54" t="n">
        <v>154</v>
      </c>
      <c r="I60" s="65" t="n">
        <f aca="false">IF(H60="","",G60-H60)</f>
        <v>96</v>
      </c>
      <c r="J60" s="55" t="n">
        <f aca="false">IF(OR(D60="",D60+G60=0),"",D60/(D60+G60))</f>
        <v>0.750499001996008</v>
      </c>
      <c r="K60" s="55" t="n">
        <f aca="false">IF(E60="","",E60/(E60+H60))</f>
        <v>0.798692810457516</v>
      </c>
      <c r="L60" s="66" t="n">
        <f aca="false">IF(OR(K60="",J60=""),"",(J60-K60)*100)</f>
        <v>-4.81938084615084</v>
      </c>
      <c r="M60" s="36" t="n">
        <v>2.38682338309964</v>
      </c>
      <c r="N60" s="36" t="n">
        <v>2.06821904691509</v>
      </c>
      <c r="O60" s="36" t="n">
        <f aca="false">SQRT(M60^2+N60^2)</f>
        <v>3.15823619891445</v>
      </c>
      <c r="P60" s="55" t="n">
        <f aca="false">IF(J60="","",MAX(0,J60-1.96*O60/100))</f>
        <v>0.688597572497285</v>
      </c>
      <c r="Q60" s="55" t="n">
        <f aca="false">IF(J60="","",MIN(1,J60+1.96*O60/100))</f>
        <v>0.812400431494731</v>
      </c>
      <c r="R60" s="32" t="str">
        <f aca="false">IF(L60="","",IF(ABS(L60)&lt;=O60,"Yes","No"))</f>
        <v>No</v>
      </c>
      <c r="S60" s="32" t="str">
        <f aca="false">IF(L60="","",IF(ABS(L60)&lt;=1.96*O60,"Yes","No"))</f>
        <v>Yes</v>
      </c>
      <c r="T60" s="54" t="n">
        <f aca="false">IF(D60="","",ROUND(SQRT(((D60+G60)*O60/100)^2+(J60*(D60+G60)*0.07933)^2),0))</f>
        <v>68</v>
      </c>
      <c r="U60" s="32"/>
    </row>
    <row r="61" customFormat="false" ht="15" hidden="false" customHeight="false" outlineLevel="0" collapsed="false">
      <c r="A61" s="32" t="s">
        <v>198</v>
      </c>
      <c r="B61" s="32" t="s">
        <v>200</v>
      </c>
      <c r="C61" s="32" t="s">
        <v>208</v>
      </c>
      <c r="D61" s="54" t="n">
        <v>277</v>
      </c>
      <c r="E61" s="54" t="n">
        <v>280</v>
      </c>
      <c r="F61" s="65" t="n">
        <f aca="false">IF(E61="","",D61-E61)</f>
        <v>-3</v>
      </c>
      <c r="G61" s="54" t="n">
        <v>149</v>
      </c>
      <c r="H61" s="54" t="n">
        <v>119</v>
      </c>
      <c r="I61" s="65" t="n">
        <f aca="false">IF(H61="","",G61-H61)</f>
        <v>30</v>
      </c>
      <c r="J61" s="55" t="n">
        <f aca="false">IF(OR(D61="",D61+G61=0),"",D61/(D61+G61))</f>
        <v>0.650234741784038</v>
      </c>
      <c r="K61" s="55" t="n">
        <f aca="false">IF(E61="","",E61/(E61+H61))</f>
        <v>0.701754385964912</v>
      </c>
      <c r="L61" s="66" t="n">
        <f aca="false">IF(OR(K61="",J61=""),"",(J61-K61)*100)</f>
        <v>-5.15196441808747</v>
      </c>
      <c r="M61" s="36" t="n">
        <v>4.03858339778067</v>
      </c>
      <c r="N61" s="36" t="n">
        <v>2.06821904691509</v>
      </c>
      <c r="O61" s="36" t="n">
        <f aca="false">SQRT(M61^2+N61^2)</f>
        <v>4.53736552272924</v>
      </c>
      <c r="P61" s="55" t="n">
        <f aca="false">IF(J61="","",MAX(0,J61-1.96*O61/100))</f>
        <v>0.561302377538544</v>
      </c>
      <c r="Q61" s="55" t="n">
        <f aca="false">IF(J61="","",MIN(1,J61+1.96*O61/100))</f>
        <v>0.739167106029531</v>
      </c>
      <c r="R61" s="32" t="str">
        <f aca="false">IF(L61="","",IF(ABS(L61)&lt;=O61,"Yes","No"))</f>
        <v>No</v>
      </c>
      <c r="S61" s="32" t="str">
        <f aca="false">IF(L61="","",IF(ABS(L61)&lt;=1.96*O61,"Yes","No"))</f>
        <v>Yes</v>
      </c>
      <c r="T61" s="54" t="n">
        <f aca="false">IF(D61="","",ROUND(SQRT(((D61+G61)*O61/100)^2+(J61*(D61+G61)*0.12018)^2),0))</f>
        <v>38</v>
      </c>
      <c r="U61" s="32"/>
    </row>
    <row r="62" customFormat="false" ht="15" hidden="false" customHeight="false" outlineLevel="0" collapsed="false">
      <c r="A62" s="32" t="s">
        <v>198</v>
      </c>
      <c r="B62" s="32" t="s">
        <v>200</v>
      </c>
      <c r="C62" s="32" t="s">
        <v>209</v>
      </c>
      <c r="D62" s="54" t="n">
        <v>481</v>
      </c>
      <c r="E62" s="54" t="n">
        <v>425</v>
      </c>
      <c r="F62" s="65" t="n">
        <f aca="false">IF(E62="","",D62-E62)</f>
        <v>56</v>
      </c>
      <c r="G62" s="54" t="n">
        <v>267</v>
      </c>
      <c r="H62" s="54" t="n">
        <v>264</v>
      </c>
      <c r="I62" s="65" t="n">
        <f aca="false">IF(H62="","",G62-H62)</f>
        <v>3</v>
      </c>
      <c r="J62" s="55" t="n">
        <f aca="false">IF(OR(D62="",D62+G62=0),"",D62/(D62+G62))</f>
        <v>0.643048128342246</v>
      </c>
      <c r="K62" s="55" t="n">
        <f aca="false">IF(E62="","",E62/(E62+H62))</f>
        <v>0.616835994194485</v>
      </c>
      <c r="L62" s="66" t="n">
        <f aca="false">IF(OR(K62="",J62=""),"",(J62-K62)*100)</f>
        <v>2.62121341477612</v>
      </c>
      <c r="M62" s="36" t="n">
        <v>2.71109690386782</v>
      </c>
      <c r="N62" s="36" t="n">
        <v>2.06821904691509</v>
      </c>
      <c r="O62" s="36" t="n">
        <f aca="false">SQRT(M62^2+N62^2)</f>
        <v>3.40992323200744</v>
      </c>
      <c r="P62" s="55" t="n">
        <f aca="false">IF(J62="","",MAX(0,J62-1.96*O62/100))</f>
        <v>0.5762136329949</v>
      </c>
      <c r="Q62" s="55" t="n">
        <f aca="false">IF(J62="","",MIN(1,J62+1.96*O62/100))</f>
        <v>0.709882623689592</v>
      </c>
      <c r="R62" s="32" t="str">
        <f aca="false">IF(L62="","",IF(ABS(L62)&lt;=O62,"Yes","No"))</f>
        <v>Yes</v>
      </c>
      <c r="S62" s="32" t="str">
        <f aca="false">IF(L62="","",IF(ABS(L62)&lt;=1.96*O62,"Yes","No"))</f>
        <v>Yes</v>
      </c>
      <c r="T62" s="54" t="n">
        <f aca="false">IF(D62="","",ROUND(SQRT(((D62+G62)*O62/100)^2+(J62*(D62+G62)*0.07897)^2),0))</f>
        <v>46</v>
      </c>
      <c r="U62" s="32"/>
    </row>
    <row r="63" customFormat="false" ht="15" hidden="false" customHeight="false" outlineLevel="0" collapsed="false">
      <c r="A63" s="32" t="s">
        <v>198</v>
      </c>
      <c r="B63" s="32" t="s">
        <v>200</v>
      </c>
      <c r="C63" s="32" t="s">
        <v>210</v>
      </c>
      <c r="D63" s="54" t="n">
        <v>361</v>
      </c>
      <c r="E63" s="54" t="n">
        <v>339</v>
      </c>
      <c r="F63" s="65" t="n">
        <f aca="false">IF(E63="","",D63-E63)</f>
        <v>22</v>
      </c>
      <c r="G63" s="54" t="n">
        <v>205</v>
      </c>
      <c r="H63" s="54" t="n">
        <v>205</v>
      </c>
      <c r="I63" s="65" t="n">
        <f aca="false">IF(H63="","",G63-H63)</f>
        <v>0</v>
      </c>
      <c r="J63" s="55" t="n">
        <f aca="false">IF(OR(D63="",D63+G63=0),"",D63/(D63+G63))</f>
        <v>0.637809187279152</v>
      </c>
      <c r="K63" s="55" t="n">
        <f aca="false">IF(E63="","",E63/(E63+H63))</f>
        <v>0.623161764705882</v>
      </c>
      <c r="L63" s="66" t="n">
        <f aca="false">IF(OR(K63="",J63=""),"",(J63-K63)*100)</f>
        <v>1.46474225732696</v>
      </c>
      <c r="M63" s="36" t="n">
        <v>2.71109690386782</v>
      </c>
      <c r="N63" s="36" t="n">
        <v>2.06821904691509</v>
      </c>
      <c r="O63" s="36" t="n">
        <f aca="false">SQRT(M63^2+N63^2)</f>
        <v>3.40992323200744</v>
      </c>
      <c r="P63" s="55" t="n">
        <f aca="false">IF(J63="","",MAX(0,J63-1.96*O63/100))</f>
        <v>0.570974691931806</v>
      </c>
      <c r="Q63" s="55" t="n">
        <f aca="false">IF(J63="","",MIN(1,J63+1.96*O63/100))</f>
        <v>0.704643682626498</v>
      </c>
      <c r="R63" s="32" t="str">
        <f aca="false">IF(L63="","",IF(ABS(L63)&lt;=O63,"Yes","No"))</f>
        <v>Yes</v>
      </c>
      <c r="S63" s="32" t="str">
        <f aca="false">IF(L63="","",IF(ABS(L63)&lt;=1.96*O63,"Yes","No"))</f>
        <v>Yes</v>
      </c>
      <c r="T63" s="54" t="n">
        <f aca="false">IF(D63="","",ROUND(SQRT(((D63+G63)*O63/100)^2+(J63*(D63+G63)*0.07897)^2),0))</f>
        <v>34</v>
      </c>
      <c r="U63" s="32"/>
    </row>
    <row r="64" customFormat="false" ht="15" hidden="false" customHeight="false" outlineLevel="0" collapsed="false">
      <c r="A64" s="32" t="s">
        <v>198</v>
      </c>
      <c r="B64" s="32" t="s">
        <v>200</v>
      </c>
      <c r="C64" s="32" t="s">
        <v>211</v>
      </c>
      <c r="D64" s="54" t="n">
        <v>323</v>
      </c>
      <c r="E64" s="54" t="n">
        <v>287</v>
      </c>
      <c r="F64" s="65" t="n">
        <f aca="false">IF(E64="","",D64-E64)</f>
        <v>36</v>
      </c>
      <c r="G64" s="54" t="n">
        <v>137</v>
      </c>
      <c r="H64" s="54" t="n">
        <v>97</v>
      </c>
      <c r="I64" s="65" t="n">
        <f aca="false">IF(H64="","",G64-H64)</f>
        <v>40</v>
      </c>
      <c r="J64" s="55" t="n">
        <f aca="false">IF(OR(D64="",D64+G64=0),"",D64/(D64+G64))</f>
        <v>0.702173913043478</v>
      </c>
      <c r="K64" s="55" t="n">
        <f aca="false">IF(E64="","",E64/(E64+H64))</f>
        <v>0.747395833333333</v>
      </c>
      <c r="L64" s="66" t="n">
        <f aca="false">IF(OR(K64="",J64=""),"",(J64-K64)*100)</f>
        <v>-4.52219202898551</v>
      </c>
      <c r="M64" s="36" t="n">
        <v>4.03858339778067</v>
      </c>
      <c r="N64" s="36" t="n">
        <v>2.06821904691509</v>
      </c>
      <c r="O64" s="36" t="n">
        <f aca="false">SQRT(M64^2+N64^2)</f>
        <v>4.53736552272924</v>
      </c>
      <c r="P64" s="55" t="n">
        <f aca="false">IF(J64="","",MAX(0,J64-1.96*O64/100))</f>
        <v>0.613241548797985</v>
      </c>
      <c r="Q64" s="55" t="n">
        <f aca="false">IF(J64="","",MIN(1,J64+1.96*O64/100))</f>
        <v>0.791106277288971</v>
      </c>
      <c r="R64" s="32" t="str">
        <f aca="false">IF(L64="","",IF(ABS(L64)&lt;=O64,"Yes","No"))</f>
        <v>Yes</v>
      </c>
      <c r="S64" s="32" t="str">
        <f aca="false">IF(L64="","",IF(ABS(L64)&lt;=1.96*O64,"Yes","No"))</f>
        <v>Yes</v>
      </c>
      <c r="T64" s="54" t="n">
        <f aca="false">IF(D64="","",ROUND(SQRT(((D64+G64)*O64/100)^2+(J64*(D64+G64)*0.12018)^2),0))</f>
        <v>44</v>
      </c>
      <c r="U64" s="32"/>
    </row>
    <row r="65" customFormat="false" ht="15" hidden="false" customHeight="false" outlineLevel="0" collapsed="false">
      <c r="A65" s="32" t="s">
        <v>198</v>
      </c>
      <c r="B65" s="32" t="s">
        <v>200</v>
      </c>
      <c r="C65" s="32" t="s">
        <v>212</v>
      </c>
      <c r="D65" s="54" t="n">
        <v>392</v>
      </c>
      <c r="E65" s="54" t="n">
        <v>327</v>
      </c>
      <c r="F65" s="65" t="n">
        <f aca="false">IF(E65="","",D65-E65)</f>
        <v>65</v>
      </c>
      <c r="G65" s="54" t="n">
        <v>176</v>
      </c>
      <c r="H65" s="54" t="n">
        <v>159</v>
      </c>
      <c r="I65" s="65" t="n">
        <f aca="false">IF(H65="","",G65-H65)</f>
        <v>17</v>
      </c>
      <c r="J65" s="55" t="n">
        <f aca="false">IF(OR(D65="",D65+G65=0),"",D65/(D65+G65))</f>
        <v>0.690140845070423</v>
      </c>
      <c r="K65" s="55" t="n">
        <f aca="false">IF(E65="","",E65/(E65+H65))</f>
        <v>0.67283950617284</v>
      </c>
      <c r="L65" s="66" t="n">
        <f aca="false">IF(OR(K65="",J65=""),"",(J65-K65)*100)</f>
        <v>1.7301338897583</v>
      </c>
      <c r="M65" s="36" t="n">
        <v>2.71109690386782</v>
      </c>
      <c r="N65" s="36" t="n">
        <v>2.06821904691509</v>
      </c>
      <c r="O65" s="36" t="n">
        <f aca="false">SQRT(M65^2+N65^2)</f>
        <v>3.40992323200744</v>
      </c>
      <c r="P65" s="55" t="n">
        <f aca="false">IF(J65="","",MAX(0,J65-1.96*O65/100))</f>
        <v>0.623306349723077</v>
      </c>
      <c r="Q65" s="55" t="n">
        <f aca="false">IF(J65="","",MIN(1,J65+1.96*O65/100))</f>
        <v>0.756975340417768</v>
      </c>
      <c r="R65" s="32" t="str">
        <f aca="false">IF(L65="","",IF(ABS(L65)&lt;=O65,"Yes","No"))</f>
        <v>Yes</v>
      </c>
      <c r="S65" s="32" t="str">
        <f aca="false">IF(L65="","",IF(ABS(L65)&lt;=1.96*O65,"Yes","No"))</f>
        <v>Yes</v>
      </c>
      <c r="T65" s="54" t="n">
        <f aca="false">IF(D65="","",ROUND(SQRT(((D65+G65)*O65/100)^2+(J65*(D65+G65)*0.07897)^2),0))</f>
        <v>37</v>
      </c>
      <c r="U65" s="32"/>
    </row>
    <row r="66" customFormat="false" ht="15" hidden="false" customHeight="false" outlineLevel="0" collapsed="false">
      <c r="A66" s="32" t="s">
        <v>198</v>
      </c>
      <c r="B66" s="32" t="s">
        <v>200</v>
      </c>
      <c r="C66" s="32" t="s">
        <v>213</v>
      </c>
      <c r="D66" s="54" t="n">
        <v>344</v>
      </c>
      <c r="E66" s="54" t="n">
        <v>309</v>
      </c>
      <c r="F66" s="65" t="n">
        <f aca="false">IF(E66="","",D66-E66)</f>
        <v>35</v>
      </c>
      <c r="G66" s="54" t="n">
        <v>184</v>
      </c>
      <c r="H66" s="54" t="n">
        <v>187</v>
      </c>
      <c r="I66" s="65" t="n">
        <f aca="false">IF(H66="","",G66-H66)</f>
        <v>-3</v>
      </c>
      <c r="J66" s="55" t="n">
        <f aca="false">IF(OR(D66="",D66+G66=0),"",D66/(D66+G66))</f>
        <v>0.651515151515152</v>
      </c>
      <c r="K66" s="55" t="n">
        <f aca="false">IF(E66="","",E66/(E66+H66))</f>
        <v>0.622983870967742</v>
      </c>
      <c r="L66" s="66" t="n">
        <f aca="false">IF(OR(K66="",J66=""),"",(J66-K66)*100)</f>
        <v>2.85312805474096</v>
      </c>
      <c r="M66" s="36" t="n">
        <v>2.71109690386782</v>
      </c>
      <c r="N66" s="36" t="n">
        <v>2.06821904691509</v>
      </c>
      <c r="O66" s="36" t="n">
        <f aca="false">SQRT(M66^2+N66^2)</f>
        <v>3.40992323200744</v>
      </c>
      <c r="P66" s="55" t="n">
        <f aca="false">IF(J66="","",MAX(0,J66-1.96*O66/100))</f>
        <v>0.584680656167806</v>
      </c>
      <c r="Q66" s="55" t="n">
        <f aca="false">IF(J66="","",MIN(1,J66+1.96*O66/100))</f>
        <v>0.718349646862497</v>
      </c>
      <c r="R66" s="32" t="str">
        <f aca="false">IF(L66="","",IF(ABS(L66)&lt;=O66,"Yes","No"))</f>
        <v>Yes</v>
      </c>
      <c r="S66" s="32" t="str">
        <f aca="false">IF(L66="","",IF(ABS(L66)&lt;=1.96*O66,"Yes","No"))</f>
        <v>Yes</v>
      </c>
      <c r="T66" s="54" t="n">
        <f aca="false">IF(D66="","",ROUND(SQRT(((D66+G66)*O66/100)^2+(J66*(D66+G66)*0.07897)^2),0))</f>
        <v>33</v>
      </c>
      <c r="U66" s="32"/>
    </row>
    <row r="67" customFormat="false" ht="15" hidden="false" customHeight="false" outlineLevel="0" collapsed="false">
      <c r="A67" s="32" t="s">
        <v>198</v>
      </c>
      <c r="B67" s="32" t="s">
        <v>200</v>
      </c>
      <c r="C67" s="32" t="s">
        <v>214</v>
      </c>
      <c r="D67" s="54" t="n">
        <v>306</v>
      </c>
      <c r="E67" s="54" t="n">
        <v>334</v>
      </c>
      <c r="F67" s="65" t="n">
        <f aca="false">IF(E67="","",D67-E67)</f>
        <v>-28</v>
      </c>
      <c r="G67" s="54" t="n">
        <v>217</v>
      </c>
      <c r="H67" s="54" t="n">
        <v>232</v>
      </c>
      <c r="I67" s="65" t="n">
        <f aca="false">IF(H67="","",G67-H67)</f>
        <v>-15</v>
      </c>
      <c r="J67" s="55" t="n">
        <f aca="false">IF(OR(D67="",D67+G67=0),"",D67/(D67+G67))</f>
        <v>0.58508604206501</v>
      </c>
      <c r="K67" s="55" t="n">
        <f aca="false">IF(E67="","",E67/(E67+H67))</f>
        <v>0.590106007067138</v>
      </c>
      <c r="L67" s="66" t="n">
        <f aca="false">IF(OR(K67="",J67=""),"",(J67-K67)*100)</f>
        <v>-0.50199650021282</v>
      </c>
      <c r="M67" s="36" t="n">
        <v>4.03858339778067</v>
      </c>
      <c r="N67" s="36" t="n">
        <v>2.06821904691509</v>
      </c>
      <c r="O67" s="36" t="n">
        <f aca="false">SQRT(M67^2+N67^2)</f>
        <v>4.53736552272924</v>
      </c>
      <c r="P67" s="55" t="n">
        <f aca="false">IF(J67="","",MAX(0,J67-1.96*O67/100))</f>
        <v>0.496153677819516</v>
      </c>
      <c r="Q67" s="55" t="n">
        <f aca="false">IF(J67="","",MIN(1,J67+1.96*O67/100))</f>
        <v>0.674018406310503</v>
      </c>
      <c r="R67" s="32" t="str">
        <f aca="false">IF(L67="","",IF(ABS(L67)&lt;=O67,"Yes","No"))</f>
        <v>Yes</v>
      </c>
      <c r="S67" s="32" t="str">
        <f aca="false">IF(L67="","",IF(ABS(L67)&lt;=1.96*O67,"Yes","No"))</f>
        <v>Yes</v>
      </c>
      <c r="T67" s="54" t="n">
        <f aca="false">IF(D67="","",ROUND(SQRT(((D67+G67)*O67/100)^2+(J67*(D67+G67)*0.12018)^2),0))</f>
        <v>44</v>
      </c>
      <c r="U67" s="32"/>
    </row>
    <row r="68" customFormat="false" ht="15" hidden="false" customHeight="false" outlineLevel="0" collapsed="false">
      <c r="A68" s="32" t="s">
        <v>198</v>
      </c>
      <c r="B68" s="32" t="s">
        <v>200</v>
      </c>
      <c r="C68" s="32" t="s">
        <v>215</v>
      </c>
      <c r="D68" s="54" t="n">
        <v>311</v>
      </c>
      <c r="E68" s="54" t="n">
        <v>256</v>
      </c>
      <c r="F68" s="65" t="n">
        <f aca="false">IF(E68="","",D68-E68)</f>
        <v>55</v>
      </c>
      <c r="G68" s="54" t="n">
        <v>157</v>
      </c>
      <c r="H68" s="54" t="n">
        <v>154</v>
      </c>
      <c r="I68" s="65" t="n">
        <f aca="false">IF(H68="","",G68-H68)</f>
        <v>3</v>
      </c>
      <c r="J68" s="55" t="n">
        <f aca="false">IF(OR(D68="",D68+G68=0),"",D68/(D68+G68))</f>
        <v>0.664529914529915</v>
      </c>
      <c r="K68" s="55" t="n">
        <f aca="false">IF(E68="","",E68/(E68+H68))</f>
        <v>0.624390243902439</v>
      </c>
      <c r="L68" s="66" t="n">
        <f aca="false">IF(OR(K68="",J68=""),"",(J68-K68)*100)</f>
        <v>4.01396706274755</v>
      </c>
      <c r="M68" s="36" t="n">
        <v>4.03858339778067</v>
      </c>
      <c r="N68" s="36" t="n">
        <v>2.06821904691509</v>
      </c>
      <c r="O68" s="36" t="n">
        <f aca="false">SQRT(M68^2+N68^2)</f>
        <v>4.53736552272924</v>
      </c>
      <c r="P68" s="55" t="n">
        <f aca="false">IF(J68="","",MAX(0,J68-1.96*O68/100))</f>
        <v>0.575597550284421</v>
      </c>
      <c r="Q68" s="55" t="n">
        <f aca="false">IF(J68="","",MIN(1,J68+1.96*O68/100))</f>
        <v>0.753462278775408</v>
      </c>
      <c r="R68" s="32" t="str">
        <f aca="false">IF(L68="","",IF(ABS(L68)&lt;=O68,"Yes","No"))</f>
        <v>Yes</v>
      </c>
      <c r="S68" s="32" t="str">
        <f aca="false">IF(L68="","",IF(ABS(L68)&lt;=1.96*O68,"Yes","No"))</f>
        <v>Yes</v>
      </c>
      <c r="T68" s="54" t="n">
        <f aca="false">IF(D68="","",ROUND(SQRT(((D68+G68)*O68/100)^2+(J68*(D68+G68)*0.12018)^2),0))</f>
        <v>43</v>
      </c>
      <c r="U68" s="32"/>
    </row>
    <row r="69" customFormat="false" ht="15" hidden="false" customHeight="false" outlineLevel="0" collapsed="false">
      <c r="A69" s="32" t="s">
        <v>198</v>
      </c>
      <c r="B69" s="32" t="s">
        <v>200</v>
      </c>
      <c r="C69" s="32" t="s">
        <v>216</v>
      </c>
      <c r="D69" s="54" t="n">
        <v>315</v>
      </c>
      <c r="E69" s="54" t="n">
        <v>274</v>
      </c>
      <c r="F69" s="65" t="n">
        <f aca="false">IF(E69="","",D69-E69)</f>
        <v>41</v>
      </c>
      <c r="G69" s="54" t="n">
        <v>109</v>
      </c>
      <c r="H69" s="54" t="n">
        <v>74</v>
      </c>
      <c r="I69" s="65" t="n">
        <f aca="false">IF(H69="","",G69-H69)</f>
        <v>35</v>
      </c>
      <c r="J69" s="55" t="n">
        <f aca="false">IF(OR(D69="",D69+G69=0),"",D69/(D69+G69))</f>
        <v>0.742924528301887</v>
      </c>
      <c r="K69" s="55" t="n">
        <f aca="false">IF(E69="","",E69/(E69+H69))</f>
        <v>0.78735632183908</v>
      </c>
      <c r="L69" s="66" t="n">
        <f aca="false">IF(OR(K69="",J69=""),"",(J69-K69)*100)</f>
        <v>-4.44317935371936</v>
      </c>
      <c r="M69" s="36" t="n">
        <v>4.03858339778067</v>
      </c>
      <c r="N69" s="36" t="n">
        <v>2.06821904691509</v>
      </c>
      <c r="O69" s="36" t="n">
        <f aca="false">SQRT(M69^2+N69^2)</f>
        <v>4.53736552272924</v>
      </c>
      <c r="P69" s="55" t="n">
        <f aca="false">IF(J69="","",MAX(0,J69-1.96*O69/100))</f>
        <v>0.653992164056394</v>
      </c>
      <c r="Q69" s="55" t="n">
        <f aca="false">IF(J69="","",MIN(1,J69+1.96*O69/100))</f>
        <v>0.83185689254738</v>
      </c>
      <c r="R69" s="32" t="str">
        <f aca="false">IF(L69="","",IF(ABS(L69)&lt;=O69,"Yes","No"))</f>
        <v>Yes</v>
      </c>
      <c r="S69" s="32" t="str">
        <f aca="false">IF(L69="","",IF(ABS(L69)&lt;=1.96*O69,"Yes","No"))</f>
        <v>Yes</v>
      </c>
      <c r="T69" s="54" t="n">
        <f aca="false">IF(D69="","",ROUND(SQRT(((D69+G69)*O69/100)^2+(J69*(D69+G69)*0.12018)^2),0))</f>
        <v>42</v>
      </c>
      <c r="U69" s="32"/>
    </row>
    <row r="70" customFormat="false" ht="15" hidden="false" customHeight="false" outlineLevel="0" collapsed="false">
      <c r="A70" s="32" t="s">
        <v>198</v>
      </c>
      <c r="B70" s="32" t="s">
        <v>200</v>
      </c>
      <c r="C70" s="32" t="s">
        <v>217</v>
      </c>
      <c r="D70" s="54" t="n">
        <v>255</v>
      </c>
      <c r="E70" s="54" t="n">
        <v>211</v>
      </c>
      <c r="F70" s="65" t="n">
        <f aca="false">IF(E70="","",D70-E70)</f>
        <v>44</v>
      </c>
      <c r="G70" s="54" t="n">
        <v>115</v>
      </c>
      <c r="H70" s="54" t="n">
        <v>83</v>
      </c>
      <c r="I70" s="65" t="n">
        <f aca="false">IF(H70="","",G70-H70)</f>
        <v>32</v>
      </c>
      <c r="J70" s="55" t="n">
        <f aca="false">IF(OR(D70="",D70+G70=0),"",D70/(D70+G70))</f>
        <v>0.689189189189189</v>
      </c>
      <c r="K70" s="55" t="n">
        <f aca="false">IF(E70="","",E70/(E70+H70))</f>
        <v>0.717687074829932</v>
      </c>
      <c r="L70" s="66" t="n">
        <f aca="false">IF(OR(K70="",J70=""),"",(J70-K70)*100)</f>
        <v>-2.84978856407429</v>
      </c>
      <c r="M70" s="36" t="n">
        <v>4.03858339778067</v>
      </c>
      <c r="N70" s="36" t="n">
        <v>2.06821904691509</v>
      </c>
      <c r="O70" s="36" t="n">
        <f aca="false">SQRT(M70^2+N70^2)</f>
        <v>4.53736552272924</v>
      </c>
      <c r="P70" s="55" t="n">
        <f aca="false">IF(J70="","",MAX(0,J70-1.96*O70/100))</f>
        <v>0.600256824943696</v>
      </c>
      <c r="Q70" s="55" t="n">
        <f aca="false">IF(J70="","",MIN(1,J70+1.96*O70/100))</f>
        <v>0.778121553434682</v>
      </c>
      <c r="R70" s="32" t="str">
        <f aca="false">IF(L70="","",IF(ABS(L70)&lt;=O70,"Yes","No"))</f>
        <v>Yes</v>
      </c>
      <c r="S70" s="32" t="str">
        <f aca="false">IF(L70="","",IF(ABS(L70)&lt;=1.96*O70,"Yes","No"))</f>
        <v>Yes</v>
      </c>
      <c r="T70" s="54" t="n">
        <f aca="false">IF(D70="","",ROUND(SQRT(((D70+G70)*O70/100)^2+(J70*(D70+G70)*0.12018)^2),0))</f>
        <v>35</v>
      </c>
      <c r="U70" s="32"/>
    </row>
    <row r="71" customFormat="false" ht="15" hidden="false" customHeight="false" outlineLevel="0" collapsed="false">
      <c r="A71" s="32" t="s">
        <v>198</v>
      </c>
      <c r="B71" s="32" t="s">
        <v>200</v>
      </c>
      <c r="C71" s="32" t="s">
        <v>218</v>
      </c>
      <c r="D71" s="54" t="n">
        <v>311</v>
      </c>
      <c r="E71" s="54" t="n">
        <v>256</v>
      </c>
      <c r="F71" s="65" t="n">
        <f aca="false">IF(E71="","",D71-E71)</f>
        <v>55</v>
      </c>
      <c r="G71" s="54" t="n">
        <v>139</v>
      </c>
      <c r="H71" s="54" t="n">
        <v>123</v>
      </c>
      <c r="I71" s="65" t="n">
        <f aca="false">IF(H71="","",G71-H71)</f>
        <v>16</v>
      </c>
      <c r="J71" s="55" t="n">
        <f aca="false">IF(OR(D71="",D71+G71=0),"",D71/(D71+G71))</f>
        <v>0.691111111111111</v>
      </c>
      <c r="K71" s="55" t="n">
        <f aca="false">IF(E71="","",E71/(E71+H71))</f>
        <v>0.675461741424802</v>
      </c>
      <c r="L71" s="66" t="n">
        <f aca="false">IF(OR(K71="",J71=""),"",(J71-K71)*100)</f>
        <v>1.5649369686309</v>
      </c>
      <c r="M71" s="36" t="n">
        <v>4.03858339778067</v>
      </c>
      <c r="N71" s="36" t="n">
        <v>2.06821904691509</v>
      </c>
      <c r="O71" s="36" t="n">
        <f aca="false">SQRT(M71^2+N71^2)</f>
        <v>4.53736552272924</v>
      </c>
      <c r="P71" s="55" t="n">
        <f aca="false">IF(J71="","",MAX(0,J71-1.96*O71/100))</f>
        <v>0.602178746865618</v>
      </c>
      <c r="Q71" s="55" t="n">
        <f aca="false">IF(J71="","",MIN(1,J71+1.96*O71/100))</f>
        <v>0.780043475356604</v>
      </c>
      <c r="R71" s="32" t="str">
        <f aca="false">IF(L71="","",IF(ABS(L71)&lt;=O71,"Yes","No"))</f>
        <v>Yes</v>
      </c>
      <c r="S71" s="32" t="str">
        <f aca="false">IF(L71="","",IF(ABS(L71)&lt;=1.96*O71,"Yes","No"))</f>
        <v>Yes</v>
      </c>
      <c r="T71" s="54" t="n">
        <f aca="false">IF(D71="","",ROUND(SQRT(((D71+G71)*O71/100)^2+(J71*(D71+G71)*0.12018)^2),0))</f>
        <v>43</v>
      </c>
      <c r="U71" s="32"/>
    </row>
    <row r="72" customFormat="false" ht="15" hidden="false" customHeight="false" outlineLevel="0" collapsed="false">
      <c r="A72" s="32" t="s">
        <v>198</v>
      </c>
      <c r="B72" s="32" t="s">
        <v>200</v>
      </c>
      <c r="C72" s="32" t="s">
        <v>219</v>
      </c>
      <c r="D72" s="54" t="n">
        <v>235</v>
      </c>
      <c r="E72" s="54" t="n">
        <v>209</v>
      </c>
      <c r="F72" s="65" t="n">
        <f aca="false">IF(E72="","",D72-E72)</f>
        <v>26</v>
      </c>
      <c r="G72" s="54" t="n">
        <v>100</v>
      </c>
      <c r="H72" s="54" t="n">
        <v>82</v>
      </c>
      <c r="I72" s="65" t="n">
        <f aca="false">IF(H72="","",G72-H72)</f>
        <v>18</v>
      </c>
      <c r="J72" s="55" t="n">
        <f aca="false">IF(OR(D72="",D72+G72=0),"",D72/(D72+G72))</f>
        <v>0.701492537313433</v>
      </c>
      <c r="K72" s="55" t="n">
        <f aca="false">IF(E72="","",E72/(E72+H72))</f>
        <v>0.718213058419244</v>
      </c>
      <c r="L72" s="66" t="n">
        <f aca="false">IF(OR(K72="",J72=""),"",(J72-K72)*100)</f>
        <v>-1.67205211058111</v>
      </c>
      <c r="M72" s="36" t="n">
        <v>4.03858339778067</v>
      </c>
      <c r="N72" s="36" t="n">
        <v>2.06821904691509</v>
      </c>
      <c r="O72" s="36" t="n">
        <f aca="false">SQRT(M72^2+N72^2)</f>
        <v>4.53736552272924</v>
      </c>
      <c r="P72" s="55" t="n">
        <f aca="false">IF(J72="","",MAX(0,J72-1.96*O72/100))</f>
        <v>0.61256017306794</v>
      </c>
      <c r="Q72" s="55" t="n">
        <f aca="false">IF(J72="","",MIN(1,J72+1.96*O72/100))</f>
        <v>0.790424901558926</v>
      </c>
      <c r="R72" s="32" t="str">
        <f aca="false">IF(L72="","",IF(ABS(L72)&lt;=O72,"Yes","No"))</f>
        <v>Yes</v>
      </c>
      <c r="S72" s="32" t="str">
        <f aca="false">IF(L72="","",IF(ABS(L72)&lt;=1.96*O72,"Yes","No"))</f>
        <v>Yes</v>
      </c>
      <c r="T72" s="54" t="n">
        <f aca="false">IF(D72="","",ROUND(SQRT(((D72+G72)*O72/100)^2+(J72*(D72+G72)*0.12018)^2),0))</f>
        <v>32</v>
      </c>
      <c r="U72" s="32"/>
    </row>
    <row r="73" customFormat="false" ht="15" hidden="false" customHeight="false" outlineLevel="0" collapsed="false">
      <c r="A73" s="32" t="s">
        <v>198</v>
      </c>
      <c r="B73" s="32" t="s">
        <v>200</v>
      </c>
      <c r="C73" s="32" t="s">
        <v>220</v>
      </c>
      <c r="D73" s="54" t="n">
        <v>437</v>
      </c>
      <c r="E73" s="54" t="n">
        <v>368</v>
      </c>
      <c r="F73" s="65" t="n">
        <f aca="false">IF(E73="","",D73-E73)</f>
        <v>69</v>
      </c>
      <c r="G73" s="54" t="n">
        <v>197</v>
      </c>
      <c r="H73" s="54" t="n">
        <v>206</v>
      </c>
      <c r="I73" s="65" t="n">
        <f aca="false">IF(H73="","",G73-H73)</f>
        <v>-9</v>
      </c>
      <c r="J73" s="55" t="n">
        <f aca="false">IF(OR(D73="",D73+G73=0),"",D73/(D73+G73))</f>
        <v>0.689274447949527</v>
      </c>
      <c r="K73" s="55" t="n">
        <f aca="false">IF(E73="","",E73/(E73+H73))</f>
        <v>0.641114982578397</v>
      </c>
      <c r="L73" s="66" t="n">
        <f aca="false">IF(OR(K73="",J73=""),"",(J73-K73)*100)</f>
        <v>4.81594653711297</v>
      </c>
      <c r="M73" s="36" t="n">
        <v>2.71109690386782</v>
      </c>
      <c r="N73" s="36" t="n">
        <v>2.06821904691509</v>
      </c>
      <c r="O73" s="36" t="n">
        <f aca="false">SQRT(M73^2+N73^2)</f>
        <v>3.40992323200744</v>
      </c>
      <c r="P73" s="55" t="n">
        <f aca="false">IF(J73="","",MAX(0,J73-1.96*O73/100))</f>
        <v>0.622439952602181</v>
      </c>
      <c r="Q73" s="55" t="n">
        <f aca="false">IF(J73="","",MIN(1,J73+1.96*O73/100))</f>
        <v>0.756108943296873</v>
      </c>
      <c r="R73" s="32" t="str">
        <f aca="false">IF(L73="","",IF(ABS(L73)&lt;=O73,"Yes","No"))</f>
        <v>No</v>
      </c>
      <c r="S73" s="32" t="str">
        <f aca="false">IF(L73="","",IF(ABS(L73)&lt;=1.96*O73,"Yes","No"))</f>
        <v>Yes</v>
      </c>
      <c r="T73" s="54" t="n">
        <f aca="false">IF(D73="","",ROUND(SQRT(((D73+G73)*O73/100)^2+(J73*(D73+G73)*0.07897)^2),0))</f>
        <v>41</v>
      </c>
      <c r="U73" s="32"/>
    </row>
    <row r="74" customFormat="false" ht="15" hidden="false" customHeight="false" outlineLevel="0" collapsed="false">
      <c r="A74" s="32" t="s">
        <v>198</v>
      </c>
      <c r="B74" s="32" t="s">
        <v>200</v>
      </c>
      <c r="C74" s="32" t="s">
        <v>221</v>
      </c>
      <c r="D74" s="54" t="n">
        <v>455</v>
      </c>
      <c r="E74" s="54" t="n">
        <v>385</v>
      </c>
      <c r="F74" s="65" t="n">
        <f aca="false">IF(E74="","",D74-E74)</f>
        <v>70</v>
      </c>
      <c r="G74" s="54" t="n">
        <v>180</v>
      </c>
      <c r="H74" s="54" t="n">
        <v>168</v>
      </c>
      <c r="I74" s="65" t="n">
        <f aca="false">IF(H74="","",G74-H74)</f>
        <v>12</v>
      </c>
      <c r="J74" s="55" t="n">
        <f aca="false">IF(OR(D74="",D74+G74=0),"",D74/(D74+G74))</f>
        <v>0.716535433070866</v>
      </c>
      <c r="K74" s="55" t="n">
        <f aca="false">IF(E74="","",E74/(E74+H74))</f>
        <v>0.69620253164557</v>
      </c>
      <c r="L74" s="66" t="n">
        <f aca="false">IF(OR(K74="",J74=""),"",(J74-K74)*100)</f>
        <v>2.03329014252964</v>
      </c>
      <c r="M74" s="36" t="n">
        <v>2.71109690386782</v>
      </c>
      <c r="N74" s="36" t="n">
        <v>2.06821904691509</v>
      </c>
      <c r="O74" s="36" t="n">
        <f aca="false">SQRT(M74^2+N74^2)</f>
        <v>3.40992323200744</v>
      </c>
      <c r="P74" s="55" t="n">
        <f aca="false">IF(J74="","",MAX(0,J74-1.96*O74/100))</f>
        <v>0.64970093772352</v>
      </c>
      <c r="Q74" s="55" t="n">
        <f aca="false">IF(J74="","",MIN(1,J74+1.96*O74/100))</f>
        <v>0.783369928418212</v>
      </c>
      <c r="R74" s="32" t="str">
        <f aca="false">IF(L74="","",IF(ABS(L74)&lt;=O74,"Yes","No"))</f>
        <v>Yes</v>
      </c>
      <c r="S74" s="32" t="str">
        <f aca="false">IF(L74="","",IF(ABS(L74)&lt;=1.96*O74,"Yes","No"))</f>
        <v>Yes</v>
      </c>
      <c r="T74" s="54" t="n">
        <f aca="false">IF(D74="","",ROUND(SQRT(((D74+G74)*O74/100)^2+(J74*(D74+G74)*0.07897)^2),0))</f>
        <v>42</v>
      </c>
      <c r="U74" s="32"/>
    </row>
    <row r="75" customFormat="false" ht="15" hidden="false" customHeight="false" outlineLevel="0" collapsed="false">
      <c r="A75" s="32" t="s">
        <v>198</v>
      </c>
      <c r="B75" s="32" t="s">
        <v>200</v>
      </c>
      <c r="C75" s="32" t="s">
        <v>222</v>
      </c>
      <c r="D75" s="54" t="n">
        <v>344</v>
      </c>
      <c r="E75" s="54" t="n">
        <v>308</v>
      </c>
      <c r="F75" s="65" t="n">
        <f aca="false">IF(E75="","",D75-E75)</f>
        <v>36</v>
      </c>
      <c r="G75" s="54" t="n">
        <v>189</v>
      </c>
      <c r="H75" s="54" t="n">
        <v>215</v>
      </c>
      <c r="I75" s="65" t="n">
        <f aca="false">IF(H75="","",G75-H75)</f>
        <v>-26</v>
      </c>
      <c r="J75" s="55" t="n">
        <f aca="false">IF(OR(D75="",D75+G75=0),"",D75/(D75+G75))</f>
        <v>0.645403377110694</v>
      </c>
      <c r="K75" s="55" t="n">
        <f aca="false">IF(E75="","",E75/(E75+H75))</f>
        <v>0.588910133843212</v>
      </c>
      <c r="L75" s="66" t="n">
        <f aca="false">IF(OR(K75="",J75=""),"",(J75-K75)*100)</f>
        <v>5.6493243267482</v>
      </c>
      <c r="M75" s="36" t="n">
        <v>2.71109690386782</v>
      </c>
      <c r="N75" s="36" t="n">
        <v>2.06821904691509</v>
      </c>
      <c r="O75" s="36" t="n">
        <f aca="false">SQRT(M75^2+N75^2)</f>
        <v>3.40992323200744</v>
      </c>
      <c r="P75" s="55" t="n">
        <f aca="false">IF(J75="","",MAX(0,J75-1.96*O75/100))</f>
        <v>0.578568881763348</v>
      </c>
      <c r="Q75" s="55" t="n">
        <f aca="false">IF(J75="","",MIN(1,J75+1.96*O75/100))</f>
        <v>0.71223787245804</v>
      </c>
      <c r="R75" s="32" t="str">
        <f aca="false">IF(L75="","",IF(ABS(L75)&lt;=O75,"Yes","No"))</f>
        <v>No</v>
      </c>
      <c r="S75" s="32" t="str">
        <f aca="false">IF(L75="","",IF(ABS(L75)&lt;=1.96*O75,"Yes","No"))</f>
        <v>Yes</v>
      </c>
      <c r="T75" s="54" t="n">
        <f aca="false">IF(D75="","",ROUND(SQRT(((D75+G75)*O75/100)^2+(J75*(D75+G75)*0.07897)^2),0))</f>
        <v>33</v>
      </c>
      <c r="U75" s="32"/>
    </row>
    <row r="76" customFormat="false" ht="15" hidden="false" customHeight="false" outlineLevel="0" collapsed="false">
      <c r="A76" s="32" t="s">
        <v>198</v>
      </c>
      <c r="B76" s="32" t="s">
        <v>200</v>
      </c>
      <c r="C76" s="32" t="s">
        <v>223</v>
      </c>
      <c r="D76" s="54" t="n">
        <v>399</v>
      </c>
      <c r="E76" s="54" t="n">
        <v>391</v>
      </c>
      <c r="F76" s="65" t="n">
        <f aca="false">IF(E76="","",D76-E76)</f>
        <v>8</v>
      </c>
      <c r="G76" s="54" t="n">
        <v>218</v>
      </c>
      <c r="H76" s="54" t="n">
        <v>209</v>
      </c>
      <c r="I76" s="65" t="n">
        <f aca="false">IF(H76="","",G76-H76)</f>
        <v>9</v>
      </c>
      <c r="J76" s="55" t="n">
        <f aca="false">IF(OR(D76="",D76+G76=0),"",D76/(D76+G76))</f>
        <v>0.646677471636953</v>
      </c>
      <c r="K76" s="55" t="n">
        <f aca="false">IF(E76="","",E76/(E76+H76))</f>
        <v>0.651666666666667</v>
      </c>
      <c r="L76" s="66" t="n">
        <f aca="false">IF(OR(K76="",J76=""),"",(J76-K76)*100)</f>
        <v>-0.498919502971362</v>
      </c>
      <c r="M76" s="36" t="n">
        <v>2.71109690386782</v>
      </c>
      <c r="N76" s="36" t="n">
        <v>2.06821904691509</v>
      </c>
      <c r="O76" s="36" t="n">
        <f aca="false">SQRT(M76^2+N76^2)</f>
        <v>3.40992323200744</v>
      </c>
      <c r="P76" s="55" t="n">
        <f aca="false">IF(J76="","",MAX(0,J76-1.96*O76/100))</f>
        <v>0.579842976289607</v>
      </c>
      <c r="Q76" s="55" t="n">
        <f aca="false">IF(J76="","",MIN(1,J76+1.96*O76/100))</f>
        <v>0.713511966984299</v>
      </c>
      <c r="R76" s="32" t="str">
        <f aca="false">IF(L76="","",IF(ABS(L76)&lt;=O76,"Yes","No"))</f>
        <v>Yes</v>
      </c>
      <c r="S76" s="32" t="str">
        <f aca="false">IF(L76="","",IF(ABS(L76)&lt;=1.96*O76,"Yes","No"))</f>
        <v>Yes</v>
      </c>
      <c r="T76" s="54" t="n">
        <f aca="false">IF(D76="","",ROUND(SQRT(((D76+G76)*O76/100)^2+(J76*(D76+G76)*0.07897)^2),0))</f>
        <v>38</v>
      </c>
      <c r="U76" s="32"/>
    </row>
    <row r="77" customFormat="false" ht="15" hidden="false" customHeight="false" outlineLevel="0" collapsed="false">
      <c r="A77" s="32" t="s">
        <v>198</v>
      </c>
      <c r="B77" s="32" t="s">
        <v>200</v>
      </c>
      <c r="C77" s="32" t="s">
        <v>224</v>
      </c>
      <c r="D77" s="54" t="n">
        <v>493</v>
      </c>
      <c r="E77" s="54" t="n">
        <v>427</v>
      </c>
      <c r="F77" s="65" t="n">
        <f aca="false">IF(E77="","",D77-E77)</f>
        <v>66</v>
      </c>
      <c r="G77" s="54" t="n">
        <v>255</v>
      </c>
      <c r="H77" s="54" t="n">
        <v>242</v>
      </c>
      <c r="I77" s="65" t="n">
        <f aca="false">IF(H77="","",G77-H77)</f>
        <v>13</v>
      </c>
      <c r="J77" s="55" t="n">
        <f aca="false">IF(OR(D77="",D77+G77=0),"",D77/(D77+G77))</f>
        <v>0.659090909090909</v>
      </c>
      <c r="K77" s="55" t="n">
        <f aca="false">IF(E77="","",E77/(E77+H77))</f>
        <v>0.638266068759342</v>
      </c>
      <c r="L77" s="66" t="n">
        <f aca="false">IF(OR(K77="",J77=""),"",(J77-K77)*100)</f>
        <v>2.08248403315667</v>
      </c>
      <c r="M77" s="36" t="n">
        <v>2.71109690386782</v>
      </c>
      <c r="N77" s="36" t="n">
        <v>2.06821904691509</v>
      </c>
      <c r="O77" s="36" t="n">
        <f aca="false">SQRT(M77^2+N77^2)</f>
        <v>3.40992323200744</v>
      </c>
      <c r="P77" s="55" t="n">
        <f aca="false">IF(J77="","",MAX(0,J77-1.96*O77/100))</f>
        <v>0.592256413743563</v>
      </c>
      <c r="Q77" s="55" t="n">
        <f aca="false">IF(J77="","",MIN(1,J77+1.96*O77/100))</f>
        <v>0.725925404438255</v>
      </c>
      <c r="R77" s="32" t="str">
        <f aca="false">IF(L77="","",IF(ABS(L77)&lt;=O77,"Yes","No"))</f>
        <v>Yes</v>
      </c>
      <c r="S77" s="32" t="str">
        <f aca="false">IF(L77="","",IF(ABS(L77)&lt;=1.96*O77,"Yes","No"))</f>
        <v>Yes</v>
      </c>
      <c r="T77" s="54" t="n">
        <f aca="false">IF(D77="","",ROUND(SQRT(((D77+G77)*O77/100)^2+(J77*(D77+G77)*0.07897)^2),0))</f>
        <v>47</v>
      </c>
      <c r="U77" s="32"/>
    </row>
    <row r="78" customFormat="false" ht="15" hidden="false" customHeight="false" outlineLevel="0" collapsed="false">
      <c r="A78" s="32" t="s">
        <v>198</v>
      </c>
      <c r="B78" s="32" t="s">
        <v>200</v>
      </c>
      <c r="C78" s="32" t="s">
        <v>225</v>
      </c>
      <c r="D78" s="54" t="n">
        <v>342</v>
      </c>
      <c r="E78" s="54" t="n">
        <v>288</v>
      </c>
      <c r="F78" s="65" t="n">
        <f aca="false">IF(E78="","",D78-E78)</f>
        <v>54</v>
      </c>
      <c r="G78" s="54" t="n">
        <v>164</v>
      </c>
      <c r="H78" s="54" t="n">
        <v>176</v>
      </c>
      <c r="I78" s="65" t="n">
        <f aca="false">IF(H78="","",G78-H78)</f>
        <v>-12</v>
      </c>
      <c r="J78" s="55" t="n">
        <f aca="false">IF(OR(D78="",D78+G78=0),"",D78/(D78+G78))</f>
        <v>0.675889328063241</v>
      </c>
      <c r="K78" s="55" t="n">
        <f aca="false">IF(E78="","",E78/(E78+H78))</f>
        <v>0.620689655172414</v>
      </c>
      <c r="L78" s="66" t="n">
        <f aca="false">IF(OR(K78="",J78=""),"",(J78-K78)*100)</f>
        <v>5.51996728908273</v>
      </c>
      <c r="M78" s="36" t="n">
        <v>4.03858339778067</v>
      </c>
      <c r="N78" s="36" t="n">
        <v>2.06821904691509</v>
      </c>
      <c r="O78" s="36" t="n">
        <f aca="false">SQRT(M78^2+N78^2)</f>
        <v>4.53736552272924</v>
      </c>
      <c r="P78" s="55" t="n">
        <f aca="false">IF(J78="","",MAX(0,J78-1.96*O78/100))</f>
        <v>0.586956963817748</v>
      </c>
      <c r="Q78" s="55" t="n">
        <f aca="false">IF(J78="","",MIN(1,J78+1.96*O78/100))</f>
        <v>0.764821692308734</v>
      </c>
      <c r="R78" s="32" t="str">
        <f aca="false">IF(L78="","",IF(ABS(L78)&lt;=O78,"Yes","No"))</f>
        <v>No</v>
      </c>
      <c r="S78" s="32" t="str">
        <f aca="false">IF(L78="","",IF(ABS(L78)&lt;=1.96*O78,"Yes","No"))</f>
        <v>Yes</v>
      </c>
      <c r="T78" s="54" t="n">
        <f aca="false">IF(D78="","",ROUND(SQRT(((D78+G78)*O78/100)^2+(J78*(D78+G78)*0.12018)^2),0))</f>
        <v>47</v>
      </c>
      <c r="U78" s="32"/>
    </row>
    <row r="79" customFormat="false" ht="15" hidden="false" customHeight="false" outlineLevel="0" collapsed="false">
      <c r="A79" s="32" t="s">
        <v>198</v>
      </c>
      <c r="B79" s="32" t="s">
        <v>200</v>
      </c>
      <c r="C79" s="32" t="s">
        <v>226</v>
      </c>
      <c r="D79" s="54" t="n">
        <v>375</v>
      </c>
      <c r="E79" s="54" t="n">
        <v>283</v>
      </c>
      <c r="F79" s="65" t="n">
        <f aca="false">IF(E79="","",D79-E79)</f>
        <v>92</v>
      </c>
      <c r="G79" s="54" t="n">
        <v>170</v>
      </c>
      <c r="H79" s="54" t="n">
        <v>158</v>
      </c>
      <c r="I79" s="65" t="n">
        <f aca="false">IF(H79="","",G79-H79)</f>
        <v>12</v>
      </c>
      <c r="J79" s="55" t="n">
        <f aca="false">IF(OR(D79="",D79+G79=0),"",D79/(D79+G79))</f>
        <v>0.688073394495413</v>
      </c>
      <c r="K79" s="55" t="n">
        <f aca="false">IF(E79="","",E79/(E79+H79))</f>
        <v>0.64172335600907</v>
      </c>
      <c r="L79" s="66" t="n">
        <f aca="false">IF(OR(K79="",J79=""),"",(J79-K79)*100)</f>
        <v>4.63500384863426</v>
      </c>
      <c r="M79" s="36" t="n">
        <v>2.71109690386782</v>
      </c>
      <c r="N79" s="36" t="n">
        <v>2.06821904691509</v>
      </c>
      <c r="O79" s="36" t="n">
        <f aca="false">SQRT(M79^2+N79^2)</f>
        <v>3.40992323200744</v>
      </c>
      <c r="P79" s="55" t="n">
        <f aca="false">IF(J79="","",MAX(0,J79-1.96*O79/100))</f>
        <v>0.621238899148067</v>
      </c>
      <c r="Q79" s="55" t="n">
        <f aca="false">IF(J79="","",MIN(1,J79+1.96*O79/100))</f>
        <v>0.754907889842759</v>
      </c>
      <c r="R79" s="32" t="str">
        <f aca="false">IF(L79="","",IF(ABS(L79)&lt;=O79,"Yes","No"))</f>
        <v>No</v>
      </c>
      <c r="S79" s="32" t="str">
        <f aca="false">IF(L79="","",IF(ABS(L79)&lt;=1.96*O79,"Yes","No"))</f>
        <v>Yes</v>
      </c>
      <c r="T79" s="54" t="n">
        <f aca="false">IF(D79="","",ROUND(SQRT(((D79+G79)*O79/100)^2+(J79*(D79+G79)*0.07897)^2),0))</f>
        <v>35</v>
      </c>
      <c r="U79" s="32"/>
    </row>
    <row r="80" customFormat="false" ht="15" hidden="false" customHeight="false" outlineLevel="0" collapsed="false">
      <c r="A80" s="32" t="s">
        <v>198</v>
      </c>
      <c r="B80" s="32" t="s">
        <v>200</v>
      </c>
      <c r="C80" s="32" t="s">
        <v>227</v>
      </c>
      <c r="D80" s="54" t="n">
        <v>535</v>
      </c>
      <c r="E80" s="54" t="n">
        <v>474</v>
      </c>
      <c r="F80" s="65" t="n">
        <f aca="false">IF(E80="","",D80-E80)</f>
        <v>61</v>
      </c>
      <c r="G80" s="54" t="n">
        <v>280</v>
      </c>
      <c r="H80" s="54" t="n">
        <v>300</v>
      </c>
      <c r="I80" s="65" t="n">
        <f aca="false">IF(H80="","",G80-H80)</f>
        <v>-20</v>
      </c>
      <c r="J80" s="55" t="n">
        <f aca="false">IF(OR(D80="",D80+G80=0),"",D80/(D80+G80))</f>
        <v>0.656441717791411</v>
      </c>
      <c r="K80" s="55" t="n">
        <f aca="false">IF(E80="","",E80/(E80+H80))</f>
        <v>0.612403100775194</v>
      </c>
      <c r="L80" s="66" t="n">
        <f aca="false">IF(OR(K80="",J80=""),"",(J80-K80)*100)</f>
        <v>4.40386170162173</v>
      </c>
      <c r="M80" s="36" t="n">
        <v>2.71109690386782</v>
      </c>
      <c r="N80" s="36" t="n">
        <v>2.06821904691509</v>
      </c>
      <c r="O80" s="36" t="n">
        <f aca="false">SQRT(M80^2+N80^2)</f>
        <v>3.40992323200744</v>
      </c>
      <c r="P80" s="55" t="n">
        <f aca="false">IF(J80="","",MAX(0,J80-1.96*O80/100))</f>
        <v>0.589607222444065</v>
      </c>
      <c r="Q80" s="55" t="n">
        <f aca="false">IF(J80="","",MIN(1,J80+1.96*O80/100))</f>
        <v>0.723276213138757</v>
      </c>
      <c r="R80" s="32" t="str">
        <f aca="false">IF(L80="","",IF(ABS(L80)&lt;=O80,"Yes","No"))</f>
        <v>No</v>
      </c>
      <c r="S80" s="32" t="str">
        <f aca="false">IF(L80="","",IF(ABS(L80)&lt;=1.96*O80,"Yes","No"))</f>
        <v>Yes</v>
      </c>
      <c r="T80" s="54" t="n">
        <f aca="false">IF(D80="","",ROUND(SQRT(((D80+G80)*O80/100)^2+(J80*(D80+G80)*0.07897)^2),0))</f>
        <v>51</v>
      </c>
      <c r="U80" s="32"/>
    </row>
    <row r="81" customFormat="false" ht="15" hidden="false" customHeight="false" outlineLevel="0" collapsed="false">
      <c r="A81" s="32" t="s">
        <v>198</v>
      </c>
      <c r="B81" s="32" t="s">
        <v>200</v>
      </c>
      <c r="C81" s="32" t="s">
        <v>228</v>
      </c>
      <c r="D81" s="54" t="n">
        <v>341</v>
      </c>
      <c r="E81" s="54" t="n">
        <v>346</v>
      </c>
      <c r="F81" s="65" t="n">
        <f aca="false">IF(E81="","",D81-E81)</f>
        <v>-5</v>
      </c>
      <c r="G81" s="54" t="n">
        <v>170</v>
      </c>
      <c r="H81" s="54" t="n">
        <v>146</v>
      </c>
      <c r="I81" s="65" t="n">
        <f aca="false">IF(H81="","",G81-H81)</f>
        <v>24</v>
      </c>
      <c r="J81" s="55" t="n">
        <f aca="false">IF(OR(D81="",D81+G81=0),"",D81/(D81+G81))</f>
        <v>0.667318982387476</v>
      </c>
      <c r="K81" s="55" t="n">
        <f aca="false">IF(E81="","",E81/(E81+H81))</f>
        <v>0.703252032520325</v>
      </c>
      <c r="L81" s="66" t="n">
        <f aca="false">IF(OR(K81="",J81=""),"",(J81-K81)*100)</f>
        <v>-3.59330501328496</v>
      </c>
      <c r="M81" s="36" t="n">
        <v>4.03858339778067</v>
      </c>
      <c r="N81" s="36" t="n">
        <v>2.06821904691509</v>
      </c>
      <c r="O81" s="36" t="n">
        <f aca="false">SQRT(M81^2+N81^2)</f>
        <v>4.53736552272924</v>
      </c>
      <c r="P81" s="55" t="n">
        <f aca="false">IF(J81="","",MAX(0,J81-1.96*O81/100))</f>
        <v>0.578386618141982</v>
      </c>
      <c r="Q81" s="55" t="n">
        <f aca="false">IF(J81="","",MIN(1,J81+1.96*O81/100))</f>
        <v>0.756251346632969</v>
      </c>
      <c r="R81" s="32" t="str">
        <f aca="false">IF(L81="","",IF(ABS(L81)&lt;=O81,"Yes","No"))</f>
        <v>Yes</v>
      </c>
      <c r="S81" s="32" t="str">
        <f aca="false">IF(L81="","",IF(ABS(L81)&lt;=1.96*O81,"Yes","No"))</f>
        <v>Yes</v>
      </c>
      <c r="T81" s="54" t="n">
        <f aca="false">IF(D81="","",ROUND(SQRT(((D81+G81)*O81/100)^2+(J81*(D81+G81)*0.12018)^2),0))</f>
        <v>47</v>
      </c>
      <c r="U81" s="32"/>
    </row>
    <row r="82" customFormat="false" ht="15" hidden="false" customHeight="false" outlineLevel="0" collapsed="false">
      <c r="A82" s="32" t="s">
        <v>198</v>
      </c>
      <c r="B82" s="32" t="s">
        <v>200</v>
      </c>
      <c r="C82" s="32" t="s">
        <v>229</v>
      </c>
      <c r="D82" s="54" t="n">
        <v>376</v>
      </c>
      <c r="E82" s="54" t="n">
        <v>410</v>
      </c>
      <c r="F82" s="65" t="n">
        <f aca="false">IF(E82="","",D82-E82)</f>
        <v>-34</v>
      </c>
      <c r="G82" s="54" t="n">
        <v>228</v>
      </c>
      <c r="H82" s="54" t="n">
        <v>212</v>
      </c>
      <c r="I82" s="65" t="n">
        <f aca="false">IF(H82="","",G82-H82)</f>
        <v>16</v>
      </c>
      <c r="J82" s="55" t="n">
        <f aca="false">IF(OR(D82="",D82+G82=0),"",D82/(D82+G82))</f>
        <v>0.622516556291391</v>
      </c>
      <c r="K82" s="55" t="n">
        <f aca="false">IF(E82="","",E82/(E82+H82))</f>
        <v>0.659163987138264</v>
      </c>
      <c r="L82" s="66" t="n">
        <f aca="false">IF(OR(K82="",J82=""),"",(J82-K82)*100)</f>
        <v>-3.66474308468729</v>
      </c>
      <c r="M82" s="36" t="n">
        <v>2.71109690386782</v>
      </c>
      <c r="N82" s="36" t="n">
        <v>2.06821904691509</v>
      </c>
      <c r="O82" s="36" t="n">
        <f aca="false">SQRT(M82^2+N82^2)</f>
        <v>3.40992323200744</v>
      </c>
      <c r="P82" s="55" t="n">
        <f aca="false">IF(J82="","",MAX(0,J82-1.96*O82/100))</f>
        <v>0.555682060944045</v>
      </c>
      <c r="Q82" s="55" t="n">
        <f aca="false">IF(J82="","",MIN(1,J82+1.96*O82/100))</f>
        <v>0.689351051638736</v>
      </c>
      <c r="R82" s="32" t="str">
        <f aca="false">IF(L82="","",IF(ABS(L82)&lt;=O82,"Yes","No"))</f>
        <v>No</v>
      </c>
      <c r="S82" s="32" t="str">
        <f aca="false">IF(L82="","",IF(ABS(L82)&lt;=1.96*O82,"Yes","No"))</f>
        <v>Yes</v>
      </c>
      <c r="T82" s="54" t="n">
        <f aca="false">IF(D82="","",ROUND(SQRT(((D82+G82)*O82/100)^2+(J82*(D82+G82)*0.07897)^2),0))</f>
        <v>36</v>
      </c>
      <c r="U82" s="32"/>
    </row>
    <row r="83" customFormat="false" ht="15" hidden="false" customHeight="false" outlineLevel="0" collapsed="false">
      <c r="A83" s="32" t="s">
        <v>198</v>
      </c>
      <c r="B83" s="32" t="s">
        <v>200</v>
      </c>
      <c r="C83" s="32" t="s">
        <v>230</v>
      </c>
      <c r="D83" s="54" t="n">
        <v>412</v>
      </c>
      <c r="E83" s="54" t="n">
        <v>446</v>
      </c>
      <c r="F83" s="65" t="n">
        <f aca="false">IF(E83="","",D83-E83)</f>
        <v>-34</v>
      </c>
      <c r="G83" s="54" t="n">
        <v>265</v>
      </c>
      <c r="H83" s="54" t="n">
        <v>239</v>
      </c>
      <c r="I83" s="65" t="n">
        <f aca="false">IF(H83="","",G83-H83)</f>
        <v>26</v>
      </c>
      <c r="J83" s="55" t="n">
        <f aca="false">IF(OR(D83="",D83+G83=0),"",D83/(D83+G83))</f>
        <v>0.608567208271787</v>
      </c>
      <c r="K83" s="55" t="n">
        <f aca="false">IF(E83="","",E83/(E83+H83))</f>
        <v>0.651094890510949</v>
      </c>
      <c r="L83" s="66" t="n">
        <f aca="false">IF(OR(K83="",J83=""),"",(J83-K83)*100)</f>
        <v>-4.25276822391616</v>
      </c>
      <c r="M83" s="36" t="n">
        <v>2.71109690386782</v>
      </c>
      <c r="N83" s="36" t="n">
        <v>2.06821904691509</v>
      </c>
      <c r="O83" s="36" t="n">
        <f aca="false">SQRT(M83^2+N83^2)</f>
        <v>3.40992323200744</v>
      </c>
      <c r="P83" s="55" t="n">
        <f aca="false">IF(J83="","",MAX(0,J83-1.96*O83/100))</f>
        <v>0.541732712924442</v>
      </c>
      <c r="Q83" s="55" t="n">
        <f aca="false">IF(J83="","",MIN(1,J83+1.96*O83/100))</f>
        <v>0.675401703619133</v>
      </c>
      <c r="R83" s="32" t="str">
        <f aca="false">IF(L83="","",IF(ABS(L83)&lt;=O83,"Yes","No"))</f>
        <v>No</v>
      </c>
      <c r="S83" s="32" t="str">
        <f aca="false">IF(L83="","",IF(ABS(L83)&lt;=1.96*O83,"Yes","No"))</f>
        <v>Yes</v>
      </c>
      <c r="T83" s="54" t="n">
        <f aca="false">IF(D83="","",ROUND(SQRT(((D83+G83)*O83/100)^2+(J83*(D83+G83)*0.07897)^2),0))</f>
        <v>40</v>
      </c>
      <c r="U83" s="32"/>
    </row>
    <row r="84" customFormat="false" ht="15" hidden="false" customHeight="false" outlineLevel="0" collapsed="false">
      <c r="A84" s="32" t="s">
        <v>198</v>
      </c>
      <c r="B84" s="32" t="s">
        <v>200</v>
      </c>
      <c r="C84" s="32" t="s">
        <v>231</v>
      </c>
      <c r="D84" s="54" t="n">
        <v>323</v>
      </c>
      <c r="E84" s="54"/>
      <c r="F84" s="65" t="str">
        <f aca="false">IF(E84="","",D84-E84)</f>
        <v/>
      </c>
      <c r="G84" s="54" t="n">
        <v>211</v>
      </c>
      <c r="H84" s="54"/>
      <c r="I84" s="65" t="str">
        <f aca="false">IF(H84="","",G84-H84)</f>
        <v/>
      </c>
      <c r="J84" s="55" t="n">
        <f aca="false">IF(OR(D84="",D84+G84=0),"",D84/(D84+G84))</f>
        <v>0.604868913857678</v>
      </c>
      <c r="K84" s="55" t="str">
        <f aca="false">IF(E84="","",E84/(E84+H84))</f>
        <v/>
      </c>
      <c r="L84" s="66" t="str">
        <f aca="false">IF(OR(K84="",J84=""),"",(J84-K84)*100)</f>
        <v/>
      </c>
      <c r="M84" s="36" t="n">
        <v>2.71109690386782</v>
      </c>
      <c r="N84" s="36" t="n">
        <v>2.06821904691509</v>
      </c>
      <c r="O84" s="36" t="n">
        <f aca="false">SQRT(M84^2+N84^2)</f>
        <v>3.40992323200744</v>
      </c>
      <c r="P84" s="55" t="n">
        <f aca="false">IF(J84="","",MAX(0,J84-1.96*O84/100))</f>
        <v>0.538034418510332</v>
      </c>
      <c r="Q84" s="55" t="n">
        <f aca="false">IF(J84="","",MIN(1,J84+1.96*O84/100))</f>
        <v>0.671703409205024</v>
      </c>
      <c r="R84" s="32" t="str">
        <f aca="false">IF(L84="","",IF(ABS(L84)&lt;=O84,"Yes","No"))</f>
        <v/>
      </c>
      <c r="S84" s="32" t="str">
        <f aca="false">IF(L84="","",IF(ABS(L84)&lt;=1.96*O84,"Yes","No"))</f>
        <v/>
      </c>
      <c r="T84" s="54" t="n">
        <f aca="false">IF(D84="","",ROUND(SQRT(((D84+G84)*O84/100)^2+(J84*(D84+G84)*0.07897)^2),0))</f>
        <v>31</v>
      </c>
      <c r="U84" s="32" t="s">
        <v>735</v>
      </c>
    </row>
    <row r="85" customFormat="false" ht="15" hidden="false" customHeight="false" outlineLevel="0" collapsed="false">
      <c r="A85" s="32" t="s">
        <v>198</v>
      </c>
      <c r="B85" s="32" t="s">
        <v>200</v>
      </c>
      <c r="C85" s="32" t="s">
        <v>233</v>
      </c>
      <c r="D85" s="54" t="n">
        <v>695</v>
      </c>
      <c r="E85" s="54"/>
      <c r="F85" s="65" t="str">
        <f aca="false">IF(E85="","",D85-E85)</f>
        <v/>
      </c>
      <c r="G85" s="54" t="n">
        <v>460</v>
      </c>
      <c r="H85" s="54"/>
      <c r="I85" s="65" t="str">
        <f aca="false">IF(H85="","",G85-H85)</f>
        <v/>
      </c>
      <c r="J85" s="55" t="n">
        <f aca="false">IF(OR(D85="",D85+G85=0),"",D85/(D85+G85))</f>
        <v>0.601731601731602</v>
      </c>
      <c r="K85" s="55" t="str">
        <f aca="false">IF(E85="","",E85/(E85+H85))</f>
        <v/>
      </c>
      <c r="L85" s="66" t="str">
        <f aca="false">IF(OR(K85="",J85=""),"",(J85-K85)*100)</f>
        <v/>
      </c>
      <c r="M85" s="36" t="n">
        <v>2.38682338309964</v>
      </c>
      <c r="N85" s="36" t="n">
        <v>2.06821904691509</v>
      </c>
      <c r="O85" s="36" t="n">
        <f aca="false">SQRT(M85^2+N85^2)</f>
        <v>3.15823619891445</v>
      </c>
      <c r="P85" s="55" t="n">
        <f aca="false">IF(J85="","",MAX(0,J85-1.96*O85/100))</f>
        <v>0.539830172232879</v>
      </c>
      <c r="Q85" s="55" t="n">
        <f aca="false">IF(J85="","",MIN(1,J85+1.96*O85/100))</f>
        <v>0.663633031230325</v>
      </c>
      <c r="R85" s="32" t="str">
        <f aca="false">IF(L85="","",IF(ABS(L85)&lt;=O85,"Yes","No"))</f>
        <v/>
      </c>
      <c r="S85" s="32" t="str">
        <f aca="false">IF(L85="","",IF(ABS(L85)&lt;=1.96*O85,"Yes","No"))</f>
        <v/>
      </c>
      <c r="T85" s="54" t="n">
        <f aca="false">IF(D85="","",ROUND(SQRT(((D85+G85)*O85/100)^2+(J85*(D85+G85)*0.07933)^2),0))</f>
        <v>66</v>
      </c>
      <c r="U85" s="32" t="s">
        <v>735</v>
      </c>
    </row>
    <row r="86" customFormat="false" ht="15" hidden="false" customHeight="false" outlineLevel="0" collapsed="false">
      <c r="A86" s="32" t="s">
        <v>198</v>
      </c>
      <c r="B86" s="32" t="s">
        <v>200</v>
      </c>
      <c r="C86" s="32" t="s">
        <v>235</v>
      </c>
      <c r="D86" s="54" t="n">
        <v>382</v>
      </c>
      <c r="E86" s="54" t="n">
        <v>410</v>
      </c>
      <c r="F86" s="65" t="n">
        <f aca="false">IF(E86="","",D86-E86)</f>
        <v>-28</v>
      </c>
      <c r="G86" s="54" t="n">
        <v>184</v>
      </c>
      <c r="H86" s="54" t="n">
        <v>165</v>
      </c>
      <c r="I86" s="65" t="n">
        <f aca="false">IF(H86="","",G86-H86)</f>
        <v>19</v>
      </c>
      <c r="J86" s="55" t="n">
        <f aca="false">IF(OR(D86="",D86+G86=0),"",D86/(D86+G86))</f>
        <v>0.674911660777385</v>
      </c>
      <c r="K86" s="55" t="n">
        <f aca="false">IF(E86="","",E86/(E86+H86))</f>
        <v>0.71304347826087</v>
      </c>
      <c r="L86" s="66" t="n">
        <f aca="false">IF(OR(K86="",J86=""),"",(J86-K86)*100)</f>
        <v>-3.81318174834844</v>
      </c>
      <c r="M86" s="36" t="n">
        <v>2.71109690386782</v>
      </c>
      <c r="N86" s="36" t="n">
        <v>2.06821904691509</v>
      </c>
      <c r="O86" s="36" t="n">
        <f aca="false">SQRT(M86^2+N86^2)</f>
        <v>3.40992323200744</v>
      </c>
      <c r="P86" s="55" t="n">
        <f aca="false">IF(J86="","",MAX(0,J86-1.96*O86/100))</f>
        <v>0.608077165430039</v>
      </c>
      <c r="Q86" s="55" t="n">
        <f aca="false">IF(J86="","",MIN(1,J86+1.96*O86/100))</f>
        <v>0.741746156124731</v>
      </c>
      <c r="R86" s="32" t="str">
        <f aca="false">IF(L86="","",IF(ABS(L86)&lt;=O86,"Yes","No"))</f>
        <v>No</v>
      </c>
      <c r="S86" s="32" t="str">
        <f aca="false">IF(L86="","",IF(ABS(L86)&lt;=1.96*O86,"Yes","No"))</f>
        <v>Yes</v>
      </c>
      <c r="T86" s="54" t="n">
        <f aca="false">IF(D86="","",ROUND(SQRT(((D86+G86)*O86/100)^2+(J86*(D86+G86)*0.07897)^2),0))</f>
        <v>36</v>
      </c>
      <c r="U86" s="32"/>
    </row>
    <row r="87" customFormat="false" ht="15" hidden="false" customHeight="false" outlineLevel="0" collapsed="false">
      <c r="A87" s="32" t="s">
        <v>198</v>
      </c>
      <c r="B87" s="32" t="s">
        <v>200</v>
      </c>
      <c r="C87" s="32" t="s">
        <v>236</v>
      </c>
      <c r="D87" s="54" t="n">
        <v>458</v>
      </c>
      <c r="E87" s="54" t="n">
        <v>483</v>
      </c>
      <c r="F87" s="65" t="n">
        <f aca="false">IF(E87="","",D87-E87)</f>
        <v>-25</v>
      </c>
      <c r="G87" s="54" t="n">
        <v>277</v>
      </c>
      <c r="H87" s="54" t="n">
        <v>278</v>
      </c>
      <c r="I87" s="65" t="n">
        <f aca="false">IF(H87="","",G87-H87)</f>
        <v>-1</v>
      </c>
      <c r="J87" s="55" t="n">
        <f aca="false">IF(OR(D87="",D87+G87=0),"",D87/(D87+G87))</f>
        <v>0.62312925170068</v>
      </c>
      <c r="K87" s="55" t="n">
        <f aca="false">IF(E87="","",E87/(E87+H87))</f>
        <v>0.634691195795007</v>
      </c>
      <c r="L87" s="66" t="n">
        <f aca="false">IF(OR(K87="",J87=""),"",(J87-K87)*100)</f>
        <v>-1.15619440943263</v>
      </c>
      <c r="M87" s="36" t="n">
        <v>2.71109690386782</v>
      </c>
      <c r="N87" s="36" t="n">
        <v>2.06821904691509</v>
      </c>
      <c r="O87" s="36" t="n">
        <f aca="false">SQRT(M87^2+N87^2)</f>
        <v>3.40992323200744</v>
      </c>
      <c r="P87" s="55" t="n">
        <f aca="false">IF(J87="","",MAX(0,J87-1.96*O87/100))</f>
        <v>0.556294756353335</v>
      </c>
      <c r="Q87" s="55" t="n">
        <f aca="false">IF(J87="","",MIN(1,J87+1.96*O87/100))</f>
        <v>0.689963747048026</v>
      </c>
      <c r="R87" s="32" t="str">
        <f aca="false">IF(L87="","",IF(ABS(L87)&lt;=O87,"Yes","No"))</f>
        <v>Yes</v>
      </c>
      <c r="S87" s="32" t="str">
        <f aca="false">IF(L87="","",IF(ABS(L87)&lt;=1.96*O87,"Yes","No"))</f>
        <v>Yes</v>
      </c>
      <c r="T87" s="54" t="n">
        <f aca="false">IF(D87="","",ROUND(SQRT(((D87+G87)*O87/100)^2+(J87*(D87+G87)*0.07897)^2),0))</f>
        <v>44</v>
      </c>
      <c r="U87" s="32"/>
    </row>
    <row r="88" customFormat="false" ht="15" hidden="false" customHeight="false" outlineLevel="0" collapsed="false">
      <c r="A88" s="32" t="s">
        <v>198</v>
      </c>
      <c r="B88" s="32" t="s">
        <v>200</v>
      </c>
      <c r="C88" s="32" t="s">
        <v>237</v>
      </c>
      <c r="D88" s="54" t="n">
        <v>12</v>
      </c>
      <c r="E88" s="54"/>
      <c r="F88" s="65" t="str">
        <f aca="false">IF(E88="","",D88-E88)</f>
        <v/>
      </c>
      <c r="G88" s="54" t="n">
        <v>8</v>
      </c>
      <c r="H88" s="54"/>
      <c r="I88" s="65" t="str">
        <f aca="false">IF(H88="","",G88-H88)</f>
        <v/>
      </c>
      <c r="J88" s="55" t="n">
        <f aca="false">IF(OR(D88="",D88+G88=0),"",D88/(D88+G88))</f>
        <v>0.6</v>
      </c>
      <c r="K88" s="55" t="str">
        <f aca="false">IF(E88="","",E88/(E88+H88))</f>
        <v/>
      </c>
      <c r="L88" s="66" t="str">
        <f aca="false">IF(OR(K88="",J88=""),"",(J88-K88)*100)</f>
        <v/>
      </c>
      <c r="M88" s="36" t="n">
        <v>4.03858339778067</v>
      </c>
      <c r="N88" s="36" t="n">
        <v>2.06821904691509</v>
      </c>
      <c r="O88" s="36" t="n">
        <f aca="false">SQRT(M88^2+N88^2)</f>
        <v>4.53736552272924</v>
      </c>
      <c r="P88" s="55" t="n">
        <f aca="false">IF(J88="","",MAX(0,J88-1.96*O88/100))</f>
        <v>0.511067635754507</v>
      </c>
      <c r="Q88" s="55" t="n">
        <f aca="false">IF(J88="","",MIN(1,J88+1.96*O88/100))</f>
        <v>0.688932364245493</v>
      </c>
      <c r="R88" s="32" t="str">
        <f aca="false">IF(L88="","",IF(ABS(L88)&lt;=O88,"Yes","No"))</f>
        <v/>
      </c>
      <c r="S88" s="32" t="str">
        <f aca="false">IF(L88="","",IF(ABS(L88)&lt;=1.96*O88,"Yes","No"))</f>
        <v/>
      </c>
      <c r="T88" s="54" t="n">
        <f aca="false">IF(D88="","",ROUND(SQRT(((D88+G88)*O88/100)^2+(J88*(D88+G88)*0.12018)^2),0))</f>
        <v>2</v>
      </c>
      <c r="U88" s="32" t="s">
        <v>735</v>
      </c>
    </row>
    <row r="89" customFormat="false" ht="15" hidden="false" customHeight="false" outlineLevel="0" collapsed="false">
      <c r="A89" s="32" t="s">
        <v>198</v>
      </c>
      <c r="B89" s="32" t="s">
        <v>200</v>
      </c>
      <c r="C89" s="32" t="s">
        <v>238</v>
      </c>
      <c r="D89" s="54" t="n">
        <v>254</v>
      </c>
      <c r="E89" s="54" t="n">
        <v>212</v>
      </c>
      <c r="F89" s="65" t="n">
        <f aca="false">IF(E89="","",D89-E89)</f>
        <v>42</v>
      </c>
      <c r="G89" s="54" t="n">
        <v>141</v>
      </c>
      <c r="H89" s="54" t="n">
        <v>155</v>
      </c>
      <c r="I89" s="65" t="n">
        <f aca="false">IF(H89="","",G89-H89)</f>
        <v>-14</v>
      </c>
      <c r="J89" s="55" t="n">
        <f aca="false">IF(OR(D89="",D89+G89=0),"",D89/(D89+G89))</f>
        <v>0.643037974683544</v>
      </c>
      <c r="K89" s="55" t="n">
        <f aca="false">IF(E89="","",E89/(E89+H89))</f>
        <v>0.577656675749319</v>
      </c>
      <c r="L89" s="66" t="n">
        <f aca="false">IF(OR(K89="",J89=""),"",(J89-K89)*100)</f>
        <v>6.53812989342255</v>
      </c>
      <c r="M89" s="36" t="n">
        <v>4.03858339778067</v>
      </c>
      <c r="N89" s="36" t="n">
        <v>2.06821904691509</v>
      </c>
      <c r="O89" s="36" t="n">
        <f aca="false">SQRT(M89^2+N89^2)</f>
        <v>4.53736552272924</v>
      </c>
      <c r="P89" s="55" t="n">
        <f aca="false">IF(J89="","",MAX(0,J89-1.96*O89/100))</f>
        <v>0.554105610438051</v>
      </c>
      <c r="Q89" s="55" t="n">
        <f aca="false">IF(J89="","",MIN(1,J89+1.96*O89/100))</f>
        <v>0.731970338929037</v>
      </c>
      <c r="R89" s="32" t="str">
        <f aca="false">IF(L89="","",IF(ABS(L89)&lt;=O89,"Yes","No"))</f>
        <v>No</v>
      </c>
      <c r="S89" s="32" t="str">
        <f aca="false">IF(L89="","",IF(ABS(L89)&lt;=1.96*O89,"Yes","No"))</f>
        <v>Yes</v>
      </c>
      <c r="T89" s="54" t="n">
        <f aca="false">IF(D89="","",ROUND(SQRT(((D89+G89)*O89/100)^2+(J89*(D89+G89)*0.12018)^2),0))</f>
        <v>35</v>
      </c>
      <c r="U89" s="32"/>
    </row>
    <row r="90" customFormat="false" ht="15" hidden="false" customHeight="false" outlineLevel="0" collapsed="false">
      <c r="A90" s="32" t="s">
        <v>198</v>
      </c>
      <c r="B90" s="32" t="s">
        <v>200</v>
      </c>
      <c r="C90" s="32" t="s">
        <v>239</v>
      </c>
      <c r="D90" s="54" t="n">
        <v>452</v>
      </c>
      <c r="E90" s="54" t="n">
        <v>384</v>
      </c>
      <c r="F90" s="65" t="n">
        <f aca="false">IF(E90="","",D90-E90)</f>
        <v>68</v>
      </c>
      <c r="G90" s="54" t="n">
        <v>186</v>
      </c>
      <c r="H90" s="54" t="n">
        <v>166</v>
      </c>
      <c r="I90" s="65" t="n">
        <f aca="false">IF(H90="","",G90-H90)</f>
        <v>20</v>
      </c>
      <c r="J90" s="55" t="n">
        <f aca="false">IF(OR(D90="",D90+G90=0),"",D90/(D90+G90))</f>
        <v>0.70846394984326</v>
      </c>
      <c r="K90" s="55" t="n">
        <f aca="false">IF(E90="","",E90/(E90+H90))</f>
        <v>0.698181818181818</v>
      </c>
      <c r="L90" s="66" t="n">
        <f aca="false">IF(OR(K90="",J90=""),"",(J90-K90)*100)</f>
        <v>1.0282131661442</v>
      </c>
      <c r="M90" s="36" t="n">
        <v>2.71109690386782</v>
      </c>
      <c r="N90" s="36" t="n">
        <v>2.06821904691509</v>
      </c>
      <c r="O90" s="36" t="n">
        <f aca="false">SQRT(M90^2+N90^2)</f>
        <v>3.40992323200744</v>
      </c>
      <c r="P90" s="55" t="n">
        <f aca="false">IF(J90="","",MAX(0,J90-1.96*O90/100))</f>
        <v>0.641629454495915</v>
      </c>
      <c r="Q90" s="55" t="n">
        <f aca="false">IF(J90="","",MIN(1,J90+1.96*O90/100))</f>
        <v>0.775298445190606</v>
      </c>
      <c r="R90" s="32" t="str">
        <f aca="false">IF(L90="","",IF(ABS(L90)&lt;=O90,"Yes","No"))</f>
        <v>Yes</v>
      </c>
      <c r="S90" s="32" t="str">
        <f aca="false">IF(L90="","",IF(ABS(L90)&lt;=1.96*O90,"Yes","No"))</f>
        <v>Yes</v>
      </c>
      <c r="T90" s="54" t="n">
        <f aca="false">IF(D90="","",ROUND(SQRT(((D90+G90)*O90/100)^2+(J90*(D90+G90)*0.07897)^2),0))</f>
        <v>42</v>
      </c>
      <c r="U90" s="32"/>
    </row>
    <row r="91" customFormat="false" ht="15" hidden="false" customHeight="false" outlineLevel="0" collapsed="false">
      <c r="A91" s="32" t="s">
        <v>198</v>
      </c>
      <c r="B91" s="32" t="s">
        <v>200</v>
      </c>
      <c r="C91" s="32" t="s">
        <v>240</v>
      </c>
      <c r="D91" s="54" t="n">
        <v>260</v>
      </c>
      <c r="E91" s="54" t="n">
        <v>254</v>
      </c>
      <c r="F91" s="65" t="n">
        <f aca="false">IF(E91="","",D91-E91)</f>
        <v>6</v>
      </c>
      <c r="G91" s="54" t="n">
        <v>166</v>
      </c>
      <c r="H91" s="54" t="n">
        <v>167</v>
      </c>
      <c r="I91" s="65" t="n">
        <f aca="false">IF(H91="","",G91-H91)</f>
        <v>-1</v>
      </c>
      <c r="J91" s="55" t="n">
        <f aca="false">IF(OR(D91="",D91+G91=0),"",D91/(D91+G91))</f>
        <v>0.610328638497653</v>
      </c>
      <c r="K91" s="55" t="n">
        <f aca="false">IF(E91="","",E91/(E91+H91))</f>
        <v>0.60332541567696</v>
      </c>
      <c r="L91" s="66" t="n">
        <f aca="false">IF(OR(K91="",J91=""),"",(J91-K91)*100)</f>
        <v>0.700322282069299</v>
      </c>
      <c r="M91" s="36" t="n">
        <v>4.03858339778067</v>
      </c>
      <c r="N91" s="36" t="n">
        <v>2.06821904691509</v>
      </c>
      <c r="O91" s="36" t="n">
        <f aca="false">SQRT(M91^2+N91^2)</f>
        <v>4.53736552272924</v>
      </c>
      <c r="P91" s="55" t="n">
        <f aca="false">IF(J91="","",MAX(0,J91-1.96*O91/100))</f>
        <v>0.52139627425216</v>
      </c>
      <c r="Q91" s="55" t="n">
        <f aca="false">IF(J91="","",MIN(1,J91+1.96*O91/100))</f>
        <v>0.699261002743146</v>
      </c>
      <c r="R91" s="32" t="str">
        <f aca="false">IF(L91="","",IF(ABS(L91)&lt;=O91,"Yes","No"))</f>
        <v>Yes</v>
      </c>
      <c r="S91" s="32" t="str">
        <f aca="false">IF(L91="","",IF(ABS(L91)&lt;=1.96*O91,"Yes","No"))</f>
        <v>Yes</v>
      </c>
      <c r="T91" s="54" t="n">
        <f aca="false">IF(D91="","",ROUND(SQRT(((D91+G91)*O91/100)^2+(J91*(D91+G91)*0.12018)^2),0))</f>
        <v>37</v>
      </c>
      <c r="U91" s="32"/>
    </row>
    <row r="92" customFormat="false" ht="15" hidden="false" customHeight="false" outlineLevel="0" collapsed="false">
      <c r="A92" s="32" t="s">
        <v>198</v>
      </c>
      <c r="B92" s="32" t="s">
        <v>200</v>
      </c>
      <c r="C92" s="32" t="s">
        <v>241</v>
      </c>
      <c r="D92" s="54" t="n">
        <v>284</v>
      </c>
      <c r="E92" s="54" t="n">
        <v>265</v>
      </c>
      <c r="F92" s="65" t="n">
        <f aca="false">IF(E92="","",D92-E92)</f>
        <v>19</v>
      </c>
      <c r="G92" s="54" t="n">
        <v>123</v>
      </c>
      <c r="H92" s="54" t="n">
        <v>121</v>
      </c>
      <c r="I92" s="65" t="n">
        <f aca="false">IF(H92="","",G92-H92)</f>
        <v>2</v>
      </c>
      <c r="J92" s="55" t="n">
        <f aca="false">IF(OR(D92="",D92+G92=0),"",D92/(D92+G92))</f>
        <v>0.697788697788698</v>
      </c>
      <c r="K92" s="55" t="n">
        <f aca="false">IF(E92="","",E92/(E92+H92))</f>
        <v>0.686528497409326</v>
      </c>
      <c r="L92" s="66" t="n">
        <f aca="false">IF(OR(K92="",J92=""),"",(J92-K92)*100)</f>
        <v>1.12602003793714</v>
      </c>
      <c r="M92" s="36" t="n">
        <v>4.03858339778067</v>
      </c>
      <c r="N92" s="36" t="n">
        <v>2.06821904691509</v>
      </c>
      <c r="O92" s="36" t="n">
        <f aca="false">SQRT(M92^2+N92^2)</f>
        <v>4.53736552272924</v>
      </c>
      <c r="P92" s="55" t="n">
        <f aca="false">IF(J92="","",MAX(0,J92-1.96*O92/100))</f>
        <v>0.608856333543205</v>
      </c>
      <c r="Q92" s="55" t="n">
        <f aca="false">IF(J92="","",MIN(1,J92+1.96*O92/100))</f>
        <v>0.786721062034191</v>
      </c>
      <c r="R92" s="32" t="str">
        <f aca="false">IF(L92="","",IF(ABS(L92)&lt;=O92,"Yes","No"))</f>
        <v>Yes</v>
      </c>
      <c r="S92" s="32" t="str">
        <f aca="false">IF(L92="","",IF(ABS(L92)&lt;=1.96*O92,"Yes","No"))</f>
        <v>Yes</v>
      </c>
      <c r="T92" s="54" t="n">
        <f aca="false">IF(D92="","",ROUND(SQRT(((D92+G92)*O92/100)^2+(J92*(D92+G92)*0.12018)^2),0))</f>
        <v>39</v>
      </c>
      <c r="U92" s="32"/>
    </row>
    <row r="93" customFormat="false" ht="15" hidden="false" customHeight="false" outlineLevel="0" collapsed="false">
      <c r="A93" s="32" t="s">
        <v>198</v>
      </c>
      <c r="B93" s="32" t="s">
        <v>200</v>
      </c>
      <c r="C93" s="32" t="s">
        <v>242</v>
      </c>
      <c r="D93" s="54" t="n">
        <v>207</v>
      </c>
      <c r="E93" s="54" t="n">
        <v>351</v>
      </c>
      <c r="F93" s="65" t="n">
        <f aca="false">IF(E93="","",D93-E93)</f>
        <v>-144</v>
      </c>
      <c r="G93" s="54" t="n">
        <v>128</v>
      </c>
      <c r="H93" s="54" t="n">
        <v>253</v>
      </c>
      <c r="I93" s="65" t="n">
        <f aca="false">IF(H93="","",G93-H93)</f>
        <v>-125</v>
      </c>
      <c r="J93" s="55" t="n">
        <f aca="false">IF(OR(D93="",D93+G93=0),"",D93/(D93+G93))</f>
        <v>0.617910447761194</v>
      </c>
      <c r="K93" s="55" t="n">
        <f aca="false">IF(E93="","",E93/(E93+H93))</f>
        <v>0.58112582781457</v>
      </c>
      <c r="L93" s="66" t="n">
        <f aca="false">IF(OR(K93="",J93=""),"",(J93-K93)*100)</f>
        <v>3.67846199466245</v>
      </c>
      <c r="M93" s="36" t="n">
        <v>4.03858339778067</v>
      </c>
      <c r="N93" s="36" t="n">
        <v>2.06821904691509</v>
      </c>
      <c r="O93" s="36" t="n">
        <f aca="false">SQRT(M93^2+N93^2)</f>
        <v>4.53736552272924</v>
      </c>
      <c r="P93" s="55" t="n">
        <f aca="false">IF(J93="","",MAX(0,J93-1.96*O93/100))</f>
        <v>0.528978083515701</v>
      </c>
      <c r="Q93" s="55" t="n">
        <f aca="false">IF(J93="","",MIN(1,J93+1.96*O93/100))</f>
        <v>0.706842812006687</v>
      </c>
      <c r="R93" s="32" t="str">
        <f aca="false">IF(L93="","",IF(ABS(L93)&lt;=O93,"Yes","No"))</f>
        <v>Yes</v>
      </c>
      <c r="S93" s="32" t="str">
        <f aca="false">IF(L93="","",IF(ABS(L93)&lt;=1.96*O93,"Yes","No"))</f>
        <v>Yes</v>
      </c>
      <c r="T93" s="54" t="n">
        <f aca="false">IF(D93="","",ROUND(SQRT(((D93+G93)*O93/100)^2+(J93*(D93+G93)*0.12018)^2),0))</f>
        <v>29</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4.03858339778067</v>
      </c>
      <c r="N94" s="36" t="n">
        <v>2.06821904691509</v>
      </c>
      <c r="O94" s="36" t="n">
        <f aca="false">SQRT(M94^2+N94^2)</f>
        <v>4.53736552272924</v>
      </c>
      <c r="P94" s="55" t="n">
        <f aca="false">IF(J94="","",MAX(0,J94-1.96*O94/100))</f>
        <v>0.577734302421174</v>
      </c>
      <c r="Q94" s="55" t="n">
        <f aca="false">IF(J94="","",MIN(1,J94+1.96*O94/100))</f>
        <v>0.75559903091216</v>
      </c>
      <c r="R94" s="32" t="str">
        <f aca="false">IF(L94="","",IF(ABS(L94)&lt;=O94,"Yes","No"))</f>
        <v/>
      </c>
      <c r="S94" s="32" t="str">
        <f aca="false">IF(L94="","",IF(ABS(L94)&lt;=1.96*O94,"Yes","No"))</f>
        <v/>
      </c>
      <c r="T94" s="54" t="n">
        <f aca="false">IF(D94="","",ROUND(SQRT(((D94+G94)*O94/100)^2+(J94*(D94+G94)*0.12018)^2),0))</f>
        <v>0</v>
      </c>
      <c r="U94" s="32" t="s">
        <v>735</v>
      </c>
    </row>
    <row r="95" customFormat="false" ht="15" hidden="false" customHeight="false" outlineLevel="0" collapsed="false">
      <c r="A95" s="32" t="s">
        <v>198</v>
      </c>
      <c r="B95" s="32" t="s">
        <v>200</v>
      </c>
      <c r="C95" s="32" t="s">
        <v>244</v>
      </c>
      <c r="D95" s="54" t="n">
        <v>594</v>
      </c>
      <c r="E95" s="54" t="n">
        <v>493</v>
      </c>
      <c r="F95" s="65" t="n">
        <f aca="false">IF(E95="","",D95-E95)</f>
        <v>101</v>
      </c>
      <c r="G95" s="54" t="n">
        <v>275</v>
      </c>
      <c r="H95" s="54" t="n">
        <v>277</v>
      </c>
      <c r="I95" s="65" t="n">
        <f aca="false">IF(H95="","",G95-H95)</f>
        <v>-2</v>
      </c>
      <c r="J95" s="55" t="n">
        <f aca="false">IF(OR(D95="",D95+G95=0),"",D95/(D95+G95))</f>
        <v>0.683544303797468</v>
      </c>
      <c r="K95" s="55" t="n">
        <f aca="false">IF(E95="","",E95/(E95+H95))</f>
        <v>0.64025974025974</v>
      </c>
      <c r="L95" s="66" t="n">
        <f aca="false">IF(OR(K95="",J95=""),"",(J95-K95)*100)</f>
        <v>4.3284563537728</v>
      </c>
      <c r="M95" s="36" t="n">
        <v>2.38682338309964</v>
      </c>
      <c r="N95" s="36" t="n">
        <v>2.06821904691509</v>
      </c>
      <c r="O95" s="36" t="n">
        <f aca="false">SQRT(M95^2+N95^2)</f>
        <v>3.15823619891445</v>
      </c>
      <c r="P95" s="55" t="n">
        <f aca="false">IF(J95="","",MAX(0,J95-1.96*O95/100))</f>
        <v>0.621642874298745</v>
      </c>
      <c r="Q95" s="55" t="n">
        <f aca="false">IF(J95="","",MIN(1,J95+1.96*O95/100))</f>
        <v>0.745445733296192</v>
      </c>
      <c r="R95" s="32" t="str">
        <f aca="false">IF(L95="","",IF(ABS(L95)&lt;=O95,"Yes","No"))</f>
        <v>No</v>
      </c>
      <c r="S95" s="32" t="str">
        <f aca="false">IF(L95="","",IF(ABS(L95)&lt;=1.96*O95,"Yes","No"))</f>
        <v>Yes</v>
      </c>
      <c r="T95" s="54" t="n">
        <f aca="false">IF(D95="","",ROUND(SQRT(((D95+G95)*O95/100)^2+(J95*(D95+G95)*0.07933)^2),0))</f>
        <v>55</v>
      </c>
      <c r="U95" s="32"/>
    </row>
    <row r="96" customFormat="false" ht="15" hidden="false" customHeight="false" outlineLevel="0" collapsed="false">
      <c r="A96" s="32" t="s">
        <v>198</v>
      </c>
      <c r="B96" s="32" t="s">
        <v>200</v>
      </c>
      <c r="C96" s="32" t="s">
        <v>245</v>
      </c>
      <c r="D96" s="54" t="n">
        <v>290</v>
      </c>
      <c r="E96" s="54" t="n">
        <v>240</v>
      </c>
      <c r="F96" s="65" t="n">
        <f aca="false">IF(E96="","",D96-E96)</f>
        <v>50</v>
      </c>
      <c r="G96" s="54" t="n">
        <v>84</v>
      </c>
      <c r="H96" s="54" t="n">
        <v>63</v>
      </c>
      <c r="I96" s="65" t="n">
        <f aca="false">IF(H96="","",G96-H96)</f>
        <v>21</v>
      </c>
      <c r="J96" s="55" t="n">
        <f aca="false">IF(OR(D96="",D96+G96=0),"",D96/(D96+G96))</f>
        <v>0.775401069518717</v>
      </c>
      <c r="K96" s="55" t="n">
        <f aca="false">IF(E96="","",E96/(E96+H96))</f>
        <v>0.792079207920792</v>
      </c>
      <c r="L96" s="66" t="n">
        <f aca="false">IF(OR(K96="",J96=""),"",(J96-K96)*100)</f>
        <v>-1.66781384020755</v>
      </c>
      <c r="M96" s="36" t="n">
        <v>4.03858339778067</v>
      </c>
      <c r="N96" s="36" t="n">
        <v>2.06821904691509</v>
      </c>
      <c r="O96" s="36" t="n">
        <f aca="false">SQRT(M96^2+N96^2)</f>
        <v>4.53736552272924</v>
      </c>
      <c r="P96" s="55" t="n">
        <f aca="false">IF(J96="","",MAX(0,J96-1.96*O96/100))</f>
        <v>0.686468705273224</v>
      </c>
      <c r="Q96" s="55" t="n">
        <f aca="false">IF(J96="","",MIN(1,J96+1.96*O96/100))</f>
        <v>0.86433343376421</v>
      </c>
      <c r="R96" s="32" t="str">
        <f aca="false">IF(L96="","",IF(ABS(L96)&lt;=O96,"Yes","No"))</f>
        <v>Yes</v>
      </c>
      <c r="S96" s="32" t="str">
        <f aca="false">IF(L96="","",IF(ABS(L96)&lt;=1.96*O96,"Yes","No"))</f>
        <v>Yes</v>
      </c>
      <c r="T96" s="54" t="n">
        <f aca="false">IF(D96="","",ROUND(SQRT(((D96+G96)*O96/100)^2+(J96*(D96+G96)*0.12018)^2),0))</f>
        <v>39</v>
      </c>
      <c r="U96" s="32"/>
    </row>
    <row r="97" customFormat="false" ht="15" hidden="false" customHeight="false" outlineLevel="0" collapsed="false">
      <c r="A97" s="32" t="s">
        <v>198</v>
      </c>
      <c r="B97" s="32" t="s">
        <v>200</v>
      </c>
      <c r="C97" s="32" t="s">
        <v>246</v>
      </c>
      <c r="D97" s="54" t="n">
        <v>233</v>
      </c>
      <c r="E97" s="54" t="n">
        <v>236</v>
      </c>
      <c r="F97" s="65" t="n">
        <f aca="false">IF(E97="","",D97-E97)</f>
        <v>-3</v>
      </c>
      <c r="G97" s="54" t="n">
        <v>78</v>
      </c>
      <c r="H97" s="54" t="n">
        <v>68</v>
      </c>
      <c r="I97" s="65" t="n">
        <f aca="false">IF(H97="","",G97-H97)</f>
        <v>10</v>
      </c>
      <c r="J97" s="55" t="n">
        <f aca="false">IF(OR(D97="",D97+G97=0),"",D97/(D97+G97))</f>
        <v>0.7491961414791</v>
      </c>
      <c r="K97" s="55" t="n">
        <f aca="false">IF(E97="","",E97/(E97+H97))</f>
        <v>0.776315789473684</v>
      </c>
      <c r="L97" s="66" t="n">
        <f aca="false">IF(OR(K97="",J97=""),"",(J97-K97)*100)</f>
        <v>-2.71196479945846</v>
      </c>
      <c r="M97" s="36" t="n">
        <v>4.03858339778067</v>
      </c>
      <c r="N97" s="36" t="n">
        <v>2.06821904691509</v>
      </c>
      <c r="O97" s="36" t="n">
        <f aca="false">SQRT(M97^2+N97^2)</f>
        <v>4.53736552272924</v>
      </c>
      <c r="P97" s="55" t="n">
        <f aca="false">IF(J97="","",MAX(0,J97-1.96*O97/100))</f>
        <v>0.660263777233607</v>
      </c>
      <c r="Q97" s="55" t="n">
        <f aca="false">IF(J97="","",MIN(1,J97+1.96*O97/100))</f>
        <v>0.838128505724593</v>
      </c>
      <c r="R97" s="32" t="str">
        <f aca="false">IF(L97="","",IF(ABS(L97)&lt;=O97,"Yes","No"))</f>
        <v>Yes</v>
      </c>
      <c r="S97" s="32" t="str">
        <f aca="false">IF(L97="","",IF(ABS(L97)&lt;=1.96*O97,"Yes","No"))</f>
        <v>Yes</v>
      </c>
      <c r="T97" s="54" t="n">
        <f aca="false">IF(D97="","",ROUND(SQRT(((D97+G97)*O97/100)^2+(J97*(D97+G97)*0.12018)^2),0))</f>
        <v>31</v>
      </c>
      <c r="U97" s="32"/>
    </row>
    <row r="98" customFormat="false" ht="15" hidden="false" customHeight="false" outlineLevel="0" collapsed="false">
      <c r="A98" s="32" t="s">
        <v>198</v>
      </c>
      <c r="B98" s="32" t="s">
        <v>200</v>
      </c>
      <c r="C98" s="32" t="s">
        <v>247</v>
      </c>
      <c r="D98" s="54" t="n">
        <v>320</v>
      </c>
      <c r="E98" s="54" t="n">
        <v>365</v>
      </c>
      <c r="F98" s="65" t="n">
        <f aca="false">IF(E98="","",D98-E98)</f>
        <v>-45</v>
      </c>
      <c r="G98" s="54" t="n">
        <v>104</v>
      </c>
      <c r="H98" s="54" t="n">
        <v>72</v>
      </c>
      <c r="I98" s="65" t="n">
        <f aca="false">IF(H98="","",G98-H98)</f>
        <v>32</v>
      </c>
      <c r="J98" s="55" t="n">
        <f aca="false">IF(OR(D98="",D98+G98=0),"",D98/(D98+G98))</f>
        <v>0.754716981132076</v>
      </c>
      <c r="K98" s="55" t="n">
        <f aca="false">IF(E98="","",E98/(E98+H98))</f>
        <v>0.835240274599542</v>
      </c>
      <c r="L98" s="66" t="n">
        <f aca="false">IF(OR(K98="",J98=""),"",(J98-K98)*100)</f>
        <v>-8.05232934674668</v>
      </c>
      <c r="M98" s="36" t="n">
        <v>4.03858339778067</v>
      </c>
      <c r="N98" s="36" t="n">
        <v>2.06821904691509</v>
      </c>
      <c r="O98" s="36" t="n">
        <f aca="false">SQRT(M98^2+N98^2)</f>
        <v>4.53736552272924</v>
      </c>
      <c r="P98" s="55" t="n">
        <f aca="false">IF(J98="","",MAX(0,J98-1.96*O98/100))</f>
        <v>0.665784616886582</v>
      </c>
      <c r="Q98" s="55" t="n">
        <f aca="false">IF(J98="","",MIN(1,J98+1.96*O98/100))</f>
        <v>0.843649345377569</v>
      </c>
      <c r="R98" s="32" t="str">
        <f aca="false">IF(L98="","",IF(ABS(L98)&lt;=O98,"Yes","No"))</f>
        <v>No</v>
      </c>
      <c r="S98" s="32" t="str">
        <f aca="false">IF(L98="","",IF(ABS(L98)&lt;=1.96*O98,"Yes","No"))</f>
        <v>Yes</v>
      </c>
      <c r="T98" s="54" t="n">
        <f aca="false">IF(D98="","",ROUND(SQRT(((D98+G98)*O98/100)^2+(J98*(D98+G98)*0.12018)^2),0))</f>
        <v>43</v>
      </c>
      <c r="U98" s="32"/>
    </row>
    <row r="99" customFormat="false" ht="15" hidden="false" customHeight="false" outlineLevel="0" collapsed="false">
      <c r="A99" s="32" t="s">
        <v>198</v>
      </c>
      <c r="B99" s="32" t="s">
        <v>200</v>
      </c>
      <c r="C99" s="32" t="s">
        <v>248</v>
      </c>
      <c r="D99" s="54" t="n">
        <v>184</v>
      </c>
      <c r="E99" s="54" t="n">
        <v>173</v>
      </c>
      <c r="F99" s="65" t="n">
        <f aca="false">IF(E99="","",D99-E99)</f>
        <v>11</v>
      </c>
      <c r="G99" s="54" t="n">
        <v>61</v>
      </c>
      <c r="H99" s="54" t="n">
        <v>59</v>
      </c>
      <c r="I99" s="65" t="n">
        <f aca="false">IF(H99="","",G99-H99)</f>
        <v>2</v>
      </c>
      <c r="J99" s="55" t="n">
        <f aca="false">IF(OR(D99="",D99+G99=0),"",D99/(D99+G99))</f>
        <v>0.751020408163265</v>
      </c>
      <c r="K99" s="55" t="n">
        <f aca="false">IF(E99="","",E99/(E99+H99))</f>
        <v>0.745689655172414</v>
      </c>
      <c r="L99" s="66" t="n">
        <f aca="false">IF(OR(K99="",J99=""),"",(J99-K99)*100)</f>
        <v>0.533075299085151</v>
      </c>
      <c r="M99" s="36" t="n">
        <v>4.03858339778067</v>
      </c>
      <c r="N99" s="36" t="n">
        <v>2.06821904691509</v>
      </c>
      <c r="O99" s="36" t="n">
        <f aca="false">SQRT(M99^2+N99^2)</f>
        <v>4.53736552272924</v>
      </c>
      <c r="P99" s="55" t="n">
        <f aca="false">IF(J99="","",MAX(0,J99-1.96*O99/100))</f>
        <v>0.662088043917772</v>
      </c>
      <c r="Q99" s="55" t="n">
        <f aca="false">IF(J99="","",MIN(1,J99+1.96*O99/100))</f>
        <v>0.839952772408758</v>
      </c>
      <c r="R99" s="32" t="str">
        <f aca="false">IF(L99="","",IF(ABS(L99)&lt;=O99,"Yes","No"))</f>
        <v>Yes</v>
      </c>
      <c r="S99" s="32" t="str">
        <f aca="false">IF(L99="","",IF(ABS(L99)&lt;=1.96*O99,"Yes","No"))</f>
        <v>Yes</v>
      </c>
      <c r="T99" s="54" t="n">
        <f aca="false">IF(D99="","",ROUND(SQRT(((D99+G99)*O99/100)^2+(J99*(D99+G99)*0.12018)^2),0))</f>
        <v>25</v>
      </c>
      <c r="U99" s="32"/>
    </row>
    <row r="100" customFormat="false" ht="15" hidden="false" customHeight="false" outlineLevel="0" collapsed="false">
      <c r="A100" s="32" t="s">
        <v>198</v>
      </c>
      <c r="B100" s="32" t="s">
        <v>200</v>
      </c>
      <c r="C100" s="32" t="s">
        <v>249</v>
      </c>
      <c r="D100" s="54" t="n">
        <v>264</v>
      </c>
      <c r="E100" s="54" t="n">
        <v>224</v>
      </c>
      <c r="F100" s="65" t="n">
        <f aca="false">IF(E100="","",D100-E100)</f>
        <v>40</v>
      </c>
      <c r="G100" s="54" t="n">
        <v>78</v>
      </c>
      <c r="H100" s="54" t="n">
        <v>57</v>
      </c>
      <c r="I100" s="65" t="n">
        <f aca="false">IF(H100="","",G100-H100)</f>
        <v>21</v>
      </c>
      <c r="J100" s="55" t="n">
        <f aca="false">IF(OR(D100="",D100+G100=0),"",D100/(D100+G100))</f>
        <v>0.771929824561404</v>
      </c>
      <c r="K100" s="55" t="n">
        <f aca="false">IF(E100="","",E100/(E100+H100))</f>
        <v>0.797153024911032</v>
      </c>
      <c r="L100" s="66" t="n">
        <f aca="false">IF(OR(K100="",J100=""),"",(J100-K100)*100)</f>
        <v>-2.52232003496286</v>
      </c>
      <c r="M100" s="36" t="n">
        <v>4.03858339778067</v>
      </c>
      <c r="N100" s="36" t="n">
        <v>2.06821904691509</v>
      </c>
      <c r="O100" s="36" t="n">
        <f aca="false">SQRT(M100^2+N100^2)</f>
        <v>4.53736552272924</v>
      </c>
      <c r="P100" s="55" t="n">
        <f aca="false">IF(J100="","",MAX(0,J100-1.96*O100/100))</f>
        <v>0.68299746031591</v>
      </c>
      <c r="Q100" s="55" t="n">
        <f aca="false">IF(J100="","",MIN(1,J100+1.96*O100/100))</f>
        <v>0.860862188806897</v>
      </c>
      <c r="R100" s="32" t="str">
        <f aca="false">IF(L100="","",IF(ABS(L100)&lt;=O100,"Yes","No"))</f>
        <v>Yes</v>
      </c>
      <c r="S100" s="32" t="str">
        <f aca="false">IF(L100="","",IF(ABS(L100)&lt;=1.96*O100,"Yes","No"))</f>
        <v>Yes</v>
      </c>
      <c r="T100" s="54" t="n">
        <f aca="false">IF(D100="","",ROUND(SQRT(((D100+G100)*O100/100)^2+(J100*(D100+G100)*0.12018)^2),0))</f>
        <v>35</v>
      </c>
      <c r="U100" s="32"/>
    </row>
    <row r="101" customFormat="false" ht="15" hidden="false" customHeight="false" outlineLevel="0" collapsed="false">
      <c r="A101" s="32" t="s">
        <v>198</v>
      </c>
      <c r="B101" s="32" t="s">
        <v>200</v>
      </c>
      <c r="C101" s="32" t="s">
        <v>250</v>
      </c>
      <c r="D101" s="54" t="n">
        <v>140</v>
      </c>
      <c r="E101" s="54" t="n">
        <v>93</v>
      </c>
      <c r="F101" s="65" t="n">
        <f aca="false">IF(E101="","",D101-E101)</f>
        <v>47</v>
      </c>
      <c r="G101" s="54" t="n">
        <v>45</v>
      </c>
      <c r="H101" s="54" t="n">
        <v>30</v>
      </c>
      <c r="I101" s="65" t="n">
        <f aca="false">IF(H101="","",G101-H101)</f>
        <v>15</v>
      </c>
      <c r="J101" s="55" t="n">
        <f aca="false">IF(OR(D101="",D101+G101=0),"",D101/(D101+G101))</f>
        <v>0.756756756756757</v>
      </c>
      <c r="K101" s="55" t="n">
        <f aca="false">IF(E101="","",E101/(E101+H101))</f>
        <v>0.75609756097561</v>
      </c>
      <c r="L101" s="66" t="n">
        <f aca="false">IF(OR(K101="",J101=""),"",(J101-K101)*100)</f>
        <v>0.0659195781147037</v>
      </c>
      <c r="M101" s="36" t="n">
        <v>4.03858339778067</v>
      </c>
      <c r="N101" s="36" t="n">
        <v>2.06821904691509</v>
      </c>
      <c r="O101" s="36" t="n">
        <f aca="false">SQRT(M101^2+N101^2)</f>
        <v>4.53736552272924</v>
      </c>
      <c r="P101" s="55" t="n">
        <f aca="false">IF(J101="","",MAX(0,J101-1.96*O101/100))</f>
        <v>0.667824392511264</v>
      </c>
      <c r="Q101" s="55" t="n">
        <f aca="false">IF(J101="","",MIN(1,J101+1.96*O101/100))</f>
        <v>0.84568912100225</v>
      </c>
      <c r="R101" s="32" t="str">
        <f aca="false">IF(L101="","",IF(ABS(L101)&lt;=O101,"Yes","No"))</f>
        <v>Yes</v>
      </c>
      <c r="S101" s="32" t="str">
        <f aca="false">IF(L101="","",IF(ABS(L101)&lt;=1.96*O101,"Yes","No"))</f>
        <v>Yes</v>
      </c>
      <c r="T101" s="54" t="n">
        <f aca="false">IF(D101="","",ROUND(SQRT(((D101+G101)*O101/100)^2+(J101*(D101+G101)*0.12018)^2),0))</f>
        <v>19</v>
      </c>
      <c r="U101" s="32"/>
    </row>
    <row r="102" customFormat="false" ht="15" hidden="false" customHeight="false" outlineLevel="0" collapsed="false">
      <c r="A102" s="32" t="s">
        <v>198</v>
      </c>
      <c r="B102" s="32" t="s">
        <v>200</v>
      </c>
      <c r="C102" s="32" t="s">
        <v>251</v>
      </c>
      <c r="D102" s="54" t="n">
        <v>243</v>
      </c>
      <c r="E102" s="54" t="n">
        <v>206</v>
      </c>
      <c r="F102" s="65" t="n">
        <f aca="false">IF(E102="","",D102-E102)</f>
        <v>37</v>
      </c>
      <c r="G102" s="54" t="n">
        <v>94</v>
      </c>
      <c r="H102" s="54" t="n">
        <v>84</v>
      </c>
      <c r="I102" s="65" t="n">
        <f aca="false">IF(H102="","",G102-H102)</f>
        <v>10</v>
      </c>
      <c r="J102" s="55" t="n">
        <f aca="false">IF(OR(D102="",D102+G102=0),"",D102/(D102+G102))</f>
        <v>0.72106824925816</v>
      </c>
      <c r="K102" s="55" t="n">
        <f aca="false">IF(E102="","",E102/(E102+H102))</f>
        <v>0.710344827586207</v>
      </c>
      <c r="L102" s="66" t="n">
        <f aca="false">IF(OR(K102="",J102=""),"",(J102-K102)*100)</f>
        <v>1.07234216719534</v>
      </c>
      <c r="M102" s="36" t="n">
        <v>4.03858339778067</v>
      </c>
      <c r="N102" s="36" t="n">
        <v>2.06821904691509</v>
      </c>
      <c r="O102" s="36" t="n">
        <f aca="false">SQRT(M102^2+N102^2)</f>
        <v>4.53736552272924</v>
      </c>
      <c r="P102" s="55" t="n">
        <f aca="false">IF(J102="","",MAX(0,J102-1.96*O102/100))</f>
        <v>0.632135885012667</v>
      </c>
      <c r="Q102" s="55" t="n">
        <f aca="false">IF(J102="","",MIN(1,J102+1.96*O102/100))</f>
        <v>0.810000613503653</v>
      </c>
      <c r="R102" s="32" t="str">
        <f aca="false">IF(L102="","",IF(ABS(L102)&lt;=O102,"Yes","No"))</f>
        <v>Yes</v>
      </c>
      <c r="S102" s="32" t="str">
        <f aca="false">IF(L102="","",IF(ABS(L102)&lt;=1.96*O102,"Yes","No"))</f>
        <v>Yes</v>
      </c>
      <c r="T102" s="54" t="n">
        <f aca="false">IF(D102="","",ROUND(SQRT(((D102+G102)*O102/100)^2+(J102*(D102+G102)*0.12018)^2),0))</f>
        <v>33</v>
      </c>
      <c r="U102" s="32"/>
    </row>
    <row r="103" customFormat="false" ht="15" hidden="false" customHeight="false" outlineLevel="0" collapsed="false">
      <c r="A103" s="32" t="s">
        <v>198</v>
      </c>
      <c r="B103" s="32" t="s">
        <v>200</v>
      </c>
      <c r="C103" s="32" t="s">
        <v>252</v>
      </c>
      <c r="D103" s="54" t="n">
        <v>335</v>
      </c>
      <c r="E103" s="54" t="n">
        <v>305</v>
      </c>
      <c r="F103" s="65" t="n">
        <f aca="false">IF(E103="","",D103-E103)</f>
        <v>30</v>
      </c>
      <c r="G103" s="54" t="n">
        <v>103</v>
      </c>
      <c r="H103" s="54" t="n">
        <v>94</v>
      </c>
      <c r="I103" s="65" t="n">
        <f aca="false">IF(H103="","",G103-H103)</f>
        <v>9</v>
      </c>
      <c r="J103" s="55" t="n">
        <f aca="false">IF(OR(D103="",D103+G103=0),"",D103/(D103+G103))</f>
        <v>0.764840182648402</v>
      </c>
      <c r="K103" s="55" t="n">
        <f aca="false">IF(E103="","",E103/(E103+H103))</f>
        <v>0.764411027568922</v>
      </c>
      <c r="L103" s="66" t="n">
        <f aca="false">IF(OR(K103="",J103=""),"",(J103-K103)*100)</f>
        <v>0.0429155079479493</v>
      </c>
      <c r="M103" s="36" t="n">
        <v>4.03858339778067</v>
      </c>
      <c r="N103" s="36" t="n">
        <v>2.06821904691509</v>
      </c>
      <c r="O103" s="36" t="n">
        <f aca="false">SQRT(M103^2+N103^2)</f>
        <v>4.53736552272924</v>
      </c>
      <c r="P103" s="55" t="n">
        <f aca="false">IF(J103="","",MAX(0,J103-1.96*O103/100))</f>
        <v>0.675907818402909</v>
      </c>
      <c r="Q103" s="55" t="n">
        <f aca="false">IF(J103="","",MIN(1,J103+1.96*O103/100))</f>
        <v>0.853772546893895</v>
      </c>
      <c r="R103" s="32" t="str">
        <f aca="false">IF(L103="","",IF(ABS(L103)&lt;=O103,"Yes","No"))</f>
        <v>Yes</v>
      </c>
      <c r="S103" s="32" t="str">
        <f aca="false">IF(L103="","",IF(ABS(L103)&lt;=1.96*O103,"Yes","No"))</f>
        <v>Yes</v>
      </c>
      <c r="T103" s="54" t="n">
        <f aca="false">IF(D103="","",ROUND(SQRT(((D103+G103)*O103/100)^2+(J103*(D103+G103)*0.12018)^2),0))</f>
        <v>45</v>
      </c>
      <c r="U103" s="32"/>
    </row>
    <row r="104" customFormat="false" ht="15" hidden="false" customHeight="false" outlineLevel="0" collapsed="false">
      <c r="A104" s="32" t="s">
        <v>198</v>
      </c>
      <c r="B104" s="32" t="s">
        <v>200</v>
      </c>
      <c r="C104" s="32" t="s">
        <v>253</v>
      </c>
      <c r="D104" s="54" t="n">
        <v>131</v>
      </c>
      <c r="E104" s="54" t="n">
        <v>116</v>
      </c>
      <c r="F104" s="65" t="n">
        <f aca="false">IF(E104="","",D104-E104)</f>
        <v>15</v>
      </c>
      <c r="G104" s="54" t="n">
        <v>46</v>
      </c>
      <c r="H104" s="54" t="n">
        <v>25</v>
      </c>
      <c r="I104" s="65" t="n">
        <f aca="false">IF(H104="","",G104-H104)</f>
        <v>21</v>
      </c>
      <c r="J104" s="55" t="n">
        <f aca="false">IF(OR(D104="",D104+G104=0),"",D104/(D104+G104))</f>
        <v>0.740112994350282</v>
      </c>
      <c r="K104" s="55" t="n">
        <f aca="false">IF(E104="","",E104/(E104+H104))</f>
        <v>0.822695035460993</v>
      </c>
      <c r="L104" s="66" t="n">
        <f aca="false">IF(OR(K104="",J104=""),"",(J104-K104)*100)</f>
        <v>-8.25820411107104</v>
      </c>
      <c r="M104" s="36" t="n">
        <v>4.03858339778067</v>
      </c>
      <c r="N104" s="36" t="n">
        <v>2.06821904691509</v>
      </c>
      <c r="O104" s="36" t="n">
        <f aca="false">SQRT(M104^2+N104^2)</f>
        <v>4.53736552272924</v>
      </c>
      <c r="P104" s="55" t="n">
        <f aca="false">IF(J104="","",MAX(0,J104-1.96*O104/100))</f>
        <v>0.651180630104789</v>
      </c>
      <c r="Q104" s="55" t="n">
        <f aca="false">IF(J104="","",MIN(1,J104+1.96*O104/100))</f>
        <v>0.829045358595776</v>
      </c>
      <c r="R104" s="32" t="str">
        <f aca="false">IF(L104="","",IF(ABS(L104)&lt;=O104,"Yes","No"))</f>
        <v>No</v>
      </c>
      <c r="S104" s="32" t="str">
        <f aca="false">IF(L104="","",IF(ABS(L104)&lt;=1.96*O104,"Yes","No"))</f>
        <v>Yes</v>
      </c>
      <c r="T104" s="54" t="n">
        <f aca="false">IF(D104="","",ROUND(SQRT(((D104+G104)*O104/100)^2+(J104*(D104+G104)*0.12018)^2),0))</f>
        <v>18</v>
      </c>
      <c r="U104" s="32"/>
    </row>
    <row r="105" customFormat="false" ht="15" hidden="false" customHeight="false" outlineLevel="0" collapsed="false">
      <c r="A105" s="32" t="s">
        <v>198</v>
      </c>
      <c r="B105" s="32" t="s">
        <v>200</v>
      </c>
      <c r="C105" s="32" t="s">
        <v>254</v>
      </c>
      <c r="D105" s="54" t="n">
        <v>163</v>
      </c>
      <c r="E105" s="54" t="n">
        <v>147</v>
      </c>
      <c r="F105" s="65" t="n">
        <f aca="false">IF(E105="","",D105-E105)</f>
        <v>16</v>
      </c>
      <c r="G105" s="54" t="n">
        <v>51</v>
      </c>
      <c r="H105" s="54" t="n">
        <v>26</v>
      </c>
      <c r="I105" s="65" t="n">
        <f aca="false">IF(H105="","",G105-H105)</f>
        <v>25</v>
      </c>
      <c r="J105" s="55" t="n">
        <f aca="false">IF(OR(D105="",D105+G105=0),"",D105/(D105+G105))</f>
        <v>0.761682242990654</v>
      </c>
      <c r="K105" s="55" t="n">
        <f aca="false">IF(E105="","",E105/(E105+H105))</f>
        <v>0.84971098265896</v>
      </c>
      <c r="L105" s="66" t="n">
        <f aca="false">IF(OR(K105="",J105=""),"",(J105-K105)*100)</f>
        <v>-8.80287396683053</v>
      </c>
      <c r="M105" s="36" t="n">
        <v>4.03858339778067</v>
      </c>
      <c r="N105" s="36" t="n">
        <v>2.06821904691509</v>
      </c>
      <c r="O105" s="36" t="n">
        <f aca="false">SQRT(M105^2+N105^2)</f>
        <v>4.53736552272924</v>
      </c>
      <c r="P105" s="55" t="n">
        <f aca="false">IF(J105="","",MAX(0,J105-1.96*O105/100))</f>
        <v>0.672749878745161</v>
      </c>
      <c r="Q105" s="55" t="n">
        <f aca="false">IF(J105="","",MIN(1,J105+1.96*O105/100))</f>
        <v>0.850614607236147</v>
      </c>
      <c r="R105" s="32" t="str">
        <f aca="false">IF(L105="","",IF(ABS(L105)&lt;=O105,"Yes","No"))</f>
        <v>No</v>
      </c>
      <c r="S105" s="32" t="str">
        <f aca="false">IF(L105="","",IF(ABS(L105)&lt;=1.96*O105,"Yes","No"))</f>
        <v>Yes</v>
      </c>
      <c r="T105" s="54" t="n">
        <f aca="false">IF(D105="","",ROUND(SQRT(((D105+G105)*O105/100)^2+(J105*(D105+G105)*0.12018)^2),0))</f>
        <v>22</v>
      </c>
      <c r="U105" s="32"/>
    </row>
    <row r="106" customFormat="false" ht="15" hidden="false" customHeight="false" outlineLevel="0" collapsed="false">
      <c r="A106" s="32" t="s">
        <v>198</v>
      </c>
      <c r="B106" s="32" t="s">
        <v>200</v>
      </c>
      <c r="C106" s="32" t="s">
        <v>255</v>
      </c>
      <c r="D106" s="54" t="n">
        <v>233</v>
      </c>
      <c r="E106" s="54" t="n">
        <v>220</v>
      </c>
      <c r="F106" s="65" t="n">
        <f aca="false">IF(E106="","",D106-E106)</f>
        <v>13</v>
      </c>
      <c r="G106" s="54" t="n">
        <v>73</v>
      </c>
      <c r="H106" s="54" t="n">
        <v>55</v>
      </c>
      <c r="I106" s="65" t="n">
        <f aca="false">IF(H106="","",G106-H106)</f>
        <v>18</v>
      </c>
      <c r="J106" s="55" t="n">
        <f aca="false">IF(OR(D106="",D106+G106=0),"",D106/(D106+G106))</f>
        <v>0.761437908496732</v>
      </c>
      <c r="K106" s="55" t="n">
        <f aca="false">IF(E106="","",E106/(E106+H106))</f>
        <v>0.8</v>
      </c>
      <c r="L106" s="66" t="n">
        <f aca="false">IF(OR(K106="",J106=""),"",(J106-K106)*100)</f>
        <v>-3.85620915032681</v>
      </c>
      <c r="M106" s="36" t="n">
        <v>4.03858339778067</v>
      </c>
      <c r="N106" s="36" t="n">
        <v>2.06821904691509</v>
      </c>
      <c r="O106" s="36" t="n">
        <f aca="false">SQRT(M106^2+N106^2)</f>
        <v>4.53736552272924</v>
      </c>
      <c r="P106" s="55" t="n">
        <f aca="false">IF(J106="","",MAX(0,J106-1.96*O106/100))</f>
        <v>0.672505544251239</v>
      </c>
      <c r="Q106" s="55" t="n">
        <f aca="false">IF(J106="","",MIN(1,J106+1.96*O106/100))</f>
        <v>0.850370272742225</v>
      </c>
      <c r="R106" s="32" t="str">
        <f aca="false">IF(L106="","",IF(ABS(L106)&lt;=O106,"Yes","No"))</f>
        <v>Yes</v>
      </c>
      <c r="S106" s="32" t="str">
        <f aca="false">IF(L106="","",IF(ABS(L106)&lt;=1.96*O106,"Yes","No"))</f>
        <v>Yes</v>
      </c>
      <c r="T106" s="54" t="n">
        <f aca="false">IF(D106="","",ROUND(SQRT(((D106+G106)*O106/100)^2+(J106*(D106+G106)*0.12018)^2),0))</f>
        <v>31</v>
      </c>
      <c r="U106" s="32"/>
    </row>
    <row r="107" customFormat="false" ht="15" hidden="false" customHeight="false" outlineLevel="0" collapsed="false">
      <c r="A107" s="32" t="s">
        <v>198</v>
      </c>
      <c r="B107" s="32" t="s">
        <v>200</v>
      </c>
      <c r="C107" s="32" t="s">
        <v>256</v>
      </c>
      <c r="D107" s="54" t="n">
        <v>385</v>
      </c>
      <c r="E107" s="54" t="n">
        <v>338</v>
      </c>
      <c r="F107" s="65" t="n">
        <f aca="false">IF(E107="","",D107-E107)</f>
        <v>47</v>
      </c>
      <c r="G107" s="54" t="n">
        <v>162</v>
      </c>
      <c r="H107" s="54" t="n">
        <v>159</v>
      </c>
      <c r="I107" s="65" t="n">
        <f aca="false">IF(H107="","",G107-H107)</f>
        <v>3</v>
      </c>
      <c r="J107" s="55" t="n">
        <f aca="false">IF(OR(D107="",D107+G107=0),"",D107/(D107+G107))</f>
        <v>0.703839122486289</v>
      </c>
      <c r="K107" s="55" t="n">
        <f aca="false">IF(E107="","",E107/(E107+H107))</f>
        <v>0.680080482897384</v>
      </c>
      <c r="L107" s="66" t="n">
        <f aca="false">IF(OR(K107="",J107=""),"",(J107-K107)*100)</f>
        <v>2.37586395889046</v>
      </c>
      <c r="M107" s="36" t="n">
        <v>2.71109690386782</v>
      </c>
      <c r="N107" s="36" t="n">
        <v>2.06821904691509</v>
      </c>
      <c r="O107" s="36" t="n">
        <f aca="false">SQRT(M107^2+N107^2)</f>
        <v>3.40992323200744</v>
      </c>
      <c r="P107" s="55" t="n">
        <f aca="false">IF(J107="","",MAX(0,J107-1.96*O107/100))</f>
        <v>0.637004627138943</v>
      </c>
      <c r="Q107" s="55" t="n">
        <f aca="false">IF(J107="","",MIN(1,J107+1.96*O107/100))</f>
        <v>0.770673617833635</v>
      </c>
      <c r="R107" s="32" t="str">
        <f aca="false">IF(L107="","",IF(ABS(L107)&lt;=O107,"Yes","No"))</f>
        <v>Yes</v>
      </c>
      <c r="S107" s="32" t="str">
        <f aca="false">IF(L107="","",IF(ABS(L107)&lt;=1.96*O107,"Yes","No"))</f>
        <v>Yes</v>
      </c>
      <c r="T107" s="54" t="n">
        <f aca="false">IF(D107="","",ROUND(SQRT(((D107+G107)*O107/100)^2+(J107*(D107+G107)*0.07897)^2),0))</f>
        <v>36</v>
      </c>
      <c r="U107" s="32"/>
    </row>
    <row r="108" customFormat="false" ht="15" hidden="false" customHeight="false" outlineLevel="0" collapsed="false">
      <c r="A108" s="32" t="s">
        <v>198</v>
      </c>
      <c r="B108" s="32" t="s">
        <v>200</v>
      </c>
      <c r="C108" s="32" t="s">
        <v>257</v>
      </c>
      <c r="D108" s="54" t="n">
        <v>188</v>
      </c>
      <c r="E108" s="54" t="n">
        <v>158</v>
      </c>
      <c r="F108" s="65" t="n">
        <f aca="false">IF(E108="","",D108-E108)</f>
        <v>30</v>
      </c>
      <c r="G108" s="54" t="n">
        <v>73</v>
      </c>
      <c r="H108" s="54" t="n">
        <v>60</v>
      </c>
      <c r="I108" s="65" t="n">
        <f aca="false">IF(H108="","",G108-H108)</f>
        <v>13</v>
      </c>
      <c r="J108" s="55" t="n">
        <f aca="false">IF(OR(D108="",D108+G108=0),"",D108/(D108+G108))</f>
        <v>0.720306513409962</v>
      </c>
      <c r="K108" s="55" t="n">
        <f aca="false">IF(E108="","",E108/(E108+H108))</f>
        <v>0.724770642201835</v>
      </c>
      <c r="L108" s="66" t="n">
        <f aca="false">IF(OR(K108="",J108=""),"",(J108-K108)*100)</f>
        <v>-0.446412879187319</v>
      </c>
      <c r="M108" s="36" t="n">
        <v>4.03858339778067</v>
      </c>
      <c r="N108" s="36" t="n">
        <v>2.06821904691509</v>
      </c>
      <c r="O108" s="36" t="n">
        <f aca="false">SQRT(M108^2+N108^2)</f>
        <v>4.53736552272924</v>
      </c>
      <c r="P108" s="55" t="n">
        <f aca="false">IF(J108="","",MAX(0,J108-1.96*O108/100))</f>
        <v>0.631374149164469</v>
      </c>
      <c r="Q108" s="55" t="n">
        <f aca="false">IF(J108="","",MIN(1,J108+1.96*O108/100))</f>
        <v>0.809238877655455</v>
      </c>
      <c r="R108" s="32" t="str">
        <f aca="false">IF(L108="","",IF(ABS(L108)&lt;=O108,"Yes","No"))</f>
        <v>Yes</v>
      </c>
      <c r="S108" s="32" t="str">
        <f aca="false">IF(L108="","",IF(ABS(L108)&lt;=1.96*O108,"Yes","No"))</f>
        <v>Yes</v>
      </c>
      <c r="T108" s="54" t="n">
        <f aca="false">IF(D108="","",ROUND(SQRT(((D108+G108)*O108/100)^2+(J108*(D108+G108)*0.12018)^2),0))</f>
        <v>26</v>
      </c>
      <c r="U108" s="32"/>
    </row>
    <row r="109" customFormat="false" ht="15" hidden="false" customHeight="false" outlineLevel="0" collapsed="false">
      <c r="A109" s="32" t="s">
        <v>198</v>
      </c>
      <c r="B109" s="32" t="s">
        <v>200</v>
      </c>
      <c r="C109" s="32" t="s">
        <v>258</v>
      </c>
      <c r="D109" s="54" t="n">
        <v>234</v>
      </c>
      <c r="E109" s="54" t="n">
        <v>180</v>
      </c>
      <c r="F109" s="65" t="n">
        <f aca="false">IF(E109="","",D109-E109)</f>
        <v>54</v>
      </c>
      <c r="G109" s="54" t="n">
        <v>77</v>
      </c>
      <c r="H109" s="54" t="n">
        <v>58</v>
      </c>
      <c r="I109" s="65" t="n">
        <f aca="false">IF(H109="","",G109-H109)</f>
        <v>19</v>
      </c>
      <c r="J109" s="55" t="n">
        <f aca="false">IF(OR(D109="",D109+G109=0),"",D109/(D109+G109))</f>
        <v>0.752411575562701</v>
      </c>
      <c r="K109" s="55" t="n">
        <f aca="false">IF(E109="","",E109/(E109+H109))</f>
        <v>0.756302521008403</v>
      </c>
      <c r="L109" s="66" t="n">
        <f aca="false">IF(OR(K109="",J109=""),"",(J109-K109)*100)</f>
        <v>-0.389094544570234</v>
      </c>
      <c r="M109" s="36" t="n">
        <v>4.03858339778067</v>
      </c>
      <c r="N109" s="36" t="n">
        <v>2.06821904691509</v>
      </c>
      <c r="O109" s="36" t="n">
        <f aca="false">SQRT(M109^2+N109^2)</f>
        <v>4.53736552272924</v>
      </c>
      <c r="P109" s="55" t="n">
        <f aca="false">IF(J109="","",MAX(0,J109-1.96*O109/100))</f>
        <v>0.663479211317208</v>
      </c>
      <c r="Q109" s="55" t="n">
        <f aca="false">IF(J109="","",MIN(1,J109+1.96*O109/100))</f>
        <v>0.841343939808194</v>
      </c>
      <c r="R109" s="32" t="str">
        <f aca="false">IF(L109="","",IF(ABS(L109)&lt;=O109,"Yes","No"))</f>
        <v>Yes</v>
      </c>
      <c r="S109" s="32" t="str">
        <f aca="false">IF(L109="","",IF(ABS(L109)&lt;=1.96*O109,"Yes","No"))</f>
        <v>Yes</v>
      </c>
      <c r="T109" s="54" t="n">
        <f aca="false">IF(D109="","",ROUND(SQRT(((D109+G109)*O109/100)^2+(J109*(D109+G109)*0.12018)^2),0))</f>
        <v>31</v>
      </c>
      <c r="U109" s="32"/>
    </row>
    <row r="110" customFormat="false" ht="15" hidden="false" customHeight="false" outlineLevel="0" collapsed="false">
      <c r="A110" s="32" t="s">
        <v>198</v>
      </c>
      <c r="B110" s="32" t="s">
        <v>200</v>
      </c>
      <c r="C110" s="32" t="s">
        <v>259</v>
      </c>
      <c r="D110" s="54" t="n">
        <v>308</v>
      </c>
      <c r="E110" s="54" t="n">
        <v>275</v>
      </c>
      <c r="F110" s="65" t="n">
        <f aca="false">IF(E110="","",D110-E110)</f>
        <v>33</v>
      </c>
      <c r="G110" s="54" t="n">
        <v>168</v>
      </c>
      <c r="H110" s="54" t="n">
        <v>147</v>
      </c>
      <c r="I110" s="65" t="n">
        <f aca="false">IF(H110="","",G110-H110)</f>
        <v>21</v>
      </c>
      <c r="J110" s="55" t="n">
        <f aca="false">IF(OR(D110="",D110+G110=0),"",D110/(D110+G110))</f>
        <v>0.647058823529412</v>
      </c>
      <c r="K110" s="55" t="n">
        <f aca="false">IF(E110="","",E110/(E110+H110))</f>
        <v>0.651658767772512</v>
      </c>
      <c r="L110" s="66" t="n">
        <f aca="false">IF(OR(K110="",J110=""),"",(J110-K110)*100)</f>
        <v>-0.459994424310006</v>
      </c>
      <c r="M110" s="36" t="n">
        <v>4.03858339778067</v>
      </c>
      <c r="N110" s="36" t="n">
        <v>2.06821904691509</v>
      </c>
      <c r="O110" s="36" t="n">
        <f aca="false">SQRT(M110^2+N110^2)</f>
        <v>4.53736552272924</v>
      </c>
      <c r="P110" s="55" t="n">
        <f aca="false">IF(J110="","",MAX(0,J110-1.96*O110/100))</f>
        <v>0.558126459283919</v>
      </c>
      <c r="Q110" s="55" t="n">
        <f aca="false">IF(J110="","",MIN(1,J110+1.96*O110/100))</f>
        <v>0.735991187774905</v>
      </c>
      <c r="R110" s="32" t="str">
        <f aca="false">IF(L110="","",IF(ABS(L110)&lt;=O110,"Yes","No"))</f>
        <v>Yes</v>
      </c>
      <c r="S110" s="32" t="str">
        <f aca="false">IF(L110="","",IF(ABS(L110)&lt;=1.96*O110,"Yes","No"))</f>
        <v>Yes</v>
      </c>
      <c r="T110" s="54" t="n">
        <f aca="false">IF(D110="","",ROUND(SQRT(((D110+G110)*O110/100)^2+(J110*(D110+G110)*0.12018)^2),0))</f>
        <v>43</v>
      </c>
      <c r="U110" s="32"/>
    </row>
    <row r="111" customFormat="false" ht="15" hidden="false" customHeight="false" outlineLevel="0" collapsed="false">
      <c r="A111" s="32" t="s">
        <v>198</v>
      </c>
      <c r="B111" s="32" t="s">
        <v>200</v>
      </c>
      <c r="C111" s="32" t="s">
        <v>260</v>
      </c>
      <c r="D111" s="54" t="n">
        <v>266</v>
      </c>
      <c r="E111" s="54" t="n">
        <v>240</v>
      </c>
      <c r="F111" s="65" t="n">
        <f aca="false">IF(E111="","",D111-E111)</f>
        <v>26</v>
      </c>
      <c r="G111" s="54" t="n">
        <v>90</v>
      </c>
      <c r="H111" s="54" t="n">
        <v>61</v>
      </c>
      <c r="I111" s="65" t="n">
        <f aca="false">IF(H111="","",G111-H111)</f>
        <v>29</v>
      </c>
      <c r="J111" s="55" t="n">
        <f aca="false">IF(OR(D111="",D111+G111=0),"",D111/(D111+G111))</f>
        <v>0.747191011235955</v>
      </c>
      <c r="K111" s="55" t="n">
        <f aca="false">IF(E111="","",E111/(E111+H111))</f>
        <v>0.79734219269103</v>
      </c>
      <c r="L111" s="66" t="n">
        <f aca="false">IF(OR(K111="",J111=""),"",(J111-K111)*100)</f>
        <v>-5.01511814550748</v>
      </c>
      <c r="M111" s="36" t="n">
        <v>4.03858339778067</v>
      </c>
      <c r="N111" s="36" t="n">
        <v>2.06821904691509</v>
      </c>
      <c r="O111" s="36" t="n">
        <f aca="false">SQRT(M111^2+N111^2)</f>
        <v>4.53736552272924</v>
      </c>
      <c r="P111" s="55" t="n">
        <f aca="false">IF(J111="","",MAX(0,J111-1.96*O111/100))</f>
        <v>0.658258646990462</v>
      </c>
      <c r="Q111" s="55" t="n">
        <f aca="false">IF(J111="","",MIN(1,J111+1.96*O111/100))</f>
        <v>0.836123375481448</v>
      </c>
      <c r="R111" s="32" t="str">
        <f aca="false">IF(L111="","",IF(ABS(L111)&lt;=O111,"Yes","No"))</f>
        <v>No</v>
      </c>
      <c r="S111" s="32" t="str">
        <f aca="false">IF(L111="","",IF(ABS(L111)&lt;=1.96*O111,"Yes","No"))</f>
        <v>Yes</v>
      </c>
      <c r="T111" s="54" t="n">
        <f aca="false">IF(D111="","",ROUND(SQRT(((D111+G111)*O111/100)^2+(J111*(D111+G111)*0.12018)^2),0))</f>
        <v>36</v>
      </c>
      <c r="U111" s="32"/>
    </row>
    <row r="112" customFormat="false" ht="15" hidden="false" customHeight="false" outlineLevel="0" collapsed="false">
      <c r="A112" s="32" t="s">
        <v>198</v>
      </c>
      <c r="B112" s="32" t="s">
        <v>261</v>
      </c>
      <c r="C112" s="32" t="s">
        <v>262</v>
      </c>
      <c r="D112" s="54" t="n">
        <v>430</v>
      </c>
      <c r="E112" s="54" t="n">
        <v>472</v>
      </c>
      <c r="F112" s="65" t="n">
        <f aca="false">IF(E112="","",D112-E112)</f>
        <v>-42</v>
      </c>
      <c r="G112" s="54" t="n">
        <v>171</v>
      </c>
      <c r="H112" s="54" t="n">
        <v>160</v>
      </c>
      <c r="I112" s="65" t="n">
        <f aca="false">IF(H112="","",G112-H112)</f>
        <v>11</v>
      </c>
      <c r="J112" s="55" t="n">
        <f aca="false">IF(OR(D112="",D112+G112=0),"",D112/(D112+G112))</f>
        <v>0.715474209650582</v>
      </c>
      <c r="K112" s="55" t="n">
        <f aca="false">IF(E112="","",E112/(E112+H112))</f>
        <v>0.746835443037975</v>
      </c>
      <c r="L112" s="66" t="n">
        <f aca="false">IF(OR(K112="",J112=""),"",(J112-K112)*100)</f>
        <v>-3.13612333873923</v>
      </c>
      <c r="M112" s="36" t="n">
        <v>2.71109690386782</v>
      </c>
      <c r="N112" s="36" t="n">
        <v>2.06821904691509</v>
      </c>
      <c r="O112" s="36" t="n">
        <f aca="false">SQRT(M112^2+N112^2)</f>
        <v>3.40992323200744</v>
      </c>
      <c r="P112" s="55" t="n">
        <f aca="false">IF(J112="","",MAX(0,J112-1.96*O112/100))</f>
        <v>0.648639714303237</v>
      </c>
      <c r="Q112" s="55" t="n">
        <f aca="false">IF(J112="","",MIN(1,J112+1.96*O112/100))</f>
        <v>0.782308704997928</v>
      </c>
      <c r="R112" s="32" t="str">
        <f aca="false">IF(L112="","",IF(ABS(L112)&lt;=O112,"Yes","No"))</f>
        <v>Yes</v>
      </c>
      <c r="S112" s="32" t="str">
        <f aca="false">IF(L112="","",IF(ABS(L112)&lt;=1.96*O112,"Yes","No"))</f>
        <v>Yes</v>
      </c>
      <c r="T112" s="54" t="n">
        <f aca="false">IF(D112="","",ROUND(SQRT(((D112+G112)*O112/100)^2+(J112*(D112+G112)*0.07897)^2),0))</f>
        <v>40</v>
      </c>
      <c r="U112" s="32"/>
    </row>
    <row r="113" customFormat="false" ht="15" hidden="false" customHeight="false" outlineLevel="0" collapsed="false">
      <c r="A113" s="32" t="s">
        <v>198</v>
      </c>
      <c r="B113" s="32" t="s">
        <v>261</v>
      </c>
      <c r="C113" s="32" t="s">
        <v>263</v>
      </c>
      <c r="D113" s="54" t="n">
        <v>301</v>
      </c>
      <c r="E113" s="54" t="n">
        <v>324</v>
      </c>
      <c r="F113" s="65" t="n">
        <f aca="false">IF(E113="","",D113-E113)</f>
        <v>-23</v>
      </c>
      <c r="G113" s="54" t="n">
        <v>154</v>
      </c>
      <c r="H113" s="54" t="n">
        <v>138</v>
      </c>
      <c r="I113" s="65" t="n">
        <f aca="false">IF(H113="","",G113-H113)</f>
        <v>16</v>
      </c>
      <c r="J113" s="55" t="n">
        <f aca="false">IF(OR(D113="",D113+G113=0),"",D113/(D113+G113))</f>
        <v>0.661538461538462</v>
      </c>
      <c r="K113" s="55" t="n">
        <f aca="false">IF(E113="","",E113/(E113+H113))</f>
        <v>0.701298701298701</v>
      </c>
      <c r="L113" s="66" t="n">
        <f aca="false">IF(OR(K113="",J113=""),"",(J113-K113)*100)</f>
        <v>-3.97602397602398</v>
      </c>
      <c r="M113" s="36" t="n">
        <v>4.03858339778067</v>
      </c>
      <c r="N113" s="36" t="n">
        <v>2.06821904691509</v>
      </c>
      <c r="O113" s="36" t="n">
        <f aca="false">SQRT(M113^2+N113^2)</f>
        <v>4.53736552272924</v>
      </c>
      <c r="P113" s="55" t="n">
        <f aca="false">IF(J113="","",MAX(0,J113-1.96*O113/100))</f>
        <v>0.572606097292968</v>
      </c>
      <c r="Q113" s="55" t="n">
        <f aca="false">IF(J113="","",MIN(1,J113+1.96*O113/100))</f>
        <v>0.750470825783955</v>
      </c>
      <c r="R113" s="32" t="str">
        <f aca="false">IF(L113="","",IF(ABS(L113)&lt;=O113,"Yes","No"))</f>
        <v>Yes</v>
      </c>
      <c r="S113" s="32" t="str">
        <f aca="false">IF(L113="","",IF(ABS(L113)&lt;=1.96*O113,"Yes","No"))</f>
        <v>Yes</v>
      </c>
      <c r="T113" s="54" t="n">
        <f aca="false">IF(D113="","",ROUND(SQRT(((D113+G113)*O113/100)^2+(J113*(D113+G113)*0.12018)^2),0))</f>
        <v>42</v>
      </c>
      <c r="U113" s="32"/>
    </row>
    <row r="114" customFormat="false" ht="15" hidden="false" customHeight="false" outlineLevel="0" collapsed="false">
      <c r="A114" s="32" t="s">
        <v>198</v>
      </c>
      <c r="B114" s="32" t="s">
        <v>261</v>
      </c>
      <c r="C114" s="32" t="s">
        <v>264</v>
      </c>
      <c r="D114" s="54" t="n">
        <v>335</v>
      </c>
      <c r="E114" s="54" t="n">
        <v>366</v>
      </c>
      <c r="F114" s="65" t="n">
        <f aca="false">IF(E114="","",D114-E114)</f>
        <v>-31</v>
      </c>
      <c r="G114" s="54" t="n">
        <v>140</v>
      </c>
      <c r="H114" s="54" t="n">
        <v>124</v>
      </c>
      <c r="I114" s="65" t="n">
        <f aca="false">IF(H114="","",G114-H114)</f>
        <v>16</v>
      </c>
      <c r="J114" s="55" t="n">
        <f aca="false">IF(OR(D114="",D114+G114=0),"",D114/(D114+G114))</f>
        <v>0.705263157894737</v>
      </c>
      <c r="K114" s="55" t="n">
        <f aca="false">IF(E114="","",E114/(E114+H114))</f>
        <v>0.746938775510204</v>
      </c>
      <c r="L114" s="66" t="n">
        <f aca="false">IF(OR(K114="",J114=""),"",(J114-K114)*100)</f>
        <v>-4.16756176154672</v>
      </c>
      <c r="M114" s="36" t="n">
        <v>4.03858339778067</v>
      </c>
      <c r="N114" s="36" t="n">
        <v>2.06821904691509</v>
      </c>
      <c r="O114" s="36" t="n">
        <f aca="false">SQRT(M114^2+N114^2)</f>
        <v>4.53736552272924</v>
      </c>
      <c r="P114" s="55" t="n">
        <f aca="false">IF(J114="","",MAX(0,J114-1.96*O114/100))</f>
        <v>0.616330793649244</v>
      </c>
      <c r="Q114" s="55" t="n">
        <f aca="false">IF(J114="","",MIN(1,J114+1.96*O114/100))</f>
        <v>0.79419552214023</v>
      </c>
      <c r="R114" s="32" t="str">
        <f aca="false">IF(L114="","",IF(ABS(L114)&lt;=O114,"Yes","No"))</f>
        <v>Yes</v>
      </c>
      <c r="S114" s="32" t="str">
        <f aca="false">IF(L114="","",IF(ABS(L114)&lt;=1.96*O114,"Yes","No"))</f>
        <v>Yes</v>
      </c>
      <c r="T114" s="54" t="n">
        <f aca="false">IF(D114="","",ROUND(SQRT(((D114+G114)*O114/100)^2+(J114*(D114+G114)*0.12018)^2),0))</f>
        <v>46</v>
      </c>
      <c r="U114" s="32"/>
    </row>
    <row r="115" customFormat="false" ht="15" hidden="false" customHeight="false" outlineLevel="0" collapsed="false">
      <c r="A115" s="32" t="s">
        <v>198</v>
      </c>
      <c r="B115" s="32" t="s">
        <v>261</v>
      </c>
      <c r="C115" s="32" t="s">
        <v>265</v>
      </c>
      <c r="D115" s="54" t="n">
        <v>364</v>
      </c>
      <c r="E115" s="54" t="n">
        <v>415</v>
      </c>
      <c r="F115" s="65" t="n">
        <f aca="false">IF(E115="","",D115-E115)</f>
        <v>-51</v>
      </c>
      <c r="G115" s="54" t="n">
        <v>166</v>
      </c>
      <c r="H115" s="54" t="n">
        <v>166</v>
      </c>
      <c r="I115" s="65" t="n">
        <f aca="false">IF(H115="","",G115-H115)</f>
        <v>0</v>
      </c>
      <c r="J115" s="55" t="n">
        <f aca="false">IF(OR(D115="",D115+G115=0),"",D115/(D115+G115))</f>
        <v>0.686792452830189</v>
      </c>
      <c r="K115" s="55" t="n">
        <f aca="false">IF(E115="","",E115/(E115+H115))</f>
        <v>0.714285714285714</v>
      </c>
      <c r="L115" s="66" t="n">
        <f aca="false">IF(OR(K115="",J115=""),"",(J115-K115)*100)</f>
        <v>-2.74932614555257</v>
      </c>
      <c r="M115" s="36" t="n">
        <v>2.71109690386782</v>
      </c>
      <c r="N115" s="36" t="n">
        <v>2.06821904691509</v>
      </c>
      <c r="O115" s="36" t="n">
        <f aca="false">SQRT(M115^2+N115^2)</f>
        <v>3.40992323200744</v>
      </c>
      <c r="P115" s="55" t="n">
        <f aca="false">IF(J115="","",MAX(0,J115-1.96*O115/100))</f>
        <v>0.619957957482843</v>
      </c>
      <c r="Q115" s="55" t="n">
        <f aca="false">IF(J115="","",MIN(1,J115+1.96*O115/100))</f>
        <v>0.753626948177534</v>
      </c>
      <c r="R115" s="32" t="str">
        <f aca="false">IF(L115="","",IF(ABS(L115)&lt;=O115,"Yes","No"))</f>
        <v>Yes</v>
      </c>
      <c r="S115" s="32" t="str">
        <f aca="false">IF(L115="","",IF(ABS(L115)&lt;=1.96*O115,"Yes","No"))</f>
        <v>Yes</v>
      </c>
      <c r="T115" s="54" t="n">
        <f aca="false">IF(D115="","",ROUND(SQRT(((D115+G115)*O115/100)^2+(J115*(D115+G115)*0.07897)^2),0))</f>
        <v>34</v>
      </c>
      <c r="U115" s="32"/>
    </row>
    <row r="116" customFormat="false" ht="15" hidden="false" customHeight="false" outlineLevel="0" collapsed="false">
      <c r="A116" s="32" t="s">
        <v>198</v>
      </c>
      <c r="B116" s="32" t="s">
        <v>261</v>
      </c>
      <c r="C116" s="32" t="s">
        <v>266</v>
      </c>
      <c r="D116" s="54" t="n">
        <v>555</v>
      </c>
      <c r="E116" s="54" t="n">
        <v>571</v>
      </c>
      <c r="F116" s="65" t="n">
        <f aca="false">IF(E116="","",D116-E116)</f>
        <v>-16</v>
      </c>
      <c r="G116" s="54" t="n">
        <v>281</v>
      </c>
      <c r="H116" s="54" t="n">
        <v>293</v>
      </c>
      <c r="I116" s="65" t="n">
        <f aca="false">IF(H116="","",G116-H116)</f>
        <v>-12</v>
      </c>
      <c r="J116" s="55" t="n">
        <f aca="false">IF(OR(D116="",D116+G116=0),"",D116/(D116+G116))</f>
        <v>0.663875598086124</v>
      </c>
      <c r="K116" s="55" t="n">
        <f aca="false">IF(E116="","",E116/(E116+H116))</f>
        <v>0.66087962962963</v>
      </c>
      <c r="L116" s="66" t="n">
        <f aca="false">IF(OR(K116="",J116=""),"",(J116-K116)*100)</f>
        <v>0.299596845649475</v>
      </c>
      <c r="M116" s="36" t="n">
        <v>2.71109690386782</v>
      </c>
      <c r="N116" s="36" t="n">
        <v>2.06821904691509</v>
      </c>
      <c r="O116" s="36" t="n">
        <f aca="false">SQRT(M116^2+N116^2)</f>
        <v>3.40992323200744</v>
      </c>
      <c r="P116" s="55" t="n">
        <f aca="false">IF(J116="","",MAX(0,J116-1.96*O116/100))</f>
        <v>0.597041102738779</v>
      </c>
      <c r="Q116" s="55" t="n">
        <f aca="false">IF(J116="","",MIN(1,J116+1.96*O116/100))</f>
        <v>0.73071009343347</v>
      </c>
      <c r="R116" s="32" t="str">
        <f aca="false">IF(L116="","",IF(ABS(L116)&lt;=O116,"Yes","No"))</f>
        <v>Yes</v>
      </c>
      <c r="S116" s="32" t="str">
        <f aca="false">IF(L116="","",IF(ABS(L116)&lt;=1.96*O116,"Yes","No"))</f>
        <v>Yes</v>
      </c>
      <c r="T116" s="54" t="n">
        <f aca="false">IF(D116="","",ROUND(SQRT(((D116+G116)*O116/100)^2+(J116*(D116+G116)*0.07897)^2),0))</f>
        <v>52</v>
      </c>
      <c r="U116" s="32"/>
    </row>
    <row r="117" customFormat="false" ht="15" hidden="false" customHeight="false" outlineLevel="0" collapsed="false">
      <c r="A117" s="32" t="s">
        <v>198</v>
      </c>
      <c r="B117" s="32" t="s">
        <v>261</v>
      </c>
      <c r="C117" s="32" t="s">
        <v>267</v>
      </c>
      <c r="D117" s="54" t="n">
        <v>376</v>
      </c>
      <c r="E117" s="54" t="n">
        <v>400</v>
      </c>
      <c r="F117" s="65" t="n">
        <f aca="false">IF(E117="","",D117-E117)</f>
        <v>-24</v>
      </c>
      <c r="G117" s="54" t="n">
        <v>214</v>
      </c>
      <c r="H117" s="54" t="n">
        <v>220</v>
      </c>
      <c r="I117" s="65" t="n">
        <f aca="false">IF(H117="","",G117-H117)</f>
        <v>-6</v>
      </c>
      <c r="J117" s="55" t="n">
        <f aca="false">IF(OR(D117="",D117+G117=0),"",D117/(D117+G117))</f>
        <v>0.63728813559322</v>
      </c>
      <c r="K117" s="55" t="n">
        <f aca="false">IF(E117="","",E117/(E117+H117))</f>
        <v>0.645161290322581</v>
      </c>
      <c r="L117" s="66" t="n">
        <f aca="false">IF(OR(K117="",J117=""),"",(J117-K117)*100)</f>
        <v>-0.787315472936034</v>
      </c>
      <c r="M117" s="36" t="n">
        <v>2.71109690386782</v>
      </c>
      <c r="N117" s="36" t="n">
        <v>2.06821904691509</v>
      </c>
      <c r="O117" s="36" t="n">
        <f aca="false">SQRT(M117^2+N117^2)</f>
        <v>3.40992323200744</v>
      </c>
      <c r="P117" s="55" t="n">
        <f aca="false">IF(J117="","",MAX(0,J117-1.96*O117/100))</f>
        <v>0.570453640245874</v>
      </c>
      <c r="Q117" s="55" t="n">
        <f aca="false">IF(J117="","",MIN(1,J117+1.96*O117/100))</f>
        <v>0.704122630940566</v>
      </c>
      <c r="R117" s="32" t="str">
        <f aca="false">IF(L117="","",IF(ABS(L117)&lt;=O117,"Yes","No"))</f>
        <v>Yes</v>
      </c>
      <c r="S117" s="32" t="str">
        <f aca="false">IF(L117="","",IF(ABS(L117)&lt;=1.96*O117,"Yes","No"))</f>
        <v>Yes</v>
      </c>
      <c r="T117" s="54" t="n">
        <f aca="false">IF(D117="","",ROUND(SQRT(((D117+G117)*O117/100)^2+(J117*(D117+G117)*0.07897)^2),0))</f>
        <v>36</v>
      </c>
      <c r="U117" s="32"/>
    </row>
    <row r="118" customFormat="false" ht="15" hidden="false" customHeight="false" outlineLevel="0" collapsed="false">
      <c r="A118" s="32" t="s">
        <v>198</v>
      </c>
      <c r="B118" s="32" t="s">
        <v>261</v>
      </c>
      <c r="C118" s="32" t="s">
        <v>268</v>
      </c>
      <c r="D118" s="54" t="n">
        <v>430</v>
      </c>
      <c r="E118" s="54" t="n">
        <v>465</v>
      </c>
      <c r="F118" s="65" t="n">
        <f aca="false">IF(E118="","",D118-E118)</f>
        <v>-35</v>
      </c>
      <c r="G118" s="54" t="n">
        <v>295</v>
      </c>
      <c r="H118" s="54" t="n">
        <v>283</v>
      </c>
      <c r="I118" s="65" t="n">
        <f aca="false">IF(H118="","",G118-H118)</f>
        <v>12</v>
      </c>
      <c r="J118" s="55" t="n">
        <f aca="false">IF(OR(D118="",D118+G118=0),"",D118/(D118+G118))</f>
        <v>0.593103448275862</v>
      </c>
      <c r="K118" s="55" t="n">
        <f aca="false">IF(E118="","",E118/(E118+H118))</f>
        <v>0.621657754010695</v>
      </c>
      <c r="L118" s="66" t="n">
        <f aca="false">IF(OR(K118="",J118=""),"",(J118-K118)*100)</f>
        <v>-2.85543057348332</v>
      </c>
      <c r="M118" s="36" t="n">
        <v>2.71109690386782</v>
      </c>
      <c r="N118" s="36" t="n">
        <v>2.06821904691509</v>
      </c>
      <c r="O118" s="36" t="n">
        <f aca="false">SQRT(M118^2+N118^2)</f>
        <v>3.40992323200744</v>
      </c>
      <c r="P118" s="55" t="n">
        <f aca="false">IF(J118="","",MAX(0,J118-1.96*O118/100))</f>
        <v>0.526268952928516</v>
      </c>
      <c r="Q118" s="55" t="n">
        <f aca="false">IF(J118="","",MIN(1,J118+1.96*O118/100))</f>
        <v>0.659937943623208</v>
      </c>
      <c r="R118" s="32" t="str">
        <f aca="false">IF(L118="","",IF(ABS(L118)&lt;=O118,"Yes","No"))</f>
        <v>Yes</v>
      </c>
      <c r="S118" s="32" t="str">
        <f aca="false">IF(L118="","",IF(ABS(L118)&lt;=1.96*O118,"Yes","No"))</f>
        <v>Yes</v>
      </c>
      <c r="T118" s="54" t="n">
        <f aca="false">IF(D118="","",ROUND(SQRT(((D118+G118)*O118/100)^2+(J118*(D118+G118)*0.07897)^2),0))</f>
        <v>42</v>
      </c>
      <c r="U118" s="32"/>
    </row>
    <row r="119" customFormat="false" ht="15" hidden="false" customHeight="false" outlineLevel="0" collapsed="false">
      <c r="A119" s="32" t="s">
        <v>198</v>
      </c>
      <c r="B119" s="32" t="s">
        <v>261</v>
      </c>
      <c r="C119" s="32" t="s">
        <v>269</v>
      </c>
      <c r="D119" s="54" t="n">
        <v>501</v>
      </c>
      <c r="E119" s="54" t="n">
        <v>583</v>
      </c>
      <c r="F119" s="65" t="n">
        <f aca="false">IF(E119="","",D119-E119)</f>
        <v>-82</v>
      </c>
      <c r="G119" s="54" t="n">
        <v>342</v>
      </c>
      <c r="H119" s="54" t="n">
        <v>335</v>
      </c>
      <c r="I119" s="65" t="n">
        <f aca="false">IF(H119="","",G119-H119)</f>
        <v>7</v>
      </c>
      <c r="J119" s="55" t="n">
        <f aca="false">IF(OR(D119="",D119+G119=0),"",D119/(D119+G119))</f>
        <v>0.594306049822064</v>
      </c>
      <c r="K119" s="55" t="n">
        <f aca="false">IF(E119="","",E119/(E119+H119))</f>
        <v>0.635076252723312</v>
      </c>
      <c r="L119" s="66" t="n">
        <f aca="false">IF(OR(K119="",J119=""),"",(J119-K119)*100)</f>
        <v>-4.07702029012476</v>
      </c>
      <c r="M119" s="36" t="n">
        <v>2.38682338309964</v>
      </c>
      <c r="N119" s="36" t="n">
        <v>2.06821904691509</v>
      </c>
      <c r="O119" s="36" t="n">
        <f aca="false">SQRT(M119^2+N119^2)</f>
        <v>3.15823619891445</v>
      </c>
      <c r="P119" s="55" t="n">
        <f aca="false">IF(J119="","",MAX(0,J119-1.96*O119/100))</f>
        <v>0.532404620323341</v>
      </c>
      <c r="Q119" s="55" t="n">
        <f aca="false">IF(J119="","",MIN(1,J119+1.96*O119/100))</f>
        <v>0.656207479320787</v>
      </c>
      <c r="R119" s="32" t="str">
        <f aca="false">IF(L119="","",IF(ABS(L119)&lt;=O119,"Yes","No"))</f>
        <v>No</v>
      </c>
      <c r="S119" s="32" t="str">
        <f aca="false">IF(L119="","",IF(ABS(L119)&lt;=1.96*O119,"Yes","No"))</f>
        <v>Yes</v>
      </c>
      <c r="T119" s="54" t="n">
        <f aca="false">IF(D119="","",ROUND(SQRT(((D119+G119)*O119/100)^2+(J119*(D119+G119)*0.07933)^2),0))</f>
        <v>48</v>
      </c>
      <c r="U119" s="32"/>
    </row>
    <row r="120" customFormat="false" ht="15" hidden="false" customHeight="false" outlineLevel="0" collapsed="false">
      <c r="A120" s="32" t="s">
        <v>198</v>
      </c>
      <c r="B120" s="32" t="s">
        <v>261</v>
      </c>
      <c r="C120" s="32" t="s">
        <v>270</v>
      </c>
      <c r="D120" s="54" t="n">
        <v>408</v>
      </c>
      <c r="E120" s="54" t="n">
        <v>415</v>
      </c>
      <c r="F120" s="65" t="n">
        <f aca="false">IF(E120="","",D120-E120)</f>
        <v>-7</v>
      </c>
      <c r="G120" s="54" t="n">
        <v>238</v>
      </c>
      <c r="H120" s="54" t="n">
        <v>238</v>
      </c>
      <c r="I120" s="65" t="n">
        <f aca="false">IF(H120="","",G120-H120)</f>
        <v>0</v>
      </c>
      <c r="J120" s="55" t="n">
        <f aca="false">IF(OR(D120="",D120+G120=0),"",D120/(D120+G120))</f>
        <v>0.631578947368421</v>
      </c>
      <c r="K120" s="55" t="n">
        <f aca="false">IF(E120="","",E120/(E120+H120))</f>
        <v>0.635528330781011</v>
      </c>
      <c r="L120" s="66" t="n">
        <f aca="false">IF(OR(K120="",J120=""),"",(J120-K120)*100)</f>
        <v>-0.394938341258966</v>
      </c>
      <c r="M120" s="36" t="n">
        <v>2.71109690386782</v>
      </c>
      <c r="N120" s="36" t="n">
        <v>2.06821904691509</v>
      </c>
      <c r="O120" s="36" t="n">
        <f aca="false">SQRT(M120^2+N120^2)</f>
        <v>3.40992323200744</v>
      </c>
      <c r="P120" s="55" t="n">
        <f aca="false">IF(J120="","",MAX(0,J120-1.96*O120/100))</f>
        <v>0.564744452021075</v>
      </c>
      <c r="Q120" s="55" t="n">
        <f aca="false">IF(J120="","",MIN(1,J120+1.96*O120/100))</f>
        <v>0.698413442715767</v>
      </c>
      <c r="R120" s="32" t="str">
        <f aca="false">IF(L120="","",IF(ABS(L120)&lt;=O120,"Yes","No"))</f>
        <v>Yes</v>
      </c>
      <c r="S120" s="32" t="str">
        <f aca="false">IF(L120="","",IF(ABS(L120)&lt;=1.96*O120,"Yes","No"))</f>
        <v>Yes</v>
      </c>
      <c r="T120" s="54" t="n">
        <f aca="false">IF(D120="","",ROUND(SQRT(((D120+G120)*O120/100)^2+(J120*(D120+G120)*0.07897)^2),0))</f>
        <v>39</v>
      </c>
      <c r="U120" s="32"/>
    </row>
    <row r="121" customFormat="false" ht="15" hidden="false" customHeight="false" outlineLevel="0" collapsed="false">
      <c r="A121" s="32" t="s">
        <v>198</v>
      </c>
      <c r="B121" s="32" t="s">
        <v>261</v>
      </c>
      <c r="C121" s="32" t="s">
        <v>271</v>
      </c>
      <c r="D121" s="54" t="n">
        <v>303</v>
      </c>
      <c r="E121" s="54" t="n">
        <v>332</v>
      </c>
      <c r="F121" s="65" t="n">
        <f aca="false">IF(E121="","",D121-E121)</f>
        <v>-29</v>
      </c>
      <c r="G121" s="54" t="n">
        <v>220</v>
      </c>
      <c r="H121" s="54" t="n">
        <v>255</v>
      </c>
      <c r="I121" s="65" t="n">
        <f aca="false">IF(H121="","",G121-H121)</f>
        <v>-35</v>
      </c>
      <c r="J121" s="55" t="n">
        <f aca="false">IF(OR(D121="",D121+G121=0),"",D121/(D121+G121))</f>
        <v>0.579349904397706</v>
      </c>
      <c r="K121" s="55" t="n">
        <f aca="false">IF(E121="","",E121/(E121+H121))</f>
        <v>0.565587734241908</v>
      </c>
      <c r="L121" s="66" t="n">
        <f aca="false">IF(OR(K121="",J121=""),"",(J121-K121)*100)</f>
        <v>1.37621701557975</v>
      </c>
      <c r="M121" s="36" t="n">
        <v>4.03858339778067</v>
      </c>
      <c r="N121" s="36" t="n">
        <v>2.06821904691509</v>
      </c>
      <c r="O121" s="36" t="n">
        <f aca="false">SQRT(M121^2+N121^2)</f>
        <v>4.53736552272924</v>
      </c>
      <c r="P121" s="55" t="n">
        <f aca="false">IF(J121="","",MAX(0,J121-1.96*O121/100))</f>
        <v>0.490417540152212</v>
      </c>
      <c r="Q121" s="55" t="n">
        <f aca="false">IF(J121="","",MIN(1,J121+1.96*O121/100))</f>
        <v>0.668282268643199</v>
      </c>
      <c r="R121" s="32" t="str">
        <f aca="false">IF(L121="","",IF(ABS(L121)&lt;=O121,"Yes","No"))</f>
        <v>Yes</v>
      </c>
      <c r="S121" s="32" t="str">
        <f aca="false">IF(L121="","",IF(ABS(L121)&lt;=1.96*O121,"Yes","No"))</f>
        <v>Yes</v>
      </c>
      <c r="T121" s="54" t="n">
        <f aca="false">IF(D121="","",ROUND(SQRT(((D121+G121)*O121/100)^2+(J121*(D121+G121)*0.12018)^2),0))</f>
        <v>43</v>
      </c>
      <c r="U121" s="32"/>
    </row>
    <row r="122" customFormat="false" ht="15" hidden="false" customHeight="false" outlineLevel="0" collapsed="false">
      <c r="A122" s="32" t="s">
        <v>198</v>
      </c>
      <c r="B122" s="32" t="s">
        <v>261</v>
      </c>
      <c r="C122" s="32" t="s">
        <v>272</v>
      </c>
      <c r="D122" s="54" t="n">
        <v>406</v>
      </c>
      <c r="E122" s="54" t="n">
        <v>418</v>
      </c>
      <c r="F122" s="65" t="n">
        <f aca="false">IF(E122="","",D122-E122)</f>
        <v>-12</v>
      </c>
      <c r="G122" s="54" t="n">
        <v>224</v>
      </c>
      <c r="H122" s="54" t="n">
        <v>222</v>
      </c>
      <c r="I122" s="65" t="n">
        <f aca="false">IF(H122="","",G122-H122)</f>
        <v>2</v>
      </c>
      <c r="J122" s="55" t="n">
        <f aca="false">IF(OR(D122="",D122+G122=0),"",D122/(D122+G122))</f>
        <v>0.644444444444445</v>
      </c>
      <c r="K122" s="55" t="n">
        <f aca="false">IF(E122="","",E122/(E122+H122))</f>
        <v>0.653125</v>
      </c>
      <c r="L122" s="66" t="n">
        <f aca="false">IF(OR(K122="",J122=""),"",(J122-K122)*100)</f>
        <v>-0.868055555555547</v>
      </c>
      <c r="M122" s="36" t="n">
        <v>2.71109690386782</v>
      </c>
      <c r="N122" s="36" t="n">
        <v>2.06821904691509</v>
      </c>
      <c r="O122" s="36" t="n">
        <f aca="false">SQRT(M122^2+N122^2)</f>
        <v>3.40992323200744</v>
      </c>
      <c r="P122" s="55" t="n">
        <f aca="false">IF(J122="","",MAX(0,J122-1.96*O122/100))</f>
        <v>0.577609949097099</v>
      </c>
      <c r="Q122" s="55" t="n">
        <f aca="false">IF(J122="","",MIN(1,J122+1.96*O122/100))</f>
        <v>0.71127893979179</v>
      </c>
      <c r="R122" s="32" t="str">
        <f aca="false">IF(L122="","",IF(ABS(L122)&lt;=O122,"Yes","No"))</f>
        <v>Yes</v>
      </c>
      <c r="S122" s="32" t="str">
        <f aca="false">IF(L122="","",IF(ABS(L122)&lt;=1.96*O122,"Yes","No"))</f>
        <v>Yes</v>
      </c>
      <c r="T122" s="54" t="n">
        <f aca="false">IF(D122="","",ROUND(SQRT(((D122+G122)*O122/100)^2+(J122*(D122+G122)*0.07897)^2),0))</f>
        <v>39</v>
      </c>
      <c r="U122" s="32"/>
    </row>
    <row r="123" customFormat="false" ht="15" hidden="false" customHeight="false" outlineLevel="0" collapsed="false">
      <c r="A123" s="32" t="s">
        <v>198</v>
      </c>
      <c r="B123" s="32" t="s">
        <v>261</v>
      </c>
      <c r="C123" s="32" t="s">
        <v>273</v>
      </c>
      <c r="D123" s="54" t="n">
        <v>391</v>
      </c>
      <c r="E123" s="54" t="n">
        <v>425</v>
      </c>
      <c r="F123" s="65" t="n">
        <f aca="false">IF(E123="","",D123-E123)</f>
        <v>-34</v>
      </c>
      <c r="G123" s="54" t="n">
        <v>265</v>
      </c>
      <c r="H123" s="54" t="n">
        <v>271</v>
      </c>
      <c r="I123" s="65" t="n">
        <f aca="false">IF(H123="","",G123-H123)</f>
        <v>-6</v>
      </c>
      <c r="J123" s="55" t="n">
        <f aca="false">IF(OR(D123="",D123+G123=0),"",D123/(D123+G123))</f>
        <v>0.596036585365854</v>
      </c>
      <c r="K123" s="55" t="n">
        <f aca="false">IF(E123="","",E123/(E123+H123))</f>
        <v>0.610632183908046</v>
      </c>
      <c r="L123" s="66" t="n">
        <f aca="false">IF(OR(K123="",J123=""),"",(J123-K123)*100)</f>
        <v>-1.45955985421923</v>
      </c>
      <c r="M123" s="36" t="n">
        <v>2.71109690386782</v>
      </c>
      <c r="N123" s="36" t="n">
        <v>2.06821904691509</v>
      </c>
      <c r="O123" s="36" t="n">
        <f aca="false">SQRT(M123^2+N123^2)</f>
        <v>3.40992323200744</v>
      </c>
      <c r="P123" s="55" t="n">
        <f aca="false">IF(J123="","",MAX(0,J123-1.96*O123/100))</f>
        <v>0.529202090018508</v>
      </c>
      <c r="Q123" s="55" t="n">
        <f aca="false">IF(J123="","",MIN(1,J123+1.96*O123/100))</f>
        <v>0.662871080713199</v>
      </c>
      <c r="R123" s="32" t="str">
        <f aca="false">IF(L123="","",IF(ABS(L123)&lt;=O123,"Yes","No"))</f>
        <v>Yes</v>
      </c>
      <c r="S123" s="32" t="str">
        <f aca="false">IF(L123="","",IF(ABS(L123)&lt;=1.96*O123,"Yes","No"))</f>
        <v>Yes</v>
      </c>
      <c r="T123" s="54" t="n">
        <f aca="false">IF(D123="","",ROUND(SQRT(((D123+G123)*O123/100)^2+(J123*(D123+G123)*0.07897)^2),0))</f>
        <v>38</v>
      </c>
      <c r="U123" s="32"/>
    </row>
    <row r="124" customFormat="false" ht="15" hidden="false" customHeight="false" outlineLevel="0" collapsed="false">
      <c r="A124" s="32" t="s">
        <v>198</v>
      </c>
      <c r="B124" s="32" t="s">
        <v>274</v>
      </c>
      <c r="C124" s="32" t="s">
        <v>275</v>
      </c>
      <c r="D124" s="54" t="n">
        <v>367</v>
      </c>
      <c r="E124" s="54" t="n">
        <v>392</v>
      </c>
      <c r="F124" s="65" t="n">
        <f aca="false">IF(E124="","",D124-E124)</f>
        <v>-25</v>
      </c>
      <c r="G124" s="54" t="n">
        <v>263</v>
      </c>
      <c r="H124" s="54" t="n">
        <v>281</v>
      </c>
      <c r="I124" s="65" t="n">
        <f aca="false">IF(H124="","",G124-H124)</f>
        <v>-18</v>
      </c>
      <c r="J124" s="55" t="n">
        <f aca="false">IF(OR(D124="",D124+G124=0),"",D124/(D124+G124))</f>
        <v>0.582539682539683</v>
      </c>
      <c r="K124" s="55" t="n">
        <f aca="false">IF(E124="","",E124/(E124+H124))</f>
        <v>0.582466567607727</v>
      </c>
      <c r="L124" s="66" t="n">
        <f aca="false">IF(OR(K124="",J124=""),"",(J124-K124)*100)</f>
        <v>0.00731149319559421</v>
      </c>
      <c r="M124" s="36" t="n">
        <v>2.71109690386782</v>
      </c>
      <c r="N124" s="36" t="n">
        <v>2.06821904691509</v>
      </c>
      <c r="O124" s="36" t="n">
        <f aca="false">SQRT(M124^2+N124^2)</f>
        <v>3.40992323200744</v>
      </c>
      <c r="P124" s="55" t="n">
        <f aca="false">IF(J124="","",MAX(0,J124-1.96*O124/100))</f>
        <v>0.515705187192337</v>
      </c>
      <c r="Q124" s="55" t="n">
        <f aca="false">IF(J124="","",MIN(1,J124+1.96*O124/100))</f>
        <v>0.649374177887028</v>
      </c>
      <c r="R124" s="32" t="str">
        <f aca="false">IF(L124="","",IF(ABS(L124)&lt;=O124,"Yes","No"))</f>
        <v>Yes</v>
      </c>
      <c r="S124" s="32" t="str">
        <f aca="false">IF(L124="","",IF(ABS(L124)&lt;=1.96*O124,"Yes","No"))</f>
        <v>Yes</v>
      </c>
      <c r="T124" s="54" t="n">
        <f aca="false">IF(D124="","",ROUND(SQRT(((D124+G124)*O124/100)^2+(J124*(D124+G124)*0.07897)^2),0))</f>
        <v>36</v>
      </c>
      <c r="U124" s="32"/>
    </row>
    <row r="125" customFormat="false" ht="15" hidden="false" customHeight="false" outlineLevel="0" collapsed="false">
      <c r="A125" s="32" t="s">
        <v>198</v>
      </c>
      <c r="B125" s="32" t="s">
        <v>274</v>
      </c>
      <c r="C125" s="32" t="s">
        <v>276</v>
      </c>
      <c r="D125" s="54" t="n">
        <v>340</v>
      </c>
      <c r="E125" s="54" t="n">
        <v>334</v>
      </c>
      <c r="F125" s="65" t="n">
        <f aca="false">IF(E125="","",D125-E125)</f>
        <v>6</v>
      </c>
      <c r="G125" s="54" t="n">
        <v>339</v>
      </c>
      <c r="H125" s="54" t="n">
        <v>333</v>
      </c>
      <c r="I125" s="65" t="n">
        <f aca="false">IF(H125="","",G125-H125)</f>
        <v>6</v>
      </c>
      <c r="J125" s="55" t="n">
        <f aca="false">IF(OR(D125="",D125+G125=0),"",D125/(D125+G125))</f>
        <v>0.500736377025037</v>
      </c>
      <c r="K125" s="55" t="n">
        <f aca="false">IF(E125="","",E125/(E125+H125))</f>
        <v>0.500749625187406</v>
      </c>
      <c r="L125" s="66" t="n">
        <f aca="false">IF(OR(K125="",J125=""),"",(J125-K125)*100)</f>
        <v>-0.00132481623694725</v>
      </c>
      <c r="M125" s="36" t="n">
        <v>2.71109690386782</v>
      </c>
      <c r="N125" s="36" t="n">
        <v>2.06821904691509</v>
      </c>
      <c r="O125" s="36" t="n">
        <f aca="false">SQRT(M125^2+N125^2)</f>
        <v>3.40992323200744</v>
      </c>
      <c r="P125" s="55" t="n">
        <f aca="false">IF(J125="","",MAX(0,J125-1.96*O125/100))</f>
        <v>0.433901881677691</v>
      </c>
      <c r="Q125" s="55" t="n">
        <f aca="false">IF(J125="","",MIN(1,J125+1.96*O125/100))</f>
        <v>0.567570872372383</v>
      </c>
      <c r="R125" s="32" t="str">
        <f aca="false">IF(L125="","",IF(ABS(L125)&lt;=O125,"Yes","No"))</f>
        <v>Yes</v>
      </c>
      <c r="S125" s="32" t="str">
        <f aca="false">IF(L125="","",IF(ABS(L125)&lt;=1.96*O125,"Yes","No"))</f>
        <v>Yes</v>
      </c>
      <c r="T125" s="54" t="n">
        <f aca="false">IF(D125="","",ROUND(SQRT(((D125+G125)*O125/100)^2+(J125*(D125+G125)*0.07897)^2),0))</f>
        <v>35</v>
      </c>
      <c r="U125" s="32"/>
    </row>
    <row r="126" customFormat="false" ht="15" hidden="false" customHeight="false" outlineLevel="0" collapsed="false">
      <c r="A126" s="32" t="s">
        <v>198</v>
      </c>
      <c r="B126" s="32" t="s">
        <v>274</v>
      </c>
      <c r="C126" s="32" t="s">
        <v>277</v>
      </c>
      <c r="D126" s="54" t="n">
        <v>380</v>
      </c>
      <c r="E126" s="54" t="n">
        <v>409</v>
      </c>
      <c r="F126" s="65" t="n">
        <f aca="false">IF(E126="","",D126-E126)</f>
        <v>-29</v>
      </c>
      <c r="G126" s="54" t="n">
        <v>354</v>
      </c>
      <c r="H126" s="54" t="n">
        <v>361</v>
      </c>
      <c r="I126" s="65" t="n">
        <f aca="false">IF(H126="","",G126-H126)</f>
        <v>-7</v>
      </c>
      <c r="J126" s="55" t="n">
        <f aca="false">IF(OR(D126="",D126+G126=0),"",D126/(D126+G126))</f>
        <v>0.517711171662125</v>
      </c>
      <c r="K126" s="55" t="n">
        <f aca="false">IF(E126="","",E126/(E126+H126))</f>
        <v>0.531168831168831</v>
      </c>
      <c r="L126" s="66" t="n">
        <f aca="false">IF(OR(K126="",J126=""),"",(J126-K126)*100)</f>
        <v>-1.34576595067059</v>
      </c>
      <c r="M126" s="36" t="n">
        <v>2.71109690386782</v>
      </c>
      <c r="N126" s="36" t="n">
        <v>2.06821904691509</v>
      </c>
      <c r="O126" s="36" t="n">
        <f aca="false">SQRT(M126^2+N126^2)</f>
        <v>3.40992323200744</v>
      </c>
      <c r="P126" s="55" t="n">
        <f aca="false">IF(J126="","",MAX(0,J126-1.96*O126/100))</f>
        <v>0.45087667631478</v>
      </c>
      <c r="Q126" s="55" t="n">
        <f aca="false">IF(J126="","",MIN(1,J126+1.96*O126/100))</f>
        <v>0.584545667009471</v>
      </c>
      <c r="R126" s="32" t="str">
        <f aca="false">IF(L126="","",IF(ABS(L126)&lt;=O126,"Yes","No"))</f>
        <v>Yes</v>
      </c>
      <c r="S126" s="32" t="str">
        <f aca="false">IF(L126="","",IF(ABS(L126)&lt;=1.96*O126,"Yes","No"))</f>
        <v>Yes</v>
      </c>
      <c r="T126" s="54" t="n">
        <f aca="false">IF(D126="","",ROUND(SQRT(((D126+G126)*O126/100)^2+(J126*(D126+G126)*0.07897)^2),0))</f>
        <v>39</v>
      </c>
      <c r="U126" s="32"/>
    </row>
    <row r="127" customFormat="false" ht="15" hidden="false" customHeight="false" outlineLevel="0" collapsed="false">
      <c r="A127" s="32" t="s">
        <v>198</v>
      </c>
      <c r="B127" s="32" t="s">
        <v>278</v>
      </c>
      <c r="C127" s="32" t="s">
        <v>278</v>
      </c>
      <c r="D127" s="54" t="n">
        <v>524</v>
      </c>
      <c r="E127" s="54" t="n">
        <v>621</v>
      </c>
      <c r="F127" s="65" t="n">
        <f aca="false">IF(E127="","",D127-E127)</f>
        <v>-97</v>
      </c>
      <c r="G127" s="54" t="n">
        <v>563</v>
      </c>
      <c r="H127" s="54" t="n">
        <v>598</v>
      </c>
      <c r="I127" s="65" t="n">
        <f aca="false">IF(H127="","",G127-H127)</f>
        <v>-35</v>
      </c>
      <c r="J127" s="55" t="n">
        <f aca="false">IF(OR(D127="",D127+G127=0),"",D127/(D127+G127))</f>
        <v>0.482060717571297</v>
      </c>
      <c r="K127" s="55" t="n">
        <f aca="false">IF(E127="","",E127/(E127+H127))</f>
        <v>0.509433962264151</v>
      </c>
      <c r="L127" s="66" t="n">
        <f aca="false">IF(OR(K127="",J127=""),"",(J127-K127)*100)</f>
        <v>-2.73732446928538</v>
      </c>
      <c r="M127" s="36" t="n">
        <v>2.38682338309964</v>
      </c>
      <c r="N127" s="36" t="n">
        <v>2.06821904691509</v>
      </c>
      <c r="O127" s="36" t="n">
        <f aca="false">SQRT(M127^2+N127^2)</f>
        <v>3.15823619891445</v>
      </c>
      <c r="P127" s="55" t="n">
        <f aca="false">IF(J127="","",MAX(0,J127-1.96*O127/100))</f>
        <v>0.420159288072574</v>
      </c>
      <c r="Q127" s="55" t="n">
        <f aca="false">IF(J127="","",MIN(1,J127+1.96*O127/100))</f>
        <v>0.54396214707002</v>
      </c>
      <c r="R127" s="32" t="str">
        <f aca="false">IF(L127="","",IF(ABS(L127)&lt;=O127,"Yes","No"))</f>
        <v>Yes</v>
      </c>
      <c r="S127" s="32" t="str">
        <f aca="false">IF(L127="","",IF(ABS(L127)&lt;=1.96*O127,"Yes","No"))</f>
        <v>Yes</v>
      </c>
      <c r="T127" s="54" t="n">
        <f aca="false">IF(D127="","",ROUND(SQRT(((D127+G127)*O127/100)^2+(J127*(D127+G127)*0.07933)^2),0))</f>
        <v>54</v>
      </c>
      <c r="U127" s="32"/>
    </row>
    <row r="128" customFormat="false" ht="15" hidden="false" customHeight="false" outlineLevel="0" collapsed="false">
      <c r="A128" s="32" t="s">
        <v>198</v>
      </c>
      <c r="B128" s="32" t="s">
        <v>279</v>
      </c>
      <c r="C128" s="32" t="s">
        <v>280</v>
      </c>
      <c r="D128" s="54" t="n">
        <v>278</v>
      </c>
      <c r="E128" s="54" t="n">
        <v>289</v>
      </c>
      <c r="F128" s="65" t="n">
        <f aca="false">IF(E128="","",D128-E128)</f>
        <v>-11</v>
      </c>
      <c r="G128" s="54" t="n">
        <v>258</v>
      </c>
      <c r="H128" s="54" t="n">
        <v>261</v>
      </c>
      <c r="I128" s="65" t="n">
        <f aca="false">IF(H128="","",G128-H128)</f>
        <v>-3</v>
      </c>
      <c r="J128" s="55" t="n">
        <f aca="false">IF(OR(D128="",D128+G128=0),"",D128/(D128+G128))</f>
        <v>0.51865671641791</v>
      </c>
      <c r="K128" s="55" t="n">
        <f aca="false">IF(E128="","",E128/(E128+H128))</f>
        <v>0.525454545454546</v>
      </c>
      <c r="L128" s="66" t="n">
        <f aca="false">IF(OR(K128="",J128=""),"",(J128-K128)*100)</f>
        <v>-0.679782903663506</v>
      </c>
      <c r="M128" s="36" t="n">
        <v>2.71109690386782</v>
      </c>
      <c r="N128" s="36" t="n">
        <v>2.06821904691509</v>
      </c>
      <c r="O128" s="36" t="n">
        <f aca="false">SQRT(M128^2+N128^2)</f>
        <v>3.40992323200744</v>
      </c>
      <c r="P128" s="55" t="n">
        <f aca="false">IF(J128="","",MAX(0,J128-1.96*O128/100))</f>
        <v>0.451822221070565</v>
      </c>
      <c r="Q128" s="55" t="n">
        <f aca="false">IF(J128="","",MIN(1,J128+1.96*O128/100))</f>
        <v>0.585491211765256</v>
      </c>
      <c r="R128" s="32" t="str">
        <f aca="false">IF(L128="","",IF(ABS(L128)&lt;=O128,"Yes","No"))</f>
        <v>Yes</v>
      </c>
      <c r="S128" s="32" t="str">
        <f aca="false">IF(L128="","",IF(ABS(L128)&lt;=1.96*O128,"Yes","No"))</f>
        <v>Yes</v>
      </c>
      <c r="T128" s="54" t="n">
        <f aca="false">IF(D128="","",ROUND(SQRT(((D128+G128)*O128/100)^2+(J128*(D128+G128)*0.07897)^2),0))</f>
        <v>29</v>
      </c>
      <c r="U128" s="32"/>
    </row>
    <row r="129" customFormat="false" ht="15" hidden="false" customHeight="false" outlineLevel="0" collapsed="false">
      <c r="A129" s="32" t="s">
        <v>198</v>
      </c>
      <c r="B129" s="32" t="s">
        <v>279</v>
      </c>
      <c r="C129" s="32" t="s">
        <v>281</v>
      </c>
      <c r="D129" s="54" t="n">
        <v>383</v>
      </c>
      <c r="E129" s="54" t="n">
        <v>402</v>
      </c>
      <c r="F129" s="65" t="n">
        <f aca="false">IF(E129="","",D129-E129)</f>
        <v>-19</v>
      </c>
      <c r="G129" s="54" t="n">
        <v>339</v>
      </c>
      <c r="H129" s="54" t="n">
        <v>345</v>
      </c>
      <c r="I129" s="65" t="n">
        <f aca="false">IF(H129="","",G129-H129)</f>
        <v>-6</v>
      </c>
      <c r="J129" s="55" t="n">
        <f aca="false">IF(OR(D129="",D129+G129=0),"",D129/(D129+G129))</f>
        <v>0.530470914127424</v>
      </c>
      <c r="K129" s="55" t="n">
        <f aca="false">IF(E129="","",E129/(E129+H129))</f>
        <v>0.538152610441767</v>
      </c>
      <c r="L129" s="66" t="n">
        <f aca="false">IF(OR(K129="",J129=""),"",(J129-K129)*100)</f>
        <v>-0.768169631434323</v>
      </c>
      <c r="M129" s="36" t="n">
        <v>2.71109690386782</v>
      </c>
      <c r="N129" s="36" t="n">
        <v>2.06821904691509</v>
      </c>
      <c r="O129" s="36" t="n">
        <f aca="false">SQRT(M129^2+N129^2)</f>
        <v>3.40992323200744</v>
      </c>
      <c r="P129" s="55" t="n">
        <f aca="false">IF(J129="","",MAX(0,J129-1.96*O129/100))</f>
        <v>0.463636418780078</v>
      </c>
      <c r="Q129" s="55" t="n">
        <f aca="false">IF(J129="","",MIN(1,J129+1.96*O129/100))</f>
        <v>0.59730540947477</v>
      </c>
      <c r="R129" s="32" t="str">
        <f aca="false">IF(L129="","",IF(ABS(L129)&lt;=O129,"Yes","No"))</f>
        <v>Yes</v>
      </c>
      <c r="S129" s="32" t="str">
        <f aca="false">IF(L129="","",IF(ABS(L129)&lt;=1.96*O129,"Yes","No"))</f>
        <v>Yes</v>
      </c>
      <c r="T129" s="54" t="n">
        <f aca="false">IF(D129="","",ROUND(SQRT(((D129+G129)*O129/100)^2+(J129*(D129+G129)*0.07897)^2),0))</f>
        <v>39</v>
      </c>
      <c r="U129" s="32"/>
    </row>
    <row r="130" customFormat="false" ht="15" hidden="false" customHeight="false" outlineLevel="0" collapsed="false">
      <c r="A130" s="32" t="s">
        <v>198</v>
      </c>
      <c r="B130" s="32" t="s">
        <v>282</v>
      </c>
      <c r="C130" s="32" t="s">
        <v>283</v>
      </c>
      <c r="D130" s="54" t="n">
        <v>416</v>
      </c>
      <c r="E130" s="54" t="n">
        <v>455</v>
      </c>
      <c r="F130" s="65" t="n">
        <f aca="false">IF(E130="","",D130-E130)</f>
        <v>-39</v>
      </c>
      <c r="G130" s="54" t="n">
        <v>327</v>
      </c>
      <c r="H130" s="54" t="n">
        <v>363</v>
      </c>
      <c r="I130" s="65" t="n">
        <f aca="false">IF(H130="","",G130-H130)</f>
        <v>-36</v>
      </c>
      <c r="J130" s="55" t="n">
        <f aca="false">IF(OR(D130="",D130+G130=0),"",D130/(D130+G130))</f>
        <v>0.559892328398385</v>
      </c>
      <c r="K130" s="55" t="n">
        <f aca="false">IF(E130="","",E130/(E130+H130))</f>
        <v>0.556234718826406</v>
      </c>
      <c r="L130" s="66" t="n">
        <f aca="false">IF(OR(K130="",J130=""),"",(J130-K130)*100)</f>
        <v>0.365760957197903</v>
      </c>
      <c r="M130" s="36" t="n">
        <v>2.71109690386782</v>
      </c>
      <c r="N130" s="36" t="n">
        <v>2.06821904691509</v>
      </c>
      <c r="O130" s="36" t="n">
        <f aca="false">SQRT(M130^2+N130^2)</f>
        <v>3.40992323200744</v>
      </c>
      <c r="P130" s="55" t="n">
        <f aca="false">IF(J130="","",MAX(0,J130-1.96*O130/100))</f>
        <v>0.493057833051039</v>
      </c>
      <c r="Q130" s="55" t="n">
        <f aca="false">IF(J130="","",MIN(1,J130+1.96*O130/100))</f>
        <v>0.626726823745731</v>
      </c>
      <c r="R130" s="32" t="str">
        <f aca="false">IF(L130="","",IF(ABS(L130)&lt;=O130,"Yes","No"))</f>
        <v>Yes</v>
      </c>
      <c r="S130" s="32" t="str">
        <f aca="false">IF(L130="","",IF(ABS(L130)&lt;=1.96*O130,"Yes","No"))</f>
        <v>Yes</v>
      </c>
      <c r="T130" s="54" t="n">
        <f aca="false">IF(D130="","",ROUND(SQRT(((D130+G130)*O130/100)^2+(J130*(D130+G130)*0.07897)^2),0))</f>
        <v>41</v>
      </c>
      <c r="U130" s="32"/>
    </row>
    <row r="131" customFormat="false" ht="15" hidden="false" customHeight="false" outlineLevel="0" collapsed="false">
      <c r="A131" s="32" t="s">
        <v>198</v>
      </c>
      <c r="B131" s="32" t="s">
        <v>282</v>
      </c>
      <c r="C131" s="32" t="s">
        <v>284</v>
      </c>
      <c r="D131" s="54" t="n">
        <v>429</v>
      </c>
      <c r="E131" s="54" t="n">
        <v>447</v>
      </c>
      <c r="F131" s="65" t="n">
        <f aca="false">IF(E131="","",D131-E131)</f>
        <v>-18</v>
      </c>
      <c r="G131" s="54" t="n">
        <v>357</v>
      </c>
      <c r="H131" s="54" t="n">
        <v>358</v>
      </c>
      <c r="I131" s="65" t="n">
        <f aca="false">IF(H131="","",G131-H131)</f>
        <v>-1</v>
      </c>
      <c r="J131" s="55" t="n">
        <f aca="false">IF(OR(D131="",D131+G131=0),"",D131/(D131+G131))</f>
        <v>0.545801526717557</v>
      </c>
      <c r="K131" s="55" t="n">
        <f aca="false">IF(E131="","",E131/(E131+H131))</f>
        <v>0.55527950310559</v>
      </c>
      <c r="L131" s="66" t="n">
        <f aca="false">IF(OR(K131="",J131=""),"",(J131-K131)*100)</f>
        <v>-0.947797638803283</v>
      </c>
      <c r="M131" s="36" t="n">
        <v>2.71109690386782</v>
      </c>
      <c r="N131" s="36" t="n">
        <v>2.06821904691509</v>
      </c>
      <c r="O131" s="36" t="n">
        <f aca="false">SQRT(M131^2+N131^2)</f>
        <v>3.40992323200744</v>
      </c>
      <c r="P131" s="55" t="n">
        <f aca="false">IF(J131="","",MAX(0,J131-1.96*O131/100))</f>
        <v>0.478967031370211</v>
      </c>
      <c r="Q131" s="55" t="n">
        <f aca="false">IF(J131="","",MIN(1,J131+1.96*O131/100))</f>
        <v>0.612636022064903</v>
      </c>
      <c r="R131" s="32" t="str">
        <f aca="false">IF(L131="","",IF(ABS(L131)&lt;=O131,"Yes","No"))</f>
        <v>Yes</v>
      </c>
      <c r="S131" s="32" t="str">
        <f aca="false">IF(L131="","",IF(ABS(L131)&lt;=1.96*O131,"Yes","No"))</f>
        <v>Yes</v>
      </c>
      <c r="T131" s="54" t="n">
        <f aca="false">IF(D131="","",ROUND(SQRT(((D131+G131)*O131/100)^2+(J131*(D131+G131)*0.07897)^2),0))</f>
        <v>43</v>
      </c>
      <c r="U131" s="32"/>
    </row>
    <row r="132" customFormat="false" ht="15" hidden="false" customHeight="false" outlineLevel="0" collapsed="false">
      <c r="A132" s="32" t="s">
        <v>198</v>
      </c>
      <c r="B132" s="32" t="s">
        <v>282</v>
      </c>
      <c r="C132" s="32" t="s">
        <v>285</v>
      </c>
      <c r="D132" s="54" t="n">
        <v>469</v>
      </c>
      <c r="E132" s="54" t="n">
        <v>528</v>
      </c>
      <c r="F132" s="65" t="n">
        <f aca="false">IF(E132="","",D132-E132)</f>
        <v>-59</v>
      </c>
      <c r="G132" s="54" t="n">
        <v>467</v>
      </c>
      <c r="H132" s="54" t="n">
        <v>494</v>
      </c>
      <c r="I132" s="65" t="n">
        <f aca="false">IF(H132="","",G132-H132)</f>
        <v>-27</v>
      </c>
      <c r="J132" s="55" t="n">
        <f aca="false">IF(OR(D132="",D132+G132=0),"",D132/(D132+G132))</f>
        <v>0.501068376068376</v>
      </c>
      <c r="K132" s="55" t="n">
        <f aca="false">IF(E132="","",E132/(E132+H132))</f>
        <v>0.516634050880626</v>
      </c>
      <c r="L132" s="66" t="n">
        <f aca="false">IF(OR(K132="",J132=""),"",(J132-K132)*100)</f>
        <v>-1.55656748122501</v>
      </c>
      <c r="M132" s="36" t="n">
        <v>2.38682338309964</v>
      </c>
      <c r="N132" s="36" t="n">
        <v>2.06821904691509</v>
      </c>
      <c r="O132" s="36" t="n">
        <f aca="false">SQRT(M132^2+N132^2)</f>
        <v>3.15823619891445</v>
      </c>
      <c r="P132" s="55" t="n">
        <f aca="false">IF(J132="","",MAX(0,J132-1.96*O132/100))</f>
        <v>0.439166946569653</v>
      </c>
      <c r="Q132" s="55" t="n">
        <f aca="false">IF(J132="","",MIN(1,J132+1.96*O132/100))</f>
        <v>0.562969805567099</v>
      </c>
      <c r="R132" s="32" t="str">
        <f aca="false">IF(L132="","",IF(ABS(L132)&lt;=O132,"Yes","No"))</f>
        <v>Yes</v>
      </c>
      <c r="S132" s="32" t="str">
        <f aca="false">IF(L132="","",IF(ABS(L132)&lt;=1.96*O132,"Yes","No"))</f>
        <v>Yes</v>
      </c>
      <c r="T132" s="54" t="n">
        <f aca="false">IF(D132="","",ROUND(SQRT(((D132+G132)*O132/100)^2+(J132*(D132+G132)*0.07933)^2),0))</f>
        <v>48</v>
      </c>
      <c r="U132" s="32"/>
    </row>
    <row r="133" customFormat="false" ht="15" hidden="false" customHeight="false" outlineLevel="0" collapsed="false">
      <c r="A133" s="32" t="s">
        <v>198</v>
      </c>
      <c r="B133" s="32" t="s">
        <v>282</v>
      </c>
      <c r="C133" s="32" t="s">
        <v>286</v>
      </c>
      <c r="D133" s="54" t="n">
        <v>447</v>
      </c>
      <c r="E133" s="54" t="n">
        <v>516</v>
      </c>
      <c r="F133" s="65" t="n">
        <f aca="false">IF(E133="","",D133-E133)</f>
        <v>-69</v>
      </c>
      <c r="G133" s="54" t="n">
        <v>342</v>
      </c>
      <c r="H133" s="54" t="n">
        <v>363</v>
      </c>
      <c r="I133" s="65" t="n">
        <f aca="false">IF(H133="","",G133-H133)</f>
        <v>-21</v>
      </c>
      <c r="J133" s="55" t="n">
        <f aca="false">IF(OR(D133="",D133+G133=0),"",D133/(D133+G133))</f>
        <v>0.566539923954373</v>
      </c>
      <c r="K133" s="55" t="n">
        <f aca="false">IF(E133="","",E133/(E133+H133))</f>
        <v>0.58703071672355</v>
      </c>
      <c r="L133" s="66" t="n">
        <f aca="false">IF(OR(K133="",J133=""),"",(J133-K133)*100)</f>
        <v>-2.04907927691769</v>
      </c>
      <c r="M133" s="36" t="n">
        <v>2.71109690386782</v>
      </c>
      <c r="N133" s="36" t="n">
        <v>2.06821904691509</v>
      </c>
      <c r="O133" s="36" t="n">
        <f aca="false">SQRT(M133^2+N133^2)</f>
        <v>3.40992323200744</v>
      </c>
      <c r="P133" s="55" t="n">
        <f aca="false">IF(J133="","",MAX(0,J133-1.96*O133/100))</f>
        <v>0.499705428607027</v>
      </c>
      <c r="Q133" s="55" t="n">
        <f aca="false">IF(J133="","",MIN(1,J133+1.96*O133/100))</f>
        <v>0.633374419301718</v>
      </c>
      <c r="R133" s="32" t="str">
        <f aca="false">IF(L133="","",IF(ABS(L133)&lt;=O133,"Yes","No"))</f>
        <v>Yes</v>
      </c>
      <c r="S133" s="32" t="str">
        <f aca="false">IF(L133="","",IF(ABS(L133)&lt;=1.96*O133,"Yes","No"))</f>
        <v>Yes</v>
      </c>
      <c r="T133" s="54" t="n">
        <f aca="false">IF(D133="","",ROUND(SQRT(((D133+G133)*O133/100)^2+(J133*(D133+G133)*0.07897)^2),0))</f>
        <v>44</v>
      </c>
      <c r="U133" s="32"/>
    </row>
    <row r="134" customFormat="false" ht="15" hidden="false" customHeight="false" outlineLevel="0" collapsed="false">
      <c r="A134" s="32" t="s">
        <v>198</v>
      </c>
      <c r="B134" s="32" t="s">
        <v>282</v>
      </c>
      <c r="C134" s="32" t="s">
        <v>287</v>
      </c>
      <c r="D134" s="54" t="n">
        <v>258</v>
      </c>
      <c r="E134" s="54" t="n">
        <v>294</v>
      </c>
      <c r="F134" s="65" t="n">
        <f aca="false">IF(E134="","",D134-E134)</f>
        <v>-36</v>
      </c>
      <c r="G134" s="54" t="n">
        <v>250</v>
      </c>
      <c r="H134" s="54" t="n">
        <v>260</v>
      </c>
      <c r="I134" s="65" t="n">
        <f aca="false">IF(H134="","",G134-H134)</f>
        <v>-10</v>
      </c>
      <c r="J134" s="55" t="n">
        <f aca="false">IF(OR(D134="",D134+G134=0),"",D134/(D134+G134))</f>
        <v>0.507874015748032</v>
      </c>
      <c r="K134" s="55" t="n">
        <f aca="false">IF(E134="","",E134/(E134+H134))</f>
        <v>0.530685920577617</v>
      </c>
      <c r="L134" s="66" t="n">
        <f aca="false">IF(OR(K134="",J134=""),"",(J134-K134)*100)</f>
        <v>-2.28119048295858</v>
      </c>
      <c r="M134" s="36" t="n">
        <v>4.03858339778067</v>
      </c>
      <c r="N134" s="36" t="n">
        <v>2.06821904691509</v>
      </c>
      <c r="O134" s="36" t="n">
        <f aca="false">SQRT(M134^2+N134^2)</f>
        <v>4.53736552272924</v>
      </c>
      <c r="P134" s="55" t="n">
        <f aca="false">IF(J134="","",MAX(0,J134-1.96*O134/100))</f>
        <v>0.418941651502538</v>
      </c>
      <c r="Q134" s="55" t="n">
        <f aca="false">IF(J134="","",MIN(1,J134+1.96*O134/100))</f>
        <v>0.596806379993525</v>
      </c>
      <c r="R134" s="32" t="str">
        <f aca="false">IF(L134="","",IF(ABS(L134)&lt;=O134,"Yes","No"))</f>
        <v>Yes</v>
      </c>
      <c r="S134" s="32" t="str">
        <f aca="false">IF(L134="","",IF(ABS(L134)&lt;=1.96*O134,"Yes","No"))</f>
        <v>Yes</v>
      </c>
      <c r="T134" s="54" t="n">
        <f aca="false">IF(D134="","",ROUND(SQRT(((D134+G134)*O134/100)^2+(J134*(D134+G134)*0.12018)^2),0))</f>
        <v>39</v>
      </c>
      <c r="U134" s="32"/>
    </row>
    <row r="135" customFormat="false" ht="15" hidden="false" customHeight="false" outlineLevel="0" collapsed="false">
      <c r="A135" s="32" t="s">
        <v>198</v>
      </c>
      <c r="B135" s="32" t="s">
        <v>282</v>
      </c>
      <c r="C135" s="32" t="s">
        <v>288</v>
      </c>
      <c r="D135" s="54" t="n">
        <v>513</v>
      </c>
      <c r="E135" s="54" t="n">
        <v>594</v>
      </c>
      <c r="F135" s="65" t="n">
        <f aca="false">IF(E135="","",D135-E135)</f>
        <v>-81</v>
      </c>
      <c r="G135" s="54" t="n">
        <v>428</v>
      </c>
      <c r="H135" s="54" t="n">
        <v>412</v>
      </c>
      <c r="I135" s="65" t="n">
        <f aca="false">IF(H135="","",G135-H135)</f>
        <v>16</v>
      </c>
      <c r="J135" s="55" t="n">
        <f aca="false">IF(OR(D135="",D135+G135=0),"",D135/(D135+G135))</f>
        <v>0.545164718384697</v>
      </c>
      <c r="K135" s="55" t="n">
        <f aca="false">IF(E135="","",E135/(E135+H135))</f>
        <v>0.590457256461233</v>
      </c>
      <c r="L135" s="66" t="n">
        <f aca="false">IF(OR(K135="",J135=""),"",(J135-K135)*100)</f>
        <v>-4.52925380765354</v>
      </c>
      <c r="M135" s="36" t="n">
        <v>2.38682338309964</v>
      </c>
      <c r="N135" s="36" t="n">
        <v>2.06821904691509</v>
      </c>
      <c r="O135" s="36" t="n">
        <f aca="false">SQRT(M135^2+N135^2)</f>
        <v>3.15823619891445</v>
      </c>
      <c r="P135" s="55" t="n">
        <f aca="false">IF(J135="","",MAX(0,J135-1.96*O135/100))</f>
        <v>0.483263288885974</v>
      </c>
      <c r="Q135" s="55" t="n">
        <f aca="false">IF(J135="","",MIN(1,J135+1.96*O135/100))</f>
        <v>0.60706614788342</v>
      </c>
      <c r="R135" s="32" t="str">
        <f aca="false">IF(L135="","",IF(ABS(L135)&lt;=O135,"Yes","No"))</f>
        <v>No</v>
      </c>
      <c r="S135" s="32" t="str">
        <f aca="false">IF(L135="","",IF(ABS(L135)&lt;=1.96*O135,"Yes","No"))</f>
        <v>Yes</v>
      </c>
      <c r="T135" s="54" t="n">
        <f aca="false">IF(D135="","",ROUND(SQRT(((D135+G135)*O135/100)^2+(J135*(D135+G135)*0.07933)^2),0))</f>
        <v>50</v>
      </c>
      <c r="U135" s="32"/>
    </row>
    <row r="136" customFormat="false" ht="15" hidden="false" customHeight="false" outlineLevel="0" collapsed="false">
      <c r="A136" s="32" t="s">
        <v>198</v>
      </c>
      <c r="B136" s="32" t="s">
        <v>289</v>
      </c>
      <c r="C136" s="32" t="s">
        <v>290</v>
      </c>
      <c r="D136" s="54" t="n">
        <v>418</v>
      </c>
      <c r="E136" s="54" t="n">
        <v>413</v>
      </c>
      <c r="F136" s="65" t="n">
        <f aca="false">IF(E136="","",D136-E136)</f>
        <v>5</v>
      </c>
      <c r="G136" s="54" t="n">
        <v>178</v>
      </c>
      <c r="H136" s="54" t="n">
        <v>158</v>
      </c>
      <c r="I136" s="65" t="n">
        <f aca="false">IF(H136="","",G136-H136)</f>
        <v>20</v>
      </c>
      <c r="J136" s="55" t="n">
        <f aca="false">IF(OR(D136="",D136+G136=0),"",D136/(D136+G136))</f>
        <v>0.701342281879195</v>
      </c>
      <c r="K136" s="55" t="n">
        <f aca="false">IF(E136="","",E136/(E136+H136))</f>
        <v>0.723292469352014</v>
      </c>
      <c r="L136" s="66" t="n">
        <f aca="false">IF(OR(K136="",J136=""),"",(J136-K136)*100)</f>
        <v>-2.19501874728193</v>
      </c>
      <c r="M136" s="36" t="n">
        <v>2.71109690386782</v>
      </c>
      <c r="N136" s="36" t="n">
        <v>2.06821904691509</v>
      </c>
      <c r="O136" s="36" t="n">
        <f aca="false">SQRT(M136^2+N136^2)</f>
        <v>3.40992323200744</v>
      </c>
      <c r="P136" s="55" t="n">
        <f aca="false">IF(J136="","",MAX(0,J136-1.96*O136/100))</f>
        <v>0.634507786531849</v>
      </c>
      <c r="Q136" s="55" t="n">
        <f aca="false">IF(J136="","",MIN(1,J136+1.96*O136/100))</f>
        <v>0.76817677722654</v>
      </c>
      <c r="R136" s="32" t="str">
        <f aca="false">IF(L136="","",IF(ABS(L136)&lt;=O136,"Yes","No"))</f>
        <v>Yes</v>
      </c>
      <c r="S136" s="32" t="str">
        <f aca="false">IF(L136="","",IF(ABS(L136)&lt;=1.96*O136,"Yes","No"))</f>
        <v>Yes</v>
      </c>
      <c r="T136" s="54" t="n">
        <f aca="false">IF(D136="","",ROUND(SQRT(((D136+G136)*O136/100)^2+(J136*(D136+G136)*0.07897)^2),0))</f>
        <v>39</v>
      </c>
      <c r="U136" s="32"/>
    </row>
    <row r="137" customFormat="false" ht="15" hidden="false" customHeight="false" outlineLevel="0" collapsed="false">
      <c r="A137" s="32" t="s">
        <v>198</v>
      </c>
      <c r="B137" s="32" t="s">
        <v>289</v>
      </c>
      <c r="C137" s="32" t="s">
        <v>291</v>
      </c>
      <c r="D137" s="54" t="n">
        <v>345</v>
      </c>
      <c r="E137" s="54" t="n">
        <v>303</v>
      </c>
      <c r="F137" s="65" t="n">
        <f aca="false">IF(E137="","",D137-E137)</f>
        <v>42</v>
      </c>
      <c r="G137" s="54" t="n">
        <v>175</v>
      </c>
      <c r="H137" s="54" t="n">
        <v>169</v>
      </c>
      <c r="I137" s="65" t="n">
        <f aca="false">IF(H137="","",G137-H137)</f>
        <v>6</v>
      </c>
      <c r="J137" s="55" t="n">
        <f aca="false">IF(OR(D137="",D137+G137=0),"",D137/(D137+G137))</f>
        <v>0.663461538461538</v>
      </c>
      <c r="K137" s="55" t="n">
        <f aca="false">IF(E137="","",E137/(E137+H137))</f>
        <v>0.641949152542373</v>
      </c>
      <c r="L137" s="66" t="n">
        <f aca="false">IF(OR(K137="",J137=""),"",(J137-K137)*100)</f>
        <v>2.15123859191656</v>
      </c>
      <c r="M137" s="36" t="n">
        <v>4.03858339778067</v>
      </c>
      <c r="N137" s="36" t="n">
        <v>2.06821904691509</v>
      </c>
      <c r="O137" s="36" t="n">
        <f aca="false">SQRT(M137^2+N137^2)</f>
        <v>4.53736552272924</v>
      </c>
      <c r="P137" s="55" t="n">
        <f aca="false">IF(J137="","",MAX(0,J137-1.96*O137/100))</f>
        <v>0.574529174216045</v>
      </c>
      <c r="Q137" s="55" t="n">
        <f aca="false">IF(J137="","",MIN(1,J137+1.96*O137/100))</f>
        <v>0.752393902707032</v>
      </c>
      <c r="R137" s="32" t="str">
        <f aca="false">IF(L137="","",IF(ABS(L137)&lt;=O137,"Yes","No"))</f>
        <v>Yes</v>
      </c>
      <c r="S137" s="32" t="str">
        <f aca="false">IF(L137="","",IF(ABS(L137)&lt;=1.96*O137,"Yes","No"))</f>
        <v>Yes</v>
      </c>
      <c r="T137" s="54" t="n">
        <f aca="false">IF(D137="","",ROUND(SQRT(((D137+G137)*O137/100)^2+(J137*(D137+G137)*0.12018)^2),0))</f>
        <v>48</v>
      </c>
      <c r="U137" s="32"/>
    </row>
    <row r="138" customFormat="false" ht="15" hidden="false" customHeight="false" outlineLevel="0" collapsed="false">
      <c r="A138" s="32" t="s">
        <v>198</v>
      </c>
      <c r="B138" s="32" t="s">
        <v>289</v>
      </c>
      <c r="C138" s="32" t="s">
        <v>292</v>
      </c>
      <c r="D138" s="54" t="n">
        <v>329</v>
      </c>
      <c r="E138" s="54" t="n">
        <v>354</v>
      </c>
      <c r="F138" s="65" t="n">
        <f aca="false">IF(E138="","",D138-E138)</f>
        <v>-25</v>
      </c>
      <c r="G138" s="54" t="n">
        <v>170</v>
      </c>
      <c r="H138" s="54" t="n">
        <v>152</v>
      </c>
      <c r="I138" s="65" t="n">
        <f aca="false">IF(H138="","",G138-H138)</f>
        <v>18</v>
      </c>
      <c r="J138" s="55" t="n">
        <f aca="false">IF(OR(D138="",D138+G138=0),"",D138/(D138+G138))</f>
        <v>0.659318637274549</v>
      </c>
      <c r="K138" s="55" t="n">
        <f aca="false">IF(E138="","",E138/(E138+H138))</f>
        <v>0.699604743083004</v>
      </c>
      <c r="L138" s="66" t="n">
        <f aca="false">IF(OR(K138="",J138=""),"",(J138-K138)*100)</f>
        <v>-4.02861058084548</v>
      </c>
      <c r="M138" s="36" t="n">
        <v>4.03858339778067</v>
      </c>
      <c r="N138" s="36" t="n">
        <v>2.06821904691509</v>
      </c>
      <c r="O138" s="36" t="n">
        <f aca="false">SQRT(M138^2+N138^2)</f>
        <v>4.53736552272924</v>
      </c>
      <c r="P138" s="55" t="n">
        <f aca="false">IF(J138="","",MAX(0,J138-1.96*O138/100))</f>
        <v>0.570386273029056</v>
      </c>
      <c r="Q138" s="55" t="n">
        <f aca="false">IF(J138="","",MIN(1,J138+1.96*O138/100))</f>
        <v>0.748251001520042</v>
      </c>
      <c r="R138" s="32" t="str">
        <f aca="false">IF(L138="","",IF(ABS(L138)&lt;=O138,"Yes","No"))</f>
        <v>Yes</v>
      </c>
      <c r="S138" s="32" t="str">
        <f aca="false">IF(L138="","",IF(ABS(L138)&lt;=1.96*O138,"Yes","No"))</f>
        <v>Yes</v>
      </c>
      <c r="T138" s="54" t="n">
        <f aca="false">IF(D138="","",ROUND(SQRT(((D138+G138)*O138/100)^2+(J138*(D138+G138)*0.12018)^2),0))</f>
        <v>46</v>
      </c>
      <c r="U138" s="32"/>
    </row>
    <row r="139" customFormat="false" ht="15" hidden="false" customHeight="false" outlineLevel="0" collapsed="false">
      <c r="A139" s="32" t="s">
        <v>198</v>
      </c>
      <c r="B139" s="32" t="s">
        <v>293</v>
      </c>
      <c r="C139" s="32" t="s">
        <v>293</v>
      </c>
      <c r="D139" s="54" t="n">
        <v>284</v>
      </c>
      <c r="E139" s="54" t="n">
        <v>262</v>
      </c>
      <c r="F139" s="65" t="n">
        <f aca="false">IF(E139="","",D139-E139)</f>
        <v>22</v>
      </c>
      <c r="G139" s="54" t="n">
        <v>205</v>
      </c>
      <c r="H139" s="54" t="n">
        <v>205</v>
      </c>
      <c r="I139" s="65" t="n">
        <f aca="false">IF(H139="","",G139-H139)</f>
        <v>0</v>
      </c>
      <c r="J139" s="55" t="n">
        <f aca="false">IF(OR(D139="",D139+G139=0),"",D139/(D139+G139))</f>
        <v>0.580777096114519</v>
      </c>
      <c r="K139" s="55" t="n">
        <f aca="false">IF(E139="","",E139/(E139+H139))</f>
        <v>0.561027837259101</v>
      </c>
      <c r="L139" s="66" t="n">
        <f aca="false">IF(OR(K139="",J139=""),"",(J139-K139)*100)</f>
        <v>1.97492588554188</v>
      </c>
      <c r="M139" s="36" t="n">
        <v>4.03858339778067</v>
      </c>
      <c r="N139" s="36" t="n">
        <v>2.06821904691509</v>
      </c>
      <c r="O139" s="36" t="n">
        <f aca="false">SQRT(M139^2+N139^2)</f>
        <v>4.53736552272924</v>
      </c>
      <c r="P139" s="55" t="n">
        <f aca="false">IF(J139="","",MAX(0,J139-1.96*O139/100))</f>
        <v>0.491844731869026</v>
      </c>
      <c r="Q139" s="55" t="n">
        <f aca="false">IF(J139="","",MIN(1,J139+1.96*O139/100))</f>
        <v>0.669709460360013</v>
      </c>
      <c r="R139" s="32" t="str">
        <f aca="false">IF(L139="","",IF(ABS(L139)&lt;=O139,"Yes","No"))</f>
        <v>Yes</v>
      </c>
      <c r="S139" s="32" t="str">
        <f aca="false">IF(L139="","",IF(ABS(L139)&lt;=1.96*O139,"Yes","No"))</f>
        <v>Yes</v>
      </c>
      <c r="T139" s="54" t="n">
        <f aca="false">IF(D139="","",ROUND(SQRT(((D139+G139)*O139/100)^2+(J139*(D139+G139)*0.12018)^2),0))</f>
        <v>41</v>
      </c>
      <c r="U139" s="32"/>
    </row>
    <row r="140" customFormat="false" ht="15" hidden="false" customHeight="false" outlineLevel="0" collapsed="false">
      <c r="A140" s="32" t="s">
        <v>198</v>
      </c>
      <c r="B140" s="32" t="s">
        <v>294</v>
      </c>
      <c r="C140" s="32" t="s">
        <v>294</v>
      </c>
      <c r="D140" s="54" t="n">
        <v>471</v>
      </c>
      <c r="E140" s="54" t="n">
        <v>532</v>
      </c>
      <c r="F140" s="65" t="n">
        <f aca="false">IF(E140="","",D140-E140)</f>
        <v>-61</v>
      </c>
      <c r="G140" s="54" t="n">
        <v>1002</v>
      </c>
      <c r="H140" s="54" t="n">
        <v>1068</v>
      </c>
      <c r="I140" s="65" t="n">
        <f aca="false">IF(H140="","",G140-H140)</f>
        <v>-66</v>
      </c>
      <c r="J140" s="55" t="n">
        <f aca="false">IF(OR(D140="",D140+G140=0),"",D140/(D140+G140))</f>
        <v>0.319755600814664</v>
      </c>
      <c r="K140" s="55" t="n">
        <f aca="false">IF(E140="","",E140/(E140+H140))</f>
        <v>0.3325</v>
      </c>
      <c r="L140" s="66" t="n">
        <f aca="false">IF(OR(K140="",J140=""),"",(J140-K140)*100)</f>
        <v>-1.2744399185336</v>
      </c>
      <c r="M140" s="36" t="n">
        <v>2.38682338309964</v>
      </c>
      <c r="N140" s="36" t="n">
        <v>2.06821904691509</v>
      </c>
      <c r="O140" s="36" t="n">
        <f aca="false">SQRT(M140^2+N140^2)</f>
        <v>3.15823619891445</v>
      </c>
      <c r="P140" s="55" t="n">
        <f aca="false">IF(J140="","",MAX(0,J140-1.96*O140/100))</f>
        <v>0.257854171315941</v>
      </c>
      <c r="Q140" s="55" t="n">
        <f aca="false">IF(J140="","",MIN(1,J140+1.96*O140/100))</f>
        <v>0.381657030313387</v>
      </c>
      <c r="R140" s="32" t="str">
        <f aca="false">IF(L140="","",IF(ABS(L140)&lt;=O140,"Yes","No"))</f>
        <v>Yes</v>
      </c>
      <c r="S140" s="32" t="str">
        <f aca="false">IF(L140="","",IF(ABS(L140)&lt;=1.96*O140,"Yes","No"))</f>
        <v>Yes</v>
      </c>
      <c r="T140" s="54" t="n">
        <f aca="false">IF(D140="","",ROUND(SQRT(((D140+G140)*O140/100)^2+(J140*(D140+G140)*0.07933)^2),0))</f>
        <v>60</v>
      </c>
      <c r="U140" s="32"/>
    </row>
    <row r="141" customFormat="false" ht="15" hidden="false" customHeight="false" outlineLevel="0" collapsed="false">
      <c r="A141" s="32" t="s">
        <v>198</v>
      </c>
      <c r="B141" s="32" t="s">
        <v>295</v>
      </c>
      <c r="C141" s="32" t="s">
        <v>296</v>
      </c>
      <c r="D141" s="54" t="n">
        <v>691</v>
      </c>
      <c r="E141" s="54" t="n">
        <v>765</v>
      </c>
      <c r="F141" s="65" t="n">
        <f aca="false">IF(E141="","",D141-E141)</f>
        <v>-74</v>
      </c>
      <c r="G141" s="54" t="n">
        <v>708</v>
      </c>
      <c r="H141" s="54" t="n">
        <v>744</v>
      </c>
      <c r="I141" s="65" t="n">
        <f aca="false">IF(H141="","",G141-H141)</f>
        <v>-36</v>
      </c>
      <c r="J141" s="55" t="n">
        <f aca="false">IF(OR(D141="",D141+G141=0),"",D141/(D141+G141))</f>
        <v>0.493924231593996</v>
      </c>
      <c r="K141" s="55" t="n">
        <f aca="false">IF(E141="","",E141/(E141+H141))</f>
        <v>0.506958250497018</v>
      </c>
      <c r="L141" s="66" t="n">
        <f aca="false">IF(OR(K141="",J141=""),"",(J141-K141)*100)</f>
        <v>-1.30340189030222</v>
      </c>
      <c r="M141" s="36" t="n">
        <v>2.38682338309964</v>
      </c>
      <c r="N141" s="36" t="n">
        <v>2.06821904691509</v>
      </c>
      <c r="O141" s="36" t="n">
        <f aca="false">SQRT(M141^2+N141^2)</f>
        <v>3.15823619891445</v>
      </c>
      <c r="P141" s="55" t="n">
        <f aca="false">IF(J141="","",MAX(0,J141-1.96*O141/100))</f>
        <v>0.432022802095273</v>
      </c>
      <c r="Q141" s="55" t="n">
        <f aca="false">IF(J141="","",MIN(1,J141+1.96*O141/100))</f>
        <v>0.555825661092719</v>
      </c>
      <c r="R141" s="32" t="str">
        <f aca="false">IF(L141="","",IF(ABS(L141)&lt;=O141,"Yes","No"))</f>
        <v>Yes</v>
      </c>
      <c r="S141" s="32" t="str">
        <f aca="false">IF(L141="","",IF(ABS(L141)&lt;=1.96*O141,"Yes","No"))</f>
        <v>Yes</v>
      </c>
      <c r="T141" s="54" t="n">
        <f aca="false">IF(D141="","",ROUND(SQRT(((D141+G141)*O141/100)^2+(J141*(D141+G141)*0.07933)^2),0))</f>
        <v>70</v>
      </c>
      <c r="U141" s="32"/>
    </row>
    <row r="142" customFormat="false" ht="15" hidden="false" customHeight="false" outlineLevel="0" collapsed="false">
      <c r="A142" s="32" t="s">
        <v>198</v>
      </c>
      <c r="B142" s="32" t="s">
        <v>295</v>
      </c>
      <c r="C142" s="32" t="s">
        <v>297</v>
      </c>
      <c r="D142" s="54" t="n">
        <v>853</v>
      </c>
      <c r="E142" s="54" t="n">
        <v>879</v>
      </c>
      <c r="F142" s="65" t="n">
        <f aca="false">IF(E142="","",D142-E142)</f>
        <v>-26</v>
      </c>
      <c r="G142" s="54" t="n">
        <v>818</v>
      </c>
      <c r="H142" s="54" t="n">
        <v>809</v>
      </c>
      <c r="I142" s="65" t="n">
        <f aca="false">IF(H142="","",G142-H142)</f>
        <v>9</v>
      </c>
      <c r="J142" s="55" t="n">
        <f aca="false">IF(OR(D142="",D142+G142=0),"",D142/(D142+G142))</f>
        <v>0.510472770795931</v>
      </c>
      <c r="K142" s="55" t="n">
        <f aca="false">IF(E142="","",E142/(E142+H142))</f>
        <v>0.520734597156398</v>
      </c>
      <c r="L142" s="66" t="n">
        <f aca="false">IF(OR(K142="",J142=""),"",(J142-K142)*100)</f>
        <v>-1.02618263604676</v>
      </c>
      <c r="M142" s="36" t="n">
        <v>2.38682338309964</v>
      </c>
      <c r="N142" s="36" t="n">
        <v>2.06821904691509</v>
      </c>
      <c r="O142" s="36" t="n">
        <f aca="false">SQRT(M142^2+N142^2)</f>
        <v>3.15823619891445</v>
      </c>
      <c r="P142" s="55" t="n">
        <f aca="false">IF(J142="","",MAX(0,J142-1.96*O142/100))</f>
        <v>0.448571341297207</v>
      </c>
      <c r="Q142" s="55" t="n">
        <f aca="false">IF(J142="","",MIN(1,J142+1.96*O142/100))</f>
        <v>0.572374200294654</v>
      </c>
      <c r="R142" s="32" t="str">
        <f aca="false">IF(L142="","",IF(ABS(L142)&lt;=O142,"Yes","No"))</f>
        <v>Yes</v>
      </c>
      <c r="S142" s="32" t="str">
        <f aca="false">IF(L142="","",IF(ABS(L142)&lt;=1.96*O142,"Yes","No"))</f>
        <v>Yes</v>
      </c>
      <c r="T142" s="54" t="n">
        <f aca="false">IF(D142="","",ROUND(SQRT(((D142+G142)*O142/100)^2+(J142*(D142+G142)*0.07933)^2),0))</f>
        <v>86</v>
      </c>
      <c r="U142" s="32"/>
    </row>
    <row r="143" customFormat="false" ht="15" hidden="false" customHeight="false" outlineLevel="0" collapsed="false">
      <c r="A143" s="32" t="s">
        <v>198</v>
      </c>
      <c r="B143" s="32" t="s">
        <v>295</v>
      </c>
      <c r="C143" s="32" t="s">
        <v>298</v>
      </c>
      <c r="D143" s="54" t="n">
        <v>1412</v>
      </c>
      <c r="E143" s="54" t="n">
        <v>1520</v>
      </c>
      <c r="F143" s="65" t="n">
        <f aca="false">IF(E143="","",D143-E143)</f>
        <v>-108</v>
      </c>
      <c r="G143" s="54" t="n">
        <v>1369</v>
      </c>
      <c r="H143" s="54" t="n">
        <v>1428</v>
      </c>
      <c r="I143" s="65" t="n">
        <f aca="false">IF(H143="","",G143-H143)</f>
        <v>-59</v>
      </c>
      <c r="J143" s="55" t="n">
        <f aca="false">IF(OR(D143="",D143+G143=0),"",D143/(D143+G143))</f>
        <v>0.507731032002877</v>
      </c>
      <c r="K143" s="55" t="n">
        <f aca="false">IF(E143="","",E143/(E143+H143))</f>
        <v>0.515603799185889</v>
      </c>
      <c r="L143" s="66" t="n">
        <f aca="false">IF(OR(K143="",J143=""),"",(J143-K143)*100)</f>
        <v>-0.787276718301211</v>
      </c>
      <c r="M143" s="36" t="n">
        <v>2.38682338309964</v>
      </c>
      <c r="N143" s="36" t="n">
        <v>2.06821904691509</v>
      </c>
      <c r="O143" s="36" t="n">
        <f aca="false">SQRT(M143^2+N143^2)</f>
        <v>3.15823619891445</v>
      </c>
      <c r="P143" s="55" t="n">
        <f aca="false">IF(J143="","",MAX(0,J143-1.96*O143/100))</f>
        <v>0.445829602504153</v>
      </c>
      <c r="Q143" s="55" t="n">
        <f aca="false">IF(J143="","",MIN(1,J143+1.96*O143/100))</f>
        <v>0.5696324615016</v>
      </c>
      <c r="R143" s="32" t="str">
        <f aca="false">IF(L143="","",IF(ABS(L143)&lt;=O143,"Yes","No"))</f>
        <v>Yes</v>
      </c>
      <c r="S143" s="32" t="str">
        <f aca="false">IF(L143="","",IF(ABS(L143)&lt;=1.96*O143,"Yes","No"))</f>
        <v>Yes</v>
      </c>
      <c r="T143" s="54" t="n">
        <f aca="false">IF(D143="","",ROUND(SQRT(((D143+G143)*O143/100)^2+(J143*(D143+G143)*0.07933)^2),0))</f>
        <v>142</v>
      </c>
      <c r="U143" s="32"/>
    </row>
    <row r="144" customFormat="false" ht="15" hidden="false" customHeight="false" outlineLevel="0" collapsed="false">
      <c r="A144" s="32" t="s">
        <v>198</v>
      </c>
      <c r="B144" s="32" t="s">
        <v>295</v>
      </c>
      <c r="C144" s="32" t="s">
        <v>299</v>
      </c>
      <c r="D144" s="54" t="n">
        <v>695</v>
      </c>
      <c r="E144" s="54" t="n">
        <v>758</v>
      </c>
      <c r="F144" s="65" t="n">
        <f aca="false">IF(E144="","",D144-E144)</f>
        <v>-63</v>
      </c>
      <c r="G144" s="54" t="n">
        <v>701</v>
      </c>
      <c r="H144" s="54" t="n">
        <v>734</v>
      </c>
      <c r="I144" s="65" t="n">
        <f aca="false">IF(H144="","",G144-H144)</f>
        <v>-33</v>
      </c>
      <c r="J144" s="55" t="n">
        <f aca="false">IF(OR(D144="",D144+G144=0),"",D144/(D144+G144))</f>
        <v>0.49785100286533</v>
      </c>
      <c r="K144" s="55" t="n">
        <f aca="false">IF(E144="","",E144/(E144+H144))</f>
        <v>0.508042895442359</v>
      </c>
      <c r="L144" s="66" t="n">
        <f aca="false">IF(OR(K144="",J144=""),"",(J144-K144)*100)</f>
        <v>-1.01918925770297</v>
      </c>
      <c r="M144" s="36" t="n">
        <v>2.38682338309964</v>
      </c>
      <c r="N144" s="36" t="n">
        <v>2.06821904691509</v>
      </c>
      <c r="O144" s="36" t="n">
        <f aca="false">SQRT(M144^2+N144^2)</f>
        <v>3.15823619891445</v>
      </c>
      <c r="P144" s="55" t="n">
        <f aca="false">IF(J144="","",MAX(0,J144-1.96*O144/100))</f>
        <v>0.435949573366606</v>
      </c>
      <c r="Q144" s="55" t="n">
        <f aca="false">IF(J144="","",MIN(1,J144+1.96*O144/100))</f>
        <v>0.559752432364053</v>
      </c>
      <c r="R144" s="32" t="str">
        <f aca="false">IF(L144="","",IF(ABS(L144)&lt;=O144,"Yes","No"))</f>
        <v>Yes</v>
      </c>
      <c r="S144" s="32" t="str">
        <f aca="false">IF(L144="","",IF(ABS(L144)&lt;=1.96*O144,"Yes","No"))</f>
        <v>Yes</v>
      </c>
      <c r="T144" s="54" t="n">
        <f aca="false">IF(D144="","",ROUND(SQRT(((D144+G144)*O144/100)^2+(J144*(D144+G144)*0.07933)^2),0))</f>
        <v>71</v>
      </c>
      <c r="U144" s="32"/>
    </row>
    <row r="145" customFormat="false" ht="15" hidden="false" customHeight="false" outlineLevel="0" collapsed="false">
      <c r="A145" s="32" t="s">
        <v>198</v>
      </c>
      <c r="B145" s="32" t="s">
        <v>295</v>
      </c>
      <c r="C145" s="32" t="s">
        <v>300</v>
      </c>
      <c r="D145" s="54" t="n">
        <v>653</v>
      </c>
      <c r="E145" s="54" t="n">
        <v>686</v>
      </c>
      <c r="F145" s="65" t="n">
        <f aca="false">IF(E145="","",D145-E145)</f>
        <v>-33</v>
      </c>
      <c r="G145" s="54" t="n">
        <v>647</v>
      </c>
      <c r="H145" s="54" t="n">
        <v>669</v>
      </c>
      <c r="I145" s="65" t="n">
        <f aca="false">IF(H145="","",G145-H145)</f>
        <v>-22</v>
      </c>
      <c r="J145" s="55" t="n">
        <f aca="false">IF(OR(D145="",D145+G145=0),"",D145/(D145+G145))</f>
        <v>0.502307692307692</v>
      </c>
      <c r="K145" s="55" t="n">
        <f aca="false">IF(E145="","",E145/(E145+H145))</f>
        <v>0.506273062730627</v>
      </c>
      <c r="L145" s="66" t="n">
        <f aca="false">IF(OR(K145="",J145=""),"",(J145-K145)*100)</f>
        <v>-0.396537042293499</v>
      </c>
      <c r="M145" s="36" t="n">
        <v>2.38682338309964</v>
      </c>
      <c r="N145" s="36" t="n">
        <v>2.06821904691509</v>
      </c>
      <c r="O145" s="36" t="n">
        <f aca="false">SQRT(M145^2+N145^2)</f>
        <v>3.15823619891445</v>
      </c>
      <c r="P145" s="55" t="n">
        <f aca="false">IF(J145="","",MAX(0,J145-1.96*O145/100))</f>
        <v>0.440406262808969</v>
      </c>
      <c r="Q145" s="55" t="n">
        <f aca="false">IF(J145="","",MIN(1,J145+1.96*O145/100))</f>
        <v>0.564209121806416</v>
      </c>
      <c r="R145" s="32" t="str">
        <f aca="false">IF(L145="","",IF(ABS(L145)&lt;=O145,"Yes","No"))</f>
        <v>Yes</v>
      </c>
      <c r="S145" s="32" t="str">
        <f aca="false">IF(L145="","",IF(ABS(L145)&lt;=1.96*O145,"Yes","No"))</f>
        <v>Yes</v>
      </c>
      <c r="T145" s="54" t="n">
        <f aca="false">IF(D145="","",ROUND(SQRT(((D145+G145)*O145/100)^2+(J145*(D145+G145)*0.07933)^2),0))</f>
        <v>66</v>
      </c>
      <c r="U145" s="32"/>
    </row>
    <row r="146" customFormat="false" ht="15" hidden="false" customHeight="false" outlineLevel="0" collapsed="false">
      <c r="A146" s="32" t="s">
        <v>198</v>
      </c>
      <c r="B146" s="32" t="s">
        <v>295</v>
      </c>
      <c r="C146" s="32" t="s">
        <v>301</v>
      </c>
      <c r="D146" s="54" t="n">
        <v>563</v>
      </c>
      <c r="E146" s="54" t="n">
        <v>628</v>
      </c>
      <c r="F146" s="65" t="n">
        <f aca="false">IF(E146="","",D146-E146)</f>
        <v>-65</v>
      </c>
      <c r="G146" s="54" t="n">
        <v>575</v>
      </c>
      <c r="H146" s="54" t="n">
        <v>578</v>
      </c>
      <c r="I146" s="65" t="n">
        <f aca="false">IF(H146="","",G146-H146)</f>
        <v>-3</v>
      </c>
      <c r="J146" s="55" t="n">
        <f aca="false">IF(OR(D146="",D146+G146=0),"",D146/(D146+G146))</f>
        <v>0.494727592267135</v>
      </c>
      <c r="K146" s="55" t="n">
        <f aca="false">IF(E146="","",E146/(E146+H146))</f>
        <v>0.520729684908789</v>
      </c>
      <c r="L146" s="66" t="n">
        <f aca="false">IF(OR(K146="",J146=""),"",(J146-K146)*100)</f>
        <v>-2.6002092641654</v>
      </c>
      <c r="M146" s="36" t="n">
        <v>2.38682338309964</v>
      </c>
      <c r="N146" s="36" t="n">
        <v>2.06821904691509</v>
      </c>
      <c r="O146" s="36" t="n">
        <f aca="false">SQRT(M146^2+N146^2)</f>
        <v>3.15823619891445</v>
      </c>
      <c r="P146" s="55" t="n">
        <f aca="false">IF(J146="","",MAX(0,J146-1.96*O146/100))</f>
        <v>0.432826162768412</v>
      </c>
      <c r="Q146" s="55" t="n">
        <f aca="false">IF(J146="","",MIN(1,J146+1.96*O146/100))</f>
        <v>0.556629021765859</v>
      </c>
      <c r="R146" s="32" t="str">
        <f aca="false">IF(L146="","",IF(ABS(L146)&lt;=O146,"Yes","No"))</f>
        <v>Yes</v>
      </c>
      <c r="S146" s="32" t="str">
        <f aca="false">IF(L146="","",IF(ABS(L146)&lt;=1.96*O146,"Yes","No"))</f>
        <v>Yes</v>
      </c>
      <c r="T146" s="54" t="n">
        <f aca="false">IF(D146="","",ROUND(SQRT(((D146+G146)*O146/100)^2+(J146*(D146+G146)*0.07933)^2),0))</f>
        <v>57</v>
      </c>
      <c r="U146" s="32"/>
    </row>
    <row r="147" customFormat="false" ht="15" hidden="false" customHeight="false" outlineLevel="0" collapsed="false">
      <c r="A147" s="32" t="s">
        <v>198</v>
      </c>
      <c r="B147" s="32" t="s">
        <v>295</v>
      </c>
      <c r="C147" s="32" t="s">
        <v>302</v>
      </c>
      <c r="D147" s="54" t="n">
        <v>1052</v>
      </c>
      <c r="E147" s="54" t="n">
        <v>1176</v>
      </c>
      <c r="F147" s="65" t="n">
        <f aca="false">IF(E147="","",D147-E147)</f>
        <v>-124</v>
      </c>
      <c r="G147" s="54" t="n">
        <v>993</v>
      </c>
      <c r="H147" s="54" t="n">
        <v>1036</v>
      </c>
      <c r="I147" s="65" t="n">
        <f aca="false">IF(H147="","",G147-H147)</f>
        <v>-43</v>
      </c>
      <c r="J147" s="55" t="n">
        <f aca="false">IF(OR(D147="",D147+G147=0),"",D147/(D147+G147))</f>
        <v>0.514425427872861</v>
      </c>
      <c r="K147" s="55" t="n">
        <f aca="false">IF(E147="","",E147/(E147+H147))</f>
        <v>0.531645569620253</v>
      </c>
      <c r="L147" s="66" t="n">
        <f aca="false">IF(OR(K147="",J147=""),"",(J147-K147)*100)</f>
        <v>-1.72201417473925</v>
      </c>
      <c r="M147" s="36" t="n">
        <v>2.38682338309964</v>
      </c>
      <c r="N147" s="36" t="n">
        <v>2.06821904691509</v>
      </c>
      <c r="O147" s="36" t="n">
        <f aca="false">SQRT(M147^2+N147^2)</f>
        <v>3.15823619891445</v>
      </c>
      <c r="P147" s="55" t="n">
        <f aca="false">IF(J147="","",MAX(0,J147-1.96*O147/100))</f>
        <v>0.452523998374137</v>
      </c>
      <c r="Q147" s="55" t="n">
        <f aca="false">IF(J147="","",MIN(1,J147+1.96*O147/100))</f>
        <v>0.576326857371584</v>
      </c>
      <c r="R147" s="32" t="str">
        <f aca="false">IF(L147="","",IF(ABS(L147)&lt;=O147,"Yes","No"))</f>
        <v>Yes</v>
      </c>
      <c r="S147" s="32" t="str">
        <f aca="false">IF(L147="","",IF(ABS(L147)&lt;=1.96*O147,"Yes","No"))</f>
        <v>Yes</v>
      </c>
      <c r="T147" s="54" t="n">
        <f aca="false">IF(D147="","",ROUND(SQRT(((D147+G147)*O147/100)^2+(J147*(D147+G147)*0.07933)^2),0))</f>
        <v>106</v>
      </c>
      <c r="U147" s="32"/>
    </row>
    <row r="148" customFormat="false" ht="15" hidden="false" customHeight="false" outlineLevel="0" collapsed="false">
      <c r="A148" s="32" t="s">
        <v>198</v>
      </c>
      <c r="B148" s="32" t="s">
        <v>295</v>
      </c>
      <c r="C148" s="32" t="s">
        <v>303</v>
      </c>
      <c r="D148" s="54" t="n">
        <v>663</v>
      </c>
      <c r="E148" s="54" t="n">
        <v>741</v>
      </c>
      <c r="F148" s="65" t="n">
        <f aca="false">IF(E148="","",D148-E148)</f>
        <v>-78</v>
      </c>
      <c r="G148" s="54" t="n">
        <v>593</v>
      </c>
      <c r="H148" s="54" t="n">
        <v>575</v>
      </c>
      <c r="I148" s="65" t="n">
        <f aca="false">IF(H148="","",G148-H148)</f>
        <v>18</v>
      </c>
      <c r="J148" s="55" t="n">
        <f aca="false">IF(OR(D148="",D148+G148=0),"",D148/(D148+G148))</f>
        <v>0.527866242038217</v>
      </c>
      <c r="K148" s="55" t="n">
        <f aca="false">IF(E148="","",E148/(E148+H148))</f>
        <v>0.56306990881459</v>
      </c>
      <c r="L148" s="66" t="n">
        <f aca="false">IF(OR(K148="",J148=""),"",(J148-K148)*100)</f>
        <v>-3.52036667763731</v>
      </c>
      <c r="M148" s="36" t="n">
        <v>2.38682338309964</v>
      </c>
      <c r="N148" s="36" t="n">
        <v>2.06821904691509</v>
      </c>
      <c r="O148" s="36" t="n">
        <f aca="false">SQRT(M148^2+N148^2)</f>
        <v>3.15823619891445</v>
      </c>
      <c r="P148" s="55" t="n">
        <f aca="false">IF(J148="","",MAX(0,J148-1.96*O148/100))</f>
        <v>0.465964812539493</v>
      </c>
      <c r="Q148" s="55" t="n">
        <f aca="false">IF(J148="","",MIN(1,J148+1.96*O148/100))</f>
        <v>0.58976767153694</v>
      </c>
      <c r="R148" s="32" t="str">
        <f aca="false">IF(L148="","",IF(ABS(L148)&lt;=O148,"Yes","No"))</f>
        <v>No</v>
      </c>
      <c r="S148" s="32" t="str">
        <f aca="false">IF(L148="","",IF(ABS(L148)&lt;=1.96*O148,"Yes","No"))</f>
        <v>Yes</v>
      </c>
      <c r="T148" s="54" t="n">
        <f aca="false">IF(D148="","",ROUND(SQRT(((D148+G148)*O148/100)^2+(J148*(D148+G148)*0.07933)^2),0))</f>
        <v>66</v>
      </c>
      <c r="U148" s="32"/>
    </row>
    <row r="149" customFormat="false" ht="15" hidden="false" customHeight="false" outlineLevel="0" collapsed="false">
      <c r="A149" s="32" t="s">
        <v>198</v>
      </c>
      <c r="B149" s="32" t="s">
        <v>295</v>
      </c>
      <c r="C149" s="32" t="s">
        <v>304</v>
      </c>
      <c r="D149" s="54" t="n">
        <v>629</v>
      </c>
      <c r="E149" s="54" t="n">
        <v>714</v>
      </c>
      <c r="F149" s="65" t="n">
        <f aca="false">IF(E149="","",D149-E149)</f>
        <v>-85</v>
      </c>
      <c r="G149" s="54" t="n">
        <v>605</v>
      </c>
      <c r="H149" s="54" t="n">
        <v>619</v>
      </c>
      <c r="I149" s="65" t="n">
        <f aca="false">IF(H149="","",G149-H149)</f>
        <v>-14</v>
      </c>
      <c r="J149" s="55" t="n">
        <f aca="false">IF(OR(D149="",D149+G149=0),"",D149/(D149+G149))</f>
        <v>0.509724473257699</v>
      </c>
      <c r="K149" s="55" t="n">
        <f aca="false">IF(E149="","",E149/(E149+H149))</f>
        <v>0.535633908477119</v>
      </c>
      <c r="L149" s="66" t="n">
        <f aca="false">IF(OR(K149="",J149=""),"",(J149-K149)*100)</f>
        <v>-2.59094352194207</v>
      </c>
      <c r="M149" s="36" t="n">
        <v>2.38682338309964</v>
      </c>
      <c r="N149" s="36" t="n">
        <v>2.06821904691509</v>
      </c>
      <c r="O149" s="36" t="n">
        <f aca="false">SQRT(M149^2+N149^2)</f>
        <v>3.15823619891445</v>
      </c>
      <c r="P149" s="55" t="n">
        <f aca="false">IF(J149="","",MAX(0,J149-1.96*O149/100))</f>
        <v>0.447823043758975</v>
      </c>
      <c r="Q149" s="55" t="n">
        <f aca="false">IF(J149="","",MIN(1,J149+1.96*O149/100))</f>
        <v>0.571625902756422</v>
      </c>
      <c r="R149" s="32" t="str">
        <f aca="false">IF(L149="","",IF(ABS(L149)&lt;=O149,"Yes","No"))</f>
        <v>Yes</v>
      </c>
      <c r="S149" s="32" t="str">
        <f aca="false">IF(L149="","",IF(ABS(L149)&lt;=1.96*O149,"Yes","No"))</f>
        <v>Yes</v>
      </c>
      <c r="T149" s="54" t="n">
        <f aca="false">IF(D149="","",ROUND(SQRT(((D149+G149)*O149/100)^2+(J149*(D149+G149)*0.07933)^2),0))</f>
        <v>63</v>
      </c>
      <c r="U149" s="32"/>
    </row>
    <row r="150" customFormat="false" ht="15" hidden="false" customHeight="false" outlineLevel="0" collapsed="false">
      <c r="A150" s="32" t="s">
        <v>198</v>
      </c>
      <c r="B150" s="32" t="s">
        <v>295</v>
      </c>
      <c r="C150" s="32" t="s">
        <v>305</v>
      </c>
      <c r="D150" s="54" t="n">
        <v>424</v>
      </c>
      <c r="E150" s="54" t="n">
        <v>491</v>
      </c>
      <c r="F150" s="65" t="n">
        <f aca="false">IF(E150="","",D150-E150)</f>
        <v>-67</v>
      </c>
      <c r="G150" s="54" t="n">
        <v>409</v>
      </c>
      <c r="H150" s="54" t="n">
        <v>403</v>
      </c>
      <c r="I150" s="65" t="n">
        <f aca="false">IF(H150="","",G150-H150)</f>
        <v>6</v>
      </c>
      <c r="J150" s="55" t="n">
        <f aca="false">IF(OR(D150="",D150+G150=0),"",D150/(D150+G150))</f>
        <v>0.509003601440576</v>
      </c>
      <c r="K150" s="55" t="n">
        <f aca="false">IF(E150="","",E150/(E150+H150))</f>
        <v>0.549217002237136</v>
      </c>
      <c r="L150" s="66" t="n">
        <f aca="false">IF(OR(K150="",J150=""),"",(J150-K150)*100)</f>
        <v>-4.02134007965602</v>
      </c>
      <c r="M150" s="36" t="n">
        <v>2.71109690386782</v>
      </c>
      <c r="N150" s="36" t="n">
        <v>2.06821904691509</v>
      </c>
      <c r="O150" s="36" t="n">
        <f aca="false">SQRT(M150^2+N150^2)</f>
        <v>3.40992323200744</v>
      </c>
      <c r="P150" s="55" t="n">
        <f aca="false">IF(J150="","",MAX(0,J150-1.96*O150/100))</f>
        <v>0.44216910609323</v>
      </c>
      <c r="Q150" s="55" t="n">
        <f aca="false">IF(J150="","",MIN(1,J150+1.96*O150/100))</f>
        <v>0.575838096787922</v>
      </c>
      <c r="R150" s="32" t="str">
        <f aca="false">IF(L150="","",IF(ABS(L150)&lt;=O150,"Yes","No"))</f>
        <v>No</v>
      </c>
      <c r="S150" s="32" t="str">
        <f aca="false">IF(L150="","",IF(ABS(L150)&lt;=1.96*O150,"Yes","No"))</f>
        <v>Yes</v>
      </c>
      <c r="T150" s="54" t="n">
        <f aca="false">IF(D150="","",ROUND(SQRT(((D150+G150)*O150/100)^2+(J150*(D150+G150)*0.07897)^2),0))</f>
        <v>44</v>
      </c>
      <c r="U150" s="32"/>
    </row>
    <row r="151" customFormat="false" ht="15" hidden="false" customHeight="false" outlineLevel="0" collapsed="false">
      <c r="A151" s="32" t="s">
        <v>198</v>
      </c>
      <c r="B151" s="32" t="s">
        <v>306</v>
      </c>
      <c r="C151" s="32" t="s">
        <v>306</v>
      </c>
      <c r="D151" s="54" t="n">
        <v>758</v>
      </c>
      <c r="E151" s="54" t="n">
        <v>850</v>
      </c>
      <c r="F151" s="65" t="n">
        <f aca="false">IF(E151="","",D151-E151)</f>
        <v>-92</v>
      </c>
      <c r="G151" s="54" t="n">
        <v>1254</v>
      </c>
      <c r="H151" s="54" t="n">
        <v>1311</v>
      </c>
      <c r="I151" s="65" t="n">
        <f aca="false">IF(H151="","",G151-H151)</f>
        <v>-57</v>
      </c>
      <c r="J151" s="55" t="n">
        <f aca="false">IF(OR(D151="",D151+G151=0),"",D151/(D151+G151))</f>
        <v>0.376739562624254</v>
      </c>
      <c r="K151" s="55" t="n">
        <f aca="false">IF(E151="","",E151/(E151+H151))</f>
        <v>0.39333641832485</v>
      </c>
      <c r="L151" s="66" t="n">
        <f aca="false">IF(OR(K151="",J151=""),"",(J151-K151)*100)</f>
        <v>-1.65968557005952</v>
      </c>
      <c r="M151" s="36" t="n">
        <v>2.38682338309964</v>
      </c>
      <c r="N151" s="36" t="n">
        <v>2.06821904691509</v>
      </c>
      <c r="O151" s="36" t="n">
        <f aca="false">SQRT(M151^2+N151^2)</f>
        <v>3.15823619891445</v>
      </c>
      <c r="P151" s="55" t="n">
        <f aca="false">IF(J151="","",MAX(0,J151-1.96*O151/100))</f>
        <v>0.314838133125531</v>
      </c>
      <c r="Q151" s="55" t="n">
        <f aca="false">IF(J151="","",MIN(1,J151+1.96*O151/100))</f>
        <v>0.438640992122978</v>
      </c>
      <c r="R151" s="32" t="str">
        <f aca="false">IF(L151="","",IF(ABS(L151)&lt;=O151,"Yes","No"))</f>
        <v>Yes</v>
      </c>
      <c r="S151" s="32" t="str">
        <f aca="false">IF(L151="","",IF(ABS(L151)&lt;=1.96*O151,"Yes","No"))</f>
        <v>Yes</v>
      </c>
      <c r="T151" s="54" t="n">
        <f aca="false">IF(D151="","",ROUND(SQRT(((D151+G151)*O151/100)^2+(J151*(D151+G151)*0.07933)^2),0))</f>
        <v>87</v>
      </c>
      <c r="U151" s="32"/>
    </row>
    <row r="152" customFormat="false" ht="15" hidden="false" customHeight="false" outlineLevel="0" collapsed="false">
      <c r="A152" s="32" t="s">
        <v>198</v>
      </c>
      <c r="B152" s="32" t="s">
        <v>307</v>
      </c>
      <c r="C152" s="32" t="s">
        <v>307</v>
      </c>
      <c r="D152" s="54" t="n">
        <v>435</v>
      </c>
      <c r="E152" s="54" t="n">
        <v>457</v>
      </c>
      <c r="F152" s="65" t="n">
        <f aca="false">IF(E152="","",D152-E152)</f>
        <v>-22</v>
      </c>
      <c r="G152" s="54" t="n">
        <v>743</v>
      </c>
      <c r="H152" s="54" t="n">
        <v>760</v>
      </c>
      <c r="I152" s="65" t="n">
        <f aca="false">IF(H152="","",G152-H152)</f>
        <v>-17</v>
      </c>
      <c r="J152" s="55" t="n">
        <f aca="false">IF(OR(D152="",D152+G152=0),"",D152/(D152+G152))</f>
        <v>0.369269949066214</v>
      </c>
      <c r="K152" s="55" t="n">
        <f aca="false">IF(E152="","",E152/(E152+H152))</f>
        <v>0.375513557929334</v>
      </c>
      <c r="L152" s="66" t="n">
        <f aca="false">IF(OR(K152="",J152=""),"",(J152-K152)*100)</f>
        <v>-0.624360886312053</v>
      </c>
      <c r="M152" s="36" t="n">
        <v>2.38682338309964</v>
      </c>
      <c r="N152" s="36" t="n">
        <v>2.06821904691509</v>
      </c>
      <c r="O152" s="36" t="n">
        <f aca="false">SQRT(M152^2+N152^2)</f>
        <v>3.15823619891445</v>
      </c>
      <c r="P152" s="55" t="n">
        <f aca="false">IF(J152="","",MAX(0,J152-1.96*O152/100))</f>
        <v>0.307368519567491</v>
      </c>
      <c r="Q152" s="55" t="n">
        <f aca="false">IF(J152="","",MIN(1,J152+1.96*O152/100))</f>
        <v>0.431171378564937</v>
      </c>
      <c r="R152" s="32" t="str">
        <f aca="false">IF(L152="","",IF(ABS(L152)&lt;=O152,"Yes","No"))</f>
        <v>Yes</v>
      </c>
      <c r="S152" s="32" t="str">
        <f aca="false">IF(L152="","",IF(ABS(L152)&lt;=1.96*O152,"Yes","No"))</f>
        <v>Yes</v>
      </c>
      <c r="T152" s="54" t="n">
        <f aca="false">IF(D152="","",ROUND(SQRT(((D152+G152)*O152/100)^2+(J152*(D152+G152)*0.07933)^2),0))</f>
        <v>51</v>
      </c>
      <c r="U152" s="32"/>
    </row>
    <row r="153" customFormat="false" ht="15" hidden="false" customHeight="false" outlineLevel="0" collapsed="false">
      <c r="A153" s="32" t="s">
        <v>198</v>
      </c>
      <c r="B153" s="32" t="s">
        <v>308</v>
      </c>
      <c r="C153" s="32" t="s">
        <v>309</v>
      </c>
      <c r="D153" s="54" t="n">
        <v>137</v>
      </c>
      <c r="E153" s="54" t="n">
        <v>159</v>
      </c>
      <c r="F153" s="65" t="n">
        <f aca="false">IF(E153="","",D153-E153)</f>
        <v>-22</v>
      </c>
      <c r="G153" s="54" t="n">
        <v>338</v>
      </c>
      <c r="H153" s="54" t="n">
        <v>381</v>
      </c>
      <c r="I153" s="65" t="n">
        <f aca="false">IF(H153="","",G153-H153)</f>
        <v>-43</v>
      </c>
      <c r="J153" s="55" t="n">
        <f aca="false">IF(OR(D153="",D153+G153=0),"",D153/(D153+G153))</f>
        <v>0.288421052631579</v>
      </c>
      <c r="K153" s="55" t="n">
        <f aca="false">IF(E153="","",E153/(E153+H153))</f>
        <v>0.294444444444444</v>
      </c>
      <c r="L153" s="66" t="n">
        <f aca="false">IF(OR(K153="",J153=""),"",(J153-K153)*100)</f>
        <v>-0.602339181286549</v>
      </c>
      <c r="M153" s="36" t="n">
        <v>4.03858339778067</v>
      </c>
      <c r="N153" s="36" t="n">
        <v>2.06821904691509</v>
      </c>
      <c r="O153" s="36" t="n">
        <f aca="false">SQRT(M153^2+N153^2)</f>
        <v>4.53736552272924</v>
      </c>
      <c r="P153" s="55" t="n">
        <f aca="false">IF(J153="","",MAX(0,J153-1.96*O153/100))</f>
        <v>0.199488688386086</v>
      </c>
      <c r="Q153" s="55" t="n">
        <f aca="false">IF(J153="","",MIN(1,J153+1.96*O153/100))</f>
        <v>0.377353416877072</v>
      </c>
      <c r="R153" s="32" t="str">
        <f aca="false">IF(L153="","",IF(ABS(L153)&lt;=O153,"Yes","No"))</f>
        <v>Yes</v>
      </c>
      <c r="S153" s="32" t="str">
        <f aca="false">IF(L153="","",IF(ABS(L153)&lt;=1.96*O153,"Yes","No"))</f>
        <v>Yes</v>
      </c>
      <c r="T153" s="54" t="n">
        <f aca="false">IF(D153="","",ROUND(SQRT(((D153+G153)*O153/100)^2+(J153*(D153+G153)*0.12018)^2),0))</f>
        <v>27</v>
      </c>
      <c r="U153" s="32"/>
    </row>
    <row r="154" customFormat="false" ht="15" hidden="false" customHeight="false" outlineLevel="0" collapsed="false">
      <c r="A154" s="32" t="s">
        <v>198</v>
      </c>
      <c r="B154" s="32" t="s">
        <v>308</v>
      </c>
      <c r="C154" s="32" t="s">
        <v>310</v>
      </c>
      <c r="D154" s="54" t="n">
        <v>114</v>
      </c>
      <c r="E154" s="54" t="n">
        <v>116</v>
      </c>
      <c r="F154" s="65" t="n">
        <f aca="false">IF(E154="","",D154-E154)</f>
        <v>-2</v>
      </c>
      <c r="G154" s="54" t="n">
        <v>245</v>
      </c>
      <c r="H154" s="54" t="n">
        <v>244</v>
      </c>
      <c r="I154" s="65" t="n">
        <f aca="false">IF(H154="","",G154-H154)</f>
        <v>1</v>
      </c>
      <c r="J154" s="55" t="n">
        <f aca="false">IF(OR(D154="",D154+G154=0),"",D154/(D154+G154))</f>
        <v>0.317548746518106</v>
      </c>
      <c r="K154" s="55" t="n">
        <f aca="false">IF(E154="","",E154/(E154+H154))</f>
        <v>0.322222222222222</v>
      </c>
      <c r="L154" s="66" t="n">
        <f aca="false">IF(OR(K154="",J154=""),"",(J154-K154)*100)</f>
        <v>-0.467347570411641</v>
      </c>
      <c r="M154" s="36" t="n">
        <v>4.03858339778067</v>
      </c>
      <c r="N154" s="36" t="n">
        <v>2.06821904691509</v>
      </c>
      <c r="O154" s="36" t="n">
        <f aca="false">SQRT(M154^2+N154^2)</f>
        <v>4.53736552272924</v>
      </c>
      <c r="P154" s="55" t="n">
        <f aca="false">IF(J154="","",MAX(0,J154-1.96*O154/100))</f>
        <v>0.228616382272613</v>
      </c>
      <c r="Q154" s="55" t="n">
        <f aca="false">IF(J154="","",MIN(1,J154+1.96*O154/100))</f>
        <v>0.406481110763599</v>
      </c>
      <c r="R154" s="32" t="str">
        <f aca="false">IF(L154="","",IF(ABS(L154)&lt;=O154,"Yes","No"))</f>
        <v>Yes</v>
      </c>
      <c r="S154" s="32" t="str">
        <f aca="false">IF(L154="","",IF(ABS(L154)&lt;=1.96*O154,"Yes","No"))</f>
        <v>Yes</v>
      </c>
      <c r="T154" s="54" t="n">
        <f aca="false">IF(D154="","",ROUND(SQRT(((D154+G154)*O154/100)^2+(J154*(D154+G154)*0.12018)^2),0))</f>
        <v>21</v>
      </c>
      <c r="U154" s="32"/>
    </row>
    <row r="155" customFormat="false" ht="15" hidden="false" customHeight="false" outlineLevel="0" collapsed="false">
      <c r="A155" s="32" t="s">
        <v>198</v>
      </c>
      <c r="B155" s="32" t="s">
        <v>308</v>
      </c>
      <c r="C155" s="32" t="s">
        <v>311</v>
      </c>
      <c r="D155" s="54" t="n">
        <v>401</v>
      </c>
      <c r="E155" s="54" t="n">
        <v>444</v>
      </c>
      <c r="F155" s="65" t="n">
        <f aca="false">IF(E155="","",D155-E155)</f>
        <v>-43</v>
      </c>
      <c r="G155" s="54" t="n">
        <v>755</v>
      </c>
      <c r="H155" s="54" t="n">
        <v>809</v>
      </c>
      <c r="I155" s="65" t="n">
        <f aca="false">IF(H155="","",G155-H155)</f>
        <v>-54</v>
      </c>
      <c r="J155" s="55" t="n">
        <f aca="false">IF(OR(D155="",D155+G155=0),"",D155/(D155+G155))</f>
        <v>0.346885813148789</v>
      </c>
      <c r="K155" s="55" t="n">
        <f aca="false">IF(E155="","",E155/(E155+H155))</f>
        <v>0.354349561053472</v>
      </c>
      <c r="L155" s="66" t="n">
        <f aca="false">IF(OR(K155="",J155=""),"",(J155-K155)*100)</f>
        <v>-0.746374790468274</v>
      </c>
      <c r="M155" s="36" t="n">
        <v>2.38682338309964</v>
      </c>
      <c r="N155" s="36" t="n">
        <v>2.06821904691509</v>
      </c>
      <c r="O155" s="36" t="n">
        <f aca="false">SQRT(M155^2+N155^2)</f>
        <v>3.15823619891445</v>
      </c>
      <c r="P155" s="55" t="n">
        <f aca="false">IF(J155="","",MAX(0,J155-1.96*O155/100))</f>
        <v>0.284984383650066</v>
      </c>
      <c r="Q155" s="55" t="n">
        <f aca="false">IF(J155="","",MIN(1,J155+1.96*O155/100))</f>
        <v>0.408787242647512</v>
      </c>
      <c r="R155" s="32" t="str">
        <f aca="false">IF(L155="","",IF(ABS(L155)&lt;=O155,"Yes","No"))</f>
        <v>Yes</v>
      </c>
      <c r="S155" s="32" t="str">
        <f aca="false">IF(L155="","",IF(ABS(L155)&lt;=1.96*O155,"Yes","No"))</f>
        <v>Yes</v>
      </c>
      <c r="T155" s="54" t="n">
        <f aca="false">IF(D155="","",ROUND(SQRT(((D155+G155)*O155/100)^2+(J155*(D155+G155)*0.07933)^2),0))</f>
        <v>48</v>
      </c>
      <c r="U155" s="32"/>
    </row>
    <row r="156" customFormat="false" ht="15" hidden="false" customHeight="false" outlineLevel="0" collapsed="false">
      <c r="A156" s="32" t="s">
        <v>198</v>
      </c>
      <c r="B156" s="32" t="s">
        <v>312</v>
      </c>
      <c r="C156" s="32" t="s">
        <v>312</v>
      </c>
      <c r="D156" s="54" t="n">
        <v>711</v>
      </c>
      <c r="E156" s="54" t="n">
        <v>788</v>
      </c>
      <c r="F156" s="65" t="n">
        <f aca="false">IF(E156="","",D156-E156)</f>
        <v>-77</v>
      </c>
      <c r="G156" s="54" t="n">
        <v>634</v>
      </c>
      <c r="H156" s="54" t="n">
        <v>628</v>
      </c>
      <c r="I156" s="65" t="n">
        <f aca="false">IF(H156="","",G156-H156)</f>
        <v>6</v>
      </c>
      <c r="J156" s="55" t="n">
        <f aca="false">IF(OR(D156="",D156+G156=0),"",D156/(D156+G156))</f>
        <v>0.528624535315985</v>
      </c>
      <c r="K156" s="55" t="n">
        <f aca="false">IF(E156="","",E156/(E156+H156))</f>
        <v>0.556497175141243</v>
      </c>
      <c r="L156" s="66" t="n">
        <f aca="false">IF(OR(K156="",J156=""),"",(J156-K156)*100)</f>
        <v>-2.78726398252579</v>
      </c>
      <c r="M156" s="36" t="n">
        <v>2.38682338309964</v>
      </c>
      <c r="N156" s="36" t="n">
        <v>2.06821904691509</v>
      </c>
      <c r="O156" s="36" t="n">
        <f aca="false">SQRT(M156^2+N156^2)</f>
        <v>3.15823619891445</v>
      </c>
      <c r="P156" s="55" t="n">
        <f aca="false">IF(J156="","",MAX(0,J156-1.96*O156/100))</f>
        <v>0.466723105817262</v>
      </c>
      <c r="Q156" s="55" t="n">
        <f aca="false">IF(J156="","",MIN(1,J156+1.96*O156/100))</f>
        <v>0.590525964814708</v>
      </c>
      <c r="R156" s="32" t="str">
        <f aca="false">IF(L156="","",IF(ABS(L156)&lt;=O156,"Yes","No"))</f>
        <v>Yes</v>
      </c>
      <c r="S156" s="32" t="str">
        <f aca="false">IF(L156="","",IF(ABS(L156)&lt;=1.96*O156,"Yes","No"))</f>
        <v>Yes</v>
      </c>
      <c r="T156" s="54" t="n">
        <f aca="false">IF(D156="","",ROUND(SQRT(((D156+G156)*O156/100)^2+(J156*(D156+G156)*0.07933)^2),0))</f>
        <v>71</v>
      </c>
      <c r="U156" s="32"/>
    </row>
    <row r="157" customFormat="false" ht="15" hidden="false" customHeight="false" outlineLevel="0" collapsed="false">
      <c r="A157" s="32" t="s">
        <v>198</v>
      </c>
      <c r="B157" s="32" t="s">
        <v>313</v>
      </c>
      <c r="C157" s="32" t="s">
        <v>314</v>
      </c>
      <c r="D157" s="54" t="n">
        <v>710</v>
      </c>
      <c r="E157" s="54" t="n">
        <v>830</v>
      </c>
      <c r="F157" s="65" t="n">
        <f aca="false">IF(E157="","",D157-E157)</f>
        <v>-120</v>
      </c>
      <c r="G157" s="54" t="n">
        <v>1051</v>
      </c>
      <c r="H157" s="54" t="n">
        <v>1043</v>
      </c>
      <c r="I157" s="65" t="n">
        <f aca="false">IF(H157="","",G157-H157)</f>
        <v>8</v>
      </c>
      <c r="J157" s="55" t="n">
        <f aca="false">IF(OR(D157="",D157+G157=0),"",D157/(D157+G157))</f>
        <v>0.403180011357183</v>
      </c>
      <c r="K157" s="55" t="n">
        <f aca="false">IF(E157="","",E157/(E157+H157))</f>
        <v>0.443139348638548</v>
      </c>
      <c r="L157" s="66" t="n">
        <f aca="false">IF(OR(K157="",J157=""),"",(J157-K157)*100)</f>
        <v>-3.99593372813644</v>
      </c>
      <c r="M157" s="36" t="n">
        <v>2.38682338309964</v>
      </c>
      <c r="N157" s="36" t="n">
        <v>2.06821904691509</v>
      </c>
      <c r="O157" s="36" t="n">
        <f aca="false">SQRT(M157^2+N157^2)</f>
        <v>3.15823619891445</v>
      </c>
      <c r="P157" s="55" t="n">
        <f aca="false">IF(J157="","",MAX(0,J157-1.96*O157/100))</f>
        <v>0.34127858185846</v>
      </c>
      <c r="Q157" s="55" t="n">
        <f aca="false">IF(J157="","",MIN(1,J157+1.96*O157/100))</f>
        <v>0.465081440855907</v>
      </c>
      <c r="R157" s="32" t="str">
        <f aca="false">IF(L157="","",IF(ABS(L157)&lt;=O157,"Yes","No"))</f>
        <v>No</v>
      </c>
      <c r="S157" s="32" t="str">
        <f aca="false">IF(L157="","",IF(ABS(L157)&lt;=1.96*O157,"Yes","No"))</f>
        <v>Yes</v>
      </c>
      <c r="T157" s="54" t="n">
        <f aca="false">IF(D157="","",ROUND(SQRT(((D157+G157)*O157/100)^2+(J157*(D157+G157)*0.07933)^2),0))</f>
        <v>79</v>
      </c>
      <c r="U157" s="32"/>
    </row>
    <row r="158" customFormat="false" ht="15" hidden="false" customHeight="false" outlineLevel="0" collapsed="false">
      <c r="A158" s="32" t="s">
        <v>198</v>
      </c>
      <c r="B158" s="32" t="s">
        <v>313</v>
      </c>
      <c r="C158" s="32" t="s">
        <v>315</v>
      </c>
      <c r="D158" s="54" t="n">
        <v>600</v>
      </c>
      <c r="E158" s="54" t="n">
        <v>686</v>
      </c>
      <c r="F158" s="65" t="n">
        <f aca="false">IF(E158="","",D158-E158)</f>
        <v>-86</v>
      </c>
      <c r="G158" s="54" t="n">
        <v>884</v>
      </c>
      <c r="H158" s="54" t="n">
        <v>981</v>
      </c>
      <c r="I158" s="65" t="n">
        <f aca="false">IF(H158="","",G158-H158)</f>
        <v>-97</v>
      </c>
      <c r="J158" s="55" t="n">
        <f aca="false">IF(OR(D158="",D158+G158=0),"",D158/(D158+G158))</f>
        <v>0.404312668463612</v>
      </c>
      <c r="K158" s="55" t="n">
        <f aca="false">IF(E158="","",E158/(E158+H158))</f>
        <v>0.411517696460708</v>
      </c>
      <c r="L158" s="66" t="n">
        <f aca="false">IF(OR(K158="",J158=""),"",(J158-K158)*100)</f>
        <v>-0.720502799709599</v>
      </c>
      <c r="M158" s="36" t="n">
        <v>2.38682338309964</v>
      </c>
      <c r="N158" s="36" t="n">
        <v>2.06821904691509</v>
      </c>
      <c r="O158" s="36" t="n">
        <f aca="false">SQRT(M158^2+N158^2)</f>
        <v>3.15823619891445</v>
      </c>
      <c r="P158" s="55" t="n">
        <f aca="false">IF(J158="","",MAX(0,J158-1.96*O158/100))</f>
        <v>0.342411238964889</v>
      </c>
      <c r="Q158" s="55" t="n">
        <f aca="false">IF(J158="","",MIN(1,J158+1.96*O158/100))</f>
        <v>0.466214097962335</v>
      </c>
      <c r="R158" s="32" t="str">
        <f aca="false">IF(L158="","",IF(ABS(L158)&lt;=O158,"Yes","No"))</f>
        <v>Yes</v>
      </c>
      <c r="S158" s="32" t="str">
        <f aca="false">IF(L158="","",IF(ABS(L158)&lt;=1.96*O158,"Yes","No"))</f>
        <v>Yes</v>
      </c>
      <c r="T158" s="54" t="n">
        <f aca="false">IF(D158="","",ROUND(SQRT(((D158+G158)*O158/100)^2+(J158*(D158+G158)*0.07933)^2),0))</f>
        <v>67</v>
      </c>
      <c r="U158" s="32"/>
    </row>
    <row r="159" customFormat="false" ht="15" hidden="false" customHeight="false" outlineLevel="0" collapsed="false">
      <c r="A159" s="32" t="s">
        <v>198</v>
      </c>
      <c r="B159" s="32" t="s">
        <v>313</v>
      </c>
      <c r="C159" s="32" t="s">
        <v>316</v>
      </c>
      <c r="D159" s="54" t="n">
        <v>316</v>
      </c>
      <c r="E159" s="54" t="n">
        <v>370</v>
      </c>
      <c r="F159" s="65" t="n">
        <f aca="false">IF(E159="","",D159-E159)</f>
        <v>-54</v>
      </c>
      <c r="G159" s="54" t="n">
        <v>475</v>
      </c>
      <c r="H159" s="54" t="n">
        <v>519</v>
      </c>
      <c r="I159" s="65" t="n">
        <f aca="false">IF(H159="","",G159-H159)</f>
        <v>-44</v>
      </c>
      <c r="J159" s="55" t="n">
        <f aca="false">IF(OR(D159="",D159+G159=0),"",D159/(D159+G159))</f>
        <v>0.399494310998736</v>
      </c>
      <c r="K159" s="55" t="n">
        <f aca="false">IF(E159="","",E159/(E159+H159))</f>
        <v>0.416197975253093</v>
      </c>
      <c r="L159" s="66" t="n">
        <f aca="false">IF(OR(K159="",J159=""),"",(J159-K159)*100)</f>
        <v>-1.67036642543576</v>
      </c>
      <c r="M159" s="36" t="n">
        <v>2.71109690386782</v>
      </c>
      <c r="N159" s="36" t="n">
        <v>2.06821904691509</v>
      </c>
      <c r="O159" s="36" t="n">
        <f aca="false">SQRT(M159^2+N159^2)</f>
        <v>3.40992323200744</v>
      </c>
      <c r="P159" s="55" t="n">
        <f aca="false">IF(J159="","",MAX(0,J159-1.96*O159/100))</f>
        <v>0.33265981565139</v>
      </c>
      <c r="Q159" s="55" t="n">
        <f aca="false">IF(J159="","",MIN(1,J159+1.96*O159/100))</f>
        <v>0.466328806346082</v>
      </c>
      <c r="R159" s="32" t="str">
        <f aca="false">IF(L159="","",IF(ABS(L159)&lt;=O159,"Yes","No"))</f>
        <v>Yes</v>
      </c>
      <c r="S159" s="32" t="str">
        <f aca="false">IF(L159="","",IF(ABS(L159)&lt;=1.96*O159,"Yes","No"))</f>
        <v>Yes</v>
      </c>
      <c r="T159" s="54" t="n">
        <f aca="false">IF(D159="","",ROUND(SQRT(((D159+G159)*O159/100)^2+(J159*(D159+G159)*0.07897)^2),0))</f>
        <v>37</v>
      </c>
      <c r="U159" s="32"/>
    </row>
    <row r="160" customFormat="false" ht="15" hidden="false" customHeight="false" outlineLevel="0" collapsed="false">
      <c r="A160" s="32" t="s">
        <v>198</v>
      </c>
      <c r="B160" s="32" t="s">
        <v>313</v>
      </c>
      <c r="C160" s="32" t="s">
        <v>317</v>
      </c>
      <c r="D160" s="54" t="n">
        <v>473</v>
      </c>
      <c r="E160" s="54" t="n">
        <v>521</v>
      </c>
      <c r="F160" s="65" t="n">
        <f aca="false">IF(E160="","",D160-E160)</f>
        <v>-48</v>
      </c>
      <c r="G160" s="54" t="n">
        <v>689</v>
      </c>
      <c r="H160" s="54" t="n">
        <v>758</v>
      </c>
      <c r="I160" s="65" t="n">
        <f aca="false">IF(H160="","",G160-H160)</f>
        <v>-69</v>
      </c>
      <c r="J160" s="55" t="n">
        <f aca="false">IF(OR(D160="",D160+G160=0),"",D160/(D160+G160))</f>
        <v>0.407056798623064</v>
      </c>
      <c r="K160" s="55" t="n">
        <f aca="false">IF(E160="","",E160/(E160+H160))</f>
        <v>0.407349491790461</v>
      </c>
      <c r="L160" s="66" t="n">
        <f aca="false">IF(OR(K160="",J160=""),"",(J160-K160)*100)</f>
        <v>-0.0292693167397606</v>
      </c>
      <c r="M160" s="36" t="n">
        <v>2.38682338309964</v>
      </c>
      <c r="N160" s="36" t="n">
        <v>2.06821904691509</v>
      </c>
      <c r="O160" s="36" t="n">
        <f aca="false">SQRT(M160^2+N160^2)</f>
        <v>3.15823619891445</v>
      </c>
      <c r="P160" s="55" t="n">
        <f aca="false">IF(J160="","",MAX(0,J160-1.96*O160/100))</f>
        <v>0.345155369124341</v>
      </c>
      <c r="Q160" s="55" t="n">
        <f aca="false">IF(J160="","",MIN(1,J160+1.96*O160/100))</f>
        <v>0.468958228121787</v>
      </c>
      <c r="R160" s="32" t="str">
        <f aca="false">IF(L160="","",IF(ABS(L160)&lt;=O160,"Yes","No"))</f>
        <v>Yes</v>
      </c>
      <c r="S160" s="32" t="str">
        <f aca="false">IF(L160="","",IF(ABS(L160)&lt;=1.96*O160,"Yes","No"))</f>
        <v>Yes</v>
      </c>
      <c r="T160" s="54" t="n">
        <f aca="false">IF(D160="","",ROUND(SQRT(((D160+G160)*O160/100)^2+(J160*(D160+G160)*0.07933)^2),0))</f>
        <v>52</v>
      </c>
      <c r="U160" s="32"/>
    </row>
    <row r="161" customFormat="false" ht="15" hidden="false" customHeight="false" outlineLevel="0" collapsed="false">
      <c r="A161" s="32" t="s">
        <v>198</v>
      </c>
      <c r="B161" s="32" t="s">
        <v>313</v>
      </c>
      <c r="C161" s="32" t="s">
        <v>318</v>
      </c>
      <c r="D161" s="54" t="n">
        <v>411</v>
      </c>
      <c r="E161" s="54" t="n">
        <v>474</v>
      </c>
      <c r="F161" s="65" t="n">
        <f aca="false">IF(E161="","",D161-E161)</f>
        <v>-63</v>
      </c>
      <c r="G161" s="54" t="n">
        <v>644</v>
      </c>
      <c r="H161" s="54" t="n">
        <v>704</v>
      </c>
      <c r="I161" s="65" t="n">
        <f aca="false">IF(H161="","",G161-H161)</f>
        <v>-60</v>
      </c>
      <c r="J161" s="55" t="n">
        <f aca="false">IF(OR(D161="",D161+G161=0),"",D161/(D161+G161))</f>
        <v>0.38957345971564</v>
      </c>
      <c r="K161" s="55" t="n">
        <f aca="false">IF(E161="","",E161/(E161+H161))</f>
        <v>0.402376910016978</v>
      </c>
      <c r="L161" s="66" t="n">
        <f aca="false">IF(OR(K161="",J161=""),"",(J161-K161)*100)</f>
        <v>-1.28034503013381</v>
      </c>
      <c r="M161" s="36" t="n">
        <v>2.38682338309964</v>
      </c>
      <c r="N161" s="36" t="n">
        <v>2.06821904691509</v>
      </c>
      <c r="O161" s="36" t="n">
        <f aca="false">SQRT(M161^2+N161^2)</f>
        <v>3.15823619891445</v>
      </c>
      <c r="P161" s="55" t="n">
        <f aca="false">IF(J161="","",MAX(0,J161-1.96*O161/100))</f>
        <v>0.327672030216917</v>
      </c>
      <c r="Q161" s="55" t="n">
        <f aca="false">IF(J161="","",MIN(1,J161+1.96*O161/100))</f>
        <v>0.451474889214363</v>
      </c>
      <c r="R161" s="32" t="str">
        <f aca="false">IF(L161="","",IF(ABS(L161)&lt;=O161,"Yes","No"))</f>
        <v>Yes</v>
      </c>
      <c r="S161" s="32" t="str">
        <f aca="false">IF(L161="","",IF(ABS(L161)&lt;=1.96*O161,"Yes","No"))</f>
        <v>Yes</v>
      </c>
      <c r="T161" s="54" t="n">
        <f aca="false">IF(D161="","",ROUND(SQRT(((D161+G161)*O161/100)^2+(J161*(D161+G161)*0.07933)^2),0))</f>
        <v>47</v>
      </c>
      <c r="U161" s="32"/>
    </row>
    <row r="162" customFormat="false" ht="15" hidden="false" customHeight="false" outlineLevel="0" collapsed="false">
      <c r="A162" s="32" t="s">
        <v>198</v>
      </c>
      <c r="B162" s="32" t="s">
        <v>313</v>
      </c>
      <c r="C162" s="32" t="s">
        <v>319</v>
      </c>
      <c r="D162" s="54" t="n">
        <v>322</v>
      </c>
      <c r="E162" s="54" t="n">
        <v>374</v>
      </c>
      <c r="F162" s="65" t="n">
        <f aca="false">IF(E162="","",D162-E162)</f>
        <v>-52</v>
      </c>
      <c r="G162" s="54" t="n">
        <v>447</v>
      </c>
      <c r="H162" s="54" t="n">
        <v>457</v>
      </c>
      <c r="I162" s="65" t="n">
        <f aca="false">IF(H162="","",G162-H162)</f>
        <v>-10</v>
      </c>
      <c r="J162" s="55" t="n">
        <f aca="false">IF(OR(D162="",D162+G162=0),"",D162/(D162+G162))</f>
        <v>0.418725617685306</v>
      </c>
      <c r="K162" s="55" t="n">
        <f aca="false">IF(E162="","",E162/(E162+H162))</f>
        <v>0.450060168471721</v>
      </c>
      <c r="L162" s="66" t="n">
        <f aca="false">IF(OR(K162="",J162=""),"",(J162-K162)*100)</f>
        <v>-3.13345507864152</v>
      </c>
      <c r="M162" s="36" t="n">
        <v>2.71109690386782</v>
      </c>
      <c r="N162" s="36" t="n">
        <v>2.06821904691509</v>
      </c>
      <c r="O162" s="36" t="n">
        <f aca="false">SQRT(M162^2+N162^2)</f>
        <v>3.40992323200744</v>
      </c>
      <c r="P162" s="55" t="n">
        <f aca="false">IF(J162="","",MAX(0,J162-1.96*O162/100))</f>
        <v>0.35189112233796</v>
      </c>
      <c r="Q162" s="55" t="n">
        <f aca="false">IF(J162="","",MIN(1,J162+1.96*O162/100))</f>
        <v>0.485560113032651</v>
      </c>
      <c r="R162" s="32" t="str">
        <f aca="false">IF(L162="","",IF(ABS(L162)&lt;=O162,"Yes","No"))</f>
        <v>Yes</v>
      </c>
      <c r="S162" s="32" t="str">
        <f aca="false">IF(L162="","",IF(ABS(L162)&lt;=1.96*O162,"Yes","No"))</f>
        <v>Yes</v>
      </c>
      <c r="T162" s="54" t="n">
        <f aca="false">IF(D162="","",ROUND(SQRT(((D162+G162)*O162/100)^2+(J162*(D162+G162)*0.07897)^2),0))</f>
        <v>37</v>
      </c>
      <c r="U162" s="32"/>
    </row>
    <row r="163" customFormat="false" ht="15" hidden="false" customHeight="false" outlineLevel="0" collapsed="false">
      <c r="A163" s="32" t="s">
        <v>198</v>
      </c>
      <c r="B163" s="32" t="s">
        <v>320</v>
      </c>
      <c r="C163" s="32" t="s">
        <v>321</v>
      </c>
      <c r="D163" s="54" t="n">
        <v>507</v>
      </c>
      <c r="E163" s="54" t="n">
        <v>504</v>
      </c>
      <c r="F163" s="65" t="n">
        <f aca="false">IF(E163="","",D163-E163)</f>
        <v>3</v>
      </c>
      <c r="G163" s="54" t="n">
        <v>458</v>
      </c>
      <c r="H163" s="54" t="n">
        <v>501</v>
      </c>
      <c r="I163" s="65" t="n">
        <f aca="false">IF(H163="","",G163-H163)</f>
        <v>-43</v>
      </c>
      <c r="J163" s="55" t="n">
        <f aca="false">IF(OR(D163="",D163+G163=0),"",D163/(D163+G163))</f>
        <v>0.525388601036269</v>
      </c>
      <c r="K163" s="55" t="n">
        <f aca="false">IF(E163="","",E163/(E163+H163))</f>
        <v>0.501492537313433</v>
      </c>
      <c r="L163" s="66" t="n">
        <f aca="false">IF(OR(K163="",J163=""),"",(J163-K163)*100)</f>
        <v>2.38960637228366</v>
      </c>
      <c r="M163" s="36" t="n">
        <v>2.38682338309964</v>
      </c>
      <c r="N163" s="36" t="n">
        <v>2.06821904691509</v>
      </c>
      <c r="O163" s="36" t="n">
        <f aca="false">SQRT(M163^2+N163^2)</f>
        <v>3.15823619891445</v>
      </c>
      <c r="P163" s="55" t="n">
        <f aca="false">IF(J163="","",MAX(0,J163-1.96*O163/100))</f>
        <v>0.463487171537546</v>
      </c>
      <c r="Q163" s="55" t="n">
        <f aca="false">IF(J163="","",MIN(1,J163+1.96*O163/100))</f>
        <v>0.587290030534993</v>
      </c>
      <c r="R163" s="32" t="str">
        <f aca="false">IF(L163="","",IF(ABS(L163)&lt;=O163,"Yes","No"))</f>
        <v>Yes</v>
      </c>
      <c r="S163" s="32" t="str">
        <f aca="false">IF(L163="","",IF(ABS(L163)&lt;=1.96*O163,"Yes","No"))</f>
        <v>Yes</v>
      </c>
      <c r="T163" s="54" t="n">
        <f aca="false">IF(D163="","",ROUND(SQRT(((D163+G163)*O163/100)^2+(J163*(D163+G163)*0.07933)^2),0))</f>
        <v>50</v>
      </c>
      <c r="U163" s="32"/>
    </row>
    <row r="164" customFormat="false" ht="15" hidden="false" customHeight="false" outlineLevel="0" collapsed="false">
      <c r="A164" s="32" t="s">
        <v>198</v>
      </c>
      <c r="B164" s="32" t="s">
        <v>320</v>
      </c>
      <c r="C164" s="32" t="s">
        <v>322</v>
      </c>
      <c r="D164" s="54" t="n">
        <v>577</v>
      </c>
      <c r="E164" s="54" t="n">
        <v>602</v>
      </c>
      <c r="F164" s="65" t="n">
        <f aca="false">IF(E164="","",D164-E164)</f>
        <v>-25</v>
      </c>
      <c r="G164" s="54" t="n">
        <v>517</v>
      </c>
      <c r="H164" s="54" t="n">
        <v>577</v>
      </c>
      <c r="I164" s="65" t="n">
        <f aca="false">IF(H164="","",G164-H164)</f>
        <v>-60</v>
      </c>
      <c r="J164" s="55" t="n">
        <f aca="false">IF(OR(D164="",D164+G164=0),"",D164/(D164+G164))</f>
        <v>0.527422303473492</v>
      </c>
      <c r="K164" s="55" t="n">
        <f aca="false">IF(E164="","",E164/(E164+H164))</f>
        <v>0.510602205258694</v>
      </c>
      <c r="L164" s="66" t="n">
        <f aca="false">IF(OR(K164="",J164=""),"",(J164-K164)*100)</f>
        <v>1.68200982147979</v>
      </c>
      <c r="M164" s="36" t="n">
        <v>2.38682338309964</v>
      </c>
      <c r="N164" s="36" t="n">
        <v>2.06821904691509</v>
      </c>
      <c r="O164" s="36" t="n">
        <f aca="false">SQRT(M164^2+N164^2)</f>
        <v>3.15823619891445</v>
      </c>
      <c r="P164" s="55" t="n">
        <f aca="false">IF(J164="","",MAX(0,J164-1.96*O164/100))</f>
        <v>0.465520873974769</v>
      </c>
      <c r="Q164" s="55" t="n">
        <f aca="false">IF(J164="","",MIN(1,J164+1.96*O164/100))</f>
        <v>0.589323732972215</v>
      </c>
      <c r="R164" s="32" t="str">
        <f aca="false">IF(L164="","",IF(ABS(L164)&lt;=O164,"Yes","No"))</f>
        <v>Yes</v>
      </c>
      <c r="S164" s="32" t="str">
        <f aca="false">IF(L164="","",IF(ABS(L164)&lt;=1.96*O164,"Yes","No"))</f>
        <v>Yes</v>
      </c>
      <c r="T164" s="54" t="n">
        <f aca="false">IF(D164="","",ROUND(SQRT(((D164+G164)*O164/100)^2+(J164*(D164+G164)*0.07933)^2),0))</f>
        <v>57</v>
      </c>
      <c r="U164" s="32"/>
    </row>
    <row r="165" customFormat="false" ht="15" hidden="false" customHeight="false" outlineLevel="0" collapsed="false">
      <c r="A165" s="32" t="s">
        <v>198</v>
      </c>
      <c r="B165" s="32" t="s">
        <v>320</v>
      </c>
      <c r="C165" s="32" t="s">
        <v>323</v>
      </c>
      <c r="D165" s="54" t="n">
        <v>251</v>
      </c>
      <c r="E165" s="54" t="n">
        <v>292</v>
      </c>
      <c r="F165" s="65" t="n">
        <f aca="false">IF(E165="","",D165-E165)</f>
        <v>-41</v>
      </c>
      <c r="G165" s="54" t="n">
        <v>248</v>
      </c>
      <c r="H165" s="54" t="n">
        <v>268</v>
      </c>
      <c r="I165" s="65" t="n">
        <f aca="false">IF(H165="","",G165-H165)</f>
        <v>-20</v>
      </c>
      <c r="J165" s="55" t="n">
        <f aca="false">IF(OR(D165="",D165+G165=0),"",D165/(D165+G165))</f>
        <v>0.503006012024048</v>
      </c>
      <c r="K165" s="55" t="n">
        <f aca="false">IF(E165="","",E165/(E165+H165))</f>
        <v>0.521428571428572</v>
      </c>
      <c r="L165" s="66" t="n">
        <f aca="false">IF(OR(K165="",J165=""),"",(J165-K165)*100)</f>
        <v>-1.84225594045234</v>
      </c>
      <c r="M165" s="36" t="n">
        <v>4.03858339778067</v>
      </c>
      <c r="N165" s="36" t="n">
        <v>2.06821904691509</v>
      </c>
      <c r="O165" s="36" t="n">
        <f aca="false">SQRT(M165^2+N165^2)</f>
        <v>4.53736552272924</v>
      </c>
      <c r="P165" s="55" t="n">
        <f aca="false">IF(J165="","",MAX(0,J165-1.96*O165/100))</f>
        <v>0.414073647778555</v>
      </c>
      <c r="Q165" s="55" t="n">
        <f aca="false">IF(J165="","",MIN(1,J165+1.96*O165/100))</f>
        <v>0.591938376269541</v>
      </c>
      <c r="R165" s="32" t="str">
        <f aca="false">IF(L165="","",IF(ABS(L165)&lt;=O165,"Yes","No"))</f>
        <v>Yes</v>
      </c>
      <c r="S165" s="32" t="str">
        <f aca="false">IF(L165="","",IF(ABS(L165)&lt;=1.96*O165,"Yes","No"))</f>
        <v>Yes</v>
      </c>
      <c r="T165" s="54" t="n">
        <f aca="false">IF(D165="","",ROUND(SQRT(((D165+G165)*O165/100)^2+(J165*(D165+G165)*0.12018)^2),0))</f>
        <v>38</v>
      </c>
      <c r="U165" s="32"/>
    </row>
    <row r="166" customFormat="false" ht="15" hidden="false" customHeight="false" outlineLevel="0" collapsed="false">
      <c r="A166" s="32" t="s">
        <v>198</v>
      </c>
      <c r="B166" s="32" t="s">
        <v>320</v>
      </c>
      <c r="C166" s="32" t="s">
        <v>324</v>
      </c>
      <c r="D166" s="54" t="n">
        <v>287</v>
      </c>
      <c r="E166" s="54" t="n">
        <v>331</v>
      </c>
      <c r="F166" s="65" t="n">
        <f aca="false">IF(E166="","",D166-E166)</f>
        <v>-44</v>
      </c>
      <c r="G166" s="54" t="n">
        <v>264</v>
      </c>
      <c r="H166" s="54" t="n">
        <v>297</v>
      </c>
      <c r="I166" s="65" t="n">
        <f aca="false">IF(H166="","",G166-H166)</f>
        <v>-33</v>
      </c>
      <c r="J166" s="55" t="n">
        <f aca="false">IF(OR(D166="",D166+G166=0),"",D166/(D166+G166))</f>
        <v>0.520871143375681</v>
      </c>
      <c r="K166" s="55" t="n">
        <f aca="false">IF(E166="","",E166/(E166+H166))</f>
        <v>0.527070063694268</v>
      </c>
      <c r="L166" s="66" t="n">
        <f aca="false">IF(OR(K166="",J166=""),"",(J166-K166)*100)</f>
        <v>-0.619892031858693</v>
      </c>
      <c r="M166" s="36" t="n">
        <v>2.71109690386782</v>
      </c>
      <c r="N166" s="36" t="n">
        <v>2.06821904691509</v>
      </c>
      <c r="O166" s="36" t="n">
        <f aca="false">SQRT(M166^2+N166^2)</f>
        <v>3.40992323200744</v>
      </c>
      <c r="P166" s="55" t="n">
        <f aca="false">IF(J166="","",MAX(0,J166-1.96*O166/100))</f>
        <v>0.454036648028335</v>
      </c>
      <c r="Q166" s="55" t="n">
        <f aca="false">IF(J166="","",MIN(1,J166+1.96*O166/100))</f>
        <v>0.587705638723026</v>
      </c>
      <c r="R166" s="32" t="str">
        <f aca="false">IF(L166="","",IF(ABS(L166)&lt;=O166,"Yes","No"))</f>
        <v>Yes</v>
      </c>
      <c r="S166" s="32" t="str">
        <f aca="false">IF(L166="","",IF(ABS(L166)&lt;=1.96*O166,"Yes","No"))</f>
        <v>Yes</v>
      </c>
      <c r="T166" s="54" t="n">
        <f aca="false">IF(D166="","",ROUND(SQRT(((D166+G166)*O166/100)^2+(J166*(D166+G166)*0.07897)^2),0))</f>
        <v>29</v>
      </c>
      <c r="U166" s="32"/>
    </row>
    <row r="167" customFormat="false" ht="15" hidden="false" customHeight="false" outlineLevel="0" collapsed="false">
      <c r="A167" s="32" t="s">
        <v>198</v>
      </c>
      <c r="B167" s="32" t="s">
        <v>320</v>
      </c>
      <c r="C167" s="32" t="s">
        <v>325</v>
      </c>
      <c r="D167" s="54" t="n">
        <v>420</v>
      </c>
      <c r="E167" s="54" t="n">
        <v>418</v>
      </c>
      <c r="F167" s="65" t="n">
        <f aca="false">IF(E167="","",D167-E167)</f>
        <v>2</v>
      </c>
      <c r="G167" s="54" t="n">
        <v>434</v>
      </c>
      <c r="H167" s="54" t="n">
        <v>445</v>
      </c>
      <c r="I167" s="65" t="n">
        <f aca="false">IF(H167="","",G167-H167)</f>
        <v>-11</v>
      </c>
      <c r="J167" s="55" t="n">
        <f aca="false">IF(OR(D167="",D167+G167=0),"",D167/(D167+G167))</f>
        <v>0.491803278688525</v>
      </c>
      <c r="K167" s="55" t="n">
        <f aca="false">IF(E167="","",E167/(E167+H167))</f>
        <v>0.484356894553882</v>
      </c>
      <c r="L167" s="66" t="n">
        <f aca="false">IF(OR(K167="",J167=""),"",(J167-K167)*100)</f>
        <v>0.744638413464277</v>
      </c>
      <c r="M167" s="36" t="n">
        <v>2.38682338309964</v>
      </c>
      <c r="N167" s="36" t="n">
        <v>2.06821904691509</v>
      </c>
      <c r="O167" s="36" t="n">
        <f aca="false">SQRT(M167^2+N167^2)</f>
        <v>3.15823619891445</v>
      </c>
      <c r="P167" s="55" t="n">
        <f aca="false">IF(J167="","",MAX(0,J167-1.96*O167/100))</f>
        <v>0.429901849189801</v>
      </c>
      <c r="Q167" s="55" t="n">
        <f aca="false">IF(J167="","",MIN(1,J167+1.96*O167/100))</f>
        <v>0.553704708187248</v>
      </c>
      <c r="R167" s="32" t="str">
        <f aca="false">IF(L167="","",IF(ABS(L167)&lt;=O167,"Yes","No"))</f>
        <v>Yes</v>
      </c>
      <c r="S167" s="32" t="str">
        <f aca="false">IF(L167="","",IF(ABS(L167)&lt;=1.96*O167,"Yes","No"))</f>
        <v>Yes</v>
      </c>
      <c r="T167" s="54" t="n">
        <f aca="false">IF(D167="","",ROUND(SQRT(((D167+G167)*O167/100)^2+(J167*(D167+G167)*0.07933)^2),0))</f>
        <v>43</v>
      </c>
      <c r="U167" s="32"/>
    </row>
    <row r="168" customFormat="false" ht="15" hidden="false" customHeight="false" outlineLevel="0" collapsed="false">
      <c r="A168" s="32" t="s">
        <v>198</v>
      </c>
      <c r="B168" s="32" t="s">
        <v>320</v>
      </c>
      <c r="C168" s="32" t="s">
        <v>326</v>
      </c>
      <c r="D168" s="54" t="n">
        <v>263</v>
      </c>
      <c r="E168" s="54" t="n">
        <v>266</v>
      </c>
      <c r="F168" s="65" t="n">
        <f aca="false">IF(E168="","",D168-E168)</f>
        <v>-3</v>
      </c>
      <c r="G168" s="54" t="n">
        <v>266</v>
      </c>
      <c r="H168" s="54" t="n">
        <v>293</v>
      </c>
      <c r="I168" s="65" t="n">
        <f aca="false">IF(H168="","",G168-H168)</f>
        <v>-27</v>
      </c>
      <c r="J168" s="55" t="n">
        <f aca="false">IF(OR(D168="",D168+G168=0),"",D168/(D168+G168))</f>
        <v>0.497164461247637</v>
      </c>
      <c r="K168" s="55" t="n">
        <f aca="false">IF(E168="","",E168/(E168+H168))</f>
        <v>0.475849731663685</v>
      </c>
      <c r="L168" s="66" t="n">
        <f aca="false">IF(OR(K168="",J168=""),"",(J168-K168)*100)</f>
        <v>2.13147295839519</v>
      </c>
      <c r="M168" s="36" t="n">
        <v>2.71109690386782</v>
      </c>
      <c r="N168" s="36" t="n">
        <v>2.06821904691509</v>
      </c>
      <c r="O168" s="36" t="n">
        <f aca="false">SQRT(M168^2+N168^2)</f>
        <v>3.40992323200744</v>
      </c>
      <c r="P168" s="55" t="n">
        <f aca="false">IF(J168="","",MAX(0,J168-1.96*O168/100))</f>
        <v>0.430329965900291</v>
      </c>
      <c r="Q168" s="55" t="n">
        <f aca="false">IF(J168="","",MIN(1,J168+1.96*O168/100))</f>
        <v>0.563998956594983</v>
      </c>
      <c r="R168" s="32" t="str">
        <f aca="false">IF(L168="","",IF(ABS(L168)&lt;=O168,"Yes","No"))</f>
        <v>Yes</v>
      </c>
      <c r="S168" s="32" t="str">
        <f aca="false">IF(L168="","",IF(ABS(L168)&lt;=1.96*O168,"Yes","No"))</f>
        <v>Yes</v>
      </c>
      <c r="T168" s="54" t="n">
        <f aca="false">IF(D168="","",ROUND(SQRT(((D168+G168)*O168/100)^2+(J168*(D168+G168)*0.07897)^2),0))</f>
        <v>28</v>
      </c>
      <c r="U168" s="32"/>
    </row>
    <row r="169" customFormat="false" ht="15" hidden="false" customHeight="false" outlineLevel="0" collapsed="false">
      <c r="A169" s="32" t="s">
        <v>198</v>
      </c>
      <c r="B169" s="32" t="s">
        <v>320</v>
      </c>
      <c r="C169" s="32" t="s">
        <v>327</v>
      </c>
      <c r="D169" s="54" t="n">
        <v>311</v>
      </c>
      <c r="E169" s="54" t="n">
        <v>350</v>
      </c>
      <c r="F169" s="65" t="n">
        <f aca="false">IF(E169="","",D169-E169)</f>
        <v>-39</v>
      </c>
      <c r="G169" s="54" t="n">
        <v>302</v>
      </c>
      <c r="H169" s="54" t="n">
        <v>297</v>
      </c>
      <c r="I169" s="65" t="n">
        <f aca="false">IF(H169="","",G169-H169)</f>
        <v>5</v>
      </c>
      <c r="J169" s="55" t="n">
        <f aca="false">IF(OR(D169="",D169+G169=0),"",D169/(D169+G169))</f>
        <v>0.507340946166395</v>
      </c>
      <c r="K169" s="55" t="n">
        <f aca="false">IF(E169="","",E169/(E169+H169))</f>
        <v>0.540958268933539</v>
      </c>
      <c r="L169" s="66" t="n">
        <f aca="false">IF(OR(K169="",J169=""),"",(J169-K169)*100)</f>
        <v>-3.36173227671446</v>
      </c>
      <c r="M169" s="36" t="n">
        <v>2.71109690386782</v>
      </c>
      <c r="N169" s="36" t="n">
        <v>2.06821904691509</v>
      </c>
      <c r="O169" s="36" t="n">
        <f aca="false">SQRT(M169^2+N169^2)</f>
        <v>3.40992323200744</v>
      </c>
      <c r="P169" s="55" t="n">
        <f aca="false">IF(J169="","",MAX(0,J169-1.96*O169/100))</f>
        <v>0.440506450819049</v>
      </c>
      <c r="Q169" s="55" t="n">
        <f aca="false">IF(J169="","",MIN(1,J169+1.96*O169/100))</f>
        <v>0.574175441513741</v>
      </c>
      <c r="R169" s="32" t="str">
        <f aca="false">IF(L169="","",IF(ABS(L169)&lt;=O169,"Yes","No"))</f>
        <v>Yes</v>
      </c>
      <c r="S169" s="32" t="str">
        <f aca="false">IF(L169="","",IF(ABS(L169)&lt;=1.96*O169,"Yes","No"))</f>
        <v>Yes</v>
      </c>
      <c r="T169" s="54" t="n">
        <f aca="false">IF(D169="","",ROUND(SQRT(((D169+G169)*O169/100)^2+(J169*(D169+G169)*0.07897)^2),0))</f>
        <v>32</v>
      </c>
      <c r="U169" s="32"/>
    </row>
    <row r="170" customFormat="false" ht="15" hidden="false" customHeight="false" outlineLevel="0" collapsed="false">
      <c r="A170" s="32" t="s">
        <v>198</v>
      </c>
      <c r="B170" s="32" t="s">
        <v>320</v>
      </c>
      <c r="C170" s="32" t="s">
        <v>328</v>
      </c>
      <c r="D170" s="54" t="n">
        <v>464</v>
      </c>
      <c r="E170" s="54" t="n">
        <v>476</v>
      </c>
      <c r="F170" s="65" t="n">
        <f aca="false">IF(E170="","",D170-E170)</f>
        <v>-12</v>
      </c>
      <c r="G170" s="54" t="n">
        <v>452</v>
      </c>
      <c r="H170" s="54" t="n">
        <v>451</v>
      </c>
      <c r="I170" s="65" t="n">
        <f aca="false">IF(H170="","",G170-H170)</f>
        <v>1</v>
      </c>
      <c r="J170" s="55" t="n">
        <f aca="false">IF(OR(D170="",D170+G170=0),"",D170/(D170+G170))</f>
        <v>0.506550218340611</v>
      </c>
      <c r="K170" s="55" t="n">
        <f aca="false">IF(E170="","",E170/(E170+H170))</f>
        <v>0.513484358144552</v>
      </c>
      <c r="L170" s="66" t="n">
        <f aca="false">IF(OR(K170="",J170=""),"",(J170-K170)*100)</f>
        <v>-0.693413980394098</v>
      </c>
      <c r="M170" s="36" t="n">
        <v>2.38682338309964</v>
      </c>
      <c r="N170" s="36" t="n">
        <v>2.06821904691509</v>
      </c>
      <c r="O170" s="36" t="n">
        <f aca="false">SQRT(M170^2+N170^2)</f>
        <v>3.15823619891445</v>
      </c>
      <c r="P170" s="55" t="n">
        <f aca="false">IF(J170="","",MAX(0,J170-1.96*O170/100))</f>
        <v>0.444648788841888</v>
      </c>
      <c r="Q170" s="55" t="n">
        <f aca="false">IF(J170="","",MIN(1,J170+1.96*O170/100))</f>
        <v>0.568451647839334</v>
      </c>
      <c r="R170" s="32" t="str">
        <f aca="false">IF(L170="","",IF(ABS(L170)&lt;=O170,"Yes","No"))</f>
        <v>Yes</v>
      </c>
      <c r="S170" s="32" t="str">
        <f aca="false">IF(L170="","",IF(ABS(L170)&lt;=1.96*O170,"Yes","No"))</f>
        <v>Yes</v>
      </c>
      <c r="T170" s="54" t="n">
        <f aca="false">IF(D170="","",ROUND(SQRT(((D170+G170)*O170/100)^2+(J170*(D170+G170)*0.07933)^2),0))</f>
        <v>47</v>
      </c>
      <c r="U170" s="32"/>
    </row>
    <row r="171" customFormat="false" ht="15" hidden="false" customHeight="false" outlineLevel="0" collapsed="false">
      <c r="A171" s="32" t="s">
        <v>198</v>
      </c>
      <c r="B171" s="32" t="s">
        <v>329</v>
      </c>
      <c r="C171" s="32" t="s">
        <v>330</v>
      </c>
      <c r="D171" s="54" t="n">
        <v>164</v>
      </c>
      <c r="E171" s="54" t="n">
        <v>186</v>
      </c>
      <c r="F171" s="65" t="n">
        <f aca="false">IF(E171="","",D171-E171)</f>
        <v>-22</v>
      </c>
      <c r="G171" s="54" t="n">
        <v>214</v>
      </c>
      <c r="H171" s="54" t="n">
        <v>201</v>
      </c>
      <c r="I171" s="65" t="n">
        <f aca="false">IF(H171="","",G171-H171)</f>
        <v>13</v>
      </c>
      <c r="J171" s="55" t="n">
        <f aca="false">IF(OR(D171="",D171+G171=0),"",D171/(D171+G171))</f>
        <v>0.433862433862434</v>
      </c>
      <c r="K171" s="55" t="n">
        <f aca="false">IF(E171="","",E171/(E171+H171))</f>
        <v>0.48062015503876</v>
      </c>
      <c r="L171" s="66" t="n">
        <f aca="false">IF(OR(K171="",J171=""),"",(J171-K171)*100)</f>
        <v>-4.67577211763259</v>
      </c>
      <c r="M171" s="36" t="n">
        <v>4.03858339778067</v>
      </c>
      <c r="N171" s="36" t="n">
        <v>2.06821904691509</v>
      </c>
      <c r="O171" s="36" t="n">
        <f aca="false">SQRT(M171^2+N171^2)</f>
        <v>4.53736552272924</v>
      </c>
      <c r="P171" s="55" t="n">
        <f aca="false">IF(J171="","",MAX(0,J171-1.96*O171/100))</f>
        <v>0.344930069616941</v>
      </c>
      <c r="Q171" s="55" t="n">
        <f aca="false">IF(J171="","",MIN(1,J171+1.96*O171/100))</f>
        <v>0.522794798107927</v>
      </c>
      <c r="R171" s="32" t="str">
        <f aca="false">IF(L171="","",IF(ABS(L171)&lt;=O171,"Yes","No"))</f>
        <v>No</v>
      </c>
      <c r="S171" s="32" t="str">
        <f aca="false">IF(L171="","",IF(ABS(L171)&lt;=1.96*O171,"Yes","No"))</f>
        <v>Yes</v>
      </c>
      <c r="T171" s="54" t="n">
        <f aca="false">IF(D171="","",ROUND(SQRT(((D171+G171)*O171/100)^2+(J171*(D171+G171)*0.12018)^2),0))</f>
        <v>26</v>
      </c>
      <c r="U171" s="32"/>
    </row>
    <row r="172" customFormat="false" ht="15" hidden="false" customHeight="false" outlineLevel="0" collapsed="false">
      <c r="A172" s="32" t="s">
        <v>198</v>
      </c>
      <c r="B172" s="32" t="s">
        <v>329</v>
      </c>
      <c r="C172" s="32" t="s">
        <v>331</v>
      </c>
      <c r="D172" s="54" t="n">
        <v>129</v>
      </c>
      <c r="E172" s="54" t="n">
        <v>134</v>
      </c>
      <c r="F172" s="65" t="n">
        <f aca="false">IF(E172="","",D172-E172)</f>
        <v>-5</v>
      </c>
      <c r="G172" s="54" t="n">
        <v>184</v>
      </c>
      <c r="H172" s="54" t="n">
        <v>168</v>
      </c>
      <c r="I172" s="65" t="n">
        <f aca="false">IF(H172="","",G172-H172)</f>
        <v>16</v>
      </c>
      <c r="J172" s="55" t="n">
        <f aca="false">IF(OR(D172="",D172+G172=0),"",D172/(D172+G172))</f>
        <v>0.412140575079872</v>
      </c>
      <c r="K172" s="55" t="n">
        <f aca="false">IF(E172="","",E172/(E172+H172))</f>
        <v>0.443708609271523</v>
      </c>
      <c r="L172" s="66" t="n">
        <f aca="false">IF(OR(K172="",J172=""),"",(J172-K172)*100)</f>
        <v>-3.15680341916509</v>
      </c>
      <c r="M172" s="36" t="n">
        <v>4.03858339778067</v>
      </c>
      <c r="N172" s="36" t="n">
        <v>2.06821904691509</v>
      </c>
      <c r="O172" s="36" t="n">
        <f aca="false">SQRT(M172^2+N172^2)</f>
        <v>4.53736552272924</v>
      </c>
      <c r="P172" s="55" t="n">
        <f aca="false">IF(J172="","",MAX(0,J172-1.96*O172/100))</f>
        <v>0.323208210834379</v>
      </c>
      <c r="Q172" s="55" t="n">
        <f aca="false">IF(J172="","",MIN(1,J172+1.96*O172/100))</f>
        <v>0.501072939325365</v>
      </c>
      <c r="R172" s="32" t="str">
        <f aca="false">IF(L172="","",IF(ABS(L172)&lt;=O172,"Yes","No"))</f>
        <v>Yes</v>
      </c>
      <c r="S172" s="32" t="str">
        <f aca="false">IF(L172="","",IF(ABS(L172)&lt;=1.96*O172,"Yes","No"))</f>
        <v>Yes</v>
      </c>
      <c r="T172" s="54" t="n">
        <f aca="false">IF(D172="","",ROUND(SQRT(((D172+G172)*O172/100)^2+(J172*(D172+G172)*0.12018)^2),0))</f>
        <v>21</v>
      </c>
      <c r="U172" s="32"/>
    </row>
    <row r="173" customFormat="false" ht="15" hidden="false" customHeight="false" outlineLevel="0" collapsed="false">
      <c r="A173" s="32" t="s">
        <v>198</v>
      </c>
      <c r="B173" s="32" t="s">
        <v>329</v>
      </c>
      <c r="C173" s="32" t="s">
        <v>332</v>
      </c>
      <c r="D173" s="54" t="n">
        <v>255</v>
      </c>
      <c r="E173" s="54" t="n">
        <v>291</v>
      </c>
      <c r="F173" s="65" t="n">
        <f aca="false">IF(E173="","",D173-E173)</f>
        <v>-36</v>
      </c>
      <c r="G173" s="54" t="n">
        <v>365</v>
      </c>
      <c r="H173" s="54" t="n">
        <v>371</v>
      </c>
      <c r="I173" s="65" t="n">
        <f aca="false">IF(H173="","",G173-H173)</f>
        <v>-6</v>
      </c>
      <c r="J173" s="55" t="n">
        <f aca="false">IF(OR(D173="",D173+G173=0),"",D173/(D173+G173))</f>
        <v>0.411290322580645</v>
      </c>
      <c r="K173" s="55" t="n">
        <f aca="false">IF(E173="","",E173/(E173+H173))</f>
        <v>0.439577039274925</v>
      </c>
      <c r="L173" s="66" t="n">
        <f aca="false">IF(OR(K173="",J173=""),"",(J173-K173)*100)</f>
        <v>-2.82867166942793</v>
      </c>
      <c r="M173" s="36" t="n">
        <v>2.71109690386782</v>
      </c>
      <c r="N173" s="36" t="n">
        <v>2.06821904691509</v>
      </c>
      <c r="O173" s="36" t="n">
        <f aca="false">SQRT(M173^2+N173^2)</f>
        <v>3.40992323200744</v>
      </c>
      <c r="P173" s="55" t="n">
        <f aca="false">IF(J173="","",MAX(0,J173-1.96*O173/100))</f>
        <v>0.344455827233299</v>
      </c>
      <c r="Q173" s="55" t="n">
        <f aca="false">IF(J173="","",MIN(1,J173+1.96*O173/100))</f>
        <v>0.478124817927991</v>
      </c>
      <c r="R173" s="32" t="str">
        <f aca="false">IF(L173="","",IF(ABS(L173)&lt;=O173,"Yes","No"))</f>
        <v>Yes</v>
      </c>
      <c r="S173" s="32" t="str">
        <f aca="false">IF(L173="","",IF(ABS(L173)&lt;=1.96*O173,"Yes","No"))</f>
        <v>Yes</v>
      </c>
      <c r="T173" s="54" t="n">
        <f aca="false">IF(D173="","",ROUND(SQRT(((D173+G173)*O173/100)^2+(J173*(D173+G173)*0.07897)^2),0))</f>
        <v>29</v>
      </c>
      <c r="U173" s="32"/>
    </row>
    <row r="174" customFormat="false" ht="15" hidden="false" customHeight="false" outlineLevel="0" collapsed="false">
      <c r="A174" s="32" t="s">
        <v>198</v>
      </c>
      <c r="B174" s="32" t="s">
        <v>333</v>
      </c>
      <c r="C174" s="32" t="s">
        <v>334</v>
      </c>
      <c r="D174" s="54" t="n">
        <v>669</v>
      </c>
      <c r="E174" s="54" t="n">
        <v>745</v>
      </c>
      <c r="F174" s="65" t="n">
        <f aca="false">IF(E174="","",D174-E174)</f>
        <v>-76</v>
      </c>
      <c r="G174" s="54" t="n">
        <v>672</v>
      </c>
      <c r="H174" s="54" t="n">
        <v>675</v>
      </c>
      <c r="I174" s="65" t="n">
        <f aca="false">IF(H174="","",G174-H174)</f>
        <v>-3</v>
      </c>
      <c r="J174" s="55" t="n">
        <f aca="false">IF(OR(D174="",D174+G174=0),"",D174/(D174+G174))</f>
        <v>0.498881431767338</v>
      </c>
      <c r="K174" s="55" t="n">
        <f aca="false">IF(E174="","",E174/(E174+H174))</f>
        <v>0.524647887323944</v>
      </c>
      <c r="L174" s="66" t="n">
        <f aca="false">IF(OR(K174="",J174=""),"",(J174-K174)*100)</f>
        <v>-2.57664555566058</v>
      </c>
      <c r="M174" s="36" t="n">
        <v>2.38682338309964</v>
      </c>
      <c r="N174" s="36" t="n">
        <v>2.06821904691509</v>
      </c>
      <c r="O174" s="36" t="n">
        <f aca="false">SQRT(M174^2+N174^2)</f>
        <v>3.15823619891445</v>
      </c>
      <c r="P174" s="55" t="n">
        <f aca="false">IF(J174="","",MAX(0,J174-1.96*O174/100))</f>
        <v>0.436980002268615</v>
      </c>
      <c r="Q174" s="55" t="n">
        <f aca="false">IF(J174="","",MIN(1,J174+1.96*O174/100))</f>
        <v>0.560782861266061</v>
      </c>
      <c r="R174" s="32" t="str">
        <f aca="false">IF(L174="","",IF(ABS(L174)&lt;=O174,"Yes","No"))</f>
        <v>Yes</v>
      </c>
      <c r="S174" s="32" t="str">
        <f aca="false">IF(L174="","",IF(ABS(L174)&lt;=1.96*O174,"Yes","No"))</f>
        <v>Yes</v>
      </c>
      <c r="T174" s="54" t="n">
        <f aca="false">IF(D174="","",ROUND(SQRT(((D174+G174)*O174/100)^2+(J174*(D174+G174)*0.07933)^2),0))</f>
        <v>68</v>
      </c>
      <c r="U174" s="32"/>
    </row>
    <row r="175" customFormat="false" ht="15" hidden="false" customHeight="false" outlineLevel="0" collapsed="false">
      <c r="A175" s="32" t="s">
        <v>198</v>
      </c>
      <c r="B175" s="32" t="s">
        <v>333</v>
      </c>
      <c r="C175" s="32" t="s">
        <v>335</v>
      </c>
      <c r="D175" s="54" t="n">
        <v>325</v>
      </c>
      <c r="E175" s="54" t="n">
        <v>346</v>
      </c>
      <c r="F175" s="65" t="n">
        <f aca="false">IF(E175="","",D175-E175)</f>
        <v>-21</v>
      </c>
      <c r="G175" s="54" t="n">
        <v>314</v>
      </c>
      <c r="H175" s="54" t="n">
        <v>303</v>
      </c>
      <c r="I175" s="65" t="n">
        <f aca="false">IF(H175="","",G175-H175)</f>
        <v>11</v>
      </c>
      <c r="J175" s="55" t="n">
        <f aca="false">IF(OR(D175="",D175+G175=0),"",D175/(D175+G175))</f>
        <v>0.508607198748044</v>
      </c>
      <c r="K175" s="55" t="n">
        <f aca="false">IF(E175="","",E175/(E175+H175))</f>
        <v>0.533127889060093</v>
      </c>
      <c r="L175" s="66" t="n">
        <f aca="false">IF(OR(K175="",J175=""),"",(J175-K175)*100)</f>
        <v>-2.45206903120486</v>
      </c>
      <c r="M175" s="36" t="n">
        <v>2.71109690386782</v>
      </c>
      <c r="N175" s="36" t="n">
        <v>2.06821904691509</v>
      </c>
      <c r="O175" s="36" t="n">
        <f aca="false">SQRT(M175^2+N175^2)</f>
        <v>3.40992323200744</v>
      </c>
      <c r="P175" s="55" t="n">
        <f aca="false">IF(J175="","",MAX(0,J175-1.96*O175/100))</f>
        <v>0.441772703400698</v>
      </c>
      <c r="Q175" s="55" t="n">
        <f aca="false">IF(J175="","",MIN(1,J175+1.96*O175/100))</f>
        <v>0.57544169409539</v>
      </c>
      <c r="R175" s="32" t="str">
        <f aca="false">IF(L175="","",IF(ABS(L175)&lt;=O175,"Yes","No"))</f>
        <v>Yes</v>
      </c>
      <c r="S175" s="32" t="str">
        <f aca="false">IF(L175="","",IF(ABS(L175)&lt;=1.96*O175,"Yes","No"))</f>
        <v>Yes</v>
      </c>
      <c r="T175" s="54" t="n">
        <f aca="false">IF(D175="","",ROUND(SQRT(((D175+G175)*O175/100)^2+(J175*(D175+G175)*0.07897)^2),0))</f>
        <v>34</v>
      </c>
      <c r="U175" s="32"/>
    </row>
    <row r="176" customFormat="false" ht="15" hidden="false" customHeight="false" outlineLevel="0" collapsed="false">
      <c r="A176" s="32" t="s">
        <v>198</v>
      </c>
      <c r="B176" s="32" t="s">
        <v>333</v>
      </c>
      <c r="C176" s="32" t="s">
        <v>336</v>
      </c>
      <c r="D176" s="54" t="n">
        <v>907</v>
      </c>
      <c r="E176" s="54" t="n">
        <v>935</v>
      </c>
      <c r="F176" s="65" t="n">
        <f aca="false">IF(E176="","",D176-E176)</f>
        <v>-28</v>
      </c>
      <c r="G176" s="54" t="n">
        <v>670</v>
      </c>
      <c r="H176" s="54" t="n">
        <v>631</v>
      </c>
      <c r="I176" s="65" t="n">
        <f aca="false">IF(H176="","",G176-H176)</f>
        <v>39</v>
      </c>
      <c r="J176" s="55" t="n">
        <f aca="false">IF(OR(D176="",D176+G176=0),"",D176/(D176+G176))</f>
        <v>0.575142675967026</v>
      </c>
      <c r="K176" s="55" t="n">
        <f aca="false">IF(E176="","",E176/(E176+H176))</f>
        <v>0.597062579821201</v>
      </c>
      <c r="L176" s="66" t="n">
        <f aca="false">IF(OR(K176="",J176=""),"",(J176-K176)*100)</f>
        <v>-2.19199038541745</v>
      </c>
      <c r="M176" s="36" t="n">
        <v>2.38682338309964</v>
      </c>
      <c r="N176" s="36" t="n">
        <v>2.06821904691509</v>
      </c>
      <c r="O176" s="36" t="n">
        <f aca="false">SQRT(M176^2+N176^2)</f>
        <v>3.15823619891445</v>
      </c>
      <c r="P176" s="55" t="n">
        <f aca="false">IF(J176="","",MAX(0,J176-1.96*O176/100))</f>
        <v>0.513241246468303</v>
      </c>
      <c r="Q176" s="55" t="n">
        <f aca="false">IF(J176="","",MIN(1,J176+1.96*O176/100))</f>
        <v>0.637044105465749</v>
      </c>
      <c r="R176" s="32" t="str">
        <f aca="false">IF(L176="","",IF(ABS(L176)&lt;=O176,"Yes","No"))</f>
        <v>Yes</v>
      </c>
      <c r="S176" s="32" t="str">
        <f aca="false">IF(L176="","",IF(ABS(L176)&lt;=1.96*O176,"Yes","No"))</f>
        <v>Yes</v>
      </c>
      <c r="T176" s="54" t="n">
        <f aca="false">IF(D176="","",ROUND(SQRT(((D176+G176)*O176/100)^2+(J176*(D176+G176)*0.07933)^2),0))</f>
        <v>88</v>
      </c>
      <c r="U176" s="32"/>
    </row>
    <row r="177" customFormat="false" ht="15" hidden="false" customHeight="false" outlineLevel="0" collapsed="false">
      <c r="A177" s="32" t="s">
        <v>198</v>
      </c>
      <c r="B177" s="32" t="s">
        <v>333</v>
      </c>
      <c r="C177" s="32" t="s">
        <v>337</v>
      </c>
      <c r="D177" s="54" t="n">
        <v>411</v>
      </c>
      <c r="E177" s="54" t="n">
        <v>424</v>
      </c>
      <c r="F177" s="65" t="n">
        <f aca="false">IF(E177="","",D177-E177)</f>
        <v>-13</v>
      </c>
      <c r="G177" s="54" t="n">
        <v>429</v>
      </c>
      <c r="H177" s="54" t="n">
        <v>437</v>
      </c>
      <c r="I177" s="65" t="n">
        <f aca="false">IF(H177="","",G177-H177)</f>
        <v>-8</v>
      </c>
      <c r="J177" s="55" t="n">
        <f aca="false">IF(OR(D177="",D177+G177=0),"",D177/(D177+G177))</f>
        <v>0.489285714285714</v>
      </c>
      <c r="K177" s="55" t="n">
        <f aca="false">IF(E177="","",E177/(E177+H177))</f>
        <v>0.492450638792102</v>
      </c>
      <c r="L177" s="66" t="n">
        <f aca="false">IF(OR(K177="",J177=""),"",(J177-K177)*100)</f>
        <v>-0.316492450638795</v>
      </c>
      <c r="M177" s="36" t="n">
        <v>2.71109690386782</v>
      </c>
      <c r="N177" s="36" t="n">
        <v>2.06821904691509</v>
      </c>
      <c r="O177" s="36" t="n">
        <f aca="false">SQRT(M177^2+N177^2)</f>
        <v>3.40992323200744</v>
      </c>
      <c r="P177" s="55" t="n">
        <f aca="false">IF(J177="","",MAX(0,J177-1.96*O177/100))</f>
        <v>0.422451218938368</v>
      </c>
      <c r="Q177" s="55" t="n">
        <f aca="false">IF(J177="","",MIN(1,J177+1.96*O177/100))</f>
        <v>0.55612020963306</v>
      </c>
      <c r="R177" s="32" t="str">
        <f aca="false">IF(L177="","",IF(ABS(L177)&lt;=O177,"Yes","No"))</f>
        <v>Yes</v>
      </c>
      <c r="S177" s="32" t="str">
        <f aca="false">IF(L177="","",IF(ABS(L177)&lt;=1.96*O177,"Yes","No"))</f>
        <v>Yes</v>
      </c>
      <c r="T177" s="54" t="n">
        <f aca="false">IF(D177="","",ROUND(SQRT(((D177+G177)*O177/100)^2+(J177*(D177+G177)*0.07897)^2),0))</f>
        <v>43</v>
      </c>
      <c r="U177" s="32"/>
    </row>
    <row r="178" customFormat="false" ht="15" hidden="false" customHeight="false" outlineLevel="0" collapsed="false">
      <c r="A178" s="32" t="s">
        <v>198</v>
      </c>
      <c r="B178" s="32" t="s">
        <v>333</v>
      </c>
      <c r="C178" s="32" t="s">
        <v>338</v>
      </c>
      <c r="D178" s="54" t="n">
        <v>790</v>
      </c>
      <c r="E178" s="54" t="n">
        <v>872</v>
      </c>
      <c r="F178" s="65" t="n">
        <f aca="false">IF(E178="","",D178-E178)</f>
        <v>-82</v>
      </c>
      <c r="G178" s="54" t="n">
        <v>569</v>
      </c>
      <c r="H178" s="54" t="n">
        <v>544</v>
      </c>
      <c r="I178" s="65" t="n">
        <f aca="false">IF(H178="","",G178-H178)</f>
        <v>25</v>
      </c>
      <c r="J178" s="55" t="n">
        <f aca="false">IF(OR(D178="",D178+G178=0),"",D178/(D178+G178))</f>
        <v>0.5813097866078</v>
      </c>
      <c r="K178" s="55" t="n">
        <f aca="false">IF(E178="","",E178/(E178+H178))</f>
        <v>0.615819209039548</v>
      </c>
      <c r="L178" s="66" t="n">
        <f aca="false">IF(OR(K178="",J178=""),"",(J178-K178)*100)</f>
        <v>-3.45094224317482</v>
      </c>
      <c r="M178" s="36" t="n">
        <v>2.38682338309964</v>
      </c>
      <c r="N178" s="36" t="n">
        <v>2.06821904691509</v>
      </c>
      <c r="O178" s="36" t="n">
        <f aca="false">SQRT(M178^2+N178^2)</f>
        <v>3.15823619891445</v>
      </c>
      <c r="P178" s="55" t="n">
        <f aca="false">IF(J178="","",MAX(0,J178-1.96*O178/100))</f>
        <v>0.519408357109077</v>
      </c>
      <c r="Q178" s="55" t="n">
        <f aca="false">IF(J178="","",MIN(1,J178+1.96*O178/100))</f>
        <v>0.643211216106523</v>
      </c>
      <c r="R178" s="32" t="str">
        <f aca="false">IF(L178="","",IF(ABS(L178)&lt;=O178,"Yes","No"))</f>
        <v>No</v>
      </c>
      <c r="S178" s="32" t="str">
        <f aca="false">IF(L178="","",IF(ABS(L178)&lt;=1.96*O178,"Yes","No"))</f>
        <v>Yes</v>
      </c>
      <c r="T178" s="54" t="n">
        <f aca="false">IF(D178="","",ROUND(SQRT(((D178+G178)*O178/100)^2+(J178*(D178+G178)*0.07933)^2),0))</f>
        <v>76</v>
      </c>
      <c r="U178" s="32"/>
    </row>
    <row r="179" customFormat="false" ht="15" hidden="false" customHeight="false" outlineLevel="0" collapsed="false">
      <c r="A179" s="32" t="s">
        <v>198</v>
      </c>
      <c r="B179" s="32" t="s">
        <v>333</v>
      </c>
      <c r="C179" s="32" t="s">
        <v>339</v>
      </c>
      <c r="D179" s="54" t="n">
        <v>794</v>
      </c>
      <c r="E179" s="54" t="n">
        <v>891</v>
      </c>
      <c r="F179" s="65" t="n">
        <f aca="false">IF(E179="","",D179-E179)</f>
        <v>-97</v>
      </c>
      <c r="G179" s="54" t="n">
        <v>564</v>
      </c>
      <c r="H179" s="54" t="n">
        <v>525</v>
      </c>
      <c r="I179" s="65" t="n">
        <f aca="false">IF(H179="","",G179-H179)</f>
        <v>39</v>
      </c>
      <c r="J179" s="55" t="n">
        <f aca="false">IF(OR(D179="",D179+G179=0),"",D179/(D179+G179))</f>
        <v>0.584683357879234</v>
      </c>
      <c r="K179" s="55" t="n">
        <f aca="false">IF(E179="","",E179/(E179+H179))</f>
        <v>0.629237288135593</v>
      </c>
      <c r="L179" s="66" t="n">
        <f aca="false">IF(OR(K179="",J179=""),"",(J179-K179)*100)</f>
        <v>-4.4553930256359</v>
      </c>
      <c r="M179" s="36" t="n">
        <v>2.38682338309964</v>
      </c>
      <c r="N179" s="36" t="n">
        <v>2.06821904691509</v>
      </c>
      <c r="O179" s="36" t="n">
        <f aca="false">SQRT(M179^2+N179^2)</f>
        <v>3.15823619891445</v>
      </c>
      <c r="P179" s="55" t="n">
        <f aca="false">IF(J179="","",MAX(0,J179-1.96*O179/100))</f>
        <v>0.522781928380511</v>
      </c>
      <c r="Q179" s="55" t="n">
        <f aca="false">IF(J179="","",MIN(1,J179+1.96*O179/100))</f>
        <v>0.646584787377957</v>
      </c>
      <c r="R179" s="32" t="str">
        <f aca="false">IF(L179="","",IF(ABS(L179)&lt;=O179,"Yes","No"))</f>
        <v>No</v>
      </c>
      <c r="S179" s="32" t="str">
        <f aca="false">IF(L179="","",IF(ABS(L179)&lt;=1.96*O179,"Yes","No"))</f>
        <v>Yes</v>
      </c>
      <c r="T179" s="54" t="n">
        <f aca="false">IF(D179="","",ROUND(SQRT(((D179+G179)*O179/100)^2+(J179*(D179+G179)*0.07933)^2),0))</f>
        <v>76</v>
      </c>
      <c r="U179" s="32"/>
    </row>
    <row r="180" customFormat="false" ht="15" hidden="false" customHeight="false" outlineLevel="0" collapsed="false">
      <c r="A180" s="32" t="s">
        <v>198</v>
      </c>
      <c r="B180" s="32" t="s">
        <v>333</v>
      </c>
      <c r="C180" s="32" t="s">
        <v>340</v>
      </c>
      <c r="D180" s="54" t="n">
        <v>380</v>
      </c>
      <c r="E180" s="54" t="n">
        <v>424</v>
      </c>
      <c r="F180" s="65" t="n">
        <f aca="false">IF(E180="","",D180-E180)</f>
        <v>-44</v>
      </c>
      <c r="G180" s="54" t="n">
        <v>323</v>
      </c>
      <c r="H180" s="54" t="n">
        <v>334</v>
      </c>
      <c r="I180" s="65" t="n">
        <f aca="false">IF(H180="","",G180-H180)</f>
        <v>-11</v>
      </c>
      <c r="J180" s="55" t="n">
        <f aca="false">IF(OR(D180="",D180+G180=0),"",D180/(D180+G180))</f>
        <v>0.540540540540541</v>
      </c>
      <c r="K180" s="55" t="n">
        <f aca="false">IF(E180="","",E180/(E180+H180))</f>
        <v>0.559366754617414</v>
      </c>
      <c r="L180" s="66" t="n">
        <f aca="false">IF(OR(K180="",J180=""),"",(J180-K180)*100)</f>
        <v>-1.88262140768737</v>
      </c>
      <c r="M180" s="36" t="n">
        <v>2.71109690386782</v>
      </c>
      <c r="N180" s="36" t="n">
        <v>2.06821904691509</v>
      </c>
      <c r="O180" s="36" t="n">
        <f aca="false">SQRT(M180^2+N180^2)</f>
        <v>3.40992323200744</v>
      </c>
      <c r="P180" s="55" t="n">
        <f aca="false">IF(J180="","",MAX(0,J180-1.96*O180/100))</f>
        <v>0.473706045193195</v>
      </c>
      <c r="Q180" s="55" t="n">
        <f aca="false">IF(J180="","",MIN(1,J180+1.96*O180/100))</f>
        <v>0.607375035887886</v>
      </c>
      <c r="R180" s="32" t="str">
        <f aca="false">IF(L180="","",IF(ABS(L180)&lt;=O180,"Yes","No"))</f>
        <v>Yes</v>
      </c>
      <c r="S180" s="32" t="str">
        <f aca="false">IF(L180="","",IF(ABS(L180)&lt;=1.96*O180,"Yes","No"))</f>
        <v>Yes</v>
      </c>
      <c r="T180" s="54" t="n">
        <f aca="false">IF(D180="","",ROUND(SQRT(((D180+G180)*O180/100)^2+(J180*(D180+G180)*0.07897)^2),0))</f>
        <v>38</v>
      </c>
      <c r="U180" s="32"/>
    </row>
    <row r="181" customFormat="false" ht="15" hidden="false" customHeight="false" outlineLevel="0" collapsed="false">
      <c r="A181" s="32" t="s">
        <v>198</v>
      </c>
      <c r="B181" s="32" t="s">
        <v>333</v>
      </c>
      <c r="C181" s="32" t="s">
        <v>341</v>
      </c>
      <c r="D181" s="54" t="n">
        <v>925</v>
      </c>
      <c r="E181" s="54" t="n">
        <v>1062</v>
      </c>
      <c r="F181" s="65" t="n">
        <f aca="false">IF(E181="","",D181-E181)</f>
        <v>-137</v>
      </c>
      <c r="G181" s="54" t="n">
        <v>915</v>
      </c>
      <c r="H181" s="54" t="n">
        <v>971</v>
      </c>
      <c r="I181" s="65" t="n">
        <f aca="false">IF(H181="","",G181-H181)</f>
        <v>-56</v>
      </c>
      <c r="J181" s="55" t="n">
        <f aca="false">IF(OR(D181="",D181+G181=0),"",D181/(D181+G181))</f>
        <v>0.502717391304348</v>
      </c>
      <c r="K181" s="55" t="n">
        <f aca="false">IF(E181="","",E181/(E181+H181))</f>
        <v>0.522380718150517</v>
      </c>
      <c r="L181" s="66" t="n">
        <f aca="false">IF(OR(K181="",J181=""),"",(J181-K181)*100)</f>
        <v>-1.96633268461687</v>
      </c>
      <c r="M181" s="36" t="n">
        <v>2.38682338309964</v>
      </c>
      <c r="N181" s="36" t="n">
        <v>2.06821904691509</v>
      </c>
      <c r="O181" s="36" t="n">
        <f aca="false">SQRT(M181^2+N181^2)</f>
        <v>3.15823619891445</v>
      </c>
      <c r="P181" s="55" t="n">
        <f aca="false">IF(J181="","",MAX(0,J181-1.96*O181/100))</f>
        <v>0.440815961805625</v>
      </c>
      <c r="Q181" s="55" t="n">
        <f aca="false">IF(J181="","",MIN(1,J181+1.96*O181/100))</f>
        <v>0.564618820803071</v>
      </c>
      <c r="R181" s="32" t="str">
        <f aca="false">IF(L181="","",IF(ABS(L181)&lt;=O181,"Yes","No"))</f>
        <v>Yes</v>
      </c>
      <c r="S181" s="32" t="str">
        <f aca="false">IF(L181="","",IF(ABS(L181)&lt;=1.96*O181,"Yes","No"))</f>
        <v>Yes</v>
      </c>
      <c r="T181" s="54" t="n">
        <f aca="false">IF(D181="","",ROUND(SQRT(((D181+G181)*O181/100)^2+(J181*(D181+G181)*0.07933)^2),0))</f>
        <v>94</v>
      </c>
      <c r="U181" s="32"/>
    </row>
    <row r="182" customFormat="false" ht="15" hidden="false" customHeight="false" outlineLevel="0" collapsed="false">
      <c r="A182" s="32" t="s">
        <v>198</v>
      </c>
      <c r="B182" s="32" t="s">
        <v>342</v>
      </c>
      <c r="C182" s="32" t="s">
        <v>343</v>
      </c>
      <c r="D182" s="54" t="n">
        <v>759</v>
      </c>
      <c r="E182" s="54" t="n">
        <v>812</v>
      </c>
      <c r="F182" s="65" t="n">
        <f aca="false">IF(E182="","",D182-E182)</f>
        <v>-53</v>
      </c>
      <c r="G182" s="54" t="n">
        <v>718</v>
      </c>
      <c r="H182" s="54" t="n">
        <v>703</v>
      </c>
      <c r="I182" s="65" t="n">
        <f aca="false">IF(H182="","",G182-H182)</f>
        <v>15</v>
      </c>
      <c r="J182" s="55" t="n">
        <f aca="false">IF(OR(D182="",D182+G182=0),"",D182/(D182+G182))</f>
        <v>0.513879485443467</v>
      </c>
      <c r="K182" s="55" t="n">
        <f aca="false">IF(E182="","",E182/(E182+H182))</f>
        <v>0.535973597359736</v>
      </c>
      <c r="L182" s="66" t="n">
        <f aca="false">IF(OR(K182="",J182=""),"",(J182-K182)*100)</f>
        <v>-2.20941119162694</v>
      </c>
      <c r="M182" s="36" t="n">
        <v>2.38682338309964</v>
      </c>
      <c r="N182" s="36" t="n">
        <v>2.06821904691509</v>
      </c>
      <c r="O182" s="36" t="n">
        <f aca="false">SQRT(M182^2+N182^2)</f>
        <v>3.15823619891445</v>
      </c>
      <c r="P182" s="55" t="n">
        <f aca="false">IF(J182="","",MAX(0,J182-1.96*O182/100))</f>
        <v>0.451978055944743</v>
      </c>
      <c r="Q182" s="55" t="n">
        <f aca="false">IF(J182="","",MIN(1,J182+1.96*O182/100))</f>
        <v>0.57578091494219</v>
      </c>
      <c r="R182" s="32" t="str">
        <f aca="false">IF(L182="","",IF(ABS(L182)&lt;=O182,"Yes","No"))</f>
        <v>Yes</v>
      </c>
      <c r="S182" s="32" t="str">
        <f aca="false">IF(L182="","",IF(ABS(L182)&lt;=1.96*O182,"Yes","No"))</f>
        <v>Yes</v>
      </c>
      <c r="T182" s="54" t="n">
        <f aca="false">IF(D182="","",ROUND(SQRT(((D182+G182)*O182/100)^2+(J182*(D182+G182)*0.07933)^2),0))</f>
        <v>76</v>
      </c>
      <c r="U182" s="32"/>
    </row>
    <row r="183" customFormat="false" ht="15" hidden="false" customHeight="false" outlineLevel="0" collapsed="false">
      <c r="A183" s="32" t="s">
        <v>198</v>
      </c>
      <c r="B183" s="32" t="s">
        <v>342</v>
      </c>
      <c r="C183" s="32" t="s">
        <v>344</v>
      </c>
      <c r="D183" s="54" t="n">
        <v>1030</v>
      </c>
      <c r="E183" s="54" t="n">
        <v>1089</v>
      </c>
      <c r="F183" s="65" t="n">
        <f aca="false">IF(E183="","",D183-E183)</f>
        <v>-59</v>
      </c>
      <c r="G183" s="54" t="n">
        <v>980</v>
      </c>
      <c r="H183" s="54" t="n">
        <v>1003</v>
      </c>
      <c r="I183" s="65" t="n">
        <f aca="false">IF(H183="","",G183-H183)</f>
        <v>-23</v>
      </c>
      <c r="J183" s="55" t="n">
        <f aca="false">IF(OR(D183="",D183+G183=0),"",D183/(D183+G183))</f>
        <v>0.512437810945274</v>
      </c>
      <c r="K183" s="55" t="n">
        <f aca="false">IF(E183="","",E183/(E183+H183))</f>
        <v>0.520554493307839</v>
      </c>
      <c r="L183" s="66" t="n">
        <f aca="false">IF(OR(K183="",J183=""),"",(J183-K183)*100)</f>
        <v>-0.81166823625658</v>
      </c>
      <c r="M183" s="36" t="n">
        <v>2.38682338309964</v>
      </c>
      <c r="N183" s="36" t="n">
        <v>2.06821904691509</v>
      </c>
      <c r="O183" s="36" t="n">
        <f aca="false">SQRT(M183^2+N183^2)</f>
        <v>3.15823619891445</v>
      </c>
      <c r="P183" s="55" t="n">
        <f aca="false">IF(J183="","",MAX(0,J183-1.96*O183/100))</f>
        <v>0.45053638144655</v>
      </c>
      <c r="Q183" s="55" t="n">
        <f aca="false">IF(J183="","",MIN(1,J183+1.96*O183/100))</f>
        <v>0.574339240443997</v>
      </c>
      <c r="R183" s="32" t="str">
        <f aca="false">IF(L183="","",IF(ABS(L183)&lt;=O183,"Yes","No"))</f>
        <v>Yes</v>
      </c>
      <c r="S183" s="32" t="str">
        <f aca="false">IF(L183="","",IF(ABS(L183)&lt;=1.96*O183,"Yes","No"))</f>
        <v>Yes</v>
      </c>
      <c r="T183" s="54" t="n">
        <f aca="false">IF(D183="","",ROUND(SQRT(((D183+G183)*O183/100)^2+(J183*(D183+G183)*0.07933)^2),0))</f>
        <v>103</v>
      </c>
      <c r="U183" s="32"/>
    </row>
    <row r="184" customFormat="false" ht="15" hidden="false" customHeight="false" outlineLevel="0" collapsed="false">
      <c r="A184" s="32" t="s">
        <v>198</v>
      </c>
      <c r="B184" s="32" t="s">
        <v>342</v>
      </c>
      <c r="C184" s="32" t="s">
        <v>345</v>
      </c>
      <c r="D184" s="54" t="n">
        <v>651</v>
      </c>
      <c r="E184" s="54" t="n">
        <v>658</v>
      </c>
      <c r="F184" s="65" t="n">
        <f aca="false">IF(E184="","",D184-E184)</f>
        <v>-7</v>
      </c>
      <c r="G184" s="54" t="n">
        <v>664</v>
      </c>
      <c r="H184" s="54" t="n">
        <v>705</v>
      </c>
      <c r="I184" s="65" t="n">
        <f aca="false">IF(H184="","",G184-H184)</f>
        <v>-41</v>
      </c>
      <c r="J184" s="55" t="n">
        <f aca="false">IF(OR(D184="",D184+G184=0),"",D184/(D184+G184))</f>
        <v>0.495057034220532</v>
      </c>
      <c r="K184" s="55" t="n">
        <f aca="false">IF(E184="","",E184/(E184+H184))</f>
        <v>0.482758620689655</v>
      </c>
      <c r="L184" s="66" t="n">
        <f aca="false">IF(OR(K184="",J184=""),"",(J184-K184)*100)</f>
        <v>1.22984135308771</v>
      </c>
      <c r="M184" s="36" t="n">
        <v>2.38682338309964</v>
      </c>
      <c r="N184" s="36" t="n">
        <v>2.06821904691509</v>
      </c>
      <c r="O184" s="36" t="n">
        <f aca="false">SQRT(M184^2+N184^2)</f>
        <v>3.15823619891445</v>
      </c>
      <c r="P184" s="55" t="n">
        <f aca="false">IF(J184="","",MAX(0,J184-1.96*O184/100))</f>
        <v>0.433155604721809</v>
      </c>
      <c r="Q184" s="55" t="n">
        <f aca="false">IF(J184="","",MIN(1,J184+1.96*O184/100))</f>
        <v>0.556958463719256</v>
      </c>
      <c r="R184" s="32" t="str">
        <f aca="false">IF(L184="","",IF(ABS(L184)&lt;=O184,"Yes","No"))</f>
        <v>Yes</v>
      </c>
      <c r="S184" s="32" t="str">
        <f aca="false">IF(L184="","",IF(ABS(L184)&lt;=1.96*O184,"Yes","No"))</f>
        <v>Yes</v>
      </c>
      <c r="T184" s="54" t="n">
        <f aca="false">IF(D184="","",ROUND(SQRT(((D184+G184)*O184/100)^2+(J184*(D184+G184)*0.07933)^2),0))</f>
        <v>66</v>
      </c>
      <c r="U184" s="32"/>
    </row>
    <row r="185" customFormat="false" ht="15" hidden="false" customHeight="false" outlineLevel="0" collapsed="false">
      <c r="A185" s="32" t="s">
        <v>198</v>
      </c>
      <c r="B185" s="32" t="s">
        <v>342</v>
      </c>
      <c r="C185" s="32" t="s">
        <v>346</v>
      </c>
      <c r="D185" s="54" t="n">
        <v>491</v>
      </c>
      <c r="E185" s="54" t="n">
        <v>516</v>
      </c>
      <c r="F185" s="65" t="n">
        <f aca="false">IF(E185="","",D185-E185)</f>
        <v>-25</v>
      </c>
      <c r="G185" s="54" t="n">
        <v>370</v>
      </c>
      <c r="H185" s="54" t="n">
        <v>400</v>
      </c>
      <c r="I185" s="65" t="n">
        <f aca="false">IF(H185="","",G185-H185)</f>
        <v>-30</v>
      </c>
      <c r="J185" s="55" t="n">
        <f aca="false">IF(OR(D185="",D185+G185=0),"",D185/(D185+G185))</f>
        <v>0.570267131242741</v>
      </c>
      <c r="K185" s="55" t="n">
        <f aca="false">IF(E185="","",E185/(E185+H185))</f>
        <v>0.563318777292576</v>
      </c>
      <c r="L185" s="66" t="n">
        <f aca="false">IF(OR(K185="",J185=""),"",(J185-K185)*100)</f>
        <v>0.694835395016458</v>
      </c>
      <c r="M185" s="36" t="n">
        <v>2.38682338309964</v>
      </c>
      <c r="N185" s="36" t="n">
        <v>2.06821904691509</v>
      </c>
      <c r="O185" s="36" t="n">
        <f aca="false">SQRT(M185^2+N185^2)</f>
        <v>3.15823619891445</v>
      </c>
      <c r="P185" s="55" t="n">
        <f aca="false">IF(J185="","",MAX(0,J185-1.96*O185/100))</f>
        <v>0.508365701744018</v>
      </c>
      <c r="Q185" s="55" t="n">
        <f aca="false">IF(J185="","",MIN(1,J185+1.96*O185/100))</f>
        <v>0.632168560741464</v>
      </c>
      <c r="R185" s="32" t="str">
        <f aca="false">IF(L185="","",IF(ABS(L185)&lt;=O185,"Yes","No"))</f>
        <v>Yes</v>
      </c>
      <c r="S185" s="32" t="str">
        <f aca="false">IF(L185="","",IF(ABS(L185)&lt;=1.96*O185,"Yes","No"))</f>
        <v>Yes</v>
      </c>
      <c r="T185" s="54" t="n">
        <f aca="false">IF(D185="","",ROUND(SQRT(((D185+G185)*O185/100)^2+(J185*(D185+G185)*0.07933)^2),0))</f>
        <v>48</v>
      </c>
      <c r="U185" s="32"/>
    </row>
    <row r="186" customFormat="false" ht="15" hidden="false" customHeight="false" outlineLevel="0" collapsed="false">
      <c r="A186" s="32" t="s">
        <v>198</v>
      </c>
      <c r="B186" s="32" t="s">
        <v>342</v>
      </c>
      <c r="C186" s="32" t="s">
        <v>347</v>
      </c>
      <c r="D186" s="54" t="n">
        <v>1312</v>
      </c>
      <c r="E186" s="54" t="n">
        <v>1409</v>
      </c>
      <c r="F186" s="65" t="n">
        <f aca="false">IF(E186="","",D186-E186)</f>
        <v>-97</v>
      </c>
      <c r="G186" s="54" t="n">
        <v>1177</v>
      </c>
      <c r="H186" s="54" t="n">
        <v>1142</v>
      </c>
      <c r="I186" s="65" t="n">
        <f aca="false">IF(H186="","",G186-H186)</f>
        <v>35</v>
      </c>
      <c r="J186" s="55" t="n">
        <f aca="false">IF(OR(D186="",D186+G186=0),"",D186/(D186+G186))</f>
        <v>0.527119325030133</v>
      </c>
      <c r="K186" s="55" t="n">
        <f aca="false">IF(E186="","",E186/(E186+H186))</f>
        <v>0.552332418659349</v>
      </c>
      <c r="L186" s="66" t="n">
        <f aca="false">IF(OR(K186="",J186=""),"",(J186-K186)*100)</f>
        <v>-2.52130936292166</v>
      </c>
      <c r="M186" s="36" t="n">
        <v>2.38682338309964</v>
      </c>
      <c r="N186" s="36" t="n">
        <v>2.06821904691509</v>
      </c>
      <c r="O186" s="36" t="n">
        <f aca="false">SQRT(M186^2+N186^2)</f>
        <v>3.15823619891445</v>
      </c>
      <c r="P186" s="55" t="n">
        <f aca="false">IF(J186="","",MAX(0,J186-1.96*O186/100))</f>
        <v>0.465217895531409</v>
      </c>
      <c r="Q186" s="55" t="n">
        <f aca="false">IF(J186="","",MIN(1,J186+1.96*O186/100))</f>
        <v>0.589020754528856</v>
      </c>
      <c r="R186" s="32" t="str">
        <f aca="false">IF(L186="","",IF(ABS(L186)&lt;=O186,"Yes","No"))</f>
        <v>Yes</v>
      </c>
      <c r="S186" s="32" t="str">
        <f aca="false">IF(L186="","",IF(ABS(L186)&lt;=1.96*O186,"Yes","No"))</f>
        <v>Yes</v>
      </c>
      <c r="T186" s="54" t="n">
        <f aca="false">IF(D186="","",ROUND(SQRT(((D186+G186)*O186/100)^2+(J186*(D186+G186)*0.07933)^2),0))</f>
        <v>130</v>
      </c>
      <c r="U186" s="32"/>
    </row>
    <row r="187" customFormat="false" ht="15" hidden="false" customHeight="false" outlineLevel="0" collapsed="false">
      <c r="A187" s="32" t="s">
        <v>198</v>
      </c>
      <c r="B187" s="32" t="s">
        <v>342</v>
      </c>
      <c r="C187" s="32" t="s">
        <v>348</v>
      </c>
      <c r="D187" s="54" t="n">
        <v>447</v>
      </c>
      <c r="E187" s="54" t="n">
        <v>513</v>
      </c>
      <c r="F187" s="65" t="n">
        <f aca="false">IF(E187="","",D187-E187)</f>
        <v>-66</v>
      </c>
      <c r="G187" s="54" t="n">
        <v>362</v>
      </c>
      <c r="H187" s="54" t="n">
        <v>429</v>
      </c>
      <c r="I187" s="65" t="n">
        <f aca="false">IF(H187="","",G187-H187)</f>
        <v>-67</v>
      </c>
      <c r="J187" s="55" t="n">
        <f aca="false">IF(OR(D187="",D187+G187=0),"",D187/(D187+G187))</f>
        <v>0.552533992583436</v>
      </c>
      <c r="K187" s="55" t="n">
        <f aca="false">IF(E187="","",E187/(E187+H187))</f>
        <v>0.544585987261147</v>
      </c>
      <c r="L187" s="66" t="n">
        <f aca="false">IF(OR(K187="",J187=""),"",(J187-K187)*100)</f>
        <v>0.79480053222899</v>
      </c>
      <c r="M187" s="36" t="n">
        <v>2.71109690386782</v>
      </c>
      <c r="N187" s="36" t="n">
        <v>2.06821904691509</v>
      </c>
      <c r="O187" s="36" t="n">
        <f aca="false">SQRT(M187^2+N187^2)</f>
        <v>3.40992323200744</v>
      </c>
      <c r="P187" s="55" t="n">
        <f aca="false">IF(J187="","",MAX(0,J187-1.96*O187/100))</f>
        <v>0.485699497236091</v>
      </c>
      <c r="Q187" s="55" t="n">
        <f aca="false">IF(J187="","",MIN(1,J187+1.96*O187/100))</f>
        <v>0.619368487930782</v>
      </c>
      <c r="R187" s="32" t="str">
        <f aca="false">IF(L187="","",IF(ABS(L187)&lt;=O187,"Yes","No"))</f>
        <v>Yes</v>
      </c>
      <c r="S187" s="32" t="str">
        <f aca="false">IF(L187="","",IF(ABS(L187)&lt;=1.96*O187,"Yes","No"))</f>
        <v>Yes</v>
      </c>
      <c r="T187" s="54" t="n">
        <f aca="false">IF(D187="","",ROUND(SQRT(((D187+G187)*O187/100)^2+(J187*(D187+G187)*0.07897)^2),0))</f>
        <v>45</v>
      </c>
      <c r="U187" s="32"/>
    </row>
    <row r="188" customFormat="false" ht="15" hidden="false" customHeight="false" outlineLevel="0" collapsed="false">
      <c r="A188" s="32" t="s">
        <v>198</v>
      </c>
      <c r="B188" s="32" t="s">
        <v>342</v>
      </c>
      <c r="C188" s="32" t="s">
        <v>349</v>
      </c>
      <c r="D188" s="54" t="n">
        <v>470</v>
      </c>
      <c r="E188" s="54" t="n">
        <v>494</v>
      </c>
      <c r="F188" s="65" t="n">
        <f aca="false">IF(E188="","",D188-E188)</f>
        <v>-24</v>
      </c>
      <c r="G188" s="54" t="n">
        <v>391</v>
      </c>
      <c r="H188" s="54" t="n">
        <v>404</v>
      </c>
      <c r="I188" s="65" t="n">
        <f aca="false">IF(H188="","",G188-H188)</f>
        <v>-13</v>
      </c>
      <c r="J188" s="55" t="n">
        <f aca="false">IF(OR(D188="",D188+G188=0),"",D188/(D188+G188))</f>
        <v>0.545876887340302</v>
      </c>
      <c r="K188" s="55" t="n">
        <f aca="false">IF(E188="","",E188/(E188+H188))</f>
        <v>0.55011135857461</v>
      </c>
      <c r="L188" s="66" t="n">
        <f aca="false">IF(OR(K188="",J188=""),"",(J188-K188)*100)</f>
        <v>-0.423447123430831</v>
      </c>
      <c r="M188" s="36" t="n">
        <v>2.38682338309964</v>
      </c>
      <c r="N188" s="36" t="n">
        <v>2.06821904691509</v>
      </c>
      <c r="O188" s="36" t="n">
        <f aca="false">SQRT(M188^2+N188^2)</f>
        <v>3.15823619891445</v>
      </c>
      <c r="P188" s="55" t="n">
        <f aca="false">IF(J188="","",MAX(0,J188-1.96*O188/100))</f>
        <v>0.483975457841579</v>
      </c>
      <c r="Q188" s="55" t="n">
        <f aca="false">IF(J188="","",MIN(1,J188+1.96*O188/100))</f>
        <v>0.607778316839025</v>
      </c>
      <c r="R188" s="32" t="str">
        <f aca="false">IF(L188="","",IF(ABS(L188)&lt;=O188,"Yes","No"))</f>
        <v>Yes</v>
      </c>
      <c r="S188" s="32" t="str">
        <f aca="false">IF(L188="","",IF(ABS(L188)&lt;=1.96*O188,"Yes","No"))</f>
        <v>Yes</v>
      </c>
      <c r="T188" s="54" t="n">
        <f aca="false">IF(D188="","",ROUND(SQRT(((D188+G188)*O188/100)^2+(J188*(D188+G188)*0.07933)^2),0))</f>
        <v>46</v>
      </c>
      <c r="U188" s="32"/>
    </row>
    <row r="189" customFormat="false" ht="15" hidden="false" customHeight="false" outlineLevel="0" collapsed="false">
      <c r="A189" s="32" t="s">
        <v>198</v>
      </c>
      <c r="B189" s="32" t="s">
        <v>342</v>
      </c>
      <c r="C189" s="32" t="s">
        <v>350</v>
      </c>
      <c r="D189" s="54" t="n">
        <v>535</v>
      </c>
      <c r="E189" s="54" t="n">
        <v>518</v>
      </c>
      <c r="F189" s="65" t="n">
        <f aca="false">IF(E189="","",D189-E189)</f>
        <v>17</v>
      </c>
      <c r="G189" s="54" t="n">
        <v>442</v>
      </c>
      <c r="H189" s="54" t="n">
        <v>471</v>
      </c>
      <c r="I189" s="65" t="n">
        <f aca="false">IF(H189="","",G189-H189)</f>
        <v>-29</v>
      </c>
      <c r="J189" s="55" t="n">
        <f aca="false">IF(OR(D189="",D189+G189=0),"",D189/(D189+G189))</f>
        <v>0.547594677584442</v>
      </c>
      <c r="K189" s="55" t="n">
        <f aca="false">IF(E189="","",E189/(E189+H189))</f>
        <v>0.52376137512639</v>
      </c>
      <c r="L189" s="66" t="n">
        <f aca="false">IF(OR(K189="",J189=""),"",(J189-K189)*100)</f>
        <v>2.38333024580518</v>
      </c>
      <c r="M189" s="36" t="n">
        <v>2.38682338309964</v>
      </c>
      <c r="N189" s="36" t="n">
        <v>2.06821904691509</v>
      </c>
      <c r="O189" s="36" t="n">
        <f aca="false">SQRT(M189^2+N189^2)</f>
        <v>3.15823619891445</v>
      </c>
      <c r="P189" s="55" t="n">
        <f aca="false">IF(J189="","",MAX(0,J189-1.96*O189/100))</f>
        <v>0.485693248085719</v>
      </c>
      <c r="Q189" s="55" t="n">
        <f aca="false">IF(J189="","",MIN(1,J189+1.96*O189/100))</f>
        <v>0.609496107083165</v>
      </c>
      <c r="R189" s="32" t="str">
        <f aca="false">IF(L189="","",IF(ABS(L189)&lt;=O189,"Yes","No"))</f>
        <v>Yes</v>
      </c>
      <c r="S189" s="32" t="str">
        <f aca="false">IF(L189="","",IF(ABS(L189)&lt;=1.96*O189,"Yes","No"))</f>
        <v>Yes</v>
      </c>
      <c r="T189" s="54" t="n">
        <f aca="false">IF(D189="","",ROUND(SQRT(((D189+G189)*O189/100)^2+(J189*(D189+G189)*0.07933)^2),0))</f>
        <v>52</v>
      </c>
      <c r="U189" s="32"/>
    </row>
    <row r="190" customFormat="false" ht="15" hidden="false" customHeight="false" outlineLevel="0" collapsed="false">
      <c r="A190" s="32" t="s">
        <v>198</v>
      </c>
      <c r="B190" s="32" t="s">
        <v>351</v>
      </c>
      <c r="C190" s="32" t="s">
        <v>352</v>
      </c>
      <c r="D190" s="54" t="n">
        <v>1045</v>
      </c>
      <c r="E190" s="54" t="n">
        <v>1212</v>
      </c>
      <c r="F190" s="65" t="n">
        <f aca="false">IF(E190="","",D190-E190)</f>
        <v>-167</v>
      </c>
      <c r="G190" s="54" t="n">
        <v>1218</v>
      </c>
      <c r="H190" s="54" t="n">
        <v>1282</v>
      </c>
      <c r="I190" s="65" t="n">
        <f aca="false">IF(H190="","",G190-H190)</f>
        <v>-64</v>
      </c>
      <c r="J190" s="55" t="n">
        <f aca="false">IF(OR(D190="",D190+G190=0),"",D190/(D190+G190))</f>
        <v>0.461776403004861</v>
      </c>
      <c r="K190" s="55" t="n">
        <f aca="false">IF(E190="","",E190/(E190+H190))</f>
        <v>0.485966319165998</v>
      </c>
      <c r="L190" s="66" t="n">
        <f aca="false">IF(OR(K190="",J190=""),"",(J190-K190)*100)</f>
        <v>-2.41899161611376</v>
      </c>
      <c r="M190" s="36" t="n">
        <v>2.38682338309964</v>
      </c>
      <c r="N190" s="36" t="n">
        <v>2.06821904691509</v>
      </c>
      <c r="O190" s="36" t="n">
        <f aca="false">SQRT(M190^2+N190^2)</f>
        <v>3.15823619891445</v>
      </c>
      <c r="P190" s="55" t="n">
        <f aca="false">IF(J190="","",MAX(0,J190-1.96*O190/100))</f>
        <v>0.399874973506138</v>
      </c>
      <c r="Q190" s="55" t="n">
        <f aca="false">IF(J190="","",MIN(1,J190+1.96*O190/100))</f>
        <v>0.523677832503584</v>
      </c>
      <c r="R190" s="32" t="str">
        <f aca="false">IF(L190="","",IF(ABS(L190)&lt;=O190,"Yes","No"))</f>
        <v>Yes</v>
      </c>
      <c r="S190" s="32" t="str">
        <f aca="false">IF(L190="","",IF(ABS(L190)&lt;=1.96*O190,"Yes","No"))</f>
        <v>Yes</v>
      </c>
      <c r="T190" s="54" t="n">
        <f aca="false">IF(D190="","",ROUND(SQRT(((D190+G190)*O190/100)^2+(J190*(D190+G190)*0.07933)^2),0))</f>
        <v>109</v>
      </c>
      <c r="U190" s="32"/>
    </row>
    <row r="191" customFormat="false" ht="15" hidden="false" customHeight="false" outlineLevel="0" collapsed="false">
      <c r="A191" s="32" t="s">
        <v>198</v>
      </c>
      <c r="B191" s="32" t="s">
        <v>351</v>
      </c>
      <c r="C191" s="32" t="s">
        <v>353</v>
      </c>
      <c r="D191" s="54" t="n">
        <v>735</v>
      </c>
      <c r="E191" s="54" t="n">
        <v>820</v>
      </c>
      <c r="F191" s="65" t="n">
        <f aca="false">IF(E191="","",D191-E191)</f>
        <v>-85</v>
      </c>
      <c r="G191" s="54" t="n">
        <v>1132</v>
      </c>
      <c r="H191" s="54" t="n">
        <v>1168</v>
      </c>
      <c r="I191" s="65" t="n">
        <f aca="false">IF(H191="","",G191-H191)</f>
        <v>-36</v>
      </c>
      <c r="J191" s="55" t="n">
        <f aca="false">IF(OR(D191="",D191+G191=0),"",D191/(D191+G191))</f>
        <v>0.393679700053562</v>
      </c>
      <c r="K191" s="55" t="n">
        <f aca="false">IF(E191="","",E191/(E191+H191))</f>
        <v>0.412474849094567</v>
      </c>
      <c r="L191" s="66" t="n">
        <f aca="false">IF(OR(K191="",J191=""),"",(J191-K191)*100)</f>
        <v>-1.87951490410055</v>
      </c>
      <c r="M191" s="36" t="n">
        <v>2.38682338309964</v>
      </c>
      <c r="N191" s="36" t="n">
        <v>2.06821904691509</v>
      </c>
      <c r="O191" s="36" t="n">
        <f aca="false">SQRT(M191^2+N191^2)</f>
        <v>3.15823619891445</v>
      </c>
      <c r="P191" s="55" t="n">
        <f aca="false">IF(J191="","",MAX(0,J191-1.96*O191/100))</f>
        <v>0.331778270554839</v>
      </c>
      <c r="Q191" s="55" t="n">
        <f aca="false">IF(J191="","",MIN(1,J191+1.96*O191/100))</f>
        <v>0.455581129552285</v>
      </c>
      <c r="R191" s="32" t="str">
        <f aca="false">IF(L191="","",IF(ABS(L191)&lt;=O191,"Yes","No"))</f>
        <v>Yes</v>
      </c>
      <c r="S191" s="32" t="str">
        <f aca="false">IF(L191="","",IF(ABS(L191)&lt;=1.96*O191,"Yes","No"))</f>
        <v>Yes</v>
      </c>
      <c r="T191" s="54" t="n">
        <f aca="false">IF(D191="","",ROUND(SQRT(((D191+G191)*O191/100)^2+(J191*(D191+G191)*0.07933)^2),0))</f>
        <v>83</v>
      </c>
      <c r="U191" s="32"/>
    </row>
    <row r="192" customFormat="false" ht="15" hidden="false" customHeight="false" outlineLevel="0" collapsed="false">
      <c r="A192" s="32" t="s">
        <v>198</v>
      </c>
      <c r="B192" s="32" t="s">
        <v>354</v>
      </c>
      <c r="C192" s="32" t="s">
        <v>355</v>
      </c>
      <c r="D192" s="54" t="n">
        <v>808</v>
      </c>
      <c r="E192" s="54" t="n">
        <v>888</v>
      </c>
      <c r="F192" s="65" t="n">
        <f aca="false">IF(E192="","",D192-E192)</f>
        <v>-80</v>
      </c>
      <c r="G192" s="54" t="n">
        <v>833</v>
      </c>
      <c r="H192" s="54" t="n">
        <v>859</v>
      </c>
      <c r="I192" s="65" t="n">
        <f aca="false">IF(H192="","",G192-H192)</f>
        <v>-26</v>
      </c>
      <c r="J192" s="55" t="n">
        <f aca="false">IF(OR(D192="",D192+G192=0),"",D192/(D192+G192))</f>
        <v>0.492382693479586</v>
      </c>
      <c r="K192" s="55" t="n">
        <f aca="false">IF(E192="","",E192/(E192+H192))</f>
        <v>0.508299942759016</v>
      </c>
      <c r="L192" s="66" t="n">
        <f aca="false">IF(OR(K192="",J192=""),"",(J192-K192)*100)</f>
        <v>-1.59172492794298</v>
      </c>
      <c r="M192" s="36" t="n">
        <v>2.38682338309964</v>
      </c>
      <c r="N192" s="36" t="n">
        <v>2.06821904691509</v>
      </c>
      <c r="O192" s="36" t="n">
        <f aca="false">SQRT(M192^2+N192^2)</f>
        <v>3.15823619891445</v>
      </c>
      <c r="P192" s="55" t="n">
        <f aca="false">IF(J192="","",MAX(0,J192-1.96*O192/100))</f>
        <v>0.430481263980862</v>
      </c>
      <c r="Q192" s="55" t="n">
        <f aca="false">IF(J192="","",MIN(1,J192+1.96*O192/100))</f>
        <v>0.554284122978309</v>
      </c>
      <c r="R192" s="32" t="str">
        <f aca="false">IF(L192="","",IF(ABS(L192)&lt;=O192,"Yes","No"))</f>
        <v>Yes</v>
      </c>
      <c r="S192" s="32" t="str">
        <f aca="false">IF(L192="","",IF(ABS(L192)&lt;=1.96*O192,"Yes","No"))</f>
        <v>Yes</v>
      </c>
      <c r="T192" s="54" t="n">
        <f aca="false">IF(D192="","",ROUND(SQRT(((D192+G192)*O192/100)^2+(J192*(D192+G192)*0.07933)^2),0))</f>
        <v>82</v>
      </c>
      <c r="U192" s="32"/>
    </row>
    <row r="193" customFormat="false" ht="15" hidden="false" customHeight="false" outlineLevel="0" collapsed="false">
      <c r="A193" s="32" t="s">
        <v>198</v>
      </c>
      <c r="B193" s="32" t="s">
        <v>354</v>
      </c>
      <c r="C193" s="32" t="s">
        <v>356</v>
      </c>
      <c r="D193" s="54" t="n">
        <v>530</v>
      </c>
      <c r="E193" s="54" t="n">
        <v>590</v>
      </c>
      <c r="F193" s="65" t="n">
        <f aca="false">IF(E193="","",D193-E193)</f>
        <v>-60</v>
      </c>
      <c r="G193" s="54" t="n">
        <v>564</v>
      </c>
      <c r="H193" s="54" t="n">
        <v>646</v>
      </c>
      <c r="I193" s="65" t="n">
        <f aca="false">IF(H193="","",G193-H193)</f>
        <v>-82</v>
      </c>
      <c r="J193" s="55" t="n">
        <f aca="false">IF(OR(D193="",D193+G193=0),"",D193/(D193+G193))</f>
        <v>0.484460694698355</v>
      </c>
      <c r="K193" s="55" t="n">
        <f aca="false">IF(E193="","",E193/(E193+H193))</f>
        <v>0.477346278317152</v>
      </c>
      <c r="L193" s="66" t="n">
        <f aca="false">IF(OR(K193="",J193=""),"",(J193-K193)*100)</f>
        <v>0.711441638120258</v>
      </c>
      <c r="M193" s="36" t="n">
        <v>2.38682338309964</v>
      </c>
      <c r="N193" s="36" t="n">
        <v>2.06821904691509</v>
      </c>
      <c r="O193" s="36" t="n">
        <f aca="false">SQRT(M193^2+N193^2)</f>
        <v>3.15823619891445</v>
      </c>
      <c r="P193" s="55" t="n">
        <f aca="false">IF(J193="","",MAX(0,J193-1.96*O193/100))</f>
        <v>0.422559265199632</v>
      </c>
      <c r="Q193" s="55" t="n">
        <f aca="false">IF(J193="","",MIN(1,J193+1.96*O193/100))</f>
        <v>0.546362124197078</v>
      </c>
      <c r="R193" s="32" t="str">
        <f aca="false">IF(L193="","",IF(ABS(L193)&lt;=O193,"Yes","No"))</f>
        <v>Yes</v>
      </c>
      <c r="S193" s="32" t="str">
        <f aca="false">IF(L193="","",IF(ABS(L193)&lt;=1.96*O193,"Yes","No"))</f>
        <v>Yes</v>
      </c>
      <c r="T193" s="54" t="n">
        <f aca="false">IF(D193="","",ROUND(SQRT(((D193+G193)*O193/100)^2+(J193*(D193+G193)*0.07933)^2),0))</f>
        <v>54</v>
      </c>
      <c r="U193" s="32"/>
    </row>
    <row r="194" customFormat="false" ht="15" hidden="false" customHeight="false" outlineLevel="0" collapsed="false">
      <c r="A194" s="32" t="s">
        <v>198</v>
      </c>
      <c r="B194" s="32" t="s">
        <v>354</v>
      </c>
      <c r="C194" s="32" t="s">
        <v>357</v>
      </c>
      <c r="D194" s="54" t="n">
        <v>425</v>
      </c>
      <c r="E194" s="54" t="n">
        <v>498</v>
      </c>
      <c r="F194" s="65" t="n">
        <f aca="false">IF(E194="","",D194-E194)</f>
        <v>-73</v>
      </c>
      <c r="G194" s="54" t="n">
        <v>456</v>
      </c>
      <c r="H194" s="54" t="n">
        <v>506</v>
      </c>
      <c r="I194" s="65" t="n">
        <f aca="false">IF(H194="","",G194-H194)</f>
        <v>-50</v>
      </c>
      <c r="J194" s="55" t="n">
        <f aca="false">IF(OR(D194="",D194+G194=0),"",D194/(D194+G194))</f>
        <v>0.482406356413167</v>
      </c>
      <c r="K194" s="55" t="n">
        <f aca="false">IF(E194="","",E194/(E194+H194))</f>
        <v>0.49601593625498</v>
      </c>
      <c r="L194" s="66" t="n">
        <f aca="false">IF(OR(K194="",J194=""),"",(J194-K194)*100)</f>
        <v>-1.36095798418132</v>
      </c>
      <c r="M194" s="36" t="n">
        <v>2.38682338309964</v>
      </c>
      <c r="N194" s="36" t="n">
        <v>2.06821904691509</v>
      </c>
      <c r="O194" s="36" t="n">
        <f aca="false">SQRT(M194^2+N194^2)</f>
        <v>3.15823619891445</v>
      </c>
      <c r="P194" s="55" t="n">
        <f aca="false">IF(J194="","",MAX(0,J194-1.96*O194/100))</f>
        <v>0.420504926914444</v>
      </c>
      <c r="Q194" s="55" t="n">
        <f aca="false">IF(J194="","",MIN(1,J194+1.96*O194/100))</f>
        <v>0.54430778591189</v>
      </c>
      <c r="R194" s="32" t="str">
        <f aca="false">IF(L194="","",IF(ABS(L194)&lt;=O194,"Yes","No"))</f>
        <v>Yes</v>
      </c>
      <c r="S194" s="32" t="str">
        <f aca="false">IF(L194="","",IF(ABS(L194)&lt;=1.96*O194,"Yes","No"))</f>
        <v>Yes</v>
      </c>
      <c r="T194" s="54" t="n">
        <f aca="false">IF(D194="","",ROUND(SQRT(((D194+G194)*O194/100)^2+(J194*(D194+G194)*0.07933)^2),0))</f>
        <v>44</v>
      </c>
      <c r="U194" s="32"/>
    </row>
    <row r="195" customFormat="false" ht="15" hidden="false" customHeight="false" outlineLevel="0" collapsed="false">
      <c r="A195" s="32" t="s">
        <v>198</v>
      </c>
      <c r="B195" s="32" t="s">
        <v>354</v>
      </c>
      <c r="C195" s="32" t="s">
        <v>358</v>
      </c>
      <c r="D195" s="54" t="n">
        <v>1194</v>
      </c>
      <c r="E195" s="54" t="n">
        <v>1289</v>
      </c>
      <c r="F195" s="65" t="n">
        <f aca="false">IF(E195="","",D195-E195)</f>
        <v>-95</v>
      </c>
      <c r="G195" s="54" t="n">
        <v>1253</v>
      </c>
      <c r="H195" s="54" t="n">
        <v>1351</v>
      </c>
      <c r="I195" s="65" t="n">
        <f aca="false">IF(H195="","",G195-H195)</f>
        <v>-98</v>
      </c>
      <c r="J195" s="55" t="n">
        <f aca="false">IF(OR(D195="",D195+G195=0),"",D195/(D195+G195))</f>
        <v>0.487944421740907</v>
      </c>
      <c r="K195" s="55" t="n">
        <f aca="false">IF(E195="","",E195/(E195+H195))</f>
        <v>0.488257575757576</v>
      </c>
      <c r="L195" s="66" t="n">
        <f aca="false">IF(OR(K195="",J195=""),"",(J195-K195)*100)</f>
        <v>-0.0313154016668538</v>
      </c>
      <c r="M195" s="36" t="n">
        <v>2.38682338309964</v>
      </c>
      <c r="N195" s="36" t="n">
        <v>2.06821904691509</v>
      </c>
      <c r="O195" s="36" t="n">
        <f aca="false">SQRT(M195^2+N195^2)</f>
        <v>3.15823619891445</v>
      </c>
      <c r="P195" s="55" t="n">
        <f aca="false">IF(J195="","",MAX(0,J195-1.96*O195/100))</f>
        <v>0.426042992242184</v>
      </c>
      <c r="Q195" s="55" t="n">
        <f aca="false">IF(J195="","",MIN(1,J195+1.96*O195/100))</f>
        <v>0.549845851239631</v>
      </c>
      <c r="R195" s="32" t="str">
        <f aca="false">IF(L195="","",IF(ABS(L195)&lt;=O195,"Yes","No"))</f>
        <v>Yes</v>
      </c>
      <c r="S195" s="32" t="str">
        <f aca="false">IF(L195="","",IF(ABS(L195)&lt;=1.96*O195,"Yes","No"))</f>
        <v>Yes</v>
      </c>
      <c r="T195" s="54" t="n">
        <f aca="false">IF(D195="","",ROUND(SQRT(((D195+G195)*O195/100)^2+(J195*(D195+G195)*0.07933)^2),0))</f>
        <v>122</v>
      </c>
      <c r="U195" s="32"/>
    </row>
    <row r="196" customFormat="false" ht="15" hidden="false" customHeight="false" outlineLevel="0" collapsed="false">
      <c r="A196" s="32" t="s">
        <v>198</v>
      </c>
      <c r="B196" s="32" t="s">
        <v>354</v>
      </c>
      <c r="C196" s="32" t="s">
        <v>359</v>
      </c>
      <c r="D196" s="54" t="n">
        <v>509</v>
      </c>
      <c r="E196" s="54" t="n">
        <v>559</v>
      </c>
      <c r="F196" s="65" t="n">
        <f aca="false">IF(E196="","",D196-E196)</f>
        <v>-50</v>
      </c>
      <c r="G196" s="54" t="n">
        <v>526</v>
      </c>
      <c r="H196" s="54" t="n">
        <v>520</v>
      </c>
      <c r="I196" s="65" t="n">
        <f aca="false">IF(H196="","",G196-H196)</f>
        <v>6</v>
      </c>
      <c r="J196" s="55" t="n">
        <f aca="false">IF(OR(D196="",D196+G196=0),"",D196/(D196+G196))</f>
        <v>0.491787439613527</v>
      </c>
      <c r="K196" s="55" t="n">
        <f aca="false">IF(E196="","",E196/(E196+H196))</f>
        <v>0.518072289156627</v>
      </c>
      <c r="L196" s="66" t="n">
        <f aca="false">IF(OR(K196="",J196=""),"",(J196-K196)*100)</f>
        <v>-2.62848495431</v>
      </c>
      <c r="M196" s="36" t="n">
        <v>2.38682338309964</v>
      </c>
      <c r="N196" s="36" t="n">
        <v>2.06821904691509</v>
      </c>
      <c r="O196" s="36" t="n">
        <f aca="false">SQRT(M196^2+N196^2)</f>
        <v>3.15823619891445</v>
      </c>
      <c r="P196" s="55" t="n">
        <f aca="false">IF(J196="","",MAX(0,J196-1.96*O196/100))</f>
        <v>0.429886010114803</v>
      </c>
      <c r="Q196" s="55" t="n">
        <f aca="false">IF(J196="","",MIN(1,J196+1.96*O196/100))</f>
        <v>0.55368886911225</v>
      </c>
      <c r="R196" s="32" t="str">
        <f aca="false">IF(L196="","",IF(ABS(L196)&lt;=O196,"Yes","No"))</f>
        <v>Yes</v>
      </c>
      <c r="S196" s="32" t="str">
        <f aca="false">IF(L196="","",IF(ABS(L196)&lt;=1.96*O196,"Yes","No"))</f>
        <v>Yes</v>
      </c>
      <c r="T196" s="54" t="n">
        <f aca="false">IF(D196="","",ROUND(SQRT(((D196+G196)*O196/100)^2+(J196*(D196+G196)*0.07933)^2),0))</f>
        <v>52</v>
      </c>
      <c r="U196" s="32"/>
    </row>
    <row r="197" customFormat="false" ht="15" hidden="false" customHeight="false" outlineLevel="0" collapsed="false">
      <c r="A197" s="32" t="s">
        <v>198</v>
      </c>
      <c r="B197" s="32" t="s">
        <v>354</v>
      </c>
      <c r="C197" s="32" t="s">
        <v>360</v>
      </c>
      <c r="D197" s="54" t="n">
        <v>500</v>
      </c>
      <c r="E197" s="54" t="n">
        <v>582</v>
      </c>
      <c r="F197" s="65" t="n">
        <f aca="false">IF(E197="","",D197-E197)</f>
        <v>-82</v>
      </c>
      <c r="G197" s="54" t="n">
        <v>481</v>
      </c>
      <c r="H197" s="54" t="n">
        <v>487</v>
      </c>
      <c r="I197" s="65" t="n">
        <f aca="false">IF(H197="","",G197-H197)</f>
        <v>-6</v>
      </c>
      <c r="J197" s="55" t="n">
        <f aca="false">IF(OR(D197="",D197+G197=0),"",D197/(D197+G197))</f>
        <v>0.509683995922528</v>
      </c>
      <c r="K197" s="55" t="n">
        <f aca="false">IF(E197="","",E197/(E197+H197))</f>
        <v>0.5444340505145</v>
      </c>
      <c r="L197" s="66" t="n">
        <f aca="false">IF(OR(K197="",J197=""),"",(J197-K197)*100)</f>
        <v>-3.47500545919716</v>
      </c>
      <c r="M197" s="36" t="n">
        <v>2.38682338309964</v>
      </c>
      <c r="N197" s="36" t="n">
        <v>2.06821904691509</v>
      </c>
      <c r="O197" s="36" t="n">
        <f aca="false">SQRT(M197^2+N197^2)</f>
        <v>3.15823619891445</v>
      </c>
      <c r="P197" s="55" t="n">
        <f aca="false">IF(J197="","",MAX(0,J197-1.96*O197/100))</f>
        <v>0.447782566423805</v>
      </c>
      <c r="Q197" s="55" t="n">
        <f aca="false">IF(J197="","",MIN(1,J197+1.96*O197/100))</f>
        <v>0.571585425421251</v>
      </c>
      <c r="R197" s="32" t="str">
        <f aca="false">IF(L197="","",IF(ABS(L197)&lt;=O197,"Yes","No"))</f>
        <v>No</v>
      </c>
      <c r="S197" s="32" t="str">
        <f aca="false">IF(L197="","",IF(ABS(L197)&lt;=1.96*O197,"Yes","No"))</f>
        <v>Yes</v>
      </c>
      <c r="T197" s="54" t="n">
        <f aca="false">IF(D197="","",ROUND(SQRT(((D197+G197)*O197/100)^2+(J197*(D197+G197)*0.07933)^2),0))</f>
        <v>50</v>
      </c>
      <c r="U197" s="32"/>
    </row>
    <row r="198" customFormat="false" ht="15" hidden="false" customHeight="false" outlineLevel="0" collapsed="false">
      <c r="A198" s="32" t="s">
        <v>198</v>
      </c>
      <c r="B198" s="32" t="s">
        <v>361</v>
      </c>
      <c r="C198" s="32" t="s">
        <v>362</v>
      </c>
      <c r="D198" s="54" t="n">
        <v>173</v>
      </c>
      <c r="E198" s="54" t="n">
        <v>188</v>
      </c>
      <c r="F198" s="65" t="n">
        <f aca="false">IF(E198="","",D198-E198)</f>
        <v>-15</v>
      </c>
      <c r="G198" s="54" t="n">
        <v>347</v>
      </c>
      <c r="H198" s="54" t="n">
        <v>395</v>
      </c>
      <c r="I198" s="65" t="n">
        <f aca="false">IF(H198="","",G198-H198)</f>
        <v>-48</v>
      </c>
      <c r="J198" s="55" t="n">
        <f aca="false">IF(OR(D198="",D198+G198=0),"",D198/(D198+G198))</f>
        <v>0.332692307692308</v>
      </c>
      <c r="K198" s="55" t="n">
        <f aca="false">IF(E198="","",E198/(E198+H198))</f>
        <v>0.322469982847341</v>
      </c>
      <c r="L198" s="66" t="n">
        <f aca="false">IF(OR(K198="",J198=""),"",(J198-K198)*100)</f>
        <v>1.02223248449663</v>
      </c>
      <c r="M198" s="36" t="n">
        <v>4.03858339778067</v>
      </c>
      <c r="N198" s="36" t="n">
        <v>2.06821904691509</v>
      </c>
      <c r="O198" s="36" t="n">
        <f aca="false">SQRT(M198^2+N198^2)</f>
        <v>4.53736552272924</v>
      </c>
      <c r="P198" s="55" t="n">
        <f aca="false">IF(J198="","",MAX(0,J198-1.96*O198/100))</f>
        <v>0.243759943446815</v>
      </c>
      <c r="Q198" s="55" t="n">
        <f aca="false">IF(J198="","",MIN(1,J198+1.96*O198/100))</f>
        <v>0.421624671937801</v>
      </c>
      <c r="R198" s="32" t="str">
        <f aca="false">IF(L198="","",IF(ABS(L198)&lt;=O198,"Yes","No"))</f>
        <v>Yes</v>
      </c>
      <c r="S198" s="32" t="str">
        <f aca="false">IF(L198="","",IF(ABS(L198)&lt;=1.96*O198,"Yes","No"))</f>
        <v>Yes</v>
      </c>
      <c r="T198" s="54" t="n">
        <f aca="false">IF(D198="","",ROUND(SQRT(((D198+G198)*O198/100)^2+(J198*(D198+G198)*0.12018)^2),0))</f>
        <v>31</v>
      </c>
      <c r="U198" s="32"/>
    </row>
    <row r="199" customFormat="false" ht="15" hidden="false" customHeight="false" outlineLevel="0" collapsed="false">
      <c r="A199" s="32" t="s">
        <v>198</v>
      </c>
      <c r="B199" s="32" t="s">
        <v>361</v>
      </c>
      <c r="C199" s="32" t="s">
        <v>363</v>
      </c>
      <c r="D199" s="54" t="n">
        <v>587</v>
      </c>
      <c r="E199" s="54" t="n">
        <v>697</v>
      </c>
      <c r="F199" s="65" t="n">
        <f aca="false">IF(E199="","",D199-E199)</f>
        <v>-110</v>
      </c>
      <c r="G199" s="54" t="n">
        <v>1118</v>
      </c>
      <c r="H199" s="54" t="n">
        <v>1216</v>
      </c>
      <c r="I199" s="65" t="n">
        <f aca="false">IF(H199="","",G199-H199)</f>
        <v>-98</v>
      </c>
      <c r="J199" s="55" t="n">
        <f aca="false">IF(OR(D199="",D199+G199=0),"",D199/(D199+G199))</f>
        <v>0.344281524926686</v>
      </c>
      <c r="K199" s="55" t="n">
        <f aca="false">IF(E199="","",E199/(E199+H199))</f>
        <v>0.364349189754313</v>
      </c>
      <c r="L199" s="66" t="n">
        <f aca="false">IF(OR(K199="",J199=""),"",(J199-K199)*100)</f>
        <v>-2.00676648276263</v>
      </c>
      <c r="M199" s="36" t="n">
        <v>2.38682338309964</v>
      </c>
      <c r="N199" s="36" t="n">
        <v>2.06821904691509</v>
      </c>
      <c r="O199" s="36" t="n">
        <f aca="false">SQRT(M199^2+N199^2)</f>
        <v>3.15823619891445</v>
      </c>
      <c r="P199" s="55" t="n">
        <f aca="false">IF(J199="","",MAX(0,J199-1.96*O199/100))</f>
        <v>0.282380095427963</v>
      </c>
      <c r="Q199" s="55" t="n">
        <f aca="false">IF(J199="","",MIN(1,J199+1.96*O199/100))</f>
        <v>0.406182954425409</v>
      </c>
      <c r="R199" s="32" t="str">
        <f aca="false">IF(L199="","",IF(ABS(L199)&lt;=O199,"Yes","No"))</f>
        <v>Yes</v>
      </c>
      <c r="S199" s="32" t="str">
        <f aca="false">IF(L199="","",IF(ABS(L199)&lt;=1.96*O199,"Yes","No"))</f>
        <v>Yes</v>
      </c>
      <c r="T199" s="54" t="n">
        <f aca="false">IF(D199="","",ROUND(SQRT(((D199+G199)*O199/100)^2+(J199*(D199+G199)*0.07933)^2),0))</f>
        <v>71</v>
      </c>
      <c r="U199" s="32"/>
    </row>
    <row r="200" customFormat="false" ht="15" hidden="false" customHeight="false" outlineLevel="0" collapsed="false">
      <c r="A200" s="32" t="s">
        <v>198</v>
      </c>
      <c r="B200" s="32" t="s">
        <v>361</v>
      </c>
      <c r="C200" s="32" t="s">
        <v>364</v>
      </c>
      <c r="D200" s="54" t="n">
        <v>136</v>
      </c>
      <c r="E200" s="54" t="n">
        <v>169</v>
      </c>
      <c r="F200" s="65" t="n">
        <f aca="false">IF(E200="","",D200-E200)</f>
        <v>-33</v>
      </c>
      <c r="G200" s="54" t="n">
        <v>293</v>
      </c>
      <c r="H200" s="54" t="n">
        <v>341</v>
      </c>
      <c r="I200" s="65" t="n">
        <f aca="false">IF(H200="","",G200-H200)</f>
        <v>-48</v>
      </c>
      <c r="J200" s="55" t="n">
        <f aca="false">IF(OR(D200="",D200+G200=0),"",D200/(D200+G200))</f>
        <v>0.317016317016317</v>
      </c>
      <c r="K200" s="55" t="n">
        <f aca="false">IF(E200="","",E200/(E200+H200))</f>
        <v>0.331372549019608</v>
      </c>
      <c r="L200" s="66" t="n">
        <f aca="false">IF(OR(K200="",J200=""),"",(J200-K200)*100)</f>
        <v>-1.43562320032908</v>
      </c>
      <c r="M200" s="36" t="n">
        <v>4.03858339778067</v>
      </c>
      <c r="N200" s="36" t="n">
        <v>2.06821904691509</v>
      </c>
      <c r="O200" s="36" t="n">
        <f aca="false">SQRT(M200^2+N200^2)</f>
        <v>4.53736552272924</v>
      </c>
      <c r="P200" s="55" t="n">
        <f aca="false">IF(J200="","",MAX(0,J200-1.96*O200/100))</f>
        <v>0.228083952770824</v>
      </c>
      <c r="Q200" s="55" t="n">
        <f aca="false">IF(J200="","",MIN(1,J200+1.96*O200/100))</f>
        <v>0.40594868126181</v>
      </c>
      <c r="R200" s="32" t="str">
        <f aca="false">IF(L200="","",IF(ABS(L200)&lt;=O200,"Yes","No"))</f>
        <v>Yes</v>
      </c>
      <c r="S200" s="32" t="str">
        <f aca="false">IF(L200="","",IF(ABS(L200)&lt;=1.96*O200,"Yes","No"))</f>
        <v>Yes</v>
      </c>
      <c r="T200" s="54" t="n">
        <f aca="false">IF(D200="","",ROUND(SQRT(((D200+G200)*O200/100)^2+(J200*(D200+G200)*0.12018)^2),0))</f>
        <v>25</v>
      </c>
      <c r="U200" s="32"/>
    </row>
    <row r="201" customFormat="false" ht="15" hidden="false" customHeight="false" outlineLevel="0" collapsed="false">
      <c r="A201" s="32" t="s">
        <v>198</v>
      </c>
      <c r="B201" s="32" t="s">
        <v>365</v>
      </c>
      <c r="C201" s="32" t="s">
        <v>365</v>
      </c>
      <c r="D201" s="54" t="n">
        <v>879</v>
      </c>
      <c r="E201" s="54" t="n">
        <v>981</v>
      </c>
      <c r="F201" s="65" t="n">
        <f aca="false">IF(E201="","",D201-E201)</f>
        <v>-102</v>
      </c>
      <c r="G201" s="54" t="n">
        <v>1650</v>
      </c>
      <c r="H201" s="54" t="n">
        <v>1711</v>
      </c>
      <c r="I201" s="65" t="n">
        <f aca="false">IF(H201="","",G201-H201)</f>
        <v>-61</v>
      </c>
      <c r="J201" s="55" t="n">
        <f aca="false">IF(OR(D201="",D201+G201=0),"",D201/(D201+G201))</f>
        <v>0.347568208778173</v>
      </c>
      <c r="K201" s="55" t="n">
        <f aca="false">IF(E201="","",E201/(E201+H201))</f>
        <v>0.364413075780089</v>
      </c>
      <c r="L201" s="66" t="n">
        <f aca="false">IF(OR(K201="",J201=""),"",(J201-K201)*100)</f>
        <v>-1.6844867001916</v>
      </c>
      <c r="M201" s="36" t="n">
        <v>2.38682338309964</v>
      </c>
      <c r="N201" s="36" t="n">
        <v>2.06821904691509</v>
      </c>
      <c r="O201" s="36" t="n">
        <f aca="false">SQRT(M201^2+N201^2)</f>
        <v>3.15823619891445</v>
      </c>
      <c r="P201" s="55" t="n">
        <f aca="false">IF(J201="","",MAX(0,J201-1.96*O201/100))</f>
        <v>0.28566677927945</v>
      </c>
      <c r="Q201" s="55" t="n">
        <f aca="false">IF(J201="","",MIN(1,J201+1.96*O201/100))</f>
        <v>0.409469638276896</v>
      </c>
      <c r="R201" s="32" t="str">
        <f aca="false">IF(L201="","",IF(ABS(L201)&lt;=O201,"Yes","No"))</f>
        <v>Yes</v>
      </c>
      <c r="S201" s="32" t="str">
        <f aca="false">IF(L201="","",IF(ABS(L201)&lt;=1.96*O201,"Yes","No"))</f>
        <v>Yes</v>
      </c>
      <c r="T201" s="54" t="n">
        <f aca="false">IF(D201="","",ROUND(SQRT(((D201+G201)*O201/100)^2+(J201*(D201+G201)*0.07933)^2),0))</f>
        <v>106</v>
      </c>
      <c r="U201" s="32"/>
    </row>
    <row r="202" customFormat="false" ht="15" hidden="false" customHeight="false" outlineLevel="0" collapsed="false">
      <c r="A202" s="32" t="s">
        <v>198</v>
      </c>
      <c r="B202" s="32" t="s">
        <v>366</v>
      </c>
      <c r="C202" s="32" t="s">
        <v>367</v>
      </c>
      <c r="D202" s="54" t="n">
        <v>571</v>
      </c>
      <c r="E202" s="54" t="n">
        <v>616</v>
      </c>
      <c r="F202" s="65" t="n">
        <f aca="false">IF(E202="","",D202-E202)</f>
        <v>-45</v>
      </c>
      <c r="G202" s="54" t="n">
        <v>635</v>
      </c>
      <c r="H202" s="54" t="n">
        <v>685</v>
      </c>
      <c r="I202" s="65" t="n">
        <f aca="false">IF(H202="","",G202-H202)</f>
        <v>-50</v>
      </c>
      <c r="J202" s="55" t="n">
        <f aca="false">IF(OR(D202="",D202+G202=0),"",D202/(D202+G202))</f>
        <v>0.47346600331675</v>
      </c>
      <c r="K202" s="55" t="n">
        <f aca="false">IF(E202="","",E202/(E202+H202))</f>
        <v>0.47348193697156</v>
      </c>
      <c r="L202" s="66" t="n">
        <f aca="false">IF(OR(K202="",J202=""),"",(J202-K202)*100)</f>
        <v>-0.00159336548107292</v>
      </c>
      <c r="M202" s="36" t="n">
        <v>2.38682338309964</v>
      </c>
      <c r="N202" s="36" t="n">
        <v>2.06821904691509</v>
      </c>
      <c r="O202" s="36" t="n">
        <f aca="false">SQRT(M202^2+N202^2)</f>
        <v>3.15823619891445</v>
      </c>
      <c r="P202" s="55" t="n">
        <f aca="false">IF(J202="","",MAX(0,J202-1.96*O202/100))</f>
        <v>0.411564573818026</v>
      </c>
      <c r="Q202" s="55" t="n">
        <f aca="false">IF(J202="","",MIN(1,J202+1.96*O202/100))</f>
        <v>0.535367432815473</v>
      </c>
      <c r="R202" s="32" t="str">
        <f aca="false">IF(L202="","",IF(ABS(L202)&lt;=O202,"Yes","No"))</f>
        <v>Yes</v>
      </c>
      <c r="S202" s="32" t="str">
        <f aca="false">IF(L202="","",IF(ABS(L202)&lt;=1.96*O202,"Yes","No"))</f>
        <v>Yes</v>
      </c>
      <c r="T202" s="54" t="n">
        <f aca="false">IF(D202="","",ROUND(SQRT(((D202+G202)*O202/100)^2+(J202*(D202+G202)*0.07933)^2),0))</f>
        <v>59</v>
      </c>
      <c r="U202" s="32"/>
    </row>
    <row r="203" customFormat="false" ht="15" hidden="false" customHeight="false" outlineLevel="0" collapsed="false">
      <c r="A203" s="32" t="s">
        <v>198</v>
      </c>
      <c r="B203" s="32" t="s">
        <v>366</v>
      </c>
      <c r="C203" s="32" t="s">
        <v>368</v>
      </c>
      <c r="D203" s="54" t="n">
        <v>416</v>
      </c>
      <c r="E203" s="54" t="n">
        <v>446</v>
      </c>
      <c r="F203" s="65" t="n">
        <f aca="false">IF(E203="","",D203-E203)</f>
        <v>-30</v>
      </c>
      <c r="G203" s="54" t="n">
        <v>413</v>
      </c>
      <c r="H203" s="54" t="n">
        <v>517</v>
      </c>
      <c r="I203" s="65" t="n">
        <f aca="false">IF(H203="","",G203-H203)</f>
        <v>-104</v>
      </c>
      <c r="J203" s="55" t="n">
        <f aca="false">IF(OR(D203="",D203+G203=0),"",D203/(D203+G203))</f>
        <v>0.501809408926417</v>
      </c>
      <c r="K203" s="55" t="n">
        <f aca="false">IF(E203="","",E203/(E203+H203))</f>
        <v>0.463136033229491</v>
      </c>
      <c r="L203" s="66" t="n">
        <f aca="false">IF(OR(K203="",J203=""),"",(J203-K203)*100)</f>
        <v>3.86733756969262</v>
      </c>
      <c r="M203" s="36" t="n">
        <v>2.71109690386782</v>
      </c>
      <c r="N203" s="36" t="n">
        <v>2.06821904691509</v>
      </c>
      <c r="O203" s="36" t="n">
        <f aca="false">SQRT(M203^2+N203^2)</f>
        <v>3.40992323200744</v>
      </c>
      <c r="P203" s="55" t="n">
        <f aca="false">IF(J203="","",MAX(0,J203-1.96*O203/100))</f>
        <v>0.434974913579072</v>
      </c>
      <c r="Q203" s="55" t="n">
        <f aca="false">IF(J203="","",MIN(1,J203+1.96*O203/100))</f>
        <v>0.568643904273763</v>
      </c>
      <c r="R203" s="32" t="str">
        <f aca="false">IF(L203="","",IF(ABS(L203)&lt;=O203,"Yes","No"))</f>
        <v>No</v>
      </c>
      <c r="S203" s="32" t="str">
        <f aca="false">IF(L203="","",IF(ABS(L203)&lt;=1.96*O203,"Yes","No"))</f>
        <v>Yes</v>
      </c>
      <c r="T203" s="54" t="n">
        <f aca="false">IF(D203="","",ROUND(SQRT(((D203+G203)*O203/100)^2+(J203*(D203+G203)*0.07897)^2),0))</f>
        <v>43</v>
      </c>
      <c r="U203" s="32"/>
    </row>
    <row r="204" customFormat="false" ht="15" hidden="false" customHeight="false" outlineLevel="0" collapsed="false">
      <c r="A204" s="32" t="s">
        <v>198</v>
      </c>
      <c r="B204" s="32" t="s">
        <v>366</v>
      </c>
      <c r="C204" s="32" t="s">
        <v>369</v>
      </c>
      <c r="D204" s="54" t="n">
        <v>542</v>
      </c>
      <c r="E204" s="54" t="n">
        <v>544</v>
      </c>
      <c r="F204" s="65" t="n">
        <f aca="false">IF(E204="","",D204-E204)</f>
        <v>-2</v>
      </c>
      <c r="G204" s="54" t="n">
        <v>361</v>
      </c>
      <c r="H204" s="54" t="n">
        <v>356</v>
      </c>
      <c r="I204" s="65" t="n">
        <f aca="false">IF(H204="","",G204-H204)</f>
        <v>5</v>
      </c>
      <c r="J204" s="55" t="n">
        <f aca="false">IF(OR(D204="",D204+G204=0),"",D204/(D204+G204))</f>
        <v>0.600221483942414</v>
      </c>
      <c r="K204" s="55" t="n">
        <f aca="false">IF(E204="","",E204/(E204+H204))</f>
        <v>0.604444444444445</v>
      </c>
      <c r="L204" s="66" t="n">
        <f aca="false">IF(OR(K204="",J204=""),"",(J204-K204)*100)</f>
        <v>-0.42229605020303</v>
      </c>
      <c r="M204" s="36" t="n">
        <v>2.38682338309964</v>
      </c>
      <c r="N204" s="36" t="n">
        <v>2.06821904691509</v>
      </c>
      <c r="O204" s="36" t="n">
        <f aca="false">SQRT(M204^2+N204^2)</f>
        <v>3.15823619891445</v>
      </c>
      <c r="P204" s="55" t="n">
        <f aca="false">IF(J204="","",MAX(0,J204-1.96*O204/100))</f>
        <v>0.538320054443691</v>
      </c>
      <c r="Q204" s="55" t="n">
        <f aca="false">IF(J204="","",MIN(1,J204+1.96*O204/100))</f>
        <v>0.662122913441137</v>
      </c>
      <c r="R204" s="32" t="str">
        <f aca="false">IF(L204="","",IF(ABS(L204)&lt;=O204,"Yes","No"))</f>
        <v>Yes</v>
      </c>
      <c r="S204" s="32" t="str">
        <f aca="false">IF(L204="","",IF(ABS(L204)&lt;=1.96*O204,"Yes","No"))</f>
        <v>Yes</v>
      </c>
      <c r="T204" s="54" t="n">
        <f aca="false">IF(D204="","",ROUND(SQRT(((D204+G204)*O204/100)^2+(J204*(D204+G204)*0.07933)^2),0))</f>
        <v>52</v>
      </c>
      <c r="U204" s="32"/>
    </row>
    <row r="205" customFormat="false" ht="15" hidden="false" customHeight="false" outlineLevel="0" collapsed="false">
      <c r="A205" s="32" t="s">
        <v>198</v>
      </c>
      <c r="B205" s="32" t="s">
        <v>366</v>
      </c>
      <c r="C205" s="32" t="s">
        <v>370</v>
      </c>
      <c r="D205" s="54" t="n">
        <v>629</v>
      </c>
      <c r="E205" s="54" t="n">
        <v>613</v>
      </c>
      <c r="F205" s="65" t="n">
        <f aca="false">IF(E205="","",D205-E205)</f>
        <v>16</v>
      </c>
      <c r="G205" s="54" t="n">
        <v>357</v>
      </c>
      <c r="H205" s="54" t="n">
        <v>381</v>
      </c>
      <c r="I205" s="65" t="n">
        <f aca="false">IF(H205="","",G205-H205)</f>
        <v>-24</v>
      </c>
      <c r="J205" s="55" t="n">
        <f aca="false">IF(OR(D205="",D205+G205=0),"",D205/(D205+G205))</f>
        <v>0.637931034482759</v>
      </c>
      <c r="K205" s="55" t="n">
        <f aca="false">IF(E205="","",E205/(E205+H205))</f>
        <v>0.616700201207243</v>
      </c>
      <c r="L205" s="66" t="n">
        <f aca="false">IF(OR(K205="",J205=""),"",(J205-K205)*100)</f>
        <v>2.12308332755152</v>
      </c>
      <c r="M205" s="36" t="n">
        <v>2.38682338309964</v>
      </c>
      <c r="N205" s="36" t="n">
        <v>2.06821904691509</v>
      </c>
      <c r="O205" s="36" t="n">
        <f aca="false">SQRT(M205^2+N205^2)</f>
        <v>3.15823619891445</v>
      </c>
      <c r="P205" s="55" t="n">
        <f aca="false">IF(J205="","",MAX(0,J205-1.96*O205/100))</f>
        <v>0.576029604984035</v>
      </c>
      <c r="Q205" s="55" t="n">
        <f aca="false">IF(J205="","",MIN(1,J205+1.96*O205/100))</f>
        <v>0.699832463981482</v>
      </c>
      <c r="R205" s="32" t="str">
        <f aca="false">IF(L205="","",IF(ABS(L205)&lt;=O205,"Yes","No"))</f>
        <v>Yes</v>
      </c>
      <c r="S205" s="32" t="str">
        <f aca="false">IF(L205="","",IF(ABS(L205)&lt;=1.96*O205,"Yes","No"))</f>
        <v>Yes</v>
      </c>
      <c r="T205" s="54" t="n">
        <f aca="false">IF(D205="","",ROUND(SQRT(((D205+G205)*O205/100)^2+(J205*(D205+G205)*0.07933)^2),0))</f>
        <v>59</v>
      </c>
      <c r="U205" s="32"/>
    </row>
    <row r="206" customFormat="false" ht="15" hidden="false" customHeight="false" outlineLevel="0" collapsed="false">
      <c r="A206" s="32" t="s">
        <v>198</v>
      </c>
      <c r="B206" s="32" t="s">
        <v>366</v>
      </c>
      <c r="C206" s="32" t="s">
        <v>371</v>
      </c>
      <c r="D206" s="54" t="n">
        <v>223</v>
      </c>
      <c r="E206" s="54" t="n">
        <v>219</v>
      </c>
      <c r="F206" s="65" t="n">
        <f aca="false">IF(E206="","",D206-E206)</f>
        <v>4</v>
      </c>
      <c r="G206" s="54" t="n">
        <v>175</v>
      </c>
      <c r="H206" s="54" t="n">
        <v>164</v>
      </c>
      <c r="I206" s="65" t="n">
        <f aca="false">IF(H206="","",G206-H206)</f>
        <v>11</v>
      </c>
      <c r="J206" s="55" t="n">
        <f aca="false">IF(OR(D206="",D206+G206=0),"",D206/(D206+G206))</f>
        <v>0.560301507537689</v>
      </c>
      <c r="K206" s="55" t="n">
        <f aca="false">IF(E206="","",E206/(E206+H206))</f>
        <v>0.571801566579634</v>
      </c>
      <c r="L206" s="66" t="n">
        <f aca="false">IF(OR(K206="",J206=""),"",(J206-K206)*100)</f>
        <v>-1.1500059041946</v>
      </c>
      <c r="M206" s="36" t="n">
        <v>4.03858339778067</v>
      </c>
      <c r="N206" s="36" t="n">
        <v>2.06821904691509</v>
      </c>
      <c r="O206" s="36" t="n">
        <f aca="false">SQRT(M206^2+N206^2)</f>
        <v>4.53736552272924</v>
      </c>
      <c r="P206" s="55" t="n">
        <f aca="false">IF(J206="","",MAX(0,J206-1.96*O206/100))</f>
        <v>0.471369143292195</v>
      </c>
      <c r="Q206" s="55" t="n">
        <f aca="false">IF(J206="","",MIN(1,J206+1.96*O206/100))</f>
        <v>0.649233871783182</v>
      </c>
      <c r="R206" s="32" t="str">
        <f aca="false">IF(L206="","",IF(ABS(L206)&lt;=O206,"Yes","No"))</f>
        <v>Yes</v>
      </c>
      <c r="S206" s="32" t="str">
        <f aca="false">IF(L206="","",IF(ABS(L206)&lt;=1.96*O206,"Yes","No"))</f>
        <v>Yes</v>
      </c>
      <c r="T206" s="54" t="n">
        <f aca="false">IF(D206="","",ROUND(SQRT(((D206+G206)*O206/100)^2+(J206*(D206+G206)*0.12018)^2),0))</f>
        <v>32</v>
      </c>
      <c r="U206" s="32"/>
    </row>
    <row r="207" customFormat="false" ht="15" hidden="false" customHeight="false" outlineLevel="0" collapsed="false">
      <c r="A207" s="32" t="s">
        <v>198</v>
      </c>
      <c r="B207" s="32" t="s">
        <v>366</v>
      </c>
      <c r="C207" s="32" t="s">
        <v>372</v>
      </c>
      <c r="D207" s="54" t="n">
        <v>369</v>
      </c>
      <c r="E207" s="54" t="n">
        <v>356</v>
      </c>
      <c r="F207" s="65" t="n">
        <f aca="false">IF(E207="","",D207-E207)</f>
        <v>13</v>
      </c>
      <c r="G207" s="54" t="n">
        <v>166</v>
      </c>
      <c r="H207" s="54" t="n">
        <v>169</v>
      </c>
      <c r="I207" s="65" t="n">
        <f aca="false">IF(H207="","",G207-H207)</f>
        <v>-3</v>
      </c>
      <c r="J207" s="55" t="n">
        <f aca="false">IF(OR(D207="",D207+G207=0),"",D207/(D207+G207))</f>
        <v>0.689719626168224</v>
      </c>
      <c r="K207" s="55" t="n">
        <f aca="false">IF(E207="","",E207/(E207+H207))</f>
        <v>0.678095238095238</v>
      </c>
      <c r="L207" s="66" t="n">
        <f aca="false">IF(OR(K207="",J207=""),"",(J207-K207)*100)</f>
        <v>1.16243880729863</v>
      </c>
      <c r="M207" s="36" t="n">
        <v>2.71109690386782</v>
      </c>
      <c r="N207" s="36" t="n">
        <v>2.06821904691509</v>
      </c>
      <c r="O207" s="36" t="n">
        <f aca="false">SQRT(M207^2+N207^2)</f>
        <v>3.40992323200744</v>
      </c>
      <c r="P207" s="55" t="n">
        <f aca="false">IF(J207="","",MAX(0,J207-1.96*O207/100))</f>
        <v>0.622885130820879</v>
      </c>
      <c r="Q207" s="55" t="n">
        <f aca="false">IF(J207="","",MIN(1,J207+1.96*O207/100))</f>
        <v>0.75655412151557</v>
      </c>
      <c r="R207" s="32" t="str">
        <f aca="false">IF(L207="","",IF(ABS(L207)&lt;=O207,"Yes","No"))</f>
        <v>Yes</v>
      </c>
      <c r="S207" s="32" t="str">
        <f aca="false">IF(L207="","",IF(ABS(L207)&lt;=1.96*O207,"Yes","No"))</f>
        <v>Yes</v>
      </c>
      <c r="T207" s="54" t="n">
        <f aca="false">IF(D207="","",ROUND(SQRT(((D207+G207)*O207/100)^2+(J207*(D207+G207)*0.07897)^2),0))</f>
        <v>34</v>
      </c>
      <c r="U207" s="32"/>
    </row>
    <row r="208" customFormat="false" ht="15" hidden="false" customHeight="false" outlineLevel="0" collapsed="false">
      <c r="A208" s="32" t="s">
        <v>198</v>
      </c>
      <c r="B208" s="32" t="s">
        <v>366</v>
      </c>
      <c r="C208" s="32" t="s">
        <v>373</v>
      </c>
      <c r="D208" s="54" t="n">
        <v>364</v>
      </c>
      <c r="E208" s="54" t="n">
        <v>392</v>
      </c>
      <c r="F208" s="65" t="n">
        <f aca="false">IF(E208="","",D208-E208)</f>
        <v>-28</v>
      </c>
      <c r="G208" s="54" t="n">
        <v>297</v>
      </c>
      <c r="H208" s="54" t="n">
        <v>296</v>
      </c>
      <c r="I208" s="65" t="n">
        <f aca="false">IF(H208="","",G208-H208)</f>
        <v>1</v>
      </c>
      <c r="J208" s="55" t="n">
        <f aca="false">IF(OR(D208="",D208+G208=0),"",D208/(D208+G208))</f>
        <v>0.550680786686838</v>
      </c>
      <c r="K208" s="55" t="n">
        <f aca="false">IF(E208="","",E208/(E208+H208))</f>
        <v>0.569767441860465</v>
      </c>
      <c r="L208" s="66" t="n">
        <f aca="false">IF(OR(K208="",J208=""),"",(J208-K208)*100)</f>
        <v>-1.9086655173627</v>
      </c>
      <c r="M208" s="36" t="n">
        <v>2.71109690386782</v>
      </c>
      <c r="N208" s="36" t="n">
        <v>2.06821904691509</v>
      </c>
      <c r="O208" s="36" t="n">
        <f aca="false">SQRT(M208^2+N208^2)</f>
        <v>3.40992323200744</v>
      </c>
      <c r="P208" s="55" t="n">
        <f aca="false">IF(J208="","",MAX(0,J208-1.96*O208/100))</f>
        <v>0.483846291339492</v>
      </c>
      <c r="Q208" s="55" t="n">
        <f aca="false">IF(J208="","",MIN(1,J208+1.96*O208/100))</f>
        <v>0.617515282034184</v>
      </c>
      <c r="R208" s="32" t="str">
        <f aca="false">IF(L208="","",IF(ABS(L208)&lt;=O208,"Yes","No"))</f>
        <v>Yes</v>
      </c>
      <c r="S208" s="32" t="str">
        <f aca="false">IF(L208="","",IF(ABS(L208)&lt;=1.96*O208,"Yes","No"))</f>
        <v>Yes</v>
      </c>
      <c r="T208" s="54" t="n">
        <f aca="false">IF(D208="","",ROUND(SQRT(((D208+G208)*O208/100)^2+(J208*(D208+G208)*0.07897)^2),0))</f>
        <v>37</v>
      </c>
      <c r="U208" s="32"/>
    </row>
    <row r="209" customFormat="false" ht="15" hidden="false" customHeight="false" outlineLevel="0" collapsed="false">
      <c r="A209" s="32" t="s">
        <v>198</v>
      </c>
      <c r="B209" s="32" t="s">
        <v>366</v>
      </c>
      <c r="C209" s="32" t="s">
        <v>374</v>
      </c>
      <c r="D209" s="54" t="n">
        <v>201</v>
      </c>
      <c r="E209" s="54" t="n">
        <v>212</v>
      </c>
      <c r="F209" s="65" t="n">
        <f aca="false">IF(E209="","",D209-E209)</f>
        <v>-11</v>
      </c>
      <c r="G209" s="54" t="n">
        <v>209</v>
      </c>
      <c r="H209" s="54" t="n">
        <v>217</v>
      </c>
      <c r="I209" s="65" t="n">
        <f aca="false">IF(H209="","",G209-H209)</f>
        <v>-8</v>
      </c>
      <c r="J209" s="55" t="n">
        <f aca="false">IF(OR(D209="",D209+G209=0),"",D209/(D209+G209))</f>
        <v>0.490243902439024</v>
      </c>
      <c r="K209" s="55" t="n">
        <f aca="false">IF(E209="","",E209/(E209+H209))</f>
        <v>0.494172494172494</v>
      </c>
      <c r="L209" s="66" t="n">
        <f aca="false">IF(OR(K209="",J209=""),"",(J209-K209)*100)</f>
        <v>-0.392859173346977</v>
      </c>
      <c r="M209" s="36" t="n">
        <v>4.03858339778067</v>
      </c>
      <c r="N209" s="36" t="n">
        <v>2.06821904691509</v>
      </c>
      <c r="O209" s="36" t="n">
        <f aca="false">SQRT(M209^2+N209^2)</f>
        <v>4.53736552272924</v>
      </c>
      <c r="P209" s="55" t="n">
        <f aca="false">IF(J209="","",MAX(0,J209-1.96*O209/100))</f>
        <v>0.401311538193531</v>
      </c>
      <c r="Q209" s="55" t="n">
        <f aca="false">IF(J209="","",MIN(1,J209+1.96*O209/100))</f>
        <v>0.579176266684518</v>
      </c>
      <c r="R209" s="32" t="str">
        <f aca="false">IF(L209="","",IF(ABS(L209)&lt;=O209,"Yes","No"))</f>
        <v>Yes</v>
      </c>
      <c r="S209" s="32" t="str">
        <f aca="false">IF(L209="","",IF(ABS(L209)&lt;=1.96*O209,"Yes","No"))</f>
        <v>Yes</v>
      </c>
      <c r="T209" s="54" t="n">
        <f aca="false">IF(D209="","",ROUND(SQRT(((D209+G209)*O209/100)^2+(J209*(D209+G209)*0.12018)^2),0))</f>
        <v>30</v>
      </c>
      <c r="U209" s="32"/>
    </row>
    <row r="210" customFormat="false" ht="15" hidden="false" customHeight="false" outlineLevel="0" collapsed="false">
      <c r="A210" s="32" t="s">
        <v>198</v>
      </c>
      <c r="B210" s="32" t="s">
        <v>366</v>
      </c>
      <c r="C210" s="32" t="s">
        <v>375</v>
      </c>
      <c r="D210" s="54" t="n">
        <v>406</v>
      </c>
      <c r="E210" s="54" t="n">
        <v>399</v>
      </c>
      <c r="F210" s="65" t="n">
        <f aca="false">IF(E210="","",D210-E210)</f>
        <v>7</v>
      </c>
      <c r="G210" s="54" t="n">
        <v>316</v>
      </c>
      <c r="H210" s="54" t="n">
        <v>329</v>
      </c>
      <c r="I210" s="65" t="n">
        <f aca="false">IF(H210="","",G210-H210)</f>
        <v>-13</v>
      </c>
      <c r="J210" s="55" t="n">
        <f aca="false">IF(OR(D210="",D210+G210=0),"",D210/(D210+G210))</f>
        <v>0.562326869806094</v>
      </c>
      <c r="K210" s="55" t="n">
        <f aca="false">IF(E210="","",E210/(E210+H210))</f>
        <v>0.548076923076923</v>
      </c>
      <c r="L210" s="66" t="n">
        <f aca="false">IF(OR(K210="",J210=""),"",(J210-K210)*100)</f>
        <v>1.4249946729171</v>
      </c>
      <c r="M210" s="36" t="n">
        <v>2.71109690386782</v>
      </c>
      <c r="N210" s="36" t="n">
        <v>2.06821904691509</v>
      </c>
      <c r="O210" s="36" t="n">
        <f aca="false">SQRT(M210^2+N210^2)</f>
        <v>3.40992323200744</v>
      </c>
      <c r="P210" s="55" t="n">
        <f aca="false">IF(J210="","",MAX(0,J210-1.96*O210/100))</f>
        <v>0.495492374458748</v>
      </c>
      <c r="Q210" s="55" t="n">
        <f aca="false">IF(J210="","",MIN(1,J210+1.96*O210/100))</f>
        <v>0.62916136515344</v>
      </c>
      <c r="R210" s="32" t="str">
        <f aca="false">IF(L210="","",IF(ABS(L210)&lt;=O210,"Yes","No"))</f>
        <v>Yes</v>
      </c>
      <c r="S210" s="32" t="str">
        <f aca="false">IF(L210="","",IF(ABS(L210)&lt;=1.96*O210,"Yes","No"))</f>
        <v>Yes</v>
      </c>
      <c r="T210" s="54" t="n">
        <f aca="false">IF(D210="","",ROUND(SQRT(((D210+G210)*O210/100)^2+(J210*(D210+G210)*0.07897)^2),0))</f>
        <v>40</v>
      </c>
      <c r="U210" s="32"/>
    </row>
    <row r="211" customFormat="false" ht="15" hidden="false" customHeight="false" outlineLevel="0" collapsed="false">
      <c r="A211" s="32" t="s">
        <v>198</v>
      </c>
      <c r="B211" s="32" t="s">
        <v>366</v>
      </c>
      <c r="C211" s="32" t="s">
        <v>376</v>
      </c>
      <c r="D211" s="54" t="n">
        <v>627</v>
      </c>
      <c r="E211" s="54" t="n">
        <v>664</v>
      </c>
      <c r="F211" s="65" t="n">
        <f aca="false">IF(E211="","",D211-E211)</f>
        <v>-37</v>
      </c>
      <c r="G211" s="54" t="n">
        <v>659</v>
      </c>
      <c r="H211" s="54" t="n">
        <v>709</v>
      </c>
      <c r="I211" s="65" t="n">
        <f aca="false">IF(H211="","",G211-H211)</f>
        <v>-50</v>
      </c>
      <c r="J211" s="55" t="n">
        <f aca="false">IF(OR(D211="",D211+G211=0),"",D211/(D211+G211))</f>
        <v>0.48755832037325</v>
      </c>
      <c r="K211" s="55" t="n">
        <f aca="false">IF(E211="","",E211/(E211+H211))</f>
        <v>0.483612527312454</v>
      </c>
      <c r="L211" s="66" t="n">
        <f aca="false">IF(OR(K211="",J211=""),"",(J211-K211)*100)</f>
        <v>0.39457930607959</v>
      </c>
      <c r="M211" s="36" t="n">
        <v>2.38682338309964</v>
      </c>
      <c r="N211" s="36" t="n">
        <v>2.06821904691509</v>
      </c>
      <c r="O211" s="36" t="n">
        <f aca="false">SQRT(M211^2+N211^2)</f>
        <v>3.15823619891445</v>
      </c>
      <c r="P211" s="55" t="n">
        <f aca="false">IF(J211="","",MAX(0,J211-1.96*O211/100))</f>
        <v>0.425656890874527</v>
      </c>
      <c r="Q211" s="55" t="n">
        <f aca="false">IF(J211="","",MIN(1,J211+1.96*O211/100))</f>
        <v>0.549459749871974</v>
      </c>
      <c r="R211" s="32" t="str">
        <f aca="false">IF(L211="","",IF(ABS(L211)&lt;=O211,"Yes","No"))</f>
        <v>Yes</v>
      </c>
      <c r="S211" s="32" t="str">
        <f aca="false">IF(L211="","",IF(ABS(L211)&lt;=1.96*O211,"Yes","No"))</f>
        <v>Yes</v>
      </c>
      <c r="T211" s="54" t="n">
        <f aca="false">IF(D211="","",ROUND(SQRT(((D211+G211)*O211/100)^2+(J211*(D211+G211)*0.07933)^2),0))</f>
        <v>64</v>
      </c>
      <c r="U211" s="32"/>
    </row>
    <row r="212" customFormat="false" ht="15" hidden="false" customHeight="false" outlineLevel="0" collapsed="false">
      <c r="A212" s="32" t="s">
        <v>198</v>
      </c>
      <c r="B212" s="32" t="s">
        <v>366</v>
      </c>
      <c r="C212" s="32" t="s">
        <v>377</v>
      </c>
      <c r="D212" s="54" t="n">
        <v>505</v>
      </c>
      <c r="E212" s="54" t="n">
        <v>577</v>
      </c>
      <c r="F212" s="65" t="n">
        <f aca="false">IF(E212="","",D212-E212)</f>
        <v>-72</v>
      </c>
      <c r="G212" s="54" t="n">
        <v>521</v>
      </c>
      <c r="H212" s="54" t="n">
        <v>567</v>
      </c>
      <c r="I212" s="65" t="n">
        <f aca="false">IF(H212="","",G212-H212)</f>
        <v>-46</v>
      </c>
      <c r="J212" s="55" t="n">
        <f aca="false">IF(OR(D212="",D212+G212=0),"",D212/(D212+G212))</f>
        <v>0.492202729044834</v>
      </c>
      <c r="K212" s="55" t="n">
        <f aca="false">IF(E212="","",E212/(E212+H212))</f>
        <v>0.504370629370629</v>
      </c>
      <c r="L212" s="66" t="n">
        <f aca="false">IF(OR(K212="",J212=""),"",(J212-K212)*100)</f>
        <v>-1.21679003257951</v>
      </c>
      <c r="M212" s="36" t="n">
        <v>2.38682338309964</v>
      </c>
      <c r="N212" s="36" t="n">
        <v>2.06821904691509</v>
      </c>
      <c r="O212" s="36" t="n">
        <f aca="false">SQRT(M212^2+N212^2)</f>
        <v>3.15823619891445</v>
      </c>
      <c r="P212" s="55" t="n">
        <f aca="false">IF(J212="","",MAX(0,J212-1.96*O212/100))</f>
        <v>0.430301299546111</v>
      </c>
      <c r="Q212" s="55" t="n">
        <f aca="false">IF(J212="","",MIN(1,J212+1.96*O212/100))</f>
        <v>0.554104158543558</v>
      </c>
      <c r="R212" s="32" t="str">
        <f aca="false">IF(L212="","",IF(ABS(L212)&lt;=O212,"Yes","No"))</f>
        <v>Yes</v>
      </c>
      <c r="S212" s="32" t="str">
        <f aca="false">IF(L212="","",IF(ABS(L212)&lt;=1.96*O212,"Yes","No"))</f>
        <v>Yes</v>
      </c>
      <c r="T212" s="54" t="n">
        <f aca="false">IF(D212="","",ROUND(SQRT(((D212+G212)*O212/100)^2+(J212*(D212+G212)*0.07933)^2),0))</f>
        <v>52</v>
      </c>
      <c r="U212" s="32"/>
    </row>
    <row r="213" customFormat="false" ht="15" hidden="false" customHeight="false" outlineLevel="0" collapsed="false">
      <c r="A213" s="32" t="s">
        <v>198</v>
      </c>
      <c r="B213" s="32" t="s">
        <v>366</v>
      </c>
      <c r="C213" s="32" t="s">
        <v>378</v>
      </c>
      <c r="D213" s="54" t="n">
        <v>484</v>
      </c>
      <c r="E213" s="54" t="n">
        <v>470</v>
      </c>
      <c r="F213" s="65" t="n">
        <f aca="false">IF(E213="","",D213-E213)</f>
        <v>14</v>
      </c>
      <c r="G213" s="54" t="n">
        <v>420</v>
      </c>
      <c r="H213" s="54" t="n">
        <v>394</v>
      </c>
      <c r="I213" s="65" t="n">
        <f aca="false">IF(H213="","",G213-H213)</f>
        <v>26</v>
      </c>
      <c r="J213" s="55" t="n">
        <f aca="false">IF(OR(D213="",D213+G213=0),"",D213/(D213+G213))</f>
        <v>0.535398230088496</v>
      </c>
      <c r="K213" s="55" t="n">
        <f aca="false">IF(E213="","",E213/(E213+H213))</f>
        <v>0.543981481481482</v>
      </c>
      <c r="L213" s="66" t="n">
        <f aca="false">IF(OR(K213="",J213=""),"",(J213-K213)*100)</f>
        <v>-0.858325139298588</v>
      </c>
      <c r="M213" s="36" t="n">
        <v>2.38682338309964</v>
      </c>
      <c r="N213" s="36" t="n">
        <v>2.06821904691509</v>
      </c>
      <c r="O213" s="36" t="n">
        <f aca="false">SQRT(M213^2+N213^2)</f>
        <v>3.15823619891445</v>
      </c>
      <c r="P213" s="55" t="n">
        <f aca="false">IF(J213="","",MAX(0,J213-1.96*O213/100))</f>
        <v>0.473496800589772</v>
      </c>
      <c r="Q213" s="55" t="n">
        <f aca="false">IF(J213="","",MIN(1,J213+1.96*O213/100))</f>
        <v>0.597299659587219</v>
      </c>
      <c r="R213" s="32" t="str">
        <f aca="false">IF(L213="","",IF(ABS(L213)&lt;=O213,"Yes","No"))</f>
        <v>Yes</v>
      </c>
      <c r="S213" s="32" t="str">
        <f aca="false">IF(L213="","",IF(ABS(L213)&lt;=1.96*O213,"Yes","No"))</f>
        <v>Yes</v>
      </c>
      <c r="T213" s="54" t="n">
        <f aca="false">IF(D213="","",ROUND(SQRT(((D213+G213)*O213/100)^2+(J213*(D213+G213)*0.07933)^2),0))</f>
        <v>48</v>
      </c>
      <c r="U213" s="32"/>
    </row>
    <row r="214" customFormat="false" ht="15" hidden="false" customHeight="false" outlineLevel="0" collapsed="false">
      <c r="A214" s="32" t="s">
        <v>379</v>
      </c>
      <c r="B214" s="32" t="s">
        <v>380</v>
      </c>
      <c r="C214" s="32" t="s">
        <v>381</v>
      </c>
      <c r="D214" s="54" t="n">
        <v>358</v>
      </c>
      <c r="E214" s="54" t="n">
        <v>361</v>
      </c>
      <c r="F214" s="65" t="n">
        <f aca="false">IF(E214="","",D214-E214)</f>
        <v>-3</v>
      </c>
      <c r="G214" s="54" t="n">
        <v>690</v>
      </c>
      <c r="H214" s="54" t="n">
        <v>824</v>
      </c>
      <c r="I214" s="65" t="n">
        <f aca="false">IF(H214="","",G214-H214)</f>
        <v>-134</v>
      </c>
      <c r="J214" s="55" t="n">
        <f aca="false">IF(OR(D214="",D214+G214=0),"",D214/(D214+G214))</f>
        <v>0.341603053435115</v>
      </c>
      <c r="K214" s="55" t="n">
        <f aca="false">IF(E214="","",E214/(E214+H214))</f>
        <v>0.30464135021097</v>
      </c>
      <c r="L214" s="66" t="n">
        <f aca="false">IF(OR(K214="",J214=""),"",(J214-K214)*100)</f>
        <v>3.69617032241441</v>
      </c>
      <c r="M214" s="36" t="n">
        <v>2.38682338309964</v>
      </c>
      <c r="N214" s="36" t="n">
        <v>2.06821904691509</v>
      </c>
      <c r="O214" s="36" t="n">
        <f aca="false">SQRT(M214^2+N214^2)</f>
        <v>3.15823619891445</v>
      </c>
      <c r="P214" s="55" t="n">
        <f aca="false">IF(J214="","",MAX(0,J214-1.96*O214/100))</f>
        <v>0.279701623936391</v>
      </c>
      <c r="Q214" s="55" t="n">
        <f aca="false">IF(J214="","",MIN(1,J214+1.96*O214/100))</f>
        <v>0.403504482933838</v>
      </c>
      <c r="R214" s="32" t="str">
        <f aca="false">IF(L214="","",IF(ABS(L214)&lt;=O214,"Yes","No"))</f>
        <v>No</v>
      </c>
      <c r="S214" s="32" t="str">
        <f aca="false">IF(L214="","",IF(ABS(L214)&lt;=1.96*O214,"Yes","No"))</f>
        <v>Yes</v>
      </c>
      <c r="T214" s="54" t="n">
        <f aca="false">IF(D214="","",ROUND(SQRT(((D214+G214)*O214/100)^2+(J214*(D214+G214)*0.07933)^2),0))</f>
        <v>44</v>
      </c>
      <c r="U214" s="32"/>
    </row>
    <row r="215" customFormat="false" ht="15" hidden="false" customHeight="false" outlineLevel="0" collapsed="false">
      <c r="A215" s="32" t="s">
        <v>379</v>
      </c>
      <c r="B215" s="32" t="s">
        <v>382</v>
      </c>
      <c r="C215" s="32" t="s">
        <v>383</v>
      </c>
      <c r="D215" s="54" t="n">
        <v>1045</v>
      </c>
      <c r="E215" s="54" t="n">
        <v>1021</v>
      </c>
      <c r="F215" s="65" t="n">
        <f aca="false">IF(E215="","",D215-E215)</f>
        <v>24</v>
      </c>
      <c r="G215" s="54" t="n">
        <v>1743</v>
      </c>
      <c r="H215" s="54" t="n">
        <v>1984</v>
      </c>
      <c r="I215" s="65" t="n">
        <f aca="false">IF(H215="","",G215-H215)</f>
        <v>-241</v>
      </c>
      <c r="J215" s="55" t="n">
        <f aca="false">IF(OR(D215="",D215+G215=0),"",D215/(D215+G215))</f>
        <v>0.374820659971306</v>
      </c>
      <c r="K215" s="55" t="n">
        <f aca="false">IF(E215="","",E215/(E215+H215))</f>
        <v>0.339767054908486</v>
      </c>
      <c r="L215" s="66" t="n">
        <f aca="false">IF(OR(K215="",J215=""),"",(J215-K215)*100)</f>
        <v>3.50536050628197</v>
      </c>
      <c r="M215" s="36" t="n">
        <v>2.38682338309964</v>
      </c>
      <c r="N215" s="36" t="n">
        <v>2.06821904691509</v>
      </c>
      <c r="O215" s="36" t="n">
        <f aca="false">SQRT(M215^2+N215^2)</f>
        <v>3.15823619891445</v>
      </c>
      <c r="P215" s="55" t="n">
        <f aca="false">IF(J215="","",MAX(0,J215-1.96*O215/100))</f>
        <v>0.312919230472582</v>
      </c>
      <c r="Q215" s="55" t="n">
        <f aca="false">IF(J215="","",MIN(1,J215+1.96*O215/100))</f>
        <v>0.436722089470029</v>
      </c>
      <c r="R215" s="32" t="str">
        <f aca="false">IF(L215="","",IF(ABS(L215)&lt;=O215,"Yes","No"))</f>
        <v>No</v>
      </c>
      <c r="S215" s="32" t="str">
        <f aca="false">IF(L215="","",IF(ABS(L215)&lt;=1.96*O215,"Yes","No"))</f>
        <v>Yes</v>
      </c>
      <c r="T215" s="54" t="n">
        <f aca="false">IF(D215="","",ROUND(SQRT(((D215+G215)*O215/100)^2+(J215*(D215+G215)*0.07933)^2),0))</f>
        <v>121</v>
      </c>
      <c r="U215" s="32"/>
    </row>
    <row r="216" customFormat="false" ht="15" hidden="false" customHeight="false" outlineLevel="0" collapsed="false">
      <c r="A216" s="32" t="s">
        <v>379</v>
      </c>
      <c r="B216" s="32" t="s">
        <v>384</v>
      </c>
      <c r="C216" s="32" t="s">
        <v>385</v>
      </c>
      <c r="D216" s="54" t="n">
        <v>338</v>
      </c>
      <c r="E216" s="54" t="n">
        <v>380</v>
      </c>
      <c r="F216" s="65" t="n">
        <f aca="false">IF(E216="","",D216-E216)</f>
        <v>-42</v>
      </c>
      <c r="G216" s="54" t="n">
        <v>552</v>
      </c>
      <c r="H216" s="54" t="n">
        <v>732</v>
      </c>
      <c r="I216" s="65" t="n">
        <f aca="false">IF(H216="","",G216-H216)</f>
        <v>-180</v>
      </c>
      <c r="J216" s="55" t="n">
        <f aca="false">IF(OR(D216="",D216+G216=0),"",D216/(D216+G216))</f>
        <v>0.379775280898876</v>
      </c>
      <c r="K216" s="55" t="n">
        <f aca="false">IF(E216="","",E216/(E216+H216))</f>
        <v>0.341726618705036</v>
      </c>
      <c r="L216" s="66" t="n">
        <f aca="false">IF(OR(K216="",J216=""),"",(J216-K216)*100)</f>
        <v>3.80486621938405</v>
      </c>
      <c r="M216" s="36" t="n">
        <v>2.38682338309964</v>
      </c>
      <c r="N216" s="36" t="n">
        <v>2.06821904691509</v>
      </c>
      <c r="O216" s="36" t="n">
        <f aca="false">SQRT(M216^2+N216^2)</f>
        <v>3.15823619891445</v>
      </c>
      <c r="P216" s="55" t="n">
        <f aca="false">IF(J216="","",MAX(0,J216-1.96*O216/100))</f>
        <v>0.317873851400153</v>
      </c>
      <c r="Q216" s="55" t="n">
        <f aca="false">IF(J216="","",MIN(1,J216+1.96*O216/100))</f>
        <v>0.4416767103976</v>
      </c>
      <c r="R216" s="32" t="str">
        <f aca="false">IF(L216="","",IF(ABS(L216)&lt;=O216,"Yes","No"))</f>
        <v>No</v>
      </c>
      <c r="S216" s="32" t="str">
        <f aca="false">IF(L216="","",IF(ABS(L216)&lt;=1.96*O216,"Yes","No"))</f>
        <v>Yes</v>
      </c>
      <c r="T216" s="54" t="n">
        <f aca="false">IF(D216="","",ROUND(SQRT(((D216+G216)*O216/100)^2+(J216*(D216+G216)*0.07933)^2),0))</f>
        <v>39</v>
      </c>
      <c r="U216" s="32"/>
    </row>
    <row r="217" customFormat="false" ht="15" hidden="false" customHeight="false" outlineLevel="0" collapsed="false">
      <c r="A217" s="32" t="s">
        <v>386</v>
      </c>
      <c r="B217" s="32" t="s">
        <v>387</v>
      </c>
      <c r="C217" s="32" t="s">
        <v>388</v>
      </c>
      <c r="D217" s="54" t="n">
        <v>224</v>
      </c>
      <c r="E217" s="54" t="n">
        <v>526</v>
      </c>
      <c r="F217" s="65" t="n">
        <f aca="false">IF(E217="","",D217-E217)</f>
        <v>-302</v>
      </c>
      <c r="G217" s="54" t="n">
        <v>323</v>
      </c>
      <c r="H217" s="54" t="n">
        <v>747</v>
      </c>
      <c r="I217" s="65" t="n">
        <f aca="false">IF(H217="","",G217-H217)</f>
        <v>-424</v>
      </c>
      <c r="J217" s="55" t="n">
        <f aca="false">IF(OR(D217="",D217+G217=0),"",D217/(D217+G217))</f>
        <v>0.409506398537477</v>
      </c>
      <c r="K217" s="55" t="n">
        <f aca="false">IF(E217="","",E217/(E217+H217))</f>
        <v>0.413197172034564</v>
      </c>
      <c r="L217" s="66" t="n">
        <f aca="false">IF(OR(K217="",J217=""),"",(J217-K217)*100)</f>
        <v>-0.369077349708685</v>
      </c>
      <c r="M217" s="36" t="n">
        <v>2.71109690386782</v>
      </c>
      <c r="N217" s="36" t="n">
        <v>2.06821904691509</v>
      </c>
      <c r="O217" s="36" t="n">
        <f aca="false">SQRT(M217^2+N217^2)</f>
        <v>3.40992323200744</v>
      </c>
      <c r="P217" s="55" t="n">
        <f aca="false">IF(J217="","",MAX(0,J217-1.96*O217/100))</f>
        <v>0.342671903190131</v>
      </c>
      <c r="Q217" s="55" t="n">
        <f aca="false">IF(J217="","",MIN(1,J217+1.96*O217/100))</f>
        <v>0.476340893884823</v>
      </c>
      <c r="R217" s="32" t="str">
        <f aca="false">IF(L217="","",IF(ABS(L217)&lt;=O217,"Yes","No"))</f>
        <v>Yes</v>
      </c>
      <c r="S217" s="32" t="str">
        <f aca="false">IF(L217="","",IF(ABS(L217)&lt;=1.96*O217,"Yes","No"))</f>
        <v>Yes</v>
      </c>
      <c r="T217" s="54" t="n">
        <f aca="false">IF(D217="","",ROUND(SQRT(((D217+G217)*O217/100)^2+(J217*(D217+G217)*0.07897)^2),0))</f>
        <v>26</v>
      </c>
      <c r="U217" s="32"/>
    </row>
    <row r="218" customFormat="false" ht="15" hidden="false" customHeight="false" outlineLevel="0" collapsed="false">
      <c r="A218" s="32" t="s">
        <v>386</v>
      </c>
      <c r="B218" s="32" t="s">
        <v>387</v>
      </c>
      <c r="C218" s="32" t="s">
        <v>389</v>
      </c>
      <c r="D218" s="54" t="n">
        <v>595</v>
      </c>
      <c r="E218" s="54" t="n">
        <v>648</v>
      </c>
      <c r="F218" s="65" t="n">
        <f aca="false">IF(E218="","",D218-E218)</f>
        <v>-53</v>
      </c>
      <c r="G218" s="54" t="n">
        <v>640</v>
      </c>
      <c r="H218" s="54" t="n">
        <v>679</v>
      </c>
      <c r="I218" s="65" t="n">
        <f aca="false">IF(H218="","",G218-H218)</f>
        <v>-39</v>
      </c>
      <c r="J218" s="55" t="n">
        <f aca="false">IF(OR(D218="",D218+G218=0),"",D218/(D218+G218))</f>
        <v>0.481781376518219</v>
      </c>
      <c r="K218" s="55" t="n">
        <f aca="false">IF(E218="","",E218/(E218+H218))</f>
        <v>0.488319517709118</v>
      </c>
      <c r="L218" s="66" t="n">
        <f aca="false">IF(OR(K218="",J218=""),"",(J218-K218)*100)</f>
        <v>-0.653814119089968</v>
      </c>
      <c r="M218" s="36" t="n">
        <v>2.38682338309964</v>
      </c>
      <c r="N218" s="36" t="n">
        <v>2.06821904691509</v>
      </c>
      <c r="O218" s="36" t="n">
        <f aca="false">SQRT(M218^2+N218^2)</f>
        <v>3.15823619891445</v>
      </c>
      <c r="P218" s="55" t="n">
        <f aca="false">IF(J218="","",MAX(0,J218-1.96*O218/100))</f>
        <v>0.419879947019495</v>
      </c>
      <c r="Q218" s="55" t="n">
        <f aca="false">IF(J218="","",MIN(1,J218+1.96*O218/100))</f>
        <v>0.543682806016942</v>
      </c>
      <c r="R218" s="32" t="str">
        <f aca="false">IF(L218="","",IF(ABS(L218)&lt;=O218,"Yes","No"))</f>
        <v>Yes</v>
      </c>
      <c r="S218" s="32" t="str">
        <f aca="false">IF(L218="","",IF(ABS(L218)&lt;=1.96*O218,"Yes","No"))</f>
        <v>Yes</v>
      </c>
      <c r="T218" s="54" t="n">
        <f aca="false">IF(D218="","",ROUND(SQRT(((D218+G218)*O218/100)^2+(J218*(D218+G218)*0.07933)^2),0))</f>
        <v>61</v>
      </c>
      <c r="U218" s="32"/>
    </row>
    <row r="219" customFormat="false" ht="15" hidden="false" customHeight="false" outlineLevel="0" collapsed="false">
      <c r="A219" s="32" t="s">
        <v>386</v>
      </c>
      <c r="B219" s="32" t="s">
        <v>390</v>
      </c>
      <c r="C219" s="32" t="s">
        <v>391</v>
      </c>
      <c r="D219" s="54" t="n">
        <v>309</v>
      </c>
      <c r="E219" s="54"/>
      <c r="F219" s="65" t="str">
        <f aca="false">IF(E219="","",D219-E219)</f>
        <v/>
      </c>
      <c r="G219" s="54" t="n">
        <v>454</v>
      </c>
      <c r="H219" s="54"/>
      <c r="I219" s="65" t="str">
        <f aca="false">IF(H219="","",G219-H219)</f>
        <v/>
      </c>
      <c r="J219" s="55" t="n">
        <f aca="false">IF(OR(D219="",D219+G219=0),"",D219/(D219+G219))</f>
        <v>0.404980340760157</v>
      </c>
      <c r="K219" s="55" t="str">
        <f aca="false">IF(E219="","",E219/(E219+H219))</f>
        <v/>
      </c>
      <c r="L219" s="66" t="str">
        <f aca="false">IF(OR(K219="",J219=""),"",(J219-K219)*100)</f>
        <v/>
      </c>
      <c r="M219" s="36" t="n">
        <v>2.71109690386782</v>
      </c>
      <c r="N219" s="36" t="n">
        <v>2.06821904691509</v>
      </c>
      <c r="O219" s="36" t="n">
        <f aca="false">SQRT(M219^2+N219^2)</f>
        <v>3.40992323200744</v>
      </c>
      <c r="P219" s="55" t="n">
        <f aca="false">IF(J219="","",MAX(0,J219-1.96*O219/100))</f>
        <v>0.338145845412811</v>
      </c>
      <c r="Q219" s="55" t="n">
        <f aca="false">IF(J219="","",MIN(1,J219+1.96*O219/100))</f>
        <v>0.471814836107503</v>
      </c>
      <c r="R219" s="32" t="str">
        <f aca="false">IF(L219="","",IF(ABS(L219)&lt;=O219,"Yes","No"))</f>
        <v/>
      </c>
      <c r="S219" s="32" t="str">
        <f aca="false">IF(L219="","",IF(ABS(L219)&lt;=1.96*O219,"Yes","No"))</f>
        <v/>
      </c>
      <c r="T219" s="54" t="n">
        <f aca="false">IF(D219="","",ROUND(SQRT(((D219+G219)*O219/100)^2+(J219*(D219+G219)*0.07897)^2),0))</f>
        <v>36</v>
      </c>
      <c r="U219" s="32" t="s">
        <v>735</v>
      </c>
    </row>
    <row r="220" customFormat="false" ht="15" hidden="false" customHeight="false" outlineLevel="0" collapsed="false">
      <c r="A220" s="32" t="s">
        <v>386</v>
      </c>
      <c r="B220" s="32" t="s">
        <v>390</v>
      </c>
      <c r="C220" s="32" t="s">
        <v>392</v>
      </c>
      <c r="D220" s="54" t="n">
        <v>317</v>
      </c>
      <c r="E220" s="54"/>
      <c r="F220" s="65" t="str">
        <f aca="false">IF(E220="","",D220-E220)</f>
        <v/>
      </c>
      <c r="G220" s="54" t="n">
        <v>445</v>
      </c>
      <c r="H220" s="54"/>
      <c r="I220" s="65" t="str">
        <f aca="false">IF(H220="","",G220-H220)</f>
        <v/>
      </c>
      <c r="J220" s="55" t="n">
        <f aca="false">IF(OR(D220="",D220+G220=0),"",D220/(D220+G220))</f>
        <v>0.416010498687664</v>
      </c>
      <c r="K220" s="55" t="str">
        <f aca="false">IF(E220="","",E220/(E220+H220))</f>
        <v/>
      </c>
      <c r="L220" s="66" t="str">
        <f aca="false">IF(OR(K220="",J220=""),"",(J220-K220)*100)</f>
        <v/>
      </c>
      <c r="M220" s="36" t="n">
        <v>2.71109690386782</v>
      </c>
      <c r="N220" s="36" t="n">
        <v>2.06821904691509</v>
      </c>
      <c r="O220" s="36" t="n">
        <f aca="false">SQRT(M220^2+N220^2)</f>
        <v>3.40992323200744</v>
      </c>
      <c r="P220" s="55" t="n">
        <f aca="false">IF(J220="","",MAX(0,J220-1.96*O220/100))</f>
        <v>0.349176003340318</v>
      </c>
      <c r="Q220" s="55" t="n">
        <f aca="false">IF(J220="","",MIN(1,J220+1.96*O220/100))</f>
        <v>0.48284499403501</v>
      </c>
      <c r="R220" s="32" t="str">
        <f aca="false">IF(L220="","",IF(ABS(L220)&lt;=O220,"Yes","No"))</f>
        <v/>
      </c>
      <c r="S220" s="32" t="str">
        <f aca="false">IF(L220="","",IF(ABS(L220)&lt;=1.96*O220,"Yes","No"))</f>
        <v/>
      </c>
      <c r="T220" s="54" t="n">
        <f aca="false">IF(D220="","",ROUND(SQRT(((D220+G220)*O220/100)^2+(J220*(D220+G220)*0.07897)^2),0))</f>
        <v>36</v>
      </c>
      <c r="U220" s="32" t="s">
        <v>735</v>
      </c>
    </row>
    <row r="221" customFormat="false" ht="15" hidden="false" customHeight="false" outlineLevel="0" collapsed="false">
      <c r="A221" s="32" t="s">
        <v>386</v>
      </c>
      <c r="B221" s="32" t="s">
        <v>393</v>
      </c>
      <c r="C221" s="32" t="s">
        <v>394</v>
      </c>
      <c r="D221" s="54" t="n">
        <v>417</v>
      </c>
      <c r="E221" s="54" t="n">
        <v>441</v>
      </c>
      <c r="F221" s="65" t="n">
        <f aca="false">IF(E221="","",D221-E221)</f>
        <v>-24</v>
      </c>
      <c r="G221" s="54" t="n">
        <v>457</v>
      </c>
      <c r="H221" s="54" t="n">
        <v>513</v>
      </c>
      <c r="I221" s="65" t="n">
        <f aca="false">IF(H221="","",G221-H221)</f>
        <v>-56</v>
      </c>
      <c r="J221" s="55" t="n">
        <f aca="false">IF(OR(D221="",D221+G221=0),"",D221/(D221+G221))</f>
        <v>0.477116704805492</v>
      </c>
      <c r="K221" s="55" t="n">
        <f aca="false">IF(E221="","",E221/(E221+H221))</f>
        <v>0.462264150943396</v>
      </c>
      <c r="L221" s="66" t="n">
        <f aca="false">IF(OR(K221="",J221=""),"",(J221-K221)*100)</f>
        <v>1.48525538620958</v>
      </c>
      <c r="M221" s="36" t="n">
        <v>2.38682338309964</v>
      </c>
      <c r="N221" s="36" t="n">
        <v>2.06821904691509</v>
      </c>
      <c r="O221" s="36" t="n">
        <f aca="false">SQRT(M221^2+N221^2)</f>
        <v>3.15823619891445</v>
      </c>
      <c r="P221" s="55" t="n">
        <f aca="false">IF(J221="","",MAX(0,J221-1.96*O221/100))</f>
        <v>0.415215275306769</v>
      </c>
      <c r="Q221" s="55" t="n">
        <f aca="false">IF(J221="","",MIN(1,J221+1.96*O221/100))</f>
        <v>0.539018134304215</v>
      </c>
      <c r="R221" s="32" t="str">
        <f aca="false">IF(L221="","",IF(ABS(L221)&lt;=O221,"Yes","No"))</f>
        <v>Yes</v>
      </c>
      <c r="S221" s="32" t="str">
        <f aca="false">IF(L221="","",IF(ABS(L221)&lt;=1.96*O221,"Yes","No"))</f>
        <v>Yes</v>
      </c>
      <c r="T221" s="54" t="n">
        <f aca="false">IF(D221="","",ROUND(SQRT(((D221+G221)*O221/100)^2+(J221*(D221+G221)*0.07933)^2),0))</f>
        <v>43</v>
      </c>
      <c r="U221" s="32"/>
    </row>
    <row r="222" customFormat="false" ht="15" hidden="false" customHeight="false" outlineLevel="0" collapsed="false">
      <c r="A222" s="32" t="s">
        <v>386</v>
      </c>
      <c r="B222" s="32" t="s">
        <v>261</v>
      </c>
      <c r="C222" s="32" t="s">
        <v>395</v>
      </c>
      <c r="D222" s="54" t="n">
        <v>550</v>
      </c>
      <c r="E222" s="54" t="n">
        <v>605</v>
      </c>
      <c r="F222" s="65" t="n">
        <f aca="false">IF(E222="","",D222-E222)</f>
        <v>-55</v>
      </c>
      <c r="G222" s="54" t="n">
        <v>358</v>
      </c>
      <c r="H222" s="54" t="n">
        <v>353</v>
      </c>
      <c r="I222" s="65" t="n">
        <f aca="false">IF(H222="","",G222-H222)</f>
        <v>5</v>
      </c>
      <c r="J222" s="55" t="n">
        <f aca="false">IF(OR(D222="",D222+G222=0),"",D222/(D222+G222))</f>
        <v>0.605726872246696</v>
      </c>
      <c r="K222" s="55" t="n">
        <f aca="false">IF(E222="","",E222/(E222+H222))</f>
        <v>0.631524008350731</v>
      </c>
      <c r="L222" s="66" t="n">
        <f aca="false">IF(OR(K222="",J222=""),"",(J222-K222)*100)</f>
        <v>-2.57971361040346</v>
      </c>
      <c r="M222" s="36" t="n">
        <v>2.38682338309964</v>
      </c>
      <c r="N222" s="36" t="n">
        <v>2.06821904691509</v>
      </c>
      <c r="O222" s="36" t="n">
        <f aca="false">SQRT(M222^2+N222^2)</f>
        <v>3.15823619891445</v>
      </c>
      <c r="P222" s="55" t="n">
        <f aca="false">IF(J222="","",MAX(0,J222-1.96*O222/100))</f>
        <v>0.543825442747973</v>
      </c>
      <c r="Q222" s="55" t="n">
        <f aca="false">IF(J222="","",MIN(1,J222+1.96*O222/100))</f>
        <v>0.667628301745419</v>
      </c>
      <c r="R222" s="32" t="str">
        <f aca="false">IF(L222="","",IF(ABS(L222)&lt;=O222,"Yes","No"))</f>
        <v>Yes</v>
      </c>
      <c r="S222" s="32" t="str">
        <f aca="false">IF(L222="","",IF(ABS(L222)&lt;=1.96*O222,"Yes","No"))</f>
        <v>Yes</v>
      </c>
      <c r="T222" s="54" t="n">
        <f aca="false">IF(D222="","",ROUND(SQRT(((D222+G222)*O222/100)^2+(J222*(D222+G222)*0.07933)^2),0))</f>
        <v>52</v>
      </c>
      <c r="U222" s="32"/>
    </row>
    <row r="223" customFormat="false" ht="15" hidden="false" customHeight="false" outlineLevel="0" collapsed="false">
      <c r="A223" s="32" t="s">
        <v>386</v>
      </c>
      <c r="B223" s="32" t="s">
        <v>261</v>
      </c>
      <c r="C223" s="32" t="s">
        <v>396</v>
      </c>
      <c r="D223" s="54" t="n">
        <v>750</v>
      </c>
      <c r="E223" s="54" t="n">
        <v>841</v>
      </c>
      <c r="F223" s="65" t="n">
        <f aca="false">IF(E223="","",D223-E223)</f>
        <v>-91</v>
      </c>
      <c r="G223" s="54" t="n">
        <v>511</v>
      </c>
      <c r="H223" s="54" t="n">
        <v>547</v>
      </c>
      <c r="I223" s="65" t="n">
        <f aca="false">IF(H223="","",G223-H223)</f>
        <v>-36</v>
      </c>
      <c r="J223" s="55" t="n">
        <f aca="false">IF(OR(D223="",D223+G223=0),"",D223/(D223+G223))</f>
        <v>0.594766058683585</v>
      </c>
      <c r="K223" s="55" t="n">
        <f aca="false">IF(E223="","",E223/(E223+H223))</f>
        <v>0.605907780979827</v>
      </c>
      <c r="L223" s="66" t="n">
        <f aca="false">IF(OR(K223="",J223=""),"",(J223-K223)*100)</f>
        <v>-1.11417222962427</v>
      </c>
      <c r="M223" s="36" t="n">
        <v>2.38682338309964</v>
      </c>
      <c r="N223" s="36" t="n">
        <v>2.06821904691509</v>
      </c>
      <c r="O223" s="36" t="n">
        <f aca="false">SQRT(M223^2+N223^2)</f>
        <v>3.15823619891445</v>
      </c>
      <c r="P223" s="55" t="n">
        <f aca="false">IF(J223="","",MAX(0,J223-1.96*O223/100))</f>
        <v>0.532864629184861</v>
      </c>
      <c r="Q223" s="55" t="n">
        <f aca="false">IF(J223="","",MIN(1,J223+1.96*O223/100))</f>
        <v>0.656667488182308</v>
      </c>
      <c r="R223" s="32" t="str">
        <f aca="false">IF(L223="","",IF(ABS(L223)&lt;=O223,"Yes","No"))</f>
        <v>Yes</v>
      </c>
      <c r="S223" s="32" t="str">
        <f aca="false">IF(L223="","",IF(ABS(L223)&lt;=1.96*O223,"Yes","No"))</f>
        <v>Yes</v>
      </c>
      <c r="T223" s="54" t="n">
        <f aca="false">IF(D223="","",ROUND(SQRT(((D223+G223)*O223/100)^2+(J223*(D223+G223)*0.07933)^2),0))</f>
        <v>72</v>
      </c>
      <c r="U223" s="32"/>
    </row>
    <row r="224" customFormat="false" ht="15" hidden="false" customHeight="false" outlineLevel="0" collapsed="false">
      <c r="A224" s="32" t="s">
        <v>386</v>
      </c>
      <c r="B224" s="32" t="s">
        <v>261</v>
      </c>
      <c r="C224" s="32" t="s">
        <v>397</v>
      </c>
      <c r="D224" s="54" t="n">
        <v>567</v>
      </c>
      <c r="E224" s="54" t="n">
        <v>630</v>
      </c>
      <c r="F224" s="65" t="n">
        <f aca="false">IF(E224="","",D224-E224)</f>
        <v>-63</v>
      </c>
      <c r="G224" s="54" t="n">
        <v>328</v>
      </c>
      <c r="H224" s="54" t="n">
        <v>301</v>
      </c>
      <c r="I224" s="65" t="n">
        <f aca="false">IF(H224="","",G224-H224)</f>
        <v>27</v>
      </c>
      <c r="J224" s="55" t="n">
        <f aca="false">IF(OR(D224="",D224+G224=0),"",D224/(D224+G224))</f>
        <v>0.633519553072626</v>
      </c>
      <c r="K224" s="55" t="n">
        <f aca="false">IF(E224="","",E224/(E224+H224))</f>
        <v>0.676691729323308</v>
      </c>
      <c r="L224" s="66" t="n">
        <f aca="false">IF(OR(K224="",J224=""),"",(J224-K224)*100)</f>
        <v>-4.31721762506825</v>
      </c>
      <c r="M224" s="36" t="n">
        <v>2.38682338309964</v>
      </c>
      <c r="N224" s="36" t="n">
        <v>2.06821904691509</v>
      </c>
      <c r="O224" s="36" t="n">
        <f aca="false">SQRT(M224^2+N224^2)</f>
        <v>3.15823619891445</v>
      </c>
      <c r="P224" s="55" t="n">
        <f aca="false">IF(J224="","",MAX(0,J224-1.96*O224/100))</f>
        <v>0.571618123573903</v>
      </c>
      <c r="Q224" s="55" t="n">
        <f aca="false">IF(J224="","",MIN(1,J224+1.96*O224/100))</f>
        <v>0.695420982571349</v>
      </c>
      <c r="R224" s="32" t="str">
        <f aca="false">IF(L224="","",IF(ABS(L224)&lt;=O224,"Yes","No"))</f>
        <v>No</v>
      </c>
      <c r="S224" s="32" t="str">
        <f aca="false">IF(L224="","",IF(ABS(L224)&lt;=1.96*O224,"Yes","No"))</f>
        <v>Yes</v>
      </c>
      <c r="T224" s="54" t="n">
        <f aca="false">IF(D224="","",ROUND(SQRT(((D224+G224)*O224/100)^2+(J224*(D224+G224)*0.07933)^2),0))</f>
        <v>53</v>
      </c>
      <c r="U224" s="32"/>
    </row>
    <row r="225" customFormat="false" ht="15" hidden="false" customHeight="false" outlineLevel="0" collapsed="false">
      <c r="A225" s="32" t="s">
        <v>386</v>
      </c>
      <c r="B225" s="32" t="s">
        <v>261</v>
      </c>
      <c r="C225" s="32" t="s">
        <v>398</v>
      </c>
      <c r="D225" s="54" t="n">
        <v>419</v>
      </c>
      <c r="E225" s="54" t="n">
        <v>463</v>
      </c>
      <c r="F225" s="65" t="n">
        <f aca="false">IF(E225="","",D225-E225)</f>
        <v>-44</v>
      </c>
      <c r="G225" s="54" t="n">
        <v>234</v>
      </c>
      <c r="H225" s="54" t="n">
        <v>238</v>
      </c>
      <c r="I225" s="65" t="n">
        <f aca="false">IF(H225="","",G225-H225)</f>
        <v>-4</v>
      </c>
      <c r="J225" s="55" t="n">
        <f aca="false">IF(OR(D225="",D225+G225=0),"",D225/(D225+G225))</f>
        <v>0.641653905053599</v>
      </c>
      <c r="K225" s="55" t="n">
        <f aca="false">IF(E225="","",E225/(E225+H225))</f>
        <v>0.660485021398003</v>
      </c>
      <c r="L225" s="66" t="n">
        <f aca="false">IF(OR(K225="",J225=""),"",(J225-K225)*100)</f>
        <v>-1.8831116344404</v>
      </c>
      <c r="M225" s="36" t="n">
        <v>2.71109690386782</v>
      </c>
      <c r="N225" s="36" t="n">
        <v>2.06821904691509</v>
      </c>
      <c r="O225" s="36" t="n">
        <f aca="false">SQRT(M225^2+N225^2)</f>
        <v>3.40992323200744</v>
      </c>
      <c r="P225" s="55" t="n">
        <f aca="false">IF(J225="","",MAX(0,J225-1.96*O225/100))</f>
        <v>0.574819409706253</v>
      </c>
      <c r="Q225" s="55" t="n">
        <f aca="false">IF(J225="","",MIN(1,J225+1.96*O225/100))</f>
        <v>0.708488400400945</v>
      </c>
      <c r="R225" s="32" t="str">
        <f aca="false">IF(L225="","",IF(ABS(L225)&lt;=O225,"Yes","No"))</f>
        <v>Yes</v>
      </c>
      <c r="S225" s="32" t="str">
        <f aca="false">IF(L225="","",IF(ABS(L225)&lt;=1.96*O225,"Yes","No"))</f>
        <v>Yes</v>
      </c>
      <c r="T225" s="54" t="n">
        <f aca="false">IF(D225="","",ROUND(SQRT(((D225+G225)*O225/100)^2+(J225*(D225+G225)*0.07897)^2),0))</f>
        <v>40</v>
      </c>
      <c r="U225" s="32"/>
    </row>
    <row r="226" customFormat="false" ht="15" hidden="false" customHeight="false" outlineLevel="0" collapsed="false">
      <c r="A226" s="32" t="s">
        <v>386</v>
      </c>
      <c r="B226" s="32" t="s">
        <v>261</v>
      </c>
      <c r="C226" s="32" t="s">
        <v>399</v>
      </c>
      <c r="D226" s="54" t="n">
        <v>562</v>
      </c>
      <c r="E226" s="54" t="n">
        <v>594</v>
      </c>
      <c r="F226" s="65" t="n">
        <f aca="false">IF(E226="","",D226-E226)</f>
        <v>-32</v>
      </c>
      <c r="G226" s="54" t="n">
        <v>361</v>
      </c>
      <c r="H226" s="54" t="n">
        <v>383</v>
      </c>
      <c r="I226" s="65" t="n">
        <f aca="false">IF(H226="","",G226-H226)</f>
        <v>-22</v>
      </c>
      <c r="J226" s="55" t="n">
        <f aca="false">IF(OR(D226="",D226+G226=0),"",D226/(D226+G226))</f>
        <v>0.608884073672806</v>
      </c>
      <c r="K226" s="55" t="n">
        <f aca="false">IF(E226="","",E226/(E226+H226))</f>
        <v>0.607983623336745</v>
      </c>
      <c r="L226" s="66" t="n">
        <f aca="false">IF(OR(K226="",J226=""),"",(J226-K226)*100)</f>
        <v>0.0900450336060898</v>
      </c>
      <c r="M226" s="36" t="n">
        <v>2.38682338309964</v>
      </c>
      <c r="N226" s="36" t="n">
        <v>2.06821904691509</v>
      </c>
      <c r="O226" s="36" t="n">
        <f aca="false">SQRT(M226^2+N226^2)</f>
        <v>3.15823619891445</v>
      </c>
      <c r="P226" s="55" t="n">
        <f aca="false">IF(J226="","",MAX(0,J226-1.96*O226/100))</f>
        <v>0.546982644174083</v>
      </c>
      <c r="Q226" s="55" t="n">
        <f aca="false">IF(J226="","",MIN(1,J226+1.96*O226/100))</f>
        <v>0.670785503171529</v>
      </c>
      <c r="R226" s="32" t="str">
        <f aca="false">IF(L226="","",IF(ABS(L226)&lt;=O226,"Yes","No"))</f>
        <v>Yes</v>
      </c>
      <c r="S226" s="32" t="str">
        <f aca="false">IF(L226="","",IF(ABS(L226)&lt;=1.96*O226,"Yes","No"))</f>
        <v>Yes</v>
      </c>
      <c r="T226" s="54" t="n">
        <f aca="false">IF(D226="","",ROUND(SQRT(((D226+G226)*O226/100)^2+(J226*(D226+G226)*0.07933)^2),0))</f>
        <v>53</v>
      </c>
      <c r="U226" s="32"/>
    </row>
    <row r="227" customFormat="false" ht="15" hidden="false" customHeight="false" outlineLevel="0" collapsed="false">
      <c r="A227" s="32" t="s">
        <v>386</v>
      </c>
      <c r="B227" s="32" t="s">
        <v>261</v>
      </c>
      <c r="C227" s="32" t="s">
        <v>400</v>
      </c>
      <c r="D227" s="54" t="n">
        <v>733</v>
      </c>
      <c r="E227" s="54" t="n">
        <v>777</v>
      </c>
      <c r="F227" s="65" t="n">
        <f aca="false">IF(E227="","",D227-E227)</f>
        <v>-44</v>
      </c>
      <c r="G227" s="54" t="n">
        <v>404</v>
      </c>
      <c r="H227" s="54" t="n">
        <v>422</v>
      </c>
      <c r="I227" s="65" t="n">
        <f aca="false">IF(H227="","",G227-H227)</f>
        <v>-18</v>
      </c>
      <c r="J227" s="55" t="n">
        <f aca="false">IF(OR(D227="",D227+G227=0),"",D227/(D227+G227))</f>
        <v>0.644678979771328</v>
      </c>
      <c r="K227" s="55" t="n">
        <f aca="false">IF(E227="","",E227/(E227+H227))</f>
        <v>0.648040033361134</v>
      </c>
      <c r="L227" s="66" t="n">
        <f aca="false">IF(OR(K227="",J227=""),"",(J227-K227)*100)</f>
        <v>-0.336105358980621</v>
      </c>
      <c r="M227" s="36" t="n">
        <v>2.38682338309964</v>
      </c>
      <c r="N227" s="36" t="n">
        <v>2.06821904691509</v>
      </c>
      <c r="O227" s="36" t="n">
        <f aca="false">SQRT(M227^2+N227^2)</f>
        <v>3.15823619891445</v>
      </c>
      <c r="P227" s="55" t="n">
        <f aca="false">IF(J227="","",MAX(0,J227-1.96*O227/100))</f>
        <v>0.582777550272605</v>
      </c>
      <c r="Q227" s="55" t="n">
        <f aca="false">IF(J227="","",MIN(1,J227+1.96*O227/100))</f>
        <v>0.706580409270051</v>
      </c>
      <c r="R227" s="32" t="str">
        <f aca="false">IF(L227="","",IF(ABS(L227)&lt;=O227,"Yes","No"))</f>
        <v>Yes</v>
      </c>
      <c r="S227" s="32" t="str">
        <f aca="false">IF(L227="","",IF(ABS(L227)&lt;=1.96*O227,"Yes","No"))</f>
        <v>Yes</v>
      </c>
      <c r="T227" s="54" t="n">
        <f aca="false">IF(D227="","",ROUND(SQRT(((D227+G227)*O227/100)^2+(J227*(D227+G227)*0.07933)^2),0))</f>
        <v>68</v>
      </c>
      <c r="U227" s="32"/>
    </row>
    <row r="228" customFormat="false" ht="15" hidden="false" customHeight="false" outlineLevel="0" collapsed="false">
      <c r="A228" s="32" t="s">
        <v>386</v>
      </c>
      <c r="B228" s="32" t="s">
        <v>261</v>
      </c>
      <c r="C228" s="32" t="s">
        <v>401</v>
      </c>
      <c r="D228" s="54" t="n">
        <v>550</v>
      </c>
      <c r="E228" s="54" t="n">
        <v>611</v>
      </c>
      <c r="F228" s="65" t="n">
        <f aca="false">IF(E228="","",D228-E228)</f>
        <v>-61</v>
      </c>
      <c r="G228" s="54" t="n">
        <v>389</v>
      </c>
      <c r="H228" s="54" t="n">
        <v>412</v>
      </c>
      <c r="I228" s="65" t="n">
        <f aca="false">IF(H228="","",G228-H228)</f>
        <v>-23</v>
      </c>
      <c r="J228" s="55" t="n">
        <f aca="false">IF(OR(D228="",D228+G228=0),"",D228/(D228+G228))</f>
        <v>0.585729499467519</v>
      </c>
      <c r="K228" s="55" t="n">
        <f aca="false">IF(E228="","",E228/(E228+H228))</f>
        <v>0.597262952101662</v>
      </c>
      <c r="L228" s="66" t="n">
        <f aca="false">IF(OR(K228="",J228=""),"",(J228-K228)*100)</f>
        <v>-1.15334526341432</v>
      </c>
      <c r="M228" s="36" t="n">
        <v>2.38682338309964</v>
      </c>
      <c r="N228" s="36" t="n">
        <v>2.06821904691509</v>
      </c>
      <c r="O228" s="36" t="n">
        <f aca="false">SQRT(M228^2+N228^2)</f>
        <v>3.15823619891445</v>
      </c>
      <c r="P228" s="55" t="n">
        <f aca="false">IF(J228="","",MAX(0,J228-1.96*O228/100))</f>
        <v>0.523828069968795</v>
      </c>
      <c r="Q228" s="55" t="n">
        <f aca="false">IF(J228="","",MIN(1,J228+1.96*O228/100))</f>
        <v>0.647630928966242</v>
      </c>
      <c r="R228" s="32" t="str">
        <f aca="false">IF(L228="","",IF(ABS(L228)&lt;=O228,"Yes","No"))</f>
        <v>Yes</v>
      </c>
      <c r="S228" s="32" t="str">
        <f aca="false">IF(L228="","",IF(ABS(L228)&lt;=1.96*O228,"Yes","No"))</f>
        <v>Yes</v>
      </c>
      <c r="T228" s="54" t="n">
        <f aca="false">IF(D228="","",ROUND(SQRT(((D228+G228)*O228/100)^2+(J228*(D228+G228)*0.07933)^2),0))</f>
        <v>53</v>
      </c>
      <c r="U228" s="32"/>
    </row>
    <row r="229" customFormat="false" ht="15" hidden="false" customHeight="false" outlineLevel="0" collapsed="false">
      <c r="A229" s="32" t="s">
        <v>386</v>
      </c>
      <c r="B229" s="32" t="s">
        <v>261</v>
      </c>
      <c r="C229" s="32" t="s">
        <v>402</v>
      </c>
      <c r="D229" s="54" t="n">
        <v>424</v>
      </c>
      <c r="E229" s="54" t="n">
        <v>458</v>
      </c>
      <c r="F229" s="65" t="n">
        <f aca="false">IF(E229="","",D229-E229)</f>
        <v>-34</v>
      </c>
      <c r="G229" s="54" t="n">
        <v>250</v>
      </c>
      <c r="H229" s="54" t="n">
        <v>241</v>
      </c>
      <c r="I229" s="65" t="n">
        <f aca="false">IF(H229="","",G229-H229)</f>
        <v>9</v>
      </c>
      <c r="J229" s="55" t="n">
        <f aca="false">IF(OR(D229="",D229+G229=0),"",D229/(D229+G229))</f>
        <v>0.629080118694362</v>
      </c>
      <c r="K229" s="55" t="n">
        <f aca="false">IF(E229="","",E229/(E229+H229))</f>
        <v>0.655221745350501</v>
      </c>
      <c r="L229" s="66" t="n">
        <f aca="false">IF(OR(K229="",J229=""),"",(J229-K229)*100)</f>
        <v>-2.61416266561387</v>
      </c>
      <c r="M229" s="36" t="n">
        <v>2.71109690386782</v>
      </c>
      <c r="N229" s="36" t="n">
        <v>2.06821904691509</v>
      </c>
      <c r="O229" s="36" t="n">
        <f aca="false">SQRT(M229^2+N229^2)</f>
        <v>3.40992323200744</v>
      </c>
      <c r="P229" s="55" t="n">
        <f aca="false">IF(J229="","",MAX(0,J229-1.96*O229/100))</f>
        <v>0.562245623347016</v>
      </c>
      <c r="Q229" s="55" t="n">
        <f aca="false">IF(J229="","",MIN(1,J229+1.96*O229/100))</f>
        <v>0.695914614041708</v>
      </c>
      <c r="R229" s="32" t="str">
        <f aca="false">IF(L229="","",IF(ABS(L229)&lt;=O229,"Yes","No"))</f>
        <v>Yes</v>
      </c>
      <c r="S229" s="32" t="str">
        <f aca="false">IF(L229="","",IF(ABS(L229)&lt;=1.96*O229,"Yes","No"))</f>
        <v>Yes</v>
      </c>
      <c r="T229" s="54" t="n">
        <f aca="false">IF(D229="","",ROUND(SQRT(((D229+G229)*O229/100)^2+(J229*(D229+G229)*0.07897)^2),0))</f>
        <v>41</v>
      </c>
      <c r="U229" s="32"/>
    </row>
    <row r="230" customFormat="false" ht="15" hidden="false" customHeight="false" outlineLevel="0" collapsed="false">
      <c r="A230" s="32" t="s">
        <v>386</v>
      </c>
      <c r="B230" s="32" t="s">
        <v>261</v>
      </c>
      <c r="C230" s="32" t="s">
        <v>403</v>
      </c>
      <c r="D230" s="54" t="n">
        <v>492</v>
      </c>
      <c r="E230" s="54" t="n">
        <v>545</v>
      </c>
      <c r="F230" s="65" t="n">
        <f aca="false">IF(E230="","",D230-E230)</f>
        <v>-53</v>
      </c>
      <c r="G230" s="54" t="n">
        <v>273</v>
      </c>
      <c r="H230" s="54" t="n">
        <v>242</v>
      </c>
      <c r="I230" s="65" t="n">
        <f aca="false">IF(H230="","",G230-H230)</f>
        <v>31</v>
      </c>
      <c r="J230" s="55" t="n">
        <f aca="false">IF(OR(D230="",D230+G230=0),"",D230/(D230+G230))</f>
        <v>0.643137254901961</v>
      </c>
      <c r="K230" s="55" t="n">
        <f aca="false">IF(E230="","",E230/(E230+H230))</f>
        <v>0.692503176620076</v>
      </c>
      <c r="L230" s="66" t="n">
        <f aca="false">IF(OR(K230="",J230=""),"",(J230-K230)*100)</f>
        <v>-4.93659217181154</v>
      </c>
      <c r="M230" s="36" t="n">
        <v>2.71109690386782</v>
      </c>
      <c r="N230" s="36" t="n">
        <v>2.06821904691509</v>
      </c>
      <c r="O230" s="36" t="n">
        <f aca="false">SQRT(M230^2+N230^2)</f>
        <v>3.40992323200744</v>
      </c>
      <c r="P230" s="55" t="n">
        <f aca="false">IF(J230="","",MAX(0,J230-1.96*O230/100))</f>
        <v>0.576302759554615</v>
      </c>
      <c r="Q230" s="55" t="n">
        <f aca="false">IF(J230="","",MIN(1,J230+1.96*O230/100))</f>
        <v>0.709971750249307</v>
      </c>
      <c r="R230" s="32" t="str">
        <f aca="false">IF(L230="","",IF(ABS(L230)&lt;=O230,"Yes","No"))</f>
        <v>No</v>
      </c>
      <c r="S230" s="32" t="str">
        <f aca="false">IF(L230="","",IF(ABS(L230)&lt;=1.96*O230,"Yes","No"))</f>
        <v>Yes</v>
      </c>
      <c r="T230" s="54" t="n">
        <f aca="false">IF(D230="","",ROUND(SQRT(((D230+G230)*O230/100)^2+(J230*(D230+G230)*0.07897)^2),0))</f>
        <v>47</v>
      </c>
      <c r="U230" s="32"/>
    </row>
    <row r="231" customFormat="false" ht="15" hidden="false" customHeight="false" outlineLevel="0" collapsed="false">
      <c r="A231" s="32" t="s">
        <v>386</v>
      </c>
      <c r="B231" s="32" t="s">
        <v>261</v>
      </c>
      <c r="C231" s="32" t="s">
        <v>404</v>
      </c>
      <c r="D231" s="54" t="n">
        <v>693</v>
      </c>
      <c r="E231" s="54" t="n">
        <v>710</v>
      </c>
      <c r="F231" s="65" t="n">
        <f aca="false">IF(E231="","",D231-E231)</f>
        <v>-17</v>
      </c>
      <c r="G231" s="54" t="n">
        <v>390</v>
      </c>
      <c r="H231" s="54" t="n">
        <v>403</v>
      </c>
      <c r="I231" s="65" t="n">
        <f aca="false">IF(H231="","",G231-H231)</f>
        <v>-13</v>
      </c>
      <c r="J231" s="55" t="n">
        <f aca="false">IF(OR(D231="",D231+G231=0),"",D231/(D231+G231))</f>
        <v>0.6398891966759</v>
      </c>
      <c r="K231" s="55" t="n">
        <f aca="false">IF(E231="","",E231/(E231+H231))</f>
        <v>0.637915543575921</v>
      </c>
      <c r="L231" s="66" t="n">
        <f aca="false">IF(OR(K231="",J231=""),"",(J231-K231)*100)</f>
        <v>0.197365309997932</v>
      </c>
      <c r="M231" s="36" t="n">
        <v>2.38682338309964</v>
      </c>
      <c r="N231" s="36" t="n">
        <v>2.06821904691509</v>
      </c>
      <c r="O231" s="36" t="n">
        <f aca="false">SQRT(M231^2+N231^2)</f>
        <v>3.15823619891445</v>
      </c>
      <c r="P231" s="55" t="n">
        <f aca="false">IF(J231="","",MAX(0,J231-1.96*O231/100))</f>
        <v>0.577987767177177</v>
      </c>
      <c r="Q231" s="55" t="n">
        <f aca="false">IF(J231="","",MIN(1,J231+1.96*O231/100))</f>
        <v>0.701790626174623</v>
      </c>
      <c r="R231" s="32" t="str">
        <f aca="false">IF(L231="","",IF(ABS(L231)&lt;=O231,"Yes","No"))</f>
        <v>Yes</v>
      </c>
      <c r="S231" s="32" t="str">
        <f aca="false">IF(L231="","",IF(ABS(L231)&lt;=1.96*O231,"Yes","No"))</f>
        <v>Yes</v>
      </c>
      <c r="T231" s="54" t="n">
        <f aca="false">IF(D231="","",ROUND(SQRT(((D231+G231)*O231/100)^2+(J231*(D231+G231)*0.07933)^2),0))</f>
        <v>65</v>
      </c>
      <c r="U231" s="32"/>
    </row>
    <row r="232" customFormat="false" ht="15" hidden="false" customHeight="false" outlineLevel="0" collapsed="false">
      <c r="A232" s="32" t="s">
        <v>386</v>
      </c>
      <c r="B232" s="32" t="s">
        <v>261</v>
      </c>
      <c r="C232" s="32" t="s">
        <v>405</v>
      </c>
      <c r="D232" s="54" t="n">
        <v>641</v>
      </c>
      <c r="E232" s="54" t="n">
        <v>510</v>
      </c>
      <c r="F232" s="65" t="n">
        <f aca="false">IF(E232="","",D232-E232)</f>
        <v>131</v>
      </c>
      <c r="G232" s="54" t="n">
        <v>242</v>
      </c>
      <c r="H232" s="54" t="n">
        <v>227</v>
      </c>
      <c r="I232" s="65" t="n">
        <f aca="false">IF(H232="","",G232-H232)</f>
        <v>15</v>
      </c>
      <c r="J232" s="55" t="n">
        <f aca="false">IF(OR(D232="",D232+G232=0),"",D232/(D232+G232))</f>
        <v>0.725934314835787</v>
      </c>
      <c r="K232" s="55" t="n">
        <f aca="false">IF(E232="","",E232/(E232+H232))</f>
        <v>0.691994572591588</v>
      </c>
      <c r="L232" s="66" t="n">
        <f aca="false">IF(OR(K232="",J232=""),"",(J232-K232)*100)</f>
        <v>3.39397422441996</v>
      </c>
      <c r="M232" s="36" t="n">
        <v>2.38682338309964</v>
      </c>
      <c r="N232" s="36" t="n">
        <v>2.06821904691509</v>
      </c>
      <c r="O232" s="36" t="n">
        <f aca="false">SQRT(M232^2+N232^2)</f>
        <v>3.15823619891445</v>
      </c>
      <c r="P232" s="55" t="n">
        <f aca="false">IF(J232="","",MAX(0,J232-1.96*O232/100))</f>
        <v>0.664032885337064</v>
      </c>
      <c r="Q232" s="55" t="n">
        <f aca="false">IF(J232="","",MIN(1,J232+1.96*O232/100))</f>
        <v>0.78783574433451</v>
      </c>
      <c r="R232" s="32" t="str">
        <f aca="false">IF(L232="","",IF(ABS(L232)&lt;=O232,"Yes","No"))</f>
        <v>No</v>
      </c>
      <c r="S232" s="32" t="str">
        <f aca="false">IF(L232="","",IF(ABS(L232)&lt;=1.96*O232,"Yes","No"))</f>
        <v>Yes</v>
      </c>
      <c r="T232" s="54" t="n">
        <f aca="false">IF(D232="","",ROUND(SQRT(((D232+G232)*O232/100)^2+(J232*(D232+G232)*0.07933)^2),0))</f>
        <v>58</v>
      </c>
      <c r="U232" s="32"/>
    </row>
    <row r="233" customFormat="false" ht="15" hidden="false" customHeight="false" outlineLevel="0" collapsed="false">
      <c r="A233" s="32" t="s">
        <v>386</v>
      </c>
      <c r="B233" s="32" t="s">
        <v>261</v>
      </c>
      <c r="C233" s="32" t="s">
        <v>406</v>
      </c>
      <c r="D233" s="54" t="n">
        <v>511</v>
      </c>
      <c r="E233" s="54" t="n">
        <v>540</v>
      </c>
      <c r="F233" s="65" t="n">
        <f aca="false">IF(E233="","",D233-E233)</f>
        <v>-29</v>
      </c>
      <c r="G233" s="54" t="n">
        <v>301</v>
      </c>
      <c r="H233" s="54" t="n">
        <v>307</v>
      </c>
      <c r="I233" s="65" t="n">
        <f aca="false">IF(H233="","",G233-H233)</f>
        <v>-6</v>
      </c>
      <c r="J233" s="55" t="n">
        <f aca="false">IF(OR(D233="",D233+G233=0),"",D233/(D233+G233))</f>
        <v>0.629310344827586</v>
      </c>
      <c r="K233" s="55" t="n">
        <f aca="false">IF(E233="","",E233/(E233+H233))</f>
        <v>0.63754427390791</v>
      </c>
      <c r="L233" s="66" t="n">
        <f aca="false">IF(OR(K233="",J233=""),"",(J233-K233)*100)</f>
        <v>-0.823392908032405</v>
      </c>
      <c r="M233" s="36" t="n">
        <v>2.71109690386782</v>
      </c>
      <c r="N233" s="36" t="n">
        <v>2.06821904691509</v>
      </c>
      <c r="O233" s="36" t="n">
        <f aca="false">SQRT(M233^2+N233^2)</f>
        <v>3.40992323200744</v>
      </c>
      <c r="P233" s="55" t="n">
        <f aca="false">IF(J233="","",MAX(0,J233-1.96*O233/100))</f>
        <v>0.56247584948024</v>
      </c>
      <c r="Q233" s="55" t="n">
        <f aca="false">IF(J233="","",MIN(1,J233+1.96*O233/100))</f>
        <v>0.696144840174932</v>
      </c>
      <c r="R233" s="32" t="str">
        <f aca="false">IF(L233="","",IF(ABS(L233)&lt;=O233,"Yes","No"))</f>
        <v>Yes</v>
      </c>
      <c r="S233" s="32" t="str">
        <f aca="false">IF(L233="","",IF(ABS(L233)&lt;=1.96*O233,"Yes","No"))</f>
        <v>Yes</v>
      </c>
      <c r="T233" s="54" t="n">
        <f aca="false">IF(D233="","",ROUND(SQRT(((D233+G233)*O233/100)^2+(J233*(D233+G233)*0.07897)^2),0))</f>
        <v>49</v>
      </c>
      <c r="U233" s="32"/>
    </row>
    <row r="234" customFormat="false" ht="15" hidden="false" customHeight="false" outlineLevel="0" collapsed="false">
      <c r="A234" s="32" t="s">
        <v>386</v>
      </c>
      <c r="B234" s="32" t="s">
        <v>261</v>
      </c>
      <c r="C234" s="32" t="s">
        <v>407</v>
      </c>
      <c r="D234" s="54" t="n">
        <v>179</v>
      </c>
      <c r="E234" s="54" t="n">
        <v>156</v>
      </c>
      <c r="F234" s="65" t="n">
        <f aca="false">IF(E234="","",D234-E234)</f>
        <v>23</v>
      </c>
      <c r="G234" s="54" t="n">
        <v>55</v>
      </c>
      <c r="H234" s="54" t="n">
        <v>54</v>
      </c>
      <c r="I234" s="65" t="n">
        <f aca="false">IF(H234="","",G234-H234)</f>
        <v>1</v>
      </c>
      <c r="J234" s="55" t="n">
        <f aca="false">IF(OR(D234="",D234+G234=0),"",D234/(D234+G234))</f>
        <v>0.764957264957265</v>
      </c>
      <c r="K234" s="55" t="n">
        <f aca="false">IF(E234="","",E234/(E234+H234))</f>
        <v>0.742857142857143</v>
      </c>
      <c r="L234" s="66" t="n">
        <f aca="false">IF(OR(K234="",J234=""),"",(J234-K234)*100)</f>
        <v>2.2100122100122</v>
      </c>
      <c r="M234" s="36" t="n">
        <v>4.03858339778067</v>
      </c>
      <c r="N234" s="36" t="n">
        <v>2.06821904691509</v>
      </c>
      <c r="O234" s="36" t="n">
        <f aca="false">SQRT(M234^2+N234^2)</f>
        <v>4.53736552272924</v>
      </c>
      <c r="P234" s="55" t="n">
        <f aca="false">IF(J234="","",MAX(0,J234-1.96*O234/100))</f>
        <v>0.676024900711772</v>
      </c>
      <c r="Q234" s="55" t="n">
        <f aca="false">IF(J234="","",MIN(1,J234+1.96*O234/100))</f>
        <v>0.853889629202758</v>
      </c>
      <c r="R234" s="32" t="str">
        <f aca="false">IF(L234="","",IF(ABS(L234)&lt;=O234,"Yes","No"))</f>
        <v>Yes</v>
      </c>
      <c r="S234" s="32" t="str">
        <f aca="false">IF(L234="","",IF(ABS(L234)&lt;=1.96*O234,"Yes","No"))</f>
        <v>Yes</v>
      </c>
      <c r="T234" s="54" t="n">
        <f aca="false">IF(D234="","",ROUND(SQRT(((D234+G234)*O234/100)^2+(J234*(D234+G234)*0.12018)^2),0))</f>
        <v>24</v>
      </c>
      <c r="U234" s="32"/>
    </row>
    <row r="235" customFormat="false" ht="15" hidden="false" customHeight="false" outlineLevel="0" collapsed="false">
      <c r="A235" s="32" t="s">
        <v>386</v>
      </c>
      <c r="B235" s="32" t="s">
        <v>261</v>
      </c>
      <c r="C235" s="32" t="s">
        <v>408</v>
      </c>
      <c r="D235" s="54" t="n">
        <v>325</v>
      </c>
      <c r="E235" s="54" t="n">
        <v>353</v>
      </c>
      <c r="F235" s="65" t="n">
        <f aca="false">IF(E235="","",D235-E235)</f>
        <v>-28</v>
      </c>
      <c r="G235" s="54" t="n">
        <v>110</v>
      </c>
      <c r="H235" s="54" t="n">
        <v>92</v>
      </c>
      <c r="I235" s="65" t="n">
        <f aca="false">IF(H235="","",G235-H235)</f>
        <v>18</v>
      </c>
      <c r="J235" s="55" t="n">
        <f aca="false">IF(OR(D235="",D235+G235=0),"",D235/(D235+G235))</f>
        <v>0.747126436781609</v>
      </c>
      <c r="K235" s="55" t="n">
        <f aca="false">IF(E235="","",E235/(E235+H235))</f>
        <v>0.793258426966292</v>
      </c>
      <c r="L235" s="66" t="n">
        <f aca="false">IF(OR(K235="",J235=""),"",(J235-K235)*100)</f>
        <v>-4.6131990184683</v>
      </c>
      <c r="M235" s="36" t="n">
        <v>4.03858339778067</v>
      </c>
      <c r="N235" s="36" t="n">
        <v>2.06821904691509</v>
      </c>
      <c r="O235" s="36" t="n">
        <f aca="false">SQRT(M235^2+N235^2)</f>
        <v>4.53736552272924</v>
      </c>
      <c r="P235" s="55" t="n">
        <f aca="false">IF(J235="","",MAX(0,J235-1.96*O235/100))</f>
        <v>0.658194072536116</v>
      </c>
      <c r="Q235" s="55" t="n">
        <f aca="false">IF(J235="","",MIN(1,J235+1.96*O235/100))</f>
        <v>0.836058801027102</v>
      </c>
      <c r="R235" s="32" t="str">
        <f aca="false">IF(L235="","",IF(ABS(L235)&lt;=O235,"Yes","No"))</f>
        <v>No</v>
      </c>
      <c r="S235" s="32" t="str">
        <f aca="false">IF(L235="","",IF(ABS(L235)&lt;=1.96*O235,"Yes","No"))</f>
        <v>Yes</v>
      </c>
      <c r="T235" s="54" t="n">
        <f aca="false">IF(D235="","",ROUND(SQRT(((D235+G235)*O235/100)^2+(J235*(D235+G235)*0.12018)^2),0))</f>
        <v>44</v>
      </c>
      <c r="U235" s="32"/>
    </row>
    <row r="236" customFormat="false" ht="15" hidden="false" customHeight="false" outlineLevel="0" collapsed="false">
      <c r="A236" s="32" t="s">
        <v>386</v>
      </c>
      <c r="B236" s="32" t="s">
        <v>261</v>
      </c>
      <c r="C236" s="32" t="s">
        <v>409</v>
      </c>
      <c r="D236" s="54" t="n">
        <v>280</v>
      </c>
      <c r="E236" s="54" t="n">
        <v>266</v>
      </c>
      <c r="F236" s="65" t="n">
        <f aca="false">IF(E236="","",D236-E236)</f>
        <v>14</v>
      </c>
      <c r="G236" s="54" t="n">
        <v>90</v>
      </c>
      <c r="H236" s="54" t="n">
        <v>88</v>
      </c>
      <c r="I236" s="65" t="n">
        <f aca="false">IF(H236="","",G236-H236)</f>
        <v>2</v>
      </c>
      <c r="J236" s="55" t="n">
        <f aca="false">IF(OR(D236="",D236+G236=0),"",D236/(D236+G236))</f>
        <v>0.756756756756757</v>
      </c>
      <c r="K236" s="55" t="n">
        <f aca="false">IF(E236="","",E236/(E236+H236))</f>
        <v>0.751412429378531</v>
      </c>
      <c r="L236" s="66" t="n">
        <f aca="false">IF(OR(K236="",J236=""),"",(J236-K236)*100)</f>
        <v>0.534432737822577</v>
      </c>
      <c r="M236" s="36" t="n">
        <v>4.03858339778067</v>
      </c>
      <c r="N236" s="36" t="n">
        <v>2.06821904691509</v>
      </c>
      <c r="O236" s="36" t="n">
        <f aca="false">SQRT(M236^2+N236^2)</f>
        <v>4.53736552272924</v>
      </c>
      <c r="P236" s="55" t="n">
        <f aca="false">IF(J236="","",MAX(0,J236-1.96*O236/100))</f>
        <v>0.667824392511264</v>
      </c>
      <c r="Q236" s="55" t="n">
        <f aca="false">IF(J236="","",MIN(1,J236+1.96*O236/100))</f>
        <v>0.84568912100225</v>
      </c>
      <c r="R236" s="32" t="str">
        <f aca="false">IF(L236="","",IF(ABS(L236)&lt;=O236,"Yes","No"))</f>
        <v>Yes</v>
      </c>
      <c r="S236" s="32" t="str">
        <f aca="false">IF(L236="","",IF(ABS(L236)&lt;=1.96*O236,"Yes","No"))</f>
        <v>Yes</v>
      </c>
      <c r="T236" s="54" t="n">
        <f aca="false">IF(D236="","",ROUND(SQRT(((D236+G236)*O236/100)^2+(J236*(D236+G236)*0.12018)^2),0))</f>
        <v>38</v>
      </c>
      <c r="U236" s="32"/>
    </row>
    <row r="237" customFormat="false" ht="15" hidden="false" customHeight="false" outlineLevel="0" collapsed="false">
      <c r="A237" s="32" t="s">
        <v>386</v>
      </c>
      <c r="B237" s="32" t="s">
        <v>261</v>
      </c>
      <c r="C237" s="32" t="s">
        <v>410</v>
      </c>
      <c r="D237" s="54" t="n">
        <v>355</v>
      </c>
      <c r="E237" s="54" t="n">
        <v>353</v>
      </c>
      <c r="F237" s="65" t="n">
        <f aca="false">IF(E237="","",D237-E237)</f>
        <v>2</v>
      </c>
      <c r="G237" s="54" t="n">
        <v>108</v>
      </c>
      <c r="H237" s="54" t="n">
        <v>88</v>
      </c>
      <c r="I237" s="65" t="n">
        <f aca="false">IF(H237="","",G237-H237)</f>
        <v>20</v>
      </c>
      <c r="J237" s="55" t="n">
        <f aca="false">IF(OR(D237="",D237+G237=0),"",D237/(D237+G237))</f>
        <v>0.766738660907127</v>
      </c>
      <c r="K237" s="55" t="n">
        <f aca="false">IF(E237="","",E237/(E237+H237))</f>
        <v>0.800453514739229</v>
      </c>
      <c r="L237" s="66" t="n">
        <f aca="false">IF(OR(K237="",J237=""),"",(J237-K237)*100)</f>
        <v>-3.37148538321016</v>
      </c>
      <c r="M237" s="36" t="n">
        <v>4.03858339778067</v>
      </c>
      <c r="N237" s="36" t="n">
        <v>2.06821904691509</v>
      </c>
      <c r="O237" s="36" t="n">
        <f aca="false">SQRT(M237^2+N237^2)</f>
        <v>4.53736552272924</v>
      </c>
      <c r="P237" s="55" t="n">
        <f aca="false">IF(J237="","",MAX(0,J237-1.96*O237/100))</f>
        <v>0.677806296661634</v>
      </c>
      <c r="Q237" s="55" t="n">
        <f aca="false">IF(J237="","",MIN(1,J237+1.96*O237/100))</f>
        <v>0.855671025152621</v>
      </c>
      <c r="R237" s="32" t="str">
        <f aca="false">IF(L237="","",IF(ABS(L237)&lt;=O237,"Yes","No"))</f>
        <v>Yes</v>
      </c>
      <c r="S237" s="32" t="str">
        <f aca="false">IF(L237="","",IF(ABS(L237)&lt;=1.96*O237,"Yes","No"))</f>
        <v>Yes</v>
      </c>
      <c r="T237" s="54" t="n">
        <f aca="false">IF(D237="","",ROUND(SQRT(((D237+G237)*O237/100)^2+(J237*(D237+G237)*0.12018)^2),0))</f>
        <v>48</v>
      </c>
      <c r="U237" s="32"/>
    </row>
    <row r="238" customFormat="false" ht="15" hidden="false" customHeight="false" outlineLevel="0" collapsed="false">
      <c r="A238" s="32" t="s">
        <v>386</v>
      </c>
      <c r="B238" s="32" t="s">
        <v>261</v>
      </c>
      <c r="C238" s="32" t="s">
        <v>411</v>
      </c>
      <c r="D238" s="54" t="n">
        <v>706</v>
      </c>
      <c r="E238" s="54" t="n">
        <v>691</v>
      </c>
      <c r="F238" s="65" t="n">
        <f aca="false">IF(E238="","",D238-E238)</f>
        <v>15</v>
      </c>
      <c r="G238" s="54" t="n">
        <v>175</v>
      </c>
      <c r="H238" s="54" t="n">
        <v>98</v>
      </c>
      <c r="I238" s="65" t="n">
        <f aca="false">IF(H238="","",G238-H238)</f>
        <v>77</v>
      </c>
      <c r="J238" s="55" t="n">
        <f aca="false">IF(OR(D238="",D238+G238=0),"",D238/(D238+G238))</f>
        <v>0.801362088535755</v>
      </c>
      <c r="K238" s="55" t="n">
        <f aca="false">IF(E238="","",E238/(E238+H238))</f>
        <v>0.875792141951838</v>
      </c>
      <c r="L238" s="66" t="n">
        <f aca="false">IF(OR(K238="",J238=""),"",(J238-K238)*100)</f>
        <v>-7.44300534160829</v>
      </c>
      <c r="M238" s="36" t="n">
        <v>2.38682338309964</v>
      </c>
      <c r="N238" s="36" t="n">
        <v>2.06821904691509</v>
      </c>
      <c r="O238" s="36" t="n">
        <f aca="false">SQRT(M238^2+N238^2)</f>
        <v>3.15823619891445</v>
      </c>
      <c r="P238" s="55" t="n">
        <f aca="false">IF(J238="","",MAX(0,J238-1.96*O238/100))</f>
        <v>0.739460659037032</v>
      </c>
      <c r="Q238" s="55" t="n">
        <f aca="false">IF(J238="","",MIN(1,J238+1.96*O238/100))</f>
        <v>0.863263518034478</v>
      </c>
      <c r="R238" s="32" t="str">
        <f aca="false">IF(L238="","",IF(ABS(L238)&lt;=O238,"Yes","No"))</f>
        <v>No</v>
      </c>
      <c r="S238" s="32" t="str">
        <f aca="false">IF(L238="","",IF(ABS(L238)&lt;=1.96*O238,"Yes","No"))</f>
        <v>No</v>
      </c>
      <c r="T238" s="54" t="n">
        <f aca="false">IF(D238="","",ROUND(SQRT(((D238+G238)*O238/100)^2+(J238*(D238+G238)*0.07933)^2),0))</f>
        <v>63</v>
      </c>
      <c r="U238" s="32"/>
    </row>
    <row r="239" customFormat="false" ht="15" hidden="false" customHeight="false" outlineLevel="0" collapsed="false">
      <c r="A239" s="32" t="s">
        <v>386</v>
      </c>
      <c r="B239" s="32" t="s">
        <v>261</v>
      </c>
      <c r="C239" s="32" t="s">
        <v>412</v>
      </c>
      <c r="D239" s="54" t="n">
        <v>371</v>
      </c>
      <c r="E239" s="54" t="n">
        <v>370</v>
      </c>
      <c r="F239" s="65" t="n">
        <f aca="false">IF(E239="","",D239-E239)</f>
        <v>1</v>
      </c>
      <c r="G239" s="54" t="n">
        <v>113</v>
      </c>
      <c r="H239" s="54" t="n">
        <v>96</v>
      </c>
      <c r="I239" s="65" t="n">
        <f aca="false">IF(H239="","",G239-H239)</f>
        <v>17</v>
      </c>
      <c r="J239" s="55" t="n">
        <f aca="false">IF(OR(D239="",D239+G239=0),"",D239/(D239+G239))</f>
        <v>0.766528925619835</v>
      </c>
      <c r="K239" s="55" t="n">
        <f aca="false">IF(E239="","",E239/(E239+H239))</f>
        <v>0.793991416309013</v>
      </c>
      <c r="L239" s="66" t="n">
        <f aca="false">IF(OR(K239="",J239=""),"",(J239-K239)*100)</f>
        <v>-2.74624906891782</v>
      </c>
      <c r="M239" s="36" t="n">
        <v>4.03858339778067</v>
      </c>
      <c r="N239" s="36" t="n">
        <v>2.06821904691509</v>
      </c>
      <c r="O239" s="36" t="n">
        <f aca="false">SQRT(M239^2+N239^2)</f>
        <v>4.53736552272924</v>
      </c>
      <c r="P239" s="55" t="n">
        <f aca="false">IF(J239="","",MAX(0,J239-1.96*O239/100))</f>
        <v>0.677596561374342</v>
      </c>
      <c r="Q239" s="55" t="n">
        <f aca="false">IF(J239="","",MIN(1,J239+1.96*O239/100))</f>
        <v>0.855461289865328</v>
      </c>
      <c r="R239" s="32" t="str">
        <f aca="false">IF(L239="","",IF(ABS(L239)&lt;=O239,"Yes","No"))</f>
        <v>Yes</v>
      </c>
      <c r="S239" s="32" t="str">
        <f aca="false">IF(L239="","",IF(ABS(L239)&lt;=1.96*O239,"Yes","No"))</f>
        <v>Yes</v>
      </c>
      <c r="T239" s="54" t="n">
        <f aca="false">IF(D239="","",ROUND(SQRT(((D239+G239)*O239/100)^2+(J239*(D239+G239)*0.12018)^2),0))</f>
        <v>50</v>
      </c>
      <c r="U239" s="32"/>
    </row>
    <row r="240" customFormat="false" ht="15" hidden="false" customHeight="false" outlineLevel="0" collapsed="false">
      <c r="A240" s="32" t="s">
        <v>386</v>
      </c>
      <c r="B240" s="32" t="s">
        <v>261</v>
      </c>
      <c r="C240" s="32" t="s">
        <v>413</v>
      </c>
      <c r="D240" s="54" t="n">
        <v>410</v>
      </c>
      <c r="E240" s="54" t="n">
        <v>378</v>
      </c>
      <c r="F240" s="65" t="n">
        <f aca="false">IF(E240="","",D240-E240)</f>
        <v>32</v>
      </c>
      <c r="G240" s="54" t="n">
        <v>143</v>
      </c>
      <c r="H240" s="54" t="n">
        <v>119</v>
      </c>
      <c r="I240" s="65" t="n">
        <f aca="false">IF(H240="","",G240-H240)</f>
        <v>24</v>
      </c>
      <c r="J240" s="55" t="n">
        <f aca="false">IF(OR(D240="",D240+G240=0),"",D240/(D240+G240))</f>
        <v>0.741410488245931</v>
      </c>
      <c r="K240" s="55" t="n">
        <f aca="false">IF(E240="","",E240/(E240+H240))</f>
        <v>0.76056338028169</v>
      </c>
      <c r="L240" s="66" t="n">
        <f aca="false">IF(OR(K240="",J240=""),"",(J240-K240)*100)</f>
        <v>-1.91528920357589</v>
      </c>
      <c r="M240" s="36" t="n">
        <v>2.71109690386782</v>
      </c>
      <c r="N240" s="36" t="n">
        <v>2.06821904691509</v>
      </c>
      <c r="O240" s="36" t="n">
        <f aca="false">SQRT(M240^2+N240^2)</f>
        <v>3.40992323200744</v>
      </c>
      <c r="P240" s="55" t="n">
        <f aca="false">IF(J240="","",MAX(0,J240-1.96*O240/100))</f>
        <v>0.674575992898586</v>
      </c>
      <c r="Q240" s="55" t="n">
        <f aca="false">IF(J240="","",MIN(1,J240+1.96*O240/100))</f>
        <v>0.808244983593277</v>
      </c>
      <c r="R240" s="32" t="str">
        <f aca="false">IF(L240="","",IF(ABS(L240)&lt;=O240,"Yes","No"))</f>
        <v>Yes</v>
      </c>
      <c r="S240" s="32" t="str">
        <f aca="false">IF(L240="","",IF(ABS(L240)&lt;=1.96*O240,"Yes","No"))</f>
        <v>Yes</v>
      </c>
      <c r="T240" s="54" t="n">
        <f aca="false">IF(D240="","",ROUND(SQRT(((D240+G240)*O240/100)^2+(J240*(D240+G240)*0.07897)^2),0))</f>
        <v>37</v>
      </c>
      <c r="U240" s="32"/>
    </row>
    <row r="241" customFormat="false" ht="15" hidden="false" customHeight="false" outlineLevel="0" collapsed="false">
      <c r="A241" s="32" t="s">
        <v>386</v>
      </c>
      <c r="B241" s="32" t="s">
        <v>261</v>
      </c>
      <c r="C241" s="32" t="s">
        <v>414</v>
      </c>
      <c r="D241" s="54" t="n">
        <v>362</v>
      </c>
      <c r="E241" s="54" t="n">
        <v>412</v>
      </c>
      <c r="F241" s="65" t="n">
        <f aca="false">IF(E241="","",D241-E241)</f>
        <v>-50</v>
      </c>
      <c r="G241" s="54" t="n">
        <v>156</v>
      </c>
      <c r="H241" s="54" t="n">
        <v>152</v>
      </c>
      <c r="I241" s="65" t="n">
        <f aca="false">IF(H241="","",G241-H241)</f>
        <v>4</v>
      </c>
      <c r="J241" s="55" t="n">
        <f aca="false">IF(OR(D241="",D241+G241=0),"",D241/(D241+G241))</f>
        <v>0.698841698841699</v>
      </c>
      <c r="K241" s="55" t="n">
        <f aca="false">IF(E241="","",E241/(E241+H241))</f>
        <v>0.730496453900709</v>
      </c>
      <c r="L241" s="66" t="n">
        <f aca="false">IF(OR(K241="",J241=""),"",(J241-K241)*100)</f>
        <v>-3.16547550590104</v>
      </c>
      <c r="M241" s="36" t="n">
        <v>4.03858339778067</v>
      </c>
      <c r="N241" s="36" t="n">
        <v>2.06821904691509</v>
      </c>
      <c r="O241" s="36" t="n">
        <f aca="false">SQRT(M241^2+N241^2)</f>
        <v>4.53736552272924</v>
      </c>
      <c r="P241" s="55" t="n">
        <f aca="false">IF(J241="","",MAX(0,J241-1.96*O241/100))</f>
        <v>0.609909334596206</v>
      </c>
      <c r="Q241" s="55" t="n">
        <f aca="false">IF(J241="","",MIN(1,J241+1.96*O241/100))</f>
        <v>0.787774063087192</v>
      </c>
      <c r="R241" s="32" t="str">
        <f aca="false">IF(L241="","",IF(ABS(L241)&lt;=O241,"Yes","No"))</f>
        <v>Yes</v>
      </c>
      <c r="S241" s="32" t="str">
        <f aca="false">IF(L241="","",IF(ABS(L241)&lt;=1.96*O241,"Yes","No"))</f>
        <v>Yes</v>
      </c>
      <c r="T241" s="54" t="n">
        <f aca="false">IF(D241="","",ROUND(SQRT(((D241+G241)*O241/100)^2+(J241*(D241+G241)*0.12018)^2),0))</f>
        <v>49</v>
      </c>
      <c r="U241" s="32"/>
    </row>
    <row r="242" customFormat="false" ht="15" hidden="false" customHeight="false" outlineLevel="0" collapsed="false">
      <c r="A242" s="32" t="s">
        <v>386</v>
      </c>
      <c r="B242" s="32" t="s">
        <v>261</v>
      </c>
      <c r="C242" s="32" t="s">
        <v>415</v>
      </c>
      <c r="D242" s="54" t="n">
        <v>496</v>
      </c>
      <c r="E242" s="54" t="n">
        <v>546</v>
      </c>
      <c r="F242" s="65" t="n">
        <f aca="false">IF(E242="","",D242-E242)</f>
        <v>-50</v>
      </c>
      <c r="G242" s="54" t="n">
        <v>202</v>
      </c>
      <c r="H242" s="54" t="n">
        <v>190</v>
      </c>
      <c r="I242" s="65" t="n">
        <f aca="false">IF(H242="","",G242-H242)</f>
        <v>12</v>
      </c>
      <c r="J242" s="55" t="n">
        <f aca="false">IF(OR(D242="",D242+G242=0),"",D242/(D242+G242))</f>
        <v>0.710601719197708</v>
      </c>
      <c r="K242" s="55" t="n">
        <f aca="false">IF(E242="","",E242/(E242+H242))</f>
        <v>0.741847826086957</v>
      </c>
      <c r="L242" s="66" t="n">
        <f aca="false">IF(OR(K242="",J242=""),"",(J242-K242)*100)</f>
        <v>-3.12461068892488</v>
      </c>
      <c r="M242" s="36" t="n">
        <v>2.71109690386782</v>
      </c>
      <c r="N242" s="36" t="n">
        <v>2.06821904691509</v>
      </c>
      <c r="O242" s="36" t="n">
        <f aca="false">SQRT(M242^2+N242^2)</f>
        <v>3.40992323200744</v>
      </c>
      <c r="P242" s="55" t="n">
        <f aca="false">IF(J242="","",MAX(0,J242-1.96*O242/100))</f>
        <v>0.643767223850362</v>
      </c>
      <c r="Q242" s="55" t="n">
        <f aca="false">IF(J242="","",MIN(1,J242+1.96*O242/100))</f>
        <v>0.777436214545054</v>
      </c>
      <c r="R242" s="32" t="str">
        <f aca="false">IF(L242="","",IF(ABS(L242)&lt;=O242,"Yes","No"))</f>
        <v>Yes</v>
      </c>
      <c r="S242" s="32" t="str">
        <f aca="false">IF(L242="","",IF(ABS(L242)&lt;=1.96*O242,"Yes","No"))</f>
        <v>Yes</v>
      </c>
      <c r="T242" s="54" t="n">
        <f aca="false">IF(D242="","",ROUND(SQRT(((D242+G242)*O242/100)^2+(J242*(D242+G242)*0.07897)^2),0))</f>
        <v>46</v>
      </c>
      <c r="U242" s="32"/>
    </row>
    <row r="243" customFormat="false" ht="15" hidden="false" customHeight="false" outlineLevel="0" collapsed="false">
      <c r="A243" s="32" t="s">
        <v>386</v>
      </c>
      <c r="B243" s="32" t="s">
        <v>261</v>
      </c>
      <c r="C243" s="32" t="s">
        <v>416</v>
      </c>
      <c r="D243" s="54" t="n">
        <v>438</v>
      </c>
      <c r="E243" s="54" t="n">
        <v>483</v>
      </c>
      <c r="F243" s="65" t="n">
        <f aca="false">IF(E243="","",D243-E243)</f>
        <v>-45</v>
      </c>
      <c r="G243" s="54" t="n">
        <v>190</v>
      </c>
      <c r="H243" s="54" t="n">
        <v>192</v>
      </c>
      <c r="I243" s="65" t="n">
        <f aca="false">IF(H243="","",G243-H243)</f>
        <v>-2</v>
      </c>
      <c r="J243" s="55" t="n">
        <f aca="false">IF(OR(D243="",D243+G243=0),"",D243/(D243+G243))</f>
        <v>0.697452229299363</v>
      </c>
      <c r="K243" s="55" t="n">
        <f aca="false">IF(E243="","",E243/(E243+H243))</f>
        <v>0.715555555555556</v>
      </c>
      <c r="L243" s="66" t="n">
        <f aca="false">IF(OR(K243="",J243=""),"",(J243-K243)*100)</f>
        <v>-1.81033262561925</v>
      </c>
      <c r="M243" s="36" t="n">
        <v>2.71109690386782</v>
      </c>
      <c r="N243" s="36" t="n">
        <v>2.06821904691509</v>
      </c>
      <c r="O243" s="36" t="n">
        <f aca="false">SQRT(M243^2+N243^2)</f>
        <v>3.40992323200744</v>
      </c>
      <c r="P243" s="55" t="n">
        <f aca="false">IF(J243="","",MAX(0,J243-1.96*O243/100))</f>
        <v>0.630617733952017</v>
      </c>
      <c r="Q243" s="55" t="n">
        <f aca="false">IF(J243="","",MIN(1,J243+1.96*O243/100))</f>
        <v>0.764286724646709</v>
      </c>
      <c r="R243" s="32" t="str">
        <f aca="false">IF(L243="","",IF(ABS(L243)&lt;=O243,"Yes","No"))</f>
        <v>Yes</v>
      </c>
      <c r="S243" s="32" t="str">
        <f aca="false">IF(L243="","",IF(ABS(L243)&lt;=1.96*O243,"Yes","No"))</f>
        <v>Yes</v>
      </c>
      <c r="T243" s="54" t="n">
        <f aca="false">IF(D243="","",ROUND(SQRT(((D243+G243)*O243/100)^2+(J243*(D243+G243)*0.07897)^2),0))</f>
        <v>41</v>
      </c>
      <c r="U243" s="32"/>
    </row>
    <row r="244" customFormat="false" ht="15" hidden="false" customHeight="false" outlineLevel="0" collapsed="false">
      <c r="A244" s="32" t="s">
        <v>386</v>
      </c>
      <c r="B244" s="32" t="s">
        <v>261</v>
      </c>
      <c r="C244" s="32" t="s">
        <v>417</v>
      </c>
      <c r="D244" s="54" t="n">
        <v>476</v>
      </c>
      <c r="E244" s="54" t="n">
        <v>563</v>
      </c>
      <c r="F244" s="65" t="n">
        <f aca="false">IF(E244="","",D244-E244)</f>
        <v>-87</v>
      </c>
      <c r="G244" s="54" t="n">
        <v>242</v>
      </c>
      <c r="H244" s="54" t="n">
        <v>231</v>
      </c>
      <c r="I244" s="65" t="n">
        <f aca="false">IF(H244="","",G244-H244)</f>
        <v>11</v>
      </c>
      <c r="J244" s="55" t="n">
        <f aca="false">IF(OR(D244="",D244+G244=0),"",D244/(D244+G244))</f>
        <v>0.662952646239554</v>
      </c>
      <c r="K244" s="55" t="n">
        <f aca="false">IF(E244="","",E244/(E244+H244))</f>
        <v>0.709068010075567</v>
      </c>
      <c r="L244" s="66" t="n">
        <f aca="false">IF(OR(K244="",J244=""),"",(J244-K244)*100)</f>
        <v>-4.61153638360124</v>
      </c>
      <c r="M244" s="36" t="n">
        <v>2.71109690386782</v>
      </c>
      <c r="N244" s="36" t="n">
        <v>2.06821904691509</v>
      </c>
      <c r="O244" s="36" t="n">
        <f aca="false">SQRT(M244^2+N244^2)</f>
        <v>3.40992323200744</v>
      </c>
      <c r="P244" s="55" t="n">
        <f aca="false">IF(J244="","",MAX(0,J244-1.96*O244/100))</f>
        <v>0.596118150892208</v>
      </c>
      <c r="Q244" s="55" t="n">
        <f aca="false">IF(J244="","",MIN(1,J244+1.96*O244/100))</f>
        <v>0.7297871415869</v>
      </c>
      <c r="R244" s="32" t="str">
        <f aca="false">IF(L244="","",IF(ABS(L244)&lt;=O244,"Yes","No"))</f>
        <v>No</v>
      </c>
      <c r="S244" s="32" t="str">
        <f aca="false">IF(L244="","",IF(ABS(L244)&lt;=1.96*O244,"Yes","No"))</f>
        <v>Yes</v>
      </c>
      <c r="T244" s="54" t="n">
        <f aca="false">IF(D244="","",ROUND(SQRT(((D244+G244)*O244/100)^2+(J244*(D244+G244)*0.07897)^2),0))</f>
        <v>45</v>
      </c>
      <c r="U244" s="32"/>
    </row>
    <row r="245" customFormat="false" ht="15" hidden="false" customHeight="false" outlineLevel="0" collapsed="false">
      <c r="A245" s="32" t="s">
        <v>386</v>
      </c>
      <c r="B245" s="32" t="s">
        <v>261</v>
      </c>
      <c r="C245" s="32" t="s">
        <v>418</v>
      </c>
      <c r="D245" s="54" t="n">
        <v>438</v>
      </c>
      <c r="E245" s="54"/>
      <c r="F245" s="65" t="str">
        <f aca="false">IF(E245="","",D245-E245)</f>
        <v/>
      </c>
      <c r="G245" s="54" t="n">
        <v>201</v>
      </c>
      <c r="H245" s="54"/>
      <c r="I245" s="65" t="str">
        <f aca="false">IF(H245="","",G245-H245)</f>
        <v/>
      </c>
      <c r="J245" s="55" t="n">
        <f aca="false">IF(OR(D245="",D245+G245=0),"",D245/(D245+G245))</f>
        <v>0.685446009389671</v>
      </c>
      <c r="K245" s="55" t="str">
        <f aca="false">IF(E245="","",E245/(E245+H245))</f>
        <v/>
      </c>
      <c r="L245" s="66" t="str">
        <f aca="false">IF(OR(K245="",J245=""),"",(J245-K245)*100)</f>
        <v/>
      </c>
      <c r="M245" s="36" t="n">
        <v>2.71109690386782</v>
      </c>
      <c r="N245" s="36" t="n">
        <v>2.06821904691509</v>
      </c>
      <c r="O245" s="36" t="n">
        <f aca="false">SQRT(M245^2+N245^2)</f>
        <v>3.40992323200744</v>
      </c>
      <c r="P245" s="55" t="n">
        <f aca="false">IF(J245="","",MAX(0,J245-1.96*O245/100))</f>
        <v>0.618611514042326</v>
      </c>
      <c r="Q245" s="55" t="n">
        <f aca="false">IF(J245="","",MIN(1,J245+1.96*O245/100))</f>
        <v>0.752280504737017</v>
      </c>
      <c r="R245" s="32" t="str">
        <f aca="false">IF(L245="","",IF(ABS(L245)&lt;=O245,"Yes","No"))</f>
        <v/>
      </c>
      <c r="S245" s="32" t="str">
        <f aca="false">IF(L245="","",IF(ABS(L245)&lt;=1.96*O245,"Yes","No"))</f>
        <v/>
      </c>
      <c r="T245" s="54" t="n">
        <f aca="false">IF(D245="","",ROUND(SQRT(((D245+G245)*O245/100)^2+(J245*(D245+G245)*0.07897)^2),0))</f>
        <v>41</v>
      </c>
      <c r="U245" s="32" t="s">
        <v>735</v>
      </c>
    </row>
    <row r="246" customFormat="false" ht="15" hidden="false" customHeight="false" outlineLevel="0" collapsed="false">
      <c r="A246" s="32" t="s">
        <v>386</v>
      </c>
      <c r="B246" s="32" t="s">
        <v>419</v>
      </c>
      <c r="C246" s="32" t="s">
        <v>420</v>
      </c>
      <c r="D246" s="54" t="n">
        <v>344</v>
      </c>
      <c r="E246" s="54" t="n">
        <v>374</v>
      </c>
      <c r="F246" s="65" t="n">
        <f aca="false">IF(E246="","",D246-E246)</f>
        <v>-30</v>
      </c>
      <c r="G246" s="54" t="n">
        <v>314</v>
      </c>
      <c r="H246" s="54" t="n">
        <v>338</v>
      </c>
      <c r="I246" s="65" t="n">
        <f aca="false">IF(H246="","",G246-H246)</f>
        <v>-24</v>
      </c>
      <c r="J246" s="55" t="n">
        <f aca="false">IF(OR(D246="",D246+G246=0),"",D246/(D246+G246))</f>
        <v>0.522796352583587</v>
      </c>
      <c r="K246" s="55" t="n">
        <f aca="false">IF(E246="","",E246/(E246+H246))</f>
        <v>0.525280898876405</v>
      </c>
      <c r="L246" s="66" t="n">
        <f aca="false">IF(OR(K246="",J246=""),"",(J246-K246)*100)</f>
        <v>-0.248454629281791</v>
      </c>
      <c r="M246" s="36" t="n">
        <v>2.71109690386782</v>
      </c>
      <c r="N246" s="36" t="n">
        <v>2.06821904691509</v>
      </c>
      <c r="O246" s="36" t="n">
        <f aca="false">SQRT(M246^2+N246^2)</f>
        <v>3.40992323200744</v>
      </c>
      <c r="P246" s="55" t="n">
        <f aca="false">IF(J246="","",MAX(0,J246-1.96*O246/100))</f>
        <v>0.455961857236241</v>
      </c>
      <c r="Q246" s="55" t="n">
        <f aca="false">IF(J246="","",MIN(1,J246+1.96*O246/100))</f>
        <v>0.589630847930933</v>
      </c>
      <c r="R246" s="32" t="str">
        <f aca="false">IF(L246="","",IF(ABS(L246)&lt;=O246,"Yes","No"))</f>
        <v>Yes</v>
      </c>
      <c r="S246" s="32" t="str">
        <f aca="false">IF(L246="","",IF(ABS(L246)&lt;=1.96*O246,"Yes","No"))</f>
        <v>Yes</v>
      </c>
      <c r="T246" s="54" t="n">
        <f aca="false">IF(D246="","",ROUND(SQRT(((D246+G246)*O246/100)^2+(J246*(D246+G246)*0.07897)^2),0))</f>
        <v>35</v>
      </c>
      <c r="U246" s="32"/>
    </row>
    <row r="247" customFormat="false" ht="15" hidden="false" customHeight="false" outlineLevel="0" collapsed="false">
      <c r="A247" s="32" t="s">
        <v>386</v>
      </c>
      <c r="B247" s="32" t="s">
        <v>419</v>
      </c>
      <c r="C247" s="32" t="s">
        <v>421</v>
      </c>
      <c r="D247" s="54" t="n">
        <v>443</v>
      </c>
      <c r="E247" s="54" t="n">
        <v>485</v>
      </c>
      <c r="F247" s="65" t="n">
        <f aca="false">IF(E247="","",D247-E247)</f>
        <v>-42</v>
      </c>
      <c r="G247" s="54" t="n">
        <v>404</v>
      </c>
      <c r="H247" s="54" t="n">
        <v>421</v>
      </c>
      <c r="I247" s="65" t="n">
        <f aca="false">IF(H247="","",G247-H247)</f>
        <v>-17</v>
      </c>
      <c r="J247" s="55" t="n">
        <f aca="false">IF(OR(D247="",D247+G247=0),"",D247/(D247+G247))</f>
        <v>0.523022432113341</v>
      </c>
      <c r="K247" s="55" t="n">
        <f aca="false">IF(E247="","",E247/(E247+H247))</f>
        <v>0.535320088300221</v>
      </c>
      <c r="L247" s="66" t="n">
        <f aca="false">IF(OR(K247="",J247=""),"",(J247-K247)*100)</f>
        <v>-1.22976561868795</v>
      </c>
      <c r="M247" s="36" t="n">
        <v>2.38682338309964</v>
      </c>
      <c r="N247" s="36" t="n">
        <v>2.06821904691509</v>
      </c>
      <c r="O247" s="36" t="n">
        <f aca="false">SQRT(M247^2+N247^2)</f>
        <v>3.15823619891445</v>
      </c>
      <c r="P247" s="55" t="n">
        <f aca="false">IF(J247="","",MAX(0,J247-1.96*O247/100))</f>
        <v>0.461121002614618</v>
      </c>
      <c r="Q247" s="55" t="n">
        <f aca="false">IF(J247="","",MIN(1,J247+1.96*O247/100))</f>
        <v>0.584923861612064</v>
      </c>
      <c r="R247" s="32" t="str">
        <f aca="false">IF(L247="","",IF(ABS(L247)&lt;=O247,"Yes","No"))</f>
        <v>Yes</v>
      </c>
      <c r="S247" s="32" t="str">
        <f aca="false">IF(L247="","",IF(ABS(L247)&lt;=1.96*O247,"Yes","No"))</f>
        <v>Yes</v>
      </c>
      <c r="T247" s="54" t="n">
        <f aca="false">IF(D247="","",ROUND(SQRT(((D247+G247)*O247/100)^2+(J247*(D247+G247)*0.07933)^2),0))</f>
        <v>44</v>
      </c>
      <c r="U247" s="32"/>
    </row>
    <row r="248" customFormat="false" ht="15" hidden="false" customHeight="false" outlineLevel="0" collapsed="false">
      <c r="A248" s="32" t="s">
        <v>386</v>
      </c>
      <c r="B248" s="32" t="s">
        <v>419</v>
      </c>
      <c r="C248" s="32" t="s">
        <v>422</v>
      </c>
      <c r="D248" s="54" t="n">
        <v>453</v>
      </c>
      <c r="E248" s="54" t="n">
        <v>523</v>
      </c>
      <c r="F248" s="65" t="n">
        <f aca="false">IF(E248="","",D248-E248)</f>
        <v>-70</v>
      </c>
      <c r="G248" s="54" t="n">
        <v>356</v>
      </c>
      <c r="H248" s="54" t="n">
        <v>389</v>
      </c>
      <c r="I248" s="65" t="n">
        <f aca="false">IF(H248="","",G248-H248)</f>
        <v>-33</v>
      </c>
      <c r="J248" s="55" t="n">
        <f aca="false">IF(OR(D248="",D248+G248=0),"",D248/(D248+G248))</f>
        <v>0.559950556242274</v>
      </c>
      <c r="K248" s="55" t="n">
        <f aca="false">IF(E248="","",E248/(E248+H248))</f>
        <v>0.573464912280702</v>
      </c>
      <c r="L248" s="66" t="n">
        <f aca="false">IF(OR(K248="",J248=""),"",(J248-K248)*100)</f>
        <v>-1.35143560384273</v>
      </c>
      <c r="M248" s="36" t="n">
        <v>2.71109690386782</v>
      </c>
      <c r="N248" s="36" t="n">
        <v>2.06821904691509</v>
      </c>
      <c r="O248" s="36" t="n">
        <f aca="false">SQRT(M248^2+N248^2)</f>
        <v>3.40992323200744</v>
      </c>
      <c r="P248" s="55" t="n">
        <f aca="false">IF(J248="","",MAX(0,J248-1.96*O248/100))</f>
        <v>0.493116060894929</v>
      </c>
      <c r="Q248" s="55" t="n">
        <f aca="false">IF(J248="","",MIN(1,J248+1.96*O248/100))</f>
        <v>0.62678505158962</v>
      </c>
      <c r="R248" s="32" t="str">
        <f aca="false">IF(L248="","",IF(ABS(L248)&lt;=O248,"Yes","No"))</f>
        <v>Yes</v>
      </c>
      <c r="S248" s="32" t="str">
        <f aca="false">IF(L248="","",IF(ABS(L248)&lt;=1.96*O248,"Yes","No"))</f>
        <v>Yes</v>
      </c>
      <c r="T248" s="54" t="n">
        <f aca="false">IF(D248="","",ROUND(SQRT(((D248+G248)*O248/100)^2+(J248*(D248+G248)*0.07897)^2),0))</f>
        <v>45</v>
      </c>
      <c r="U248" s="32"/>
    </row>
    <row r="249" customFormat="false" ht="15" hidden="false" customHeight="false" outlineLevel="0" collapsed="false">
      <c r="A249" s="32" t="s">
        <v>386</v>
      </c>
      <c r="B249" s="32" t="s">
        <v>419</v>
      </c>
      <c r="C249" s="32" t="s">
        <v>423</v>
      </c>
      <c r="D249" s="54" t="n">
        <v>195</v>
      </c>
      <c r="E249" s="54" t="n">
        <v>232</v>
      </c>
      <c r="F249" s="65" t="n">
        <f aca="false">IF(E249="","",D249-E249)</f>
        <v>-37</v>
      </c>
      <c r="G249" s="54" t="n">
        <v>200</v>
      </c>
      <c r="H249" s="54" t="n">
        <v>250</v>
      </c>
      <c r="I249" s="65" t="n">
        <f aca="false">IF(H249="","",G249-H249)</f>
        <v>-50</v>
      </c>
      <c r="J249" s="55" t="n">
        <f aca="false">IF(OR(D249="",D249+G249=0),"",D249/(D249+G249))</f>
        <v>0.493670886075949</v>
      </c>
      <c r="K249" s="55" t="n">
        <f aca="false">IF(E249="","",E249/(E249+H249))</f>
        <v>0.481327800829876</v>
      </c>
      <c r="L249" s="66" t="n">
        <f aca="false">IF(OR(K249="",J249=""),"",(J249-K249)*100)</f>
        <v>1.23430852460739</v>
      </c>
      <c r="M249" s="36" t="n">
        <v>4.03858339778067</v>
      </c>
      <c r="N249" s="36" t="n">
        <v>2.06821904691509</v>
      </c>
      <c r="O249" s="36" t="n">
        <f aca="false">SQRT(M249^2+N249^2)</f>
        <v>4.53736552272924</v>
      </c>
      <c r="P249" s="55" t="n">
        <f aca="false">IF(J249="","",MAX(0,J249-1.96*O249/100))</f>
        <v>0.404738521830456</v>
      </c>
      <c r="Q249" s="55" t="n">
        <f aca="false">IF(J249="","",MIN(1,J249+1.96*O249/100))</f>
        <v>0.582603250321443</v>
      </c>
      <c r="R249" s="32" t="str">
        <f aca="false">IF(L249="","",IF(ABS(L249)&lt;=O249,"Yes","No"))</f>
        <v>Yes</v>
      </c>
      <c r="S249" s="32" t="str">
        <f aca="false">IF(L249="","",IF(ABS(L249)&lt;=1.96*O249,"Yes","No"))</f>
        <v>Yes</v>
      </c>
      <c r="T249" s="54" t="n">
        <f aca="false">IF(D249="","",ROUND(SQRT(((D249+G249)*O249/100)^2+(J249*(D249+G249)*0.12018)^2),0))</f>
        <v>30</v>
      </c>
      <c r="U249" s="32"/>
    </row>
    <row r="250" customFormat="false" ht="15" hidden="false" customHeight="false" outlineLevel="0" collapsed="false">
      <c r="A250" s="32" t="s">
        <v>386</v>
      </c>
      <c r="B250" s="32" t="s">
        <v>419</v>
      </c>
      <c r="C250" s="32" t="s">
        <v>424</v>
      </c>
      <c r="D250" s="54" t="n">
        <v>394</v>
      </c>
      <c r="E250" s="54" t="n">
        <v>435</v>
      </c>
      <c r="F250" s="65" t="n">
        <f aca="false">IF(E250="","",D250-E250)</f>
        <v>-41</v>
      </c>
      <c r="G250" s="54" t="n">
        <v>306</v>
      </c>
      <c r="H250" s="54" t="n">
        <v>317</v>
      </c>
      <c r="I250" s="65" t="n">
        <f aca="false">IF(H250="","",G250-H250)</f>
        <v>-11</v>
      </c>
      <c r="J250" s="55" t="n">
        <f aca="false">IF(OR(D250="",D250+G250=0),"",D250/(D250+G250))</f>
        <v>0.562857142857143</v>
      </c>
      <c r="K250" s="55" t="n">
        <f aca="false">IF(E250="","",E250/(E250+H250))</f>
        <v>0.578457446808511</v>
      </c>
      <c r="L250" s="66" t="n">
        <f aca="false">IF(OR(K250="",J250=""),"",(J250-K250)*100)</f>
        <v>-1.56003039513678</v>
      </c>
      <c r="M250" s="36" t="n">
        <v>2.71109690386782</v>
      </c>
      <c r="N250" s="36" t="n">
        <v>2.06821904691509</v>
      </c>
      <c r="O250" s="36" t="n">
        <f aca="false">SQRT(M250^2+N250^2)</f>
        <v>3.40992323200744</v>
      </c>
      <c r="P250" s="55" t="n">
        <f aca="false">IF(J250="","",MAX(0,J250-1.96*O250/100))</f>
        <v>0.496022647509797</v>
      </c>
      <c r="Q250" s="55" t="n">
        <f aca="false">IF(J250="","",MIN(1,J250+1.96*O250/100))</f>
        <v>0.629691638204489</v>
      </c>
      <c r="R250" s="32" t="str">
        <f aca="false">IF(L250="","",IF(ABS(L250)&lt;=O250,"Yes","No"))</f>
        <v>Yes</v>
      </c>
      <c r="S250" s="32" t="str">
        <f aca="false">IF(L250="","",IF(ABS(L250)&lt;=1.96*O250,"Yes","No"))</f>
        <v>Yes</v>
      </c>
      <c r="T250" s="54" t="n">
        <f aca="false">IF(D250="","",ROUND(SQRT(((D250+G250)*O250/100)^2+(J250*(D250+G250)*0.07897)^2),0))</f>
        <v>39</v>
      </c>
      <c r="U250" s="32"/>
    </row>
    <row r="251" customFormat="false" ht="15" hidden="false" customHeight="false" outlineLevel="0" collapsed="false">
      <c r="A251" s="32" t="s">
        <v>386</v>
      </c>
      <c r="B251" s="32" t="s">
        <v>419</v>
      </c>
      <c r="C251" s="32" t="s">
        <v>425</v>
      </c>
      <c r="D251" s="54" t="n">
        <v>385</v>
      </c>
      <c r="E251" s="54" t="n">
        <v>437</v>
      </c>
      <c r="F251" s="65" t="n">
        <f aca="false">IF(E251="","",D251-E251)</f>
        <v>-52</v>
      </c>
      <c r="G251" s="54" t="n">
        <v>334</v>
      </c>
      <c r="H251" s="54" t="n">
        <v>364</v>
      </c>
      <c r="I251" s="65" t="n">
        <f aca="false">IF(H251="","",G251-H251)</f>
        <v>-30</v>
      </c>
      <c r="J251" s="55" t="n">
        <f aca="false">IF(OR(D251="",D251+G251=0),"",D251/(D251+G251))</f>
        <v>0.535465924895688</v>
      </c>
      <c r="K251" s="55" t="n">
        <f aca="false">IF(E251="","",E251/(E251+H251))</f>
        <v>0.545568039950062</v>
      </c>
      <c r="L251" s="66" t="n">
        <f aca="false">IF(OR(K251="",J251=""),"",(J251-K251)*100)</f>
        <v>-1.0102115054374</v>
      </c>
      <c r="M251" s="36" t="n">
        <v>2.71109690386782</v>
      </c>
      <c r="N251" s="36" t="n">
        <v>2.06821904691509</v>
      </c>
      <c r="O251" s="36" t="n">
        <f aca="false">SQRT(M251^2+N251^2)</f>
        <v>3.40992323200744</v>
      </c>
      <c r="P251" s="55" t="n">
        <f aca="false">IF(J251="","",MAX(0,J251-1.96*O251/100))</f>
        <v>0.468631429548343</v>
      </c>
      <c r="Q251" s="55" t="n">
        <f aca="false">IF(J251="","",MIN(1,J251+1.96*O251/100))</f>
        <v>0.602300420243034</v>
      </c>
      <c r="R251" s="32" t="str">
        <f aca="false">IF(L251="","",IF(ABS(L251)&lt;=O251,"Yes","No"))</f>
        <v>Yes</v>
      </c>
      <c r="S251" s="32" t="str">
        <f aca="false">IF(L251="","",IF(ABS(L251)&lt;=1.96*O251,"Yes","No"))</f>
        <v>Yes</v>
      </c>
      <c r="T251" s="54" t="n">
        <f aca="false">IF(D251="","",ROUND(SQRT(((D251+G251)*O251/100)^2+(J251*(D251+G251)*0.07897)^2),0))</f>
        <v>39</v>
      </c>
      <c r="U251" s="32"/>
    </row>
    <row r="252" customFormat="false" ht="15" hidden="false" customHeight="false" outlineLevel="0" collapsed="false">
      <c r="A252" s="32" t="s">
        <v>386</v>
      </c>
      <c r="B252" s="32" t="s">
        <v>419</v>
      </c>
      <c r="C252" s="32" t="s">
        <v>426</v>
      </c>
      <c r="D252" s="54" t="n">
        <v>232</v>
      </c>
      <c r="E252" s="54" t="n">
        <v>279</v>
      </c>
      <c r="F252" s="65" t="n">
        <f aca="false">IF(E252="","",D252-E252)</f>
        <v>-47</v>
      </c>
      <c r="G252" s="54" t="n">
        <v>205</v>
      </c>
      <c r="H252" s="54" t="n">
        <v>214</v>
      </c>
      <c r="I252" s="65" t="n">
        <f aca="false">IF(H252="","",G252-H252)</f>
        <v>-9</v>
      </c>
      <c r="J252" s="55" t="n">
        <f aca="false">IF(OR(D252="",D252+G252=0),"",D252/(D252+G252))</f>
        <v>0.530892448512586</v>
      </c>
      <c r="K252" s="55" t="n">
        <f aca="false">IF(E252="","",E252/(E252+H252))</f>
        <v>0.565922920892495</v>
      </c>
      <c r="L252" s="66" t="n">
        <f aca="false">IF(OR(K252="",J252=""),"",(J252-K252)*100)</f>
        <v>-3.50304723799092</v>
      </c>
      <c r="M252" s="36" t="n">
        <v>4.03858339778067</v>
      </c>
      <c r="N252" s="36" t="n">
        <v>2.06821904691509</v>
      </c>
      <c r="O252" s="36" t="n">
        <f aca="false">SQRT(M252^2+N252^2)</f>
        <v>4.53736552272924</v>
      </c>
      <c r="P252" s="55" t="n">
        <f aca="false">IF(J252="","",MAX(0,J252-1.96*O252/100))</f>
        <v>0.441960084267093</v>
      </c>
      <c r="Q252" s="55" t="n">
        <f aca="false">IF(J252="","",MIN(1,J252+1.96*O252/100))</f>
        <v>0.619824812758079</v>
      </c>
      <c r="R252" s="32" t="str">
        <f aca="false">IF(L252="","",IF(ABS(L252)&lt;=O252,"Yes","No"))</f>
        <v>Yes</v>
      </c>
      <c r="S252" s="32" t="str">
        <f aca="false">IF(L252="","",IF(ABS(L252)&lt;=1.96*O252,"Yes","No"))</f>
        <v>Yes</v>
      </c>
      <c r="T252" s="54" t="n">
        <f aca="false">IF(D252="","",ROUND(SQRT(((D252+G252)*O252/100)^2+(J252*(D252+G252)*0.12018)^2),0))</f>
        <v>34</v>
      </c>
      <c r="U252" s="32"/>
    </row>
    <row r="253" customFormat="false" ht="15" hidden="false" customHeight="false" outlineLevel="0" collapsed="false">
      <c r="A253" s="32" t="s">
        <v>386</v>
      </c>
      <c r="B253" s="32" t="s">
        <v>419</v>
      </c>
      <c r="C253" s="32" t="s">
        <v>427</v>
      </c>
      <c r="D253" s="54" t="n">
        <v>357</v>
      </c>
      <c r="E253" s="54" t="n">
        <v>374</v>
      </c>
      <c r="F253" s="65" t="n">
        <f aca="false">IF(E253="","",D253-E253)</f>
        <v>-17</v>
      </c>
      <c r="G253" s="54" t="n">
        <v>260</v>
      </c>
      <c r="H253" s="54" t="n">
        <v>251</v>
      </c>
      <c r="I253" s="65" t="n">
        <f aca="false">IF(H253="","",G253-H253)</f>
        <v>9</v>
      </c>
      <c r="J253" s="55" t="n">
        <f aca="false">IF(OR(D253="",D253+G253=0),"",D253/(D253+G253))</f>
        <v>0.578606158833063</v>
      </c>
      <c r="K253" s="55" t="n">
        <f aca="false">IF(E253="","",E253/(E253+H253))</f>
        <v>0.5984</v>
      </c>
      <c r="L253" s="66" t="n">
        <f aca="false">IF(OR(K253="",J253=""),"",(J253-K253)*100)</f>
        <v>-1.97938411669368</v>
      </c>
      <c r="M253" s="36" t="n">
        <v>2.71109690386782</v>
      </c>
      <c r="N253" s="36" t="n">
        <v>2.06821904691509</v>
      </c>
      <c r="O253" s="36" t="n">
        <f aca="false">SQRT(M253^2+N253^2)</f>
        <v>3.40992323200744</v>
      </c>
      <c r="P253" s="55" t="n">
        <f aca="false">IF(J253="","",MAX(0,J253-1.96*O253/100))</f>
        <v>0.511771663485718</v>
      </c>
      <c r="Q253" s="55" t="n">
        <f aca="false">IF(J253="","",MIN(1,J253+1.96*O253/100))</f>
        <v>0.645440654180409</v>
      </c>
      <c r="R253" s="32" t="str">
        <f aca="false">IF(L253="","",IF(ABS(L253)&lt;=O253,"Yes","No"))</f>
        <v>Yes</v>
      </c>
      <c r="S253" s="32" t="str">
        <f aca="false">IF(L253="","",IF(ABS(L253)&lt;=1.96*O253,"Yes","No"))</f>
        <v>Yes</v>
      </c>
      <c r="T253" s="54" t="n">
        <f aca="false">IF(D253="","",ROUND(SQRT(((D253+G253)*O253/100)^2+(J253*(D253+G253)*0.07897)^2),0))</f>
        <v>35</v>
      </c>
      <c r="U253" s="32"/>
    </row>
    <row r="254" customFormat="false" ht="15" hidden="false" customHeight="false" outlineLevel="0" collapsed="false">
      <c r="A254" s="32" t="s">
        <v>386</v>
      </c>
      <c r="B254" s="32" t="s">
        <v>419</v>
      </c>
      <c r="C254" s="32" t="s">
        <v>428</v>
      </c>
      <c r="D254" s="54" t="n">
        <v>233</v>
      </c>
      <c r="E254" s="54" t="n">
        <v>245</v>
      </c>
      <c r="F254" s="65" t="n">
        <f aca="false">IF(E254="","",D254-E254)</f>
        <v>-12</v>
      </c>
      <c r="G254" s="54" t="n">
        <v>162</v>
      </c>
      <c r="H254" s="54" t="n">
        <v>160</v>
      </c>
      <c r="I254" s="65" t="n">
        <f aca="false">IF(H254="","",G254-H254)</f>
        <v>2</v>
      </c>
      <c r="J254" s="55" t="n">
        <f aca="false">IF(OR(D254="",D254+G254=0),"",D254/(D254+G254))</f>
        <v>0.589873417721519</v>
      </c>
      <c r="K254" s="55" t="n">
        <f aca="false">IF(E254="","",E254/(E254+H254))</f>
        <v>0.604938271604938</v>
      </c>
      <c r="L254" s="66" t="n">
        <f aca="false">IF(OR(K254="",J254=""),"",(J254-K254)*100)</f>
        <v>-1.50648538834193</v>
      </c>
      <c r="M254" s="36" t="n">
        <v>4.03858339778067</v>
      </c>
      <c r="N254" s="36" t="n">
        <v>2.06821904691509</v>
      </c>
      <c r="O254" s="36" t="n">
        <f aca="false">SQRT(M254^2+N254^2)</f>
        <v>4.53736552272924</v>
      </c>
      <c r="P254" s="55" t="n">
        <f aca="false">IF(J254="","",MAX(0,J254-1.96*O254/100))</f>
        <v>0.500941053476026</v>
      </c>
      <c r="Q254" s="55" t="n">
        <f aca="false">IF(J254="","",MIN(1,J254+1.96*O254/100))</f>
        <v>0.678805781967012</v>
      </c>
      <c r="R254" s="32" t="str">
        <f aca="false">IF(L254="","",IF(ABS(L254)&lt;=O254,"Yes","No"))</f>
        <v>Yes</v>
      </c>
      <c r="S254" s="32" t="str">
        <f aca="false">IF(L254="","",IF(ABS(L254)&lt;=1.96*O254,"Yes","No"))</f>
        <v>Yes</v>
      </c>
      <c r="T254" s="54" t="n">
        <f aca="false">IF(D254="","",ROUND(SQRT(((D254+G254)*O254/100)^2+(J254*(D254+G254)*0.12018)^2),0))</f>
        <v>33</v>
      </c>
      <c r="U254" s="32"/>
    </row>
    <row r="255" customFormat="false" ht="15" hidden="false" customHeight="false" outlineLevel="0" collapsed="false">
      <c r="A255" s="32" t="s">
        <v>386</v>
      </c>
      <c r="B255" s="32" t="s">
        <v>419</v>
      </c>
      <c r="C255" s="32" t="s">
        <v>429</v>
      </c>
      <c r="D255" s="54" t="n">
        <v>248</v>
      </c>
      <c r="E255" s="54" t="n">
        <v>276</v>
      </c>
      <c r="F255" s="65" t="n">
        <f aca="false">IF(E255="","",D255-E255)</f>
        <v>-28</v>
      </c>
      <c r="G255" s="54" t="n">
        <v>252</v>
      </c>
      <c r="H255" s="54" t="n">
        <v>276</v>
      </c>
      <c r="I255" s="65" t="n">
        <f aca="false">IF(H255="","",G255-H255)</f>
        <v>-24</v>
      </c>
      <c r="J255" s="55" t="n">
        <f aca="false">IF(OR(D255="",D255+G255=0),"",D255/(D255+G255))</f>
        <v>0.496</v>
      </c>
      <c r="K255" s="55" t="n">
        <f aca="false">IF(E255="","",E255/(E255+H255))</f>
        <v>0.5</v>
      </c>
      <c r="L255" s="66" t="n">
        <f aca="false">IF(OR(K255="",J255=""),"",(J255-K255)*100)</f>
        <v>-0.4</v>
      </c>
      <c r="M255" s="36" t="n">
        <v>4.03858339778067</v>
      </c>
      <c r="N255" s="36" t="n">
        <v>2.06821904691509</v>
      </c>
      <c r="O255" s="36" t="n">
        <f aca="false">SQRT(M255^2+N255^2)</f>
        <v>4.53736552272924</v>
      </c>
      <c r="P255" s="55" t="n">
        <f aca="false">IF(J255="","",MAX(0,J255-1.96*O255/100))</f>
        <v>0.407067635754507</v>
      </c>
      <c r="Q255" s="55" t="n">
        <f aca="false">IF(J255="","",MIN(1,J255+1.96*O255/100))</f>
        <v>0.584932364245493</v>
      </c>
      <c r="R255" s="32" t="str">
        <f aca="false">IF(L255="","",IF(ABS(L255)&lt;=O255,"Yes","No"))</f>
        <v>Yes</v>
      </c>
      <c r="S255" s="32" t="str">
        <f aca="false">IF(L255="","",IF(ABS(L255)&lt;=1.96*O255,"Yes","No"))</f>
        <v>Yes</v>
      </c>
      <c r="T255" s="54" t="n">
        <f aca="false">IF(D255="","",ROUND(SQRT(((D255+G255)*O255/100)^2+(J255*(D255+G255)*0.12018)^2),0))</f>
        <v>37</v>
      </c>
      <c r="U255" s="32"/>
    </row>
    <row r="256" customFormat="false" ht="15" hidden="false" customHeight="false" outlineLevel="0" collapsed="false">
      <c r="A256" s="32" t="s">
        <v>386</v>
      </c>
      <c r="B256" s="32" t="s">
        <v>419</v>
      </c>
      <c r="C256" s="32" t="s">
        <v>430</v>
      </c>
      <c r="D256" s="54" t="n">
        <v>299</v>
      </c>
      <c r="E256" s="54" t="n">
        <v>353</v>
      </c>
      <c r="F256" s="65" t="n">
        <f aca="false">IF(E256="","",D256-E256)</f>
        <v>-54</v>
      </c>
      <c r="G256" s="54" t="n">
        <v>254</v>
      </c>
      <c r="H256" s="54" t="n">
        <v>293</v>
      </c>
      <c r="I256" s="65" t="n">
        <f aca="false">IF(H256="","",G256-H256)</f>
        <v>-39</v>
      </c>
      <c r="J256" s="55" t="n">
        <f aca="false">IF(OR(D256="",D256+G256=0),"",D256/(D256+G256))</f>
        <v>0.540687160940326</v>
      </c>
      <c r="K256" s="55" t="n">
        <f aca="false">IF(E256="","",E256/(E256+H256))</f>
        <v>0.546439628482972</v>
      </c>
      <c r="L256" s="66" t="n">
        <f aca="false">IF(OR(K256="",J256=""),"",(J256-K256)*100)</f>
        <v>-0.575246754264658</v>
      </c>
      <c r="M256" s="36" t="n">
        <v>2.71109690386782</v>
      </c>
      <c r="N256" s="36" t="n">
        <v>2.06821904691509</v>
      </c>
      <c r="O256" s="36" t="n">
        <f aca="false">SQRT(M256^2+N256^2)</f>
        <v>3.40992323200744</v>
      </c>
      <c r="P256" s="55" t="n">
        <f aca="false">IF(J256="","",MAX(0,J256-1.96*O256/100))</f>
        <v>0.47385266559298</v>
      </c>
      <c r="Q256" s="55" t="n">
        <f aca="false">IF(J256="","",MIN(1,J256+1.96*O256/100))</f>
        <v>0.607521656287671</v>
      </c>
      <c r="R256" s="32" t="str">
        <f aca="false">IF(L256="","",IF(ABS(L256)&lt;=O256,"Yes","No"))</f>
        <v>Yes</v>
      </c>
      <c r="S256" s="32" t="str">
        <f aca="false">IF(L256="","",IF(ABS(L256)&lt;=1.96*O256,"Yes","No"))</f>
        <v>Yes</v>
      </c>
      <c r="T256" s="54" t="n">
        <f aca="false">IF(D256="","",ROUND(SQRT(((D256+G256)*O256/100)^2+(J256*(D256+G256)*0.07897)^2),0))</f>
        <v>30</v>
      </c>
      <c r="U256" s="32"/>
    </row>
    <row r="257" customFormat="false" ht="15" hidden="false" customHeight="false" outlineLevel="0" collapsed="false">
      <c r="A257" s="32" t="s">
        <v>386</v>
      </c>
      <c r="B257" s="32" t="s">
        <v>419</v>
      </c>
      <c r="C257" s="32" t="s">
        <v>431</v>
      </c>
      <c r="D257" s="54" t="n">
        <v>370</v>
      </c>
      <c r="E257" s="54" t="n">
        <v>400</v>
      </c>
      <c r="F257" s="65" t="n">
        <f aca="false">IF(E257="","",D257-E257)</f>
        <v>-30</v>
      </c>
      <c r="G257" s="54" t="n">
        <v>276</v>
      </c>
      <c r="H257" s="54" t="n">
        <v>303</v>
      </c>
      <c r="I257" s="65" t="n">
        <f aca="false">IF(H257="","",G257-H257)</f>
        <v>-27</v>
      </c>
      <c r="J257" s="55" t="n">
        <f aca="false">IF(OR(D257="",D257+G257=0),"",D257/(D257+G257))</f>
        <v>0.572755417956656</v>
      </c>
      <c r="K257" s="55" t="n">
        <f aca="false">IF(E257="","",E257/(E257+H257))</f>
        <v>0.568990042674253</v>
      </c>
      <c r="L257" s="66" t="n">
        <f aca="false">IF(OR(K257="",J257=""),"",(J257-K257)*100)</f>
        <v>0.376537528240306</v>
      </c>
      <c r="M257" s="36" t="n">
        <v>2.71109690386782</v>
      </c>
      <c r="N257" s="36" t="n">
        <v>2.06821904691509</v>
      </c>
      <c r="O257" s="36" t="n">
        <f aca="false">SQRT(M257^2+N257^2)</f>
        <v>3.40992323200744</v>
      </c>
      <c r="P257" s="55" t="n">
        <f aca="false">IF(J257="","",MAX(0,J257-1.96*O257/100))</f>
        <v>0.50592092260931</v>
      </c>
      <c r="Q257" s="55" t="n">
        <f aca="false">IF(J257="","",MIN(1,J257+1.96*O257/100))</f>
        <v>0.639589913304002</v>
      </c>
      <c r="R257" s="32" t="str">
        <f aca="false">IF(L257="","",IF(ABS(L257)&lt;=O257,"Yes","No"))</f>
        <v>Yes</v>
      </c>
      <c r="S257" s="32" t="str">
        <f aca="false">IF(L257="","",IF(ABS(L257)&lt;=1.96*O257,"Yes","No"))</f>
        <v>Yes</v>
      </c>
      <c r="T257" s="54" t="n">
        <f aca="false">IF(D257="","",ROUND(SQRT(((D257+G257)*O257/100)^2+(J257*(D257+G257)*0.07897)^2),0))</f>
        <v>37</v>
      </c>
      <c r="U257" s="32"/>
    </row>
    <row r="258" customFormat="false" ht="15" hidden="false" customHeight="false" outlineLevel="0" collapsed="false">
      <c r="A258" s="32" t="s">
        <v>386</v>
      </c>
      <c r="B258" s="32" t="s">
        <v>419</v>
      </c>
      <c r="C258" s="32" t="s">
        <v>432</v>
      </c>
      <c r="D258" s="54" t="n">
        <v>317</v>
      </c>
      <c r="E258" s="54" t="n">
        <v>356</v>
      </c>
      <c r="F258" s="65" t="n">
        <f aca="false">IF(E258="","",D258-E258)</f>
        <v>-39</v>
      </c>
      <c r="G258" s="54" t="n">
        <v>309</v>
      </c>
      <c r="H258" s="54" t="n">
        <v>330</v>
      </c>
      <c r="I258" s="65" t="n">
        <f aca="false">IF(H258="","",G258-H258)</f>
        <v>-21</v>
      </c>
      <c r="J258" s="55" t="n">
        <f aca="false">IF(OR(D258="",D258+G258=0),"",D258/(D258+G258))</f>
        <v>0.506389776357827</v>
      </c>
      <c r="K258" s="55" t="n">
        <f aca="false">IF(E258="","",E258/(E258+H258))</f>
        <v>0.518950437317784</v>
      </c>
      <c r="L258" s="66" t="n">
        <f aca="false">IF(OR(K258="",J258=""),"",(J258-K258)*100)</f>
        <v>-1.25606609599568</v>
      </c>
      <c r="M258" s="36" t="n">
        <v>2.71109690386782</v>
      </c>
      <c r="N258" s="36" t="n">
        <v>2.06821904691509</v>
      </c>
      <c r="O258" s="36" t="n">
        <f aca="false">SQRT(M258^2+N258^2)</f>
        <v>3.40992323200744</v>
      </c>
      <c r="P258" s="55" t="n">
        <f aca="false">IF(J258="","",MAX(0,J258-1.96*O258/100))</f>
        <v>0.439555281010482</v>
      </c>
      <c r="Q258" s="55" t="n">
        <f aca="false">IF(J258="","",MIN(1,J258+1.96*O258/100))</f>
        <v>0.573224271705173</v>
      </c>
      <c r="R258" s="32" t="str">
        <f aca="false">IF(L258="","",IF(ABS(L258)&lt;=O258,"Yes","No"))</f>
        <v>Yes</v>
      </c>
      <c r="S258" s="32" t="str">
        <f aca="false">IF(L258="","",IF(ABS(L258)&lt;=1.96*O258,"Yes","No"))</f>
        <v>Yes</v>
      </c>
      <c r="T258" s="54" t="n">
        <f aca="false">IF(D258="","",ROUND(SQRT(((D258+G258)*O258/100)^2+(J258*(D258+G258)*0.07897)^2),0))</f>
        <v>33</v>
      </c>
      <c r="U258" s="32"/>
    </row>
    <row r="259" customFormat="false" ht="15" hidden="false" customHeight="false" outlineLevel="0" collapsed="false">
      <c r="A259" s="32" t="s">
        <v>386</v>
      </c>
      <c r="B259" s="32" t="s">
        <v>419</v>
      </c>
      <c r="C259" s="32" t="s">
        <v>433</v>
      </c>
      <c r="D259" s="54" t="n">
        <v>719</v>
      </c>
      <c r="E259" s="54" t="n">
        <v>719</v>
      </c>
      <c r="F259" s="65" t="n">
        <f aca="false">IF(E259="","",D259-E259)</f>
        <v>0</v>
      </c>
      <c r="G259" s="54" t="n">
        <v>535</v>
      </c>
      <c r="H259" s="54" t="n">
        <v>538</v>
      </c>
      <c r="I259" s="65" t="n">
        <f aca="false">IF(H259="","",G259-H259)</f>
        <v>-3</v>
      </c>
      <c r="J259" s="55" t="n">
        <f aca="false">IF(OR(D259="",D259+G259=0),"",D259/(D259+G259))</f>
        <v>0.573365231259968</v>
      </c>
      <c r="K259" s="55" t="n">
        <f aca="false">IF(E259="","",E259/(E259+H259))</f>
        <v>0.571996817820207</v>
      </c>
      <c r="L259" s="66" t="n">
        <f aca="false">IF(OR(K259="",J259=""),"",(J259-K259)*100)</f>
        <v>0.136841343976124</v>
      </c>
      <c r="M259" s="36" t="n">
        <v>2.38682338309964</v>
      </c>
      <c r="N259" s="36" t="n">
        <v>2.06821904691509</v>
      </c>
      <c r="O259" s="36" t="n">
        <f aca="false">SQRT(M259^2+N259^2)</f>
        <v>3.15823619891445</v>
      </c>
      <c r="P259" s="55" t="n">
        <f aca="false">IF(J259="","",MAX(0,J259-1.96*O259/100))</f>
        <v>0.511463801761245</v>
      </c>
      <c r="Q259" s="55" t="n">
        <f aca="false">IF(J259="","",MIN(1,J259+1.96*O259/100))</f>
        <v>0.635266660758691</v>
      </c>
      <c r="R259" s="32" t="str">
        <f aca="false">IF(L259="","",IF(ABS(L259)&lt;=O259,"Yes","No"))</f>
        <v>Yes</v>
      </c>
      <c r="S259" s="32" t="str">
        <f aca="false">IF(L259="","",IF(ABS(L259)&lt;=1.96*O259,"Yes","No"))</f>
        <v>Yes</v>
      </c>
      <c r="T259" s="54" t="n">
        <f aca="false">IF(D259="","",ROUND(SQRT(((D259+G259)*O259/100)^2+(J259*(D259+G259)*0.07933)^2),0))</f>
        <v>69</v>
      </c>
      <c r="U259" s="32"/>
    </row>
    <row r="260" customFormat="false" ht="15" hidden="false" customHeight="false" outlineLevel="0" collapsed="false">
      <c r="A260" s="32" t="s">
        <v>386</v>
      </c>
      <c r="B260" s="32" t="s">
        <v>419</v>
      </c>
      <c r="C260" s="32" t="s">
        <v>434</v>
      </c>
      <c r="D260" s="54" t="n">
        <v>337</v>
      </c>
      <c r="E260" s="54" t="n">
        <v>391</v>
      </c>
      <c r="F260" s="65" t="n">
        <f aca="false">IF(E260="","",D260-E260)</f>
        <v>-54</v>
      </c>
      <c r="G260" s="54" t="n">
        <v>343</v>
      </c>
      <c r="H260" s="54" t="n">
        <v>384</v>
      </c>
      <c r="I260" s="65" t="n">
        <f aca="false">IF(H260="","",G260-H260)</f>
        <v>-41</v>
      </c>
      <c r="J260" s="55" t="n">
        <f aca="false">IF(OR(D260="",D260+G260=0),"",D260/(D260+G260))</f>
        <v>0.495588235294118</v>
      </c>
      <c r="K260" s="55" t="n">
        <f aca="false">IF(E260="","",E260/(E260+H260))</f>
        <v>0.504516129032258</v>
      </c>
      <c r="L260" s="66" t="n">
        <f aca="false">IF(OR(K260="",J260=""),"",(J260-K260)*100)</f>
        <v>-0.89278937381404</v>
      </c>
      <c r="M260" s="36" t="n">
        <v>2.71109690386782</v>
      </c>
      <c r="N260" s="36" t="n">
        <v>2.06821904691509</v>
      </c>
      <c r="O260" s="36" t="n">
        <f aca="false">SQRT(M260^2+N260^2)</f>
        <v>3.40992323200744</v>
      </c>
      <c r="P260" s="55" t="n">
        <f aca="false">IF(J260="","",MAX(0,J260-1.96*O260/100))</f>
        <v>0.428753739946772</v>
      </c>
      <c r="Q260" s="55" t="n">
        <f aca="false">IF(J260="","",MIN(1,J260+1.96*O260/100))</f>
        <v>0.562422730641464</v>
      </c>
      <c r="R260" s="32" t="str">
        <f aca="false">IF(L260="","",IF(ABS(L260)&lt;=O260,"Yes","No"))</f>
        <v>Yes</v>
      </c>
      <c r="S260" s="32" t="str">
        <f aca="false">IF(L260="","",IF(ABS(L260)&lt;=1.96*O260,"Yes","No"))</f>
        <v>Yes</v>
      </c>
      <c r="T260" s="54" t="n">
        <f aca="false">IF(D260="","",ROUND(SQRT(((D260+G260)*O260/100)^2+(J260*(D260+G260)*0.07897)^2),0))</f>
        <v>35</v>
      </c>
      <c r="U260" s="32"/>
    </row>
    <row r="261" customFormat="false" ht="15" hidden="false" customHeight="false" outlineLevel="0" collapsed="false">
      <c r="A261" s="32" t="s">
        <v>386</v>
      </c>
      <c r="B261" s="32" t="s">
        <v>419</v>
      </c>
      <c r="C261" s="32" t="s">
        <v>435</v>
      </c>
      <c r="D261" s="54" t="n">
        <v>378</v>
      </c>
      <c r="E261" s="54" t="n">
        <v>395</v>
      </c>
      <c r="F261" s="65" t="n">
        <f aca="false">IF(E261="","",D261-E261)</f>
        <v>-17</v>
      </c>
      <c r="G261" s="54" t="n">
        <v>339</v>
      </c>
      <c r="H261" s="54" t="n">
        <v>387</v>
      </c>
      <c r="I261" s="65" t="n">
        <f aca="false">IF(H261="","",G261-H261)</f>
        <v>-48</v>
      </c>
      <c r="J261" s="55" t="n">
        <f aca="false">IF(OR(D261="",D261+G261=0),"",D261/(D261+G261))</f>
        <v>0.527196652719665</v>
      </c>
      <c r="K261" s="55" t="n">
        <f aca="false">IF(E261="","",E261/(E261+H261))</f>
        <v>0.505115089514067</v>
      </c>
      <c r="L261" s="66" t="n">
        <f aca="false">IF(OR(K261="",J261=""),"",(J261-K261)*100)</f>
        <v>2.20815632055988</v>
      </c>
      <c r="M261" s="36" t="n">
        <v>2.71109690386782</v>
      </c>
      <c r="N261" s="36" t="n">
        <v>2.06821904691509</v>
      </c>
      <c r="O261" s="36" t="n">
        <f aca="false">SQRT(M261^2+N261^2)</f>
        <v>3.40992323200744</v>
      </c>
      <c r="P261" s="55" t="n">
        <f aca="false">IF(J261="","",MAX(0,J261-1.96*O261/100))</f>
        <v>0.46036215737232</v>
      </c>
      <c r="Q261" s="55" t="n">
        <f aca="false">IF(J261="","",MIN(1,J261+1.96*O261/100))</f>
        <v>0.594031148067011</v>
      </c>
      <c r="R261" s="32" t="str">
        <f aca="false">IF(L261="","",IF(ABS(L261)&lt;=O261,"Yes","No"))</f>
        <v>Yes</v>
      </c>
      <c r="S261" s="32" t="str">
        <f aca="false">IF(L261="","",IF(ABS(L261)&lt;=1.96*O261,"Yes","No"))</f>
        <v>Yes</v>
      </c>
      <c r="T261" s="54" t="n">
        <f aca="false">IF(D261="","",ROUND(SQRT(((D261+G261)*O261/100)^2+(J261*(D261+G261)*0.07897)^2),0))</f>
        <v>39</v>
      </c>
      <c r="U261" s="32"/>
    </row>
    <row r="262" customFormat="false" ht="15" hidden="false" customHeight="false" outlineLevel="0" collapsed="false">
      <c r="A262" s="32" t="s">
        <v>386</v>
      </c>
      <c r="B262" s="32" t="s">
        <v>419</v>
      </c>
      <c r="C262" s="32" t="s">
        <v>436</v>
      </c>
      <c r="D262" s="54" t="n">
        <v>362</v>
      </c>
      <c r="E262" s="54" t="n">
        <v>407</v>
      </c>
      <c r="F262" s="65" t="n">
        <f aca="false">IF(E262="","",D262-E262)</f>
        <v>-45</v>
      </c>
      <c r="G262" s="54" t="n">
        <v>321</v>
      </c>
      <c r="H262" s="54" t="n">
        <v>347</v>
      </c>
      <c r="I262" s="65" t="n">
        <f aca="false">IF(H262="","",G262-H262)</f>
        <v>-26</v>
      </c>
      <c r="J262" s="55" t="n">
        <f aca="false">IF(OR(D262="",D262+G262=0),"",D262/(D262+G262))</f>
        <v>0.530014641288433</v>
      </c>
      <c r="K262" s="55" t="n">
        <f aca="false">IF(E262="","",E262/(E262+H262))</f>
        <v>0.539787798408488</v>
      </c>
      <c r="L262" s="66" t="n">
        <f aca="false">IF(OR(K262="",J262=""),"",(J262-K262)*100)</f>
        <v>-0.977315712005478</v>
      </c>
      <c r="M262" s="36" t="n">
        <v>2.71109690386782</v>
      </c>
      <c r="N262" s="36" t="n">
        <v>2.06821904691509</v>
      </c>
      <c r="O262" s="36" t="n">
        <f aca="false">SQRT(M262^2+N262^2)</f>
        <v>3.40992323200744</v>
      </c>
      <c r="P262" s="55" t="n">
        <f aca="false">IF(J262="","",MAX(0,J262-1.96*O262/100))</f>
        <v>0.463180145941088</v>
      </c>
      <c r="Q262" s="55" t="n">
        <f aca="false">IF(J262="","",MIN(1,J262+1.96*O262/100))</f>
        <v>0.596849136635779</v>
      </c>
      <c r="R262" s="32" t="str">
        <f aca="false">IF(L262="","",IF(ABS(L262)&lt;=O262,"Yes","No"))</f>
        <v>Yes</v>
      </c>
      <c r="S262" s="32" t="str">
        <f aca="false">IF(L262="","",IF(ABS(L262)&lt;=1.96*O262,"Yes","No"))</f>
        <v>Yes</v>
      </c>
      <c r="T262" s="54" t="n">
        <f aca="false">IF(D262="","",ROUND(SQRT(((D262+G262)*O262/100)^2+(J262*(D262+G262)*0.07897)^2),0))</f>
        <v>37</v>
      </c>
      <c r="U262" s="32"/>
    </row>
    <row r="263" customFormat="false" ht="15" hidden="false" customHeight="false" outlineLevel="0" collapsed="false">
      <c r="A263" s="32" t="s">
        <v>386</v>
      </c>
      <c r="B263" s="32" t="s">
        <v>437</v>
      </c>
      <c r="C263" s="32" t="s">
        <v>438</v>
      </c>
      <c r="D263" s="54" t="n">
        <v>627</v>
      </c>
      <c r="E263" s="54" t="n">
        <v>730</v>
      </c>
      <c r="F263" s="65" t="n">
        <f aca="false">IF(E263="","",D263-E263)</f>
        <v>-103</v>
      </c>
      <c r="G263" s="54" t="n">
        <v>1011</v>
      </c>
      <c r="H263" s="54" t="n">
        <v>1145</v>
      </c>
      <c r="I263" s="65" t="n">
        <f aca="false">IF(H263="","",G263-H263)</f>
        <v>-134</v>
      </c>
      <c r="J263" s="55" t="n">
        <f aca="false">IF(OR(D263="",D263+G263=0),"",D263/(D263+G263))</f>
        <v>0.382783882783883</v>
      </c>
      <c r="K263" s="55" t="n">
        <f aca="false">IF(E263="","",E263/(E263+H263))</f>
        <v>0.389333333333333</v>
      </c>
      <c r="L263" s="66" t="n">
        <f aca="false">IF(OR(K263="",J263=""),"",(J263-K263)*100)</f>
        <v>-0.654945054945055</v>
      </c>
      <c r="M263" s="36" t="n">
        <v>2.38682338309964</v>
      </c>
      <c r="N263" s="36" t="n">
        <v>2.06821904691509</v>
      </c>
      <c r="O263" s="36" t="n">
        <f aca="false">SQRT(M263^2+N263^2)</f>
        <v>3.15823619891445</v>
      </c>
      <c r="P263" s="55" t="n">
        <f aca="false">IF(J263="","",MAX(0,J263-1.96*O263/100))</f>
        <v>0.32088245328516</v>
      </c>
      <c r="Q263" s="55" t="n">
        <f aca="false">IF(J263="","",MIN(1,J263+1.96*O263/100))</f>
        <v>0.444685312282606</v>
      </c>
      <c r="R263" s="32" t="str">
        <f aca="false">IF(L263="","",IF(ABS(L263)&lt;=O263,"Yes","No"))</f>
        <v>Yes</v>
      </c>
      <c r="S263" s="32" t="str">
        <f aca="false">IF(L263="","",IF(ABS(L263)&lt;=1.96*O263,"Yes","No"))</f>
        <v>Yes</v>
      </c>
      <c r="T263" s="54" t="n">
        <f aca="false">IF(D263="","",ROUND(SQRT(((D263+G263)*O263/100)^2+(J263*(D263+G263)*0.07933)^2),0))</f>
        <v>72</v>
      </c>
      <c r="U263" s="32"/>
    </row>
    <row r="264" customFormat="false" ht="15" hidden="false" customHeight="false" outlineLevel="0" collapsed="false">
      <c r="A264" s="32" t="s">
        <v>386</v>
      </c>
      <c r="B264" s="32" t="s">
        <v>437</v>
      </c>
      <c r="C264" s="32" t="s">
        <v>439</v>
      </c>
      <c r="D264" s="54" t="n">
        <v>556</v>
      </c>
      <c r="E264" s="54" t="n">
        <v>692</v>
      </c>
      <c r="F264" s="65" t="n">
        <f aca="false">IF(E264="","",D264-E264)</f>
        <v>-136</v>
      </c>
      <c r="G264" s="54" t="n">
        <v>837</v>
      </c>
      <c r="H264" s="54" t="n">
        <v>909</v>
      </c>
      <c r="I264" s="65" t="n">
        <f aca="false">IF(H264="","",G264-H264)</f>
        <v>-72</v>
      </c>
      <c r="J264" s="55" t="n">
        <f aca="false">IF(OR(D264="",D264+G264=0),"",D264/(D264+G264))</f>
        <v>0.399138549892319</v>
      </c>
      <c r="K264" s="55" t="n">
        <f aca="false">IF(E264="","",E264/(E264+H264))</f>
        <v>0.432229856339788</v>
      </c>
      <c r="L264" s="66" t="n">
        <f aca="false">IF(OR(K264="",J264=""),"",(J264-K264)*100)</f>
        <v>-3.30913064474689</v>
      </c>
      <c r="M264" s="36" t="n">
        <v>2.38682338309964</v>
      </c>
      <c r="N264" s="36" t="n">
        <v>2.06821904691509</v>
      </c>
      <c r="O264" s="36" t="n">
        <f aca="false">SQRT(M264^2+N264^2)</f>
        <v>3.15823619891445</v>
      </c>
      <c r="P264" s="55" t="n">
        <f aca="false">IF(J264="","",MAX(0,J264-1.96*O264/100))</f>
        <v>0.337237120393596</v>
      </c>
      <c r="Q264" s="55" t="n">
        <f aca="false">IF(J264="","",MIN(1,J264+1.96*O264/100))</f>
        <v>0.461039979391042</v>
      </c>
      <c r="R264" s="32" t="str">
        <f aca="false">IF(L264="","",IF(ABS(L264)&lt;=O264,"Yes","No"))</f>
        <v>No</v>
      </c>
      <c r="S264" s="32" t="str">
        <f aca="false">IF(L264="","",IF(ABS(L264)&lt;=1.96*O264,"Yes","No"))</f>
        <v>Yes</v>
      </c>
      <c r="T264" s="54" t="n">
        <f aca="false">IF(D264="","",ROUND(SQRT(((D264+G264)*O264/100)^2+(J264*(D264+G264)*0.07933)^2),0))</f>
        <v>62</v>
      </c>
      <c r="U264" s="32"/>
    </row>
    <row r="265" customFormat="false" ht="15" hidden="false" customHeight="false" outlineLevel="0" collapsed="false">
      <c r="A265" s="32" t="s">
        <v>386</v>
      </c>
      <c r="B265" s="32" t="s">
        <v>437</v>
      </c>
      <c r="C265" s="32" t="s">
        <v>440</v>
      </c>
      <c r="D265" s="54" t="n">
        <v>289</v>
      </c>
      <c r="E265" s="54" t="n">
        <v>315</v>
      </c>
      <c r="F265" s="65" t="n">
        <f aca="false">IF(E265="","",D265-E265)</f>
        <v>-26</v>
      </c>
      <c r="G265" s="54" t="n">
        <v>522</v>
      </c>
      <c r="H265" s="54" t="n">
        <v>608</v>
      </c>
      <c r="I265" s="65" t="n">
        <f aca="false">IF(H265="","",G265-H265)</f>
        <v>-86</v>
      </c>
      <c r="J265" s="55" t="n">
        <f aca="false">IF(OR(D265="",D265+G265=0),"",D265/(D265+G265))</f>
        <v>0.356350184956843</v>
      </c>
      <c r="K265" s="55" t="n">
        <f aca="false">IF(E265="","",E265/(E265+H265))</f>
        <v>0.341278439869989</v>
      </c>
      <c r="L265" s="66" t="n">
        <f aca="false">IF(OR(K265="",J265=""),"",(J265-K265)*100)</f>
        <v>1.50717450868542</v>
      </c>
      <c r="M265" s="36" t="n">
        <v>2.71109690386782</v>
      </c>
      <c r="N265" s="36" t="n">
        <v>2.06821904691509</v>
      </c>
      <c r="O265" s="36" t="n">
        <f aca="false">SQRT(M265^2+N265^2)</f>
        <v>3.40992323200744</v>
      </c>
      <c r="P265" s="55" t="n">
        <f aca="false">IF(J265="","",MAX(0,J265-1.96*O265/100))</f>
        <v>0.289515689609498</v>
      </c>
      <c r="Q265" s="55" t="n">
        <f aca="false">IF(J265="","",MIN(1,J265+1.96*O265/100))</f>
        <v>0.423184680304189</v>
      </c>
      <c r="R265" s="32" t="str">
        <f aca="false">IF(L265="","",IF(ABS(L265)&lt;=O265,"Yes","No"))</f>
        <v>Yes</v>
      </c>
      <c r="S265" s="32" t="str">
        <f aca="false">IF(L265="","",IF(ABS(L265)&lt;=1.96*O265,"Yes","No"))</f>
        <v>Yes</v>
      </c>
      <c r="T265" s="54" t="n">
        <f aca="false">IF(D265="","",ROUND(SQRT(((D265+G265)*O265/100)^2+(J265*(D265+G265)*0.07897)^2),0))</f>
        <v>36</v>
      </c>
      <c r="U265" s="32"/>
    </row>
    <row r="266" customFormat="false" ht="15" hidden="false" customHeight="false" outlineLevel="0" collapsed="false">
      <c r="A266" s="32" t="s">
        <v>386</v>
      </c>
      <c r="B266" s="32" t="s">
        <v>441</v>
      </c>
      <c r="C266" s="32" t="s">
        <v>441</v>
      </c>
      <c r="D266" s="54" t="n">
        <v>24</v>
      </c>
      <c r="E266" s="54" t="n">
        <v>31</v>
      </c>
      <c r="F266" s="65" t="n">
        <f aca="false">IF(E266="","",D266-E266)</f>
        <v>-7</v>
      </c>
      <c r="G266" s="54" t="n">
        <v>45</v>
      </c>
      <c r="H266" s="54" t="n">
        <v>55</v>
      </c>
      <c r="I266" s="65" t="n">
        <f aca="false">IF(H266="","",G266-H266)</f>
        <v>-10</v>
      </c>
      <c r="J266" s="55" t="n">
        <f aca="false">IF(OR(D266="",D266+G266=0),"",D266/(D266+G266))</f>
        <v>0.347826086956522</v>
      </c>
      <c r="K266" s="55" t="n">
        <f aca="false">IF(E266="","",E266/(E266+H266))</f>
        <v>0.36046511627907</v>
      </c>
      <c r="L266" s="66" t="n">
        <f aca="false">IF(OR(K266="",J266=""),"",(J266-K266)*100)</f>
        <v>-1.2639029322548</v>
      </c>
      <c r="M266" s="36" t="n">
        <v>4.03858339778067</v>
      </c>
      <c r="N266" s="36" t="n">
        <v>2.06821904691509</v>
      </c>
      <c r="O266" s="36" t="n">
        <f aca="false">SQRT(M266^2+N266^2)</f>
        <v>4.53736552272924</v>
      </c>
      <c r="P266" s="55" t="n">
        <f aca="false">IF(J266="","",MAX(0,J266-1.96*O266/100))</f>
        <v>0.258893722711029</v>
      </c>
      <c r="Q266" s="55" t="n">
        <f aca="false">IF(J266="","",MIN(1,J266+1.96*O266/100))</f>
        <v>0.436758451202015</v>
      </c>
      <c r="R266" s="32" t="str">
        <f aca="false">IF(L266="","",IF(ABS(L266)&lt;=O266,"Yes","No"))</f>
        <v>Yes</v>
      </c>
      <c r="S266" s="32" t="str">
        <f aca="false">IF(L266="","",IF(ABS(L266)&lt;=1.96*O266,"Yes","No"))</f>
        <v>Yes</v>
      </c>
      <c r="T266" s="54" t="n">
        <f aca="false">IF(D266="","",ROUND(SQRT(((D266+G266)*O266/100)^2+(J266*(D266+G266)*0.12018)^2),0))</f>
        <v>4</v>
      </c>
      <c r="U266" s="32"/>
    </row>
    <row r="267" customFormat="false" ht="15" hidden="false" customHeight="false" outlineLevel="0" collapsed="false">
      <c r="A267" s="32" t="s">
        <v>386</v>
      </c>
      <c r="B267" s="32" t="s">
        <v>442</v>
      </c>
      <c r="C267" s="32" t="s">
        <v>443</v>
      </c>
      <c r="D267" s="54" t="n">
        <v>438</v>
      </c>
      <c r="E267" s="54" t="n">
        <v>551</v>
      </c>
      <c r="F267" s="65" t="n">
        <f aca="false">IF(E267="","",D267-E267)</f>
        <v>-113</v>
      </c>
      <c r="G267" s="54" t="n">
        <v>657</v>
      </c>
      <c r="H267" s="54" t="n">
        <v>740</v>
      </c>
      <c r="I267" s="65" t="n">
        <f aca="false">IF(H267="","",G267-H267)</f>
        <v>-83</v>
      </c>
      <c r="J267" s="55" t="n">
        <f aca="false">IF(OR(D267="",D267+G267=0),"",D267/(D267+G267))</f>
        <v>0.4</v>
      </c>
      <c r="K267" s="55" t="n">
        <f aca="false">IF(E267="","",E267/(E267+H267))</f>
        <v>0.426800929512006</v>
      </c>
      <c r="L267" s="66" t="n">
        <f aca="false">IF(OR(K267="",J267=""),"",(J267-K267)*100)</f>
        <v>-2.68009295120062</v>
      </c>
      <c r="M267" s="36" t="n">
        <v>2.38682338309964</v>
      </c>
      <c r="N267" s="36" t="n">
        <v>2.06821904691509</v>
      </c>
      <c r="O267" s="36" t="n">
        <f aca="false">SQRT(M267^2+N267^2)</f>
        <v>3.15823619891445</v>
      </c>
      <c r="P267" s="55" t="n">
        <f aca="false">IF(J267="","",MAX(0,J267-1.96*O267/100))</f>
        <v>0.338098570501277</v>
      </c>
      <c r="Q267" s="55" t="n">
        <f aca="false">IF(J267="","",MIN(1,J267+1.96*O267/100))</f>
        <v>0.461901429498723</v>
      </c>
      <c r="R267" s="32" t="str">
        <f aca="false">IF(L267="","",IF(ABS(L267)&lt;=O267,"Yes","No"))</f>
        <v>Yes</v>
      </c>
      <c r="S267" s="32" t="str">
        <f aca="false">IF(L267="","",IF(ABS(L267)&lt;=1.96*O267,"Yes","No"))</f>
        <v>Yes</v>
      </c>
      <c r="T267" s="54" t="n">
        <f aca="false">IF(D267="","",ROUND(SQRT(((D267+G267)*O267/100)^2+(J267*(D267+G267)*0.07933)^2),0))</f>
        <v>49</v>
      </c>
      <c r="U267" s="32"/>
    </row>
    <row r="268" customFormat="false" ht="15" hidden="false" customHeight="false" outlineLevel="0" collapsed="false">
      <c r="A268" s="32" t="s">
        <v>386</v>
      </c>
      <c r="B268" s="32" t="s">
        <v>442</v>
      </c>
      <c r="C268" s="32" t="s">
        <v>444</v>
      </c>
      <c r="D268" s="54" t="n">
        <v>512</v>
      </c>
      <c r="E268" s="54" t="n">
        <v>558</v>
      </c>
      <c r="F268" s="65" t="n">
        <f aca="false">IF(E268="","",D268-E268)</f>
        <v>-46</v>
      </c>
      <c r="G268" s="54" t="n">
        <v>650</v>
      </c>
      <c r="H268" s="54" t="n">
        <v>668</v>
      </c>
      <c r="I268" s="65" t="n">
        <f aca="false">IF(H268="","",G268-H268)</f>
        <v>-18</v>
      </c>
      <c r="J268" s="55" t="n">
        <f aca="false">IF(OR(D268="",D268+G268=0),"",D268/(D268+G268))</f>
        <v>0.440619621342513</v>
      </c>
      <c r="K268" s="55" t="n">
        <f aca="false">IF(E268="","",E268/(E268+H268))</f>
        <v>0.455138662316476</v>
      </c>
      <c r="L268" s="66" t="n">
        <f aca="false">IF(OR(K268="",J268=""),"",(J268-K268)*100)</f>
        <v>-1.45190409739634</v>
      </c>
      <c r="M268" s="36" t="n">
        <v>2.38682338309964</v>
      </c>
      <c r="N268" s="36" t="n">
        <v>2.06821904691509</v>
      </c>
      <c r="O268" s="36" t="n">
        <f aca="false">SQRT(M268^2+N268^2)</f>
        <v>3.15823619891445</v>
      </c>
      <c r="P268" s="55" t="n">
        <f aca="false">IF(J268="","",MAX(0,J268-1.96*O268/100))</f>
        <v>0.37871819184379</v>
      </c>
      <c r="Q268" s="55" t="n">
        <f aca="false">IF(J268="","",MIN(1,J268+1.96*O268/100))</f>
        <v>0.502521050841236</v>
      </c>
      <c r="R268" s="32" t="str">
        <f aca="false">IF(L268="","",IF(ABS(L268)&lt;=O268,"Yes","No"))</f>
        <v>Yes</v>
      </c>
      <c r="S268" s="32" t="str">
        <f aca="false">IF(L268="","",IF(ABS(L268)&lt;=1.96*O268,"Yes","No"))</f>
        <v>Yes</v>
      </c>
      <c r="T268" s="54" t="n">
        <f aca="false">IF(D268="","",ROUND(SQRT(((D268+G268)*O268/100)^2+(J268*(D268+G268)*0.07933)^2),0))</f>
        <v>55</v>
      </c>
      <c r="U268" s="32"/>
    </row>
    <row r="269" customFormat="false" ht="15" hidden="false" customHeight="false" outlineLevel="0" collapsed="false">
      <c r="A269" s="32" t="s">
        <v>386</v>
      </c>
      <c r="B269" s="32" t="s">
        <v>445</v>
      </c>
      <c r="C269" s="32" t="s">
        <v>445</v>
      </c>
      <c r="D269" s="54" t="n">
        <v>132</v>
      </c>
      <c r="E269" s="54" t="n">
        <v>137</v>
      </c>
      <c r="F269" s="65" t="n">
        <f aca="false">IF(E269="","",D269-E269)</f>
        <v>-5</v>
      </c>
      <c r="G269" s="54" t="n">
        <v>216</v>
      </c>
      <c r="H269" s="54" t="n">
        <v>214</v>
      </c>
      <c r="I269" s="65" t="n">
        <f aca="false">IF(H269="","",G269-H269)</f>
        <v>2</v>
      </c>
      <c r="J269" s="55" t="n">
        <f aca="false">IF(OR(D269="",D269+G269=0),"",D269/(D269+G269))</f>
        <v>0.379310344827586</v>
      </c>
      <c r="K269" s="55" t="n">
        <f aca="false">IF(E269="","",E269/(E269+H269))</f>
        <v>0.39031339031339</v>
      </c>
      <c r="L269" s="66" t="n">
        <f aca="false">IF(OR(K269="",J269=""),"",(J269-K269)*100)</f>
        <v>-1.10030454858041</v>
      </c>
      <c r="M269" s="36" t="n">
        <v>4.03858339778067</v>
      </c>
      <c r="N269" s="36" t="n">
        <v>2.06821904691509</v>
      </c>
      <c r="O269" s="36" t="n">
        <f aca="false">SQRT(M269^2+N269^2)</f>
        <v>4.53736552272924</v>
      </c>
      <c r="P269" s="55" t="n">
        <f aca="false">IF(J269="","",MAX(0,J269-1.96*O269/100))</f>
        <v>0.290377980582093</v>
      </c>
      <c r="Q269" s="55" t="n">
        <f aca="false">IF(J269="","",MIN(1,J269+1.96*O269/100))</f>
        <v>0.468242709073079</v>
      </c>
      <c r="R269" s="32" t="str">
        <f aca="false">IF(L269="","",IF(ABS(L269)&lt;=O269,"Yes","No"))</f>
        <v>Yes</v>
      </c>
      <c r="S269" s="32" t="str">
        <f aca="false">IF(L269="","",IF(ABS(L269)&lt;=1.96*O269,"Yes","No"))</f>
        <v>Yes</v>
      </c>
      <c r="T269" s="54" t="n">
        <f aca="false">IF(D269="","",ROUND(SQRT(((D269+G269)*O269/100)^2+(J269*(D269+G269)*0.12018)^2),0))</f>
        <v>22</v>
      </c>
      <c r="U269" s="32"/>
    </row>
    <row r="270" customFormat="false" ht="15" hidden="false" customHeight="false" outlineLevel="0" collapsed="false">
      <c r="A270" s="32" t="s">
        <v>386</v>
      </c>
      <c r="B270" s="32" t="s">
        <v>446</v>
      </c>
      <c r="C270" s="32" t="s">
        <v>447</v>
      </c>
      <c r="D270" s="54" t="n">
        <v>212</v>
      </c>
      <c r="E270" s="54"/>
      <c r="F270" s="65" t="str">
        <f aca="false">IF(E270="","",D270-E270)</f>
        <v/>
      </c>
      <c r="G270" s="54" t="n">
        <v>92</v>
      </c>
      <c r="H270" s="54"/>
      <c r="I270" s="65" t="str">
        <f aca="false">IF(H270="","",G270-H270)</f>
        <v/>
      </c>
      <c r="J270" s="55" t="n">
        <f aca="false">IF(OR(D270="",D270+G270=0),"",D270/(D270+G270))</f>
        <v>0.697368421052632</v>
      </c>
      <c r="K270" s="55" t="str">
        <f aca="false">IF(E270="","",E270/(E270+H270))</f>
        <v/>
      </c>
      <c r="L270" s="66" t="str">
        <f aca="false">IF(OR(K270="",J270=""),"",(J270-K270)*100)</f>
        <v/>
      </c>
      <c r="M270" s="36" t="n">
        <v>4.03858339778067</v>
      </c>
      <c r="N270" s="36" t="n">
        <v>2.06821904691509</v>
      </c>
      <c r="O270" s="36" t="n">
        <f aca="false">SQRT(M270^2+N270^2)</f>
        <v>4.53736552272924</v>
      </c>
      <c r="P270" s="55" t="n">
        <f aca="false">IF(J270="","",MAX(0,J270-1.96*O270/100))</f>
        <v>0.608436056807138</v>
      </c>
      <c r="Q270" s="55" t="n">
        <f aca="false">IF(J270="","",MIN(1,J270+1.96*O270/100))</f>
        <v>0.786300785298125</v>
      </c>
      <c r="R270" s="32" t="str">
        <f aca="false">IF(L270="","",IF(ABS(L270)&lt;=O270,"Yes","No"))</f>
        <v/>
      </c>
      <c r="S270" s="32" t="str">
        <f aca="false">IF(L270="","",IF(ABS(L270)&lt;=1.96*O270,"Yes","No"))</f>
        <v/>
      </c>
      <c r="T270" s="54" t="n">
        <f aca="false">IF(D270="","",ROUND(SQRT(((D270+G270)*O270/100)^2+(J270*(D270+G270)*0.12018)^2),0))</f>
        <v>29</v>
      </c>
      <c r="U270" s="32" t="s">
        <v>735</v>
      </c>
    </row>
    <row r="271" customFormat="false" ht="15" hidden="false" customHeight="false" outlineLevel="0" collapsed="false">
      <c r="A271" s="32" t="s">
        <v>386</v>
      </c>
      <c r="B271" s="32" t="s">
        <v>446</v>
      </c>
      <c r="C271" s="32" t="s">
        <v>448</v>
      </c>
      <c r="D271" s="54" t="n">
        <v>331</v>
      </c>
      <c r="E271" s="54" t="n">
        <v>329</v>
      </c>
      <c r="F271" s="65" t="n">
        <f aca="false">IF(E271="","",D271-E271)</f>
        <v>2</v>
      </c>
      <c r="G271" s="54" t="n">
        <v>141</v>
      </c>
      <c r="H271" s="54" t="n">
        <v>127</v>
      </c>
      <c r="I271" s="65" t="n">
        <f aca="false">IF(H271="","",G271-H271)</f>
        <v>14</v>
      </c>
      <c r="J271" s="55" t="n">
        <f aca="false">IF(OR(D271="",D271+G271=0),"",D271/(D271+G271))</f>
        <v>0.701271186440678</v>
      </c>
      <c r="K271" s="55" t="n">
        <f aca="false">IF(E271="","",E271/(E271+H271))</f>
        <v>0.721491228070175</v>
      </c>
      <c r="L271" s="66" t="n">
        <f aca="false">IF(OR(K271="",J271=""),"",(J271-K271)*100)</f>
        <v>-2.02200416294974</v>
      </c>
      <c r="M271" s="36" t="n">
        <v>4.03858339778067</v>
      </c>
      <c r="N271" s="36" t="n">
        <v>2.06821904691509</v>
      </c>
      <c r="O271" s="36" t="n">
        <f aca="false">SQRT(M271^2+N271^2)</f>
        <v>4.53736552272924</v>
      </c>
      <c r="P271" s="55" t="n">
        <f aca="false">IF(J271="","",MAX(0,J271-1.96*O271/100))</f>
        <v>0.612338822195185</v>
      </c>
      <c r="Q271" s="55" t="n">
        <f aca="false">IF(J271="","",MIN(1,J271+1.96*O271/100))</f>
        <v>0.790203550686171</v>
      </c>
      <c r="R271" s="32" t="str">
        <f aca="false">IF(L271="","",IF(ABS(L271)&lt;=O271,"Yes","No"))</f>
        <v>Yes</v>
      </c>
      <c r="S271" s="32" t="str">
        <f aca="false">IF(L271="","",IF(ABS(L271)&lt;=1.96*O271,"Yes","No"))</f>
        <v>Yes</v>
      </c>
      <c r="T271" s="54" t="n">
        <f aca="false">IF(D271="","",ROUND(SQRT(((D271+G271)*O271/100)^2+(J271*(D271+G271)*0.12018)^2),0))</f>
        <v>45</v>
      </c>
      <c r="U271" s="32"/>
    </row>
    <row r="272" customFormat="false" ht="15" hidden="false" customHeight="false" outlineLevel="0" collapsed="false">
      <c r="A272" s="32" t="s">
        <v>386</v>
      </c>
      <c r="B272" s="32" t="s">
        <v>446</v>
      </c>
      <c r="C272" s="32" t="s">
        <v>449</v>
      </c>
      <c r="D272" s="54" t="n">
        <v>337</v>
      </c>
      <c r="E272" s="54" t="n">
        <v>372</v>
      </c>
      <c r="F272" s="65" t="n">
        <f aca="false">IF(E272="","",D272-E272)</f>
        <v>-35</v>
      </c>
      <c r="G272" s="54" t="n">
        <v>130</v>
      </c>
      <c r="H272" s="54" t="n">
        <v>118</v>
      </c>
      <c r="I272" s="65" t="n">
        <f aca="false">IF(H272="","",G272-H272)</f>
        <v>12</v>
      </c>
      <c r="J272" s="55" t="n">
        <f aca="false">IF(OR(D272="",D272+G272=0),"",D272/(D272+G272))</f>
        <v>0.721627408993576</v>
      </c>
      <c r="K272" s="55" t="n">
        <f aca="false">IF(E272="","",E272/(E272+H272))</f>
        <v>0.759183673469388</v>
      </c>
      <c r="L272" s="66" t="n">
        <f aca="false">IF(OR(K272="",J272=""),"",(J272-K272)*100)</f>
        <v>-3.75562644758117</v>
      </c>
      <c r="M272" s="36" t="n">
        <v>4.03858339778067</v>
      </c>
      <c r="N272" s="36" t="n">
        <v>2.06821904691509</v>
      </c>
      <c r="O272" s="36" t="n">
        <f aca="false">SQRT(M272^2+N272^2)</f>
        <v>4.53736552272924</v>
      </c>
      <c r="P272" s="55" t="n">
        <f aca="false">IF(J272="","",MAX(0,J272-1.96*O272/100))</f>
        <v>0.632695044748083</v>
      </c>
      <c r="Q272" s="55" t="n">
        <f aca="false">IF(J272="","",MIN(1,J272+1.96*O272/100))</f>
        <v>0.810559773239069</v>
      </c>
      <c r="R272" s="32" t="str">
        <f aca="false">IF(L272="","",IF(ABS(L272)&lt;=O272,"Yes","No"))</f>
        <v>Yes</v>
      </c>
      <c r="S272" s="32" t="str">
        <f aca="false">IF(L272="","",IF(ABS(L272)&lt;=1.96*O272,"Yes","No"))</f>
        <v>Yes</v>
      </c>
      <c r="T272" s="54" t="n">
        <f aca="false">IF(D272="","",ROUND(SQRT(((D272+G272)*O272/100)^2+(J272*(D272+G272)*0.12018)^2),0))</f>
        <v>46</v>
      </c>
      <c r="U272" s="32"/>
    </row>
    <row r="273" customFormat="false" ht="15" hidden="false" customHeight="false" outlineLevel="0" collapsed="false">
      <c r="A273" s="32" t="s">
        <v>386</v>
      </c>
      <c r="B273" s="32" t="s">
        <v>446</v>
      </c>
      <c r="C273" s="32" t="s">
        <v>450</v>
      </c>
      <c r="D273" s="54" t="n">
        <v>579</v>
      </c>
      <c r="E273" s="54" t="n">
        <v>665</v>
      </c>
      <c r="F273" s="65" t="n">
        <f aca="false">IF(E273="","",D273-E273)</f>
        <v>-86</v>
      </c>
      <c r="G273" s="54" t="n">
        <v>240</v>
      </c>
      <c r="H273" s="54" t="n">
        <v>201</v>
      </c>
      <c r="I273" s="65" t="n">
        <f aca="false">IF(H273="","",G273-H273)</f>
        <v>39</v>
      </c>
      <c r="J273" s="55" t="n">
        <f aca="false">IF(OR(D273="",D273+G273=0),"",D273/(D273+G273))</f>
        <v>0.706959706959707</v>
      </c>
      <c r="K273" s="55" t="n">
        <f aca="false">IF(E273="","",E273/(E273+H273))</f>
        <v>0.767898383371825</v>
      </c>
      <c r="L273" s="66" t="n">
        <f aca="false">IF(OR(K273="",J273=""),"",(J273-K273)*100)</f>
        <v>-6.09386764121175</v>
      </c>
      <c r="M273" s="36" t="n">
        <v>2.71109690386782</v>
      </c>
      <c r="N273" s="36" t="n">
        <v>2.06821904691509</v>
      </c>
      <c r="O273" s="36" t="n">
        <f aca="false">SQRT(M273^2+N273^2)</f>
        <v>3.40992323200744</v>
      </c>
      <c r="P273" s="55" t="n">
        <f aca="false">IF(J273="","",MAX(0,J273-1.96*O273/100))</f>
        <v>0.640125211612361</v>
      </c>
      <c r="Q273" s="55" t="n">
        <f aca="false">IF(J273="","",MIN(1,J273+1.96*O273/100))</f>
        <v>0.773794202307053</v>
      </c>
      <c r="R273" s="32" t="str">
        <f aca="false">IF(L273="","",IF(ABS(L273)&lt;=O273,"Yes","No"))</f>
        <v>No</v>
      </c>
      <c r="S273" s="32" t="str">
        <f aca="false">IF(L273="","",IF(ABS(L273)&lt;=1.96*O273,"Yes","No"))</f>
        <v>Yes</v>
      </c>
      <c r="T273" s="54" t="n">
        <f aca="false">IF(D273="","",ROUND(SQRT(((D273+G273)*O273/100)^2+(J273*(D273+G273)*0.07897)^2),0))</f>
        <v>54</v>
      </c>
      <c r="U273" s="32"/>
    </row>
    <row r="274" customFormat="false" ht="15" hidden="false" customHeight="false" outlineLevel="0" collapsed="false">
      <c r="A274" s="32" t="s">
        <v>386</v>
      </c>
      <c r="B274" s="32" t="s">
        <v>446</v>
      </c>
      <c r="C274" s="32" t="s">
        <v>451</v>
      </c>
      <c r="D274" s="54" t="n">
        <v>183</v>
      </c>
      <c r="E274" s="54" t="n">
        <v>460</v>
      </c>
      <c r="F274" s="65" t="n">
        <f aca="false">IF(E274="","",D274-E274)</f>
        <v>-277</v>
      </c>
      <c r="G274" s="54" t="n">
        <v>54</v>
      </c>
      <c r="H274" s="54" t="n">
        <v>76</v>
      </c>
      <c r="I274" s="65" t="n">
        <f aca="false">IF(H274="","",G274-H274)</f>
        <v>-22</v>
      </c>
      <c r="J274" s="55" t="n">
        <f aca="false">IF(OR(D274="",D274+G274=0),"",D274/(D274+G274))</f>
        <v>0.772151898734177</v>
      </c>
      <c r="K274" s="55" t="n">
        <f aca="false">IF(E274="","",E274/(E274+H274))</f>
        <v>0.858208955223881</v>
      </c>
      <c r="L274" s="66" t="n">
        <f aca="false">IF(OR(K274="",J274=""),"",(J274-K274)*100)</f>
        <v>-8.60570564897034</v>
      </c>
      <c r="M274" s="36" t="n">
        <v>4.03858339778067</v>
      </c>
      <c r="N274" s="36" t="n">
        <v>2.06821904691509</v>
      </c>
      <c r="O274" s="36" t="n">
        <f aca="false">SQRT(M274^2+N274^2)</f>
        <v>4.53736552272924</v>
      </c>
      <c r="P274" s="55" t="n">
        <f aca="false">IF(J274="","",MAX(0,J274-1.96*O274/100))</f>
        <v>0.683219534488684</v>
      </c>
      <c r="Q274" s="55" t="n">
        <f aca="false">IF(J274="","",MIN(1,J274+1.96*O274/100))</f>
        <v>0.86108426297967</v>
      </c>
      <c r="R274" s="32" t="str">
        <f aca="false">IF(L274="","",IF(ABS(L274)&lt;=O274,"Yes","No"))</f>
        <v>No</v>
      </c>
      <c r="S274" s="32" t="str">
        <f aca="false">IF(L274="","",IF(ABS(L274)&lt;=1.96*O274,"Yes","No"))</f>
        <v>Yes</v>
      </c>
      <c r="T274" s="54" t="n">
        <f aca="false">IF(D274="","",ROUND(SQRT(((D274+G274)*O274/100)^2+(J274*(D274+G274)*0.12018)^2),0))</f>
        <v>24</v>
      </c>
      <c r="U274" s="32"/>
    </row>
    <row r="275" customFormat="false" ht="15" hidden="false" customHeight="false" outlineLevel="0" collapsed="false">
      <c r="A275" s="32" t="s">
        <v>386</v>
      </c>
      <c r="B275" s="32" t="s">
        <v>446</v>
      </c>
      <c r="C275" s="32" t="s">
        <v>452</v>
      </c>
      <c r="D275" s="54" t="n">
        <v>456</v>
      </c>
      <c r="E275" s="54" t="n">
        <v>507</v>
      </c>
      <c r="F275" s="65" t="n">
        <f aca="false">IF(E275="","",D275-E275)</f>
        <v>-51</v>
      </c>
      <c r="G275" s="54" t="n">
        <v>204</v>
      </c>
      <c r="H275" s="54" t="n">
        <v>172</v>
      </c>
      <c r="I275" s="65" t="n">
        <f aca="false">IF(H275="","",G275-H275)</f>
        <v>32</v>
      </c>
      <c r="J275" s="55" t="n">
        <f aca="false">IF(OR(D275="",D275+G275=0),"",D275/(D275+G275))</f>
        <v>0.690909090909091</v>
      </c>
      <c r="K275" s="55" t="n">
        <f aca="false">IF(E275="","",E275/(E275+H275))</f>
        <v>0.746686303387334</v>
      </c>
      <c r="L275" s="66" t="n">
        <f aca="false">IF(OR(K275="",J275=""),"",(J275-K275)*100)</f>
        <v>-5.57772124782434</v>
      </c>
      <c r="M275" s="36" t="n">
        <v>2.71109690386782</v>
      </c>
      <c r="N275" s="36" t="n">
        <v>2.06821904691509</v>
      </c>
      <c r="O275" s="36" t="n">
        <f aca="false">SQRT(M275^2+N275^2)</f>
        <v>3.40992323200744</v>
      </c>
      <c r="P275" s="55" t="n">
        <f aca="false">IF(J275="","",MAX(0,J275-1.96*O275/100))</f>
        <v>0.624074595561745</v>
      </c>
      <c r="Q275" s="55" t="n">
        <f aca="false">IF(J275="","",MIN(1,J275+1.96*O275/100))</f>
        <v>0.757743586256437</v>
      </c>
      <c r="R275" s="32" t="str">
        <f aca="false">IF(L275="","",IF(ABS(L275)&lt;=O275,"Yes","No"))</f>
        <v>No</v>
      </c>
      <c r="S275" s="32" t="str">
        <f aca="false">IF(L275="","",IF(ABS(L275)&lt;=1.96*O275,"Yes","No"))</f>
        <v>Yes</v>
      </c>
      <c r="T275" s="54" t="n">
        <f aca="false">IF(D275="","",ROUND(SQRT(((D275+G275)*O275/100)^2+(J275*(D275+G275)*0.07897)^2),0))</f>
        <v>42</v>
      </c>
      <c r="U275" s="32"/>
    </row>
    <row r="276" customFormat="false" ht="15" hidden="false" customHeight="false" outlineLevel="0" collapsed="false">
      <c r="A276" s="32" t="s">
        <v>386</v>
      </c>
      <c r="B276" s="32" t="s">
        <v>446</v>
      </c>
      <c r="C276" s="32" t="s">
        <v>453</v>
      </c>
      <c r="D276" s="54" t="n">
        <v>335</v>
      </c>
      <c r="E276" s="54" t="n">
        <v>364</v>
      </c>
      <c r="F276" s="65" t="n">
        <f aca="false">IF(E276="","",D276-E276)</f>
        <v>-29</v>
      </c>
      <c r="G276" s="54" t="n">
        <v>154</v>
      </c>
      <c r="H276" s="54" t="n">
        <v>155</v>
      </c>
      <c r="I276" s="65" t="n">
        <f aca="false">IF(H276="","",G276-H276)</f>
        <v>-1</v>
      </c>
      <c r="J276" s="55" t="n">
        <f aca="false">IF(OR(D276="",D276+G276=0),"",D276/(D276+G276))</f>
        <v>0.685071574642127</v>
      </c>
      <c r="K276" s="55" t="n">
        <f aca="false">IF(E276="","",E276/(E276+H276))</f>
        <v>0.701348747591522</v>
      </c>
      <c r="L276" s="66" t="n">
        <f aca="false">IF(OR(K276="",J276=""),"",(J276-K276)*100)</f>
        <v>-1.62771729493953</v>
      </c>
      <c r="M276" s="36" t="n">
        <v>4.03858339778067</v>
      </c>
      <c r="N276" s="36" t="n">
        <v>2.06821904691509</v>
      </c>
      <c r="O276" s="36" t="n">
        <f aca="false">SQRT(M276^2+N276^2)</f>
        <v>4.53736552272924</v>
      </c>
      <c r="P276" s="55" t="n">
        <f aca="false">IF(J276="","",MAX(0,J276-1.96*O276/100))</f>
        <v>0.596139210396634</v>
      </c>
      <c r="Q276" s="55" t="n">
        <f aca="false">IF(J276="","",MIN(1,J276+1.96*O276/100))</f>
        <v>0.77400393888762</v>
      </c>
      <c r="R276" s="32" t="str">
        <f aca="false">IF(L276="","",IF(ABS(L276)&lt;=O276,"Yes","No"))</f>
        <v>Yes</v>
      </c>
      <c r="S276" s="32" t="str">
        <f aca="false">IF(L276="","",IF(ABS(L276)&lt;=1.96*O276,"Yes","No"))</f>
        <v>Yes</v>
      </c>
      <c r="T276" s="54" t="n">
        <f aca="false">IF(D276="","",ROUND(SQRT(((D276+G276)*O276/100)^2+(J276*(D276+G276)*0.12018)^2),0))</f>
        <v>46</v>
      </c>
      <c r="U276" s="32"/>
    </row>
    <row r="277" customFormat="false" ht="15" hidden="false" customHeight="false" outlineLevel="0" collapsed="false">
      <c r="A277" s="32" t="s">
        <v>386</v>
      </c>
      <c r="B277" s="32" t="s">
        <v>446</v>
      </c>
      <c r="C277" s="32" t="s">
        <v>454</v>
      </c>
      <c r="D277" s="54" t="n">
        <v>165</v>
      </c>
      <c r="E277" s="54" t="n">
        <v>154</v>
      </c>
      <c r="F277" s="65" t="n">
        <f aca="false">IF(E277="","",D277-E277)</f>
        <v>11</v>
      </c>
      <c r="G277" s="54" t="n">
        <v>65</v>
      </c>
      <c r="H277" s="54" t="n">
        <v>58</v>
      </c>
      <c r="I277" s="65" t="n">
        <f aca="false">IF(H277="","",G277-H277)</f>
        <v>7</v>
      </c>
      <c r="J277" s="55" t="n">
        <f aca="false">IF(OR(D277="",D277+G277=0),"",D277/(D277+G277))</f>
        <v>0.717391304347826</v>
      </c>
      <c r="K277" s="55" t="n">
        <f aca="false">IF(E277="","",E277/(E277+H277))</f>
        <v>0.726415094339623</v>
      </c>
      <c r="L277" s="66" t="n">
        <f aca="false">IF(OR(K277="",J277=""),"",(J277-K277)*100)</f>
        <v>-0.902378999179654</v>
      </c>
      <c r="M277" s="36" t="n">
        <v>4.03858339778067</v>
      </c>
      <c r="N277" s="36" t="n">
        <v>2.06821904691509</v>
      </c>
      <c r="O277" s="36" t="n">
        <f aca="false">SQRT(M277^2+N277^2)</f>
        <v>4.53736552272924</v>
      </c>
      <c r="P277" s="55" t="n">
        <f aca="false">IF(J277="","",MAX(0,J277-1.96*O277/100))</f>
        <v>0.628458940102333</v>
      </c>
      <c r="Q277" s="55" t="n">
        <f aca="false">IF(J277="","",MIN(1,J277+1.96*O277/100))</f>
        <v>0.806323668593319</v>
      </c>
      <c r="R277" s="32" t="str">
        <f aca="false">IF(L277="","",IF(ABS(L277)&lt;=O277,"Yes","No"))</f>
        <v>Yes</v>
      </c>
      <c r="S277" s="32" t="str">
        <f aca="false">IF(L277="","",IF(ABS(L277)&lt;=1.96*O277,"Yes","No"))</f>
        <v>Yes</v>
      </c>
      <c r="T277" s="54" t="n">
        <f aca="false">IF(D277="","",ROUND(SQRT(((D277+G277)*O277/100)^2+(J277*(D277+G277)*0.12018)^2),0))</f>
        <v>22</v>
      </c>
      <c r="U277" s="32"/>
    </row>
    <row r="278" customFormat="false" ht="15" hidden="false" customHeight="false" outlineLevel="0" collapsed="false">
      <c r="A278" s="32" t="s">
        <v>386</v>
      </c>
      <c r="B278" s="32" t="s">
        <v>446</v>
      </c>
      <c r="C278" s="32" t="s">
        <v>455</v>
      </c>
      <c r="D278" s="54" t="n">
        <v>231</v>
      </c>
      <c r="E278" s="54" t="n">
        <v>245</v>
      </c>
      <c r="F278" s="65" t="n">
        <f aca="false">IF(E278="","",D278-E278)</f>
        <v>-14</v>
      </c>
      <c r="G278" s="54" t="n">
        <v>81</v>
      </c>
      <c r="H278" s="54" t="n">
        <v>79</v>
      </c>
      <c r="I278" s="65" t="n">
        <f aca="false">IF(H278="","",G278-H278)</f>
        <v>2</v>
      </c>
      <c r="J278" s="55" t="n">
        <f aca="false">IF(OR(D278="",D278+G278=0),"",D278/(D278+G278))</f>
        <v>0.740384615384615</v>
      </c>
      <c r="K278" s="55" t="n">
        <f aca="false">IF(E278="","",E278/(E278+H278))</f>
        <v>0.756172839506173</v>
      </c>
      <c r="L278" s="66" t="n">
        <f aca="false">IF(OR(K278="",J278=""),"",(J278-K278)*100)</f>
        <v>-1.57882241215574</v>
      </c>
      <c r="M278" s="36" t="n">
        <v>4.03858339778067</v>
      </c>
      <c r="N278" s="36" t="n">
        <v>2.06821904691509</v>
      </c>
      <c r="O278" s="36" t="n">
        <f aca="false">SQRT(M278^2+N278^2)</f>
        <v>4.53736552272924</v>
      </c>
      <c r="P278" s="55" t="n">
        <f aca="false">IF(J278="","",MAX(0,J278-1.96*O278/100))</f>
        <v>0.651452251139122</v>
      </c>
      <c r="Q278" s="55" t="n">
        <f aca="false">IF(J278="","",MIN(1,J278+1.96*O278/100))</f>
        <v>0.829316979630109</v>
      </c>
      <c r="R278" s="32" t="str">
        <f aca="false">IF(L278="","",IF(ABS(L278)&lt;=O278,"Yes","No"))</f>
        <v>Yes</v>
      </c>
      <c r="S278" s="32" t="str">
        <f aca="false">IF(L278="","",IF(ABS(L278)&lt;=1.96*O278,"Yes","No"))</f>
        <v>Yes</v>
      </c>
      <c r="T278" s="54" t="n">
        <f aca="false">IF(D278="","",ROUND(SQRT(((D278+G278)*O278/100)^2+(J278*(D278+G278)*0.12018)^2),0))</f>
        <v>31</v>
      </c>
      <c r="U278" s="32"/>
    </row>
    <row r="279" customFormat="false" ht="15" hidden="false" customHeight="false" outlineLevel="0" collapsed="false">
      <c r="A279" s="32" t="s">
        <v>386</v>
      </c>
      <c r="B279" s="32" t="s">
        <v>446</v>
      </c>
      <c r="C279" s="32" t="s">
        <v>456</v>
      </c>
      <c r="D279" s="54" t="n">
        <v>253</v>
      </c>
      <c r="E279" s="54" t="n">
        <v>262</v>
      </c>
      <c r="F279" s="65" t="n">
        <f aca="false">IF(E279="","",D279-E279)</f>
        <v>-9</v>
      </c>
      <c r="G279" s="54" t="n">
        <v>94</v>
      </c>
      <c r="H279" s="54" t="n">
        <v>82</v>
      </c>
      <c r="I279" s="65" t="n">
        <f aca="false">IF(H279="","",G279-H279)</f>
        <v>12</v>
      </c>
      <c r="J279" s="55" t="n">
        <f aca="false">IF(OR(D279="",D279+G279=0),"",D279/(D279+G279))</f>
        <v>0.729106628242075</v>
      </c>
      <c r="K279" s="55" t="n">
        <f aca="false">IF(E279="","",E279/(E279+H279))</f>
        <v>0.761627906976744</v>
      </c>
      <c r="L279" s="66" t="n">
        <f aca="false">IF(OR(K279="",J279=""),"",(J279-K279)*100)</f>
        <v>-3.25212787346693</v>
      </c>
      <c r="M279" s="36" t="n">
        <v>4.03858339778067</v>
      </c>
      <c r="N279" s="36" t="n">
        <v>2.06821904691509</v>
      </c>
      <c r="O279" s="36" t="n">
        <f aca="false">SQRT(M279^2+N279^2)</f>
        <v>4.53736552272924</v>
      </c>
      <c r="P279" s="55" t="n">
        <f aca="false">IF(J279="","",MAX(0,J279-1.96*O279/100))</f>
        <v>0.640174263996582</v>
      </c>
      <c r="Q279" s="55" t="n">
        <f aca="false">IF(J279="","",MIN(1,J279+1.96*O279/100))</f>
        <v>0.818038992487568</v>
      </c>
      <c r="R279" s="32" t="str">
        <f aca="false">IF(L279="","",IF(ABS(L279)&lt;=O279,"Yes","No"))</f>
        <v>Yes</v>
      </c>
      <c r="S279" s="32" t="str">
        <f aca="false">IF(L279="","",IF(ABS(L279)&lt;=1.96*O279,"Yes","No"))</f>
        <v>Yes</v>
      </c>
      <c r="T279" s="54" t="n">
        <f aca="false">IF(D279="","",ROUND(SQRT(((D279+G279)*O279/100)^2+(J279*(D279+G279)*0.12018)^2),0))</f>
        <v>34</v>
      </c>
      <c r="U279" s="32"/>
    </row>
    <row r="280" customFormat="false" ht="15" hidden="false" customHeight="false" outlineLevel="0" collapsed="false">
      <c r="A280" s="32" t="s">
        <v>386</v>
      </c>
      <c r="B280" s="32" t="s">
        <v>446</v>
      </c>
      <c r="C280" s="32" t="s">
        <v>457</v>
      </c>
      <c r="D280" s="54" t="n">
        <v>498</v>
      </c>
      <c r="E280" s="54"/>
      <c r="F280" s="65" t="str">
        <f aca="false">IF(E280="","",D280-E280)</f>
        <v/>
      </c>
      <c r="G280" s="54" t="n">
        <v>220</v>
      </c>
      <c r="H280" s="54"/>
      <c r="I280" s="65" t="str">
        <f aca="false">IF(H280="","",G280-H280)</f>
        <v/>
      </c>
      <c r="J280" s="55" t="n">
        <f aca="false">IF(OR(D280="",D280+G280=0),"",D280/(D280+G280))</f>
        <v>0.693593314763231</v>
      </c>
      <c r="K280" s="55" t="str">
        <f aca="false">IF(E280="","",E280/(E280+H280))</f>
        <v/>
      </c>
      <c r="L280" s="66" t="str">
        <f aca="false">IF(OR(K280="",J280=""),"",(J280-K280)*100)</f>
        <v/>
      </c>
      <c r="M280" s="36" t="n">
        <v>2.71109690386782</v>
      </c>
      <c r="N280" s="36" t="n">
        <v>2.06821904691509</v>
      </c>
      <c r="O280" s="36" t="n">
        <f aca="false">SQRT(M280^2+N280^2)</f>
        <v>3.40992323200744</v>
      </c>
      <c r="P280" s="55" t="n">
        <f aca="false">IF(J280="","",MAX(0,J280-1.96*O280/100))</f>
        <v>0.626758819415885</v>
      </c>
      <c r="Q280" s="55" t="n">
        <f aca="false">IF(J280="","",MIN(1,J280+1.96*O280/100))</f>
        <v>0.760427810110577</v>
      </c>
      <c r="R280" s="32" t="str">
        <f aca="false">IF(L280="","",IF(ABS(L280)&lt;=O280,"Yes","No"))</f>
        <v/>
      </c>
      <c r="S280" s="32" t="str">
        <f aca="false">IF(L280="","",IF(ABS(L280)&lt;=1.96*O280,"Yes","No"))</f>
        <v/>
      </c>
      <c r="T280" s="54" t="n">
        <f aca="false">IF(D280="","",ROUND(SQRT(((D280+G280)*O280/100)^2+(J280*(D280+G280)*0.07897)^2),0))</f>
        <v>46</v>
      </c>
      <c r="U280" s="32" t="s">
        <v>735</v>
      </c>
    </row>
    <row r="281" customFormat="false" ht="15" hidden="false" customHeight="false" outlineLevel="0" collapsed="false">
      <c r="A281" s="32" t="s">
        <v>386</v>
      </c>
      <c r="B281" s="32" t="s">
        <v>446</v>
      </c>
      <c r="C281" s="32" t="s">
        <v>458</v>
      </c>
      <c r="D281" s="54" t="n">
        <v>666</v>
      </c>
      <c r="E281" s="54" t="n">
        <v>643</v>
      </c>
      <c r="F281" s="65" t="n">
        <f aca="false">IF(E281="","",D281-E281)</f>
        <v>23</v>
      </c>
      <c r="G281" s="54" t="n">
        <v>267</v>
      </c>
      <c r="H281" s="54" t="n">
        <v>261</v>
      </c>
      <c r="I281" s="65" t="n">
        <f aca="false">IF(H281="","",G281-H281)</f>
        <v>6</v>
      </c>
      <c r="J281" s="55" t="n">
        <f aca="false">IF(OR(D281="",D281+G281=0),"",D281/(D281+G281))</f>
        <v>0.713826366559486</v>
      </c>
      <c r="K281" s="55" t="n">
        <f aca="false">IF(E281="","",E281/(E281+H281))</f>
        <v>0.711283185840708</v>
      </c>
      <c r="L281" s="66" t="n">
        <f aca="false">IF(OR(K281="",J281=""),"",(J281-K281)*100)</f>
        <v>0.254318071877757</v>
      </c>
      <c r="M281" s="36" t="n">
        <v>2.38682338309964</v>
      </c>
      <c r="N281" s="36" t="n">
        <v>2.06821904691509</v>
      </c>
      <c r="O281" s="36" t="n">
        <f aca="false">SQRT(M281^2+N281^2)</f>
        <v>3.15823619891445</v>
      </c>
      <c r="P281" s="55" t="n">
        <f aca="false">IF(J281="","",MAX(0,J281-1.96*O281/100))</f>
        <v>0.651924937060762</v>
      </c>
      <c r="Q281" s="55" t="n">
        <f aca="false">IF(J281="","",MIN(1,J281+1.96*O281/100))</f>
        <v>0.775727796058209</v>
      </c>
      <c r="R281" s="32" t="str">
        <f aca="false">IF(L281="","",IF(ABS(L281)&lt;=O281,"Yes","No"))</f>
        <v>Yes</v>
      </c>
      <c r="S281" s="32" t="str">
        <f aca="false">IF(L281="","",IF(ABS(L281)&lt;=1.96*O281,"Yes","No"))</f>
        <v>Yes</v>
      </c>
      <c r="T281" s="54" t="n">
        <f aca="false">IF(D281="","",ROUND(SQRT(((D281+G281)*O281/100)^2+(J281*(D281+G281)*0.07933)^2),0))</f>
        <v>60</v>
      </c>
      <c r="U281" s="32"/>
    </row>
    <row r="282" customFormat="false" ht="15" hidden="false" customHeight="false" outlineLevel="0" collapsed="false">
      <c r="A282" s="32" t="s">
        <v>386</v>
      </c>
      <c r="B282" s="32" t="s">
        <v>459</v>
      </c>
      <c r="C282" s="32" t="s">
        <v>460</v>
      </c>
      <c r="D282" s="54" t="n">
        <v>1041</v>
      </c>
      <c r="E282" s="54" t="n">
        <v>1089</v>
      </c>
      <c r="F282" s="65" t="n">
        <f aca="false">IF(E282="","",D282-E282)</f>
        <v>-48</v>
      </c>
      <c r="G282" s="54" t="n">
        <v>980</v>
      </c>
      <c r="H282" s="54" t="n">
        <v>1068</v>
      </c>
      <c r="I282" s="65" t="n">
        <f aca="false">IF(H282="","",G282-H282)</f>
        <v>-88</v>
      </c>
      <c r="J282" s="55" t="n">
        <f aca="false">IF(OR(D282="",D282+G282=0),"",D282/(D282+G282))</f>
        <v>0.515091538842157</v>
      </c>
      <c r="K282" s="55" t="n">
        <f aca="false">IF(E282="","",E282/(E282+H282))</f>
        <v>0.504867872044506</v>
      </c>
      <c r="L282" s="66" t="n">
        <f aca="false">IF(OR(K282="",J282=""),"",(J282-K282)*100)</f>
        <v>1.02236667976511</v>
      </c>
      <c r="M282" s="36" t="n">
        <v>2.38682338309964</v>
      </c>
      <c r="N282" s="36" t="n">
        <v>2.06821904691509</v>
      </c>
      <c r="O282" s="36" t="n">
        <f aca="false">SQRT(M282^2+N282^2)</f>
        <v>3.15823619891445</v>
      </c>
      <c r="P282" s="55" t="n">
        <f aca="false">IF(J282="","",MAX(0,J282-1.96*O282/100))</f>
        <v>0.453190109343434</v>
      </c>
      <c r="Q282" s="55" t="n">
        <f aca="false">IF(J282="","",MIN(1,J282+1.96*O282/100))</f>
        <v>0.576992968340881</v>
      </c>
      <c r="R282" s="32" t="str">
        <f aca="false">IF(L282="","",IF(ABS(L282)&lt;=O282,"Yes","No"))</f>
        <v>Yes</v>
      </c>
      <c r="S282" s="32" t="str">
        <f aca="false">IF(L282="","",IF(ABS(L282)&lt;=1.96*O282,"Yes","No"))</f>
        <v>Yes</v>
      </c>
      <c r="T282" s="54" t="n">
        <f aca="false">IF(D282="","",ROUND(SQRT(((D282+G282)*O282/100)^2+(J282*(D282+G282)*0.07933)^2),0))</f>
        <v>104</v>
      </c>
      <c r="U282" s="32"/>
    </row>
    <row r="283" customFormat="false" ht="15" hidden="false" customHeight="false" outlineLevel="0" collapsed="false">
      <c r="A283" s="32" t="s">
        <v>386</v>
      </c>
      <c r="B283" s="32" t="s">
        <v>459</v>
      </c>
      <c r="C283" s="32" t="s">
        <v>461</v>
      </c>
      <c r="D283" s="54" t="n">
        <v>511</v>
      </c>
      <c r="E283" s="54"/>
      <c r="F283" s="65" t="str">
        <f aca="false">IF(E283="","",D283-E283)</f>
        <v/>
      </c>
      <c r="G283" s="54" t="n">
        <v>493</v>
      </c>
      <c r="H283" s="54"/>
      <c r="I283" s="65" t="str">
        <f aca="false">IF(H283="","",G283-H283)</f>
        <v/>
      </c>
      <c r="J283" s="55" t="n">
        <f aca="false">IF(OR(D283="",D283+G283=0),"",D283/(D283+G283))</f>
        <v>0.508964143426295</v>
      </c>
      <c r="K283" s="55" t="str">
        <f aca="false">IF(E283="","",E283/(E283+H283))</f>
        <v/>
      </c>
      <c r="L283" s="66" t="str">
        <f aca="false">IF(OR(K283="",J283=""),"",(J283-K283)*100)</f>
        <v/>
      </c>
      <c r="M283" s="36" t="n">
        <v>2.38682338309964</v>
      </c>
      <c r="N283" s="36" t="n">
        <v>2.06821904691509</v>
      </c>
      <c r="O283" s="36" t="n">
        <f aca="false">SQRT(M283^2+N283^2)</f>
        <v>3.15823619891445</v>
      </c>
      <c r="P283" s="55" t="n">
        <f aca="false">IF(J283="","",MAX(0,J283-1.96*O283/100))</f>
        <v>0.447062713927572</v>
      </c>
      <c r="Q283" s="55" t="n">
        <f aca="false">IF(J283="","",MIN(1,J283+1.96*O283/100))</f>
        <v>0.570865572925018</v>
      </c>
      <c r="R283" s="32" t="str">
        <f aca="false">IF(L283="","",IF(ABS(L283)&lt;=O283,"Yes","No"))</f>
        <v/>
      </c>
      <c r="S283" s="32" t="str">
        <f aca="false">IF(L283="","",IF(ABS(L283)&lt;=1.96*O283,"Yes","No"))</f>
        <v/>
      </c>
      <c r="T283" s="54" t="n">
        <f aca="false">IF(D283="","",ROUND(SQRT(((D283+G283)*O283/100)^2+(J283*(D283+G283)*0.07933)^2),0))</f>
        <v>51</v>
      </c>
      <c r="U283" s="32" t="s">
        <v>735</v>
      </c>
    </row>
    <row r="284" customFormat="false" ht="15" hidden="false" customHeight="false" outlineLevel="0" collapsed="false">
      <c r="A284" s="32" t="s">
        <v>386</v>
      </c>
      <c r="B284" s="32" t="s">
        <v>459</v>
      </c>
      <c r="C284" s="32" t="s">
        <v>462</v>
      </c>
      <c r="D284" s="54" t="n">
        <v>555</v>
      </c>
      <c r="E284" s="54"/>
      <c r="F284" s="65" t="str">
        <f aca="false">IF(E284="","",D284-E284)</f>
        <v/>
      </c>
      <c r="G284" s="54" t="n">
        <v>469</v>
      </c>
      <c r="H284" s="54"/>
      <c r="I284" s="65" t="str">
        <f aca="false">IF(H284="","",G284-H284)</f>
        <v/>
      </c>
      <c r="J284" s="55" t="n">
        <f aca="false">IF(OR(D284="",D284+G284=0),"",D284/(D284+G284))</f>
        <v>0.5419921875</v>
      </c>
      <c r="K284" s="55" t="str">
        <f aca="false">IF(E284="","",E284/(E284+H284))</f>
        <v/>
      </c>
      <c r="L284" s="66" t="str">
        <f aca="false">IF(OR(K284="",J284=""),"",(J284-K284)*100)</f>
        <v/>
      </c>
      <c r="M284" s="36" t="n">
        <v>2.38682338309964</v>
      </c>
      <c r="N284" s="36" t="n">
        <v>2.06821904691509</v>
      </c>
      <c r="O284" s="36" t="n">
        <f aca="false">SQRT(M284^2+N284^2)</f>
        <v>3.15823619891445</v>
      </c>
      <c r="P284" s="55" t="n">
        <f aca="false">IF(J284="","",MAX(0,J284-1.96*O284/100))</f>
        <v>0.480090758001277</v>
      </c>
      <c r="Q284" s="55" t="n">
        <f aca="false">IF(J284="","",MIN(1,J284+1.96*O284/100))</f>
        <v>0.603893616998723</v>
      </c>
      <c r="R284" s="32" t="str">
        <f aca="false">IF(L284="","",IF(ABS(L284)&lt;=O284,"Yes","No"))</f>
        <v/>
      </c>
      <c r="S284" s="32" t="str">
        <f aca="false">IF(L284="","",IF(ABS(L284)&lt;=1.96*O284,"Yes","No"))</f>
        <v/>
      </c>
      <c r="T284" s="54" t="n">
        <f aca="false">IF(D284="","",ROUND(SQRT(((D284+G284)*O284/100)^2+(J284*(D284+G284)*0.07933)^2),0))</f>
        <v>55</v>
      </c>
      <c r="U284" s="32" t="s">
        <v>735</v>
      </c>
    </row>
    <row r="285" customFormat="false" ht="15" hidden="false" customHeight="false" outlineLevel="0" collapsed="false">
      <c r="A285" s="32" t="s">
        <v>386</v>
      </c>
      <c r="B285" s="32" t="s">
        <v>459</v>
      </c>
      <c r="C285" s="32" t="s">
        <v>463</v>
      </c>
      <c r="D285" s="54" t="n">
        <v>519</v>
      </c>
      <c r="E285" s="54"/>
      <c r="F285" s="65" t="str">
        <f aca="false">IF(E285="","",D285-E285)</f>
        <v/>
      </c>
      <c r="G285" s="54" t="n">
        <v>477</v>
      </c>
      <c r="H285" s="54"/>
      <c r="I285" s="65" t="str">
        <f aca="false">IF(H285="","",G285-H285)</f>
        <v/>
      </c>
      <c r="J285" s="55" t="n">
        <f aca="false">IF(OR(D285="",D285+G285=0),"",D285/(D285+G285))</f>
        <v>0.521084337349398</v>
      </c>
      <c r="K285" s="55" t="str">
        <f aca="false">IF(E285="","",E285/(E285+H285))</f>
        <v/>
      </c>
      <c r="L285" s="66" t="str">
        <f aca="false">IF(OR(K285="",J285=""),"",(J285-K285)*100)</f>
        <v/>
      </c>
      <c r="M285" s="36" t="n">
        <v>2.38682338309964</v>
      </c>
      <c r="N285" s="36" t="n">
        <v>2.06821904691509</v>
      </c>
      <c r="O285" s="36" t="n">
        <f aca="false">SQRT(M285^2+N285^2)</f>
        <v>3.15823619891445</v>
      </c>
      <c r="P285" s="55" t="n">
        <f aca="false">IF(J285="","",MAX(0,J285-1.96*O285/100))</f>
        <v>0.459182907850674</v>
      </c>
      <c r="Q285" s="55" t="n">
        <f aca="false">IF(J285="","",MIN(1,J285+1.96*O285/100))</f>
        <v>0.582985766848121</v>
      </c>
      <c r="R285" s="32" t="str">
        <f aca="false">IF(L285="","",IF(ABS(L285)&lt;=O285,"Yes","No"))</f>
        <v/>
      </c>
      <c r="S285" s="32" t="str">
        <f aca="false">IF(L285="","",IF(ABS(L285)&lt;=1.96*O285,"Yes","No"))</f>
        <v/>
      </c>
      <c r="T285" s="54" t="n">
        <f aca="false">IF(D285="","",ROUND(SQRT(((D285+G285)*O285/100)^2+(J285*(D285+G285)*0.07933)^2),0))</f>
        <v>52</v>
      </c>
      <c r="U285" s="32" t="s">
        <v>735</v>
      </c>
    </row>
    <row r="286" customFormat="false" ht="15" hidden="false" customHeight="false" outlineLevel="0" collapsed="false">
      <c r="A286" s="32" t="s">
        <v>386</v>
      </c>
      <c r="B286" s="32" t="s">
        <v>459</v>
      </c>
      <c r="C286" s="32" t="s">
        <v>464</v>
      </c>
      <c r="D286" s="54" t="n">
        <v>712</v>
      </c>
      <c r="E286" s="54" t="n">
        <v>796</v>
      </c>
      <c r="F286" s="65" t="n">
        <f aca="false">IF(E286="","",D286-E286)</f>
        <v>-84</v>
      </c>
      <c r="G286" s="54" t="n">
        <v>604</v>
      </c>
      <c r="H286" s="54" t="n">
        <v>678</v>
      </c>
      <c r="I286" s="65" t="n">
        <f aca="false">IF(H286="","",G286-H286)</f>
        <v>-74</v>
      </c>
      <c r="J286" s="55" t="n">
        <f aca="false">IF(OR(D286="",D286+G286=0),"",D286/(D286+G286))</f>
        <v>0.541033434650456</v>
      </c>
      <c r="K286" s="55" t="n">
        <f aca="false">IF(E286="","",E286/(E286+H286))</f>
        <v>0.540027137042062</v>
      </c>
      <c r="L286" s="66" t="n">
        <f aca="false">IF(OR(K286="",J286=""),"",(J286-K286)*100)</f>
        <v>0.100629760839355</v>
      </c>
      <c r="M286" s="36" t="n">
        <v>2.38682338309964</v>
      </c>
      <c r="N286" s="36" t="n">
        <v>2.06821904691509</v>
      </c>
      <c r="O286" s="36" t="n">
        <f aca="false">SQRT(M286^2+N286^2)</f>
        <v>3.15823619891445</v>
      </c>
      <c r="P286" s="55" t="n">
        <f aca="false">IF(J286="","",MAX(0,J286-1.96*O286/100))</f>
        <v>0.479132005151733</v>
      </c>
      <c r="Q286" s="55" t="n">
        <f aca="false">IF(J286="","",MIN(1,J286+1.96*O286/100))</f>
        <v>0.602934864149179</v>
      </c>
      <c r="R286" s="32" t="str">
        <f aca="false">IF(L286="","",IF(ABS(L286)&lt;=O286,"Yes","No"))</f>
        <v>Yes</v>
      </c>
      <c r="S286" s="32" t="str">
        <f aca="false">IF(L286="","",IF(ABS(L286)&lt;=1.96*O286,"Yes","No"))</f>
        <v>Yes</v>
      </c>
      <c r="T286" s="54" t="n">
        <f aca="false">IF(D286="","",ROUND(SQRT(((D286+G286)*O286/100)^2+(J286*(D286+G286)*0.07933)^2),0))</f>
        <v>70</v>
      </c>
      <c r="U286" s="32"/>
    </row>
    <row r="287" customFormat="false" ht="15" hidden="false" customHeight="false" outlineLevel="0" collapsed="false">
      <c r="A287" s="32" t="s">
        <v>386</v>
      </c>
      <c r="B287" s="32" t="s">
        <v>459</v>
      </c>
      <c r="C287" s="32" t="s">
        <v>465</v>
      </c>
      <c r="D287" s="54" t="n">
        <v>560</v>
      </c>
      <c r="E287" s="54"/>
      <c r="F287" s="65" t="str">
        <f aca="false">IF(E287="","",D287-E287)</f>
        <v/>
      </c>
      <c r="G287" s="54" t="n">
        <v>535</v>
      </c>
      <c r="H287" s="54"/>
      <c r="I287" s="65" t="str">
        <f aca="false">IF(H287="","",G287-H287)</f>
        <v/>
      </c>
      <c r="J287" s="55" t="n">
        <f aca="false">IF(OR(D287="",D287+G287=0),"",D287/(D287+G287))</f>
        <v>0.511415525114155</v>
      </c>
      <c r="K287" s="55" t="str">
        <f aca="false">IF(E287="","",E287/(E287+H287))</f>
        <v/>
      </c>
      <c r="L287" s="66" t="str">
        <f aca="false">IF(OR(K287="",J287=""),"",(J287-K287)*100)</f>
        <v/>
      </c>
      <c r="M287" s="36" t="n">
        <v>2.38682338309964</v>
      </c>
      <c r="N287" s="36" t="n">
        <v>2.06821904691509</v>
      </c>
      <c r="O287" s="36" t="n">
        <f aca="false">SQRT(M287^2+N287^2)</f>
        <v>3.15823619891445</v>
      </c>
      <c r="P287" s="55" t="n">
        <f aca="false">IF(J287="","",MAX(0,J287-1.96*O287/100))</f>
        <v>0.449514095615432</v>
      </c>
      <c r="Q287" s="55" t="n">
        <f aca="false">IF(J287="","",MIN(1,J287+1.96*O287/100))</f>
        <v>0.573316954612879</v>
      </c>
      <c r="R287" s="32" t="str">
        <f aca="false">IF(L287="","",IF(ABS(L287)&lt;=O287,"Yes","No"))</f>
        <v/>
      </c>
      <c r="S287" s="32" t="str">
        <f aca="false">IF(L287="","",IF(ABS(L287)&lt;=1.96*O287,"Yes","No"))</f>
        <v/>
      </c>
      <c r="T287" s="54" t="n">
        <f aca="false">IF(D287="","",ROUND(SQRT(((D287+G287)*O287/100)^2+(J287*(D287+G287)*0.07933)^2),0))</f>
        <v>56</v>
      </c>
      <c r="U287" s="32" t="s">
        <v>735</v>
      </c>
    </row>
    <row r="288" customFormat="false" ht="15" hidden="false" customHeight="false" outlineLevel="0" collapsed="false">
      <c r="A288" s="32" t="s">
        <v>386</v>
      </c>
      <c r="B288" s="32" t="s">
        <v>459</v>
      </c>
      <c r="C288" s="32" t="s">
        <v>466</v>
      </c>
      <c r="D288" s="54" t="n">
        <v>495</v>
      </c>
      <c r="E288" s="54"/>
      <c r="F288" s="65" t="str">
        <f aca="false">IF(E288="","",D288-E288)</f>
        <v/>
      </c>
      <c r="G288" s="54" t="n">
        <v>482</v>
      </c>
      <c r="H288" s="54"/>
      <c r="I288" s="65" t="str">
        <f aca="false">IF(H288="","",G288-H288)</f>
        <v/>
      </c>
      <c r="J288" s="55" t="n">
        <f aca="false">IF(OR(D288="",D288+G288=0),"",D288/(D288+G288))</f>
        <v>0.506653019447288</v>
      </c>
      <c r="K288" s="55" t="str">
        <f aca="false">IF(E288="","",E288/(E288+H288))</f>
        <v/>
      </c>
      <c r="L288" s="66" t="str">
        <f aca="false">IF(OR(K288="",J288=""),"",(J288-K288)*100)</f>
        <v/>
      </c>
      <c r="M288" s="36" t="n">
        <v>2.38682338309964</v>
      </c>
      <c r="N288" s="36" t="n">
        <v>2.06821904691509</v>
      </c>
      <c r="O288" s="36" t="n">
        <f aca="false">SQRT(M288^2+N288^2)</f>
        <v>3.15823619891445</v>
      </c>
      <c r="P288" s="55" t="n">
        <f aca="false">IF(J288="","",MAX(0,J288-1.96*O288/100))</f>
        <v>0.444751589948564</v>
      </c>
      <c r="Q288" s="55" t="n">
        <f aca="false">IF(J288="","",MIN(1,J288+1.96*O288/100))</f>
        <v>0.568554448946011</v>
      </c>
      <c r="R288" s="32" t="str">
        <f aca="false">IF(L288="","",IF(ABS(L288)&lt;=O288,"Yes","No"))</f>
        <v/>
      </c>
      <c r="S288" s="32" t="str">
        <f aca="false">IF(L288="","",IF(ABS(L288)&lt;=1.96*O288,"Yes","No"))</f>
        <v/>
      </c>
      <c r="T288" s="54" t="n">
        <f aca="false">IF(D288="","",ROUND(SQRT(((D288+G288)*O288/100)^2+(J288*(D288+G288)*0.07933)^2),0))</f>
        <v>50</v>
      </c>
      <c r="U288" s="32" t="s">
        <v>735</v>
      </c>
    </row>
    <row r="289" customFormat="false" ht="15" hidden="false" customHeight="false" outlineLevel="0" collapsed="false">
      <c r="A289" s="32" t="s">
        <v>386</v>
      </c>
      <c r="B289" s="32" t="s">
        <v>467</v>
      </c>
      <c r="C289" s="32" t="s">
        <v>467</v>
      </c>
      <c r="D289" s="54" t="n">
        <v>538</v>
      </c>
      <c r="E289" s="54" t="n">
        <v>480</v>
      </c>
      <c r="F289" s="65" t="n">
        <f aca="false">IF(E289="","",D289-E289)</f>
        <v>58</v>
      </c>
      <c r="G289" s="54" t="n">
        <v>293</v>
      </c>
      <c r="H289" s="54" t="n">
        <v>330</v>
      </c>
      <c r="I289" s="65" t="n">
        <f aca="false">IF(H289="","",G289-H289)</f>
        <v>-37</v>
      </c>
      <c r="J289" s="55" t="n">
        <f aca="false">IF(OR(D289="",D289+G289=0),"",D289/(D289+G289))</f>
        <v>0.647412755716005</v>
      </c>
      <c r="K289" s="55" t="n">
        <f aca="false">IF(E289="","",E289/(E289+H289))</f>
        <v>0.592592592592593</v>
      </c>
      <c r="L289" s="66" t="n">
        <f aca="false">IF(OR(K289="",J289=""),"",(J289-K289)*100)</f>
        <v>5.48201631234122</v>
      </c>
      <c r="M289" s="36" t="n">
        <v>2.71109690386782</v>
      </c>
      <c r="N289" s="36" t="n">
        <v>2.06821904691509</v>
      </c>
      <c r="O289" s="36" t="n">
        <f aca="false">SQRT(M289^2+N289^2)</f>
        <v>3.40992323200744</v>
      </c>
      <c r="P289" s="55" t="n">
        <f aca="false">IF(J289="","",MAX(0,J289-1.96*O289/100))</f>
        <v>0.580578260368659</v>
      </c>
      <c r="Q289" s="55" t="n">
        <f aca="false">IF(J289="","",MIN(1,J289+1.96*O289/100))</f>
        <v>0.714247251063351</v>
      </c>
      <c r="R289" s="32" t="str">
        <f aca="false">IF(L289="","",IF(ABS(L289)&lt;=O289,"Yes","No"))</f>
        <v>No</v>
      </c>
      <c r="S289" s="32" t="str">
        <f aca="false">IF(L289="","",IF(ABS(L289)&lt;=1.96*O289,"Yes","No"))</f>
        <v>Yes</v>
      </c>
      <c r="T289" s="54" t="n">
        <f aca="false">IF(D289="","",ROUND(SQRT(((D289+G289)*O289/100)^2+(J289*(D289+G289)*0.07897)^2),0))</f>
        <v>51</v>
      </c>
      <c r="U289" s="32"/>
    </row>
    <row r="290" customFormat="false" ht="15" hidden="false" customHeight="false" outlineLevel="0" collapsed="false">
      <c r="A290" s="32" t="s">
        <v>386</v>
      </c>
      <c r="B290" s="32" t="s">
        <v>468</v>
      </c>
      <c r="C290" s="32" t="s">
        <v>468</v>
      </c>
      <c r="D290" s="54" t="n">
        <v>66</v>
      </c>
      <c r="E290" s="54" t="n">
        <v>72</v>
      </c>
      <c r="F290" s="65" t="n">
        <f aca="false">IF(E290="","",D290-E290)</f>
        <v>-6</v>
      </c>
      <c r="G290" s="54" t="n">
        <v>62</v>
      </c>
      <c r="H290" s="54" t="n">
        <v>69</v>
      </c>
      <c r="I290" s="65" t="n">
        <f aca="false">IF(H290="","",G290-H290)</f>
        <v>-7</v>
      </c>
      <c r="J290" s="55" t="n">
        <f aca="false">IF(OR(D290="",D290+G290=0),"",D290/(D290+G290))</f>
        <v>0.515625</v>
      </c>
      <c r="K290" s="55" t="n">
        <f aca="false">IF(E290="","",E290/(E290+H290))</f>
        <v>0.51063829787234</v>
      </c>
      <c r="L290" s="66" t="n">
        <f aca="false">IF(OR(K290="",J290=""),"",(J290-K290)*100)</f>
        <v>0.498670212765961</v>
      </c>
      <c r="M290" s="36" t="n">
        <v>4.03858339778067</v>
      </c>
      <c r="N290" s="36" t="n">
        <v>2.06821904691509</v>
      </c>
      <c r="O290" s="36" t="n">
        <f aca="false">SQRT(M290^2+N290^2)</f>
        <v>4.53736552272924</v>
      </c>
      <c r="P290" s="55" t="n">
        <f aca="false">IF(J290="","",MAX(0,J290-1.96*O290/100))</f>
        <v>0.426692635754507</v>
      </c>
      <c r="Q290" s="55" t="n">
        <f aca="false">IF(J290="","",MIN(1,J290+1.96*O290/100))</f>
        <v>0.604557364245493</v>
      </c>
      <c r="R290" s="32" t="str">
        <f aca="false">IF(L290="","",IF(ABS(L290)&lt;=O290,"Yes","No"))</f>
        <v>Yes</v>
      </c>
      <c r="S290" s="32" t="str">
        <f aca="false">IF(L290="","",IF(ABS(L290)&lt;=1.96*O290,"Yes","No"))</f>
        <v>Yes</v>
      </c>
      <c r="T290" s="54" t="n">
        <f aca="false">IF(D290="","",ROUND(SQRT(((D290+G290)*O290/100)^2+(J290*(D290+G290)*0.12018)^2),0))</f>
        <v>10</v>
      </c>
      <c r="U290" s="32"/>
    </row>
    <row r="291" customFormat="false" ht="15" hidden="false" customHeight="false" outlineLevel="0" collapsed="false">
      <c r="A291" s="32" t="s">
        <v>386</v>
      </c>
      <c r="B291" s="32" t="s">
        <v>293</v>
      </c>
      <c r="C291" s="32" t="s">
        <v>469</v>
      </c>
      <c r="D291" s="54" t="n">
        <v>740</v>
      </c>
      <c r="E291" s="54" t="n">
        <v>770</v>
      </c>
      <c r="F291" s="65" t="n">
        <f aca="false">IF(E291="","",D291-E291)</f>
        <v>-30</v>
      </c>
      <c r="G291" s="54" t="n">
        <v>548</v>
      </c>
      <c r="H291" s="54" t="n">
        <v>546</v>
      </c>
      <c r="I291" s="65" t="n">
        <f aca="false">IF(H291="","",G291-H291)</f>
        <v>2</v>
      </c>
      <c r="J291" s="55" t="n">
        <f aca="false">IF(OR(D291="",D291+G291=0),"",D291/(D291+G291))</f>
        <v>0.574534161490683</v>
      </c>
      <c r="K291" s="55" t="n">
        <f aca="false">IF(E291="","",E291/(E291+H291))</f>
        <v>0.585106382978723</v>
      </c>
      <c r="L291" s="66" t="n">
        <f aca="false">IF(OR(K291="",J291=""),"",(J291-K291)*100)</f>
        <v>-1.05722214880402</v>
      </c>
      <c r="M291" s="36" t="n">
        <v>2.38682338309964</v>
      </c>
      <c r="N291" s="36" t="n">
        <v>2.06821904691509</v>
      </c>
      <c r="O291" s="36" t="n">
        <f aca="false">SQRT(M291^2+N291^2)</f>
        <v>3.15823619891445</v>
      </c>
      <c r="P291" s="55" t="n">
        <f aca="false">IF(J291="","",MAX(0,J291-1.96*O291/100))</f>
        <v>0.51263273199196</v>
      </c>
      <c r="Q291" s="55" t="n">
        <f aca="false">IF(J291="","",MIN(1,J291+1.96*O291/100))</f>
        <v>0.636435590989406</v>
      </c>
      <c r="R291" s="32" t="str">
        <f aca="false">IF(L291="","",IF(ABS(L291)&lt;=O291,"Yes","No"))</f>
        <v>Yes</v>
      </c>
      <c r="S291" s="32" t="str">
        <f aca="false">IF(L291="","",IF(ABS(L291)&lt;=1.96*O291,"Yes","No"))</f>
        <v>Yes</v>
      </c>
      <c r="T291" s="54" t="n">
        <f aca="false">IF(D291="","",ROUND(SQRT(((D291+G291)*O291/100)^2+(J291*(D291+G291)*0.07933)^2),0))</f>
        <v>71</v>
      </c>
      <c r="U291" s="32"/>
    </row>
    <row r="292" customFormat="false" ht="15" hidden="false" customHeight="false" outlineLevel="0" collapsed="false">
      <c r="A292" s="32" t="s">
        <v>386</v>
      </c>
      <c r="B292" s="32" t="s">
        <v>293</v>
      </c>
      <c r="C292" s="32" t="s">
        <v>470</v>
      </c>
      <c r="D292" s="54" t="n">
        <v>684</v>
      </c>
      <c r="E292" s="54" t="n">
        <v>731</v>
      </c>
      <c r="F292" s="65" t="n">
        <f aca="false">IF(E292="","",D292-E292)</f>
        <v>-47</v>
      </c>
      <c r="G292" s="54" t="n">
        <v>588</v>
      </c>
      <c r="H292" s="54" t="n">
        <v>608</v>
      </c>
      <c r="I292" s="65" t="n">
        <f aca="false">IF(H292="","",G292-H292)</f>
        <v>-20</v>
      </c>
      <c r="J292" s="55" t="n">
        <f aca="false">IF(OR(D292="",D292+G292=0),"",D292/(D292+G292))</f>
        <v>0.537735849056604</v>
      </c>
      <c r="K292" s="55" t="n">
        <f aca="false">IF(E292="","",E292/(E292+H292))</f>
        <v>0.545929798356983</v>
      </c>
      <c r="L292" s="66" t="n">
        <f aca="false">IF(OR(K292="",J292=""),"",(J292-K292)*100)</f>
        <v>-0.819394930037909</v>
      </c>
      <c r="M292" s="36" t="n">
        <v>2.38682338309964</v>
      </c>
      <c r="N292" s="36" t="n">
        <v>2.06821904691509</v>
      </c>
      <c r="O292" s="36" t="n">
        <f aca="false">SQRT(M292^2+N292^2)</f>
        <v>3.15823619891445</v>
      </c>
      <c r="P292" s="55" t="n">
        <f aca="false">IF(J292="","",MAX(0,J292-1.96*O292/100))</f>
        <v>0.475834419557881</v>
      </c>
      <c r="Q292" s="55" t="n">
        <f aca="false">IF(J292="","",MIN(1,J292+1.96*O292/100))</f>
        <v>0.599637278555327</v>
      </c>
      <c r="R292" s="32" t="str">
        <f aca="false">IF(L292="","",IF(ABS(L292)&lt;=O292,"Yes","No"))</f>
        <v>Yes</v>
      </c>
      <c r="S292" s="32" t="str">
        <f aca="false">IF(L292="","",IF(ABS(L292)&lt;=1.96*O292,"Yes","No"))</f>
        <v>Yes</v>
      </c>
      <c r="T292" s="54" t="n">
        <f aca="false">IF(D292="","",ROUND(SQRT(((D292+G292)*O292/100)^2+(J292*(D292+G292)*0.07933)^2),0))</f>
        <v>68</v>
      </c>
      <c r="U292" s="32"/>
    </row>
    <row r="293" customFormat="false" ht="15" hidden="false" customHeight="false" outlineLevel="0" collapsed="false">
      <c r="A293" s="32" t="s">
        <v>386</v>
      </c>
      <c r="B293" s="32" t="s">
        <v>293</v>
      </c>
      <c r="C293" s="32" t="s">
        <v>471</v>
      </c>
      <c r="D293" s="54" t="n">
        <v>340</v>
      </c>
      <c r="E293" s="54" t="n">
        <v>388</v>
      </c>
      <c r="F293" s="65" t="n">
        <f aca="false">IF(E293="","",D293-E293)</f>
        <v>-48</v>
      </c>
      <c r="G293" s="54" t="n">
        <v>319</v>
      </c>
      <c r="H293" s="54" t="n">
        <v>338</v>
      </c>
      <c r="I293" s="65" t="n">
        <f aca="false">IF(H293="","",G293-H293)</f>
        <v>-19</v>
      </c>
      <c r="J293" s="55" t="n">
        <f aca="false">IF(OR(D293="",D293+G293=0),"",D293/(D293+G293))</f>
        <v>0.515933232169955</v>
      </c>
      <c r="K293" s="55" t="n">
        <f aca="false">IF(E293="","",E293/(E293+H293))</f>
        <v>0.534435261707989</v>
      </c>
      <c r="L293" s="66" t="n">
        <f aca="false">IF(OR(K293="",J293=""),"",(J293-K293)*100)</f>
        <v>-1.85020295380345</v>
      </c>
      <c r="M293" s="36" t="n">
        <v>2.71109690386782</v>
      </c>
      <c r="N293" s="36" t="n">
        <v>2.06821904691509</v>
      </c>
      <c r="O293" s="36" t="n">
        <f aca="false">SQRT(M293^2+N293^2)</f>
        <v>3.40992323200744</v>
      </c>
      <c r="P293" s="55" t="n">
        <f aca="false">IF(J293="","",MAX(0,J293-1.96*O293/100))</f>
        <v>0.449098736822609</v>
      </c>
      <c r="Q293" s="55" t="n">
        <f aca="false">IF(J293="","",MIN(1,J293+1.96*O293/100))</f>
        <v>0.5827677275173</v>
      </c>
      <c r="R293" s="32" t="str">
        <f aca="false">IF(L293="","",IF(ABS(L293)&lt;=O293,"Yes","No"))</f>
        <v>Yes</v>
      </c>
      <c r="S293" s="32" t="str">
        <f aca="false">IF(L293="","",IF(ABS(L293)&lt;=1.96*O293,"Yes","No"))</f>
        <v>Yes</v>
      </c>
      <c r="T293" s="54" t="n">
        <f aca="false">IF(D293="","",ROUND(SQRT(((D293+G293)*O293/100)^2+(J293*(D293+G293)*0.07897)^2),0))</f>
        <v>35</v>
      </c>
      <c r="U293" s="32"/>
    </row>
    <row r="294" customFormat="false" ht="15" hidden="false" customHeight="false" outlineLevel="0" collapsed="false">
      <c r="A294" s="32" t="s">
        <v>386</v>
      </c>
      <c r="B294" s="32" t="s">
        <v>293</v>
      </c>
      <c r="C294" s="32" t="s">
        <v>472</v>
      </c>
      <c r="D294" s="54" t="n">
        <v>529</v>
      </c>
      <c r="E294" s="54" t="n">
        <v>603</v>
      </c>
      <c r="F294" s="65" t="n">
        <f aca="false">IF(E294="","",D294-E294)</f>
        <v>-74</v>
      </c>
      <c r="G294" s="54" t="n">
        <v>489</v>
      </c>
      <c r="H294" s="54" t="n">
        <v>543</v>
      </c>
      <c r="I294" s="65" t="n">
        <f aca="false">IF(H294="","",G294-H294)</f>
        <v>-54</v>
      </c>
      <c r="J294" s="55" t="n">
        <f aca="false">IF(OR(D294="",D294+G294=0),"",D294/(D294+G294))</f>
        <v>0.519646365422397</v>
      </c>
      <c r="K294" s="55" t="n">
        <f aca="false">IF(E294="","",E294/(E294+H294))</f>
        <v>0.526178010471204</v>
      </c>
      <c r="L294" s="66" t="n">
        <f aca="false">IF(OR(K294="",J294=""),"",(J294-K294)*100)</f>
        <v>-0.653164504880732</v>
      </c>
      <c r="M294" s="36" t="n">
        <v>2.38682338309964</v>
      </c>
      <c r="N294" s="36" t="n">
        <v>2.06821904691509</v>
      </c>
      <c r="O294" s="36" t="n">
        <f aca="false">SQRT(M294^2+N294^2)</f>
        <v>3.15823619891445</v>
      </c>
      <c r="P294" s="55" t="n">
        <f aca="false">IF(J294="","",MAX(0,J294-1.96*O294/100))</f>
        <v>0.457744935923674</v>
      </c>
      <c r="Q294" s="55" t="n">
        <f aca="false">IF(J294="","",MIN(1,J294+1.96*O294/100))</f>
        <v>0.58154779492112</v>
      </c>
      <c r="R294" s="32" t="str">
        <f aca="false">IF(L294="","",IF(ABS(L294)&lt;=O294,"Yes","No"))</f>
        <v>Yes</v>
      </c>
      <c r="S294" s="32" t="str">
        <f aca="false">IF(L294="","",IF(ABS(L294)&lt;=1.96*O294,"Yes","No"))</f>
        <v>Yes</v>
      </c>
      <c r="T294" s="54" t="n">
        <f aca="false">IF(D294="","",ROUND(SQRT(((D294+G294)*O294/100)^2+(J294*(D294+G294)*0.07933)^2),0))</f>
        <v>53</v>
      </c>
      <c r="U294" s="32"/>
    </row>
    <row r="295" customFormat="false" ht="15" hidden="false" customHeight="false" outlineLevel="0" collapsed="false">
      <c r="A295" s="32" t="s">
        <v>386</v>
      </c>
      <c r="B295" s="32" t="s">
        <v>293</v>
      </c>
      <c r="C295" s="32" t="s">
        <v>473</v>
      </c>
      <c r="D295" s="54" t="n">
        <v>587</v>
      </c>
      <c r="E295" s="54" t="n">
        <v>656</v>
      </c>
      <c r="F295" s="65" t="n">
        <f aca="false">IF(E295="","",D295-E295)</f>
        <v>-69</v>
      </c>
      <c r="G295" s="54" t="n">
        <v>448</v>
      </c>
      <c r="H295" s="54" t="n">
        <v>499</v>
      </c>
      <c r="I295" s="65" t="n">
        <f aca="false">IF(H295="","",G295-H295)</f>
        <v>-51</v>
      </c>
      <c r="J295" s="55" t="n">
        <f aca="false">IF(OR(D295="",D295+G295=0),"",D295/(D295+G295))</f>
        <v>0.567149758454106</v>
      </c>
      <c r="K295" s="55" t="n">
        <f aca="false">IF(E295="","",E295/(E295+H295))</f>
        <v>0.567965367965368</v>
      </c>
      <c r="L295" s="66" t="n">
        <f aca="false">IF(OR(K295="",J295=""),"",(J295-K295)*100)</f>
        <v>-0.0815609511261695</v>
      </c>
      <c r="M295" s="36" t="n">
        <v>2.38682338309964</v>
      </c>
      <c r="N295" s="36" t="n">
        <v>2.06821904691509</v>
      </c>
      <c r="O295" s="36" t="n">
        <f aca="false">SQRT(M295^2+N295^2)</f>
        <v>3.15823619891445</v>
      </c>
      <c r="P295" s="55" t="n">
        <f aca="false">IF(J295="","",MAX(0,J295-1.96*O295/100))</f>
        <v>0.505248328955383</v>
      </c>
      <c r="Q295" s="55" t="n">
        <f aca="false">IF(J295="","",MIN(1,J295+1.96*O295/100))</f>
        <v>0.62905118795283</v>
      </c>
      <c r="R295" s="32" t="str">
        <f aca="false">IF(L295="","",IF(ABS(L295)&lt;=O295,"Yes","No"))</f>
        <v>Yes</v>
      </c>
      <c r="S295" s="32" t="str">
        <f aca="false">IF(L295="","",IF(ABS(L295)&lt;=1.96*O295,"Yes","No"))</f>
        <v>Yes</v>
      </c>
      <c r="T295" s="54" t="n">
        <f aca="false">IF(D295="","",ROUND(SQRT(((D295+G295)*O295/100)^2+(J295*(D295+G295)*0.07933)^2),0))</f>
        <v>57</v>
      </c>
      <c r="U295" s="32"/>
    </row>
    <row r="296" customFormat="false" ht="15" hidden="false" customHeight="false" outlineLevel="0" collapsed="false">
      <c r="A296" s="32" t="s">
        <v>386</v>
      </c>
      <c r="B296" s="32" t="s">
        <v>293</v>
      </c>
      <c r="C296" s="32" t="s">
        <v>474</v>
      </c>
      <c r="D296" s="54" t="n">
        <v>386</v>
      </c>
      <c r="E296" s="54" t="n">
        <v>422</v>
      </c>
      <c r="F296" s="65" t="n">
        <f aca="false">IF(E296="","",D296-E296)</f>
        <v>-36</v>
      </c>
      <c r="G296" s="54" t="n">
        <v>351</v>
      </c>
      <c r="H296" s="54" t="n">
        <v>349</v>
      </c>
      <c r="I296" s="65" t="n">
        <f aca="false">IF(H296="","",G296-H296)</f>
        <v>2</v>
      </c>
      <c r="J296" s="55" t="n">
        <f aca="false">IF(OR(D296="",D296+G296=0),"",D296/(D296+G296))</f>
        <v>0.523744911804613</v>
      </c>
      <c r="K296" s="55" t="n">
        <f aca="false">IF(E296="","",E296/(E296+H296))</f>
        <v>0.547341115434501</v>
      </c>
      <c r="L296" s="66" t="n">
        <f aca="false">IF(OR(K296="",J296=""),"",(J296-K296)*100)</f>
        <v>-2.35962036298875</v>
      </c>
      <c r="M296" s="36" t="n">
        <v>2.71109690386782</v>
      </c>
      <c r="N296" s="36" t="n">
        <v>2.06821904691509</v>
      </c>
      <c r="O296" s="36" t="n">
        <f aca="false">SQRT(M296^2+N296^2)</f>
        <v>3.40992323200744</v>
      </c>
      <c r="P296" s="55" t="n">
        <f aca="false">IF(J296="","",MAX(0,J296-1.96*O296/100))</f>
        <v>0.456910416457267</v>
      </c>
      <c r="Q296" s="55" t="n">
        <f aca="false">IF(J296="","",MIN(1,J296+1.96*O296/100))</f>
        <v>0.590579407151959</v>
      </c>
      <c r="R296" s="32" t="str">
        <f aca="false">IF(L296="","",IF(ABS(L296)&lt;=O296,"Yes","No"))</f>
        <v>Yes</v>
      </c>
      <c r="S296" s="32" t="str">
        <f aca="false">IF(L296="","",IF(ABS(L296)&lt;=1.96*O296,"Yes","No"))</f>
        <v>Yes</v>
      </c>
      <c r="T296" s="54" t="n">
        <f aca="false">IF(D296="","",ROUND(SQRT(((D296+G296)*O296/100)^2+(J296*(D296+G296)*0.07897)^2),0))</f>
        <v>40</v>
      </c>
      <c r="U296" s="32"/>
    </row>
    <row r="297" customFormat="false" ht="15" hidden="false" customHeight="false" outlineLevel="0" collapsed="false">
      <c r="A297" s="32" t="s">
        <v>386</v>
      </c>
      <c r="B297" s="32" t="s">
        <v>475</v>
      </c>
      <c r="C297" s="32" t="s">
        <v>476</v>
      </c>
      <c r="D297" s="54" t="n">
        <v>417</v>
      </c>
      <c r="E297" s="54" t="n">
        <v>430</v>
      </c>
      <c r="F297" s="65" t="n">
        <f aca="false">IF(E297="","",D297-E297)</f>
        <v>-13</v>
      </c>
      <c r="G297" s="54" t="n">
        <v>409</v>
      </c>
      <c r="H297" s="54" t="n">
        <v>446</v>
      </c>
      <c r="I297" s="65" t="n">
        <f aca="false">IF(H297="","",G297-H297)</f>
        <v>-37</v>
      </c>
      <c r="J297" s="55" t="n">
        <f aca="false">IF(OR(D297="",D297+G297=0),"",D297/(D297+G297))</f>
        <v>0.504842615012107</v>
      </c>
      <c r="K297" s="55" t="n">
        <f aca="false">IF(E297="","",E297/(E297+H297))</f>
        <v>0.490867579908676</v>
      </c>
      <c r="L297" s="66" t="n">
        <f aca="false">IF(OR(K297="",J297=""),"",(J297-K297)*100)</f>
        <v>1.39750351034308</v>
      </c>
      <c r="M297" s="36" t="n">
        <v>2.71109690386782</v>
      </c>
      <c r="N297" s="36" t="n">
        <v>2.06821904691509</v>
      </c>
      <c r="O297" s="36" t="n">
        <f aca="false">SQRT(M297^2+N297^2)</f>
        <v>3.40992323200744</v>
      </c>
      <c r="P297" s="55" t="n">
        <f aca="false">IF(J297="","",MAX(0,J297-1.96*O297/100))</f>
        <v>0.438008119664761</v>
      </c>
      <c r="Q297" s="55" t="n">
        <f aca="false">IF(J297="","",MIN(1,J297+1.96*O297/100))</f>
        <v>0.571677110359453</v>
      </c>
      <c r="R297" s="32" t="str">
        <f aca="false">IF(L297="","",IF(ABS(L297)&lt;=O297,"Yes","No"))</f>
        <v>Yes</v>
      </c>
      <c r="S297" s="32" t="str">
        <f aca="false">IF(L297="","",IF(ABS(L297)&lt;=1.96*O297,"Yes","No"))</f>
        <v>Yes</v>
      </c>
      <c r="T297" s="54" t="n">
        <f aca="false">IF(D297="","",ROUND(SQRT(((D297+G297)*O297/100)^2+(J297*(D297+G297)*0.07897)^2),0))</f>
        <v>43</v>
      </c>
      <c r="U297" s="32"/>
    </row>
    <row r="298" customFormat="false" ht="15" hidden="false" customHeight="false" outlineLevel="0" collapsed="false">
      <c r="A298" s="32" t="s">
        <v>386</v>
      </c>
      <c r="B298" s="32" t="s">
        <v>475</v>
      </c>
      <c r="C298" s="32" t="s">
        <v>477</v>
      </c>
      <c r="D298" s="54" t="n">
        <v>323</v>
      </c>
      <c r="E298" s="54" t="n">
        <v>363</v>
      </c>
      <c r="F298" s="65" t="n">
        <f aca="false">IF(E298="","",D298-E298)</f>
        <v>-40</v>
      </c>
      <c r="G298" s="54" t="n">
        <v>301</v>
      </c>
      <c r="H298" s="54" t="n">
        <v>318</v>
      </c>
      <c r="I298" s="65" t="n">
        <f aca="false">IF(H298="","",G298-H298)</f>
        <v>-17</v>
      </c>
      <c r="J298" s="55" t="n">
        <f aca="false">IF(OR(D298="",D298+G298=0),"",D298/(D298+G298))</f>
        <v>0.517628205128205</v>
      </c>
      <c r="K298" s="55" t="n">
        <f aca="false">IF(E298="","",E298/(E298+H298))</f>
        <v>0.533039647577093</v>
      </c>
      <c r="L298" s="66" t="n">
        <f aca="false">IF(OR(K298="",J298=""),"",(J298-K298)*100)</f>
        <v>-1.54114424488874</v>
      </c>
      <c r="M298" s="36" t="n">
        <v>2.71109690386782</v>
      </c>
      <c r="N298" s="36" t="n">
        <v>2.06821904691509</v>
      </c>
      <c r="O298" s="36" t="n">
        <f aca="false">SQRT(M298^2+N298^2)</f>
        <v>3.40992323200744</v>
      </c>
      <c r="P298" s="55" t="n">
        <f aca="false">IF(J298="","",MAX(0,J298-1.96*O298/100))</f>
        <v>0.450793709780859</v>
      </c>
      <c r="Q298" s="55" t="n">
        <f aca="false">IF(J298="","",MIN(1,J298+1.96*O298/100))</f>
        <v>0.584462700475551</v>
      </c>
      <c r="R298" s="32" t="str">
        <f aca="false">IF(L298="","",IF(ABS(L298)&lt;=O298,"Yes","No"))</f>
        <v>Yes</v>
      </c>
      <c r="S298" s="32" t="str">
        <f aca="false">IF(L298="","",IF(ABS(L298)&lt;=1.96*O298,"Yes","No"))</f>
        <v>Yes</v>
      </c>
      <c r="T298" s="54" t="n">
        <f aca="false">IF(D298="","",ROUND(SQRT(((D298+G298)*O298/100)^2+(J298*(D298+G298)*0.07897)^2),0))</f>
        <v>33</v>
      </c>
      <c r="U298" s="32"/>
    </row>
    <row r="299" customFormat="false" ht="15" hidden="false" customHeight="false" outlineLevel="0" collapsed="false">
      <c r="A299" s="32" t="s">
        <v>386</v>
      </c>
      <c r="B299" s="32" t="s">
        <v>475</v>
      </c>
      <c r="C299" s="32" t="s">
        <v>478</v>
      </c>
      <c r="D299" s="54" t="n">
        <v>510</v>
      </c>
      <c r="E299" s="54" t="n">
        <v>579</v>
      </c>
      <c r="F299" s="65" t="n">
        <f aca="false">IF(E299="","",D299-E299)</f>
        <v>-69</v>
      </c>
      <c r="G299" s="54" t="n">
        <v>463</v>
      </c>
      <c r="H299" s="54" t="n">
        <v>437</v>
      </c>
      <c r="I299" s="65" t="n">
        <f aca="false">IF(H299="","",G299-H299)</f>
        <v>26</v>
      </c>
      <c r="J299" s="55" t="n">
        <f aca="false">IF(OR(D299="",D299+G299=0),"",D299/(D299+G299))</f>
        <v>0.52415210688592</v>
      </c>
      <c r="K299" s="55" t="n">
        <f aca="false">IF(E299="","",E299/(E299+H299))</f>
        <v>0.56988188976378</v>
      </c>
      <c r="L299" s="66" t="n">
        <f aca="false">IF(OR(K299="",J299=""),"",(J299-K299)*100)</f>
        <v>-4.57297828778597</v>
      </c>
      <c r="M299" s="36" t="n">
        <v>2.38682338309964</v>
      </c>
      <c r="N299" s="36" t="n">
        <v>2.06821904691509</v>
      </c>
      <c r="O299" s="36" t="n">
        <f aca="false">SQRT(M299^2+N299^2)</f>
        <v>3.15823619891445</v>
      </c>
      <c r="P299" s="55" t="n">
        <f aca="false">IF(J299="","",MAX(0,J299-1.96*O299/100))</f>
        <v>0.462250677387197</v>
      </c>
      <c r="Q299" s="55" t="n">
        <f aca="false">IF(J299="","",MIN(1,J299+1.96*O299/100))</f>
        <v>0.586053536384643</v>
      </c>
      <c r="R299" s="32" t="str">
        <f aca="false">IF(L299="","",IF(ABS(L299)&lt;=O299,"Yes","No"))</f>
        <v>No</v>
      </c>
      <c r="S299" s="32" t="str">
        <f aca="false">IF(L299="","",IF(ABS(L299)&lt;=1.96*O299,"Yes","No"))</f>
        <v>Yes</v>
      </c>
      <c r="T299" s="54" t="n">
        <f aca="false">IF(D299="","",ROUND(SQRT(((D299+G299)*O299/100)^2+(J299*(D299+G299)*0.07933)^2),0))</f>
        <v>51</v>
      </c>
      <c r="U299" s="32"/>
    </row>
    <row r="300" customFormat="false" ht="15" hidden="false" customHeight="false" outlineLevel="0" collapsed="false">
      <c r="A300" s="32" t="s">
        <v>386</v>
      </c>
      <c r="B300" s="32" t="s">
        <v>479</v>
      </c>
      <c r="C300" s="32" t="s">
        <v>480</v>
      </c>
      <c r="D300" s="54" t="n">
        <v>420</v>
      </c>
      <c r="E300" s="54" t="n">
        <v>454</v>
      </c>
      <c r="F300" s="65" t="n">
        <f aca="false">IF(E300="","",D300-E300)</f>
        <v>-34</v>
      </c>
      <c r="G300" s="54" t="n">
        <v>741</v>
      </c>
      <c r="H300" s="54" t="n">
        <v>825</v>
      </c>
      <c r="I300" s="65" t="n">
        <f aca="false">IF(H300="","",G300-H300)</f>
        <v>-84</v>
      </c>
      <c r="J300" s="55" t="n">
        <f aca="false">IF(OR(D300="",D300+G300=0),"",D300/(D300+G300))</f>
        <v>0.361757105943152</v>
      </c>
      <c r="K300" s="55" t="n">
        <f aca="false">IF(E300="","",E300/(E300+H300))</f>
        <v>0.354964816262705</v>
      </c>
      <c r="L300" s="66" t="n">
        <f aca="false">IF(OR(K300="",J300=""),"",(J300-K300)*100)</f>
        <v>0.679228968044721</v>
      </c>
      <c r="M300" s="36" t="n">
        <v>2.38682338309964</v>
      </c>
      <c r="N300" s="36" t="n">
        <v>2.06821904691509</v>
      </c>
      <c r="O300" s="36" t="n">
        <f aca="false">SQRT(M300^2+N300^2)</f>
        <v>3.15823619891445</v>
      </c>
      <c r="P300" s="55" t="n">
        <f aca="false">IF(J300="","",MAX(0,J300-1.96*O300/100))</f>
        <v>0.299855676444429</v>
      </c>
      <c r="Q300" s="55" t="n">
        <f aca="false">IF(J300="","",MIN(1,J300+1.96*O300/100))</f>
        <v>0.423658535441876</v>
      </c>
      <c r="R300" s="32" t="str">
        <f aca="false">IF(L300="","",IF(ABS(L300)&lt;=O300,"Yes","No"))</f>
        <v>Yes</v>
      </c>
      <c r="S300" s="32" t="str">
        <f aca="false">IF(L300="","",IF(ABS(L300)&lt;=1.96*O300,"Yes","No"))</f>
        <v>Yes</v>
      </c>
      <c r="T300" s="54" t="n">
        <f aca="false">IF(D300="","",ROUND(SQRT(((D300+G300)*O300/100)^2+(J300*(D300+G300)*0.07933)^2),0))</f>
        <v>50</v>
      </c>
      <c r="U300" s="32"/>
    </row>
    <row r="301" customFormat="false" ht="15" hidden="false" customHeight="false" outlineLevel="0" collapsed="false">
      <c r="A301" s="32" t="s">
        <v>386</v>
      </c>
      <c r="B301" s="32" t="s">
        <v>479</v>
      </c>
      <c r="C301" s="32" t="s">
        <v>481</v>
      </c>
      <c r="D301" s="54" t="n">
        <v>445</v>
      </c>
      <c r="E301" s="54" t="n">
        <v>529</v>
      </c>
      <c r="F301" s="65" t="n">
        <f aca="false">IF(E301="","",D301-E301)</f>
        <v>-84</v>
      </c>
      <c r="G301" s="54" t="n">
        <v>811</v>
      </c>
      <c r="H301" s="54" t="n">
        <v>916</v>
      </c>
      <c r="I301" s="65" t="n">
        <f aca="false">IF(H301="","",G301-H301)</f>
        <v>-105</v>
      </c>
      <c r="J301" s="55" t="n">
        <f aca="false">IF(OR(D301="",D301+G301=0),"",D301/(D301+G301))</f>
        <v>0.354299363057325</v>
      </c>
      <c r="K301" s="55" t="n">
        <f aca="false">IF(E301="","",E301/(E301+H301))</f>
        <v>0.366089965397924</v>
      </c>
      <c r="L301" s="66" t="n">
        <f aca="false">IF(OR(K301="",J301=""),"",(J301-K301)*100)</f>
        <v>-1.1790602340599</v>
      </c>
      <c r="M301" s="36" t="n">
        <v>2.38682338309964</v>
      </c>
      <c r="N301" s="36" t="n">
        <v>2.06821904691509</v>
      </c>
      <c r="O301" s="36" t="n">
        <f aca="false">SQRT(M301^2+N301^2)</f>
        <v>3.15823619891445</v>
      </c>
      <c r="P301" s="55" t="n">
        <f aca="false">IF(J301="","",MAX(0,J301-1.96*O301/100))</f>
        <v>0.292397933558602</v>
      </c>
      <c r="Q301" s="55" t="n">
        <f aca="false">IF(J301="","",MIN(1,J301+1.96*O301/100))</f>
        <v>0.416200792556048</v>
      </c>
      <c r="R301" s="32" t="str">
        <f aca="false">IF(L301="","",IF(ABS(L301)&lt;=O301,"Yes","No"))</f>
        <v>Yes</v>
      </c>
      <c r="S301" s="32" t="str">
        <f aca="false">IF(L301="","",IF(ABS(L301)&lt;=1.96*O301,"Yes","No"))</f>
        <v>Yes</v>
      </c>
      <c r="T301" s="54" t="n">
        <f aca="false">IF(D301="","",ROUND(SQRT(((D301+G301)*O301/100)^2+(J301*(D301+G301)*0.07933)^2),0))</f>
        <v>53</v>
      </c>
      <c r="U301" s="32"/>
    </row>
    <row r="302" customFormat="false" ht="15" hidden="false" customHeight="false" outlineLevel="0" collapsed="false">
      <c r="A302" s="32" t="s">
        <v>386</v>
      </c>
      <c r="B302" s="32" t="s">
        <v>479</v>
      </c>
      <c r="C302" s="32" t="s">
        <v>482</v>
      </c>
      <c r="D302" s="54" t="n">
        <v>163</v>
      </c>
      <c r="E302" s="54" t="n">
        <v>142</v>
      </c>
      <c r="F302" s="65" t="n">
        <f aca="false">IF(E302="","",D302-E302)</f>
        <v>21</v>
      </c>
      <c r="G302" s="54" t="n">
        <v>315</v>
      </c>
      <c r="H302" s="54" t="n">
        <v>349</v>
      </c>
      <c r="I302" s="65" t="n">
        <f aca="false">IF(H302="","",G302-H302)</f>
        <v>-34</v>
      </c>
      <c r="J302" s="55" t="n">
        <f aca="false">IF(OR(D302="",D302+G302=0),"",D302/(D302+G302))</f>
        <v>0.341004184100418</v>
      </c>
      <c r="K302" s="55" t="n">
        <f aca="false">IF(E302="","",E302/(E302+H302))</f>
        <v>0.289205702647658</v>
      </c>
      <c r="L302" s="66" t="n">
        <f aca="false">IF(OR(K302="",J302=""),"",(J302-K302)*100)</f>
        <v>5.17984814527606</v>
      </c>
      <c r="M302" s="36" t="n">
        <v>4.03858339778067</v>
      </c>
      <c r="N302" s="36" t="n">
        <v>2.06821904691509</v>
      </c>
      <c r="O302" s="36" t="n">
        <f aca="false">SQRT(M302^2+N302^2)</f>
        <v>4.53736552272924</v>
      </c>
      <c r="P302" s="55" t="n">
        <f aca="false">IF(J302="","",MAX(0,J302-1.96*O302/100))</f>
        <v>0.252071819854925</v>
      </c>
      <c r="Q302" s="55" t="n">
        <f aca="false">IF(J302="","",MIN(1,J302+1.96*O302/100))</f>
        <v>0.429936548345912</v>
      </c>
      <c r="R302" s="32" t="str">
        <f aca="false">IF(L302="","",IF(ABS(L302)&lt;=O302,"Yes","No"))</f>
        <v>No</v>
      </c>
      <c r="S302" s="32" t="str">
        <f aca="false">IF(L302="","",IF(ABS(L302)&lt;=1.96*O302,"Yes","No"))</f>
        <v>Yes</v>
      </c>
      <c r="T302" s="54" t="n">
        <f aca="false">IF(D302="","",ROUND(SQRT(((D302+G302)*O302/100)^2+(J302*(D302+G302)*0.12018)^2),0))</f>
        <v>29</v>
      </c>
      <c r="U302" s="32"/>
    </row>
    <row r="303" customFormat="false" ht="15" hidden="false" customHeight="false" outlineLevel="0" collapsed="false">
      <c r="A303" s="32" t="s">
        <v>386</v>
      </c>
      <c r="B303" s="32" t="s">
        <v>479</v>
      </c>
      <c r="C303" s="32" t="s">
        <v>483</v>
      </c>
      <c r="D303" s="54" t="n">
        <v>347</v>
      </c>
      <c r="E303" s="54" t="n">
        <v>400</v>
      </c>
      <c r="F303" s="65" t="n">
        <f aca="false">IF(E303="","",D303-E303)</f>
        <v>-53</v>
      </c>
      <c r="G303" s="54" t="n">
        <v>641</v>
      </c>
      <c r="H303" s="54" t="n">
        <v>731</v>
      </c>
      <c r="I303" s="65" t="n">
        <f aca="false">IF(H303="","",G303-H303)</f>
        <v>-90</v>
      </c>
      <c r="J303" s="55" t="n">
        <f aca="false">IF(OR(D303="",D303+G303=0),"",D303/(D303+G303))</f>
        <v>0.351214574898785</v>
      </c>
      <c r="K303" s="55" t="n">
        <f aca="false">IF(E303="","",E303/(E303+H303))</f>
        <v>0.353669319186561</v>
      </c>
      <c r="L303" s="66" t="n">
        <f aca="false">IF(OR(K303="",J303=""),"",(J303-K303)*100)</f>
        <v>-0.245474428777515</v>
      </c>
      <c r="M303" s="36" t="n">
        <v>2.38682338309964</v>
      </c>
      <c r="N303" s="36" t="n">
        <v>2.06821904691509</v>
      </c>
      <c r="O303" s="36" t="n">
        <f aca="false">SQRT(M303^2+N303^2)</f>
        <v>3.15823619891445</v>
      </c>
      <c r="P303" s="55" t="n">
        <f aca="false">IF(J303="","",MAX(0,J303-1.96*O303/100))</f>
        <v>0.289313145400062</v>
      </c>
      <c r="Q303" s="55" t="n">
        <f aca="false">IF(J303="","",MIN(1,J303+1.96*O303/100))</f>
        <v>0.413116004397509</v>
      </c>
      <c r="R303" s="32" t="str">
        <f aca="false">IF(L303="","",IF(ABS(L303)&lt;=O303,"Yes","No"))</f>
        <v>Yes</v>
      </c>
      <c r="S303" s="32" t="str">
        <f aca="false">IF(L303="","",IF(ABS(L303)&lt;=1.96*O303,"Yes","No"))</f>
        <v>Yes</v>
      </c>
      <c r="T303" s="54" t="n">
        <f aca="false">IF(D303="","",ROUND(SQRT(((D303+G303)*O303/100)^2+(J303*(D303+G303)*0.07933)^2),0))</f>
        <v>42</v>
      </c>
      <c r="U303" s="32"/>
    </row>
    <row r="304" customFormat="false" ht="15" hidden="false" customHeight="false" outlineLevel="0" collapsed="false">
      <c r="A304" s="32" t="s">
        <v>386</v>
      </c>
      <c r="B304" s="32" t="s">
        <v>479</v>
      </c>
      <c r="C304" s="32" t="s">
        <v>484</v>
      </c>
      <c r="D304" s="54" t="n">
        <v>246</v>
      </c>
      <c r="E304" s="54" t="n">
        <v>278</v>
      </c>
      <c r="F304" s="65" t="n">
        <f aca="false">IF(E304="","",D304-E304)</f>
        <v>-32</v>
      </c>
      <c r="G304" s="54" t="n">
        <v>458</v>
      </c>
      <c r="H304" s="54" t="n">
        <v>482</v>
      </c>
      <c r="I304" s="65" t="n">
        <f aca="false">IF(H304="","",G304-H304)</f>
        <v>-24</v>
      </c>
      <c r="J304" s="55" t="n">
        <f aca="false">IF(OR(D304="",D304+G304=0),"",D304/(D304+G304))</f>
        <v>0.349431818181818</v>
      </c>
      <c r="K304" s="55" t="n">
        <f aca="false">IF(E304="","",E304/(E304+H304))</f>
        <v>0.365789473684211</v>
      </c>
      <c r="L304" s="66" t="n">
        <f aca="false">IF(OR(K304="",J304=""),"",(J304-K304)*100)</f>
        <v>-1.63576555023924</v>
      </c>
      <c r="M304" s="36" t="n">
        <v>2.71109690386782</v>
      </c>
      <c r="N304" s="36" t="n">
        <v>2.06821904691509</v>
      </c>
      <c r="O304" s="36" t="n">
        <f aca="false">SQRT(M304^2+N304^2)</f>
        <v>3.40992323200744</v>
      </c>
      <c r="P304" s="55" t="n">
        <f aca="false">IF(J304="","",MAX(0,J304-1.96*O304/100))</f>
        <v>0.282597322834472</v>
      </c>
      <c r="Q304" s="55" t="n">
        <f aca="false">IF(J304="","",MIN(1,J304+1.96*O304/100))</f>
        <v>0.416266313529164</v>
      </c>
      <c r="R304" s="32" t="str">
        <f aca="false">IF(L304="","",IF(ABS(L304)&lt;=O304,"Yes","No"))</f>
        <v>Yes</v>
      </c>
      <c r="S304" s="32" t="str">
        <f aca="false">IF(L304="","",IF(ABS(L304)&lt;=1.96*O304,"Yes","No"))</f>
        <v>Yes</v>
      </c>
      <c r="T304" s="54" t="n">
        <f aca="false">IF(D304="","",ROUND(SQRT(((D304+G304)*O304/100)^2+(J304*(D304+G304)*0.07897)^2),0))</f>
        <v>31</v>
      </c>
      <c r="U304" s="32"/>
    </row>
    <row r="305" customFormat="false" ht="15" hidden="false" customHeight="false" outlineLevel="0" collapsed="false">
      <c r="A305" s="32" t="s">
        <v>386</v>
      </c>
      <c r="B305" s="32" t="s">
        <v>485</v>
      </c>
      <c r="C305" s="32" t="s">
        <v>486</v>
      </c>
      <c r="D305" s="54" t="n">
        <v>45</v>
      </c>
      <c r="E305" s="54" t="n">
        <v>203</v>
      </c>
      <c r="F305" s="65" t="n">
        <f aca="false">IF(E305="","",D305-E305)</f>
        <v>-158</v>
      </c>
      <c r="G305" s="54" t="n">
        <v>79</v>
      </c>
      <c r="H305" s="54" t="n">
        <v>331</v>
      </c>
      <c r="I305" s="65" t="n">
        <f aca="false">IF(H305="","",G305-H305)</f>
        <v>-252</v>
      </c>
      <c r="J305" s="55" t="n">
        <f aca="false">IF(OR(D305="",D305+G305=0),"",D305/(D305+G305))</f>
        <v>0.362903225806452</v>
      </c>
      <c r="K305" s="55" t="n">
        <f aca="false">IF(E305="","",E305/(E305+H305))</f>
        <v>0.380149812734082</v>
      </c>
      <c r="L305" s="66" t="n">
        <f aca="false">IF(OR(K305="",J305=""),"",(J305-K305)*100)</f>
        <v>-1.72465869276308</v>
      </c>
      <c r="M305" s="36" t="n">
        <v>4.03858339778067</v>
      </c>
      <c r="N305" s="36" t="n">
        <v>2.06821904691509</v>
      </c>
      <c r="O305" s="36" t="n">
        <f aca="false">SQRT(M305^2+N305^2)</f>
        <v>4.53736552272924</v>
      </c>
      <c r="P305" s="55" t="n">
        <f aca="false">IF(J305="","",MAX(0,J305-1.96*O305/100))</f>
        <v>0.273970861560958</v>
      </c>
      <c r="Q305" s="55" t="n">
        <f aca="false">IF(J305="","",MIN(1,J305+1.96*O305/100))</f>
        <v>0.451835590051945</v>
      </c>
      <c r="R305" s="32" t="str">
        <f aca="false">IF(L305="","",IF(ABS(L305)&lt;=O305,"Yes","No"))</f>
        <v>Yes</v>
      </c>
      <c r="S305" s="32" t="str">
        <f aca="false">IF(L305="","",IF(ABS(L305)&lt;=1.96*O305,"Yes","No"))</f>
        <v>Yes</v>
      </c>
      <c r="T305" s="54" t="n">
        <f aca="false">IF(D305="","",ROUND(SQRT(((D305+G305)*O305/100)^2+(J305*(D305+G305)*0.12018)^2),0))</f>
        <v>8</v>
      </c>
      <c r="U305" s="32"/>
    </row>
    <row r="306" customFormat="false" ht="15" hidden="false" customHeight="false" outlineLevel="0" collapsed="false">
      <c r="A306" s="32" t="s">
        <v>386</v>
      </c>
      <c r="B306" s="32" t="s">
        <v>485</v>
      </c>
      <c r="C306" s="32" t="s">
        <v>487</v>
      </c>
      <c r="D306" s="54" t="n">
        <v>249</v>
      </c>
      <c r="E306" s="54" t="n">
        <v>308</v>
      </c>
      <c r="F306" s="65" t="n">
        <f aca="false">IF(E306="","",D306-E306)</f>
        <v>-59</v>
      </c>
      <c r="G306" s="54" t="n">
        <v>486</v>
      </c>
      <c r="H306" s="54" t="n">
        <v>558</v>
      </c>
      <c r="I306" s="65" t="n">
        <f aca="false">IF(H306="","",G306-H306)</f>
        <v>-72</v>
      </c>
      <c r="J306" s="55" t="n">
        <f aca="false">IF(OR(D306="",D306+G306=0),"",D306/(D306+G306))</f>
        <v>0.338775510204082</v>
      </c>
      <c r="K306" s="55" t="n">
        <f aca="false">IF(E306="","",E306/(E306+H306))</f>
        <v>0.355658198614319</v>
      </c>
      <c r="L306" s="66" t="n">
        <f aca="false">IF(OR(K306="",J306=""),"",(J306-K306)*100)</f>
        <v>-1.6882688410237</v>
      </c>
      <c r="M306" s="36" t="n">
        <v>2.71109690386782</v>
      </c>
      <c r="N306" s="36" t="n">
        <v>2.06821904691509</v>
      </c>
      <c r="O306" s="36" t="n">
        <f aca="false">SQRT(M306^2+N306^2)</f>
        <v>3.40992323200744</v>
      </c>
      <c r="P306" s="55" t="n">
        <f aca="false">IF(J306="","",MAX(0,J306-1.96*O306/100))</f>
        <v>0.271941014856736</v>
      </c>
      <c r="Q306" s="55" t="n">
        <f aca="false">IF(J306="","",MIN(1,J306+1.96*O306/100))</f>
        <v>0.405610005551427</v>
      </c>
      <c r="R306" s="32" t="str">
        <f aca="false">IF(L306="","",IF(ABS(L306)&lt;=O306,"Yes","No"))</f>
        <v>Yes</v>
      </c>
      <c r="S306" s="32" t="str">
        <f aca="false">IF(L306="","",IF(ABS(L306)&lt;=1.96*O306,"Yes","No"))</f>
        <v>Yes</v>
      </c>
      <c r="T306" s="54" t="n">
        <f aca="false">IF(D306="","",ROUND(SQRT(((D306+G306)*O306/100)^2+(J306*(D306+G306)*0.07897)^2),0))</f>
        <v>32</v>
      </c>
      <c r="U306" s="32"/>
    </row>
    <row r="307" customFormat="false" ht="15" hidden="false" customHeight="false" outlineLevel="0" collapsed="false">
      <c r="A307" s="32" t="s">
        <v>386</v>
      </c>
      <c r="B307" s="32" t="s">
        <v>488</v>
      </c>
      <c r="C307" s="32" t="s">
        <v>489</v>
      </c>
      <c r="D307" s="54" t="n">
        <v>202</v>
      </c>
      <c r="E307" s="54"/>
      <c r="F307" s="65" t="str">
        <f aca="false">IF(E307="","",D307-E307)</f>
        <v/>
      </c>
      <c r="G307" s="54" t="n">
        <v>269</v>
      </c>
      <c r="H307" s="54"/>
      <c r="I307" s="65" t="str">
        <f aca="false">IF(H307="","",G307-H307)</f>
        <v/>
      </c>
      <c r="J307" s="55" t="n">
        <f aca="false">IF(OR(D307="",D307+G307=0),"",D307/(D307+G307))</f>
        <v>0.428874734607219</v>
      </c>
      <c r="K307" s="55" t="str">
        <f aca="false">IF(E307="","",E307/(E307+H307))</f>
        <v/>
      </c>
      <c r="L307" s="66" t="str">
        <f aca="false">IF(OR(K307="",J307=""),"",(J307-K307)*100)</f>
        <v/>
      </c>
      <c r="M307" s="36" t="n">
        <v>4.03858339778067</v>
      </c>
      <c r="N307" s="36" t="n">
        <v>2.06821904691509</v>
      </c>
      <c r="O307" s="36" t="n">
        <f aca="false">SQRT(M307^2+N307^2)</f>
        <v>4.53736552272924</v>
      </c>
      <c r="P307" s="55" t="n">
        <f aca="false">IF(J307="","",MAX(0,J307-1.96*O307/100))</f>
        <v>0.339942370361726</v>
      </c>
      <c r="Q307" s="55" t="n">
        <f aca="false">IF(J307="","",MIN(1,J307+1.96*O307/100))</f>
        <v>0.517807098852712</v>
      </c>
      <c r="R307" s="32" t="str">
        <f aca="false">IF(L307="","",IF(ABS(L307)&lt;=O307,"Yes","No"))</f>
        <v/>
      </c>
      <c r="S307" s="32" t="str">
        <f aca="false">IF(L307="","",IF(ABS(L307)&lt;=1.96*O307,"Yes","No"))</f>
        <v/>
      </c>
      <c r="T307" s="54" t="n">
        <f aca="false">IF(D307="","",ROUND(SQRT(((D307+G307)*O307/100)^2+(J307*(D307+G307)*0.12018)^2),0))</f>
        <v>32</v>
      </c>
      <c r="U307" s="32" t="s">
        <v>735</v>
      </c>
    </row>
    <row r="308" customFormat="false" ht="15" hidden="false" customHeight="false" outlineLevel="0" collapsed="false">
      <c r="A308" s="32" t="s">
        <v>386</v>
      </c>
      <c r="B308" s="32" t="s">
        <v>488</v>
      </c>
      <c r="C308" s="32" t="s">
        <v>490</v>
      </c>
      <c r="D308" s="54" t="n">
        <v>449</v>
      </c>
      <c r="E308" s="54"/>
      <c r="F308" s="65" t="str">
        <f aca="false">IF(E308="","",D308-E308)</f>
        <v/>
      </c>
      <c r="G308" s="54" t="n">
        <v>559</v>
      </c>
      <c r="H308" s="54"/>
      <c r="I308" s="65" t="str">
        <f aca="false">IF(H308="","",G308-H308)</f>
        <v/>
      </c>
      <c r="J308" s="55" t="n">
        <f aca="false">IF(OR(D308="",D308+G308=0),"",D308/(D308+G308))</f>
        <v>0.445436507936508</v>
      </c>
      <c r="K308" s="55" t="str">
        <f aca="false">IF(E308="","",E308/(E308+H308))</f>
        <v/>
      </c>
      <c r="L308" s="66" t="str">
        <f aca="false">IF(OR(K308="",J308=""),"",(J308-K308)*100)</f>
        <v/>
      </c>
      <c r="M308" s="36" t="n">
        <v>2.38682338309964</v>
      </c>
      <c r="N308" s="36" t="n">
        <v>2.06821904691509</v>
      </c>
      <c r="O308" s="36" t="n">
        <f aca="false">SQRT(M308^2+N308^2)</f>
        <v>3.15823619891445</v>
      </c>
      <c r="P308" s="55" t="n">
        <f aca="false">IF(J308="","",MAX(0,J308-1.96*O308/100))</f>
        <v>0.383535078437785</v>
      </c>
      <c r="Q308" s="55" t="n">
        <f aca="false">IF(J308="","",MIN(1,J308+1.96*O308/100))</f>
        <v>0.507337937435231</v>
      </c>
      <c r="R308" s="32" t="str">
        <f aca="false">IF(L308="","",IF(ABS(L308)&lt;=O308,"Yes","No"))</f>
        <v/>
      </c>
      <c r="S308" s="32" t="str">
        <f aca="false">IF(L308="","",IF(ABS(L308)&lt;=1.96*O308,"Yes","No"))</f>
        <v/>
      </c>
      <c r="T308" s="54" t="n">
        <f aca="false">IF(D308="","",ROUND(SQRT(((D308+G308)*O308/100)^2+(J308*(D308+G308)*0.07933)^2),0))</f>
        <v>48</v>
      </c>
      <c r="U308" s="32" t="s">
        <v>735</v>
      </c>
    </row>
    <row r="309" customFormat="false" ht="15" hidden="false" customHeight="false" outlineLevel="0" collapsed="false">
      <c r="A309" s="32" t="s">
        <v>386</v>
      </c>
      <c r="B309" s="32" t="s">
        <v>488</v>
      </c>
      <c r="C309" s="32" t="s">
        <v>491</v>
      </c>
      <c r="D309" s="54" t="n">
        <v>436</v>
      </c>
      <c r="E309" s="54" t="n">
        <v>496</v>
      </c>
      <c r="F309" s="65" t="n">
        <f aca="false">IF(E309="","",D309-E309)</f>
        <v>-60</v>
      </c>
      <c r="G309" s="54" t="n">
        <v>614</v>
      </c>
      <c r="H309" s="54" t="n">
        <v>652</v>
      </c>
      <c r="I309" s="65" t="n">
        <f aca="false">IF(H309="","",G309-H309)</f>
        <v>-38</v>
      </c>
      <c r="J309" s="55" t="n">
        <f aca="false">IF(OR(D309="",D309+G309=0),"",D309/(D309+G309))</f>
        <v>0.415238095238095</v>
      </c>
      <c r="K309" s="55" t="n">
        <f aca="false">IF(E309="","",E309/(E309+H309))</f>
        <v>0.43205574912892</v>
      </c>
      <c r="L309" s="66" t="n">
        <f aca="false">IF(OR(K309="",J309=""),"",(J309-K309)*100)</f>
        <v>-1.68176538908246</v>
      </c>
      <c r="M309" s="36" t="n">
        <v>2.38682338309964</v>
      </c>
      <c r="N309" s="36" t="n">
        <v>2.06821904691509</v>
      </c>
      <c r="O309" s="36" t="n">
        <f aca="false">SQRT(M309^2+N309^2)</f>
        <v>3.15823619891445</v>
      </c>
      <c r="P309" s="55" t="n">
        <f aca="false">IF(J309="","",MAX(0,J309-1.96*O309/100))</f>
        <v>0.353336665739372</v>
      </c>
      <c r="Q309" s="55" t="n">
        <f aca="false">IF(J309="","",MIN(1,J309+1.96*O309/100))</f>
        <v>0.477139524736818</v>
      </c>
      <c r="R309" s="32" t="str">
        <f aca="false">IF(L309="","",IF(ABS(L309)&lt;=O309,"Yes","No"))</f>
        <v>Yes</v>
      </c>
      <c r="S309" s="32" t="str">
        <f aca="false">IF(L309="","",IF(ABS(L309)&lt;=1.96*O309,"Yes","No"))</f>
        <v>Yes</v>
      </c>
      <c r="T309" s="54" t="n">
        <f aca="false">IF(D309="","",ROUND(SQRT(((D309+G309)*O309/100)^2+(J309*(D309+G309)*0.07933)^2),0))</f>
        <v>48</v>
      </c>
      <c r="U309" s="32"/>
    </row>
    <row r="310" customFormat="false" ht="15" hidden="false" customHeight="false" outlineLevel="0" collapsed="false">
      <c r="A310" s="32" t="s">
        <v>386</v>
      </c>
      <c r="B310" s="32" t="s">
        <v>488</v>
      </c>
      <c r="C310" s="32" t="s">
        <v>492</v>
      </c>
      <c r="D310" s="54" t="n">
        <v>420</v>
      </c>
      <c r="E310" s="54"/>
      <c r="F310" s="65" t="str">
        <f aca="false">IF(E310="","",D310-E310)</f>
        <v/>
      </c>
      <c r="G310" s="54" t="n">
        <v>586</v>
      </c>
      <c r="H310" s="54"/>
      <c r="I310" s="65" t="str">
        <f aca="false">IF(H310="","",G310-H310)</f>
        <v/>
      </c>
      <c r="J310" s="55" t="n">
        <f aca="false">IF(OR(D310="",D310+G310=0),"",D310/(D310+G310))</f>
        <v>0.417495029821074</v>
      </c>
      <c r="K310" s="55" t="str">
        <f aca="false">IF(E310="","",E310/(E310+H310))</f>
        <v/>
      </c>
      <c r="L310" s="66" t="str">
        <f aca="false">IF(OR(K310="",J310=""),"",(J310-K310)*100)</f>
        <v/>
      </c>
      <c r="M310" s="36" t="n">
        <v>2.38682338309964</v>
      </c>
      <c r="N310" s="36" t="n">
        <v>2.06821904691509</v>
      </c>
      <c r="O310" s="36" t="n">
        <f aca="false">SQRT(M310^2+N310^2)</f>
        <v>3.15823619891445</v>
      </c>
      <c r="P310" s="55" t="n">
        <f aca="false">IF(J310="","",MAX(0,J310-1.96*O310/100))</f>
        <v>0.35559360032235</v>
      </c>
      <c r="Q310" s="55" t="n">
        <f aca="false">IF(J310="","",MIN(1,J310+1.96*O310/100))</f>
        <v>0.479396459319797</v>
      </c>
      <c r="R310" s="32" t="str">
        <f aca="false">IF(L310="","",IF(ABS(L310)&lt;=O310,"Yes","No"))</f>
        <v/>
      </c>
      <c r="S310" s="32" t="str">
        <f aca="false">IF(L310="","",IF(ABS(L310)&lt;=1.96*O310,"Yes","No"))</f>
        <v/>
      </c>
      <c r="T310" s="54" t="n">
        <f aca="false">IF(D310="","",ROUND(SQRT(((D310+G310)*O310/100)^2+(J310*(D310+G310)*0.07933)^2),0))</f>
        <v>46</v>
      </c>
      <c r="U310" s="32" t="s">
        <v>735</v>
      </c>
    </row>
    <row r="311" customFormat="false" ht="15" hidden="false" customHeight="false" outlineLevel="0" collapsed="false">
      <c r="A311" s="32" t="s">
        <v>386</v>
      </c>
      <c r="B311" s="32" t="s">
        <v>493</v>
      </c>
      <c r="C311" s="32" t="s">
        <v>494</v>
      </c>
      <c r="D311" s="54" t="n">
        <v>460</v>
      </c>
      <c r="E311" s="54" t="n">
        <v>508</v>
      </c>
      <c r="F311" s="65" t="n">
        <f aca="false">IF(E311="","",D311-E311)</f>
        <v>-48</v>
      </c>
      <c r="G311" s="54" t="n">
        <v>444</v>
      </c>
      <c r="H311" s="54" t="n">
        <v>437</v>
      </c>
      <c r="I311" s="65" t="n">
        <f aca="false">IF(H311="","",G311-H311)</f>
        <v>7</v>
      </c>
      <c r="J311" s="55" t="n">
        <f aca="false">IF(OR(D311="",D311+G311=0),"",D311/(D311+G311))</f>
        <v>0.508849557522124</v>
      </c>
      <c r="K311" s="55" t="n">
        <f aca="false">IF(E311="","",E311/(E311+H311))</f>
        <v>0.537566137566138</v>
      </c>
      <c r="L311" s="66" t="n">
        <f aca="false">IF(OR(K311="",J311=""),"",(J311-K311)*100)</f>
        <v>-2.87165800440137</v>
      </c>
      <c r="M311" s="36" t="n">
        <v>2.38682338309964</v>
      </c>
      <c r="N311" s="36" t="n">
        <v>2.06821904691509</v>
      </c>
      <c r="O311" s="36" t="n">
        <f aca="false">SQRT(M311^2+N311^2)</f>
        <v>3.15823619891445</v>
      </c>
      <c r="P311" s="55" t="n">
        <f aca="false">IF(J311="","",MAX(0,J311-1.96*O311/100))</f>
        <v>0.446948128023401</v>
      </c>
      <c r="Q311" s="55" t="n">
        <f aca="false">IF(J311="","",MIN(1,J311+1.96*O311/100))</f>
        <v>0.570750987020847</v>
      </c>
      <c r="R311" s="32" t="str">
        <f aca="false">IF(L311="","",IF(ABS(L311)&lt;=O311,"Yes","No"))</f>
        <v>Yes</v>
      </c>
      <c r="S311" s="32" t="str">
        <f aca="false">IF(L311="","",IF(ABS(L311)&lt;=1.96*O311,"Yes","No"))</f>
        <v>Yes</v>
      </c>
      <c r="T311" s="54" t="n">
        <f aca="false">IF(D311="","",ROUND(SQRT(((D311+G311)*O311/100)^2+(J311*(D311+G311)*0.07933)^2),0))</f>
        <v>46</v>
      </c>
      <c r="U311" s="32"/>
    </row>
    <row r="312" customFormat="false" ht="15" hidden="false" customHeight="false" outlineLevel="0" collapsed="false">
      <c r="A312" s="32" t="s">
        <v>386</v>
      </c>
      <c r="B312" s="32" t="s">
        <v>493</v>
      </c>
      <c r="C312" s="32" t="s">
        <v>495</v>
      </c>
      <c r="D312" s="54" t="n">
        <v>491</v>
      </c>
      <c r="E312" s="54" t="n">
        <v>524</v>
      </c>
      <c r="F312" s="65" t="n">
        <f aca="false">IF(E312="","",D312-E312)</f>
        <v>-33</v>
      </c>
      <c r="G312" s="54" t="n">
        <v>598</v>
      </c>
      <c r="H312" s="54" t="n">
        <v>659</v>
      </c>
      <c r="I312" s="65" t="n">
        <f aca="false">IF(H312="","",G312-H312)</f>
        <v>-61</v>
      </c>
      <c r="J312" s="55" t="n">
        <f aca="false">IF(OR(D312="",D312+G312=0),"",D312/(D312+G312))</f>
        <v>0.450872359963269</v>
      </c>
      <c r="K312" s="55" t="n">
        <f aca="false">IF(E312="","",E312/(E312+H312))</f>
        <v>0.442941673710905</v>
      </c>
      <c r="L312" s="66" t="n">
        <f aca="false">IF(OR(K312="",J312=""),"",(J312-K312)*100)</f>
        <v>0.793068625236459</v>
      </c>
      <c r="M312" s="36" t="n">
        <v>2.38682338309964</v>
      </c>
      <c r="N312" s="36" t="n">
        <v>2.06821904691509</v>
      </c>
      <c r="O312" s="36" t="n">
        <f aca="false">SQRT(M312^2+N312^2)</f>
        <v>3.15823619891445</v>
      </c>
      <c r="P312" s="55" t="n">
        <f aca="false">IF(J312="","",MAX(0,J312-1.96*O312/100))</f>
        <v>0.388970930464546</v>
      </c>
      <c r="Q312" s="55" t="n">
        <f aca="false">IF(J312="","",MIN(1,J312+1.96*O312/100))</f>
        <v>0.512773789461992</v>
      </c>
      <c r="R312" s="32" t="str">
        <f aca="false">IF(L312="","",IF(ABS(L312)&lt;=O312,"Yes","No"))</f>
        <v>Yes</v>
      </c>
      <c r="S312" s="32" t="str">
        <f aca="false">IF(L312="","",IF(ABS(L312)&lt;=1.96*O312,"Yes","No"))</f>
        <v>Yes</v>
      </c>
      <c r="T312" s="54" t="n">
        <f aca="false">IF(D312="","",ROUND(SQRT(((D312+G312)*O312/100)^2+(J312*(D312+G312)*0.07933)^2),0))</f>
        <v>52</v>
      </c>
      <c r="U312" s="32"/>
    </row>
    <row r="313" customFormat="false" ht="15" hidden="false" customHeight="false" outlineLevel="0" collapsed="false">
      <c r="A313" s="32" t="s">
        <v>386</v>
      </c>
      <c r="B313" s="32" t="s">
        <v>493</v>
      </c>
      <c r="C313" s="32" t="s">
        <v>496</v>
      </c>
      <c r="D313" s="54" t="n">
        <v>238</v>
      </c>
      <c r="E313" s="54"/>
      <c r="F313" s="65" t="str">
        <f aca="false">IF(E313="","",D313-E313)</f>
        <v/>
      </c>
      <c r="G313" s="54" t="n">
        <v>268</v>
      </c>
      <c r="H313" s="54"/>
      <c r="I313" s="65" t="str">
        <f aca="false">IF(H313="","",G313-H313)</f>
        <v/>
      </c>
      <c r="J313" s="55" t="n">
        <f aca="false">IF(OR(D313="",D313+G313=0),"",D313/(D313+G313))</f>
        <v>0.470355731225296</v>
      </c>
      <c r="K313" s="55" t="str">
        <f aca="false">IF(E313="","",E313/(E313+H313))</f>
        <v/>
      </c>
      <c r="L313" s="66" t="str">
        <f aca="false">IF(OR(K313="",J313=""),"",(J313-K313)*100)</f>
        <v/>
      </c>
      <c r="M313" s="36" t="n">
        <v>4.03858339778067</v>
      </c>
      <c r="N313" s="36" t="n">
        <v>2.06821904691509</v>
      </c>
      <c r="O313" s="36" t="n">
        <f aca="false">SQRT(M313^2+N313^2)</f>
        <v>4.53736552272924</v>
      </c>
      <c r="P313" s="55" t="n">
        <f aca="false">IF(J313="","",MAX(0,J313-1.96*O313/100))</f>
        <v>0.381423366979803</v>
      </c>
      <c r="Q313" s="55" t="n">
        <f aca="false">IF(J313="","",MIN(1,J313+1.96*O313/100))</f>
        <v>0.55928809547079</v>
      </c>
      <c r="R313" s="32" t="str">
        <f aca="false">IF(L313="","",IF(ABS(L313)&lt;=O313,"Yes","No"))</f>
        <v/>
      </c>
      <c r="S313" s="32" t="str">
        <f aca="false">IF(L313="","",IF(ABS(L313)&lt;=1.96*O313,"Yes","No"))</f>
        <v/>
      </c>
      <c r="T313" s="54" t="n">
        <f aca="false">IF(D313="","",ROUND(SQRT(((D313+G313)*O313/100)^2+(J313*(D313+G313)*0.12018)^2),0))</f>
        <v>37</v>
      </c>
      <c r="U313" s="32" t="s">
        <v>735</v>
      </c>
    </row>
    <row r="314" customFormat="false" ht="15" hidden="false" customHeight="false" outlineLevel="0" collapsed="false">
      <c r="A314" s="32" t="s">
        <v>386</v>
      </c>
      <c r="B314" s="32" t="s">
        <v>493</v>
      </c>
      <c r="C314" s="32" t="s">
        <v>497</v>
      </c>
      <c r="D314" s="54" t="n">
        <v>374</v>
      </c>
      <c r="E314" s="54" t="n">
        <v>394</v>
      </c>
      <c r="F314" s="65" t="n">
        <f aca="false">IF(E314="","",D314-E314)</f>
        <v>-20</v>
      </c>
      <c r="G314" s="54" t="n">
        <v>349</v>
      </c>
      <c r="H314" s="54" t="n">
        <v>360</v>
      </c>
      <c r="I314" s="65" t="n">
        <f aca="false">IF(H314="","",G314-H314)</f>
        <v>-11</v>
      </c>
      <c r="J314" s="55" t="n">
        <f aca="false">IF(OR(D314="",D314+G314=0),"",D314/(D314+G314))</f>
        <v>0.517289073305671</v>
      </c>
      <c r="K314" s="55" t="n">
        <f aca="false">IF(E314="","",E314/(E314+H314))</f>
        <v>0.522546419098143</v>
      </c>
      <c r="L314" s="66" t="n">
        <f aca="false">IF(OR(K314="",J314=""),"",(J314-K314)*100)</f>
        <v>-0.525734579247239</v>
      </c>
      <c r="M314" s="36" t="n">
        <v>2.71109690386782</v>
      </c>
      <c r="N314" s="36" t="n">
        <v>2.06821904691509</v>
      </c>
      <c r="O314" s="36" t="n">
        <f aca="false">SQRT(M314^2+N314^2)</f>
        <v>3.40992323200744</v>
      </c>
      <c r="P314" s="55" t="n">
        <f aca="false">IF(J314="","",MAX(0,J314-1.96*O314/100))</f>
        <v>0.450454577958325</v>
      </c>
      <c r="Q314" s="55" t="n">
        <f aca="false">IF(J314="","",MIN(1,J314+1.96*O314/100))</f>
        <v>0.584123568653017</v>
      </c>
      <c r="R314" s="32" t="str">
        <f aca="false">IF(L314="","",IF(ABS(L314)&lt;=O314,"Yes","No"))</f>
        <v>Yes</v>
      </c>
      <c r="S314" s="32" t="str">
        <f aca="false">IF(L314="","",IF(ABS(L314)&lt;=1.96*O314,"Yes","No"))</f>
        <v>Yes</v>
      </c>
      <c r="T314" s="54" t="n">
        <f aca="false">IF(D314="","",ROUND(SQRT(((D314+G314)*O314/100)^2+(J314*(D314+G314)*0.07897)^2),0))</f>
        <v>38</v>
      </c>
      <c r="U314" s="32"/>
    </row>
    <row r="315" customFormat="false" ht="15" hidden="false" customHeight="false" outlineLevel="0" collapsed="false">
      <c r="A315" s="32" t="s">
        <v>386</v>
      </c>
      <c r="B315" s="32" t="s">
        <v>493</v>
      </c>
      <c r="C315" s="32" t="s">
        <v>498</v>
      </c>
      <c r="D315" s="54" t="n">
        <v>303</v>
      </c>
      <c r="E315" s="54" t="n">
        <v>350</v>
      </c>
      <c r="F315" s="65" t="n">
        <f aca="false">IF(E315="","",D315-E315)</f>
        <v>-47</v>
      </c>
      <c r="G315" s="54" t="n">
        <v>425</v>
      </c>
      <c r="H315" s="54" t="n">
        <v>475</v>
      </c>
      <c r="I315" s="65" t="n">
        <f aca="false">IF(H315="","",G315-H315)</f>
        <v>-50</v>
      </c>
      <c r="J315" s="55" t="n">
        <f aca="false">IF(OR(D315="",D315+G315=0),"",D315/(D315+G315))</f>
        <v>0.416208791208791</v>
      </c>
      <c r="K315" s="55" t="n">
        <f aca="false">IF(E315="","",E315/(E315+H315))</f>
        <v>0.424242424242424</v>
      </c>
      <c r="L315" s="66" t="n">
        <f aca="false">IF(OR(K315="",J315=""),"",(J315-K315)*100)</f>
        <v>-0.803363303363303</v>
      </c>
      <c r="M315" s="36" t="n">
        <v>2.71109690386782</v>
      </c>
      <c r="N315" s="36" t="n">
        <v>2.06821904691509</v>
      </c>
      <c r="O315" s="36" t="n">
        <f aca="false">SQRT(M315^2+N315^2)</f>
        <v>3.40992323200744</v>
      </c>
      <c r="P315" s="55" t="n">
        <f aca="false">IF(J315="","",MAX(0,J315-1.96*O315/100))</f>
        <v>0.349374295861445</v>
      </c>
      <c r="Q315" s="55" t="n">
        <f aca="false">IF(J315="","",MIN(1,J315+1.96*O315/100))</f>
        <v>0.483043286556137</v>
      </c>
      <c r="R315" s="32" t="str">
        <f aca="false">IF(L315="","",IF(ABS(L315)&lt;=O315,"Yes","No"))</f>
        <v>Yes</v>
      </c>
      <c r="S315" s="32" t="str">
        <f aca="false">IF(L315="","",IF(ABS(L315)&lt;=1.96*O315,"Yes","No"))</f>
        <v>Yes</v>
      </c>
      <c r="T315" s="54" t="n">
        <f aca="false">IF(D315="","",ROUND(SQRT(((D315+G315)*O315/100)^2+(J315*(D315+G315)*0.07897)^2),0))</f>
        <v>34</v>
      </c>
      <c r="U315" s="32"/>
    </row>
    <row r="316" customFormat="false" ht="15" hidden="false" customHeight="false" outlineLevel="0" collapsed="false">
      <c r="A316" s="32" t="s">
        <v>386</v>
      </c>
      <c r="B316" s="32" t="s">
        <v>493</v>
      </c>
      <c r="C316" s="32" t="s">
        <v>499</v>
      </c>
      <c r="D316" s="54" t="n">
        <v>313</v>
      </c>
      <c r="E316" s="54"/>
      <c r="F316" s="65" t="str">
        <f aca="false">IF(E316="","",D316-E316)</f>
        <v/>
      </c>
      <c r="G316" s="54" t="n">
        <v>314</v>
      </c>
      <c r="H316" s="54"/>
      <c r="I316" s="65" t="str">
        <f aca="false">IF(H316="","",G316-H316)</f>
        <v/>
      </c>
      <c r="J316" s="55" t="n">
        <f aca="false">IF(OR(D316="",D316+G316=0),"",D316/(D316+G316))</f>
        <v>0.499202551834131</v>
      </c>
      <c r="K316" s="55" t="str">
        <f aca="false">IF(E316="","",E316/(E316+H316))</f>
        <v/>
      </c>
      <c r="L316" s="66" t="str">
        <f aca="false">IF(OR(K316="",J316=""),"",(J316-K316)*100)</f>
        <v/>
      </c>
      <c r="M316" s="36" t="n">
        <v>2.71109690386782</v>
      </c>
      <c r="N316" s="36" t="n">
        <v>2.06821904691509</v>
      </c>
      <c r="O316" s="36" t="n">
        <f aca="false">SQRT(M316^2+N316^2)</f>
        <v>3.40992323200744</v>
      </c>
      <c r="P316" s="55" t="n">
        <f aca="false">IF(J316="","",MAX(0,J316-1.96*O316/100))</f>
        <v>0.432368056486785</v>
      </c>
      <c r="Q316" s="55" t="n">
        <f aca="false">IF(J316="","",MIN(1,J316+1.96*O316/100))</f>
        <v>0.566037047181477</v>
      </c>
      <c r="R316" s="32" t="str">
        <f aca="false">IF(L316="","",IF(ABS(L316)&lt;=O316,"Yes","No"))</f>
        <v/>
      </c>
      <c r="S316" s="32" t="str">
        <f aca="false">IF(L316="","",IF(ABS(L316)&lt;=1.96*O316,"Yes","No"))</f>
        <v/>
      </c>
      <c r="T316" s="54" t="n">
        <f aca="false">IF(D316="","",ROUND(SQRT(((D316+G316)*O316/100)^2+(J316*(D316+G316)*0.07897)^2),0))</f>
        <v>33</v>
      </c>
      <c r="U316" s="32" t="s">
        <v>735</v>
      </c>
    </row>
    <row r="317" customFormat="false" ht="15" hidden="false" customHeight="false" outlineLevel="0" collapsed="false">
      <c r="A317" s="32" t="s">
        <v>386</v>
      </c>
      <c r="B317" s="32" t="s">
        <v>500</v>
      </c>
      <c r="C317" s="32" t="s">
        <v>501</v>
      </c>
      <c r="D317" s="54" t="n">
        <v>289</v>
      </c>
      <c r="E317" s="54" t="n">
        <v>327</v>
      </c>
      <c r="F317" s="65" t="n">
        <f aca="false">IF(E317="","",D317-E317)</f>
        <v>-38</v>
      </c>
      <c r="G317" s="54" t="n">
        <v>563</v>
      </c>
      <c r="H317" s="54" t="n">
        <v>610</v>
      </c>
      <c r="I317" s="65" t="n">
        <f aca="false">IF(H317="","",G317-H317)</f>
        <v>-47</v>
      </c>
      <c r="J317" s="55" t="n">
        <f aca="false">IF(OR(D317="",D317+G317=0),"",D317/(D317+G317))</f>
        <v>0.339201877934272</v>
      </c>
      <c r="K317" s="55" t="n">
        <f aca="false">IF(E317="","",E317/(E317+H317))</f>
        <v>0.348986125933831</v>
      </c>
      <c r="L317" s="66" t="n">
        <f aca="false">IF(OR(K317="",J317=""),"",(J317-K317)*100)</f>
        <v>-0.978424799955907</v>
      </c>
      <c r="M317" s="36" t="n">
        <v>2.38682338309964</v>
      </c>
      <c r="N317" s="36" t="n">
        <v>2.06821904691509</v>
      </c>
      <c r="O317" s="36" t="n">
        <f aca="false">SQRT(M317^2+N317^2)</f>
        <v>3.15823619891445</v>
      </c>
      <c r="P317" s="55" t="n">
        <f aca="false">IF(J317="","",MAX(0,J317-1.96*O317/100))</f>
        <v>0.277300448435549</v>
      </c>
      <c r="Q317" s="55" t="n">
        <f aca="false">IF(J317="","",MIN(1,J317+1.96*O317/100))</f>
        <v>0.401103307432996</v>
      </c>
      <c r="R317" s="32" t="str">
        <f aca="false">IF(L317="","",IF(ABS(L317)&lt;=O317,"Yes","No"))</f>
        <v>Yes</v>
      </c>
      <c r="S317" s="32" t="str">
        <f aca="false">IF(L317="","",IF(ABS(L317)&lt;=1.96*O317,"Yes","No"))</f>
        <v>Yes</v>
      </c>
      <c r="T317" s="54" t="n">
        <f aca="false">IF(D317="","",ROUND(SQRT(((D317+G317)*O317/100)^2+(J317*(D317+G317)*0.07933)^2),0))</f>
        <v>35</v>
      </c>
      <c r="U317" s="32"/>
    </row>
    <row r="318" customFormat="false" ht="15" hidden="false" customHeight="false" outlineLevel="0" collapsed="false">
      <c r="A318" s="32" t="s">
        <v>386</v>
      </c>
      <c r="B318" s="32" t="s">
        <v>500</v>
      </c>
      <c r="C318" s="32" t="s">
        <v>502</v>
      </c>
      <c r="D318" s="54" t="n">
        <v>574</v>
      </c>
      <c r="E318" s="54" t="n">
        <v>654</v>
      </c>
      <c r="F318" s="65" t="n">
        <f aca="false">IF(E318="","",D318-E318)</f>
        <v>-80</v>
      </c>
      <c r="G318" s="54" t="n">
        <v>1060</v>
      </c>
      <c r="H318" s="54" t="n">
        <v>1185</v>
      </c>
      <c r="I318" s="65" t="n">
        <f aca="false">IF(H318="","",G318-H318)</f>
        <v>-125</v>
      </c>
      <c r="J318" s="55" t="n">
        <f aca="false">IF(OR(D318="",D318+G318=0),"",D318/(D318+G318))</f>
        <v>0.351285189718482</v>
      </c>
      <c r="K318" s="55" t="n">
        <f aca="false">IF(E318="","",E318/(E318+H318))</f>
        <v>0.355628058727569</v>
      </c>
      <c r="L318" s="66" t="n">
        <f aca="false">IF(OR(K318="",J318=""),"",(J318-K318)*100)</f>
        <v>-0.434286900908704</v>
      </c>
      <c r="M318" s="36" t="n">
        <v>2.38682338309964</v>
      </c>
      <c r="N318" s="36" t="n">
        <v>2.06821904691509</v>
      </c>
      <c r="O318" s="36" t="n">
        <f aca="false">SQRT(M318^2+N318^2)</f>
        <v>3.15823619891445</v>
      </c>
      <c r="P318" s="55" t="n">
        <f aca="false">IF(J318="","",MAX(0,J318-1.96*O318/100))</f>
        <v>0.289383760219759</v>
      </c>
      <c r="Q318" s="55" t="n">
        <f aca="false">IF(J318="","",MIN(1,J318+1.96*O318/100))</f>
        <v>0.413186619217205</v>
      </c>
      <c r="R318" s="32" t="str">
        <f aca="false">IF(L318="","",IF(ABS(L318)&lt;=O318,"Yes","No"))</f>
        <v>Yes</v>
      </c>
      <c r="S318" s="32" t="str">
        <f aca="false">IF(L318="","",IF(ABS(L318)&lt;=1.96*O318,"Yes","No"))</f>
        <v>Yes</v>
      </c>
      <c r="T318" s="54" t="n">
        <f aca="false">IF(D318="","",ROUND(SQRT(((D318+G318)*O318/100)^2+(J318*(D318+G318)*0.07933)^2),0))</f>
        <v>69</v>
      </c>
      <c r="U318" s="32"/>
    </row>
    <row r="319" customFormat="false" ht="15" hidden="false" customHeight="false" outlineLevel="0" collapsed="false">
      <c r="A319" s="32" t="s">
        <v>386</v>
      </c>
      <c r="B319" s="32" t="s">
        <v>500</v>
      </c>
      <c r="C319" s="32" t="s">
        <v>503</v>
      </c>
      <c r="D319" s="54" t="n">
        <v>398</v>
      </c>
      <c r="E319" s="54" t="n">
        <v>452</v>
      </c>
      <c r="F319" s="65" t="n">
        <f aca="false">IF(E319="","",D319-E319)</f>
        <v>-54</v>
      </c>
      <c r="G319" s="54" t="n">
        <v>818</v>
      </c>
      <c r="H319" s="54" t="n">
        <v>895</v>
      </c>
      <c r="I319" s="65" t="n">
        <f aca="false">IF(H319="","",G319-H319)</f>
        <v>-77</v>
      </c>
      <c r="J319" s="55" t="n">
        <f aca="false">IF(OR(D319="",D319+G319=0),"",D319/(D319+G319))</f>
        <v>0.327302631578947</v>
      </c>
      <c r="K319" s="55" t="n">
        <f aca="false">IF(E319="","",E319/(E319+H319))</f>
        <v>0.335560504825538</v>
      </c>
      <c r="L319" s="66" t="n">
        <f aca="false">IF(OR(K319="",J319=""),"",(J319-K319)*100)</f>
        <v>-0.825787324659089</v>
      </c>
      <c r="M319" s="36" t="n">
        <v>2.38682338309964</v>
      </c>
      <c r="N319" s="36" t="n">
        <v>2.06821904691509</v>
      </c>
      <c r="O319" s="36" t="n">
        <f aca="false">SQRT(M319^2+N319^2)</f>
        <v>3.15823619891445</v>
      </c>
      <c r="P319" s="55" t="n">
        <f aca="false">IF(J319="","",MAX(0,J319-1.96*O319/100))</f>
        <v>0.265401202080224</v>
      </c>
      <c r="Q319" s="55" t="n">
        <f aca="false">IF(J319="","",MIN(1,J319+1.96*O319/100))</f>
        <v>0.389204061077671</v>
      </c>
      <c r="R319" s="32" t="str">
        <f aca="false">IF(L319="","",IF(ABS(L319)&lt;=O319,"Yes","No"))</f>
        <v>Yes</v>
      </c>
      <c r="S319" s="32" t="str">
        <f aca="false">IF(L319="","",IF(ABS(L319)&lt;=1.96*O319,"Yes","No"))</f>
        <v>Yes</v>
      </c>
      <c r="T319" s="54" t="n">
        <f aca="false">IF(D319="","",ROUND(SQRT(((D319+G319)*O319/100)^2+(J319*(D319+G319)*0.07933)^2),0))</f>
        <v>50</v>
      </c>
      <c r="U319" s="32"/>
    </row>
    <row r="320" customFormat="false" ht="15" hidden="false" customHeight="false" outlineLevel="0" collapsed="false">
      <c r="A320" s="32" t="s">
        <v>386</v>
      </c>
      <c r="B320" s="32" t="s">
        <v>500</v>
      </c>
      <c r="C320" s="32" t="s">
        <v>504</v>
      </c>
      <c r="D320" s="54" t="n">
        <v>189</v>
      </c>
      <c r="E320" s="54" t="n">
        <v>228</v>
      </c>
      <c r="F320" s="65" t="n">
        <f aca="false">IF(E320="","",D320-E320)</f>
        <v>-39</v>
      </c>
      <c r="G320" s="54" t="n">
        <v>383</v>
      </c>
      <c r="H320" s="54" t="n">
        <v>401</v>
      </c>
      <c r="I320" s="65" t="n">
        <f aca="false">IF(H320="","",G320-H320)</f>
        <v>-18</v>
      </c>
      <c r="J320" s="55" t="n">
        <f aca="false">IF(OR(D320="",D320+G320=0),"",D320/(D320+G320))</f>
        <v>0.33041958041958</v>
      </c>
      <c r="K320" s="55" t="n">
        <f aca="false">IF(E320="","",E320/(E320+H320))</f>
        <v>0.36248012718601</v>
      </c>
      <c r="L320" s="66" t="n">
        <f aca="false">IF(OR(K320="",J320=""),"",(J320-K320)*100)</f>
        <v>-3.20605467664291</v>
      </c>
      <c r="M320" s="36" t="n">
        <v>2.71109690386782</v>
      </c>
      <c r="N320" s="36" t="n">
        <v>2.06821904691509</v>
      </c>
      <c r="O320" s="36" t="n">
        <f aca="false">SQRT(M320^2+N320^2)</f>
        <v>3.40992323200744</v>
      </c>
      <c r="P320" s="55" t="n">
        <f aca="false">IF(J320="","",MAX(0,J320-1.96*O320/100))</f>
        <v>0.263585085072235</v>
      </c>
      <c r="Q320" s="55" t="n">
        <f aca="false">IF(J320="","",MIN(1,J320+1.96*O320/100))</f>
        <v>0.397254075766926</v>
      </c>
      <c r="R320" s="32" t="str">
        <f aca="false">IF(L320="","",IF(ABS(L320)&lt;=O320,"Yes","No"))</f>
        <v>Yes</v>
      </c>
      <c r="S320" s="32" t="str">
        <f aca="false">IF(L320="","",IF(ABS(L320)&lt;=1.96*O320,"Yes","No"))</f>
        <v>Yes</v>
      </c>
      <c r="T320" s="54" t="n">
        <f aca="false">IF(D320="","",ROUND(SQRT(((D320+G320)*O320/100)^2+(J320*(D320+G320)*0.07897)^2),0))</f>
        <v>25</v>
      </c>
      <c r="U320" s="32"/>
    </row>
    <row r="321" customFormat="false" ht="15" hidden="false" customHeight="false" outlineLevel="0" collapsed="false">
      <c r="A321" s="32" t="s">
        <v>386</v>
      </c>
      <c r="B321" s="32" t="s">
        <v>505</v>
      </c>
      <c r="C321" s="32" t="s">
        <v>506</v>
      </c>
      <c r="D321" s="54" t="n">
        <v>435</v>
      </c>
      <c r="E321" s="54" t="n">
        <v>477</v>
      </c>
      <c r="F321" s="65" t="n">
        <f aca="false">IF(E321="","",D321-E321)</f>
        <v>-42</v>
      </c>
      <c r="G321" s="54" t="n">
        <v>432</v>
      </c>
      <c r="H321" s="54" t="n">
        <v>476</v>
      </c>
      <c r="I321" s="65" t="n">
        <f aca="false">IF(H321="","",G321-H321)</f>
        <v>-44</v>
      </c>
      <c r="J321" s="55" t="n">
        <f aca="false">IF(OR(D321="",D321+G321=0),"",D321/(D321+G321))</f>
        <v>0.501730103806228</v>
      </c>
      <c r="K321" s="55" t="n">
        <f aca="false">IF(E321="","",E321/(E321+H321))</f>
        <v>0.500524658971668</v>
      </c>
      <c r="L321" s="66" t="n">
        <f aca="false">IF(OR(K321="",J321=""),"",(J321-K321)*100)</f>
        <v>0.120544483455998</v>
      </c>
      <c r="M321" s="36" t="n">
        <v>2.38682338309964</v>
      </c>
      <c r="N321" s="36" t="n">
        <v>2.06821904691509</v>
      </c>
      <c r="O321" s="36" t="n">
        <f aca="false">SQRT(M321^2+N321^2)</f>
        <v>3.15823619891445</v>
      </c>
      <c r="P321" s="55" t="n">
        <f aca="false">IF(J321="","",MAX(0,J321-1.96*O321/100))</f>
        <v>0.439828674307505</v>
      </c>
      <c r="Q321" s="55" t="n">
        <f aca="false">IF(J321="","",MIN(1,J321+1.96*O321/100))</f>
        <v>0.563631533304952</v>
      </c>
      <c r="R321" s="32" t="str">
        <f aca="false">IF(L321="","",IF(ABS(L321)&lt;=O321,"Yes","No"))</f>
        <v>Yes</v>
      </c>
      <c r="S321" s="32" t="str">
        <f aca="false">IF(L321="","",IF(ABS(L321)&lt;=1.96*O321,"Yes","No"))</f>
        <v>Yes</v>
      </c>
      <c r="T321" s="54" t="n">
        <f aca="false">IF(D321="","",ROUND(SQRT(((D321+G321)*O321/100)^2+(J321*(D321+G321)*0.07933)^2),0))</f>
        <v>44</v>
      </c>
      <c r="U321" s="32"/>
    </row>
    <row r="322" customFormat="false" ht="15" hidden="false" customHeight="false" outlineLevel="0" collapsed="false">
      <c r="A322" s="32" t="s">
        <v>386</v>
      </c>
      <c r="B322" s="32" t="s">
        <v>505</v>
      </c>
      <c r="C322" s="32" t="s">
        <v>507</v>
      </c>
      <c r="D322" s="54" t="n">
        <v>353</v>
      </c>
      <c r="E322" s="54" t="n">
        <v>428</v>
      </c>
      <c r="F322" s="65" t="n">
        <f aca="false">IF(E322="","",D322-E322)</f>
        <v>-75</v>
      </c>
      <c r="G322" s="54" t="n">
        <v>350</v>
      </c>
      <c r="H322" s="54" t="n">
        <v>350</v>
      </c>
      <c r="I322" s="65" t="n">
        <f aca="false">IF(H322="","",G322-H322)</f>
        <v>0</v>
      </c>
      <c r="J322" s="55" t="n">
        <f aca="false">IF(OR(D322="",D322+G322=0),"",D322/(D322+G322))</f>
        <v>0.502133712660029</v>
      </c>
      <c r="K322" s="55" t="n">
        <f aca="false">IF(E322="","",E322/(E322+H322))</f>
        <v>0.55012853470437</v>
      </c>
      <c r="L322" s="66" t="n">
        <f aca="false">IF(OR(K322="",J322=""),"",(J322-K322)*100)</f>
        <v>-4.79948220443417</v>
      </c>
      <c r="M322" s="36" t="n">
        <v>2.71109690386782</v>
      </c>
      <c r="N322" s="36" t="n">
        <v>2.06821904691509</v>
      </c>
      <c r="O322" s="36" t="n">
        <f aca="false">SQRT(M322^2+N322^2)</f>
        <v>3.40992323200744</v>
      </c>
      <c r="P322" s="55" t="n">
        <f aca="false">IF(J322="","",MAX(0,J322-1.96*O322/100))</f>
        <v>0.435299217312683</v>
      </c>
      <c r="Q322" s="55" t="n">
        <f aca="false">IF(J322="","",MIN(1,J322+1.96*O322/100))</f>
        <v>0.568968208007374</v>
      </c>
      <c r="R322" s="32" t="str">
        <f aca="false">IF(L322="","",IF(ABS(L322)&lt;=O322,"Yes","No"))</f>
        <v>No</v>
      </c>
      <c r="S322" s="32" t="str">
        <f aca="false">IF(L322="","",IF(ABS(L322)&lt;=1.96*O322,"Yes","No"))</f>
        <v>Yes</v>
      </c>
      <c r="T322" s="54" t="n">
        <f aca="false">IF(D322="","",ROUND(SQRT(((D322+G322)*O322/100)^2+(J322*(D322+G322)*0.07897)^2),0))</f>
        <v>37</v>
      </c>
      <c r="U322" s="32"/>
    </row>
    <row r="323" customFormat="false" ht="15" hidden="false" customHeight="false" outlineLevel="0" collapsed="false">
      <c r="A323" s="32" t="s">
        <v>386</v>
      </c>
      <c r="B323" s="32" t="s">
        <v>505</v>
      </c>
      <c r="C323" s="32" t="s">
        <v>508</v>
      </c>
      <c r="D323" s="54" t="n">
        <v>314</v>
      </c>
      <c r="E323" s="54" t="n">
        <v>367</v>
      </c>
      <c r="F323" s="65" t="n">
        <f aca="false">IF(E323="","",D323-E323)</f>
        <v>-53</v>
      </c>
      <c r="G323" s="54" t="n">
        <v>339</v>
      </c>
      <c r="H323" s="54" t="n">
        <v>362</v>
      </c>
      <c r="I323" s="65" t="n">
        <f aca="false">IF(H323="","",G323-H323)</f>
        <v>-23</v>
      </c>
      <c r="J323" s="55" t="n">
        <f aca="false">IF(OR(D323="",D323+G323=0),"",D323/(D323+G323))</f>
        <v>0.480857580398162</v>
      </c>
      <c r="K323" s="55" t="n">
        <f aca="false">IF(E323="","",E323/(E323+H323))</f>
        <v>0.503429355281207</v>
      </c>
      <c r="L323" s="66" t="n">
        <f aca="false">IF(OR(K323="",J323=""),"",(J323-K323)*100)</f>
        <v>-2.25717748830448</v>
      </c>
      <c r="M323" s="36" t="n">
        <v>2.71109690386782</v>
      </c>
      <c r="N323" s="36" t="n">
        <v>2.06821904691509</v>
      </c>
      <c r="O323" s="36" t="n">
        <f aca="false">SQRT(M323^2+N323^2)</f>
        <v>3.40992323200744</v>
      </c>
      <c r="P323" s="55" t="n">
        <f aca="false">IF(J323="","",MAX(0,J323-1.96*O323/100))</f>
        <v>0.414023085050817</v>
      </c>
      <c r="Q323" s="55" t="n">
        <f aca="false">IF(J323="","",MIN(1,J323+1.96*O323/100))</f>
        <v>0.547692075745508</v>
      </c>
      <c r="R323" s="32" t="str">
        <f aca="false">IF(L323="","",IF(ABS(L323)&lt;=O323,"Yes","No"))</f>
        <v>Yes</v>
      </c>
      <c r="S323" s="32" t="str">
        <f aca="false">IF(L323="","",IF(ABS(L323)&lt;=1.96*O323,"Yes","No"))</f>
        <v>Yes</v>
      </c>
      <c r="T323" s="54" t="n">
        <f aca="false">IF(D323="","",ROUND(SQRT(((D323+G323)*O323/100)^2+(J323*(D323+G323)*0.07897)^2),0))</f>
        <v>33</v>
      </c>
      <c r="U323" s="32"/>
    </row>
    <row r="324" customFormat="false" ht="15" hidden="false" customHeight="false" outlineLevel="0" collapsed="false">
      <c r="A324" s="32" t="s">
        <v>386</v>
      </c>
      <c r="B324" s="32" t="s">
        <v>509</v>
      </c>
      <c r="C324" s="32" t="s">
        <v>510</v>
      </c>
      <c r="D324" s="54" t="n">
        <v>151</v>
      </c>
      <c r="E324" s="54" t="n">
        <v>168</v>
      </c>
      <c r="F324" s="65" t="n">
        <f aca="false">IF(E324="","",D324-E324)</f>
        <v>-17</v>
      </c>
      <c r="G324" s="54" t="n">
        <v>178</v>
      </c>
      <c r="H324" s="54" t="n">
        <v>194</v>
      </c>
      <c r="I324" s="65" t="n">
        <f aca="false">IF(H324="","",G324-H324)</f>
        <v>-16</v>
      </c>
      <c r="J324" s="55" t="n">
        <f aca="false">IF(OR(D324="",D324+G324=0),"",D324/(D324+G324))</f>
        <v>0.458966565349544</v>
      </c>
      <c r="K324" s="55" t="n">
        <f aca="false">IF(E324="","",E324/(E324+H324))</f>
        <v>0.464088397790055</v>
      </c>
      <c r="L324" s="66" t="n">
        <f aca="false">IF(OR(K324="",J324=""),"",(J324-K324)*100)</f>
        <v>-0.512183244051118</v>
      </c>
      <c r="M324" s="36" t="n">
        <v>4.03858339778067</v>
      </c>
      <c r="N324" s="36" t="n">
        <v>2.06821904691509</v>
      </c>
      <c r="O324" s="36" t="n">
        <f aca="false">SQRT(M324^2+N324^2)</f>
        <v>4.53736552272924</v>
      </c>
      <c r="P324" s="55" t="n">
        <f aca="false">IF(J324="","",MAX(0,J324-1.96*O324/100))</f>
        <v>0.370034201104051</v>
      </c>
      <c r="Q324" s="55" t="n">
        <f aca="false">IF(J324="","",MIN(1,J324+1.96*O324/100))</f>
        <v>0.547898929595037</v>
      </c>
      <c r="R324" s="32" t="str">
        <f aca="false">IF(L324="","",IF(ABS(L324)&lt;=O324,"Yes","No"))</f>
        <v>Yes</v>
      </c>
      <c r="S324" s="32" t="str">
        <f aca="false">IF(L324="","",IF(ABS(L324)&lt;=1.96*O324,"Yes","No"))</f>
        <v>Yes</v>
      </c>
      <c r="T324" s="54" t="n">
        <f aca="false">IF(D324="","",ROUND(SQRT(((D324+G324)*O324/100)^2+(J324*(D324+G324)*0.12018)^2),0))</f>
        <v>23</v>
      </c>
      <c r="U324" s="32"/>
    </row>
    <row r="325" customFormat="false" ht="15" hidden="false" customHeight="false" outlineLevel="0" collapsed="false">
      <c r="A325" s="32" t="s">
        <v>386</v>
      </c>
      <c r="B325" s="32" t="s">
        <v>509</v>
      </c>
      <c r="C325" s="32" t="s">
        <v>511</v>
      </c>
      <c r="D325" s="54" t="n">
        <v>428</v>
      </c>
      <c r="E325" s="54" t="n">
        <v>476</v>
      </c>
      <c r="F325" s="65" t="n">
        <f aca="false">IF(E325="","",D325-E325)</f>
        <v>-48</v>
      </c>
      <c r="G325" s="54" t="n">
        <v>418</v>
      </c>
      <c r="H325" s="54" t="n">
        <v>440</v>
      </c>
      <c r="I325" s="65" t="n">
        <f aca="false">IF(H325="","",G325-H325)</f>
        <v>-22</v>
      </c>
      <c r="J325" s="55" t="n">
        <f aca="false">IF(OR(D325="",D325+G325=0),"",D325/(D325+G325))</f>
        <v>0.505910165484634</v>
      </c>
      <c r="K325" s="55" t="n">
        <f aca="false">IF(E325="","",E325/(E325+H325))</f>
        <v>0.519650655021834</v>
      </c>
      <c r="L325" s="66" t="n">
        <f aca="false">IF(OR(K325="",J325=""),"",(J325-K325)*100)</f>
        <v>-1.37404895372005</v>
      </c>
      <c r="M325" s="36" t="n">
        <v>2.38682338309964</v>
      </c>
      <c r="N325" s="36" t="n">
        <v>2.06821904691509</v>
      </c>
      <c r="O325" s="36" t="n">
        <f aca="false">SQRT(M325^2+N325^2)</f>
        <v>3.15823619891445</v>
      </c>
      <c r="P325" s="55" t="n">
        <f aca="false">IF(J325="","",MAX(0,J325-1.96*O325/100))</f>
        <v>0.44400873598591</v>
      </c>
      <c r="Q325" s="55" t="n">
        <f aca="false">IF(J325="","",MIN(1,J325+1.96*O325/100))</f>
        <v>0.567811594983357</v>
      </c>
      <c r="R325" s="32" t="str">
        <f aca="false">IF(L325="","",IF(ABS(L325)&lt;=O325,"Yes","No"))</f>
        <v>Yes</v>
      </c>
      <c r="S325" s="32" t="str">
        <f aca="false">IF(L325="","",IF(ABS(L325)&lt;=1.96*O325,"Yes","No"))</f>
        <v>Yes</v>
      </c>
      <c r="T325" s="54" t="n">
        <f aca="false">IF(D325="","",ROUND(SQRT(((D325+G325)*O325/100)^2+(J325*(D325+G325)*0.07933)^2),0))</f>
        <v>43</v>
      </c>
      <c r="U325" s="32"/>
    </row>
    <row r="326" customFormat="false" ht="15" hidden="false" customHeight="false" outlineLevel="0" collapsed="false">
      <c r="A326" s="32" t="s">
        <v>386</v>
      </c>
      <c r="B326" s="32" t="s">
        <v>512</v>
      </c>
      <c r="C326" s="32" t="s">
        <v>513</v>
      </c>
      <c r="D326" s="54" t="n">
        <v>433</v>
      </c>
      <c r="E326" s="54" t="n">
        <v>471</v>
      </c>
      <c r="F326" s="65" t="n">
        <f aca="false">IF(E326="","",D326-E326)</f>
        <v>-38</v>
      </c>
      <c r="G326" s="54" t="n">
        <v>491</v>
      </c>
      <c r="H326" s="54" t="n">
        <v>484</v>
      </c>
      <c r="I326" s="65" t="n">
        <f aca="false">IF(H326="","",G326-H326)</f>
        <v>7</v>
      </c>
      <c r="J326" s="55" t="n">
        <f aca="false">IF(OR(D326="",D326+G326=0),"",D326/(D326+G326))</f>
        <v>0.468614718614719</v>
      </c>
      <c r="K326" s="55" t="n">
        <f aca="false">IF(E326="","",E326/(E326+H326))</f>
        <v>0.493193717277487</v>
      </c>
      <c r="L326" s="66" t="n">
        <f aca="false">IF(OR(K326="",J326=""),"",(J326-K326)*100)</f>
        <v>-2.45789986627683</v>
      </c>
      <c r="M326" s="36" t="n">
        <v>2.38682338309964</v>
      </c>
      <c r="N326" s="36" t="n">
        <v>2.06821904691509</v>
      </c>
      <c r="O326" s="36" t="n">
        <f aca="false">SQRT(M326^2+N326^2)</f>
        <v>3.15823619891445</v>
      </c>
      <c r="P326" s="55" t="n">
        <f aca="false">IF(J326="","",MAX(0,J326-1.96*O326/100))</f>
        <v>0.406713289115995</v>
      </c>
      <c r="Q326" s="55" t="n">
        <f aca="false">IF(J326="","",MIN(1,J326+1.96*O326/100))</f>
        <v>0.530516148113442</v>
      </c>
      <c r="R326" s="32" t="str">
        <f aca="false">IF(L326="","",IF(ABS(L326)&lt;=O326,"Yes","No"))</f>
        <v>Yes</v>
      </c>
      <c r="S326" s="32" t="str">
        <f aca="false">IF(L326="","",IF(ABS(L326)&lt;=1.96*O326,"Yes","No"))</f>
        <v>Yes</v>
      </c>
      <c r="T326" s="54" t="n">
        <f aca="false">IF(D326="","",ROUND(SQRT(((D326+G326)*O326/100)^2+(J326*(D326+G326)*0.07933)^2),0))</f>
        <v>45</v>
      </c>
      <c r="U326" s="32"/>
    </row>
    <row r="327" customFormat="false" ht="15" hidden="false" customHeight="false" outlineLevel="0" collapsed="false">
      <c r="A327" s="32" t="s">
        <v>386</v>
      </c>
      <c r="B327" s="32" t="s">
        <v>512</v>
      </c>
      <c r="C327" s="32" t="s">
        <v>514</v>
      </c>
      <c r="D327" s="54" t="n">
        <v>380</v>
      </c>
      <c r="E327" s="54" t="n">
        <v>423</v>
      </c>
      <c r="F327" s="65" t="n">
        <f aca="false">IF(E327="","",D327-E327)</f>
        <v>-43</v>
      </c>
      <c r="G327" s="54" t="n">
        <v>405</v>
      </c>
      <c r="H327" s="54" t="n">
        <v>411</v>
      </c>
      <c r="I327" s="65" t="n">
        <f aca="false">IF(H327="","",G327-H327)</f>
        <v>-6</v>
      </c>
      <c r="J327" s="55" t="n">
        <f aca="false">IF(OR(D327="",D327+G327=0),"",D327/(D327+G327))</f>
        <v>0.484076433121019</v>
      </c>
      <c r="K327" s="55" t="n">
        <f aca="false">IF(E327="","",E327/(E327+H327))</f>
        <v>0.507194244604317</v>
      </c>
      <c r="L327" s="66" t="n">
        <f aca="false">IF(OR(K327="",J327=""),"",(J327-K327)*100)</f>
        <v>-2.31178114832974</v>
      </c>
      <c r="M327" s="36" t="n">
        <v>2.71109690386782</v>
      </c>
      <c r="N327" s="36" t="n">
        <v>2.06821904691509</v>
      </c>
      <c r="O327" s="36" t="n">
        <f aca="false">SQRT(M327^2+N327^2)</f>
        <v>3.40992323200744</v>
      </c>
      <c r="P327" s="55" t="n">
        <f aca="false">IF(J327="","",MAX(0,J327-1.96*O327/100))</f>
        <v>0.417241937773673</v>
      </c>
      <c r="Q327" s="55" t="n">
        <f aca="false">IF(J327="","",MIN(1,J327+1.96*O327/100))</f>
        <v>0.550910928468365</v>
      </c>
      <c r="R327" s="32" t="str">
        <f aca="false">IF(L327="","",IF(ABS(L327)&lt;=O327,"Yes","No"))</f>
        <v>Yes</v>
      </c>
      <c r="S327" s="32" t="str">
        <f aca="false">IF(L327="","",IF(ABS(L327)&lt;=1.96*O327,"Yes","No"))</f>
        <v>Yes</v>
      </c>
      <c r="T327" s="54" t="n">
        <f aca="false">IF(D327="","",ROUND(SQRT(((D327+G327)*O327/100)^2+(J327*(D327+G327)*0.07897)^2),0))</f>
        <v>40</v>
      </c>
      <c r="U327" s="32"/>
    </row>
    <row r="328" customFormat="false" ht="15" hidden="false" customHeight="false" outlineLevel="0" collapsed="false">
      <c r="A328" s="32" t="s">
        <v>386</v>
      </c>
      <c r="B328" s="32" t="s">
        <v>512</v>
      </c>
      <c r="C328" s="32" t="s">
        <v>515</v>
      </c>
      <c r="D328" s="54" t="n">
        <v>746</v>
      </c>
      <c r="E328" s="54" t="n">
        <v>874</v>
      </c>
      <c r="F328" s="65" t="n">
        <f aca="false">IF(E328="","",D328-E328)</f>
        <v>-128</v>
      </c>
      <c r="G328" s="54" t="n">
        <v>835</v>
      </c>
      <c r="H328" s="54" t="n">
        <v>886</v>
      </c>
      <c r="I328" s="65" t="n">
        <f aca="false">IF(H328="","",G328-H328)</f>
        <v>-51</v>
      </c>
      <c r="J328" s="55" t="n">
        <f aca="false">IF(OR(D328="",D328+G328=0),"",D328/(D328+G328))</f>
        <v>0.471853257432005</v>
      </c>
      <c r="K328" s="55" t="n">
        <f aca="false">IF(E328="","",E328/(E328+H328))</f>
        <v>0.496590909090909</v>
      </c>
      <c r="L328" s="66" t="n">
        <f aca="false">IF(OR(K328="",J328=""),"",(J328-K328)*100)</f>
        <v>-2.4737651658904</v>
      </c>
      <c r="M328" s="36" t="n">
        <v>2.38682338309964</v>
      </c>
      <c r="N328" s="36" t="n">
        <v>2.06821904691509</v>
      </c>
      <c r="O328" s="36" t="n">
        <f aca="false">SQRT(M328^2+N328^2)</f>
        <v>3.15823619891445</v>
      </c>
      <c r="P328" s="55" t="n">
        <f aca="false">IF(J328="","",MAX(0,J328-1.96*O328/100))</f>
        <v>0.409951827933282</v>
      </c>
      <c r="Q328" s="55" t="n">
        <f aca="false">IF(J328="","",MIN(1,J328+1.96*O328/100))</f>
        <v>0.533754686930728</v>
      </c>
      <c r="R328" s="32" t="str">
        <f aca="false">IF(L328="","",IF(ABS(L328)&lt;=O328,"Yes","No"))</f>
        <v>Yes</v>
      </c>
      <c r="S328" s="32" t="str">
        <f aca="false">IF(L328="","",IF(ABS(L328)&lt;=1.96*O328,"Yes","No"))</f>
        <v>Yes</v>
      </c>
      <c r="T328" s="54" t="n">
        <f aca="false">IF(D328="","",ROUND(SQRT(((D328+G328)*O328/100)^2+(J328*(D328+G328)*0.07933)^2),0))</f>
        <v>77</v>
      </c>
      <c r="U328" s="32"/>
    </row>
    <row r="329" customFormat="false" ht="15" hidden="false" customHeight="false" outlineLevel="0" collapsed="false">
      <c r="A329" s="32" t="s">
        <v>386</v>
      </c>
      <c r="B329" s="32" t="s">
        <v>512</v>
      </c>
      <c r="C329" s="32" t="s">
        <v>516</v>
      </c>
      <c r="D329" s="54" t="n">
        <v>158</v>
      </c>
      <c r="E329" s="54" t="n">
        <v>189</v>
      </c>
      <c r="F329" s="65" t="n">
        <f aca="false">IF(E329="","",D329-E329)</f>
        <v>-31</v>
      </c>
      <c r="G329" s="54" t="n">
        <v>183</v>
      </c>
      <c r="H329" s="54" t="n">
        <v>189</v>
      </c>
      <c r="I329" s="65" t="n">
        <f aca="false">IF(H329="","",G329-H329)</f>
        <v>-6</v>
      </c>
      <c r="J329" s="55" t="n">
        <f aca="false">IF(OR(D329="",D329+G329=0),"",D329/(D329+G329))</f>
        <v>0.463343108504399</v>
      </c>
      <c r="K329" s="55" t="n">
        <f aca="false">IF(E329="","",E329/(E329+H329))</f>
        <v>0.5</v>
      </c>
      <c r="L329" s="66" t="n">
        <f aca="false">IF(OR(K329="",J329=""),"",(J329-K329)*100)</f>
        <v>-3.66568914956012</v>
      </c>
      <c r="M329" s="36" t="n">
        <v>4.03858339778067</v>
      </c>
      <c r="N329" s="36" t="n">
        <v>2.06821904691509</v>
      </c>
      <c r="O329" s="36" t="n">
        <f aca="false">SQRT(M329^2+N329^2)</f>
        <v>4.53736552272924</v>
      </c>
      <c r="P329" s="55" t="n">
        <f aca="false">IF(J329="","",MAX(0,J329-1.96*O329/100))</f>
        <v>0.374410744258906</v>
      </c>
      <c r="Q329" s="55" t="n">
        <f aca="false">IF(J329="","",MIN(1,J329+1.96*O329/100))</f>
        <v>0.552275472749892</v>
      </c>
      <c r="R329" s="32" t="str">
        <f aca="false">IF(L329="","",IF(ABS(L329)&lt;=O329,"Yes","No"))</f>
        <v>Yes</v>
      </c>
      <c r="S329" s="32" t="str">
        <f aca="false">IF(L329="","",IF(ABS(L329)&lt;=1.96*O329,"Yes","No"))</f>
        <v>Yes</v>
      </c>
      <c r="T329" s="54" t="n">
        <f aca="false">IF(D329="","",ROUND(SQRT(((D329+G329)*O329/100)^2+(J329*(D329+G329)*0.12018)^2),0))</f>
        <v>24</v>
      </c>
      <c r="U329" s="32"/>
    </row>
    <row r="330" customFormat="false" ht="15" hidden="false" customHeight="false" outlineLevel="0" collapsed="false">
      <c r="A330" s="32" t="s">
        <v>386</v>
      </c>
      <c r="B330" s="32" t="s">
        <v>517</v>
      </c>
      <c r="C330" s="32" t="s">
        <v>518</v>
      </c>
      <c r="D330" s="54" t="n">
        <v>483</v>
      </c>
      <c r="E330" s="54" t="n">
        <v>497</v>
      </c>
      <c r="F330" s="65" t="n">
        <f aca="false">IF(E330="","",D330-E330)</f>
        <v>-14</v>
      </c>
      <c r="G330" s="54" t="n">
        <v>483</v>
      </c>
      <c r="H330" s="54" t="n">
        <v>505</v>
      </c>
      <c r="I330" s="65" t="n">
        <f aca="false">IF(H330="","",G330-H330)</f>
        <v>-22</v>
      </c>
      <c r="J330" s="55" t="n">
        <f aca="false">IF(OR(D330="",D330+G330=0),"",D330/(D330+G330))</f>
        <v>0.5</v>
      </c>
      <c r="K330" s="55" t="n">
        <f aca="false">IF(E330="","",E330/(E330+H330))</f>
        <v>0.496007984031936</v>
      </c>
      <c r="L330" s="66" t="n">
        <f aca="false">IF(OR(K330="",J330=""),"",(J330-K330)*100)</f>
        <v>0.399201596806387</v>
      </c>
      <c r="M330" s="36" t="n">
        <v>2.38682338309964</v>
      </c>
      <c r="N330" s="36" t="n">
        <v>2.06821904691509</v>
      </c>
      <c r="O330" s="36" t="n">
        <f aca="false">SQRT(M330^2+N330^2)</f>
        <v>3.15823619891445</v>
      </c>
      <c r="P330" s="55" t="n">
        <f aca="false">IF(J330="","",MAX(0,J330-1.96*O330/100))</f>
        <v>0.438098570501277</v>
      </c>
      <c r="Q330" s="55" t="n">
        <f aca="false">IF(J330="","",MIN(1,J330+1.96*O330/100))</f>
        <v>0.561901429498723</v>
      </c>
      <c r="R330" s="32" t="str">
        <f aca="false">IF(L330="","",IF(ABS(L330)&lt;=O330,"Yes","No"))</f>
        <v>Yes</v>
      </c>
      <c r="S330" s="32" t="str">
        <f aca="false">IF(L330="","",IF(ABS(L330)&lt;=1.96*O330,"Yes","No"))</f>
        <v>Yes</v>
      </c>
      <c r="T330" s="54" t="n">
        <f aca="false">IF(D330="","",ROUND(SQRT(((D330+G330)*O330/100)^2+(J330*(D330+G330)*0.07933)^2),0))</f>
        <v>49</v>
      </c>
      <c r="U330" s="32"/>
    </row>
    <row r="331" customFormat="false" ht="15" hidden="false" customHeight="false" outlineLevel="0" collapsed="false">
      <c r="A331" s="32" t="s">
        <v>386</v>
      </c>
      <c r="B331" s="32" t="s">
        <v>517</v>
      </c>
      <c r="C331" s="32" t="s">
        <v>519</v>
      </c>
      <c r="D331" s="54" t="n">
        <v>358</v>
      </c>
      <c r="E331" s="54"/>
      <c r="F331" s="65" t="str">
        <f aca="false">IF(E331="","",D331-E331)</f>
        <v/>
      </c>
      <c r="G331" s="54" t="n">
        <v>319</v>
      </c>
      <c r="H331" s="54"/>
      <c r="I331" s="65" t="str">
        <f aca="false">IF(H331="","",G331-H331)</f>
        <v/>
      </c>
      <c r="J331" s="55" t="n">
        <f aca="false">IF(OR(D331="",D331+G331=0),"",D331/(D331+G331))</f>
        <v>0.528803545051699</v>
      </c>
      <c r="K331" s="55" t="str">
        <f aca="false">IF(E331="","",E331/(E331+H331))</f>
        <v/>
      </c>
      <c r="L331" s="66" t="str">
        <f aca="false">IF(OR(K331="",J331=""),"",(J331-K331)*100)</f>
        <v/>
      </c>
      <c r="M331" s="36" t="n">
        <v>2.71109690386782</v>
      </c>
      <c r="N331" s="36" t="n">
        <v>2.06821904691509</v>
      </c>
      <c r="O331" s="36" t="n">
        <f aca="false">SQRT(M331^2+N331^2)</f>
        <v>3.40992323200744</v>
      </c>
      <c r="P331" s="55" t="n">
        <f aca="false">IF(J331="","",MAX(0,J331-1.96*O331/100))</f>
        <v>0.461969049704353</v>
      </c>
      <c r="Q331" s="55" t="n">
        <f aca="false">IF(J331="","",MIN(1,J331+1.96*O331/100))</f>
        <v>0.595638040399044</v>
      </c>
      <c r="R331" s="32" t="str">
        <f aca="false">IF(L331="","",IF(ABS(L331)&lt;=O331,"Yes","No"))</f>
        <v/>
      </c>
      <c r="S331" s="32" t="str">
        <f aca="false">IF(L331="","",IF(ABS(L331)&lt;=1.96*O331,"Yes","No"))</f>
        <v/>
      </c>
      <c r="T331" s="54" t="n">
        <f aca="false">IF(D331="","",ROUND(SQRT(((D331+G331)*O331/100)^2+(J331*(D331+G331)*0.07897)^2),0))</f>
        <v>36</v>
      </c>
      <c r="U331" s="32" t="s">
        <v>735</v>
      </c>
    </row>
    <row r="332" customFormat="false" ht="15" hidden="false" customHeight="false" outlineLevel="0" collapsed="false">
      <c r="A332" s="32" t="s">
        <v>386</v>
      </c>
      <c r="B332" s="32" t="s">
        <v>517</v>
      </c>
      <c r="C332" s="32" t="s">
        <v>520</v>
      </c>
      <c r="D332" s="54" t="n">
        <v>526</v>
      </c>
      <c r="E332" s="54"/>
      <c r="F332" s="65" t="str">
        <f aca="false">IF(E332="","",D332-E332)</f>
        <v/>
      </c>
      <c r="G332" s="54" t="n">
        <v>509</v>
      </c>
      <c r="H332" s="54"/>
      <c r="I332" s="65" t="str">
        <f aca="false">IF(H332="","",G332-H332)</f>
        <v/>
      </c>
      <c r="J332" s="55" t="n">
        <f aca="false">IF(OR(D332="",D332+G332=0),"",D332/(D332+G332))</f>
        <v>0.508212560386473</v>
      </c>
      <c r="K332" s="55" t="str">
        <f aca="false">IF(E332="","",E332/(E332+H332))</f>
        <v/>
      </c>
      <c r="L332" s="66" t="str">
        <f aca="false">IF(OR(K332="",J332=""),"",(J332-K332)*100)</f>
        <v/>
      </c>
      <c r="M332" s="36" t="n">
        <v>2.38682338309964</v>
      </c>
      <c r="N332" s="36" t="n">
        <v>2.06821904691509</v>
      </c>
      <c r="O332" s="36" t="n">
        <f aca="false">SQRT(M332^2+N332^2)</f>
        <v>3.15823619891445</v>
      </c>
      <c r="P332" s="55" t="n">
        <f aca="false">IF(J332="","",MAX(0,J332-1.96*O332/100))</f>
        <v>0.44631113088775</v>
      </c>
      <c r="Q332" s="55" t="n">
        <f aca="false">IF(J332="","",MIN(1,J332+1.96*O332/100))</f>
        <v>0.570113989885197</v>
      </c>
      <c r="R332" s="32" t="str">
        <f aca="false">IF(L332="","",IF(ABS(L332)&lt;=O332,"Yes","No"))</f>
        <v/>
      </c>
      <c r="S332" s="32" t="str">
        <f aca="false">IF(L332="","",IF(ABS(L332)&lt;=1.96*O332,"Yes","No"))</f>
        <v/>
      </c>
      <c r="T332" s="54" t="n">
        <f aca="false">IF(D332="","",ROUND(SQRT(((D332+G332)*O332/100)^2+(J332*(D332+G332)*0.07933)^2),0))</f>
        <v>53</v>
      </c>
      <c r="U332" s="32" t="s">
        <v>735</v>
      </c>
    </row>
    <row r="333" customFormat="false" ht="15" hidden="false" customHeight="false" outlineLevel="0" collapsed="false">
      <c r="A333" s="32" t="s">
        <v>386</v>
      </c>
      <c r="B333" s="32" t="s">
        <v>517</v>
      </c>
      <c r="C333" s="32" t="s">
        <v>521</v>
      </c>
      <c r="D333" s="54" t="n">
        <v>564</v>
      </c>
      <c r="E333" s="54" t="n">
        <v>616</v>
      </c>
      <c r="F333" s="65" t="n">
        <f aca="false">IF(E333="","",D333-E333)</f>
        <v>-52</v>
      </c>
      <c r="G333" s="54" t="n">
        <v>516</v>
      </c>
      <c r="H333" s="54" t="n">
        <v>541</v>
      </c>
      <c r="I333" s="65" t="n">
        <f aca="false">IF(H333="","",G333-H333)</f>
        <v>-25</v>
      </c>
      <c r="J333" s="55" t="n">
        <f aca="false">IF(OR(D333="",D333+G333=0),"",D333/(D333+G333))</f>
        <v>0.522222222222222</v>
      </c>
      <c r="K333" s="55" t="n">
        <f aca="false">IF(E333="","",E333/(E333+H333))</f>
        <v>0.532411408815903</v>
      </c>
      <c r="L333" s="66" t="n">
        <f aca="false">IF(OR(K333="",J333=""),"",(J333-K333)*100)</f>
        <v>-1.0189186593681</v>
      </c>
      <c r="M333" s="36" t="n">
        <v>2.38682338309964</v>
      </c>
      <c r="N333" s="36" t="n">
        <v>2.06821904691509</v>
      </c>
      <c r="O333" s="36" t="n">
        <f aca="false">SQRT(M333^2+N333^2)</f>
        <v>3.15823619891445</v>
      </c>
      <c r="P333" s="55" t="n">
        <f aca="false">IF(J333="","",MAX(0,J333-1.96*O333/100))</f>
        <v>0.460320792723499</v>
      </c>
      <c r="Q333" s="55" t="n">
        <f aca="false">IF(J333="","",MIN(1,J333+1.96*O333/100))</f>
        <v>0.584123651720945</v>
      </c>
      <c r="R333" s="32" t="str">
        <f aca="false">IF(L333="","",IF(ABS(L333)&lt;=O333,"Yes","No"))</f>
        <v>Yes</v>
      </c>
      <c r="S333" s="32" t="str">
        <f aca="false">IF(L333="","",IF(ABS(L333)&lt;=1.96*O333,"Yes","No"))</f>
        <v>Yes</v>
      </c>
      <c r="T333" s="54" t="n">
        <f aca="false">IF(D333="","",ROUND(SQRT(((D333+G333)*O333/100)^2+(J333*(D333+G333)*0.07933)^2),0))</f>
        <v>56</v>
      </c>
      <c r="U333" s="32"/>
    </row>
    <row r="334" customFormat="false" ht="15" hidden="false" customHeight="false" outlineLevel="0" collapsed="false">
      <c r="A334" s="32" t="s">
        <v>386</v>
      </c>
      <c r="B334" s="32" t="s">
        <v>517</v>
      </c>
      <c r="C334" s="32" t="s">
        <v>522</v>
      </c>
      <c r="D334" s="54" t="n">
        <v>821</v>
      </c>
      <c r="E334" s="54" t="n">
        <v>885</v>
      </c>
      <c r="F334" s="65" t="n">
        <f aca="false">IF(E334="","",D334-E334)</f>
        <v>-64</v>
      </c>
      <c r="G334" s="54" t="n">
        <v>823</v>
      </c>
      <c r="H334" s="54" t="n">
        <v>945</v>
      </c>
      <c r="I334" s="65" t="n">
        <f aca="false">IF(H334="","",G334-H334)</f>
        <v>-122</v>
      </c>
      <c r="J334" s="55" t="n">
        <f aca="false">IF(OR(D334="",D334+G334=0),"",D334/(D334+G334))</f>
        <v>0.499391727493917</v>
      </c>
      <c r="K334" s="55" t="n">
        <f aca="false">IF(E334="","",E334/(E334+H334))</f>
        <v>0.483606557377049</v>
      </c>
      <c r="L334" s="66" t="n">
        <f aca="false">IF(OR(K334="",J334=""),"",(J334-K334)*100)</f>
        <v>1.57851701168681</v>
      </c>
      <c r="M334" s="36" t="n">
        <v>2.38682338309964</v>
      </c>
      <c r="N334" s="36" t="n">
        <v>2.06821904691509</v>
      </c>
      <c r="O334" s="36" t="n">
        <f aca="false">SQRT(M334^2+N334^2)</f>
        <v>3.15823619891445</v>
      </c>
      <c r="P334" s="55" t="n">
        <f aca="false">IF(J334="","",MAX(0,J334-1.96*O334/100))</f>
        <v>0.437490297995194</v>
      </c>
      <c r="Q334" s="55" t="n">
        <f aca="false">IF(J334="","",MIN(1,J334+1.96*O334/100))</f>
        <v>0.561293156992641</v>
      </c>
      <c r="R334" s="32" t="str">
        <f aca="false">IF(L334="","",IF(ABS(L334)&lt;=O334,"Yes","No"))</f>
        <v>Yes</v>
      </c>
      <c r="S334" s="32" t="str">
        <f aca="false">IF(L334="","",IF(ABS(L334)&lt;=1.96*O334,"Yes","No"))</f>
        <v>Yes</v>
      </c>
      <c r="T334" s="54" t="n">
        <f aca="false">IF(D334="","",ROUND(SQRT(((D334+G334)*O334/100)^2+(J334*(D334+G334)*0.07933)^2),0))</f>
        <v>83</v>
      </c>
      <c r="U334" s="32"/>
    </row>
    <row r="335" customFormat="false" ht="15" hidden="false" customHeight="false" outlineLevel="0" collapsed="false">
      <c r="A335" s="32" t="s">
        <v>386</v>
      </c>
      <c r="B335" s="32" t="s">
        <v>517</v>
      </c>
      <c r="C335" s="32" t="s">
        <v>523</v>
      </c>
      <c r="D335" s="54" t="n">
        <v>618</v>
      </c>
      <c r="E335" s="54" t="n">
        <v>640</v>
      </c>
      <c r="F335" s="65" t="n">
        <f aca="false">IF(E335="","",D335-E335)</f>
        <v>-22</v>
      </c>
      <c r="G335" s="54" t="n">
        <v>610</v>
      </c>
      <c r="H335" s="54" t="n">
        <v>661</v>
      </c>
      <c r="I335" s="65" t="n">
        <f aca="false">IF(H335="","",G335-H335)</f>
        <v>-51</v>
      </c>
      <c r="J335" s="55" t="n">
        <f aca="false">IF(OR(D335="",D335+G335=0),"",D335/(D335+G335))</f>
        <v>0.503257328990228</v>
      </c>
      <c r="K335" s="55" t="n">
        <f aca="false">IF(E335="","",E335/(E335+H335))</f>
        <v>0.491929285165257</v>
      </c>
      <c r="L335" s="66" t="n">
        <f aca="false">IF(OR(K335="",J335=""),"",(J335-K335)*100)</f>
        <v>1.13280438249705</v>
      </c>
      <c r="M335" s="36" t="n">
        <v>2.38682338309964</v>
      </c>
      <c r="N335" s="36" t="n">
        <v>2.06821904691509</v>
      </c>
      <c r="O335" s="36" t="n">
        <f aca="false">SQRT(M335^2+N335^2)</f>
        <v>3.15823619891445</v>
      </c>
      <c r="P335" s="55" t="n">
        <f aca="false">IF(J335="","",MAX(0,J335-1.96*O335/100))</f>
        <v>0.441355899491505</v>
      </c>
      <c r="Q335" s="55" t="n">
        <f aca="false">IF(J335="","",MIN(1,J335+1.96*O335/100))</f>
        <v>0.565158758488951</v>
      </c>
      <c r="R335" s="32" t="str">
        <f aca="false">IF(L335="","",IF(ABS(L335)&lt;=O335,"Yes","No"))</f>
        <v>Yes</v>
      </c>
      <c r="S335" s="32" t="str">
        <f aca="false">IF(L335="","",IF(ABS(L335)&lt;=1.96*O335,"Yes","No"))</f>
        <v>Yes</v>
      </c>
      <c r="T335" s="54" t="n">
        <f aca="false">IF(D335="","",ROUND(SQRT(((D335+G335)*O335/100)^2+(J335*(D335+G335)*0.07933)^2),0))</f>
        <v>63</v>
      </c>
      <c r="U335" s="32"/>
    </row>
    <row r="336" customFormat="false" ht="15" hidden="false" customHeight="false" outlineLevel="0" collapsed="false">
      <c r="A336" s="32" t="s">
        <v>386</v>
      </c>
      <c r="B336" s="32" t="s">
        <v>517</v>
      </c>
      <c r="C336" s="32" t="s">
        <v>524</v>
      </c>
      <c r="D336" s="54" t="n">
        <v>530</v>
      </c>
      <c r="E336" s="54"/>
      <c r="F336" s="65" t="str">
        <f aca="false">IF(E336="","",D336-E336)</f>
        <v/>
      </c>
      <c r="G336" s="54" t="n">
        <v>475</v>
      </c>
      <c r="H336" s="54"/>
      <c r="I336" s="65" t="str">
        <f aca="false">IF(H336="","",G336-H336)</f>
        <v/>
      </c>
      <c r="J336" s="55" t="n">
        <f aca="false">IF(OR(D336="",D336+G336=0),"",D336/(D336+G336))</f>
        <v>0.527363184079602</v>
      </c>
      <c r="K336" s="55" t="str">
        <f aca="false">IF(E336="","",E336/(E336+H336))</f>
        <v/>
      </c>
      <c r="L336" s="66" t="str">
        <f aca="false">IF(OR(K336="",J336=""),"",(J336-K336)*100)</f>
        <v/>
      </c>
      <c r="M336" s="36" t="n">
        <v>2.38682338309964</v>
      </c>
      <c r="N336" s="36" t="n">
        <v>2.06821904691509</v>
      </c>
      <c r="O336" s="36" t="n">
        <f aca="false">SQRT(M336^2+N336^2)</f>
        <v>3.15823619891445</v>
      </c>
      <c r="P336" s="55" t="n">
        <f aca="false">IF(J336="","",MAX(0,J336-1.96*O336/100))</f>
        <v>0.465461754580879</v>
      </c>
      <c r="Q336" s="55" t="n">
        <f aca="false">IF(J336="","",MIN(1,J336+1.96*O336/100))</f>
        <v>0.589264613578325</v>
      </c>
      <c r="R336" s="32" t="str">
        <f aca="false">IF(L336="","",IF(ABS(L336)&lt;=O336,"Yes","No"))</f>
        <v/>
      </c>
      <c r="S336" s="32" t="str">
        <f aca="false">IF(L336="","",IF(ABS(L336)&lt;=1.96*O336,"Yes","No"))</f>
        <v/>
      </c>
      <c r="T336" s="54" t="n">
        <f aca="false">IF(D336="","",ROUND(SQRT(((D336+G336)*O336/100)^2+(J336*(D336+G336)*0.07933)^2),0))</f>
        <v>53</v>
      </c>
      <c r="U336" s="32" t="s">
        <v>735</v>
      </c>
    </row>
    <row r="337" customFormat="false" ht="15" hidden="false" customHeight="false" outlineLevel="0" collapsed="false">
      <c r="A337" s="32" t="s">
        <v>386</v>
      </c>
      <c r="B337" s="32" t="s">
        <v>517</v>
      </c>
      <c r="C337" s="32" t="s">
        <v>525</v>
      </c>
      <c r="D337" s="54" t="n">
        <v>535</v>
      </c>
      <c r="E337" s="54"/>
      <c r="F337" s="65" t="str">
        <f aca="false">IF(E337="","",D337-E337)</f>
        <v/>
      </c>
      <c r="G337" s="54" t="n">
        <v>495</v>
      </c>
      <c r="H337" s="54"/>
      <c r="I337" s="65" t="str">
        <f aca="false">IF(H337="","",G337-H337)</f>
        <v/>
      </c>
      <c r="J337" s="55" t="n">
        <f aca="false">IF(OR(D337="",D337+G337=0),"",D337/(D337+G337))</f>
        <v>0.519417475728155</v>
      </c>
      <c r="K337" s="55" t="str">
        <f aca="false">IF(E337="","",E337/(E337+H337))</f>
        <v/>
      </c>
      <c r="L337" s="66" t="str">
        <f aca="false">IF(OR(K337="",J337=""),"",(J337-K337)*100)</f>
        <v/>
      </c>
      <c r="M337" s="36" t="n">
        <v>2.38682338309964</v>
      </c>
      <c r="N337" s="36" t="n">
        <v>2.06821904691509</v>
      </c>
      <c r="O337" s="36" t="n">
        <f aca="false">SQRT(M337^2+N337^2)</f>
        <v>3.15823619891445</v>
      </c>
      <c r="P337" s="55" t="n">
        <f aca="false">IF(J337="","",MAX(0,J337-1.96*O337/100))</f>
        <v>0.457516046229432</v>
      </c>
      <c r="Q337" s="55" t="n">
        <f aca="false">IF(J337="","",MIN(1,J337+1.96*O337/100))</f>
        <v>0.581318905226879</v>
      </c>
      <c r="R337" s="32" t="str">
        <f aca="false">IF(L337="","",IF(ABS(L337)&lt;=O337,"Yes","No"))</f>
        <v/>
      </c>
      <c r="S337" s="32" t="str">
        <f aca="false">IF(L337="","",IF(ABS(L337)&lt;=1.96*O337,"Yes","No"))</f>
        <v/>
      </c>
      <c r="T337" s="54" t="n">
        <f aca="false">IF(D337="","",ROUND(SQRT(((D337+G337)*O337/100)^2+(J337*(D337+G337)*0.07933)^2),0))</f>
        <v>53</v>
      </c>
      <c r="U337" s="32" t="s">
        <v>735</v>
      </c>
    </row>
    <row r="338" customFormat="false" ht="15" hidden="false" customHeight="false" outlineLevel="0" collapsed="false">
      <c r="A338" s="32" t="s">
        <v>386</v>
      </c>
      <c r="B338" s="32" t="s">
        <v>517</v>
      </c>
      <c r="C338" s="32" t="s">
        <v>526</v>
      </c>
      <c r="D338" s="54" t="n">
        <v>243</v>
      </c>
      <c r="E338" s="54"/>
      <c r="F338" s="65" t="str">
        <f aca="false">IF(E338="","",D338-E338)</f>
        <v/>
      </c>
      <c r="G338" s="54" t="n">
        <v>244</v>
      </c>
      <c r="H338" s="54"/>
      <c r="I338" s="65" t="str">
        <f aca="false">IF(H338="","",G338-H338)</f>
        <v/>
      </c>
      <c r="J338" s="55" t="n">
        <f aca="false">IF(OR(D338="",D338+G338=0),"",D338/(D338+G338))</f>
        <v>0.498973305954826</v>
      </c>
      <c r="K338" s="55" t="str">
        <f aca="false">IF(E338="","",E338/(E338+H338))</f>
        <v/>
      </c>
      <c r="L338" s="66" t="str">
        <f aca="false">IF(OR(K338="",J338=""),"",(J338-K338)*100)</f>
        <v/>
      </c>
      <c r="M338" s="36" t="n">
        <v>4.03858339778067</v>
      </c>
      <c r="N338" s="36" t="n">
        <v>2.06821904691509</v>
      </c>
      <c r="O338" s="36" t="n">
        <f aca="false">SQRT(M338^2+N338^2)</f>
        <v>4.53736552272924</v>
      </c>
      <c r="P338" s="55" t="n">
        <f aca="false">IF(J338="","",MAX(0,J338-1.96*O338/100))</f>
        <v>0.410040941709332</v>
      </c>
      <c r="Q338" s="55" t="n">
        <f aca="false">IF(J338="","",MIN(1,J338+1.96*O338/100))</f>
        <v>0.587905670200319</v>
      </c>
      <c r="R338" s="32" t="str">
        <f aca="false">IF(L338="","",IF(ABS(L338)&lt;=O338,"Yes","No"))</f>
        <v/>
      </c>
      <c r="S338" s="32" t="str">
        <f aca="false">IF(L338="","",IF(ABS(L338)&lt;=1.96*O338,"Yes","No"))</f>
        <v/>
      </c>
      <c r="T338" s="54" t="n">
        <f aca="false">IF(D338="","",ROUND(SQRT(((D338+G338)*O338/100)^2+(J338*(D338+G338)*0.12018)^2),0))</f>
        <v>37</v>
      </c>
      <c r="U338" s="32" t="s">
        <v>735</v>
      </c>
    </row>
    <row r="339" customFormat="false" ht="15" hidden="false" customHeight="false" outlineLevel="0" collapsed="false">
      <c r="A339" s="32" t="s">
        <v>386</v>
      </c>
      <c r="B339" s="32" t="s">
        <v>527</v>
      </c>
      <c r="C339" s="32" t="s">
        <v>528</v>
      </c>
      <c r="D339" s="54" t="n">
        <v>59</v>
      </c>
      <c r="E339" s="54" t="n">
        <v>79</v>
      </c>
      <c r="F339" s="65" t="n">
        <f aca="false">IF(E339="","",D339-E339)</f>
        <v>-20</v>
      </c>
      <c r="G339" s="54" t="n">
        <v>102</v>
      </c>
      <c r="H339" s="54" t="n">
        <v>114</v>
      </c>
      <c r="I339" s="65" t="n">
        <f aca="false">IF(H339="","",G339-H339)</f>
        <v>-12</v>
      </c>
      <c r="J339" s="55" t="n">
        <f aca="false">IF(OR(D339="",D339+G339=0),"",D339/(D339+G339))</f>
        <v>0.366459627329193</v>
      </c>
      <c r="K339" s="55" t="n">
        <f aca="false">IF(E339="","",E339/(E339+H339))</f>
        <v>0.409326424870466</v>
      </c>
      <c r="L339" s="66" t="n">
        <f aca="false">IF(OR(K339="",J339=""),"",(J339-K339)*100)</f>
        <v>-4.28667975412738</v>
      </c>
      <c r="M339" s="36" t="n">
        <v>4.03858339778067</v>
      </c>
      <c r="N339" s="36" t="n">
        <v>2.06821904691509</v>
      </c>
      <c r="O339" s="36" t="n">
        <f aca="false">SQRT(M339^2+N339^2)</f>
        <v>4.53736552272924</v>
      </c>
      <c r="P339" s="55" t="n">
        <f aca="false">IF(J339="","",MAX(0,J339-1.96*O339/100))</f>
        <v>0.277527263083699</v>
      </c>
      <c r="Q339" s="55" t="n">
        <f aca="false">IF(J339="","",MIN(1,J339+1.96*O339/100))</f>
        <v>0.455391991574686</v>
      </c>
      <c r="R339" s="32" t="str">
        <f aca="false">IF(L339="","",IF(ABS(L339)&lt;=O339,"Yes","No"))</f>
        <v>Yes</v>
      </c>
      <c r="S339" s="32" t="str">
        <f aca="false">IF(L339="","",IF(ABS(L339)&lt;=1.96*O339,"Yes","No"))</f>
        <v>Yes</v>
      </c>
      <c r="T339" s="54" t="n">
        <f aca="false">IF(D339="","",ROUND(SQRT(((D339+G339)*O339/100)^2+(J339*(D339+G339)*0.12018)^2),0))</f>
        <v>10</v>
      </c>
      <c r="U339" s="32"/>
    </row>
    <row r="340" customFormat="false" ht="15" hidden="false" customHeight="false" outlineLevel="0" collapsed="false">
      <c r="A340" s="32" t="s">
        <v>386</v>
      </c>
      <c r="B340" s="32" t="s">
        <v>527</v>
      </c>
      <c r="C340" s="32" t="s">
        <v>529</v>
      </c>
      <c r="D340" s="54" t="n">
        <v>192</v>
      </c>
      <c r="E340" s="54" t="n">
        <v>196</v>
      </c>
      <c r="F340" s="65" t="n">
        <f aca="false">IF(E340="","",D340-E340)</f>
        <v>-4</v>
      </c>
      <c r="G340" s="54" t="n">
        <v>334</v>
      </c>
      <c r="H340" s="54" t="n">
        <v>365</v>
      </c>
      <c r="I340" s="65" t="n">
        <f aca="false">IF(H340="","",G340-H340)</f>
        <v>-31</v>
      </c>
      <c r="J340" s="55" t="n">
        <f aca="false">IF(OR(D340="",D340+G340=0),"",D340/(D340+G340))</f>
        <v>0.365019011406844</v>
      </c>
      <c r="K340" s="55" t="n">
        <f aca="false">IF(E340="","",E340/(E340+H340))</f>
        <v>0.349376114081996</v>
      </c>
      <c r="L340" s="66" t="n">
        <f aca="false">IF(OR(K340="",J340=""),"",(J340-K340)*100)</f>
        <v>1.56428973248477</v>
      </c>
      <c r="M340" s="36" t="n">
        <v>2.71109690386782</v>
      </c>
      <c r="N340" s="36" t="n">
        <v>2.06821904691509</v>
      </c>
      <c r="O340" s="36" t="n">
        <f aca="false">SQRT(M340^2+N340^2)</f>
        <v>3.40992323200744</v>
      </c>
      <c r="P340" s="55" t="n">
        <f aca="false">IF(J340="","",MAX(0,J340-1.96*O340/100))</f>
        <v>0.298184516059498</v>
      </c>
      <c r="Q340" s="55" t="n">
        <f aca="false">IF(J340="","",MIN(1,J340+1.96*O340/100))</f>
        <v>0.43185350675419</v>
      </c>
      <c r="R340" s="32" t="str">
        <f aca="false">IF(L340="","",IF(ABS(L340)&lt;=O340,"Yes","No"))</f>
        <v>Yes</v>
      </c>
      <c r="S340" s="32" t="str">
        <f aca="false">IF(L340="","",IF(ABS(L340)&lt;=1.96*O340,"Yes","No"))</f>
        <v>Yes</v>
      </c>
      <c r="T340" s="54" t="n">
        <f aca="false">IF(D340="","",ROUND(SQRT(((D340+G340)*O340/100)^2+(J340*(D340+G340)*0.07897)^2),0))</f>
        <v>23</v>
      </c>
      <c r="U340" s="32"/>
    </row>
    <row r="341" customFormat="false" ht="15" hidden="false" customHeight="false" outlineLevel="0" collapsed="false">
      <c r="A341" s="32" t="s">
        <v>386</v>
      </c>
      <c r="B341" s="32" t="s">
        <v>527</v>
      </c>
      <c r="C341" s="32" t="s">
        <v>530</v>
      </c>
      <c r="D341" s="54" t="n">
        <v>139</v>
      </c>
      <c r="E341" s="54" t="n">
        <v>145</v>
      </c>
      <c r="F341" s="65" t="n">
        <f aca="false">IF(E341="","",D341-E341)</f>
        <v>-6</v>
      </c>
      <c r="G341" s="54" t="n">
        <v>186</v>
      </c>
      <c r="H341" s="54" t="n">
        <v>194</v>
      </c>
      <c r="I341" s="65" t="n">
        <f aca="false">IF(H341="","",G341-H341)</f>
        <v>-8</v>
      </c>
      <c r="J341" s="55" t="n">
        <f aca="false">IF(OR(D341="",D341+G341=0),"",D341/(D341+G341))</f>
        <v>0.427692307692308</v>
      </c>
      <c r="K341" s="55" t="n">
        <f aca="false">IF(E341="","",E341/(E341+H341))</f>
        <v>0.427728613569322</v>
      </c>
      <c r="L341" s="66" t="n">
        <f aca="false">IF(OR(K341="",J341=""),"",(J341-K341)*100)</f>
        <v>-0.00363058770138092</v>
      </c>
      <c r="M341" s="36" t="n">
        <v>4.03858339778067</v>
      </c>
      <c r="N341" s="36" t="n">
        <v>2.06821904691509</v>
      </c>
      <c r="O341" s="36" t="n">
        <f aca="false">SQRT(M341^2+N341^2)</f>
        <v>4.53736552272924</v>
      </c>
      <c r="P341" s="55" t="n">
        <f aca="false">IF(J341="","",MAX(0,J341-1.96*O341/100))</f>
        <v>0.338759943446815</v>
      </c>
      <c r="Q341" s="55" t="n">
        <f aca="false">IF(J341="","",MIN(1,J341+1.96*O341/100))</f>
        <v>0.516624671937801</v>
      </c>
      <c r="R341" s="32" t="str">
        <f aca="false">IF(L341="","",IF(ABS(L341)&lt;=O341,"Yes","No"))</f>
        <v>Yes</v>
      </c>
      <c r="S341" s="32" t="str">
        <f aca="false">IF(L341="","",IF(ABS(L341)&lt;=1.96*O341,"Yes","No"))</f>
        <v>Yes</v>
      </c>
      <c r="T341" s="54" t="n">
        <f aca="false">IF(D341="","",ROUND(SQRT(((D341+G341)*O341/100)^2+(J341*(D341+G341)*0.12018)^2),0))</f>
        <v>22</v>
      </c>
      <c r="U341" s="32"/>
    </row>
    <row r="342" customFormat="false" ht="15" hidden="false" customHeight="false" outlineLevel="0" collapsed="false">
      <c r="A342" s="32" t="s">
        <v>386</v>
      </c>
      <c r="B342" s="32" t="s">
        <v>527</v>
      </c>
      <c r="C342" s="32" t="s">
        <v>531</v>
      </c>
      <c r="D342" s="54" t="n">
        <v>83</v>
      </c>
      <c r="E342" s="54" t="n">
        <v>91</v>
      </c>
      <c r="F342" s="65" t="n">
        <f aca="false">IF(E342="","",D342-E342)</f>
        <v>-8</v>
      </c>
      <c r="G342" s="54" t="n">
        <v>110</v>
      </c>
      <c r="H342" s="54" t="n">
        <v>105</v>
      </c>
      <c r="I342" s="65" t="n">
        <f aca="false">IF(H342="","",G342-H342)</f>
        <v>5</v>
      </c>
      <c r="J342" s="55" t="n">
        <f aca="false">IF(OR(D342="",D342+G342=0),"",D342/(D342+G342))</f>
        <v>0.430051813471503</v>
      </c>
      <c r="K342" s="55" t="n">
        <f aca="false">IF(E342="","",E342/(E342+H342))</f>
        <v>0.464285714285714</v>
      </c>
      <c r="L342" s="66" t="n">
        <f aca="false">IF(OR(K342="",J342=""),"",(J342-K342)*100)</f>
        <v>-3.42339008142117</v>
      </c>
      <c r="M342" s="36" t="n">
        <v>4.03858339778067</v>
      </c>
      <c r="N342" s="36" t="n">
        <v>2.06821904691509</v>
      </c>
      <c r="O342" s="36" t="n">
        <f aca="false">SQRT(M342^2+N342^2)</f>
        <v>4.53736552272924</v>
      </c>
      <c r="P342" s="55" t="n">
        <f aca="false">IF(J342="","",MAX(0,J342-1.96*O342/100))</f>
        <v>0.341119449226009</v>
      </c>
      <c r="Q342" s="55" t="n">
        <f aca="false">IF(J342="","",MIN(1,J342+1.96*O342/100))</f>
        <v>0.518984177716996</v>
      </c>
      <c r="R342" s="32" t="str">
        <f aca="false">IF(L342="","",IF(ABS(L342)&lt;=O342,"Yes","No"))</f>
        <v>Yes</v>
      </c>
      <c r="S342" s="32" t="str">
        <f aca="false">IF(L342="","",IF(ABS(L342)&lt;=1.96*O342,"Yes","No"))</f>
        <v>Yes</v>
      </c>
      <c r="T342" s="54" t="n">
        <f aca="false">IF(D342="","",ROUND(SQRT(((D342+G342)*O342/100)^2+(J342*(D342+G342)*0.12018)^2),0))</f>
        <v>13</v>
      </c>
      <c r="U342" s="32"/>
    </row>
    <row r="343" customFormat="false" ht="15" hidden="false" customHeight="false" outlineLevel="0" collapsed="false">
      <c r="A343" s="32" t="s">
        <v>386</v>
      </c>
      <c r="B343" s="32" t="s">
        <v>532</v>
      </c>
      <c r="C343" s="32" t="s">
        <v>533</v>
      </c>
      <c r="D343" s="54" t="n">
        <v>307</v>
      </c>
      <c r="E343" s="54" t="n">
        <v>319</v>
      </c>
      <c r="F343" s="65" t="n">
        <f aca="false">IF(E343="","",D343-E343)</f>
        <v>-12</v>
      </c>
      <c r="G343" s="54" t="n">
        <v>545</v>
      </c>
      <c r="H343" s="54" t="n">
        <v>601</v>
      </c>
      <c r="I343" s="65" t="n">
        <f aca="false">IF(H343="","",G343-H343)</f>
        <v>-56</v>
      </c>
      <c r="J343" s="55" t="n">
        <f aca="false">IF(OR(D343="",D343+G343=0),"",D343/(D343+G343))</f>
        <v>0.360328638497653</v>
      </c>
      <c r="K343" s="55" t="n">
        <f aca="false">IF(E343="","",E343/(E343+H343))</f>
        <v>0.346739130434783</v>
      </c>
      <c r="L343" s="66" t="n">
        <f aca="false">IF(OR(K343="",J343=""),"",(J343-K343)*100)</f>
        <v>1.358950806287</v>
      </c>
      <c r="M343" s="36" t="n">
        <v>2.38682338309964</v>
      </c>
      <c r="N343" s="36" t="n">
        <v>2.06821904691509</v>
      </c>
      <c r="O343" s="36" t="n">
        <f aca="false">SQRT(M343^2+N343^2)</f>
        <v>3.15823619891445</v>
      </c>
      <c r="P343" s="55" t="n">
        <f aca="false">IF(J343="","",MAX(0,J343-1.96*O343/100))</f>
        <v>0.298427208998929</v>
      </c>
      <c r="Q343" s="55" t="n">
        <f aca="false">IF(J343="","",MIN(1,J343+1.96*O343/100))</f>
        <v>0.422230067996376</v>
      </c>
      <c r="R343" s="32" t="str">
        <f aca="false">IF(L343="","",IF(ABS(L343)&lt;=O343,"Yes","No"))</f>
        <v>Yes</v>
      </c>
      <c r="S343" s="32" t="str">
        <f aca="false">IF(L343="","",IF(ABS(L343)&lt;=1.96*O343,"Yes","No"))</f>
        <v>Yes</v>
      </c>
      <c r="T343" s="54" t="n">
        <f aca="false">IF(D343="","",ROUND(SQRT(((D343+G343)*O343/100)^2+(J343*(D343+G343)*0.07933)^2),0))</f>
        <v>36</v>
      </c>
      <c r="U343" s="32"/>
    </row>
    <row r="344" customFormat="false" ht="15" hidden="false" customHeight="false" outlineLevel="0" collapsed="false">
      <c r="A344" s="32" t="s">
        <v>386</v>
      </c>
      <c r="B344" s="32" t="s">
        <v>532</v>
      </c>
      <c r="C344" s="32" t="s">
        <v>534</v>
      </c>
      <c r="D344" s="54" t="n">
        <v>258</v>
      </c>
      <c r="E344" s="54" t="n">
        <v>273</v>
      </c>
      <c r="F344" s="65" t="n">
        <f aca="false">IF(E344="","",D344-E344)</f>
        <v>-15</v>
      </c>
      <c r="G344" s="54" t="n">
        <v>446</v>
      </c>
      <c r="H344" s="54" t="n">
        <v>469</v>
      </c>
      <c r="I344" s="65" t="n">
        <f aca="false">IF(H344="","",G344-H344)</f>
        <v>-23</v>
      </c>
      <c r="J344" s="55" t="n">
        <f aca="false">IF(OR(D344="",D344+G344=0),"",D344/(D344+G344))</f>
        <v>0.366477272727273</v>
      </c>
      <c r="K344" s="55" t="n">
        <f aca="false">IF(E344="","",E344/(E344+H344))</f>
        <v>0.367924528301887</v>
      </c>
      <c r="L344" s="66" t="n">
        <f aca="false">IF(OR(K344="",J344=""),"",(J344-K344)*100)</f>
        <v>-0.144725557461406</v>
      </c>
      <c r="M344" s="36" t="n">
        <v>2.71109690386782</v>
      </c>
      <c r="N344" s="36" t="n">
        <v>2.06821904691509</v>
      </c>
      <c r="O344" s="36" t="n">
        <f aca="false">SQRT(M344^2+N344^2)</f>
        <v>3.40992323200744</v>
      </c>
      <c r="P344" s="55" t="n">
        <f aca="false">IF(J344="","",MAX(0,J344-1.96*O344/100))</f>
        <v>0.299642777379927</v>
      </c>
      <c r="Q344" s="55" t="n">
        <f aca="false">IF(J344="","",MIN(1,J344+1.96*O344/100))</f>
        <v>0.433311768074619</v>
      </c>
      <c r="R344" s="32" t="str">
        <f aca="false">IF(L344="","",IF(ABS(L344)&lt;=O344,"Yes","No"))</f>
        <v>Yes</v>
      </c>
      <c r="S344" s="32" t="str">
        <f aca="false">IF(L344="","",IF(ABS(L344)&lt;=1.96*O344,"Yes","No"))</f>
        <v>Yes</v>
      </c>
      <c r="T344" s="54" t="n">
        <f aca="false">IF(D344="","",ROUND(SQRT(((D344+G344)*O344/100)^2+(J344*(D344+G344)*0.07897)^2),0))</f>
        <v>31</v>
      </c>
      <c r="U344" s="32"/>
    </row>
    <row r="345" customFormat="false" ht="15" hidden="false" customHeight="false" outlineLevel="0" collapsed="false">
      <c r="A345" s="32" t="s">
        <v>386</v>
      </c>
      <c r="B345" s="32" t="s">
        <v>532</v>
      </c>
      <c r="C345" s="32" t="s">
        <v>535</v>
      </c>
      <c r="D345" s="54" t="n">
        <v>204</v>
      </c>
      <c r="E345" s="54" t="n">
        <v>243</v>
      </c>
      <c r="F345" s="65" t="n">
        <f aca="false">IF(E345="","",D345-E345)</f>
        <v>-39</v>
      </c>
      <c r="G345" s="54" t="n">
        <v>382</v>
      </c>
      <c r="H345" s="54" t="n">
        <v>462</v>
      </c>
      <c r="I345" s="65" t="n">
        <f aca="false">IF(H345="","",G345-H345)</f>
        <v>-80</v>
      </c>
      <c r="J345" s="55" t="n">
        <f aca="false">IF(OR(D345="",D345+G345=0),"",D345/(D345+G345))</f>
        <v>0.348122866894198</v>
      </c>
      <c r="K345" s="55" t="n">
        <f aca="false">IF(E345="","",E345/(E345+H345))</f>
        <v>0.34468085106383</v>
      </c>
      <c r="L345" s="66" t="n">
        <f aca="false">IF(OR(K345="",J345=""),"",(J345-K345)*100)</f>
        <v>0.344201583036818</v>
      </c>
      <c r="M345" s="36" t="n">
        <v>2.71109690386782</v>
      </c>
      <c r="N345" s="36" t="n">
        <v>2.06821904691509</v>
      </c>
      <c r="O345" s="36" t="n">
        <f aca="false">SQRT(M345^2+N345^2)</f>
        <v>3.40992323200744</v>
      </c>
      <c r="P345" s="55" t="n">
        <f aca="false">IF(J345="","",MAX(0,J345-1.96*O345/100))</f>
        <v>0.281288371546852</v>
      </c>
      <c r="Q345" s="55" t="n">
        <f aca="false">IF(J345="","",MIN(1,J345+1.96*O345/100))</f>
        <v>0.414957362241544</v>
      </c>
      <c r="R345" s="32" t="str">
        <f aca="false">IF(L345="","",IF(ABS(L345)&lt;=O345,"Yes","No"))</f>
        <v>Yes</v>
      </c>
      <c r="S345" s="32" t="str">
        <f aca="false">IF(L345="","",IF(ABS(L345)&lt;=1.96*O345,"Yes","No"))</f>
        <v>Yes</v>
      </c>
      <c r="T345" s="54" t="n">
        <f aca="false">IF(D345="","",ROUND(SQRT(((D345+G345)*O345/100)^2+(J345*(D345+G345)*0.07897)^2),0))</f>
        <v>26</v>
      </c>
      <c r="U345" s="32"/>
    </row>
    <row r="346" customFormat="false" ht="15" hidden="false" customHeight="false" outlineLevel="0" collapsed="false">
      <c r="A346" s="32" t="s">
        <v>386</v>
      </c>
      <c r="B346" s="32" t="s">
        <v>532</v>
      </c>
      <c r="C346" s="32" t="s">
        <v>536</v>
      </c>
      <c r="D346" s="54" t="n">
        <v>212</v>
      </c>
      <c r="E346" s="54" t="n">
        <v>241</v>
      </c>
      <c r="F346" s="65" t="n">
        <f aca="false">IF(E346="","",D346-E346)</f>
        <v>-29</v>
      </c>
      <c r="G346" s="54" t="n">
        <v>398</v>
      </c>
      <c r="H346" s="54" t="n">
        <v>466</v>
      </c>
      <c r="I346" s="65" t="n">
        <f aca="false">IF(H346="","",G346-H346)</f>
        <v>-68</v>
      </c>
      <c r="J346" s="55" t="n">
        <f aca="false">IF(OR(D346="",D346+G346=0),"",D346/(D346+G346))</f>
        <v>0.347540983606557</v>
      </c>
      <c r="K346" s="55" t="n">
        <f aca="false">IF(E346="","",E346/(E346+H346))</f>
        <v>0.340876944837341</v>
      </c>
      <c r="L346" s="66" t="n">
        <f aca="false">IF(OR(K346="",J346=""),"",(J346-K346)*100)</f>
        <v>0.666403876921651</v>
      </c>
      <c r="M346" s="36" t="n">
        <v>2.71109690386782</v>
      </c>
      <c r="N346" s="36" t="n">
        <v>2.06821904691509</v>
      </c>
      <c r="O346" s="36" t="n">
        <f aca="false">SQRT(M346^2+N346^2)</f>
        <v>3.40992323200744</v>
      </c>
      <c r="P346" s="55" t="n">
        <f aca="false">IF(J346="","",MAX(0,J346-1.96*O346/100))</f>
        <v>0.280706488259212</v>
      </c>
      <c r="Q346" s="55" t="n">
        <f aca="false">IF(J346="","",MIN(1,J346+1.96*O346/100))</f>
        <v>0.414375478953903</v>
      </c>
      <c r="R346" s="32" t="str">
        <f aca="false">IF(L346="","",IF(ABS(L346)&lt;=O346,"Yes","No"))</f>
        <v>Yes</v>
      </c>
      <c r="S346" s="32" t="str">
        <f aca="false">IF(L346="","",IF(ABS(L346)&lt;=1.96*O346,"Yes","No"))</f>
        <v>Yes</v>
      </c>
      <c r="T346" s="54" t="n">
        <f aca="false">IF(D346="","",ROUND(SQRT(((D346+G346)*O346/100)^2+(J346*(D346+G346)*0.07897)^2),0))</f>
        <v>27</v>
      </c>
      <c r="U346" s="32"/>
    </row>
    <row r="347" customFormat="false" ht="15" hidden="false" customHeight="false" outlineLevel="0" collapsed="false">
      <c r="A347" s="32" t="s">
        <v>386</v>
      </c>
      <c r="B347" s="32" t="s">
        <v>537</v>
      </c>
      <c r="C347" s="32" t="s">
        <v>538</v>
      </c>
      <c r="D347" s="54" t="n">
        <v>60</v>
      </c>
      <c r="E347" s="54" t="n">
        <v>65</v>
      </c>
      <c r="F347" s="65" t="n">
        <f aca="false">IF(E347="","",D347-E347)</f>
        <v>-5</v>
      </c>
      <c r="G347" s="54" t="n">
        <v>118</v>
      </c>
      <c r="H347" s="54" t="n">
        <v>129</v>
      </c>
      <c r="I347" s="65" t="n">
        <f aca="false">IF(H347="","",G347-H347)</f>
        <v>-11</v>
      </c>
      <c r="J347" s="55" t="n">
        <f aca="false">IF(OR(D347="",D347+G347=0),"",D347/(D347+G347))</f>
        <v>0.337078651685393</v>
      </c>
      <c r="K347" s="55" t="n">
        <f aca="false">IF(E347="","",E347/(E347+H347))</f>
        <v>0.335051546391753</v>
      </c>
      <c r="L347" s="66" t="n">
        <f aca="false">IF(OR(K347="",J347=""),"",(J347-K347)*100)</f>
        <v>0.20271052936407</v>
      </c>
      <c r="M347" s="36" t="n">
        <v>4.03858339778067</v>
      </c>
      <c r="N347" s="36" t="n">
        <v>2.06821904691509</v>
      </c>
      <c r="O347" s="36" t="n">
        <f aca="false">SQRT(M347^2+N347^2)</f>
        <v>4.53736552272924</v>
      </c>
      <c r="P347" s="55" t="n">
        <f aca="false">IF(J347="","",MAX(0,J347-1.96*O347/100))</f>
        <v>0.2481462874399</v>
      </c>
      <c r="Q347" s="55" t="n">
        <f aca="false">IF(J347="","",MIN(1,J347+1.96*O347/100))</f>
        <v>0.426011015930886</v>
      </c>
      <c r="R347" s="32" t="str">
        <f aca="false">IF(L347="","",IF(ABS(L347)&lt;=O347,"Yes","No"))</f>
        <v>Yes</v>
      </c>
      <c r="S347" s="32" t="str">
        <f aca="false">IF(L347="","",IF(ABS(L347)&lt;=1.96*O347,"Yes","No"))</f>
        <v>Yes</v>
      </c>
      <c r="T347" s="54" t="n">
        <f aca="false">IF(D347="","",ROUND(SQRT(((D347+G347)*O347/100)^2+(J347*(D347+G347)*0.12018)^2),0))</f>
        <v>11</v>
      </c>
      <c r="U347" s="32"/>
    </row>
    <row r="348" customFormat="false" ht="15" hidden="false" customHeight="false" outlineLevel="0" collapsed="false">
      <c r="A348" s="32" t="s">
        <v>386</v>
      </c>
      <c r="B348" s="32" t="s">
        <v>539</v>
      </c>
      <c r="C348" s="32" t="s">
        <v>540</v>
      </c>
      <c r="D348" s="54" t="n">
        <v>260</v>
      </c>
      <c r="E348" s="54" t="n">
        <v>258</v>
      </c>
      <c r="F348" s="65" t="n">
        <f aca="false">IF(E348="","",D348-E348)</f>
        <v>2</v>
      </c>
      <c r="G348" s="54" t="n">
        <v>395</v>
      </c>
      <c r="H348" s="54" t="n">
        <v>418</v>
      </c>
      <c r="I348" s="65" t="n">
        <f aca="false">IF(H348="","",G348-H348)</f>
        <v>-23</v>
      </c>
      <c r="J348" s="55" t="n">
        <f aca="false">IF(OR(D348="",D348+G348=0),"",D348/(D348+G348))</f>
        <v>0.396946564885496</v>
      </c>
      <c r="K348" s="55" t="n">
        <f aca="false">IF(E348="","",E348/(E348+H348))</f>
        <v>0.381656804733728</v>
      </c>
      <c r="L348" s="66" t="n">
        <f aca="false">IF(OR(K348="",J348=""),"",(J348-K348)*100)</f>
        <v>1.52897601517684</v>
      </c>
      <c r="M348" s="36" t="n">
        <v>2.71109690386782</v>
      </c>
      <c r="N348" s="36" t="n">
        <v>2.06821904691509</v>
      </c>
      <c r="O348" s="36" t="n">
        <f aca="false">SQRT(M348^2+N348^2)</f>
        <v>3.40992323200744</v>
      </c>
      <c r="P348" s="55" t="n">
        <f aca="false">IF(J348="","",MAX(0,J348-1.96*O348/100))</f>
        <v>0.33011206953815</v>
      </c>
      <c r="Q348" s="55" t="n">
        <f aca="false">IF(J348="","",MIN(1,J348+1.96*O348/100))</f>
        <v>0.463781060232842</v>
      </c>
      <c r="R348" s="32" t="str">
        <f aca="false">IF(L348="","",IF(ABS(L348)&lt;=O348,"Yes","No"))</f>
        <v>Yes</v>
      </c>
      <c r="S348" s="32" t="str">
        <f aca="false">IF(L348="","",IF(ABS(L348)&lt;=1.96*O348,"Yes","No"))</f>
        <v>Yes</v>
      </c>
      <c r="T348" s="54" t="n">
        <f aca="false">IF(D348="","",ROUND(SQRT(((D348+G348)*O348/100)^2+(J348*(D348+G348)*0.07897)^2),0))</f>
        <v>30</v>
      </c>
      <c r="U348" s="32"/>
    </row>
    <row r="349" customFormat="false" ht="15" hidden="false" customHeight="false" outlineLevel="0" collapsed="false">
      <c r="A349" s="32" t="s">
        <v>386</v>
      </c>
      <c r="B349" s="32" t="s">
        <v>541</v>
      </c>
      <c r="C349" s="32" t="s">
        <v>542</v>
      </c>
      <c r="D349" s="54" t="n">
        <v>137</v>
      </c>
      <c r="E349" s="54" t="n">
        <v>160</v>
      </c>
      <c r="F349" s="65" t="n">
        <f aca="false">IF(E349="","",D349-E349)</f>
        <v>-23</v>
      </c>
      <c r="G349" s="54" t="n">
        <v>197</v>
      </c>
      <c r="H349" s="54" t="n">
        <v>227</v>
      </c>
      <c r="I349" s="65" t="n">
        <f aca="false">IF(H349="","",G349-H349)</f>
        <v>-30</v>
      </c>
      <c r="J349" s="55" t="n">
        <f aca="false">IF(OR(D349="",D349+G349=0),"",D349/(D349+G349))</f>
        <v>0.410179640718563</v>
      </c>
      <c r="K349" s="55" t="n">
        <f aca="false">IF(E349="","",E349/(E349+H349))</f>
        <v>0.41343669250646</v>
      </c>
      <c r="L349" s="66" t="n">
        <f aca="false">IF(OR(K349="",J349=""),"",(J349-K349)*100)</f>
        <v>-0.325705178789704</v>
      </c>
      <c r="M349" s="36" t="n">
        <v>4.03858339778067</v>
      </c>
      <c r="N349" s="36" t="n">
        <v>2.06821904691509</v>
      </c>
      <c r="O349" s="36" t="n">
        <f aca="false">SQRT(M349^2+N349^2)</f>
        <v>4.53736552272924</v>
      </c>
      <c r="P349" s="55" t="n">
        <f aca="false">IF(J349="","",MAX(0,J349-1.96*O349/100))</f>
        <v>0.32124727647307</v>
      </c>
      <c r="Q349" s="55" t="n">
        <f aca="false">IF(J349="","",MIN(1,J349+1.96*O349/100))</f>
        <v>0.499112004964056</v>
      </c>
      <c r="R349" s="32" t="str">
        <f aca="false">IF(L349="","",IF(ABS(L349)&lt;=O349,"Yes","No"))</f>
        <v>Yes</v>
      </c>
      <c r="S349" s="32" t="str">
        <f aca="false">IF(L349="","",IF(ABS(L349)&lt;=1.96*O349,"Yes","No"))</f>
        <v>Yes</v>
      </c>
      <c r="T349" s="54" t="n">
        <f aca="false">IF(D349="","",ROUND(SQRT(((D349+G349)*O349/100)^2+(J349*(D349+G349)*0.12018)^2),0))</f>
        <v>22</v>
      </c>
      <c r="U349" s="32"/>
    </row>
    <row r="350" customFormat="false" ht="15" hidden="false" customHeight="false" outlineLevel="0" collapsed="false">
      <c r="A350" s="32" t="s">
        <v>386</v>
      </c>
      <c r="B350" s="32" t="s">
        <v>543</v>
      </c>
      <c r="C350" s="32" t="s">
        <v>544</v>
      </c>
      <c r="D350" s="54" t="n">
        <v>220</v>
      </c>
      <c r="E350" s="54" t="n">
        <v>243</v>
      </c>
      <c r="F350" s="65" t="n">
        <f aca="false">IF(E350="","",D350-E350)</f>
        <v>-23</v>
      </c>
      <c r="G350" s="54" t="n">
        <v>303</v>
      </c>
      <c r="H350" s="54" t="n">
        <v>318</v>
      </c>
      <c r="I350" s="65" t="n">
        <f aca="false">IF(H350="","",G350-H350)</f>
        <v>-15</v>
      </c>
      <c r="J350" s="55" t="n">
        <f aca="false">IF(OR(D350="",D350+G350=0),"",D350/(D350+G350))</f>
        <v>0.420650095602294</v>
      </c>
      <c r="K350" s="55" t="n">
        <f aca="false">IF(E350="","",E350/(E350+H350))</f>
        <v>0.433155080213904</v>
      </c>
      <c r="L350" s="66" t="n">
        <f aca="false">IF(OR(K350="",J350=""),"",(J350-K350)*100)</f>
        <v>-1.25049846116093</v>
      </c>
      <c r="M350" s="36" t="n">
        <v>4.03858339778067</v>
      </c>
      <c r="N350" s="36" t="n">
        <v>2.06821904691509</v>
      </c>
      <c r="O350" s="36" t="n">
        <f aca="false">SQRT(M350^2+N350^2)</f>
        <v>4.53736552272924</v>
      </c>
      <c r="P350" s="55" t="n">
        <f aca="false">IF(J350="","",MAX(0,J350-1.96*O350/100))</f>
        <v>0.331717731356801</v>
      </c>
      <c r="Q350" s="55" t="n">
        <f aca="false">IF(J350="","",MIN(1,J350+1.96*O350/100))</f>
        <v>0.509582459847788</v>
      </c>
      <c r="R350" s="32" t="str">
        <f aca="false">IF(L350="","",IF(ABS(L350)&lt;=O350,"Yes","No"))</f>
        <v>Yes</v>
      </c>
      <c r="S350" s="32" t="str">
        <f aca="false">IF(L350="","",IF(ABS(L350)&lt;=1.96*O350,"Yes","No"))</f>
        <v>Yes</v>
      </c>
      <c r="T350" s="54" t="n">
        <f aca="false">IF(D350="","",ROUND(SQRT(((D350+G350)*O350/100)^2+(J350*(D350+G350)*0.12018)^2),0))</f>
        <v>36</v>
      </c>
      <c r="U350" s="32"/>
    </row>
    <row r="351" customFormat="false" ht="15" hidden="false" customHeight="false" outlineLevel="0" collapsed="false">
      <c r="A351" s="32" t="s">
        <v>386</v>
      </c>
      <c r="B351" s="32" t="s">
        <v>545</v>
      </c>
      <c r="C351" s="32" t="s">
        <v>546</v>
      </c>
      <c r="D351" s="54" t="n">
        <v>241</v>
      </c>
      <c r="E351" s="54" t="n">
        <v>242</v>
      </c>
      <c r="F351" s="65" t="n">
        <f aca="false">IF(E351="","",D351-E351)</f>
        <v>-1</v>
      </c>
      <c r="G351" s="54" t="n">
        <v>521</v>
      </c>
      <c r="H351" s="54" t="n">
        <v>587</v>
      </c>
      <c r="I351" s="65" t="n">
        <f aca="false">IF(H351="","",G351-H351)</f>
        <v>-66</v>
      </c>
      <c r="J351" s="55" t="n">
        <f aca="false">IF(OR(D351="",D351+G351=0),"",D351/(D351+G351))</f>
        <v>0.316272965879265</v>
      </c>
      <c r="K351" s="55" t="n">
        <f aca="false">IF(E351="","",E351/(E351+H351))</f>
        <v>0.291917973462002</v>
      </c>
      <c r="L351" s="66" t="n">
        <f aca="false">IF(OR(K351="",J351=""),"",(J351-K351)*100)</f>
        <v>2.43549924172626</v>
      </c>
      <c r="M351" s="36" t="n">
        <v>2.71109690386782</v>
      </c>
      <c r="N351" s="36" t="n">
        <v>2.06821904691509</v>
      </c>
      <c r="O351" s="36" t="n">
        <f aca="false">SQRT(M351^2+N351^2)</f>
        <v>3.40992323200744</v>
      </c>
      <c r="P351" s="55" t="n">
        <f aca="false">IF(J351="","",MAX(0,J351-1.96*O351/100))</f>
        <v>0.249438470531919</v>
      </c>
      <c r="Q351" s="55" t="n">
        <f aca="false">IF(J351="","",MIN(1,J351+1.96*O351/100))</f>
        <v>0.383107461226611</v>
      </c>
      <c r="R351" s="32" t="str">
        <f aca="false">IF(L351="","",IF(ABS(L351)&lt;=O351,"Yes","No"))</f>
        <v>Yes</v>
      </c>
      <c r="S351" s="32" t="str">
        <f aca="false">IF(L351="","",IF(ABS(L351)&lt;=1.96*O351,"Yes","No"))</f>
        <v>Yes</v>
      </c>
      <c r="T351" s="54" t="n">
        <f aca="false">IF(D351="","",ROUND(SQRT(((D351+G351)*O351/100)^2+(J351*(D351+G351)*0.07897)^2),0))</f>
        <v>32</v>
      </c>
      <c r="U351" s="32"/>
    </row>
    <row r="352" customFormat="false" ht="15" hidden="false" customHeight="false" outlineLevel="0" collapsed="false">
      <c r="A352" s="32" t="s">
        <v>386</v>
      </c>
      <c r="B352" s="32" t="s">
        <v>545</v>
      </c>
      <c r="C352" s="32" t="s">
        <v>547</v>
      </c>
      <c r="D352" s="54" t="n">
        <v>181</v>
      </c>
      <c r="E352" s="54" t="n">
        <v>194</v>
      </c>
      <c r="F352" s="65" t="n">
        <f aca="false">IF(E352="","",D352-E352)</f>
        <v>-13</v>
      </c>
      <c r="G352" s="54" t="n">
        <v>349</v>
      </c>
      <c r="H352" s="54" t="n">
        <v>394</v>
      </c>
      <c r="I352" s="65" t="n">
        <f aca="false">IF(H352="","",G352-H352)</f>
        <v>-45</v>
      </c>
      <c r="J352" s="55" t="n">
        <f aca="false">IF(OR(D352="",D352+G352=0),"",D352/(D352+G352))</f>
        <v>0.341509433962264</v>
      </c>
      <c r="K352" s="55" t="n">
        <f aca="false">IF(E352="","",E352/(E352+H352))</f>
        <v>0.329931972789116</v>
      </c>
      <c r="L352" s="66" t="n">
        <f aca="false">IF(OR(K352="",J352=""),"",(J352-K352)*100)</f>
        <v>1.15774611731485</v>
      </c>
      <c r="M352" s="36" t="n">
        <v>2.71109690386782</v>
      </c>
      <c r="N352" s="36" t="n">
        <v>2.06821904691509</v>
      </c>
      <c r="O352" s="36" t="n">
        <f aca="false">SQRT(M352^2+N352^2)</f>
        <v>3.40992323200744</v>
      </c>
      <c r="P352" s="55" t="n">
        <f aca="false">IF(J352="","",MAX(0,J352-1.96*O352/100))</f>
        <v>0.274674938614918</v>
      </c>
      <c r="Q352" s="55" t="n">
        <f aca="false">IF(J352="","",MIN(1,J352+1.96*O352/100))</f>
        <v>0.40834392930961</v>
      </c>
      <c r="R352" s="32" t="str">
        <f aca="false">IF(L352="","",IF(ABS(L352)&lt;=O352,"Yes","No"))</f>
        <v>Yes</v>
      </c>
      <c r="S352" s="32" t="str">
        <f aca="false">IF(L352="","",IF(ABS(L352)&lt;=1.96*O352,"Yes","No"))</f>
        <v>Yes</v>
      </c>
      <c r="T352" s="54" t="n">
        <f aca="false">IF(D352="","",ROUND(SQRT(((D352+G352)*O352/100)^2+(J352*(D352+G352)*0.07897)^2),0))</f>
        <v>23</v>
      </c>
      <c r="U352" s="32"/>
    </row>
    <row r="353" customFormat="false" ht="15" hidden="false" customHeight="false" outlineLevel="0" collapsed="false">
      <c r="A353" s="32" t="s">
        <v>386</v>
      </c>
      <c r="B353" s="32" t="s">
        <v>545</v>
      </c>
      <c r="C353" s="32" t="s">
        <v>548</v>
      </c>
      <c r="D353" s="54" t="n">
        <v>137</v>
      </c>
      <c r="E353" s="54" t="n">
        <v>151</v>
      </c>
      <c r="F353" s="65" t="n">
        <f aca="false">IF(E353="","",D353-E353)</f>
        <v>-14</v>
      </c>
      <c r="G353" s="54" t="n">
        <v>296</v>
      </c>
      <c r="H353" s="54" t="n">
        <v>358</v>
      </c>
      <c r="I353" s="65" t="n">
        <f aca="false">IF(H353="","",G353-H353)</f>
        <v>-62</v>
      </c>
      <c r="J353" s="55" t="n">
        <f aca="false">IF(OR(D353="",D353+G353=0),"",D353/(D353+G353))</f>
        <v>0.316397228637413</v>
      </c>
      <c r="K353" s="55" t="n">
        <f aca="false">IF(E353="","",E353/(E353+H353))</f>
        <v>0.296660117878193</v>
      </c>
      <c r="L353" s="66" t="n">
        <f aca="false">IF(OR(K353="",J353=""),"",(J353-K353)*100)</f>
        <v>1.97371107592209</v>
      </c>
      <c r="M353" s="36" t="n">
        <v>4.03858339778067</v>
      </c>
      <c r="N353" s="36" t="n">
        <v>2.06821904691509</v>
      </c>
      <c r="O353" s="36" t="n">
        <f aca="false">SQRT(M353^2+N353^2)</f>
        <v>4.53736552272924</v>
      </c>
      <c r="P353" s="55" t="n">
        <f aca="false">IF(J353="","",MAX(0,J353-1.96*O353/100))</f>
        <v>0.22746486439192</v>
      </c>
      <c r="Q353" s="55" t="n">
        <f aca="false">IF(J353="","",MIN(1,J353+1.96*O353/100))</f>
        <v>0.405329592882907</v>
      </c>
      <c r="R353" s="32" t="str">
        <f aca="false">IF(L353="","",IF(ABS(L353)&lt;=O353,"Yes","No"))</f>
        <v>Yes</v>
      </c>
      <c r="S353" s="32" t="str">
        <f aca="false">IF(L353="","",IF(ABS(L353)&lt;=1.96*O353,"Yes","No"))</f>
        <v>Yes</v>
      </c>
      <c r="T353" s="54" t="n">
        <f aca="false">IF(D353="","",ROUND(SQRT(((D353+G353)*O353/100)^2+(J353*(D353+G353)*0.12018)^2),0))</f>
        <v>26</v>
      </c>
      <c r="U353" s="32"/>
    </row>
    <row r="354" customFormat="false" ht="15" hidden="false" customHeight="false" outlineLevel="0" collapsed="false">
      <c r="A354" s="32" t="s">
        <v>386</v>
      </c>
      <c r="B354" s="32" t="s">
        <v>545</v>
      </c>
      <c r="C354" s="32" t="s">
        <v>549</v>
      </c>
      <c r="D354" s="54" t="n">
        <v>148</v>
      </c>
      <c r="E354" s="54" t="n">
        <v>161</v>
      </c>
      <c r="F354" s="65" t="n">
        <f aca="false">IF(E354="","",D354-E354)</f>
        <v>-13</v>
      </c>
      <c r="G354" s="54" t="n">
        <v>306</v>
      </c>
      <c r="H354" s="54" t="n">
        <v>314</v>
      </c>
      <c r="I354" s="65" t="n">
        <f aca="false">IF(H354="","",G354-H354)</f>
        <v>-8</v>
      </c>
      <c r="J354" s="55" t="n">
        <f aca="false">IF(OR(D354="",D354+G354=0),"",D354/(D354+G354))</f>
        <v>0.325991189427313</v>
      </c>
      <c r="K354" s="55" t="n">
        <f aca="false">IF(E354="","",E354/(E354+H354))</f>
        <v>0.338947368421053</v>
      </c>
      <c r="L354" s="66" t="n">
        <f aca="false">IF(OR(K354="",J354=""),"",(J354-K354)*100)</f>
        <v>-1.29561789937399</v>
      </c>
      <c r="M354" s="36" t="n">
        <v>4.03858339778067</v>
      </c>
      <c r="N354" s="36" t="n">
        <v>2.06821904691509</v>
      </c>
      <c r="O354" s="36" t="n">
        <f aca="false">SQRT(M354^2+N354^2)</f>
        <v>4.53736552272924</v>
      </c>
      <c r="P354" s="55" t="n">
        <f aca="false">IF(J354="","",MAX(0,J354-1.96*O354/100))</f>
        <v>0.23705882518182</v>
      </c>
      <c r="Q354" s="55" t="n">
        <f aca="false">IF(J354="","",MIN(1,J354+1.96*O354/100))</f>
        <v>0.414923553672806</v>
      </c>
      <c r="R354" s="32" t="str">
        <f aca="false">IF(L354="","",IF(ABS(L354)&lt;=O354,"Yes","No"))</f>
        <v>Yes</v>
      </c>
      <c r="S354" s="32" t="str">
        <f aca="false">IF(L354="","",IF(ABS(L354)&lt;=1.96*O354,"Yes","No"))</f>
        <v>Yes</v>
      </c>
      <c r="T354" s="54" t="n">
        <f aca="false">IF(D354="","",ROUND(SQRT(((D354+G354)*O354/100)^2+(J354*(D354+G354)*0.12018)^2),0))</f>
        <v>27</v>
      </c>
      <c r="U354" s="32"/>
    </row>
    <row r="355" customFormat="false" ht="15" hidden="false" customHeight="false" outlineLevel="0" collapsed="false">
      <c r="A355" s="32" t="s">
        <v>386</v>
      </c>
      <c r="B355" s="32" t="s">
        <v>545</v>
      </c>
      <c r="C355" s="32" t="s">
        <v>550</v>
      </c>
      <c r="D355" s="54" t="n">
        <v>249</v>
      </c>
      <c r="E355" s="54" t="n">
        <v>282</v>
      </c>
      <c r="F355" s="65" t="n">
        <f aca="false">IF(E355="","",D355-E355)</f>
        <v>-33</v>
      </c>
      <c r="G355" s="54" t="n">
        <v>419</v>
      </c>
      <c r="H355" s="54" t="n">
        <v>442</v>
      </c>
      <c r="I355" s="65" t="n">
        <f aca="false">IF(H355="","",G355-H355)</f>
        <v>-23</v>
      </c>
      <c r="J355" s="55" t="n">
        <f aca="false">IF(OR(D355="",D355+G355=0),"",D355/(D355+G355))</f>
        <v>0.372754491017964</v>
      </c>
      <c r="K355" s="55" t="n">
        <f aca="false">IF(E355="","",E355/(E355+H355))</f>
        <v>0.389502762430939</v>
      </c>
      <c r="L355" s="66" t="n">
        <f aca="false">IF(OR(K355="",J355=""),"",(J355-K355)*100)</f>
        <v>-1.67482714129751</v>
      </c>
      <c r="M355" s="36" t="n">
        <v>2.71109690386782</v>
      </c>
      <c r="N355" s="36" t="n">
        <v>2.06821904691509</v>
      </c>
      <c r="O355" s="36" t="n">
        <f aca="false">SQRT(M355^2+N355^2)</f>
        <v>3.40992323200744</v>
      </c>
      <c r="P355" s="55" t="n">
        <f aca="false">IF(J355="","",MAX(0,J355-1.96*O355/100))</f>
        <v>0.305919995670618</v>
      </c>
      <c r="Q355" s="55" t="n">
        <f aca="false">IF(J355="","",MIN(1,J355+1.96*O355/100))</f>
        <v>0.43958898636531</v>
      </c>
      <c r="R355" s="32" t="str">
        <f aca="false">IF(L355="","",IF(ABS(L355)&lt;=O355,"Yes","No"))</f>
        <v>Yes</v>
      </c>
      <c r="S355" s="32" t="str">
        <f aca="false">IF(L355="","",IF(ABS(L355)&lt;=1.96*O355,"Yes","No"))</f>
        <v>Yes</v>
      </c>
      <c r="T355" s="54" t="n">
        <f aca="false">IF(D355="","",ROUND(SQRT(((D355+G355)*O355/100)^2+(J355*(D355+G355)*0.07897)^2),0))</f>
        <v>30</v>
      </c>
      <c r="U355" s="32"/>
    </row>
    <row r="356" customFormat="false" ht="15" hidden="false" customHeight="false" outlineLevel="0" collapsed="false">
      <c r="A356" s="32" t="s">
        <v>386</v>
      </c>
      <c r="B356" s="32" t="s">
        <v>551</v>
      </c>
      <c r="C356" s="32" t="s">
        <v>552</v>
      </c>
      <c r="D356" s="54" t="n">
        <v>756</v>
      </c>
      <c r="E356" s="54" t="n">
        <v>922</v>
      </c>
      <c r="F356" s="65" t="n">
        <f aca="false">IF(E356="","",D356-E356)</f>
        <v>-166</v>
      </c>
      <c r="G356" s="54" t="n">
        <v>803</v>
      </c>
      <c r="H356" s="54" t="n">
        <v>894</v>
      </c>
      <c r="I356" s="65" t="n">
        <f aca="false">IF(H356="","",G356-H356)</f>
        <v>-91</v>
      </c>
      <c r="J356" s="55" t="n">
        <f aca="false">IF(OR(D356="",D356+G356=0),"",D356/(D356+G356))</f>
        <v>0.484926234765876</v>
      </c>
      <c r="K356" s="55" t="n">
        <f aca="false">IF(E356="","",E356/(E356+H356))</f>
        <v>0.507709251101322</v>
      </c>
      <c r="L356" s="66" t="n">
        <f aca="false">IF(OR(K356="",J356=""),"",(J356-K356)*100)</f>
        <v>-2.27830163354461</v>
      </c>
      <c r="M356" s="36" t="n">
        <v>2.38682338309964</v>
      </c>
      <c r="N356" s="36" t="n">
        <v>2.06821904691509</v>
      </c>
      <c r="O356" s="36" t="n">
        <f aca="false">SQRT(M356^2+N356^2)</f>
        <v>3.15823619891445</v>
      </c>
      <c r="P356" s="55" t="n">
        <f aca="false">IF(J356="","",MAX(0,J356-1.96*O356/100))</f>
        <v>0.423024805267152</v>
      </c>
      <c r="Q356" s="55" t="n">
        <f aca="false">IF(J356="","",MIN(1,J356+1.96*O356/100))</f>
        <v>0.546827664264599</v>
      </c>
      <c r="R356" s="32" t="str">
        <f aca="false">IF(L356="","",IF(ABS(L356)&lt;=O356,"Yes","No"))</f>
        <v>Yes</v>
      </c>
      <c r="S356" s="32" t="str">
        <f aca="false">IF(L356="","",IF(ABS(L356)&lt;=1.96*O356,"Yes","No"))</f>
        <v>Yes</v>
      </c>
      <c r="T356" s="54" t="n">
        <f aca="false">IF(D356="","",ROUND(SQRT(((D356+G356)*O356/100)^2+(J356*(D356+G356)*0.07933)^2),0))</f>
        <v>78</v>
      </c>
      <c r="U356" s="32"/>
    </row>
    <row r="357" customFormat="false" ht="15" hidden="false" customHeight="false" outlineLevel="0" collapsed="false">
      <c r="A357" s="32" t="s">
        <v>386</v>
      </c>
      <c r="B357" s="32" t="s">
        <v>551</v>
      </c>
      <c r="C357" s="32" t="s">
        <v>553</v>
      </c>
      <c r="D357" s="54" t="n">
        <v>263</v>
      </c>
      <c r="E357" s="54"/>
      <c r="F357" s="65" t="str">
        <f aca="false">IF(E357="","",D357-E357)</f>
        <v/>
      </c>
      <c r="G357" s="54" t="n">
        <v>269</v>
      </c>
      <c r="H357" s="54"/>
      <c r="I357" s="65" t="str">
        <f aca="false">IF(H357="","",G357-H357)</f>
        <v/>
      </c>
      <c r="J357" s="55" t="n">
        <f aca="false">IF(OR(D357="",D357+G357=0),"",D357/(D357+G357))</f>
        <v>0.494360902255639</v>
      </c>
      <c r="K357" s="55" t="str">
        <f aca="false">IF(E357="","",E357/(E357+H357))</f>
        <v/>
      </c>
      <c r="L357" s="66" t="str">
        <f aca="false">IF(OR(K357="",J357=""),"",(J357-K357)*100)</f>
        <v/>
      </c>
      <c r="M357" s="36" t="n">
        <v>2.71109690386782</v>
      </c>
      <c r="N357" s="36" t="n">
        <v>2.06821904691509</v>
      </c>
      <c r="O357" s="36" t="n">
        <f aca="false">SQRT(M357^2+N357^2)</f>
        <v>3.40992323200744</v>
      </c>
      <c r="P357" s="55" t="n">
        <f aca="false">IF(J357="","",MAX(0,J357-1.96*O357/100))</f>
        <v>0.427526406908293</v>
      </c>
      <c r="Q357" s="55" t="n">
        <f aca="false">IF(J357="","",MIN(1,J357+1.96*O357/100))</f>
        <v>0.561195397602985</v>
      </c>
      <c r="R357" s="32" t="str">
        <f aca="false">IF(L357="","",IF(ABS(L357)&lt;=O357,"Yes","No"))</f>
        <v/>
      </c>
      <c r="S357" s="32" t="str">
        <f aca="false">IF(L357="","",IF(ABS(L357)&lt;=1.96*O357,"Yes","No"))</f>
        <v/>
      </c>
      <c r="T357" s="54" t="n">
        <f aca="false">IF(D357="","",ROUND(SQRT(((D357+G357)*O357/100)^2+(J357*(D357+G357)*0.07897)^2),0))</f>
        <v>28</v>
      </c>
      <c r="U357" s="32" t="s">
        <v>735</v>
      </c>
    </row>
    <row r="358" customFormat="false" ht="15" hidden="false" customHeight="false" outlineLevel="0" collapsed="false">
      <c r="A358" s="32" t="s">
        <v>386</v>
      </c>
      <c r="B358" s="32" t="s">
        <v>551</v>
      </c>
      <c r="C358" s="32" t="s">
        <v>554</v>
      </c>
      <c r="D358" s="54" t="n">
        <v>614</v>
      </c>
      <c r="E358" s="54" t="n">
        <v>653</v>
      </c>
      <c r="F358" s="65" t="n">
        <f aca="false">IF(E358="","",D358-E358)</f>
        <v>-39</v>
      </c>
      <c r="G358" s="54" t="n">
        <v>616</v>
      </c>
      <c r="H358" s="54" t="n">
        <v>694</v>
      </c>
      <c r="I358" s="65" t="n">
        <f aca="false">IF(H358="","",G358-H358)</f>
        <v>-78</v>
      </c>
      <c r="J358" s="55" t="n">
        <f aca="false">IF(OR(D358="",D358+G358=0),"",D358/(D358+G358))</f>
        <v>0.499186991869919</v>
      </c>
      <c r="K358" s="55" t="n">
        <f aca="false">IF(E358="","",E358/(E358+H358))</f>
        <v>0.484780994803267</v>
      </c>
      <c r="L358" s="66" t="n">
        <f aca="false">IF(OR(K358="",J358=""),"",(J358-K358)*100)</f>
        <v>1.44059970666522</v>
      </c>
      <c r="M358" s="36" t="n">
        <v>2.38682338309964</v>
      </c>
      <c r="N358" s="36" t="n">
        <v>2.06821904691509</v>
      </c>
      <c r="O358" s="36" t="n">
        <f aca="false">SQRT(M358^2+N358^2)</f>
        <v>3.15823619891445</v>
      </c>
      <c r="P358" s="55" t="n">
        <f aca="false">IF(J358="","",MAX(0,J358-1.96*O358/100))</f>
        <v>0.437285562371196</v>
      </c>
      <c r="Q358" s="55" t="n">
        <f aca="false">IF(J358="","",MIN(1,J358+1.96*O358/100))</f>
        <v>0.561088421368642</v>
      </c>
      <c r="R358" s="32" t="str">
        <f aca="false">IF(L358="","",IF(ABS(L358)&lt;=O358,"Yes","No"))</f>
        <v>Yes</v>
      </c>
      <c r="S358" s="32" t="str">
        <f aca="false">IF(L358="","",IF(ABS(L358)&lt;=1.96*O358,"Yes","No"))</f>
        <v>Yes</v>
      </c>
      <c r="T358" s="54" t="n">
        <f aca="false">IF(D358="","",ROUND(SQRT(((D358+G358)*O358/100)^2+(J358*(D358+G358)*0.07933)^2),0))</f>
        <v>62</v>
      </c>
      <c r="U358" s="32"/>
    </row>
    <row r="359" customFormat="false" ht="15" hidden="false" customHeight="false" outlineLevel="0" collapsed="false">
      <c r="A359" s="32" t="s">
        <v>386</v>
      </c>
      <c r="B359" s="32" t="s">
        <v>551</v>
      </c>
      <c r="C359" s="32" t="s">
        <v>555</v>
      </c>
      <c r="D359" s="54" t="n">
        <v>189</v>
      </c>
      <c r="E359" s="54"/>
      <c r="F359" s="65" t="str">
        <f aca="false">IF(E359="","",D359-E359)</f>
        <v/>
      </c>
      <c r="G359" s="54" t="n">
        <v>195</v>
      </c>
      <c r="H359" s="54"/>
      <c r="I359" s="65" t="str">
        <f aca="false">IF(H359="","",G359-H359)</f>
        <v/>
      </c>
      <c r="J359" s="55" t="n">
        <f aca="false">IF(OR(D359="",D359+G359=0),"",D359/(D359+G359))</f>
        <v>0.4921875</v>
      </c>
      <c r="K359" s="55" t="str">
        <f aca="false">IF(E359="","",E359/(E359+H359))</f>
        <v/>
      </c>
      <c r="L359" s="66" t="str">
        <f aca="false">IF(OR(K359="",J359=""),"",(J359-K359)*100)</f>
        <v/>
      </c>
      <c r="M359" s="36" t="n">
        <v>4.03858339778067</v>
      </c>
      <c r="N359" s="36" t="n">
        <v>2.06821904691509</v>
      </c>
      <c r="O359" s="36" t="n">
        <f aca="false">SQRT(M359^2+N359^2)</f>
        <v>4.53736552272924</v>
      </c>
      <c r="P359" s="55" t="n">
        <f aca="false">IF(J359="","",MAX(0,J359-1.96*O359/100))</f>
        <v>0.403255135754507</v>
      </c>
      <c r="Q359" s="55" t="n">
        <f aca="false">IF(J359="","",MIN(1,J359+1.96*O359/100))</f>
        <v>0.581119864245493</v>
      </c>
      <c r="R359" s="32" t="str">
        <f aca="false">IF(L359="","",IF(ABS(L359)&lt;=O359,"Yes","No"))</f>
        <v/>
      </c>
      <c r="S359" s="32" t="str">
        <f aca="false">IF(L359="","",IF(ABS(L359)&lt;=1.96*O359,"Yes","No"))</f>
        <v/>
      </c>
      <c r="T359" s="54" t="n">
        <f aca="false">IF(D359="","",ROUND(SQRT(((D359+G359)*O359/100)^2+(J359*(D359+G359)*0.12018)^2),0))</f>
        <v>29</v>
      </c>
      <c r="U359" s="32" t="s">
        <v>735</v>
      </c>
    </row>
    <row r="360" customFormat="false" ht="15" hidden="false" customHeight="false" outlineLevel="0" collapsed="false">
      <c r="A360" s="32" t="s">
        <v>386</v>
      </c>
      <c r="B360" s="32" t="s">
        <v>556</v>
      </c>
      <c r="C360" s="32" t="s">
        <v>557</v>
      </c>
      <c r="D360" s="54" t="n">
        <v>273</v>
      </c>
      <c r="E360" s="54" t="n">
        <v>305</v>
      </c>
      <c r="F360" s="65" t="n">
        <f aca="false">IF(E360="","",D360-E360)</f>
        <v>-32</v>
      </c>
      <c r="G360" s="54" t="n">
        <v>393</v>
      </c>
      <c r="H360" s="54" t="n">
        <v>419</v>
      </c>
      <c r="I360" s="65" t="n">
        <f aca="false">IF(H360="","",G360-H360)</f>
        <v>-26</v>
      </c>
      <c r="J360" s="55" t="n">
        <f aca="false">IF(OR(D360="",D360+G360=0),"",D360/(D360+G360))</f>
        <v>0.40990990990991</v>
      </c>
      <c r="K360" s="55" t="n">
        <f aca="false">IF(E360="","",E360/(E360+H360))</f>
        <v>0.421270718232044</v>
      </c>
      <c r="L360" s="66" t="n">
        <f aca="false">IF(OR(K360="",J360=""),"",(J360-K360)*100)</f>
        <v>-1.13608083221343</v>
      </c>
      <c r="M360" s="36" t="n">
        <v>2.71109690386782</v>
      </c>
      <c r="N360" s="36" t="n">
        <v>2.06821904691509</v>
      </c>
      <c r="O360" s="36" t="n">
        <f aca="false">SQRT(M360^2+N360^2)</f>
        <v>3.40992323200744</v>
      </c>
      <c r="P360" s="55" t="n">
        <f aca="false">IF(J360="","",MAX(0,J360-1.96*O360/100))</f>
        <v>0.343075414562564</v>
      </c>
      <c r="Q360" s="55" t="n">
        <f aca="false">IF(J360="","",MIN(1,J360+1.96*O360/100))</f>
        <v>0.476744405257256</v>
      </c>
      <c r="R360" s="32" t="str">
        <f aca="false">IF(L360="","",IF(ABS(L360)&lt;=O360,"Yes","No"))</f>
        <v>Yes</v>
      </c>
      <c r="S360" s="32" t="str">
        <f aca="false">IF(L360="","",IF(ABS(L360)&lt;=1.96*O360,"Yes","No"))</f>
        <v>Yes</v>
      </c>
      <c r="T360" s="54" t="n">
        <f aca="false">IF(D360="","",ROUND(SQRT(((D360+G360)*O360/100)^2+(J360*(D360+G360)*0.07897)^2),0))</f>
        <v>31</v>
      </c>
      <c r="U360" s="32"/>
    </row>
    <row r="361" customFormat="false" ht="15" hidden="false" customHeight="false" outlineLevel="0" collapsed="false">
      <c r="A361" s="32" t="s">
        <v>386</v>
      </c>
      <c r="B361" s="32" t="s">
        <v>361</v>
      </c>
      <c r="C361" s="32" t="s">
        <v>558</v>
      </c>
      <c r="D361" s="54" t="n">
        <v>542</v>
      </c>
      <c r="E361" s="54" t="n">
        <v>628</v>
      </c>
      <c r="F361" s="65" t="n">
        <f aca="false">IF(E361="","",D361-E361)</f>
        <v>-86</v>
      </c>
      <c r="G361" s="54" t="n">
        <v>1000</v>
      </c>
      <c r="H361" s="54" t="n">
        <v>1170</v>
      </c>
      <c r="I361" s="65" t="n">
        <f aca="false">IF(H361="","",G361-H361)</f>
        <v>-170</v>
      </c>
      <c r="J361" s="55" t="n">
        <f aca="false">IF(OR(D361="",D361+G361=0),"",D361/(D361+G361))</f>
        <v>0.351491569390402</v>
      </c>
      <c r="K361" s="55" t="n">
        <f aca="false">IF(E361="","",E361/(E361+H361))</f>
        <v>0.349276974416018</v>
      </c>
      <c r="L361" s="66" t="n">
        <f aca="false">IF(OR(K361="",J361=""),"",(J361-K361)*100)</f>
        <v>0.221459497438425</v>
      </c>
      <c r="M361" s="36" t="n">
        <v>2.38682338309964</v>
      </c>
      <c r="N361" s="36" t="n">
        <v>2.06821904691509</v>
      </c>
      <c r="O361" s="36" t="n">
        <f aca="false">SQRT(M361^2+N361^2)</f>
        <v>3.15823619891445</v>
      </c>
      <c r="P361" s="55" t="n">
        <f aca="false">IF(J361="","",MAX(0,J361-1.96*O361/100))</f>
        <v>0.289590139891679</v>
      </c>
      <c r="Q361" s="55" t="n">
        <f aca="false">IF(J361="","",MIN(1,J361+1.96*O361/100))</f>
        <v>0.413392998889125</v>
      </c>
      <c r="R361" s="32" t="str">
        <f aca="false">IF(L361="","",IF(ABS(L361)&lt;=O361,"Yes","No"))</f>
        <v>Yes</v>
      </c>
      <c r="S361" s="32" t="str">
        <f aca="false">IF(L361="","",IF(ABS(L361)&lt;=1.96*O361,"Yes","No"))</f>
        <v>Yes</v>
      </c>
      <c r="T361" s="54" t="n">
        <f aca="false">IF(D361="","",ROUND(SQRT(((D361+G361)*O361/100)^2+(J361*(D361+G361)*0.07933)^2),0))</f>
        <v>65</v>
      </c>
      <c r="U361" s="32"/>
    </row>
    <row r="362" customFormat="false" ht="15" hidden="false" customHeight="false" outlineLevel="0" collapsed="false">
      <c r="A362" s="32" t="s">
        <v>386</v>
      </c>
      <c r="B362" s="32" t="s">
        <v>361</v>
      </c>
      <c r="C362" s="32" t="s">
        <v>559</v>
      </c>
      <c r="D362" s="54" t="n">
        <v>206</v>
      </c>
      <c r="E362" s="54"/>
      <c r="F362" s="65" t="str">
        <f aca="false">IF(E362="","",D362-E362)</f>
        <v/>
      </c>
      <c r="G362" s="54" t="n">
        <v>382</v>
      </c>
      <c r="H362" s="54"/>
      <c r="I362" s="65" t="str">
        <f aca="false">IF(H362="","",G362-H362)</f>
        <v/>
      </c>
      <c r="J362" s="55" t="n">
        <f aca="false">IF(OR(D362="",D362+G362=0),"",D362/(D362+G362))</f>
        <v>0.350340136054422</v>
      </c>
      <c r="K362" s="55" t="str">
        <f aca="false">IF(E362="","",E362/(E362+H362))</f>
        <v/>
      </c>
      <c r="L362" s="66" t="str">
        <f aca="false">IF(OR(K362="",J362=""),"",(J362-K362)*100)</f>
        <v/>
      </c>
      <c r="M362" s="36" t="n">
        <v>2.71109690386782</v>
      </c>
      <c r="N362" s="36" t="n">
        <v>2.06821904691509</v>
      </c>
      <c r="O362" s="36" t="n">
        <f aca="false">SQRT(M362^2+N362^2)</f>
        <v>3.40992323200744</v>
      </c>
      <c r="P362" s="55" t="n">
        <f aca="false">IF(J362="","",MAX(0,J362-1.96*O362/100))</f>
        <v>0.283505640707076</v>
      </c>
      <c r="Q362" s="55" t="n">
        <f aca="false">IF(J362="","",MIN(1,J362+1.96*O362/100))</f>
        <v>0.417174631401768</v>
      </c>
      <c r="R362" s="32" t="str">
        <f aca="false">IF(L362="","",IF(ABS(L362)&lt;=O362,"Yes","No"))</f>
        <v/>
      </c>
      <c r="S362" s="32" t="str">
        <f aca="false">IF(L362="","",IF(ABS(L362)&lt;=1.96*O362,"Yes","No"))</f>
        <v/>
      </c>
      <c r="T362" s="54" t="n">
        <f aca="false">IF(D362="","",ROUND(SQRT(((D362+G362)*O362/100)^2+(J362*(D362+G362)*0.07897)^2),0))</f>
        <v>26</v>
      </c>
      <c r="U362" s="32" t="s">
        <v>735</v>
      </c>
    </row>
    <row r="363" customFormat="false" ht="15" hidden="false" customHeight="false" outlineLevel="0" collapsed="false">
      <c r="A363" s="32" t="s">
        <v>386</v>
      </c>
      <c r="B363" s="32" t="s">
        <v>561</v>
      </c>
      <c r="C363" s="32" t="s">
        <v>561</v>
      </c>
      <c r="D363" s="54" t="n">
        <v>167</v>
      </c>
      <c r="E363" s="54" t="n">
        <v>199</v>
      </c>
      <c r="F363" s="65" t="n">
        <f aca="false">IF(E363="","",D363-E363)</f>
        <v>-32</v>
      </c>
      <c r="G363" s="54" t="n">
        <v>201</v>
      </c>
      <c r="H363" s="54" t="n">
        <v>215</v>
      </c>
      <c r="I363" s="65" t="n">
        <f aca="false">IF(H363="","",G363-H363)</f>
        <v>-14</v>
      </c>
      <c r="J363" s="55" t="n">
        <f aca="false">IF(OR(D363="",D363+G363=0),"",D363/(D363+G363))</f>
        <v>0.453804347826087</v>
      </c>
      <c r="K363" s="55" t="n">
        <f aca="false">IF(E363="","",E363/(E363+H363))</f>
        <v>0.480676328502416</v>
      </c>
      <c r="L363" s="66" t="n">
        <f aca="false">IF(OR(K363="",J363=""),"",(J363-K363)*100)</f>
        <v>-2.68719806763285</v>
      </c>
      <c r="M363" s="36" t="n">
        <v>4.03858339778067</v>
      </c>
      <c r="N363" s="36" t="n">
        <v>2.06821904691509</v>
      </c>
      <c r="O363" s="36" t="n">
        <f aca="false">SQRT(M363^2+N363^2)</f>
        <v>4.53736552272924</v>
      </c>
      <c r="P363" s="55" t="n">
        <f aca="false">IF(J363="","",MAX(0,J363-1.96*O363/100))</f>
        <v>0.364871983580594</v>
      </c>
      <c r="Q363" s="55" t="n">
        <f aca="false">IF(J363="","",MIN(1,J363+1.96*O363/100))</f>
        <v>0.54273671207158</v>
      </c>
      <c r="R363" s="32" t="str">
        <f aca="false">IF(L363="","",IF(ABS(L363)&lt;=O363,"Yes","No"))</f>
        <v>Yes</v>
      </c>
      <c r="S363" s="32" t="str">
        <f aca="false">IF(L363="","",IF(ABS(L363)&lt;=1.96*O363,"Yes","No"))</f>
        <v>Yes</v>
      </c>
      <c r="T363" s="54" t="n">
        <f aca="false">IF(D363="","",ROUND(SQRT(((D363+G363)*O363/100)^2+(J363*(D363+G363)*0.12018)^2),0))</f>
        <v>26</v>
      </c>
      <c r="U363" s="32"/>
    </row>
    <row r="364" customFormat="false" ht="15" hidden="false" customHeight="false" outlineLevel="0" collapsed="false">
      <c r="A364" s="32" t="s">
        <v>386</v>
      </c>
      <c r="B364" s="32" t="s">
        <v>562</v>
      </c>
      <c r="C364" s="32" t="s">
        <v>563</v>
      </c>
      <c r="D364" s="54" t="n">
        <v>368</v>
      </c>
      <c r="E364" s="54" t="n">
        <v>427</v>
      </c>
      <c r="F364" s="65" t="n">
        <f aca="false">IF(E364="","",D364-E364)</f>
        <v>-59</v>
      </c>
      <c r="G364" s="54" t="n">
        <v>510</v>
      </c>
      <c r="H364" s="54" t="n">
        <v>553</v>
      </c>
      <c r="I364" s="65" t="n">
        <f aca="false">IF(H364="","",G364-H364)</f>
        <v>-43</v>
      </c>
      <c r="J364" s="55" t="n">
        <f aca="false">IF(OR(D364="",D364+G364=0),"",D364/(D364+G364))</f>
        <v>0.419134396355353</v>
      </c>
      <c r="K364" s="55" t="n">
        <f aca="false">IF(E364="","",E364/(E364+H364))</f>
        <v>0.435714285714286</v>
      </c>
      <c r="L364" s="66" t="n">
        <f aca="false">IF(OR(K364="",J364=""),"",(J364-K364)*100)</f>
        <v>-1.65798893589326</v>
      </c>
      <c r="M364" s="36" t="n">
        <v>2.38682338309964</v>
      </c>
      <c r="N364" s="36" t="n">
        <v>2.06821904691509</v>
      </c>
      <c r="O364" s="36" t="n">
        <f aca="false">SQRT(M364^2+N364^2)</f>
        <v>3.15823619891445</v>
      </c>
      <c r="P364" s="55" t="n">
        <f aca="false">IF(J364="","",MAX(0,J364-1.96*O364/100))</f>
        <v>0.35723296685663</v>
      </c>
      <c r="Q364" s="55" t="n">
        <f aca="false">IF(J364="","",MIN(1,J364+1.96*O364/100))</f>
        <v>0.481035825854076</v>
      </c>
      <c r="R364" s="32" t="str">
        <f aca="false">IF(L364="","",IF(ABS(L364)&lt;=O364,"Yes","No"))</f>
        <v>Yes</v>
      </c>
      <c r="S364" s="32" t="str">
        <f aca="false">IF(L364="","",IF(ABS(L364)&lt;=1.96*O364,"Yes","No"))</f>
        <v>Yes</v>
      </c>
      <c r="T364" s="54" t="n">
        <f aca="false">IF(D364="","",ROUND(SQRT(((D364+G364)*O364/100)^2+(J364*(D364+G364)*0.07933)^2),0))</f>
        <v>40</v>
      </c>
      <c r="U364" s="32"/>
    </row>
    <row r="365" customFormat="false" ht="15" hidden="false" customHeight="false" outlineLevel="0" collapsed="false">
      <c r="A365" s="32" t="s">
        <v>386</v>
      </c>
      <c r="B365" s="32" t="s">
        <v>562</v>
      </c>
      <c r="C365" s="32" t="s">
        <v>564</v>
      </c>
      <c r="D365" s="54" t="n">
        <v>286</v>
      </c>
      <c r="E365" s="54" t="n">
        <v>338</v>
      </c>
      <c r="F365" s="65" t="n">
        <f aca="false">IF(E365="","",D365-E365)</f>
        <v>-52</v>
      </c>
      <c r="G365" s="54" t="n">
        <v>445</v>
      </c>
      <c r="H365" s="54" t="n">
        <v>507</v>
      </c>
      <c r="I365" s="65" t="n">
        <f aca="false">IF(H365="","",G365-H365)</f>
        <v>-62</v>
      </c>
      <c r="J365" s="55" t="n">
        <f aca="false">IF(OR(D365="",D365+G365=0),"",D365/(D365+G365))</f>
        <v>0.39124487004104</v>
      </c>
      <c r="K365" s="55" t="n">
        <f aca="false">IF(E365="","",E365/(E365+H365))</f>
        <v>0.4</v>
      </c>
      <c r="L365" s="66" t="n">
        <f aca="false">IF(OR(K365="",J365=""),"",(J365-K365)*100)</f>
        <v>-0.875512995896033</v>
      </c>
      <c r="M365" s="36" t="n">
        <v>2.71109690386782</v>
      </c>
      <c r="N365" s="36" t="n">
        <v>2.06821904691509</v>
      </c>
      <c r="O365" s="36" t="n">
        <f aca="false">SQRT(M365^2+N365^2)</f>
        <v>3.40992323200744</v>
      </c>
      <c r="P365" s="55" t="n">
        <f aca="false">IF(J365="","",MAX(0,J365-1.96*O365/100))</f>
        <v>0.324410374693694</v>
      </c>
      <c r="Q365" s="55" t="n">
        <f aca="false">IF(J365="","",MIN(1,J365+1.96*O365/100))</f>
        <v>0.458079365388386</v>
      </c>
      <c r="R365" s="32" t="str">
        <f aca="false">IF(L365="","",IF(ABS(L365)&lt;=O365,"Yes","No"))</f>
        <v>Yes</v>
      </c>
      <c r="S365" s="32" t="str">
        <f aca="false">IF(L365="","",IF(ABS(L365)&lt;=1.96*O365,"Yes","No"))</f>
        <v>Yes</v>
      </c>
      <c r="T365" s="54" t="n">
        <f aca="false">IF(D365="","",ROUND(SQRT(((D365+G365)*O365/100)^2+(J365*(D365+G365)*0.07897)^2),0))</f>
        <v>34</v>
      </c>
      <c r="U365" s="32"/>
    </row>
    <row r="366" customFormat="false" ht="15" hidden="false" customHeight="false" outlineLevel="0" collapsed="false">
      <c r="A366" s="32" t="s">
        <v>386</v>
      </c>
      <c r="B366" s="32" t="s">
        <v>562</v>
      </c>
      <c r="C366" s="32" t="s">
        <v>565</v>
      </c>
      <c r="D366" s="54" t="n">
        <v>438</v>
      </c>
      <c r="E366" s="54" t="n">
        <v>444</v>
      </c>
      <c r="F366" s="65" t="n">
        <f aca="false">IF(E366="","",D366-E366)</f>
        <v>-6</v>
      </c>
      <c r="G366" s="54" t="n">
        <v>452</v>
      </c>
      <c r="H366" s="54" t="n">
        <v>467</v>
      </c>
      <c r="I366" s="65" t="n">
        <f aca="false">IF(H366="","",G366-H366)</f>
        <v>-15</v>
      </c>
      <c r="J366" s="55" t="n">
        <f aca="false">IF(OR(D366="",D366+G366=0),"",D366/(D366+G366))</f>
        <v>0.492134831460674</v>
      </c>
      <c r="K366" s="55" t="n">
        <f aca="false">IF(E366="","",E366/(E366+H366))</f>
        <v>0.487376509330406</v>
      </c>
      <c r="L366" s="66" t="n">
        <f aca="false">IF(OR(K366="",J366=""),"",(J366-K366)*100)</f>
        <v>0.4758322130268</v>
      </c>
      <c r="M366" s="36" t="n">
        <v>2.38682338309964</v>
      </c>
      <c r="N366" s="36" t="n">
        <v>2.06821904691509</v>
      </c>
      <c r="O366" s="36" t="n">
        <f aca="false">SQRT(M366^2+N366^2)</f>
        <v>3.15823619891445</v>
      </c>
      <c r="P366" s="55" t="n">
        <f aca="false">IF(J366="","",MAX(0,J366-1.96*O366/100))</f>
        <v>0.430233401961951</v>
      </c>
      <c r="Q366" s="55" t="n">
        <f aca="false">IF(J366="","",MIN(1,J366+1.96*O366/100))</f>
        <v>0.554036260959397</v>
      </c>
      <c r="R366" s="32" t="str">
        <f aca="false">IF(L366="","",IF(ABS(L366)&lt;=O366,"Yes","No"))</f>
        <v>Yes</v>
      </c>
      <c r="S366" s="32" t="str">
        <f aca="false">IF(L366="","",IF(ABS(L366)&lt;=1.96*O366,"Yes","No"))</f>
        <v>Yes</v>
      </c>
      <c r="T366" s="54" t="n">
        <f aca="false">IF(D366="","",ROUND(SQRT(((D366+G366)*O366/100)^2+(J366*(D366+G366)*0.07933)^2),0))</f>
        <v>45</v>
      </c>
      <c r="U366" s="32"/>
    </row>
    <row r="367" customFormat="false" ht="15" hidden="false" customHeight="false" outlineLevel="0" collapsed="false">
      <c r="A367" s="32" t="s">
        <v>386</v>
      </c>
      <c r="B367" s="32" t="s">
        <v>562</v>
      </c>
      <c r="C367" s="32" t="s">
        <v>566</v>
      </c>
      <c r="D367" s="54" t="n">
        <v>243</v>
      </c>
      <c r="E367" s="54" t="n">
        <v>247</v>
      </c>
      <c r="F367" s="65" t="n">
        <f aca="false">IF(E367="","",D367-E367)</f>
        <v>-4</v>
      </c>
      <c r="G367" s="54" t="n">
        <v>304</v>
      </c>
      <c r="H367" s="54" t="n">
        <v>333</v>
      </c>
      <c r="I367" s="65" t="n">
        <f aca="false">IF(H367="","",G367-H367)</f>
        <v>-29</v>
      </c>
      <c r="J367" s="55" t="n">
        <f aca="false">IF(OR(D367="",D367+G367=0),"",D367/(D367+G367))</f>
        <v>0.444241316270567</v>
      </c>
      <c r="K367" s="55" t="n">
        <f aca="false">IF(E367="","",E367/(E367+H367))</f>
        <v>0.425862068965517</v>
      </c>
      <c r="L367" s="66" t="n">
        <f aca="false">IF(OR(K367="",J367=""),"",(J367-K367)*100)</f>
        <v>1.83792473050495</v>
      </c>
      <c r="M367" s="36" t="n">
        <v>2.71109690386782</v>
      </c>
      <c r="N367" s="36" t="n">
        <v>2.06821904691509</v>
      </c>
      <c r="O367" s="36" t="n">
        <f aca="false">SQRT(M367^2+N367^2)</f>
        <v>3.40992323200744</v>
      </c>
      <c r="P367" s="55" t="n">
        <f aca="false">IF(J367="","",MAX(0,J367-1.96*O367/100))</f>
        <v>0.377406820923221</v>
      </c>
      <c r="Q367" s="55" t="n">
        <f aca="false">IF(J367="","",MIN(1,J367+1.96*O367/100))</f>
        <v>0.511075811617913</v>
      </c>
      <c r="R367" s="32" t="str">
        <f aca="false">IF(L367="","",IF(ABS(L367)&lt;=O367,"Yes","No"))</f>
        <v>Yes</v>
      </c>
      <c r="S367" s="32" t="str">
        <f aca="false">IF(L367="","",IF(ABS(L367)&lt;=1.96*O367,"Yes","No"))</f>
        <v>Yes</v>
      </c>
      <c r="T367" s="54" t="n">
        <f aca="false">IF(D367="","",ROUND(SQRT(((D367+G367)*O367/100)^2+(J367*(D367+G367)*0.07897)^2),0))</f>
        <v>27</v>
      </c>
      <c r="U367" s="32"/>
    </row>
    <row r="368" customFormat="false" ht="15" hidden="false" customHeight="false" outlineLevel="0" collapsed="false">
      <c r="A368" s="32" t="s">
        <v>386</v>
      </c>
      <c r="B368" s="32" t="s">
        <v>567</v>
      </c>
      <c r="C368" s="32" t="s">
        <v>568</v>
      </c>
      <c r="D368" s="54" t="n">
        <v>404</v>
      </c>
      <c r="E368" s="54" t="n">
        <v>457</v>
      </c>
      <c r="F368" s="65" t="n">
        <f aca="false">IF(E368="","",D368-E368)</f>
        <v>-53</v>
      </c>
      <c r="G368" s="54" t="n">
        <v>269</v>
      </c>
      <c r="H368" s="54" t="n">
        <v>286</v>
      </c>
      <c r="I368" s="65" t="n">
        <f aca="false">IF(H368="","",G368-H368)</f>
        <v>-17</v>
      </c>
      <c r="J368" s="55" t="n">
        <f aca="false">IF(OR(D368="",D368+G368=0),"",D368/(D368+G368))</f>
        <v>0.600297176820208</v>
      </c>
      <c r="K368" s="55" t="n">
        <f aca="false">IF(E368="","",E368/(E368+H368))</f>
        <v>0.61507402422611</v>
      </c>
      <c r="L368" s="66" t="n">
        <f aca="false">IF(OR(K368="",J368=""),"",(J368-K368)*100)</f>
        <v>-1.47768474059024</v>
      </c>
      <c r="M368" s="36" t="n">
        <v>2.71109690386782</v>
      </c>
      <c r="N368" s="36" t="n">
        <v>2.06821904691509</v>
      </c>
      <c r="O368" s="36" t="n">
        <f aca="false">SQRT(M368^2+N368^2)</f>
        <v>3.40992323200744</v>
      </c>
      <c r="P368" s="55" t="n">
        <f aca="false">IF(J368="","",MAX(0,J368-1.96*O368/100))</f>
        <v>0.533462681472862</v>
      </c>
      <c r="Q368" s="55" t="n">
        <f aca="false">IF(J368="","",MIN(1,J368+1.96*O368/100))</f>
        <v>0.667131672167554</v>
      </c>
      <c r="R368" s="32" t="str">
        <f aca="false">IF(L368="","",IF(ABS(L368)&lt;=O368,"Yes","No"))</f>
        <v>Yes</v>
      </c>
      <c r="S368" s="32" t="str">
        <f aca="false">IF(L368="","",IF(ABS(L368)&lt;=1.96*O368,"Yes","No"))</f>
        <v>Yes</v>
      </c>
      <c r="T368" s="54" t="n">
        <f aca="false">IF(D368="","",ROUND(SQRT(((D368+G368)*O368/100)^2+(J368*(D368+G368)*0.07897)^2),0))</f>
        <v>39</v>
      </c>
      <c r="U368" s="32"/>
    </row>
    <row r="369" customFormat="false" ht="15" hidden="false" customHeight="false" outlineLevel="0" collapsed="false">
      <c r="A369" s="32" t="s">
        <v>386</v>
      </c>
      <c r="B369" s="32" t="s">
        <v>567</v>
      </c>
      <c r="C369" s="32" t="s">
        <v>569</v>
      </c>
      <c r="D369" s="54" t="n">
        <v>325</v>
      </c>
      <c r="E369" s="54" t="n">
        <v>353</v>
      </c>
      <c r="F369" s="65" t="n">
        <f aca="false">IF(E369="","",D369-E369)</f>
        <v>-28</v>
      </c>
      <c r="G369" s="54" t="n">
        <v>233</v>
      </c>
      <c r="H369" s="54" t="n">
        <v>251</v>
      </c>
      <c r="I369" s="65" t="n">
        <f aca="false">IF(H369="","",G369-H369)</f>
        <v>-18</v>
      </c>
      <c r="J369" s="55" t="n">
        <f aca="false">IF(OR(D369="",D369+G369=0),"",D369/(D369+G369))</f>
        <v>0.582437275985663</v>
      </c>
      <c r="K369" s="55" t="n">
        <f aca="false">IF(E369="","",E369/(E369+H369))</f>
        <v>0.584437086092715</v>
      </c>
      <c r="L369" s="66" t="n">
        <f aca="false">IF(OR(K369="",J369=""),"",(J369-K369)*100)</f>
        <v>-0.199981010705219</v>
      </c>
      <c r="M369" s="36" t="n">
        <v>2.71109690386782</v>
      </c>
      <c r="N369" s="36" t="n">
        <v>2.06821904691509</v>
      </c>
      <c r="O369" s="36" t="n">
        <f aca="false">SQRT(M369^2+N369^2)</f>
        <v>3.40992323200744</v>
      </c>
      <c r="P369" s="55" t="n">
        <f aca="false">IF(J369="","",MAX(0,J369-1.96*O369/100))</f>
        <v>0.515602780638317</v>
      </c>
      <c r="Q369" s="55" t="n">
        <f aca="false">IF(J369="","",MIN(1,J369+1.96*O369/100))</f>
        <v>0.649271771333009</v>
      </c>
      <c r="R369" s="32" t="str">
        <f aca="false">IF(L369="","",IF(ABS(L369)&lt;=O369,"Yes","No"))</f>
        <v>Yes</v>
      </c>
      <c r="S369" s="32" t="str">
        <f aca="false">IF(L369="","",IF(ABS(L369)&lt;=1.96*O369,"Yes","No"))</f>
        <v>Yes</v>
      </c>
      <c r="T369" s="54" t="n">
        <f aca="false">IF(D369="","",ROUND(SQRT(((D369+G369)*O369/100)^2+(J369*(D369+G369)*0.07897)^2),0))</f>
        <v>32</v>
      </c>
      <c r="U369" s="32"/>
    </row>
    <row r="370" customFormat="false" ht="15" hidden="false" customHeight="false" outlineLevel="0" collapsed="false">
      <c r="A370" s="32" t="s">
        <v>386</v>
      </c>
      <c r="B370" s="32" t="s">
        <v>567</v>
      </c>
      <c r="C370" s="32" t="s">
        <v>570</v>
      </c>
      <c r="D370" s="54" t="n">
        <v>491</v>
      </c>
      <c r="E370" s="54" t="n">
        <v>530</v>
      </c>
      <c r="F370" s="65" t="n">
        <f aca="false">IF(E370="","",D370-E370)</f>
        <v>-39</v>
      </c>
      <c r="G370" s="54" t="n">
        <v>405</v>
      </c>
      <c r="H370" s="54" t="n">
        <v>416</v>
      </c>
      <c r="I370" s="65" t="n">
        <f aca="false">IF(H370="","",G370-H370)</f>
        <v>-11</v>
      </c>
      <c r="J370" s="55" t="n">
        <f aca="false">IF(OR(D370="",D370+G370=0),"",D370/(D370+G370))</f>
        <v>0.547991071428571</v>
      </c>
      <c r="K370" s="55" t="n">
        <f aca="false">IF(E370="","",E370/(E370+H370))</f>
        <v>0.560253699788584</v>
      </c>
      <c r="L370" s="66" t="n">
        <f aca="false">IF(OR(K370="",J370=""),"",(J370-K370)*100)</f>
        <v>-1.22626283600121</v>
      </c>
      <c r="M370" s="36" t="n">
        <v>2.38682338309964</v>
      </c>
      <c r="N370" s="36" t="n">
        <v>2.06821904691509</v>
      </c>
      <c r="O370" s="36" t="n">
        <f aca="false">SQRT(M370^2+N370^2)</f>
        <v>3.15823619891445</v>
      </c>
      <c r="P370" s="55" t="n">
        <f aca="false">IF(J370="","",MAX(0,J370-1.96*O370/100))</f>
        <v>0.486089641929848</v>
      </c>
      <c r="Q370" s="55" t="n">
        <f aca="false">IF(J370="","",MIN(1,J370+1.96*O370/100))</f>
        <v>0.609892500927295</v>
      </c>
      <c r="R370" s="32" t="str">
        <f aca="false">IF(L370="","",IF(ABS(L370)&lt;=O370,"Yes","No"))</f>
        <v>Yes</v>
      </c>
      <c r="S370" s="32" t="str">
        <f aca="false">IF(L370="","",IF(ABS(L370)&lt;=1.96*O370,"Yes","No"))</f>
        <v>Yes</v>
      </c>
      <c r="T370" s="54" t="n">
        <f aca="false">IF(D370="","",ROUND(SQRT(((D370+G370)*O370/100)^2+(J370*(D370+G370)*0.07933)^2),0))</f>
        <v>48</v>
      </c>
      <c r="U370" s="32"/>
    </row>
    <row r="371" customFormat="false" ht="15" hidden="false" customHeight="false" outlineLevel="0" collapsed="false">
      <c r="A371" s="32" t="s">
        <v>386</v>
      </c>
      <c r="B371" s="32" t="s">
        <v>571</v>
      </c>
      <c r="C371" s="32" t="s">
        <v>571</v>
      </c>
      <c r="D371" s="54" t="n">
        <v>418</v>
      </c>
      <c r="E371" s="54" t="n">
        <v>494</v>
      </c>
      <c r="F371" s="65" t="n">
        <f aca="false">IF(E371="","",D371-E371)</f>
        <v>-76</v>
      </c>
      <c r="G371" s="54" t="n">
        <v>549</v>
      </c>
      <c r="H371" s="54" t="n">
        <v>601</v>
      </c>
      <c r="I371" s="65" t="n">
        <f aca="false">IF(H371="","",G371-H371)</f>
        <v>-52</v>
      </c>
      <c r="J371" s="55" t="n">
        <f aca="false">IF(OR(D371="",D371+G371=0),"",D371/(D371+G371))</f>
        <v>0.432264736297828</v>
      </c>
      <c r="K371" s="55" t="n">
        <f aca="false">IF(E371="","",E371/(E371+H371))</f>
        <v>0.451141552511416</v>
      </c>
      <c r="L371" s="66" t="n">
        <f aca="false">IF(OR(K371="",J371=""),"",(J371-K371)*100)</f>
        <v>-1.88768162135872</v>
      </c>
      <c r="M371" s="36" t="n">
        <v>2.38682338309964</v>
      </c>
      <c r="N371" s="36" t="n">
        <v>2.06821904691509</v>
      </c>
      <c r="O371" s="36" t="n">
        <f aca="false">SQRT(M371^2+N371^2)</f>
        <v>3.15823619891445</v>
      </c>
      <c r="P371" s="55" t="n">
        <f aca="false">IF(J371="","",MAX(0,J371-1.96*O371/100))</f>
        <v>0.370363306799105</v>
      </c>
      <c r="Q371" s="55" t="n">
        <f aca="false">IF(J371="","",MIN(1,J371+1.96*O371/100))</f>
        <v>0.494166165796552</v>
      </c>
      <c r="R371" s="32" t="str">
        <f aca="false">IF(L371="","",IF(ABS(L371)&lt;=O371,"Yes","No"))</f>
        <v>Yes</v>
      </c>
      <c r="S371" s="32" t="str">
        <f aca="false">IF(L371="","",IF(ABS(L371)&lt;=1.96*O371,"Yes","No"))</f>
        <v>Yes</v>
      </c>
      <c r="T371" s="54" t="n">
        <f aca="false">IF(D371="","",ROUND(SQRT(((D371+G371)*O371/100)^2+(J371*(D371+G371)*0.07933)^2),0))</f>
        <v>45</v>
      </c>
      <c r="U371" s="32"/>
    </row>
    <row r="373" customFormat="false" ht="15" hidden="false" customHeight="false" outlineLevel="0" collapsed="false">
      <c r="A373" s="20" t="s">
        <v>704</v>
      </c>
      <c r="B373" s="67"/>
      <c r="C373" s="67"/>
      <c r="D373" s="68" t="n">
        <f aca="false">SUMIF(E2:E371,"&lt;&gt;",D2:D371)</f>
        <v>130437</v>
      </c>
      <c r="E373" s="68" t="n">
        <f aca="false">SUM(E2:E371)</f>
        <v>140226</v>
      </c>
      <c r="F373" s="69" t="n">
        <f aca="false">D373-E373</f>
        <v>-9789</v>
      </c>
      <c r="G373" s="68" t="n">
        <f aca="false">SUMIF(H2:H371,"&lt;&gt;",G2:G371)</f>
        <v>128554</v>
      </c>
      <c r="H373" s="68" t="n">
        <f aca="false">SUM(H2:H371)</f>
        <v>136030</v>
      </c>
      <c r="I373" s="69" t="n">
        <f aca="false">G373-H373</f>
        <v>-7476</v>
      </c>
      <c r="J373" s="70" t="n">
        <f aca="false">D373/(D373+G373)</f>
        <v>0.503635261456962</v>
      </c>
      <c r="K373" s="70" t="n">
        <f aca="false">E373/(E373+H373)</f>
        <v>0.50759440518939</v>
      </c>
      <c r="L373" s="71" t="n">
        <f aca="false">(J373-K373)*100</f>
        <v>-0.395914373242778</v>
      </c>
      <c r="M373" s="72" t="n">
        <v>0</v>
      </c>
      <c r="N373" s="72" t="n">
        <v>2.06821904691509</v>
      </c>
      <c r="O373" s="72" t="n">
        <f aca="false">SQRT(M373^2+N373^2)</f>
        <v>2.06821904691509</v>
      </c>
      <c r="P373" s="70" t="n">
        <f aca="false">J373-1.96*O373/100</f>
        <v>0.463098168137426</v>
      </c>
      <c r="Q373" s="70" t="n">
        <f aca="false">J373+1.96*O373/100</f>
        <v>0.544172354776498</v>
      </c>
      <c r="R373" s="67" t="str">
        <f aca="false">IF(ABS(L373)&lt;=O373,"Yes","No")</f>
        <v>Yes</v>
      </c>
      <c r="S373" s="67" t="str">
        <f aca="false">IF(ABS(L373)&lt;=1.96*O373,"Yes","No")</f>
        <v>Yes</v>
      </c>
      <c r="T373" s="68" t="n">
        <f aca="false">ROUND(SQRT(((D373+G373)*O373/100)^2+(J373*(D373+G373)*0.03467)^2),0)</f>
        <v>7010</v>
      </c>
    </row>
    <row r="374" customFormat="false" ht="15" hidden="false" customHeight="false" outlineLevel="0" collapsed="false">
      <c r="A374" s="20" t="s">
        <v>705</v>
      </c>
      <c r="B374" s="67"/>
      <c r="C374" s="67"/>
      <c r="D374" s="68" t="n">
        <f aca="false">SUM(D2:D371)</f>
        <v>140355</v>
      </c>
      <c r="E374" s="68"/>
      <c r="F374" s="69"/>
      <c r="G374" s="68" t="n">
        <f aca="false">SUM(G2:G371)</f>
        <v>137986</v>
      </c>
      <c r="H374" s="68"/>
      <c r="I374" s="69"/>
      <c r="J374" s="70" t="n">
        <f aca="false">D374/(D374+G374)</f>
        <v>0.504255571403423</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43.3556851311953</v>
      </c>
    </row>
    <row r="377" customFormat="false" ht="15" hidden="false" customHeight="false" outlineLevel="0" collapsed="false">
      <c r="A377" s="2" t="s">
        <v>707</v>
      </c>
      <c r="F377" s="73" t="n">
        <f aca="false">(SUMIF(I2:I371,"&gt;0")-SUMIF(I2:I371,"&lt;0"))/COUNT(I2:I371)</f>
        <v>32.1282798833819</v>
      </c>
    </row>
    <row r="378" customFormat="false" ht="15" hidden="false" customHeight="false" outlineLevel="0" collapsed="false">
      <c r="A378" s="2" t="s">
        <v>708</v>
      </c>
      <c r="F378" s="74" t="n">
        <f aca="false">(SUMIF(L2:L371,"&gt;0")-SUMIF(L2:L371,"&lt;0"))/COUNT(L2:L371)</f>
        <v>2.20223613376069</v>
      </c>
    </row>
    <row r="379" customFormat="false" ht="15" hidden="false" customHeight="false" outlineLevel="0" collapsed="false">
      <c r="A379" s="5" t="s">
        <v>709</v>
      </c>
      <c r="F379" s="75" t="n">
        <f aca="false">SQRT(SUMSQ(L2:L371)/COUNT(L2:L371))</f>
        <v>2.85359515961409</v>
      </c>
    </row>
    <row r="380" customFormat="false" ht="15" hidden="false" customHeight="false" outlineLevel="0" collapsed="false">
      <c r="A380" s="5" t="s">
        <v>710</v>
      </c>
      <c r="F380" s="76" t="n">
        <f aca="false">L373</f>
        <v>-0.395914373242778</v>
      </c>
    </row>
    <row r="381" customFormat="false" ht="15" hidden="false" customHeight="false" outlineLevel="0" collapsed="false">
      <c r="A381" s="5" t="s">
        <v>711</v>
      </c>
      <c r="F381" s="75" t="n">
        <f aca="false">SQRT((SUMSQ(L2:L371)-2*L373*SUM(L2:L371)+COUNT(L2:L371)*L373^2)/COUNT(L2:L371))</f>
        <v>2.71044649340589</v>
      </c>
    </row>
    <row r="382" customFormat="false" ht="15" hidden="false" customHeight="false" outlineLevel="0" collapsed="false">
      <c r="A382" s="2" t="s">
        <v>712</v>
      </c>
      <c r="F382" s="77" t="n">
        <f aca="false">D373/E373-1</f>
        <v>-0.069808737324034</v>
      </c>
    </row>
    <row r="383" customFormat="false" ht="15" hidden="false" customHeight="false" outlineLevel="0" collapsed="false">
      <c r="A383" s="5" t="s">
        <v>713</v>
      </c>
      <c r="F383" s="78" t="n">
        <f aca="false">G373/H373-1</f>
        <v>-0.0549584650444754</v>
      </c>
    </row>
    <row r="384" customFormat="false" ht="15" hidden="false" customHeight="false" outlineLevel="0" collapsed="false">
      <c r="A384" s="2" t="s">
        <v>714</v>
      </c>
      <c r="F384" s="77" t="n">
        <f aca="false">(D373+G373)/(E373+H373)-1</f>
        <v>-0.0624963801691185</v>
      </c>
    </row>
    <row r="385" customFormat="false" ht="15" hidden="false" customHeight="false" outlineLevel="0" collapsed="false">
      <c r="A385" s="2" t="s">
        <v>715</v>
      </c>
      <c r="F385" s="74" t="n">
        <f aca="false">AVERAGE(O2:O371)</f>
        <v>3.70105268251648</v>
      </c>
    </row>
    <row r="386" customFormat="false" ht="15" hidden="false" customHeight="false" outlineLevel="0" collapsed="false">
      <c r="A386" s="5" t="s">
        <v>716</v>
      </c>
      <c r="F386" s="79" t="n">
        <f aca="false">COUNTIF(R2:R371,"Yes")/(COUNTIF(R2:R371,"Yes")+COUNTIF(R2:R371,"No"))</f>
        <v>0.839650145772595</v>
      </c>
    </row>
    <row r="387" customFormat="false" ht="15" hidden="false" customHeight="false" outlineLevel="0" collapsed="false">
      <c r="A387" s="5" t="s">
        <v>717</v>
      </c>
      <c r="F387" s="79" t="n">
        <f aca="false">COUNTIF(S2:S371,"Yes")/(COUNTIF(S2:S371,"Yes")+COUNTIF(S2:S371,"No"))</f>
        <v>0.991253644314869</v>
      </c>
    </row>
    <row r="388" customFormat="false" ht="15" hidden="false" customHeight="false" outlineLevel="0" collapsed="false">
      <c r="A388" s="2" t="s">
        <v>718</v>
      </c>
      <c r="F388" s="80" t="n">
        <f aca="false">COUNTIFS(L2:L371,"&gt;=-3",L2:L371,"&lt;=3")/COUNT(L2:L371)</f>
        <v>0.737609329446064</v>
      </c>
    </row>
    <row r="389" customFormat="false" ht="15" hidden="false" customHeight="false" outlineLevel="0" collapsed="false">
      <c r="A389" s="2" t="s">
        <v>736</v>
      </c>
      <c r="F389" s="81" t="n">
        <f aca="false">COUNT(E2:E371)</f>
        <v>343</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737</v>
      </c>
    </row>
    <row r="394" customFormat="false" ht="15" hidden="false" customHeight="false" outlineLevel="0" collapsed="false">
      <c r="U394" s="64" t="s">
        <v>722</v>
      </c>
    </row>
    <row r="395" customFormat="false" ht="15" hidden="false" customHeight="false" outlineLevel="0" collapsed="false">
      <c r="U395" s="64" t="s">
        <v>738</v>
      </c>
    </row>
    <row r="396" customFormat="false" ht="15" hidden="false" customHeight="false" outlineLevel="0" collapsed="false">
      <c r="U396" s="64" t="s">
        <v>739</v>
      </c>
    </row>
    <row r="397" customFormat="false" ht="28.35" hidden="false" customHeight="false" outlineLevel="0" collapsed="false">
      <c r="U397" s="64" t="s">
        <v>740</v>
      </c>
    </row>
    <row r="398" customFormat="false" ht="28.35" hidden="false" customHeight="false" outlineLevel="0" collapsed="false">
      <c r="U398" s="64" t="s">
        <v>741</v>
      </c>
    </row>
    <row r="399" customFormat="false" ht="28.35" hidden="false" customHeight="false" outlineLevel="0" collapsed="false">
      <c r="U399" s="64" t="s">
        <v>727</v>
      </c>
    </row>
    <row r="400" customFormat="false" ht="41.75" hidden="false" customHeight="false" outlineLevel="0" collapsed="false">
      <c r="U400" s="64" t="s">
        <v>742</v>
      </c>
    </row>
    <row r="401" customFormat="false" ht="28.35" hidden="false" customHeight="false" outlineLevel="0" collapsed="false">
      <c r="U401" s="64" t="s">
        <v>743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733</v>
      </c>
      <c r="N1" s="8" t="s">
        <v>734</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133</v>
      </c>
      <c r="E2" s="54" t="n">
        <v>137</v>
      </c>
      <c r="F2" s="65" t="n">
        <f aca="false">IF(E2="","",D2-E2)</f>
        <v>-4</v>
      </c>
      <c r="G2" s="54" t="n">
        <v>212</v>
      </c>
      <c r="H2" s="54" t="n">
        <v>249</v>
      </c>
      <c r="I2" s="65" t="n">
        <f aca="false">IF(H2="","",G2-H2)</f>
        <v>-37</v>
      </c>
      <c r="J2" s="55" t="n">
        <f aca="false">IF(OR(D2="",D2+G2=0),"",D2/(D2+G2))</f>
        <v>0.385507246376812</v>
      </c>
      <c r="K2" s="55" t="n">
        <f aca="false">IF(E2="","",E2/(E2+H2))</f>
        <v>0.354922279792746</v>
      </c>
      <c r="L2" s="66" t="n">
        <f aca="false">IF(OR(K2="",J2=""),"",(J2-K2)*100)</f>
        <v>3.05849665840655</v>
      </c>
      <c r="M2" s="36" t="n">
        <v>4.97515959270172</v>
      </c>
      <c r="N2" s="36" t="n">
        <v>2.06783357809369</v>
      </c>
      <c r="O2" s="36" t="n">
        <f aca="false">SQRT(M2^2+N2^2)</f>
        <v>5.38777771252152</v>
      </c>
      <c r="P2" s="55" t="n">
        <f aca="false">IF(J2="","",MAX(0,J2-1.96*O2/100))</f>
        <v>0.27990680321139</v>
      </c>
      <c r="Q2" s="55" t="n">
        <f aca="false">IF(J2="","",MIN(1,J2+1.96*O2/100))</f>
        <v>0.491107689542234</v>
      </c>
      <c r="R2" s="32" t="str">
        <f aca="false">IF(L2="","",IF(ABS(L2)&lt;=O2,"Yes","No"))</f>
        <v>Yes</v>
      </c>
      <c r="S2" s="32" t="str">
        <f aca="false">IF(L2="","",IF(ABS(L2)&lt;=1.96*O2,"Yes","No"))</f>
        <v>Yes</v>
      </c>
      <c r="T2" s="54" t="n">
        <f aca="false">IF(D2="","",ROUND(SQRT(((D2+G2)*O2/100)^2+(J2*(D2+G2)*0.12018)^2),0))</f>
        <v>25</v>
      </c>
      <c r="U2" s="32"/>
    </row>
    <row r="3" customFormat="false" ht="15" hidden="false" customHeight="false" outlineLevel="0" collapsed="false">
      <c r="A3" s="32" t="s">
        <v>127</v>
      </c>
      <c r="B3" s="32" t="s">
        <v>132</v>
      </c>
      <c r="C3" s="32" t="s">
        <v>132</v>
      </c>
      <c r="D3" s="54" t="n">
        <v>80</v>
      </c>
      <c r="E3" s="54" t="n">
        <v>84</v>
      </c>
      <c r="F3" s="65" t="n">
        <f aca="false">IF(E3="","",D3-E3)</f>
        <v>-4</v>
      </c>
      <c r="G3" s="54" t="n">
        <v>198</v>
      </c>
      <c r="H3" s="54" t="n">
        <v>230</v>
      </c>
      <c r="I3" s="65" t="n">
        <f aca="false">IF(H3="","",G3-H3)</f>
        <v>-32</v>
      </c>
      <c r="J3" s="55" t="n">
        <f aca="false">IF(OR(D3="",D3+G3=0),"",D3/(D3+G3))</f>
        <v>0.287769784172662</v>
      </c>
      <c r="K3" s="55" t="n">
        <f aca="false">IF(E3="","",E3/(E3+H3))</f>
        <v>0.267515923566879</v>
      </c>
      <c r="L3" s="66" t="n">
        <f aca="false">IF(OR(K3="",J3=""),"",(J3-K3)*100)</f>
        <v>2.02538606057829</v>
      </c>
      <c r="M3" s="36" t="n">
        <v>4.97515959270172</v>
      </c>
      <c r="N3" s="36" t="n">
        <v>2.06783357809369</v>
      </c>
      <c r="O3" s="36" t="n">
        <f aca="false">SQRT(M3^2+N3^2)</f>
        <v>5.38777771252152</v>
      </c>
      <c r="P3" s="55" t="n">
        <f aca="false">IF(J3="","",MAX(0,J3-1.96*O3/100))</f>
        <v>0.18216934100724</v>
      </c>
      <c r="Q3" s="55" t="n">
        <f aca="false">IF(J3="","",MIN(1,J3+1.96*O3/100))</f>
        <v>0.393370227338084</v>
      </c>
      <c r="R3" s="32" t="str">
        <f aca="false">IF(L3="","",IF(ABS(L3)&lt;=O3,"Yes","No"))</f>
        <v>Yes</v>
      </c>
      <c r="S3" s="32" t="str">
        <f aca="false">IF(L3="","",IF(ABS(L3)&lt;=1.96*O3,"Yes","No"))</f>
        <v>Yes</v>
      </c>
      <c r="T3" s="54" t="n">
        <f aca="false">IF(D3="","",ROUND(SQRT(((D3+G3)*O3/100)^2+(J3*(D3+G3)*0.12018)^2),0))</f>
        <v>18</v>
      </c>
      <c r="U3" s="32"/>
    </row>
    <row r="4" customFormat="false" ht="15" hidden="false" customHeight="false" outlineLevel="0" collapsed="false">
      <c r="A4" s="32" t="s">
        <v>127</v>
      </c>
      <c r="B4" s="32" t="s">
        <v>133</v>
      </c>
      <c r="C4" s="32" t="s">
        <v>133</v>
      </c>
      <c r="D4" s="54" t="n">
        <v>80</v>
      </c>
      <c r="E4" s="54" t="n">
        <v>125</v>
      </c>
      <c r="F4" s="65" t="n">
        <f aca="false">IF(E4="","",D4-E4)</f>
        <v>-45</v>
      </c>
      <c r="G4" s="54" t="n">
        <v>208</v>
      </c>
      <c r="H4" s="54" t="n">
        <v>223</v>
      </c>
      <c r="I4" s="65" t="n">
        <f aca="false">IF(H4="","",G4-H4)</f>
        <v>-15</v>
      </c>
      <c r="J4" s="55" t="n">
        <f aca="false">IF(OR(D4="",D4+G4=0),"",D4/(D4+G4))</f>
        <v>0.277777777777778</v>
      </c>
      <c r="K4" s="55" t="n">
        <f aca="false">IF(E4="","",E4/(E4+H4))</f>
        <v>0.359195402298851</v>
      </c>
      <c r="L4" s="66" t="n">
        <f aca="false">IF(OR(K4="",J4=""),"",(J4-K4)*100)</f>
        <v>-8.14176245210728</v>
      </c>
      <c r="M4" s="36" t="n">
        <v>4.97515959270172</v>
      </c>
      <c r="N4" s="36" t="n">
        <v>2.06783357809369</v>
      </c>
      <c r="O4" s="36" t="n">
        <f aca="false">SQRT(M4^2+N4^2)</f>
        <v>5.38777771252152</v>
      </c>
      <c r="P4" s="55" t="n">
        <f aca="false">IF(J4="","",MAX(0,J4-1.96*O4/100))</f>
        <v>0.172177334612356</v>
      </c>
      <c r="Q4" s="55" t="n">
        <f aca="false">IF(J4="","",MIN(1,J4+1.96*O4/100))</f>
        <v>0.3833782209432</v>
      </c>
      <c r="R4" s="32" t="str">
        <f aca="false">IF(L4="","",IF(ABS(L4)&lt;=O4,"Yes","No"))</f>
        <v>No</v>
      </c>
      <c r="S4" s="32" t="str">
        <f aca="false">IF(L4="","",IF(ABS(L4)&lt;=1.96*O4,"Yes","No"))</f>
        <v>Yes</v>
      </c>
      <c r="T4" s="54" t="n">
        <f aca="false">IF(D4="","",ROUND(SQRT(((D4+G4)*O4/100)^2+(J4*(D4+G4)*0.12018)^2),0))</f>
        <v>18</v>
      </c>
      <c r="U4" s="32"/>
    </row>
    <row r="5" customFormat="false" ht="15" hidden="false" customHeight="false" outlineLevel="0" collapsed="false">
      <c r="A5" s="32" t="s">
        <v>127</v>
      </c>
      <c r="B5" s="32" t="s">
        <v>134</v>
      </c>
      <c r="C5" s="32" t="s">
        <v>135</v>
      </c>
      <c r="D5" s="54" t="n">
        <v>164</v>
      </c>
      <c r="E5" s="54" t="n">
        <v>195</v>
      </c>
      <c r="F5" s="65" t="n">
        <f aca="false">IF(E5="","",D5-E5)</f>
        <v>-31</v>
      </c>
      <c r="G5" s="54" t="n">
        <v>457</v>
      </c>
      <c r="H5" s="54" t="n">
        <v>503</v>
      </c>
      <c r="I5" s="65" t="n">
        <f aca="false">IF(H5="","",G5-H5)</f>
        <v>-46</v>
      </c>
      <c r="J5" s="55" t="n">
        <f aca="false">IF(OR(D5="",D5+G5=0),"",D5/(D5+G5))</f>
        <v>0.264090177133655</v>
      </c>
      <c r="K5" s="55" t="n">
        <f aca="false">IF(E5="","",E5/(E5+H5))</f>
        <v>0.279369627507163</v>
      </c>
      <c r="L5" s="66" t="n">
        <f aca="false">IF(OR(K5="",J5=""),"",(J5-K5)*100)</f>
        <v>-1.52794503735079</v>
      </c>
      <c r="M5" s="36" t="n">
        <v>3.80517164421398</v>
      </c>
      <c r="N5" s="36" t="n">
        <v>2.06783357809369</v>
      </c>
      <c r="O5" s="36" t="n">
        <f aca="false">SQRT(M5^2+N5^2)</f>
        <v>4.33073515105944</v>
      </c>
      <c r="P5" s="55" t="n">
        <f aca="false">IF(J5="","",MAX(0,J5-1.96*O5/100))</f>
        <v>0.17920776817289</v>
      </c>
      <c r="Q5" s="55" t="n">
        <f aca="false">IF(J5="","",MIN(1,J5+1.96*O5/100))</f>
        <v>0.348972586094421</v>
      </c>
      <c r="R5" s="32" t="str">
        <f aca="false">IF(L5="","",IF(ABS(L5)&lt;=O5,"Yes","No"))</f>
        <v>Yes</v>
      </c>
      <c r="S5" s="32" t="str">
        <f aca="false">IF(L5="","",IF(ABS(L5)&lt;=1.96*O5,"Yes","No"))</f>
        <v>Yes</v>
      </c>
      <c r="T5" s="54" t="n">
        <f aca="false">IF(D5="","",ROUND(SQRT(((D5+G5)*O5/100)^2+(J5*(D5+G5)*0.07897)^2),0))</f>
        <v>30</v>
      </c>
      <c r="U5" s="32"/>
    </row>
    <row r="6" customFormat="false" ht="15" hidden="false" customHeight="false" outlineLevel="0" collapsed="false">
      <c r="A6" s="32" t="s">
        <v>127</v>
      </c>
      <c r="B6" s="32" t="s">
        <v>134</v>
      </c>
      <c r="C6" s="32" t="s">
        <v>137</v>
      </c>
      <c r="D6" s="54" t="n">
        <v>137</v>
      </c>
      <c r="E6" s="54" t="n">
        <v>177</v>
      </c>
      <c r="F6" s="65" t="n">
        <f aca="false">IF(E6="","",D6-E6)</f>
        <v>-40</v>
      </c>
      <c r="G6" s="54" t="n">
        <v>374</v>
      </c>
      <c r="H6" s="54" t="n">
        <v>422</v>
      </c>
      <c r="I6" s="65" t="n">
        <f aca="false">IF(H6="","",G6-H6)</f>
        <v>-48</v>
      </c>
      <c r="J6" s="55" t="n">
        <f aca="false">IF(OR(D6="",D6+G6=0),"",D6/(D6+G6))</f>
        <v>0.268101761252446</v>
      </c>
      <c r="K6" s="55" t="n">
        <f aca="false">IF(E6="","",E6/(E6+H6))</f>
        <v>0.295492487479132</v>
      </c>
      <c r="L6" s="66" t="n">
        <f aca="false">IF(OR(K6="",J6=""),"",(J6-K6)*100)</f>
        <v>-2.73907262266857</v>
      </c>
      <c r="M6" s="36" t="n">
        <v>4.97515959270172</v>
      </c>
      <c r="N6" s="36" t="n">
        <v>2.06783357809369</v>
      </c>
      <c r="O6" s="36" t="n">
        <f aca="false">SQRT(M6^2+N6^2)</f>
        <v>5.38777771252152</v>
      </c>
      <c r="P6" s="55" t="n">
        <f aca="false">IF(J6="","",MAX(0,J6-1.96*O6/100))</f>
        <v>0.162501318087024</v>
      </c>
      <c r="Q6" s="55" t="n">
        <f aca="false">IF(J6="","",MIN(1,J6+1.96*O6/100))</f>
        <v>0.373702204417868</v>
      </c>
      <c r="R6" s="32" t="str">
        <f aca="false">IF(L6="","",IF(ABS(L6)&lt;=O6,"Yes","No"))</f>
        <v>Yes</v>
      </c>
      <c r="S6" s="32" t="str">
        <f aca="false">IF(L6="","",IF(ABS(L6)&lt;=1.96*O6,"Yes","No"))</f>
        <v>Yes</v>
      </c>
      <c r="T6" s="54" t="n">
        <f aca="false">IF(D6="","",ROUND(SQRT(((D6+G6)*O6/100)^2+(J6*(D6+G6)*0.12018)^2),0))</f>
        <v>32</v>
      </c>
      <c r="U6" s="32"/>
    </row>
    <row r="7" customFormat="false" ht="15" hidden="false" customHeight="false" outlineLevel="0" collapsed="false">
      <c r="A7" s="32" t="s">
        <v>127</v>
      </c>
      <c r="B7" s="32" t="s">
        <v>138</v>
      </c>
      <c r="C7" s="32" t="s">
        <v>138</v>
      </c>
      <c r="D7" s="54" t="n">
        <v>32</v>
      </c>
      <c r="E7" s="54" t="n">
        <v>33</v>
      </c>
      <c r="F7" s="65" t="n">
        <f aca="false">IF(E7="","",D7-E7)</f>
        <v>-1</v>
      </c>
      <c r="G7" s="54" t="n">
        <v>44</v>
      </c>
      <c r="H7" s="54" t="n">
        <v>61</v>
      </c>
      <c r="I7" s="65" t="n">
        <f aca="false">IF(H7="","",G7-H7)</f>
        <v>-17</v>
      </c>
      <c r="J7" s="55" t="n">
        <f aca="false">IF(OR(D7="",D7+G7=0),"",D7/(D7+G7))</f>
        <v>0.421052631578947</v>
      </c>
      <c r="K7" s="55" t="n">
        <f aca="false">IF(E7="","",E7/(E7+H7))</f>
        <v>0.351063829787234</v>
      </c>
      <c r="L7" s="66" t="n">
        <f aca="false">IF(OR(K7="",J7=""),"",(J7-K7)*100)</f>
        <v>6.99888017917133</v>
      </c>
      <c r="M7" s="36" t="n">
        <v>4.97515959270172</v>
      </c>
      <c r="N7" s="36" t="n">
        <v>2.06783357809369</v>
      </c>
      <c r="O7" s="36" t="n">
        <f aca="false">SQRT(M7^2+N7^2)</f>
        <v>5.38777771252152</v>
      </c>
      <c r="P7" s="55" t="n">
        <f aca="false">IF(J7="","",MAX(0,J7-1.96*O7/100))</f>
        <v>0.315452188413526</v>
      </c>
      <c r="Q7" s="55" t="n">
        <f aca="false">IF(J7="","",MIN(1,J7+1.96*O7/100))</f>
        <v>0.526653074744369</v>
      </c>
      <c r="R7" s="32" t="str">
        <f aca="false">IF(L7="","",IF(ABS(L7)&lt;=O7,"Yes","No"))</f>
        <v>No</v>
      </c>
      <c r="S7" s="32" t="str">
        <f aca="false">IF(L7="","",IF(ABS(L7)&lt;=1.96*O7,"Yes","No"))</f>
        <v>Yes</v>
      </c>
      <c r="T7" s="54" t="n">
        <f aca="false">IF(D7="","",ROUND(SQRT(((D7+G7)*O7/100)^2+(J7*(D7+G7)*0.12018)^2),0))</f>
        <v>6</v>
      </c>
      <c r="U7" s="32"/>
    </row>
    <row r="8" customFormat="false" ht="15" hidden="false" customHeight="false" outlineLevel="0" collapsed="false">
      <c r="A8" s="32" t="s">
        <v>127</v>
      </c>
      <c r="B8" s="32" t="s">
        <v>139</v>
      </c>
      <c r="C8" s="32" t="s">
        <v>140</v>
      </c>
      <c r="D8" s="54" t="n">
        <v>209</v>
      </c>
      <c r="E8" s="54" t="n">
        <v>250</v>
      </c>
      <c r="F8" s="65" t="n">
        <f aca="false">IF(E8="","",D8-E8)</f>
        <v>-41</v>
      </c>
      <c r="G8" s="54" t="n">
        <v>539</v>
      </c>
      <c r="H8" s="54" t="n">
        <v>589</v>
      </c>
      <c r="I8" s="65" t="n">
        <f aca="false">IF(H8="","",G8-H8)</f>
        <v>-50</v>
      </c>
      <c r="J8" s="55" t="n">
        <f aca="false">IF(OR(D8="",D8+G8=0),"",D8/(D8+G8))</f>
        <v>0.279411764705882</v>
      </c>
      <c r="K8" s="55" t="n">
        <f aca="false">IF(E8="","",E8/(E8+H8))</f>
        <v>0.297973778307509</v>
      </c>
      <c r="L8" s="66" t="n">
        <f aca="false">IF(OR(K8="",J8=""),"",(J8-K8)*100)</f>
        <v>-1.85620136016266</v>
      </c>
      <c r="M8" s="36" t="n">
        <v>3.80517164421398</v>
      </c>
      <c r="N8" s="36" t="n">
        <v>2.06783357809369</v>
      </c>
      <c r="O8" s="36" t="n">
        <f aca="false">SQRT(M8^2+N8^2)</f>
        <v>4.33073515105944</v>
      </c>
      <c r="P8" s="55" t="n">
        <f aca="false">IF(J8="","",MAX(0,J8-1.96*O8/100))</f>
        <v>0.194529355745117</v>
      </c>
      <c r="Q8" s="55" t="n">
        <f aca="false">IF(J8="","",MIN(1,J8+1.96*O8/100))</f>
        <v>0.364294173666647</v>
      </c>
      <c r="R8" s="32" t="str">
        <f aca="false">IF(L8="","",IF(ABS(L8)&lt;=O8,"Yes","No"))</f>
        <v>Yes</v>
      </c>
      <c r="S8" s="32" t="str">
        <f aca="false">IF(L8="","",IF(ABS(L8)&lt;=1.96*O8,"Yes","No"))</f>
        <v>Yes</v>
      </c>
      <c r="T8" s="54" t="n">
        <f aca="false">IF(D8="","",ROUND(SQRT(((D8+G8)*O8/100)^2+(J8*(D8+G8)*0.07897)^2),0))</f>
        <v>36</v>
      </c>
      <c r="U8" s="32"/>
    </row>
    <row r="9" customFormat="false" ht="15" hidden="false" customHeight="false" outlineLevel="0" collapsed="false">
      <c r="A9" s="32" t="s">
        <v>127</v>
      </c>
      <c r="B9" s="32" t="s">
        <v>139</v>
      </c>
      <c r="C9" s="32" t="s">
        <v>141</v>
      </c>
      <c r="D9" s="54" t="n">
        <v>108</v>
      </c>
      <c r="E9" s="54" t="n">
        <v>133</v>
      </c>
      <c r="F9" s="65" t="n">
        <f aca="false">IF(E9="","",D9-E9)</f>
        <v>-25</v>
      </c>
      <c r="G9" s="54" t="n">
        <v>290</v>
      </c>
      <c r="H9" s="54" t="n">
        <v>321</v>
      </c>
      <c r="I9" s="65" t="n">
        <f aca="false">IF(H9="","",G9-H9)</f>
        <v>-31</v>
      </c>
      <c r="J9" s="55" t="n">
        <f aca="false">IF(OR(D9="",D9+G9=0),"",D9/(D9+G9))</f>
        <v>0.271356783919598</v>
      </c>
      <c r="K9" s="55" t="n">
        <f aca="false">IF(E9="","",E9/(E9+H9))</f>
        <v>0.29295154185022</v>
      </c>
      <c r="L9" s="66" t="n">
        <f aca="false">IF(OR(K9="",J9=""),"",(J9-K9)*100)</f>
        <v>-2.15947579306223</v>
      </c>
      <c r="M9" s="36" t="n">
        <v>4.97515959270172</v>
      </c>
      <c r="N9" s="36" t="n">
        <v>2.06783357809369</v>
      </c>
      <c r="O9" s="36" t="n">
        <f aca="false">SQRT(M9^2+N9^2)</f>
        <v>5.38777771252152</v>
      </c>
      <c r="P9" s="55" t="n">
        <f aca="false">IF(J9="","",MAX(0,J9-1.96*O9/100))</f>
        <v>0.165756340754176</v>
      </c>
      <c r="Q9" s="55" t="n">
        <f aca="false">IF(J9="","",MIN(1,J9+1.96*O9/100))</f>
        <v>0.37695722708502</v>
      </c>
      <c r="R9" s="32" t="str">
        <f aca="false">IF(L9="","",IF(ABS(L9)&lt;=O9,"Yes","No"))</f>
        <v>Yes</v>
      </c>
      <c r="S9" s="32" t="str">
        <f aca="false">IF(L9="","",IF(ABS(L9)&lt;=1.96*O9,"Yes","No"))</f>
        <v>Yes</v>
      </c>
      <c r="T9" s="54" t="n">
        <f aca="false">IF(D9="","",ROUND(SQRT(((D9+G9)*O9/100)^2+(J9*(D9+G9)*0.12018)^2),0))</f>
        <v>25</v>
      </c>
      <c r="U9" s="32"/>
    </row>
    <row r="10" customFormat="false" ht="15" hidden="false" customHeight="false" outlineLevel="0" collapsed="false">
      <c r="A10" s="32" t="s">
        <v>127</v>
      </c>
      <c r="B10" s="32" t="s">
        <v>139</v>
      </c>
      <c r="C10" s="32" t="s">
        <v>142</v>
      </c>
      <c r="D10" s="54" t="n">
        <v>147</v>
      </c>
      <c r="E10" s="54" t="n">
        <v>177</v>
      </c>
      <c r="F10" s="65" t="n">
        <f aca="false">IF(E10="","",D10-E10)</f>
        <v>-30</v>
      </c>
      <c r="G10" s="54" t="n">
        <v>436</v>
      </c>
      <c r="H10" s="54" t="n">
        <v>488</v>
      </c>
      <c r="I10" s="65" t="n">
        <f aca="false">IF(H10="","",G10-H10)</f>
        <v>-52</v>
      </c>
      <c r="J10" s="55" t="n">
        <f aca="false">IF(OR(D10="",D10+G10=0),"",D10/(D10+G10))</f>
        <v>0.252144082332762</v>
      </c>
      <c r="K10" s="55" t="n">
        <f aca="false">IF(E10="","",E10/(E10+H10))</f>
        <v>0.266165413533835</v>
      </c>
      <c r="L10" s="66" t="n">
        <f aca="false">IF(OR(K10="",J10=""),"",(J10-K10)*100)</f>
        <v>-1.4021331201073</v>
      </c>
      <c r="M10" s="36" t="n">
        <v>3.80517164421398</v>
      </c>
      <c r="N10" s="36" t="n">
        <v>2.06783357809369</v>
      </c>
      <c r="O10" s="36" t="n">
        <f aca="false">SQRT(M10^2+N10^2)</f>
        <v>4.33073515105944</v>
      </c>
      <c r="P10" s="55" t="n">
        <f aca="false">IF(J10="","",MAX(0,J10-1.96*O10/100))</f>
        <v>0.167261673371997</v>
      </c>
      <c r="Q10" s="55" t="n">
        <f aca="false">IF(J10="","",MIN(1,J10+1.96*O10/100))</f>
        <v>0.337026491293527</v>
      </c>
      <c r="R10" s="32" t="str">
        <f aca="false">IF(L10="","",IF(ABS(L10)&lt;=O10,"Yes","No"))</f>
        <v>Yes</v>
      </c>
      <c r="S10" s="32" t="str">
        <f aca="false">IF(L10="","",IF(ABS(L10)&lt;=1.96*O10,"Yes","No"))</f>
        <v>Yes</v>
      </c>
      <c r="T10" s="54" t="n">
        <f aca="false">IF(D10="","",ROUND(SQRT(((D10+G10)*O10/100)^2+(J10*(D10+G10)*0.07897)^2),0))</f>
        <v>28</v>
      </c>
      <c r="U10" s="32"/>
    </row>
    <row r="11" customFormat="false" ht="15" hidden="false" customHeight="false" outlineLevel="0" collapsed="false">
      <c r="A11" s="32" t="s">
        <v>127</v>
      </c>
      <c r="B11" s="32" t="s">
        <v>143</v>
      </c>
      <c r="C11" s="32" t="s">
        <v>144</v>
      </c>
      <c r="D11" s="54" t="n">
        <v>165</v>
      </c>
      <c r="E11" s="54" t="n">
        <v>200</v>
      </c>
      <c r="F11" s="65" t="n">
        <f aca="false">IF(E11="","",D11-E11)</f>
        <v>-35</v>
      </c>
      <c r="G11" s="54" t="n">
        <v>228</v>
      </c>
      <c r="H11" s="54" t="n">
        <v>240</v>
      </c>
      <c r="I11" s="65" t="n">
        <f aca="false">IF(H11="","",G11-H11)</f>
        <v>-12</v>
      </c>
      <c r="J11" s="55" t="n">
        <f aca="false">IF(OR(D11="",D11+G11=0),"",D11/(D11+G11))</f>
        <v>0.419847328244275</v>
      </c>
      <c r="K11" s="55" t="n">
        <f aca="false">IF(E11="","",E11/(E11+H11))</f>
        <v>0.454545454545455</v>
      </c>
      <c r="L11" s="66" t="n">
        <f aca="false">IF(OR(K11="",J11=""),"",(J11-K11)*100)</f>
        <v>-3.46981263011797</v>
      </c>
      <c r="M11" s="36" t="n">
        <v>4.97515959270172</v>
      </c>
      <c r="N11" s="36" t="n">
        <v>2.06783357809369</v>
      </c>
      <c r="O11" s="36" t="n">
        <f aca="false">SQRT(M11^2+N11^2)</f>
        <v>5.38777771252152</v>
      </c>
      <c r="P11" s="55" t="n">
        <f aca="false">IF(J11="","",MAX(0,J11-1.96*O11/100))</f>
        <v>0.314246885078853</v>
      </c>
      <c r="Q11" s="55" t="n">
        <f aca="false">IF(J11="","",MIN(1,J11+1.96*O11/100))</f>
        <v>0.525447771409697</v>
      </c>
      <c r="R11" s="32" t="str">
        <f aca="false">IF(L11="","",IF(ABS(L11)&lt;=O11,"Yes","No"))</f>
        <v>Yes</v>
      </c>
      <c r="S11" s="32" t="str">
        <f aca="false">IF(L11="","",IF(ABS(L11)&lt;=1.96*O11,"Yes","No"))</f>
        <v>Yes</v>
      </c>
      <c r="T11" s="54" t="n">
        <f aca="false">IF(D11="","",ROUND(SQRT(((D11+G11)*O11/100)^2+(J11*(D11+G11)*0.12018)^2),0))</f>
        <v>29</v>
      </c>
      <c r="U11" s="32"/>
    </row>
    <row r="12" customFormat="false" ht="15" hidden="false" customHeight="false" outlineLevel="0" collapsed="false">
      <c r="A12" s="32" t="s">
        <v>127</v>
      </c>
      <c r="B12" s="32" t="s">
        <v>143</v>
      </c>
      <c r="C12" s="32" t="s">
        <v>145</v>
      </c>
      <c r="D12" s="54" t="n">
        <v>105</v>
      </c>
      <c r="E12" s="54" t="n">
        <v>136</v>
      </c>
      <c r="F12" s="65" t="n">
        <f aca="false">IF(E12="","",D12-E12)</f>
        <v>-31</v>
      </c>
      <c r="G12" s="54" t="n">
        <v>153</v>
      </c>
      <c r="H12" s="54" t="n">
        <v>161</v>
      </c>
      <c r="I12" s="65" t="n">
        <f aca="false">IF(H12="","",G12-H12)</f>
        <v>-8</v>
      </c>
      <c r="J12" s="55" t="n">
        <f aca="false">IF(OR(D12="",D12+G12=0),"",D12/(D12+G12))</f>
        <v>0.406976744186047</v>
      </c>
      <c r="K12" s="55" t="n">
        <f aca="false">IF(E12="","",E12/(E12+H12))</f>
        <v>0.457912457912458</v>
      </c>
      <c r="L12" s="66" t="n">
        <f aca="false">IF(OR(K12="",J12=""),"",(J12-K12)*100)</f>
        <v>-5.09357137264114</v>
      </c>
      <c r="M12" s="36" t="n">
        <v>4.97515959270172</v>
      </c>
      <c r="N12" s="36" t="n">
        <v>2.06783357809369</v>
      </c>
      <c r="O12" s="36" t="n">
        <f aca="false">SQRT(M12^2+N12^2)</f>
        <v>5.38777771252152</v>
      </c>
      <c r="P12" s="55" t="n">
        <f aca="false">IF(J12="","",MAX(0,J12-1.96*O12/100))</f>
        <v>0.301376301020625</v>
      </c>
      <c r="Q12" s="55" t="n">
        <f aca="false">IF(J12="","",MIN(1,J12+1.96*O12/100))</f>
        <v>0.512577187351468</v>
      </c>
      <c r="R12" s="32" t="str">
        <f aca="false">IF(L12="","",IF(ABS(L12)&lt;=O12,"Yes","No"))</f>
        <v>Yes</v>
      </c>
      <c r="S12" s="32" t="str">
        <f aca="false">IF(L12="","",IF(ABS(L12)&lt;=1.96*O12,"Yes","No"))</f>
        <v>Yes</v>
      </c>
      <c r="T12" s="54" t="n">
        <f aca="false">IF(D12="","",ROUND(SQRT(((D12+G12)*O12/100)^2+(J12*(D12+G12)*0.12018)^2),0))</f>
        <v>19</v>
      </c>
      <c r="U12" s="32"/>
    </row>
    <row r="13" customFormat="false" ht="15" hidden="false" customHeight="false" outlineLevel="0" collapsed="false">
      <c r="A13" s="32" t="s">
        <v>127</v>
      </c>
      <c r="B13" s="32" t="s">
        <v>143</v>
      </c>
      <c r="C13" s="32" t="s">
        <v>146</v>
      </c>
      <c r="D13" s="54" t="n">
        <v>231</v>
      </c>
      <c r="E13" s="54" t="n">
        <v>244</v>
      </c>
      <c r="F13" s="65" t="n">
        <f aca="false">IF(E13="","",D13-E13)</f>
        <v>-13</v>
      </c>
      <c r="G13" s="54" t="n">
        <v>346</v>
      </c>
      <c r="H13" s="54" t="n">
        <v>381</v>
      </c>
      <c r="I13" s="65" t="n">
        <f aca="false">IF(H13="","",G13-H13)</f>
        <v>-35</v>
      </c>
      <c r="J13" s="55" t="n">
        <f aca="false">IF(OR(D13="",D13+G13=0),"",D13/(D13+G13))</f>
        <v>0.400346620450607</v>
      </c>
      <c r="K13" s="55" t="n">
        <f aca="false">IF(E13="","",E13/(E13+H13))</f>
        <v>0.3904</v>
      </c>
      <c r="L13" s="66" t="n">
        <f aca="false">IF(OR(K13="",J13=""),"",(J13-K13)*100)</f>
        <v>0.994662045060657</v>
      </c>
      <c r="M13" s="36" t="n">
        <v>3.80517164421398</v>
      </c>
      <c r="N13" s="36" t="n">
        <v>2.06783357809369</v>
      </c>
      <c r="O13" s="36" t="n">
        <f aca="false">SQRT(M13^2+N13^2)</f>
        <v>4.33073515105944</v>
      </c>
      <c r="P13" s="55" t="n">
        <f aca="false">IF(J13="","",MAX(0,J13-1.96*O13/100))</f>
        <v>0.315464211489842</v>
      </c>
      <c r="Q13" s="55" t="n">
        <f aca="false">IF(J13="","",MIN(1,J13+1.96*O13/100))</f>
        <v>0.485229029411372</v>
      </c>
      <c r="R13" s="32" t="str">
        <f aca="false">IF(L13="","",IF(ABS(L13)&lt;=O13,"Yes","No"))</f>
        <v>Yes</v>
      </c>
      <c r="S13" s="32" t="str">
        <f aca="false">IF(L13="","",IF(ABS(L13)&lt;=1.96*O13,"Yes","No"))</f>
        <v>Yes</v>
      </c>
      <c r="T13" s="54" t="n">
        <f aca="false">IF(D13="","",ROUND(SQRT(((D13+G13)*O13/100)^2+(J13*(D13+G13)*0.07897)^2),0))</f>
        <v>31</v>
      </c>
      <c r="U13" s="32"/>
    </row>
    <row r="14" customFormat="false" ht="15" hidden="false" customHeight="false" outlineLevel="0" collapsed="false">
      <c r="A14" s="32" t="s">
        <v>127</v>
      </c>
      <c r="B14" s="32" t="s">
        <v>143</v>
      </c>
      <c r="C14" s="32" t="s">
        <v>147</v>
      </c>
      <c r="D14" s="54" t="n">
        <v>97</v>
      </c>
      <c r="E14" s="54" t="n">
        <v>141</v>
      </c>
      <c r="F14" s="65" t="n">
        <f aca="false">IF(E14="","",D14-E14)</f>
        <v>-44</v>
      </c>
      <c r="G14" s="54" t="n">
        <v>105</v>
      </c>
      <c r="H14" s="54" t="n">
        <v>108</v>
      </c>
      <c r="I14" s="65" t="n">
        <f aca="false">IF(H14="","",G14-H14)</f>
        <v>-3</v>
      </c>
      <c r="J14" s="55" t="n">
        <f aca="false">IF(OR(D14="",D14+G14=0),"",D14/(D14+G14))</f>
        <v>0.48019801980198</v>
      </c>
      <c r="K14" s="55" t="n">
        <f aca="false">IF(E14="","",E14/(E14+H14))</f>
        <v>0.566265060240964</v>
      </c>
      <c r="L14" s="66" t="n">
        <f aca="false">IF(OR(K14="",J14=""),"",(J14-K14)*100)</f>
        <v>-8.60670404389837</v>
      </c>
      <c r="M14" s="36" t="n">
        <v>4.97515959270172</v>
      </c>
      <c r="N14" s="36" t="n">
        <v>2.06783357809369</v>
      </c>
      <c r="O14" s="36" t="n">
        <f aca="false">SQRT(M14^2+N14^2)</f>
        <v>5.38777771252152</v>
      </c>
      <c r="P14" s="55" t="n">
        <f aca="false">IF(J14="","",MAX(0,J14-1.96*O14/100))</f>
        <v>0.374597576636558</v>
      </c>
      <c r="Q14" s="55" t="n">
        <f aca="false">IF(J14="","",MIN(1,J14+1.96*O14/100))</f>
        <v>0.585798462967402</v>
      </c>
      <c r="R14" s="32" t="str">
        <f aca="false">IF(L14="","",IF(ABS(L14)&lt;=O14,"Yes","No"))</f>
        <v>No</v>
      </c>
      <c r="S14" s="32" t="str">
        <f aca="false">IF(L14="","",IF(ABS(L14)&lt;=1.96*O14,"Yes","No"))</f>
        <v>Yes</v>
      </c>
      <c r="T14" s="54" t="n">
        <f aca="false">IF(D14="","",ROUND(SQRT(((D14+G14)*O14/100)^2+(J14*(D14+G14)*0.12018)^2),0))</f>
        <v>16</v>
      </c>
      <c r="U14" s="32"/>
    </row>
    <row r="15" customFormat="false" ht="15" hidden="false" customHeight="false" outlineLevel="0" collapsed="false">
      <c r="A15" s="32" t="s">
        <v>127</v>
      </c>
      <c r="B15" s="32" t="s">
        <v>143</v>
      </c>
      <c r="C15" s="32" t="s">
        <v>148</v>
      </c>
      <c r="D15" s="54" t="n">
        <v>179</v>
      </c>
      <c r="E15" s="54" t="n">
        <v>258</v>
      </c>
      <c r="F15" s="65" t="n">
        <f aca="false">IF(E15="","",D15-E15)</f>
        <v>-79</v>
      </c>
      <c r="G15" s="54" t="n">
        <v>245</v>
      </c>
      <c r="H15" s="54" t="n">
        <v>267</v>
      </c>
      <c r="I15" s="65" t="n">
        <f aca="false">IF(H15="","",G15-H15)</f>
        <v>-22</v>
      </c>
      <c r="J15" s="55" t="n">
        <f aca="false">IF(OR(D15="",D15+G15=0),"",D15/(D15+G15))</f>
        <v>0.422169811320755</v>
      </c>
      <c r="K15" s="55" t="n">
        <f aca="false">IF(E15="","",E15/(E15+H15))</f>
        <v>0.491428571428571</v>
      </c>
      <c r="L15" s="66" t="n">
        <f aca="false">IF(OR(K15="",J15=""),"",(J15-K15)*100)</f>
        <v>-6.92587601078167</v>
      </c>
      <c r="M15" s="36" t="n">
        <v>4.97515959270172</v>
      </c>
      <c r="N15" s="36" t="n">
        <v>2.06783357809369</v>
      </c>
      <c r="O15" s="36" t="n">
        <f aca="false">SQRT(M15^2+N15^2)</f>
        <v>5.38777771252152</v>
      </c>
      <c r="P15" s="55" t="n">
        <f aca="false">IF(J15="","",MAX(0,J15-1.96*O15/100))</f>
        <v>0.316569368155333</v>
      </c>
      <c r="Q15" s="55" t="n">
        <f aca="false">IF(J15="","",MIN(1,J15+1.96*O15/100))</f>
        <v>0.527770254486177</v>
      </c>
      <c r="R15" s="32" t="str">
        <f aca="false">IF(L15="","",IF(ABS(L15)&lt;=O15,"Yes","No"))</f>
        <v>No</v>
      </c>
      <c r="S15" s="32" t="str">
        <f aca="false">IF(L15="","",IF(ABS(L15)&lt;=1.96*O15,"Yes","No"))</f>
        <v>Yes</v>
      </c>
      <c r="T15" s="54" t="n">
        <f aca="false">IF(D15="","",ROUND(SQRT(((D15+G15)*O15/100)^2+(J15*(D15+G15)*0.12018)^2),0))</f>
        <v>31</v>
      </c>
      <c r="U15" s="32"/>
    </row>
    <row r="16" customFormat="false" ht="15" hidden="false" customHeight="false" outlineLevel="0" collapsed="false">
      <c r="A16" s="32" t="s">
        <v>127</v>
      </c>
      <c r="B16" s="32" t="s">
        <v>149</v>
      </c>
      <c r="C16" s="32" t="s">
        <v>150</v>
      </c>
      <c r="D16" s="54" t="n">
        <v>82</v>
      </c>
      <c r="E16" s="54" t="n">
        <v>89</v>
      </c>
      <c r="F16" s="65" t="n">
        <f aca="false">IF(E16="","",D16-E16)</f>
        <v>-7</v>
      </c>
      <c r="G16" s="54" t="n">
        <v>159</v>
      </c>
      <c r="H16" s="54" t="n">
        <v>161</v>
      </c>
      <c r="I16" s="65" t="n">
        <f aca="false">IF(H16="","",G16-H16)</f>
        <v>-2</v>
      </c>
      <c r="J16" s="55" t="n">
        <f aca="false">IF(OR(D16="",D16+G16=0),"",D16/(D16+G16))</f>
        <v>0.340248962655602</v>
      </c>
      <c r="K16" s="55" t="n">
        <f aca="false">IF(E16="","",E16/(E16+H16))</f>
        <v>0.356</v>
      </c>
      <c r="L16" s="66" t="n">
        <f aca="false">IF(OR(K16="",J16=""),"",(J16-K16)*100)</f>
        <v>-1.57510373443983</v>
      </c>
      <c r="M16" s="36" t="n">
        <v>4.97515959270172</v>
      </c>
      <c r="N16" s="36" t="n">
        <v>2.06783357809369</v>
      </c>
      <c r="O16" s="36" t="n">
        <f aca="false">SQRT(M16^2+N16^2)</f>
        <v>5.38777771252152</v>
      </c>
      <c r="P16" s="55" t="n">
        <f aca="false">IF(J16="","",MAX(0,J16-1.96*O16/100))</f>
        <v>0.23464851949018</v>
      </c>
      <c r="Q16" s="55" t="n">
        <f aca="false">IF(J16="","",MIN(1,J16+1.96*O16/100))</f>
        <v>0.445849405821024</v>
      </c>
      <c r="R16" s="32" t="str">
        <f aca="false">IF(L16="","",IF(ABS(L16)&lt;=O16,"Yes","No"))</f>
        <v>Yes</v>
      </c>
      <c r="S16" s="32" t="str">
        <f aca="false">IF(L16="","",IF(ABS(L16)&lt;=1.96*O16,"Yes","No"))</f>
        <v>Yes</v>
      </c>
      <c r="T16" s="54" t="n">
        <f aca="false">IF(D16="","",ROUND(SQRT(((D16+G16)*O16/100)^2+(J16*(D16+G16)*0.12018)^2),0))</f>
        <v>16</v>
      </c>
      <c r="U16" s="32"/>
    </row>
    <row r="17" customFormat="false" ht="15" hidden="false" customHeight="false" outlineLevel="0" collapsed="false">
      <c r="A17" s="32" t="s">
        <v>127</v>
      </c>
      <c r="B17" s="32" t="s">
        <v>149</v>
      </c>
      <c r="C17" s="32" t="s">
        <v>151</v>
      </c>
      <c r="D17" s="54" t="n">
        <v>185</v>
      </c>
      <c r="E17" s="54" t="n">
        <v>188</v>
      </c>
      <c r="F17" s="65" t="n">
        <f aca="false">IF(E17="","",D17-E17)</f>
        <v>-3</v>
      </c>
      <c r="G17" s="54" t="n">
        <v>385</v>
      </c>
      <c r="H17" s="54" t="n">
        <v>399</v>
      </c>
      <c r="I17" s="65" t="n">
        <f aca="false">IF(H17="","",G17-H17)</f>
        <v>-14</v>
      </c>
      <c r="J17" s="55" t="n">
        <f aca="false">IF(OR(D17="",D17+G17=0),"",D17/(D17+G17))</f>
        <v>0.324561403508772</v>
      </c>
      <c r="K17" s="55" t="n">
        <f aca="false">IF(E17="","",E17/(E17+H17))</f>
        <v>0.320272572402044</v>
      </c>
      <c r="L17" s="66" t="n">
        <f aca="false">IF(OR(K17="",J17=""),"",(J17-K17)*100)</f>
        <v>0.428883110672762</v>
      </c>
      <c r="M17" s="36" t="n">
        <v>3.80517164421398</v>
      </c>
      <c r="N17" s="36" t="n">
        <v>2.06783357809369</v>
      </c>
      <c r="O17" s="36" t="n">
        <f aca="false">SQRT(M17^2+N17^2)</f>
        <v>4.33073515105944</v>
      </c>
      <c r="P17" s="55" t="n">
        <f aca="false">IF(J17="","",MAX(0,J17-1.96*O17/100))</f>
        <v>0.239678994548007</v>
      </c>
      <c r="Q17" s="55" t="n">
        <f aca="false">IF(J17="","",MIN(1,J17+1.96*O17/100))</f>
        <v>0.409443812469537</v>
      </c>
      <c r="R17" s="32" t="str">
        <f aca="false">IF(L17="","",IF(ABS(L17)&lt;=O17,"Yes","No"))</f>
        <v>Yes</v>
      </c>
      <c r="S17" s="32" t="str">
        <f aca="false">IF(L17="","",IF(ABS(L17)&lt;=1.96*O17,"Yes","No"))</f>
        <v>Yes</v>
      </c>
      <c r="T17" s="54" t="n">
        <f aca="false">IF(D17="","",ROUND(SQRT(((D17+G17)*O17/100)^2+(J17*(D17+G17)*0.07897)^2),0))</f>
        <v>29</v>
      </c>
      <c r="U17" s="32"/>
    </row>
    <row r="18" customFormat="false" ht="15" hidden="false" customHeight="false" outlineLevel="0" collapsed="false">
      <c r="A18" s="32" t="s">
        <v>127</v>
      </c>
      <c r="B18" s="32" t="s">
        <v>152</v>
      </c>
      <c r="C18" s="32" t="s">
        <v>153</v>
      </c>
      <c r="D18" s="54" t="n">
        <v>177</v>
      </c>
      <c r="E18" s="54" t="n">
        <v>190</v>
      </c>
      <c r="F18" s="65" t="n">
        <f aca="false">IF(E18="","",D18-E18)</f>
        <v>-13</v>
      </c>
      <c r="G18" s="54" t="n">
        <v>242</v>
      </c>
      <c r="H18" s="54" t="n">
        <v>293</v>
      </c>
      <c r="I18" s="65" t="n">
        <f aca="false">IF(H18="","",G18-H18)</f>
        <v>-51</v>
      </c>
      <c r="J18" s="55" t="n">
        <f aca="false">IF(OR(D18="",D18+G18=0),"",D18/(D18+G18))</f>
        <v>0.422434367541766</v>
      </c>
      <c r="K18" s="55" t="n">
        <f aca="false">IF(E18="","",E18/(E18+H18))</f>
        <v>0.393374741200828</v>
      </c>
      <c r="L18" s="66" t="n">
        <f aca="false">IF(OR(K18="",J18=""),"",(J18-K18)*100)</f>
        <v>2.9059626340938</v>
      </c>
      <c r="M18" s="36" t="n">
        <v>4.97515959270172</v>
      </c>
      <c r="N18" s="36" t="n">
        <v>2.06783357809369</v>
      </c>
      <c r="O18" s="36" t="n">
        <f aca="false">SQRT(M18^2+N18^2)</f>
        <v>5.38777771252152</v>
      </c>
      <c r="P18" s="55" t="n">
        <f aca="false">IF(J18="","",MAX(0,J18-1.96*O18/100))</f>
        <v>0.316833924376344</v>
      </c>
      <c r="Q18" s="55" t="n">
        <f aca="false">IF(J18="","",MIN(1,J18+1.96*O18/100))</f>
        <v>0.528034810707188</v>
      </c>
      <c r="R18" s="32" t="str">
        <f aca="false">IF(L18="","",IF(ABS(L18)&lt;=O18,"Yes","No"))</f>
        <v>Yes</v>
      </c>
      <c r="S18" s="32" t="str">
        <f aca="false">IF(L18="","",IF(ABS(L18)&lt;=1.96*O18,"Yes","No"))</f>
        <v>Yes</v>
      </c>
      <c r="T18" s="54" t="n">
        <f aca="false">IF(D18="","",ROUND(SQRT(((D18+G18)*O18/100)^2+(J18*(D18+G18)*0.12018)^2),0))</f>
        <v>31</v>
      </c>
      <c r="U18" s="32"/>
    </row>
    <row r="19" customFormat="false" ht="15" hidden="false" customHeight="false" outlineLevel="0" collapsed="false">
      <c r="A19" s="32" t="s">
        <v>127</v>
      </c>
      <c r="B19" s="32" t="s">
        <v>152</v>
      </c>
      <c r="C19" s="32" t="s">
        <v>154</v>
      </c>
      <c r="D19" s="54" t="n">
        <v>125</v>
      </c>
      <c r="E19" s="54" t="n">
        <v>122</v>
      </c>
      <c r="F19" s="65" t="n">
        <f aca="false">IF(E19="","",D19-E19)</f>
        <v>3</v>
      </c>
      <c r="G19" s="54" t="n">
        <v>163</v>
      </c>
      <c r="H19" s="54" t="n">
        <v>165</v>
      </c>
      <c r="I19" s="65" t="n">
        <f aca="false">IF(H19="","",G19-H19)</f>
        <v>-2</v>
      </c>
      <c r="J19" s="55" t="n">
        <f aca="false">IF(OR(D19="",D19+G19=0),"",D19/(D19+G19))</f>
        <v>0.434027777777778</v>
      </c>
      <c r="K19" s="55" t="n">
        <f aca="false">IF(E19="","",E19/(E19+H19))</f>
        <v>0.425087108013937</v>
      </c>
      <c r="L19" s="66" t="n">
        <f aca="false">IF(OR(K19="",J19=""),"",(J19-K19)*100)</f>
        <v>0.89406697638405</v>
      </c>
      <c r="M19" s="36" t="n">
        <v>4.97515959270172</v>
      </c>
      <c r="N19" s="36" t="n">
        <v>2.06783357809369</v>
      </c>
      <c r="O19" s="36" t="n">
        <f aca="false">SQRT(M19^2+N19^2)</f>
        <v>5.38777771252152</v>
      </c>
      <c r="P19" s="55" t="n">
        <f aca="false">IF(J19="","",MAX(0,J19-1.96*O19/100))</f>
        <v>0.328427334612356</v>
      </c>
      <c r="Q19" s="55" t="n">
        <f aca="false">IF(J19="","",MIN(1,J19+1.96*O19/100))</f>
        <v>0.5396282209432</v>
      </c>
      <c r="R19" s="32" t="str">
        <f aca="false">IF(L19="","",IF(ABS(L19)&lt;=O19,"Yes","No"))</f>
        <v>Yes</v>
      </c>
      <c r="S19" s="32" t="str">
        <f aca="false">IF(L19="","",IF(ABS(L19)&lt;=1.96*O19,"Yes","No"))</f>
        <v>Yes</v>
      </c>
      <c r="T19" s="54" t="n">
        <f aca="false">IF(D19="","",ROUND(SQRT(((D19+G19)*O19/100)^2+(J19*(D19+G19)*0.12018)^2),0))</f>
        <v>22</v>
      </c>
      <c r="U19" s="32"/>
    </row>
    <row r="20" customFormat="false" ht="15" hidden="false" customHeight="false" outlineLevel="0" collapsed="false">
      <c r="A20" s="32" t="s">
        <v>127</v>
      </c>
      <c r="B20" s="32" t="s">
        <v>152</v>
      </c>
      <c r="C20" s="32" t="s">
        <v>155</v>
      </c>
      <c r="D20" s="54" t="n">
        <v>89</v>
      </c>
      <c r="E20" s="54" t="n">
        <v>108</v>
      </c>
      <c r="F20" s="65" t="n">
        <f aca="false">IF(E20="","",D20-E20)</f>
        <v>-19</v>
      </c>
      <c r="G20" s="54" t="n">
        <v>118</v>
      </c>
      <c r="H20" s="54" t="n">
        <v>122</v>
      </c>
      <c r="I20" s="65" t="n">
        <f aca="false">IF(H20="","",G20-H20)</f>
        <v>-4</v>
      </c>
      <c r="J20" s="55" t="n">
        <f aca="false">IF(OR(D20="",D20+G20=0),"",D20/(D20+G20))</f>
        <v>0.429951690821256</v>
      </c>
      <c r="K20" s="55" t="n">
        <f aca="false">IF(E20="","",E20/(E20+H20))</f>
        <v>0.469565217391304</v>
      </c>
      <c r="L20" s="66" t="n">
        <f aca="false">IF(OR(K20="",J20=""),"",(J20-K20)*100)</f>
        <v>-3.96135265700483</v>
      </c>
      <c r="M20" s="36" t="n">
        <v>4.97515959270172</v>
      </c>
      <c r="N20" s="36" t="n">
        <v>2.06783357809369</v>
      </c>
      <c r="O20" s="36" t="n">
        <f aca="false">SQRT(M20^2+N20^2)</f>
        <v>5.38777771252152</v>
      </c>
      <c r="P20" s="55" t="n">
        <f aca="false">IF(J20="","",MAX(0,J20-1.96*O20/100))</f>
        <v>0.324351247655834</v>
      </c>
      <c r="Q20" s="55" t="n">
        <f aca="false">IF(J20="","",MIN(1,J20+1.96*O20/100))</f>
        <v>0.535552133986678</v>
      </c>
      <c r="R20" s="32" t="str">
        <f aca="false">IF(L20="","",IF(ABS(L20)&lt;=O20,"Yes","No"))</f>
        <v>Yes</v>
      </c>
      <c r="S20" s="32" t="str">
        <f aca="false">IF(L20="","",IF(ABS(L20)&lt;=1.96*O20,"Yes","No"))</f>
        <v>Yes</v>
      </c>
      <c r="T20" s="54" t="n">
        <f aca="false">IF(D20="","",ROUND(SQRT(((D20+G20)*O20/100)^2+(J20*(D20+G20)*0.12018)^2),0))</f>
        <v>15</v>
      </c>
      <c r="U20" s="32"/>
    </row>
    <row r="21" customFormat="false" ht="15" hidden="false" customHeight="false" outlineLevel="0" collapsed="false">
      <c r="A21" s="32" t="s">
        <v>127</v>
      </c>
      <c r="B21" s="32" t="s">
        <v>156</v>
      </c>
      <c r="C21" s="32" t="s">
        <v>156</v>
      </c>
      <c r="D21" s="54" t="n">
        <v>27</v>
      </c>
      <c r="E21" s="54" t="n">
        <v>36</v>
      </c>
      <c r="F21" s="65" t="n">
        <f aca="false">IF(E21="","",D21-E21)</f>
        <v>-9</v>
      </c>
      <c r="G21" s="54" t="n">
        <v>64</v>
      </c>
      <c r="H21" s="54" t="n">
        <v>79</v>
      </c>
      <c r="I21" s="65" t="n">
        <f aca="false">IF(H21="","",G21-H21)</f>
        <v>-15</v>
      </c>
      <c r="J21" s="55" t="n">
        <f aca="false">IF(OR(D21="",D21+G21=0),"",D21/(D21+G21))</f>
        <v>0.296703296703297</v>
      </c>
      <c r="K21" s="55" t="n">
        <f aca="false">IF(E21="","",E21/(E21+H21))</f>
        <v>0.31304347826087</v>
      </c>
      <c r="L21" s="66" t="n">
        <f aca="false">IF(OR(K21="",J21=""),"",(J21-K21)*100)</f>
        <v>-1.63401815575729</v>
      </c>
      <c r="M21" s="36" t="n">
        <v>4.97515959270172</v>
      </c>
      <c r="N21" s="36" t="n">
        <v>2.06783357809369</v>
      </c>
      <c r="O21" s="36" t="n">
        <f aca="false">SQRT(M21^2+N21^2)</f>
        <v>5.38777771252152</v>
      </c>
      <c r="P21" s="55" t="n">
        <f aca="false">IF(J21="","",MAX(0,J21-1.96*O21/100))</f>
        <v>0.191102853537875</v>
      </c>
      <c r="Q21" s="55" t="n">
        <f aca="false">IF(J21="","",MIN(1,J21+1.96*O21/100))</f>
        <v>0.402303739868719</v>
      </c>
      <c r="R21" s="32" t="str">
        <f aca="false">IF(L21="","",IF(ABS(L21)&lt;=O21,"Yes","No"))</f>
        <v>Yes</v>
      </c>
      <c r="S21" s="32" t="str">
        <f aca="false">IF(L21="","",IF(ABS(L21)&lt;=1.96*O21,"Yes","No"))</f>
        <v>Yes</v>
      </c>
      <c r="T21" s="54" t="n">
        <f aca="false">IF(D21="","",ROUND(SQRT(((D21+G21)*O21/100)^2+(J21*(D21+G21)*0.12018)^2),0))</f>
        <v>6</v>
      </c>
      <c r="U21" s="32"/>
    </row>
    <row r="22" customFormat="false" ht="15" hidden="false" customHeight="false" outlineLevel="0" collapsed="false">
      <c r="A22" s="32" t="s">
        <v>127</v>
      </c>
      <c r="B22" s="32" t="s">
        <v>157</v>
      </c>
      <c r="C22" s="32" t="s">
        <v>157</v>
      </c>
      <c r="D22" s="54" t="n">
        <v>39</v>
      </c>
      <c r="E22" s="54" t="n">
        <v>52</v>
      </c>
      <c r="F22" s="65" t="n">
        <f aca="false">IF(E22="","",D22-E22)</f>
        <v>-13</v>
      </c>
      <c r="G22" s="54" t="n">
        <v>160</v>
      </c>
      <c r="H22" s="54" t="n">
        <v>189</v>
      </c>
      <c r="I22" s="65" t="n">
        <f aca="false">IF(H22="","",G22-H22)</f>
        <v>-29</v>
      </c>
      <c r="J22" s="55" t="n">
        <f aca="false">IF(OR(D22="",D22+G22=0),"",D22/(D22+G22))</f>
        <v>0.195979899497487</v>
      </c>
      <c r="K22" s="55" t="n">
        <f aca="false">IF(E22="","",E22/(E22+H22))</f>
        <v>0.215767634854772</v>
      </c>
      <c r="L22" s="66" t="n">
        <f aca="false">IF(OR(K22="",J22=""),"",(J22-K22)*100)</f>
        <v>-1.97877353572844</v>
      </c>
      <c r="M22" s="36" t="n">
        <v>4.97515959270172</v>
      </c>
      <c r="N22" s="36" t="n">
        <v>2.06783357809369</v>
      </c>
      <c r="O22" s="36" t="n">
        <f aca="false">SQRT(M22^2+N22^2)</f>
        <v>5.38777771252152</v>
      </c>
      <c r="P22" s="55" t="n">
        <f aca="false">IF(J22="","",MAX(0,J22-1.96*O22/100))</f>
        <v>0.0903794563320656</v>
      </c>
      <c r="Q22" s="55" t="n">
        <f aca="false">IF(J22="","",MIN(1,J22+1.96*O22/100))</f>
        <v>0.301580342662909</v>
      </c>
      <c r="R22" s="32" t="str">
        <f aca="false">IF(L22="","",IF(ABS(L22)&lt;=O22,"Yes","No"))</f>
        <v>Yes</v>
      </c>
      <c r="S22" s="32" t="str">
        <f aca="false">IF(L22="","",IF(ABS(L22)&lt;=1.96*O22,"Yes","No"))</f>
        <v>Yes</v>
      </c>
      <c r="T22" s="54" t="n">
        <f aca="false">IF(D22="","",ROUND(SQRT(((D22+G22)*O22/100)^2+(J22*(D22+G22)*0.12018)^2),0))</f>
        <v>12</v>
      </c>
      <c r="U22" s="32"/>
    </row>
    <row r="23" customFormat="false" ht="15" hidden="false" customHeight="false" outlineLevel="0" collapsed="false">
      <c r="A23" s="32" t="s">
        <v>127</v>
      </c>
      <c r="B23" s="32" t="s">
        <v>158</v>
      </c>
      <c r="C23" s="32" t="s">
        <v>159</v>
      </c>
      <c r="D23" s="54" t="n">
        <v>198</v>
      </c>
      <c r="E23" s="54" t="n">
        <v>233</v>
      </c>
      <c r="F23" s="65" t="n">
        <f aca="false">IF(E23="","",D23-E23)</f>
        <v>-35</v>
      </c>
      <c r="G23" s="54" t="n">
        <v>310</v>
      </c>
      <c r="H23" s="54" t="n">
        <v>333</v>
      </c>
      <c r="I23" s="65" t="n">
        <f aca="false">IF(H23="","",G23-H23)</f>
        <v>-23</v>
      </c>
      <c r="J23" s="55" t="n">
        <f aca="false">IF(OR(D23="",D23+G23=0),"",D23/(D23+G23))</f>
        <v>0.389763779527559</v>
      </c>
      <c r="K23" s="55" t="n">
        <f aca="false">IF(E23="","",E23/(E23+H23))</f>
        <v>0.411660777385159</v>
      </c>
      <c r="L23" s="66" t="n">
        <f aca="false">IF(OR(K23="",J23=""),"",(J23-K23)*100)</f>
        <v>-2.18969978576</v>
      </c>
      <c r="M23" s="36" t="n">
        <v>4.97515959270172</v>
      </c>
      <c r="N23" s="36" t="n">
        <v>2.06783357809369</v>
      </c>
      <c r="O23" s="36" t="n">
        <f aca="false">SQRT(M23^2+N23^2)</f>
        <v>5.38777771252152</v>
      </c>
      <c r="P23" s="55" t="n">
        <f aca="false">IF(J23="","",MAX(0,J23-1.96*O23/100))</f>
        <v>0.284163336362137</v>
      </c>
      <c r="Q23" s="55" t="n">
        <f aca="false">IF(J23="","",MIN(1,J23+1.96*O23/100))</f>
        <v>0.495364222692981</v>
      </c>
      <c r="R23" s="32" t="str">
        <f aca="false">IF(L23="","",IF(ABS(L23)&lt;=O23,"Yes","No"))</f>
        <v>Yes</v>
      </c>
      <c r="S23" s="32" t="str">
        <f aca="false">IF(L23="","",IF(ABS(L23)&lt;=1.96*O23,"Yes","No"))</f>
        <v>Yes</v>
      </c>
      <c r="T23" s="54" t="n">
        <f aca="false">IF(D23="","",ROUND(SQRT(((D23+G23)*O23/100)^2+(J23*(D23+G23)*0.12018)^2),0))</f>
        <v>36</v>
      </c>
      <c r="U23" s="32"/>
    </row>
    <row r="24" customFormat="false" ht="15" hidden="false" customHeight="false" outlineLevel="0" collapsed="false">
      <c r="A24" s="32" t="s">
        <v>127</v>
      </c>
      <c r="B24" s="32" t="s">
        <v>158</v>
      </c>
      <c r="C24" s="32" t="s">
        <v>160</v>
      </c>
      <c r="D24" s="54" t="n">
        <v>180</v>
      </c>
      <c r="E24" s="54" t="n">
        <v>242</v>
      </c>
      <c r="F24" s="65" t="n">
        <f aca="false">IF(E24="","",D24-E24)</f>
        <v>-62</v>
      </c>
      <c r="G24" s="54" t="n">
        <v>277</v>
      </c>
      <c r="H24" s="54" t="n">
        <v>285</v>
      </c>
      <c r="I24" s="65" t="n">
        <f aca="false">IF(H24="","",G24-H24)</f>
        <v>-8</v>
      </c>
      <c r="J24" s="55" t="n">
        <f aca="false">IF(OR(D24="",D24+G24=0),"",D24/(D24+G24))</f>
        <v>0.393873085339169</v>
      </c>
      <c r="K24" s="55" t="n">
        <f aca="false">IF(E24="","",E24/(E24+H24))</f>
        <v>0.459203036053131</v>
      </c>
      <c r="L24" s="66" t="n">
        <f aca="false">IF(OR(K24="",J24=""),"",(J24-K24)*100)</f>
        <v>-6.53299507139625</v>
      </c>
      <c r="M24" s="36" t="n">
        <v>4.97515959270172</v>
      </c>
      <c r="N24" s="36" t="n">
        <v>2.06783357809369</v>
      </c>
      <c r="O24" s="36" t="n">
        <f aca="false">SQRT(M24^2+N24^2)</f>
        <v>5.38777771252152</v>
      </c>
      <c r="P24" s="55" t="n">
        <f aca="false">IF(J24="","",MAX(0,J24-1.96*O24/100))</f>
        <v>0.288272642173747</v>
      </c>
      <c r="Q24" s="55" t="n">
        <f aca="false">IF(J24="","",MIN(1,J24+1.96*O24/100))</f>
        <v>0.49947352850459</v>
      </c>
      <c r="R24" s="32" t="str">
        <f aca="false">IF(L24="","",IF(ABS(L24)&lt;=O24,"Yes","No"))</f>
        <v>No</v>
      </c>
      <c r="S24" s="32" t="str">
        <f aca="false">IF(L24="","",IF(ABS(L24)&lt;=1.96*O24,"Yes","No"))</f>
        <v>Yes</v>
      </c>
      <c r="T24" s="54" t="n">
        <f aca="false">IF(D24="","",ROUND(SQRT(((D24+G24)*O24/100)^2+(J24*(D24+G24)*0.12018)^2),0))</f>
        <v>33</v>
      </c>
      <c r="U24" s="32"/>
    </row>
    <row r="25" customFormat="false" ht="15" hidden="false" customHeight="false" outlineLevel="0" collapsed="false">
      <c r="A25" s="32" t="s">
        <v>127</v>
      </c>
      <c r="B25" s="32" t="s">
        <v>158</v>
      </c>
      <c r="C25" s="32" t="s">
        <v>161</v>
      </c>
      <c r="D25" s="54" t="n">
        <v>200</v>
      </c>
      <c r="E25" s="54" t="n">
        <v>244</v>
      </c>
      <c r="F25" s="65" t="n">
        <f aca="false">IF(E25="","",D25-E25)</f>
        <v>-44</v>
      </c>
      <c r="G25" s="54" t="n">
        <v>312</v>
      </c>
      <c r="H25" s="54" t="n">
        <v>330</v>
      </c>
      <c r="I25" s="65" t="n">
        <f aca="false">IF(H25="","",G25-H25)</f>
        <v>-18</v>
      </c>
      <c r="J25" s="55" t="n">
        <f aca="false">IF(OR(D25="",D25+G25=0),"",D25/(D25+G25))</f>
        <v>0.390625</v>
      </c>
      <c r="K25" s="55" t="n">
        <f aca="false">IF(E25="","",E25/(E25+H25))</f>
        <v>0.425087108013937</v>
      </c>
      <c r="L25" s="66" t="n">
        <f aca="false">IF(OR(K25="",J25=""),"",(J25-K25)*100)</f>
        <v>-3.44621080139373</v>
      </c>
      <c r="M25" s="36" t="n">
        <v>4.97515959270172</v>
      </c>
      <c r="N25" s="36" t="n">
        <v>2.06783357809369</v>
      </c>
      <c r="O25" s="36" t="n">
        <f aca="false">SQRT(M25^2+N25^2)</f>
        <v>5.38777771252152</v>
      </c>
      <c r="P25" s="55" t="n">
        <f aca="false">IF(J25="","",MAX(0,J25-1.96*O25/100))</f>
        <v>0.285024556834578</v>
      </c>
      <c r="Q25" s="55" t="n">
        <f aca="false">IF(J25="","",MIN(1,J25+1.96*O25/100))</f>
        <v>0.496225443165422</v>
      </c>
      <c r="R25" s="32" t="str">
        <f aca="false">IF(L25="","",IF(ABS(L25)&lt;=O25,"Yes","No"))</f>
        <v>Yes</v>
      </c>
      <c r="S25" s="32" t="str">
        <f aca="false">IF(L25="","",IF(ABS(L25)&lt;=1.96*O25,"Yes","No"))</f>
        <v>Yes</v>
      </c>
      <c r="T25" s="54" t="n">
        <f aca="false">IF(D25="","",ROUND(SQRT(((D25+G25)*O25/100)^2+(J25*(D25+G25)*0.12018)^2),0))</f>
        <v>37</v>
      </c>
      <c r="U25" s="32"/>
    </row>
    <row r="26" customFormat="false" ht="15" hidden="false" customHeight="false" outlineLevel="0" collapsed="false">
      <c r="A26" s="32" t="s">
        <v>127</v>
      </c>
      <c r="B26" s="32" t="s">
        <v>162</v>
      </c>
      <c r="C26" s="32" t="s">
        <v>163</v>
      </c>
      <c r="D26" s="54" t="n">
        <v>216</v>
      </c>
      <c r="E26" s="54" t="n">
        <v>246</v>
      </c>
      <c r="F26" s="65" t="n">
        <f aca="false">IF(E26="","",D26-E26)</f>
        <v>-30</v>
      </c>
      <c r="G26" s="54" t="n">
        <v>479</v>
      </c>
      <c r="H26" s="54" t="n">
        <v>553</v>
      </c>
      <c r="I26" s="65" t="n">
        <f aca="false">IF(H26="","",G26-H26)</f>
        <v>-74</v>
      </c>
      <c r="J26" s="55" t="n">
        <f aca="false">IF(OR(D26="",D26+G26=0),"",D26/(D26+G26))</f>
        <v>0.310791366906475</v>
      </c>
      <c r="K26" s="55" t="n">
        <f aca="false">IF(E26="","",E26/(E26+H26))</f>
        <v>0.307884856070088</v>
      </c>
      <c r="L26" s="66" t="n">
        <f aca="false">IF(OR(K26="",J26=""),"",(J26-K26)*100)</f>
        <v>0.290651083638721</v>
      </c>
      <c r="M26" s="36" t="n">
        <v>3.80517164421398</v>
      </c>
      <c r="N26" s="36" t="n">
        <v>2.06783357809369</v>
      </c>
      <c r="O26" s="36" t="n">
        <f aca="false">SQRT(M26^2+N26^2)</f>
        <v>4.33073515105944</v>
      </c>
      <c r="P26" s="55" t="n">
        <f aca="false">IF(J26="","",MAX(0,J26-1.96*O26/100))</f>
        <v>0.22590895794571</v>
      </c>
      <c r="Q26" s="55" t="n">
        <f aca="false">IF(J26="","",MIN(1,J26+1.96*O26/100))</f>
        <v>0.39567377586724</v>
      </c>
      <c r="R26" s="32" t="str">
        <f aca="false">IF(L26="","",IF(ABS(L26)&lt;=O26,"Yes","No"))</f>
        <v>Yes</v>
      </c>
      <c r="S26" s="32" t="str">
        <f aca="false">IF(L26="","",IF(ABS(L26)&lt;=1.96*O26,"Yes","No"))</f>
        <v>Yes</v>
      </c>
      <c r="T26" s="54" t="n">
        <f aca="false">IF(D26="","",ROUND(SQRT(((D26+G26)*O26/100)^2+(J26*(D26+G26)*0.07897)^2),0))</f>
        <v>35</v>
      </c>
      <c r="U26" s="32"/>
    </row>
    <row r="27" customFormat="false" ht="15" hidden="false" customHeight="false" outlineLevel="0" collapsed="false">
      <c r="A27" s="32" t="s">
        <v>127</v>
      </c>
      <c r="B27" s="32" t="s">
        <v>162</v>
      </c>
      <c r="C27" s="32" t="s">
        <v>164</v>
      </c>
      <c r="D27" s="54" t="n">
        <v>151</v>
      </c>
      <c r="E27" s="54" t="n">
        <v>184</v>
      </c>
      <c r="F27" s="65" t="n">
        <f aca="false">IF(E27="","",D27-E27)</f>
        <v>-33</v>
      </c>
      <c r="G27" s="54" t="n">
        <v>311</v>
      </c>
      <c r="H27" s="54" t="n">
        <v>363</v>
      </c>
      <c r="I27" s="65" t="n">
        <f aca="false">IF(H27="","",G27-H27)</f>
        <v>-52</v>
      </c>
      <c r="J27" s="55" t="n">
        <f aca="false">IF(OR(D27="",D27+G27=0),"",D27/(D27+G27))</f>
        <v>0.326839826839827</v>
      </c>
      <c r="K27" s="55" t="n">
        <f aca="false">IF(E27="","",E27/(E27+H27))</f>
        <v>0.336380255941499</v>
      </c>
      <c r="L27" s="66" t="n">
        <f aca="false">IF(OR(K27="",J27=""),"",(J27-K27)*100)</f>
        <v>-0.954042910167224</v>
      </c>
      <c r="M27" s="36" t="n">
        <v>4.97515959270172</v>
      </c>
      <c r="N27" s="36" t="n">
        <v>2.06783357809369</v>
      </c>
      <c r="O27" s="36" t="n">
        <f aca="false">SQRT(M27^2+N27^2)</f>
        <v>5.38777771252152</v>
      </c>
      <c r="P27" s="55" t="n">
        <f aca="false">IF(J27="","",MAX(0,J27-1.96*O27/100))</f>
        <v>0.221239383674405</v>
      </c>
      <c r="Q27" s="55" t="n">
        <f aca="false">IF(J27="","",MIN(1,J27+1.96*O27/100))</f>
        <v>0.432440270005249</v>
      </c>
      <c r="R27" s="32" t="str">
        <f aca="false">IF(L27="","",IF(ABS(L27)&lt;=O27,"Yes","No"))</f>
        <v>Yes</v>
      </c>
      <c r="S27" s="32" t="str">
        <f aca="false">IF(L27="","",IF(ABS(L27)&lt;=1.96*O27,"Yes","No"))</f>
        <v>Yes</v>
      </c>
      <c r="T27" s="54" t="n">
        <f aca="false">IF(D27="","",ROUND(SQRT(((D27+G27)*O27/100)^2+(J27*(D27+G27)*0.12018)^2),0))</f>
        <v>31</v>
      </c>
      <c r="U27" s="32"/>
    </row>
    <row r="28" customFormat="false" ht="15" hidden="false" customHeight="false" outlineLevel="0" collapsed="false">
      <c r="A28" s="32" t="s">
        <v>127</v>
      </c>
      <c r="B28" s="32" t="s">
        <v>165</v>
      </c>
      <c r="C28" s="32" t="s">
        <v>166</v>
      </c>
      <c r="D28" s="54" t="n">
        <v>89</v>
      </c>
      <c r="E28" s="54" t="n">
        <v>101</v>
      </c>
      <c r="F28" s="65" t="n">
        <f aca="false">IF(E28="","",D28-E28)</f>
        <v>-12</v>
      </c>
      <c r="G28" s="54" t="n">
        <v>255</v>
      </c>
      <c r="H28" s="54" t="n">
        <v>288</v>
      </c>
      <c r="I28" s="65" t="n">
        <f aca="false">IF(H28="","",G28-H28)</f>
        <v>-33</v>
      </c>
      <c r="J28" s="55" t="n">
        <f aca="false">IF(OR(D28="",D28+G28=0),"",D28/(D28+G28))</f>
        <v>0.258720930232558</v>
      </c>
      <c r="K28" s="55" t="n">
        <f aca="false">IF(E28="","",E28/(E28+H28))</f>
        <v>0.259640102827764</v>
      </c>
      <c r="L28" s="66" t="n">
        <f aca="false">IF(OR(K28="",J28=""),"",(J28-K28)*100)</f>
        <v>-0.0919172595205353</v>
      </c>
      <c r="M28" s="36" t="n">
        <v>4.97515959270172</v>
      </c>
      <c r="N28" s="36" t="n">
        <v>2.06783357809369</v>
      </c>
      <c r="O28" s="36" t="n">
        <f aca="false">SQRT(M28^2+N28^2)</f>
        <v>5.38777771252152</v>
      </c>
      <c r="P28" s="55" t="n">
        <f aca="false">IF(J28="","",MAX(0,J28-1.96*O28/100))</f>
        <v>0.153120487067136</v>
      </c>
      <c r="Q28" s="55" t="n">
        <f aca="false">IF(J28="","",MIN(1,J28+1.96*O28/100))</f>
        <v>0.36432137339798</v>
      </c>
      <c r="R28" s="32" t="str">
        <f aca="false">IF(L28="","",IF(ABS(L28)&lt;=O28,"Yes","No"))</f>
        <v>Yes</v>
      </c>
      <c r="S28" s="32" t="str">
        <f aca="false">IF(L28="","",IF(ABS(L28)&lt;=1.96*O28,"Yes","No"))</f>
        <v>Yes</v>
      </c>
      <c r="T28" s="54" t="n">
        <f aca="false">IF(D28="","",ROUND(SQRT(((D28+G28)*O28/100)^2+(J28*(D28+G28)*0.12018)^2),0))</f>
        <v>21</v>
      </c>
      <c r="U28" s="32"/>
    </row>
    <row r="29" customFormat="false" ht="15" hidden="false" customHeight="false" outlineLevel="0" collapsed="false">
      <c r="A29" s="32" t="s">
        <v>127</v>
      </c>
      <c r="B29" s="32" t="s">
        <v>165</v>
      </c>
      <c r="C29" s="32" t="s">
        <v>167</v>
      </c>
      <c r="D29" s="54" t="n">
        <v>78</v>
      </c>
      <c r="E29" s="54" t="n">
        <v>95</v>
      </c>
      <c r="F29" s="65" t="n">
        <f aca="false">IF(E29="","",D29-E29)</f>
        <v>-17</v>
      </c>
      <c r="G29" s="54" t="n">
        <v>186</v>
      </c>
      <c r="H29" s="54" t="n">
        <v>211</v>
      </c>
      <c r="I29" s="65" t="n">
        <f aca="false">IF(H29="","",G29-H29)</f>
        <v>-25</v>
      </c>
      <c r="J29" s="55" t="n">
        <f aca="false">IF(OR(D29="",D29+G29=0),"",D29/(D29+G29))</f>
        <v>0.295454545454545</v>
      </c>
      <c r="K29" s="55" t="n">
        <f aca="false">IF(E29="","",E29/(E29+H29))</f>
        <v>0.310457516339869</v>
      </c>
      <c r="L29" s="66" t="n">
        <f aca="false">IF(OR(K29="",J29=""),"",(J29-K29)*100)</f>
        <v>-1.50029708853238</v>
      </c>
      <c r="M29" s="36" t="n">
        <v>4.97515959270172</v>
      </c>
      <c r="N29" s="36" t="n">
        <v>2.06783357809369</v>
      </c>
      <c r="O29" s="36" t="n">
        <f aca="false">SQRT(M29^2+N29^2)</f>
        <v>5.38777771252152</v>
      </c>
      <c r="P29" s="55" t="n">
        <f aca="false">IF(J29="","",MAX(0,J29-1.96*O29/100))</f>
        <v>0.189854102289124</v>
      </c>
      <c r="Q29" s="55" t="n">
        <f aca="false">IF(J29="","",MIN(1,J29+1.96*O29/100))</f>
        <v>0.401054988619967</v>
      </c>
      <c r="R29" s="32" t="str">
        <f aca="false">IF(L29="","",IF(ABS(L29)&lt;=O29,"Yes","No"))</f>
        <v>Yes</v>
      </c>
      <c r="S29" s="32" t="str">
        <f aca="false">IF(L29="","",IF(ABS(L29)&lt;=1.96*O29,"Yes","No"))</f>
        <v>Yes</v>
      </c>
      <c r="T29" s="54" t="n">
        <f aca="false">IF(D29="","",ROUND(SQRT(((D29+G29)*O29/100)^2+(J29*(D29+G29)*0.12018)^2),0))</f>
        <v>17</v>
      </c>
      <c r="U29" s="32"/>
    </row>
    <row r="30" customFormat="false" ht="15" hidden="false" customHeight="false" outlineLevel="0" collapsed="false">
      <c r="A30" s="32" t="s">
        <v>127</v>
      </c>
      <c r="B30" s="32" t="s">
        <v>165</v>
      </c>
      <c r="C30" s="32" t="s">
        <v>168</v>
      </c>
      <c r="D30" s="54" t="n">
        <v>253</v>
      </c>
      <c r="E30" s="54" t="n">
        <v>350</v>
      </c>
      <c r="F30" s="65" t="n">
        <f aca="false">IF(E30="","",D30-E30)</f>
        <v>-97</v>
      </c>
      <c r="G30" s="54" t="n">
        <v>696</v>
      </c>
      <c r="H30" s="54" t="n">
        <v>728</v>
      </c>
      <c r="I30" s="65" t="n">
        <f aca="false">IF(H30="","",G30-H30)</f>
        <v>-32</v>
      </c>
      <c r="J30" s="55" t="n">
        <f aca="false">IF(OR(D30="",D30+G30=0),"",D30/(D30+G30))</f>
        <v>0.266596417281349</v>
      </c>
      <c r="K30" s="55" t="n">
        <f aca="false">IF(E30="","",E30/(E30+H30))</f>
        <v>0.324675324675325</v>
      </c>
      <c r="L30" s="66" t="n">
        <f aca="false">IF(OR(K30="",J30=""),"",(J30-K30)*100)</f>
        <v>-5.80789073939759</v>
      </c>
      <c r="M30" s="36" t="n">
        <v>3.65589688951442</v>
      </c>
      <c r="N30" s="36" t="n">
        <v>2.06783357809369</v>
      </c>
      <c r="O30" s="36" t="n">
        <f aca="false">SQRT(M30^2+N30^2)</f>
        <v>4.20018068342934</v>
      </c>
      <c r="P30" s="55" t="n">
        <f aca="false">IF(J30="","",MAX(0,J30-1.96*O30/100))</f>
        <v>0.184272875886134</v>
      </c>
      <c r="Q30" s="55" t="n">
        <f aca="false">IF(J30="","",MIN(1,J30+1.96*O30/100))</f>
        <v>0.348919958676564</v>
      </c>
      <c r="R30" s="32" t="str">
        <f aca="false">IF(L30="","",IF(ABS(L30)&lt;=O30,"Yes","No"))</f>
        <v>No</v>
      </c>
      <c r="S30" s="32" t="str">
        <f aca="false">IF(L30="","",IF(ABS(L30)&lt;=1.96*O30,"Yes","No"))</f>
        <v>Yes</v>
      </c>
      <c r="T30" s="54" t="n">
        <f aca="false">IF(D30="","",ROUND(SQRT(((D30+G30)*O30/100)^2+(J30*(D30+G30)*0.07933)^2),0))</f>
        <v>45</v>
      </c>
      <c r="U30" s="32"/>
    </row>
    <row r="31" customFormat="false" ht="15" hidden="false" customHeight="false" outlineLevel="0" collapsed="false">
      <c r="A31" s="32" t="s">
        <v>127</v>
      </c>
      <c r="B31" s="32" t="s">
        <v>170</v>
      </c>
      <c r="C31" s="32" t="s">
        <v>171</v>
      </c>
      <c r="D31" s="54" t="n">
        <v>206</v>
      </c>
      <c r="E31" s="54" t="n">
        <v>245</v>
      </c>
      <c r="F31" s="65" t="n">
        <f aca="false">IF(E31="","",D31-E31)</f>
        <v>-39</v>
      </c>
      <c r="G31" s="54" t="n">
        <v>286</v>
      </c>
      <c r="H31" s="54" t="n">
        <v>317</v>
      </c>
      <c r="I31" s="65" t="n">
        <f aca="false">IF(H31="","",G31-H31)</f>
        <v>-31</v>
      </c>
      <c r="J31" s="55" t="n">
        <f aca="false">IF(OR(D31="",D31+G31=0),"",D31/(D31+G31))</f>
        <v>0.41869918699187</v>
      </c>
      <c r="K31" s="55" t="n">
        <f aca="false">IF(E31="","",E31/(E31+H31))</f>
        <v>0.435943060498221</v>
      </c>
      <c r="L31" s="66" t="n">
        <f aca="false">IF(OR(K31="",J31=""),"",(J31-K31)*100)</f>
        <v>-1.72438735063507</v>
      </c>
      <c r="M31" s="36" t="n">
        <v>4.97515959270172</v>
      </c>
      <c r="N31" s="36" t="n">
        <v>2.06783357809369</v>
      </c>
      <c r="O31" s="36" t="n">
        <f aca="false">SQRT(M31^2+N31^2)</f>
        <v>5.38777771252152</v>
      </c>
      <c r="P31" s="55" t="n">
        <f aca="false">IF(J31="","",MAX(0,J31-1.96*O31/100))</f>
        <v>0.313098743826448</v>
      </c>
      <c r="Q31" s="55" t="n">
        <f aca="false">IF(J31="","",MIN(1,J31+1.96*O31/100))</f>
        <v>0.524299630157292</v>
      </c>
      <c r="R31" s="32" t="str">
        <f aca="false">IF(L31="","",IF(ABS(L31)&lt;=O31,"Yes","No"))</f>
        <v>Yes</v>
      </c>
      <c r="S31" s="32" t="str">
        <f aca="false">IF(L31="","",IF(ABS(L31)&lt;=1.96*O31,"Yes","No"))</f>
        <v>Yes</v>
      </c>
      <c r="T31" s="54" t="n">
        <f aca="false">IF(D31="","",ROUND(SQRT(((D31+G31)*O31/100)^2+(J31*(D31+G31)*0.12018)^2),0))</f>
        <v>36</v>
      </c>
      <c r="U31" s="32"/>
    </row>
    <row r="32" customFormat="false" ht="15" hidden="false" customHeight="false" outlineLevel="0" collapsed="false">
      <c r="A32" s="32" t="s">
        <v>127</v>
      </c>
      <c r="B32" s="32" t="s">
        <v>170</v>
      </c>
      <c r="C32" s="32" t="s">
        <v>172</v>
      </c>
      <c r="D32" s="54" t="n">
        <v>217</v>
      </c>
      <c r="E32" s="54" t="n">
        <v>243</v>
      </c>
      <c r="F32" s="65" t="n">
        <f aca="false">IF(E32="","",D32-E32)</f>
        <v>-26</v>
      </c>
      <c r="G32" s="54" t="n">
        <v>315</v>
      </c>
      <c r="H32" s="54" t="n">
        <v>389</v>
      </c>
      <c r="I32" s="65" t="n">
        <f aca="false">IF(H32="","",G32-H32)</f>
        <v>-74</v>
      </c>
      <c r="J32" s="55" t="n">
        <f aca="false">IF(OR(D32="",D32+G32=0),"",D32/(D32+G32))</f>
        <v>0.407894736842105</v>
      </c>
      <c r="K32" s="55" t="n">
        <f aca="false">IF(E32="","",E32/(E32+H32))</f>
        <v>0.384493670886076</v>
      </c>
      <c r="L32" s="66" t="n">
        <f aca="false">IF(OR(K32="",J32=""),"",(J32-K32)*100)</f>
        <v>2.34010659560293</v>
      </c>
      <c r="M32" s="36" t="n">
        <v>3.80517164421398</v>
      </c>
      <c r="N32" s="36" t="n">
        <v>2.06783357809369</v>
      </c>
      <c r="O32" s="36" t="n">
        <f aca="false">SQRT(M32^2+N32^2)</f>
        <v>4.33073515105944</v>
      </c>
      <c r="P32" s="55" t="n">
        <f aca="false">IF(J32="","",MAX(0,J32-1.96*O32/100))</f>
        <v>0.32301232788134</v>
      </c>
      <c r="Q32" s="55" t="n">
        <f aca="false">IF(J32="","",MIN(1,J32+1.96*O32/100))</f>
        <v>0.49277714580287</v>
      </c>
      <c r="R32" s="32" t="str">
        <f aca="false">IF(L32="","",IF(ABS(L32)&lt;=O32,"Yes","No"))</f>
        <v>Yes</v>
      </c>
      <c r="S32" s="32" t="str">
        <f aca="false">IF(L32="","",IF(ABS(L32)&lt;=1.96*O32,"Yes","No"))</f>
        <v>Yes</v>
      </c>
      <c r="T32" s="54" t="n">
        <f aca="false">IF(D32="","",ROUND(SQRT(((D32+G32)*O32/100)^2+(J32*(D32+G32)*0.07897)^2),0))</f>
        <v>29</v>
      </c>
      <c r="U32" s="32"/>
    </row>
    <row r="33" customFormat="false" ht="15" hidden="false" customHeight="false" outlineLevel="0" collapsed="false">
      <c r="A33" s="32" t="s">
        <v>127</v>
      </c>
      <c r="B33" s="32" t="s">
        <v>173</v>
      </c>
      <c r="C33" s="32" t="s">
        <v>173</v>
      </c>
      <c r="D33" s="54" t="n">
        <v>97</v>
      </c>
      <c r="E33" s="54" t="n">
        <v>96</v>
      </c>
      <c r="F33" s="65" t="n">
        <f aca="false">IF(E33="","",D33-E33)</f>
        <v>1</v>
      </c>
      <c r="G33" s="54" t="n">
        <v>395</v>
      </c>
      <c r="H33" s="54" t="n">
        <v>444</v>
      </c>
      <c r="I33" s="65" t="n">
        <f aca="false">IF(H33="","",G33-H33)</f>
        <v>-49</v>
      </c>
      <c r="J33" s="55" t="n">
        <f aca="false">IF(OR(D33="",D33+G33=0),"",D33/(D33+G33))</f>
        <v>0.197154471544715</v>
      </c>
      <c r="K33" s="55" t="n">
        <f aca="false">IF(E33="","",E33/(E33+H33))</f>
        <v>0.177777777777778</v>
      </c>
      <c r="L33" s="66" t="n">
        <f aca="false">IF(OR(K33="",J33=""),"",(J33-K33)*100)</f>
        <v>1.93766937669377</v>
      </c>
      <c r="M33" s="36" t="n">
        <v>4.97515959270172</v>
      </c>
      <c r="N33" s="36" t="n">
        <v>2.06783357809369</v>
      </c>
      <c r="O33" s="36" t="n">
        <f aca="false">SQRT(M33^2+N33^2)</f>
        <v>5.38777771252152</v>
      </c>
      <c r="P33" s="55" t="n">
        <f aca="false">IF(J33="","",MAX(0,J33-1.96*O33/100))</f>
        <v>0.0915540283792936</v>
      </c>
      <c r="Q33" s="55" t="n">
        <f aca="false">IF(J33="","",MIN(1,J33+1.96*O33/100))</f>
        <v>0.302754914710137</v>
      </c>
      <c r="R33" s="32" t="str">
        <f aca="false">IF(L33="","",IF(ABS(L33)&lt;=O33,"Yes","No"))</f>
        <v>Yes</v>
      </c>
      <c r="S33" s="32" t="str">
        <f aca="false">IF(L33="","",IF(ABS(L33)&lt;=1.96*O33,"Yes","No"))</f>
        <v>Yes</v>
      </c>
      <c r="T33" s="54" t="n">
        <f aca="false">IF(D33="","",ROUND(SQRT(((D33+G33)*O33/100)^2+(J33*(D33+G33)*0.12018)^2),0))</f>
        <v>29</v>
      </c>
      <c r="U33" s="32"/>
    </row>
    <row r="34" customFormat="false" ht="15" hidden="false" customHeight="false" outlineLevel="0" collapsed="false">
      <c r="A34" s="32" t="s">
        <v>127</v>
      </c>
      <c r="B34" s="32" t="s">
        <v>174</v>
      </c>
      <c r="C34" s="32" t="s">
        <v>175</v>
      </c>
      <c r="D34" s="54" t="n">
        <v>209</v>
      </c>
      <c r="E34" s="54" t="n">
        <v>241</v>
      </c>
      <c r="F34" s="65" t="n">
        <f aca="false">IF(E34="","",D34-E34)</f>
        <v>-32</v>
      </c>
      <c r="G34" s="54" t="n">
        <v>410</v>
      </c>
      <c r="H34" s="54" t="n">
        <v>438</v>
      </c>
      <c r="I34" s="65" t="n">
        <f aca="false">IF(H34="","",G34-H34)</f>
        <v>-28</v>
      </c>
      <c r="J34" s="55" t="n">
        <f aca="false">IF(OR(D34="",D34+G34=0),"",D34/(D34+G34))</f>
        <v>0.337641357027464</v>
      </c>
      <c r="K34" s="55" t="n">
        <f aca="false">IF(E34="","",E34/(E34+H34))</f>
        <v>0.354933726067747</v>
      </c>
      <c r="L34" s="66" t="n">
        <f aca="false">IF(OR(K34="",J34=""),"",(J34-K34)*100)</f>
        <v>-1.7292369040283</v>
      </c>
      <c r="M34" s="36" t="n">
        <v>3.80517164421398</v>
      </c>
      <c r="N34" s="36" t="n">
        <v>2.06783357809369</v>
      </c>
      <c r="O34" s="36" t="n">
        <f aca="false">SQRT(M34^2+N34^2)</f>
        <v>4.33073515105944</v>
      </c>
      <c r="P34" s="55" t="n">
        <f aca="false">IF(J34="","",MAX(0,J34-1.96*O34/100))</f>
        <v>0.252758948066699</v>
      </c>
      <c r="Q34" s="55" t="n">
        <f aca="false">IF(J34="","",MIN(1,J34+1.96*O34/100))</f>
        <v>0.422523765988229</v>
      </c>
      <c r="R34" s="32" t="str">
        <f aca="false">IF(L34="","",IF(ABS(L34)&lt;=O34,"Yes","No"))</f>
        <v>Yes</v>
      </c>
      <c r="S34" s="32" t="str">
        <f aca="false">IF(L34="","",IF(ABS(L34)&lt;=1.96*O34,"Yes","No"))</f>
        <v>Yes</v>
      </c>
      <c r="T34" s="54" t="n">
        <f aca="false">IF(D34="","",ROUND(SQRT(((D34+G34)*O34/100)^2+(J34*(D34+G34)*0.07897)^2),0))</f>
        <v>31</v>
      </c>
      <c r="U34" s="32"/>
    </row>
    <row r="35" customFormat="false" ht="15" hidden="false" customHeight="false" outlineLevel="0" collapsed="false">
      <c r="A35" s="32" t="s">
        <v>127</v>
      </c>
      <c r="B35" s="32" t="s">
        <v>174</v>
      </c>
      <c r="C35" s="32" t="s">
        <v>176</v>
      </c>
      <c r="D35" s="54" t="n">
        <v>336</v>
      </c>
      <c r="E35" s="54" t="n">
        <v>392</v>
      </c>
      <c r="F35" s="65" t="n">
        <f aca="false">IF(E35="","",D35-E35)</f>
        <v>-56</v>
      </c>
      <c r="G35" s="54" t="n">
        <v>526</v>
      </c>
      <c r="H35" s="54" t="n">
        <v>544</v>
      </c>
      <c r="I35" s="65" t="n">
        <f aca="false">IF(H35="","",G35-H35)</f>
        <v>-18</v>
      </c>
      <c r="J35" s="55" t="n">
        <f aca="false">IF(OR(D35="",D35+G35=0),"",D35/(D35+G35))</f>
        <v>0.389791183294664</v>
      </c>
      <c r="K35" s="55" t="n">
        <f aca="false">IF(E35="","",E35/(E35+H35))</f>
        <v>0.418803418803419</v>
      </c>
      <c r="L35" s="66" t="n">
        <f aca="false">IF(OR(K35="",J35=""),"",(J35-K35)*100)</f>
        <v>-2.90122355087553</v>
      </c>
      <c r="M35" s="36" t="n">
        <v>3.65589688951442</v>
      </c>
      <c r="N35" s="36" t="n">
        <v>2.06783357809369</v>
      </c>
      <c r="O35" s="36" t="n">
        <f aca="false">SQRT(M35^2+N35^2)</f>
        <v>4.20018068342934</v>
      </c>
      <c r="P35" s="55" t="n">
        <f aca="false">IF(J35="","",MAX(0,J35-1.96*O35/100))</f>
        <v>0.307467641899449</v>
      </c>
      <c r="Q35" s="55" t="n">
        <f aca="false">IF(J35="","",MIN(1,J35+1.96*O35/100))</f>
        <v>0.472114724689879</v>
      </c>
      <c r="R35" s="32" t="str">
        <f aca="false">IF(L35="","",IF(ABS(L35)&lt;=O35,"Yes","No"))</f>
        <v>Yes</v>
      </c>
      <c r="S35" s="32" t="str">
        <f aca="false">IF(L35="","",IF(ABS(L35)&lt;=1.96*O35,"Yes","No"))</f>
        <v>Yes</v>
      </c>
      <c r="T35" s="54" t="n">
        <f aca="false">IF(D35="","",ROUND(SQRT(((D35+G35)*O35/100)^2+(J35*(D35+G35)*0.07933)^2),0))</f>
        <v>45</v>
      </c>
      <c r="U35" s="32"/>
    </row>
    <row r="36" customFormat="false" ht="15" hidden="false" customHeight="false" outlineLevel="0" collapsed="false">
      <c r="A36" s="32" t="s">
        <v>127</v>
      </c>
      <c r="B36" s="32" t="s">
        <v>174</v>
      </c>
      <c r="C36" s="32" t="s">
        <v>177</v>
      </c>
      <c r="D36" s="54" t="n">
        <v>91</v>
      </c>
      <c r="E36" s="54" t="n">
        <v>104</v>
      </c>
      <c r="F36" s="65" t="n">
        <f aca="false">IF(E36="","",D36-E36)</f>
        <v>-13</v>
      </c>
      <c r="G36" s="54" t="n">
        <v>162</v>
      </c>
      <c r="H36" s="54" t="n">
        <v>190</v>
      </c>
      <c r="I36" s="65" t="n">
        <f aca="false">IF(H36="","",G36-H36)</f>
        <v>-28</v>
      </c>
      <c r="J36" s="55" t="n">
        <f aca="false">IF(OR(D36="",D36+G36=0),"",D36/(D36+G36))</f>
        <v>0.359683794466403</v>
      </c>
      <c r="K36" s="55" t="n">
        <f aca="false">IF(E36="","",E36/(E36+H36))</f>
        <v>0.353741496598639</v>
      </c>
      <c r="L36" s="66" t="n">
        <f aca="false">IF(OR(K36="",J36=""),"",(J36-K36)*100)</f>
        <v>0.594229786776368</v>
      </c>
      <c r="M36" s="36" t="n">
        <v>4.97515959270172</v>
      </c>
      <c r="N36" s="36" t="n">
        <v>2.06783357809369</v>
      </c>
      <c r="O36" s="36" t="n">
        <f aca="false">SQRT(M36^2+N36^2)</f>
        <v>5.38777771252152</v>
      </c>
      <c r="P36" s="55" t="n">
        <f aca="false">IF(J36="","",MAX(0,J36-1.96*O36/100))</f>
        <v>0.254083351300981</v>
      </c>
      <c r="Q36" s="55" t="n">
        <f aca="false">IF(J36="","",MIN(1,J36+1.96*O36/100))</f>
        <v>0.465284237631825</v>
      </c>
      <c r="R36" s="32" t="str">
        <f aca="false">IF(L36="","",IF(ABS(L36)&lt;=O36,"Yes","No"))</f>
        <v>Yes</v>
      </c>
      <c r="S36" s="32" t="str">
        <f aca="false">IF(L36="","",IF(ABS(L36)&lt;=1.96*O36,"Yes","No"))</f>
        <v>Yes</v>
      </c>
      <c r="T36" s="54" t="n">
        <f aca="false">IF(D36="","",ROUND(SQRT(((D36+G36)*O36/100)^2+(J36*(D36+G36)*0.12018)^2),0))</f>
        <v>17</v>
      </c>
      <c r="U36" s="32"/>
    </row>
    <row r="37" customFormat="false" ht="15" hidden="false" customHeight="false" outlineLevel="0" collapsed="false">
      <c r="A37" s="32" t="s">
        <v>127</v>
      </c>
      <c r="B37" s="32" t="s">
        <v>178</v>
      </c>
      <c r="C37" s="32" t="s">
        <v>178</v>
      </c>
      <c r="D37" s="54" t="n">
        <v>51</v>
      </c>
      <c r="E37" s="54" t="n">
        <v>51</v>
      </c>
      <c r="F37" s="65" t="n">
        <f aca="false">IF(E37="","",D37-E37)</f>
        <v>0</v>
      </c>
      <c r="G37" s="54" t="n">
        <v>124</v>
      </c>
      <c r="H37" s="54" t="n">
        <v>136</v>
      </c>
      <c r="I37" s="65" t="n">
        <f aca="false">IF(H37="","",G37-H37)</f>
        <v>-12</v>
      </c>
      <c r="J37" s="55" t="n">
        <f aca="false">IF(OR(D37="",D37+G37=0),"",D37/(D37+G37))</f>
        <v>0.291428571428571</v>
      </c>
      <c r="K37" s="55" t="n">
        <f aca="false">IF(E37="","",E37/(E37+H37))</f>
        <v>0.272727272727273</v>
      </c>
      <c r="L37" s="66" t="n">
        <f aca="false">IF(OR(K37="",J37=""),"",(J37-K37)*100)</f>
        <v>1.87012987012987</v>
      </c>
      <c r="M37" s="36" t="n">
        <v>4.97515959270172</v>
      </c>
      <c r="N37" s="36" t="n">
        <v>2.06783357809369</v>
      </c>
      <c r="O37" s="36" t="n">
        <f aca="false">SQRT(M37^2+N37^2)</f>
        <v>5.38777771252152</v>
      </c>
      <c r="P37" s="55" t="n">
        <f aca="false">IF(J37="","",MAX(0,J37-1.96*O37/100))</f>
        <v>0.18582812826315</v>
      </c>
      <c r="Q37" s="55" t="n">
        <f aca="false">IF(J37="","",MIN(1,J37+1.96*O37/100))</f>
        <v>0.397029014593993</v>
      </c>
      <c r="R37" s="32" t="str">
        <f aca="false">IF(L37="","",IF(ABS(L37)&lt;=O37,"Yes","No"))</f>
        <v>Yes</v>
      </c>
      <c r="S37" s="32" t="str">
        <f aca="false">IF(L37="","",IF(ABS(L37)&lt;=1.96*O37,"Yes","No"))</f>
        <v>Yes</v>
      </c>
      <c r="T37" s="54" t="n">
        <f aca="false">IF(D37="","",ROUND(SQRT(((D37+G37)*O37/100)^2+(J37*(D37+G37)*0.12018)^2),0))</f>
        <v>11</v>
      </c>
      <c r="U37" s="32"/>
    </row>
    <row r="38" customFormat="false" ht="15" hidden="false" customHeight="false" outlineLevel="0" collapsed="false">
      <c r="A38" s="32" t="s">
        <v>127</v>
      </c>
      <c r="B38" s="32" t="s">
        <v>179</v>
      </c>
      <c r="C38" s="32" t="s">
        <v>180</v>
      </c>
      <c r="D38" s="54" t="n">
        <v>280</v>
      </c>
      <c r="E38" s="54" t="n">
        <v>321</v>
      </c>
      <c r="F38" s="65" t="n">
        <f aca="false">IF(E38="","",D38-E38)</f>
        <v>-41</v>
      </c>
      <c r="G38" s="54" t="n">
        <v>408</v>
      </c>
      <c r="H38" s="54" t="n">
        <v>505</v>
      </c>
      <c r="I38" s="65" t="n">
        <f aca="false">IF(H38="","",G38-H38)</f>
        <v>-97</v>
      </c>
      <c r="J38" s="55" t="n">
        <f aca="false">IF(OR(D38="",D38+G38=0),"",D38/(D38+G38))</f>
        <v>0.406976744186047</v>
      </c>
      <c r="K38" s="55" t="n">
        <f aca="false">IF(E38="","",E38/(E38+H38))</f>
        <v>0.38861985472155</v>
      </c>
      <c r="L38" s="66" t="n">
        <f aca="false">IF(OR(K38="",J38=""),"",(J38-K38)*100)</f>
        <v>1.83568894644969</v>
      </c>
      <c r="M38" s="36" t="n">
        <v>3.80517164421398</v>
      </c>
      <c r="N38" s="36" t="n">
        <v>2.06783357809369</v>
      </c>
      <c r="O38" s="36" t="n">
        <f aca="false">SQRT(M38^2+N38^2)</f>
        <v>4.33073515105944</v>
      </c>
      <c r="P38" s="55" t="n">
        <f aca="false">IF(J38="","",MAX(0,J38-1.96*O38/100))</f>
        <v>0.322094335225281</v>
      </c>
      <c r="Q38" s="55" t="n">
        <f aca="false">IF(J38="","",MIN(1,J38+1.96*O38/100))</f>
        <v>0.491859153146812</v>
      </c>
      <c r="R38" s="32" t="str">
        <f aca="false">IF(L38="","",IF(ABS(L38)&lt;=O38,"Yes","No"))</f>
        <v>Yes</v>
      </c>
      <c r="S38" s="32" t="str">
        <f aca="false">IF(L38="","",IF(ABS(L38)&lt;=1.96*O38,"Yes","No"))</f>
        <v>Yes</v>
      </c>
      <c r="T38" s="54" t="n">
        <f aca="false">IF(D38="","",ROUND(SQRT(((D38+G38)*O38/100)^2+(J38*(D38+G38)*0.07897)^2),0))</f>
        <v>37</v>
      </c>
      <c r="U38" s="32"/>
    </row>
    <row r="39" customFormat="false" ht="15" hidden="false" customHeight="false" outlineLevel="0" collapsed="false">
      <c r="A39" s="32" t="s">
        <v>127</v>
      </c>
      <c r="B39" s="32" t="s">
        <v>179</v>
      </c>
      <c r="C39" s="32" t="s">
        <v>181</v>
      </c>
      <c r="D39" s="54" t="n">
        <v>210</v>
      </c>
      <c r="E39" s="54" t="n">
        <v>237</v>
      </c>
      <c r="F39" s="65" t="n">
        <f aca="false">IF(E39="","",D39-E39)</f>
        <v>-27</v>
      </c>
      <c r="G39" s="54" t="n">
        <v>328</v>
      </c>
      <c r="H39" s="54" t="n">
        <v>381</v>
      </c>
      <c r="I39" s="65" t="n">
        <f aca="false">IF(H39="","",G39-H39)</f>
        <v>-53</v>
      </c>
      <c r="J39" s="55" t="n">
        <f aca="false">IF(OR(D39="",D39+G39=0),"",D39/(D39+G39))</f>
        <v>0.390334572490706</v>
      </c>
      <c r="K39" s="55" t="n">
        <f aca="false">IF(E39="","",E39/(E39+H39))</f>
        <v>0.383495145631068</v>
      </c>
      <c r="L39" s="66" t="n">
        <f aca="false">IF(OR(K39="",J39=""),"",(J39-K39)*100)</f>
        <v>0.683942685963834</v>
      </c>
      <c r="M39" s="36" t="n">
        <v>3.80517164421398</v>
      </c>
      <c r="N39" s="36" t="n">
        <v>2.06783357809369</v>
      </c>
      <c r="O39" s="36" t="n">
        <f aca="false">SQRT(M39^2+N39^2)</f>
        <v>4.33073515105944</v>
      </c>
      <c r="P39" s="55" t="n">
        <f aca="false">IF(J39="","",MAX(0,J39-1.96*O39/100))</f>
        <v>0.305452163529941</v>
      </c>
      <c r="Q39" s="55" t="n">
        <f aca="false">IF(J39="","",MIN(1,J39+1.96*O39/100))</f>
        <v>0.475216981451471</v>
      </c>
      <c r="R39" s="32" t="str">
        <f aca="false">IF(L39="","",IF(ABS(L39)&lt;=O39,"Yes","No"))</f>
        <v>Yes</v>
      </c>
      <c r="S39" s="32" t="str">
        <f aca="false">IF(L39="","",IF(ABS(L39)&lt;=1.96*O39,"Yes","No"))</f>
        <v>Yes</v>
      </c>
      <c r="T39" s="54" t="n">
        <f aca="false">IF(D39="","",ROUND(SQRT(((D39+G39)*O39/100)^2+(J39*(D39+G39)*0.07897)^2),0))</f>
        <v>29</v>
      </c>
      <c r="U39" s="32"/>
    </row>
    <row r="40" customFormat="false" ht="15" hidden="false" customHeight="false" outlineLevel="0" collapsed="false">
      <c r="A40" s="32" t="s">
        <v>127</v>
      </c>
      <c r="B40" s="32" t="s">
        <v>179</v>
      </c>
      <c r="C40" s="32" t="s">
        <v>182</v>
      </c>
      <c r="D40" s="54" t="n">
        <v>330</v>
      </c>
      <c r="E40" s="54" t="n">
        <v>378</v>
      </c>
      <c r="F40" s="65" t="n">
        <f aca="false">IF(E40="","",D40-E40)</f>
        <v>-48</v>
      </c>
      <c r="G40" s="54" t="n">
        <v>508</v>
      </c>
      <c r="H40" s="54" t="n">
        <v>574</v>
      </c>
      <c r="I40" s="65" t="n">
        <f aca="false">IF(H40="","",G40-H40)</f>
        <v>-66</v>
      </c>
      <c r="J40" s="55" t="n">
        <f aca="false">IF(OR(D40="",D40+G40=0),"",D40/(D40+G40))</f>
        <v>0.393794749403341</v>
      </c>
      <c r="K40" s="55" t="n">
        <f aca="false">IF(E40="","",E40/(E40+H40))</f>
        <v>0.397058823529412</v>
      </c>
      <c r="L40" s="66" t="n">
        <f aca="false">IF(OR(K40="",J40=""),"",(J40-K40)*100)</f>
        <v>-0.326407412607044</v>
      </c>
      <c r="M40" s="36" t="n">
        <v>3.80517164421398</v>
      </c>
      <c r="N40" s="36" t="n">
        <v>2.06783357809369</v>
      </c>
      <c r="O40" s="36" t="n">
        <f aca="false">SQRT(M40^2+N40^2)</f>
        <v>4.33073515105944</v>
      </c>
      <c r="P40" s="55" t="n">
        <f aca="false">IF(J40="","",MAX(0,J40-1.96*O40/100))</f>
        <v>0.308912340442576</v>
      </c>
      <c r="Q40" s="55" t="n">
        <f aca="false">IF(J40="","",MIN(1,J40+1.96*O40/100))</f>
        <v>0.478677158364106</v>
      </c>
      <c r="R40" s="32" t="str">
        <f aca="false">IF(L40="","",IF(ABS(L40)&lt;=O40,"Yes","No"))</f>
        <v>Yes</v>
      </c>
      <c r="S40" s="32" t="str">
        <f aca="false">IF(L40="","",IF(ABS(L40)&lt;=1.96*O40,"Yes","No"))</f>
        <v>Yes</v>
      </c>
      <c r="T40" s="54" t="n">
        <f aca="false">IF(D40="","",ROUND(SQRT(((D40+G40)*O40/100)^2+(J40*(D40+G40)*0.07897)^2),0))</f>
        <v>45</v>
      </c>
      <c r="U40" s="32"/>
    </row>
    <row r="41" customFormat="false" ht="15" hidden="false" customHeight="false" outlineLevel="0" collapsed="false">
      <c r="A41" s="32" t="s">
        <v>127</v>
      </c>
      <c r="B41" s="32" t="s">
        <v>179</v>
      </c>
      <c r="C41" s="32" t="s">
        <v>183</v>
      </c>
      <c r="D41" s="54" t="n">
        <v>286</v>
      </c>
      <c r="E41" s="54" t="n">
        <v>322</v>
      </c>
      <c r="F41" s="65" t="n">
        <f aca="false">IF(E41="","",D41-E41)</f>
        <v>-36</v>
      </c>
      <c r="G41" s="54" t="n">
        <v>542</v>
      </c>
      <c r="H41" s="54" t="n">
        <v>710</v>
      </c>
      <c r="I41" s="65" t="n">
        <f aca="false">IF(H41="","",G41-H41)</f>
        <v>-168</v>
      </c>
      <c r="J41" s="55" t="n">
        <f aca="false">IF(OR(D41="",D41+G41=0),"",D41/(D41+G41))</f>
        <v>0.345410628019324</v>
      </c>
      <c r="K41" s="55" t="n">
        <f aca="false">IF(E41="","",E41/(E41+H41))</f>
        <v>0.312015503875969</v>
      </c>
      <c r="L41" s="66" t="n">
        <f aca="false">IF(OR(K41="",J41=""),"",(J41-K41)*100)</f>
        <v>3.33951241433547</v>
      </c>
      <c r="M41" s="36" t="n">
        <v>3.80517164421398</v>
      </c>
      <c r="N41" s="36" t="n">
        <v>2.06783357809369</v>
      </c>
      <c r="O41" s="36" t="n">
        <f aca="false">SQRT(M41^2+N41^2)</f>
        <v>4.33073515105944</v>
      </c>
      <c r="P41" s="55" t="n">
        <f aca="false">IF(J41="","",MAX(0,J41-1.96*O41/100))</f>
        <v>0.260528219058559</v>
      </c>
      <c r="Q41" s="55" t="n">
        <f aca="false">IF(J41="","",MIN(1,J41+1.96*O41/100))</f>
        <v>0.430293036980089</v>
      </c>
      <c r="R41" s="32" t="str">
        <f aca="false">IF(L41="","",IF(ABS(L41)&lt;=O41,"Yes","No"))</f>
        <v>Yes</v>
      </c>
      <c r="S41" s="32" t="str">
        <f aca="false">IF(L41="","",IF(ABS(L41)&lt;=1.96*O41,"Yes","No"))</f>
        <v>Yes</v>
      </c>
      <c r="T41" s="54" t="n">
        <f aca="false">IF(D41="","",ROUND(SQRT(((D41+G41)*O41/100)^2+(J41*(D41+G41)*0.07897)^2),0))</f>
        <v>42</v>
      </c>
      <c r="U41" s="32"/>
    </row>
    <row r="42" customFormat="false" ht="15" hidden="false" customHeight="false" outlineLevel="0" collapsed="false">
      <c r="A42" s="32" t="s">
        <v>127</v>
      </c>
      <c r="B42" s="32" t="s">
        <v>179</v>
      </c>
      <c r="C42" s="32" t="s">
        <v>184</v>
      </c>
      <c r="D42" s="54" t="n">
        <v>266</v>
      </c>
      <c r="E42" s="54" t="n">
        <v>316</v>
      </c>
      <c r="F42" s="65" t="n">
        <f aca="false">IF(E42="","",D42-E42)</f>
        <v>-50</v>
      </c>
      <c r="G42" s="54" t="n">
        <v>484</v>
      </c>
      <c r="H42" s="54" t="n">
        <v>580</v>
      </c>
      <c r="I42" s="65" t="n">
        <f aca="false">IF(H42="","",G42-H42)</f>
        <v>-96</v>
      </c>
      <c r="J42" s="55" t="n">
        <f aca="false">IF(OR(D42="",D42+G42=0),"",D42/(D42+G42))</f>
        <v>0.354666666666667</v>
      </c>
      <c r="K42" s="55" t="n">
        <f aca="false">IF(E42="","",E42/(E42+H42))</f>
        <v>0.352678571428571</v>
      </c>
      <c r="L42" s="66" t="n">
        <f aca="false">IF(OR(K42="",J42=""),"",(J42-K42)*100)</f>
        <v>0.198809523809523</v>
      </c>
      <c r="M42" s="36" t="n">
        <v>3.80517164421398</v>
      </c>
      <c r="N42" s="36" t="n">
        <v>2.06783357809369</v>
      </c>
      <c r="O42" s="36" t="n">
        <f aca="false">SQRT(M42^2+N42^2)</f>
        <v>4.33073515105944</v>
      </c>
      <c r="P42" s="55" t="n">
        <f aca="false">IF(J42="","",MAX(0,J42-1.96*O42/100))</f>
        <v>0.269784257705902</v>
      </c>
      <c r="Q42" s="55" t="n">
        <f aca="false">IF(J42="","",MIN(1,J42+1.96*O42/100))</f>
        <v>0.439549075627432</v>
      </c>
      <c r="R42" s="32" t="str">
        <f aca="false">IF(L42="","",IF(ABS(L42)&lt;=O42,"Yes","No"))</f>
        <v>Yes</v>
      </c>
      <c r="S42" s="32" t="str">
        <f aca="false">IF(L42="","",IF(ABS(L42)&lt;=1.96*O42,"Yes","No"))</f>
        <v>Yes</v>
      </c>
      <c r="T42" s="54" t="n">
        <f aca="false">IF(D42="","",ROUND(SQRT(((D42+G42)*O42/100)^2+(J42*(D42+G42)*0.07897)^2),0))</f>
        <v>39</v>
      </c>
      <c r="U42" s="32"/>
    </row>
    <row r="43" customFormat="false" ht="15" hidden="false" customHeight="false" outlineLevel="0" collapsed="false">
      <c r="A43" s="32" t="s">
        <v>127</v>
      </c>
      <c r="B43" s="32" t="s">
        <v>185</v>
      </c>
      <c r="C43" s="32" t="s">
        <v>186</v>
      </c>
      <c r="D43" s="54" t="n">
        <v>127</v>
      </c>
      <c r="E43" s="54" t="n">
        <v>138</v>
      </c>
      <c r="F43" s="65" t="n">
        <f aca="false">IF(E43="","",D43-E43)</f>
        <v>-11</v>
      </c>
      <c r="G43" s="54" t="n">
        <v>150</v>
      </c>
      <c r="H43" s="54" t="n">
        <v>150</v>
      </c>
      <c r="I43" s="65" t="n">
        <f aca="false">IF(H43="","",G43-H43)</f>
        <v>0</v>
      </c>
      <c r="J43" s="55" t="n">
        <f aca="false">IF(OR(D43="",D43+G43=0),"",D43/(D43+G43))</f>
        <v>0.458483754512635</v>
      </c>
      <c r="K43" s="55" t="n">
        <f aca="false">IF(E43="","",E43/(E43+H43))</f>
        <v>0.479166666666667</v>
      </c>
      <c r="L43" s="66" t="n">
        <f aca="false">IF(OR(K43="",J43=""),"",(J43-K43)*100)</f>
        <v>-2.06829121540313</v>
      </c>
      <c r="M43" s="36" t="n">
        <v>4.97515959270172</v>
      </c>
      <c r="N43" s="36" t="n">
        <v>2.06783357809369</v>
      </c>
      <c r="O43" s="36" t="n">
        <f aca="false">SQRT(M43^2+N43^2)</f>
        <v>5.38777771252152</v>
      </c>
      <c r="P43" s="55" t="n">
        <f aca="false">IF(J43="","",MAX(0,J43-1.96*O43/100))</f>
        <v>0.352883311347214</v>
      </c>
      <c r="Q43" s="55" t="n">
        <f aca="false">IF(J43="","",MIN(1,J43+1.96*O43/100))</f>
        <v>0.564084197678057</v>
      </c>
      <c r="R43" s="32" t="str">
        <f aca="false">IF(L43="","",IF(ABS(L43)&lt;=O43,"Yes","No"))</f>
        <v>Yes</v>
      </c>
      <c r="S43" s="32" t="str">
        <f aca="false">IF(L43="","",IF(ABS(L43)&lt;=1.96*O43,"Yes","No"))</f>
        <v>Yes</v>
      </c>
      <c r="T43" s="54" t="n">
        <f aca="false">IF(D43="","",ROUND(SQRT(((D43+G43)*O43/100)^2+(J43*(D43+G43)*0.12018)^2),0))</f>
        <v>21</v>
      </c>
      <c r="U43" s="32"/>
    </row>
    <row r="44" customFormat="false" ht="15" hidden="false" customHeight="false" outlineLevel="0" collapsed="false">
      <c r="A44" s="32" t="s">
        <v>127</v>
      </c>
      <c r="B44" s="32" t="s">
        <v>185</v>
      </c>
      <c r="C44" s="32" t="s">
        <v>187</v>
      </c>
      <c r="D44" s="54" t="n">
        <v>135</v>
      </c>
      <c r="E44" s="54" t="n">
        <v>162</v>
      </c>
      <c r="F44" s="65" t="n">
        <f aca="false">IF(E44="","",D44-E44)</f>
        <v>-27</v>
      </c>
      <c r="G44" s="54" t="n">
        <v>158</v>
      </c>
      <c r="H44" s="54" t="n">
        <v>150</v>
      </c>
      <c r="I44" s="65" t="n">
        <f aca="false">IF(H44="","",G44-H44)</f>
        <v>8</v>
      </c>
      <c r="J44" s="55" t="n">
        <f aca="false">IF(OR(D44="",D44+G44=0),"",D44/(D44+G44))</f>
        <v>0.460750853242321</v>
      </c>
      <c r="K44" s="55" t="n">
        <f aca="false">IF(E44="","",E44/(E44+H44))</f>
        <v>0.519230769230769</v>
      </c>
      <c r="L44" s="66" t="n">
        <f aca="false">IF(OR(K44="",J44=""),"",(J44-K44)*100)</f>
        <v>-5.84799159884484</v>
      </c>
      <c r="M44" s="36" t="n">
        <v>4.97515959270172</v>
      </c>
      <c r="N44" s="36" t="n">
        <v>2.06783357809369</v>
      </c>
      <c r="O44" s="36" t="n">
        <f aca="false">SQRT(M44^2+N44^2)</f>
        <v>5.38777771252152</v>
      </c>
      <c r="P44" s="55" t="n">
        <f aca="false">IF(J44="","",MAX(0,J44-1.96*O44/100))</f>
        <v>0.355150410076899</v>
      </c>
      <c r="Q44" s="55" t="n">
        <f aca="false">IF(J44="","",MIN(1,J44+1.96*O44/100))</f>
        <v>0.566351296407743</v>
      </c>
      <c r="R44" s="32" t="str">
        <f aca="false">IF(L44="","",IF(ABS(L44)&lt;=O44,"Yes","No"))</f>
        <v>No</v>
      </c>
      <c r="S44" s="32" t="str">
        <f aca="false">IF(L44="","",IF(ABS(L44)&lt;=1.96*O44,"Yes","No"))</f>
        <v>Yes</v>
      </c>
      <c r="T44" s="54" t="n">
        <f aca="false">IF(D44="","",ROUND(SQRT(((D44+G44)*O44/100)^2+(J44*(D44+G44)*0.12018)^2),0))</f>
        <v>23</v>
      </c>
      <c r="U44" s="32"/>
    </row>
    <row r="45" customFormat="false" ht="15" hidden="false" customHeight="false" outlineLevel="0" collapsed="false">
      <c r="A45" s="32" t="s">
        <v>127</v>
      </c>
      <c r="B45" s="32" t="s">
        <v>185</v>
      </c>
      <c r="C45" s="32" t="s">
        <v>188</v>
      </c>
      <c r="D45" s="54" t="n">
        <v>87</v>
      </c>
      <c r="E45" s="54" t="n">
        <v>98</v>
      </c>
      <c r="F45" s="65" t="n">
        <f aca="false">IF(E45="","",D45-E45)</f>
        <v>-11</v>
      </c>
      <c r="G45" s="54" t="n">
        <v>157</v>
      </c>
      <c r="H45" s="54" t="n">
        <v>153</v>
      </c>
      <c r="I45" s="65" t="n">
        <f aca="false">IF(H45="","",G45-H45)</f>
        <v>4</v>
      </c>
      <c r="J45" s="55" t="n">
        <f aca="false">IF(OR(D45="",D45+G45=0),"",D45/(D45+G45))</f>
        <v>0.35655737704918</v>
      </c>
      <c r="K45" s="55" t="n">
        <f aca="false">IF(E45="","",E45/(E45+H45))</f>
        <v>0.390438247011952</v>
      </c>
      <c r="L45" s="66" t="n">
        <f aca="false">IF(OR(K45="",J45=""),"",(J45-K45)*100)</f>
        <v>-3.38808699627718</v>
      </c>
      <c r="M45" s="36" t="n">
        <v>4.97515959270172</v>
      </c>
      <c r="N45" s="36" t="n">
        <v>2.06783357809369</v>
      </c>
      <c r="O45" s="36" t="n">
        <f aca="false">SQRT(M45^2+N45^2)</f>
        <v>5.38777771252152</v>
      </c>
      <c r="P45" s="55" t="n">
        <f aca="false">IF(J45="","",MAX(0,J45-1.96*O45/100))</f>
        <v>0.250956933883759</v>
      </c>
      <c r="Q45" s="55" t="n">
        <f aca="false">IF(J45="","",MIN(1,J45+1.96*O45/100))</f>
        <v>0.462157820214602</v>
      </c>
      <c r="R45" s="32" t="str">
        <f aca="false">IF(L45="","",IF(ABS(L45)&lt;=O45,"Yes","No"))</f>
        <v>Yes</v>
      </c>
      <c r="S45" s="32" t="str">
        <f aca="false">IF(L45="","",IF(ABS(L45)&lt;=1.96*O45,"Yes","No"))</f>
        <v>Yes</v>
      </c>
      <c r="T45" s="54" t="n">
        <f aca="false">IF(D45="","",ROUND(SQRT(((D45+G45)*O45/100)^2+(J45*(D45+G45)*0.12018)^2),0))</f>
        <v>17</v>
      </c>
      <c r="U45" s="32"/>
    </row>
    <row r="46" customFormat="false" ht="15" hidden="false" customHeight="false" outlineLevel="0" collapsed="false">
      <c r="A46" s="32" t="s">
        <v>127</v>
      </c>
      <c r="B46" s="32" t="s">
        <v>185</v>
      </c>
      <c r="C46" s="32" t="s">
        <v>189</v>
      </c>
      <c r="D46" s="54" t="n">
        <v>135</v>
      </c>
      <c r="E46" s="54" t="n">
        <v>159</v>
      </c>
      <c r="F46" s="65" t="n">
        <f aca="false">IF(E46="","",D46-E46)</f>
        <v>-24</v>
      </c>
      <c r="G46" s="54" t="n">
        <v>196</v>
      </c>
      <c r="H46" s="54" t="n">
        <v>225</v>
      </c>
      <c r="I46" s="65" t="n">
        <f aca="false">IF(H46="","",G46-H46)</f>
        <v>-29</v>
      </c>
      <c r="J46" s="55" t="n">
        <f aca="false">IF(OR(D46="",D46+G46=0),"",D46/(D46+G46))</f>
        <v>0.40785498489426</v>
      </c>
      <c r="K46" s="55" t="n">
        <f aca="false">IF(E46="","",E46/(E46+H46))</f>
        <v>0.4140625</v>
      </c>
      <c r="L46" s="66" t="n">
        <f aca="false">IF(OR(K46="",J46=""),"",(J46-K46)*100)</f>
        <v>-0.620751510574019</v>
      </c>
      <c r="M46" s="36" t="n">
        <v>4.97515959270172</v>
      </c>
      <c r="N46" s="36" t="n">
        <v>2.06783357809369</v>
      </c>
      <c r="O46" s="36" t="n">
        <f aca="false">SQRT(M46^2+N46^2)</f>
        <v>5.38777771252152</v>
      </c>
      <c r="P46" s="55" t="n">
        <f aca="false">IF(J46="","",MAX(0,J46-1.96*O46/100))</f>
        <v>0.302254541728838</v>
      </c>
      <c r="Q46" s="55" t="n">
        <f aca="false">IF(J46="","",MIN(1,J46+1.96*O46/100))</f>
        <v>0.513455428059682</v>
      </c>
      <c r="R46" s="32" t="str">
        <f aca="false">IF(L46="","",IF(ABS(L46)&lt;=O46,"Yes","No"))</f>
        <v>Yes</v>
      </c>
      <c r="S46" s="32" t="str">
        <f aca="false">IF(L46="","",IF(ABS(L46)&lt;=1.96*O46,"Yes","No"))</f>
        <v>Yes</v>
      </c>
      <c r="T46" s="54" t="n">
        <f aca="false">IF(D46="","",ROUND(SQRT(((D46+G46)*O46/100)^2+(J46*(D46+G46)*0.12018)^2),0))</f>
        <v>24</v>
      </c>
      <c r="U46" s="32"/>
    </row>
    <row r="47" customFormat="false" ht="15" hidden="false" customHeight="false" outlineLevel="0" collapsed="false">
      <c r="A47" s="32" t="s">
        <v>127</v>
      </c>
      <c r="B47" s="32" t="s">
        <v>190</v>
      </c>
      <c r="C47" s="32" t="s">
        <v>191</v>
      </c>
      <c r="D47" s="54" t="n">
        <v>186</v>
      </c>
      <c r="E47" s="54" t="n">
        <v>209</v>
      </c>
      <c r="F47" s="65" t="n">
        <f aca="false">IF(E47="","",D47-E47)</f>
        <v>-23</v>
      </c>
      <c r="G47" s="54" t="n">
        <v>430</v>
      </c>
      <c r="H47" s="54" t="n">
        <v>498</v>
      </c>
      <c r="I47" s="65" t="n">
        <f aca="false">IF(H47="","",G47-H47)</f>
        <v>-68</v>
      </c>
      <c r="J47" s="55" t="n">
        <f aca="false">IF(OR(D47="",D47+G47=0),"",D47/(D47+G47))</f>
        <v>0.301948051948052</v>
      </c>
      <c r="K47" s="55" t="n">
        <f aca="false">IF(E47="","",E47/(E47+H47))</f>
        <v>0.295615275813296</v>
      </c>
      <c r="L47" s="66" t="n">
        <f aca="false">IF(OR(K47="",J47=""),"",(J47-K47)*100)</f>
        <v>0.633277613475636</v>
      </c>
      <c r="M47" s="36" t="n">
        <v>3.80517164421398</v>
      </c>
      <c r="N47" s="36" t="n">
        <v>2.06783357809369</v>
      </c>
      <c r="O47" s="36" t="n">
        <f aca="false">SQRT(M47^2+N47^2)</f>
        <v>4.33073515105944</v>
      </c>
      <c r="P47" s="55" t="n">
        <f aca="false">IF(J47="","",MAX(0,J47-1.96*O47/100))</f>
        <v>0.217065642987287</v>
      </c>
      <c r="Q47" s="55" t="n">
        <f aca="false">IF(J47="","",MIN(1,J47+1.96*O47/100))</f>
        <v>0.386830460908817</v>
      </c>
      <c r="R47" s="32" t="str">
        <f aca="false">IF(L47="","",IF(ABS(L47)&lt;=O47,"Yes","No"))</f>
        <v>Yes</v>
      </c>
      <c r="S47" s="32" t="str">
        <f aca="false">IF(L47="","",IF(ABS(L47)&lt;=1.96*O47,"Yes","No"))</f>
        <v>Yes</v>
      </c>
      <c r="T47" s="54" t="n">
        <f aca="false">IF(D47="","",ROUND(SQRT(((D47+G47)*O47/100)^2+(J47*(D47+G47)*0.07897)^2),0))</f>
        <v>30</v>
      </c>
      <c r="U47" s="32"/>
    </row>
    <row r="48" customFormat="false" ht="15" hidden="false" customHeight="false" outlineLevel="0" collapsed="false">
      <c r="A48" s="32" t="s">
        <v>127</v>
      </c>
      <c r="B48" s="32" t="s">
        <v>190</v>
      </c>
      <c r="C48" s="32" t="s">
        <v>192</v>
      </c>
      <c r="D48" s="54" t="n">
        <v>178</v>
      </c>
      <c r="E48" s="54" t="n">
        <v>210</v>
      </c>
      <c r="F48" s="65" t="n">
        <f aca="false">IF(E48="","",D48-E48)</f>
        <v>-32</v>
      </c>
      <c r="G48" s="54" t="n">
        <v>459</v>
      </c>
      <c r="H48" s="54" t="n">
        <v>536</v>
      </c>
      <c r="I48" s="65" t="n">
        <f aca="false">IF(H48="","",G48-H48)</f>
        <v>-77</v>
      </c>
      <c r="J48" s="55" t="n">
        <f aca="false">IF(OR(D48="",D48+G48=0),"",D48/(D48+G48))</f>
        <v>0.279434850863422</v>
      </c>
      <c r="K48" s="55" t="n">
        <f aca="false">IF(E48="","",E48/(E48+H48))</f>
        <v>0.281501340482574</v>
      </c>
      <c r="L48" s="66" t="n">
        <f aca="false">IF(OR(K48="",J48=""),"",(J48-K48)*100)</f>
        <v>-0.206648961915146</v>
      </c>
      <c r="M48" s="36" t="n">
        <v>3.80517164421398</v>
      </c>
      <c r="N48" s="36" t="n">
        <v>2.06783357809369</v>
      </c>
      <c r="O48" s="36" t="n">
        <f aca="false">SQRT(M48^2+N48^2)</f>
        <v>4.33073515105944</v>
      </c>
      <c r="P48" s="55" t="n">
        <f aca="false">IF(J48="","",MAX(0,J48-1.96*O48/100))</f>
        <v>0.194552441902657</v>
      </c>
      <c r="Q48" s="55" t="n">
        <f aca="false">IF(J48="","",MIN(1,J48+1.96*O48/100))</f>
        <v>0.364317259824187</v>
      </c>
      <c r="R48" s="32" t="str">
        <f aca="false">IF(L48="","",IF(ABS(L48)&lt;=O48,"Yes","No"))</f>
        <v>Yes</v>
      </c>
      <c r="S48" s="32" t="str">
        <f aca="false">IF(L48="","",IF(ABS(L48)&lt;=1.96*O48,"Yes","No"))</f>
        <v>Yes</v>
      </c>
      <c r="T48" s="54" t="n">
        <f aca="false">IF(D48="","",ROUND(SQRT(((D48+G48)*O48/100)^2+(J48*(D48+G48)*0.07897)^2),0))</f>
        <v>31</v>
      </c>
      <c r="U48" s="32"/>
    </row>
    <row r="49" customFormat="false" ht="15" hidden="false" customHeight="false" outlineLevel="0" collapsed="false">
      <c r="A49" s="32" t="s">
        <v>127</v>
      </c>
      <c r="B49" s="32" t="s">
        <v>190</v>
      </c>
      <c r="C49" s="32" t="s">
        <v>193</v>
      </c>
      <c r="D49" s="54" t="n">
        <v>168</v>
      </c>
      <c r="E49" s="54" t="n">
        <v>206</v>
      </c>
      <c r="F49" s="65" t="n">
        <f aca="false">IF(E49="","",D49-E49)</f>
        <v>-38</v>
      </c>
      <c r="G49" s="54" t="n">
        <v>426</v>
      </c>
      <c r="H49" s="54" t="n">
        <v>472</v>
      </c>
      <c r="I49" s="65" t="n">
        <f aca="false">IF(H49="","",G49-H49)</f>
        <v>-46</v>
      </c>
      <c r="J49" s="55" t="n">
        <f aca="false">IF(OR(D49="",D49+G49=0),"",D49/(D49+G49))</f>
        <v>0.282828282828283</v>
      </c>
      <c r="K49" s="55" t="n">
        <f aca="false">IF(E49="","",E49/(E49+H49))</f>
        <v>0.303834808259587</v>
      </c>
      <c r="L49" s="66" t="n">
        <f aca="false">IF(OR(K49="",J49=""),"",(J49-K49)*100)</f>
        <v>-2.10065254313042</v>
      </c>
      <c r="M49" s="36" t="n">
        <v>3.80517164421398</v>
      </c>
      <c r="N49" s="36" t="n">
        <v>2.06783357809369</v>
      </c>
      <c r="O49" s="36" t="n">
        <f aca="false">SQRT(M49^2+N49^2)</f>
        <v>4.33073515105944</v>
      </c>
      <c r="P49" s="55" t="n">
        <f aca="false">IF(J49="","",MAX(0,J49-1.96*O49/100))</f>
        <v>0.197945873867518</v>
      </c>
      <c r="Q49" s="55" t="n">
        <f aca="false">IF(J49="","",MIN(1,J49+1.96*O49/100))</f>
        <v>0.367710691789048</v>
      </c>
      <c r="R49" s="32" t="str">
        <f aca="false">IF(L49="","",IF(ABS(L49)&lt;=O49,"Yes","No"))</f>
        <v>Yes</v>
      </c>
      <c r="S49" s="32" t="str">
        <f aca="false">IF(L49="","",IF(ABS(L49)&lt;=1.96*O49,"Yes","No"))</f>
        <v>Yes</v>
      </c>
      <c r="T49" s="54" t="n">
        <f aca="false">IF(D49="","",ROUND(SQRT(((D49+G49)*O49/100)^2+(J49*(D49+G49)*0.07897)^2),0))</f>
        <v>29</v>
      </c>
      <c r="U49" s="32"/>
    </row>
    <row r="50" customFormat="false" ht="15" hidden="false" customHeight="false" outlineLevel="0" collapsed="false">
      <c r="A50" s="32" t="s">
        <v>127</v>
      </c>
      <c r="B50" s="32" t="s">
        <v>194</v>
      </c>
      <c r="C50" s="32" t="s">
        <v>195</v>
      </c>
      <c r="D50" s="54" t="n">
        <v>159</v>
      </c>
      <c r="E50" s="54" t="n">
        <v>167</v>
      </c>
      <c r="F50" s="65" t="n">
        <f aca="false">IF(E50="","",D50-E50)</f>
        <v>-8</v>
      </c>
      <c r="G50" s="54" t="n">
        <v>403</v>
      </c>
      <c r="H50" s="54" t="n">
        <v>435</v>
      </c>
      <c r="I50" s="65" t="n">
        <f aca="false">IF(H50="","",G50-H50)</f>
        <v>-32</v>
      </c>
      <c r="J50" s="55" t="n">
        <f aca="false">IF(OR(D50="",D50+G50=0),"",D50/(D50+G50))</f>
        <v>0.282918149466192</v>
      </c>
      <c r="K50" s="55" t="n">
        <f aca="false">IF(E50="","",E50/(E50+H50))</f>
        <v>0.277408637873754</v>
      </c>
      <c r="L50" s="66" t="n">
        <f aca="false">IF(OR(K50="",J50=""),"",(J50-K50)*100)</f>
        <v>0.550951159243801</v>
      </c>
      <c r="M50" s="36" t="n">
        <v>3.80517164421398</v>
      </c>
      <c r="N50" s="36" t="n">
        <v>2.06783357809369</v>
      </c>
      <c r="O50" s="36" t="n">
        <f aca="false">SQRT(M50^2+N50^2)</f>
        <v>4.33073515105944</v>
      </c>
      <c r="P50" s="55" t="n">
        <f aca="false">IF(J50="","",MAX(0,J50-1.96*O50/100))</f>
        <v>0.198035740505427</v>
      </c>
      <c r="Q50" s="55" t="n">
        <f aca="false">IF(J50="","",MIN(1,J50+1.96*O50/100))</f>
        <v>0.367800558426957</v>
      </c>
      <c r="R50" s="32" t="str">
        <f aca="false">IF(L50="","",IF(ABS(L50)&lt;=O50,"Yes","No"))</f>
        <v>Yes</v>
      </c>
      <c r="S50" s="32" t="str">
        <f aca="false">IF(L50="","",IF(ABS(L50)&lt;=1.96*O50,"Yes","No"))</f>
        <v>Yes</v>
      </c>
      <c r="T50" s="54" t="n">
        <f aca="false">IF(D50="","",ROUND(SQRT(((D50+G50)*O50/100)^2+(J50*(D50+G50)*0.07897)^2),0))</f>
        <v>27</v>
      </c>
      <c r="U50" s="32"/>
    </row>
    <row r="51" customFormat="false" ht="15" hidden="false" customHeight="false" outlineLevel="0" collapsed="false">
      <c r="A51" s="32" t="s">
        <v>127</v>
      </c>
      <c r="B51" s="32" t="s">
        <v>194</v>
      </c>
      <c r="C51" s="32" t="s">
        <v>196</v>
      </c>
      <c r="D51" s="54" t="n">
        <v>81</v>
      </c>
      <c r="E51" s="54" t="n">
        <v>78</v>
      </c>
      <c r="F51" s="65" t="n">
        <f aca="false">IF(E51="","",D51-E51)</f>
        <v>3</v>
      </c>
      <c r="G51" s="54" t="n">
        <v>207</v>
      </c>
      <c r="H51" s="54" t="n">
        <v>221</v>
      </c>
      <c r="I51" s="65" t="n">
        <f aca="false">IF(H51="","",G51-H51)</f>
        <v>-14</v>
      </c>
      <c r="J51" s="55" t="n">
        <f aca="false">IF(OR(D51="",D51+G51=0),"",D51/(D51+G51))</f>
        <v>0.28125</v>
      </c>
      <c r="K51" s="55" t="n">
        <f aca="false">IF(E51="","",E51/(E51+H51))</f>
        <v>0.260869565217391</v>
      </c>
      <c r="L51" s="66" t="n">
        <f aca="false">IF(OR(K51="",J51=""),"",(J51-K51)*100)</f>
        <v>2.03804347826087</v>
      </c>
      <c r="M51" s="36" t="n">
        <v>4.97515959270172</v>
      </c>
      <c r="N51" s="36" t="n">
        <v>2.06783357809369</v>
      </c>
      <c r="O51" s="36" t="n">
        <f aca="false">SQRT(M51^2+N51^2)</f>
        <v>5.38777771252152</v>
      </c>
      <c r="P51" s="55" t="n">
        <f aca="false">IF(J51="","",MAX(0,J51-1.96*O51/100))</f>
        <v>0.175649556834578</v>
      </c>
      <c r="Q51" s="55" t="n">
        <f aca="false">IF(J51="","",MIN(1,J51+1.96*O51/100))</f>
        <v>0.386850443165422</v>
      </c>
      <c r="R51" s="32" t="str">
        <f aca="false">IF(L51="","",IF(ABS(L51)&lt;=O51,"Yes","No"))</f>
        <v>Yes</v>
      </c>
      <c r="S51" s="32" t="str">
        <f aca="false">IF(L51="","",IF(ABS(L51)&lt;=1.96*O51,"Yes","No"))</f>
        <v>Yes</v>
      </c>
      <c r="T51" s="54" t="n">
        <f aca="false">IF(D51="","",ROUND(SQRT(((D51+G51)*O51/100)^2+(J51*(D51+G51)*0.12018)^2),0))</f>
        <v>18</v>
      </c>
      <c r="U51" s="32"/>
    </row>
    <row r="52" customFormat="false" ht="15" hidden="false" customHeight="false" outlineLevel="0" collapsed="false">
      <c r="A52" s="32" t="s">
        <v>127</v>
      </c>
      <c r="B52" s="32" t="s">
        <v>197</v>
      </c>
      <c r="C52" s="32" t="s">
        <v>197</v>
      </c>
      <c r="D52" s="54" t="n">
        <v>37</v>
      </c>
      <c r="E52" s="54" t="n">
        <v>46</v>
      </c>
      <c r="F52" s="65" t="n">
        <f aca="false">IF(E52="","",D52-E52)</f>
        <v>-9</v>
      </c>
      <c r="G52" s="54" t="n">
        <v>55</v>
      </c>
      <c r="H52" s="54" t="n">
        <v>54</v>
      </c>
      <c r="I52" s="65" t="n">
        <f aca="false">IF(H52="","",G52-H52)</f>
        <v>1</v>
      </c>
      <c r="J52" s="55" t="n">
        <f aca="false">IF(OR(D52="",D52+G52=0),"",D52/(D52+G52))</f>
        <v>0.402173913043478</v>
      </c>
      <c r="K52" s="55" t="n">
        <f aca="false">IF(E52="","",E52/(E52+H52))</f>
        <v>0.46</v>
      </c>
      <c r="L52" s="66" t="n">
        <f aca="false">IF(OR(K52="",J52=""),"",(J52-K52)*100)</f>
        <v>-5.78260869565218</v>
      </c>
      <c r="M52" s="36" t="n">
        <v>4.97515959270172</v>
      </c>
      <c r="N52" s="36" t="n">
        <v>2.06783357809369</v>
      </c>
      <c r="O52" s="36" t="n">
        <f aca="false">SQRT(M52^2+N52^2)</f>
        <v>5.38777771252152</v>
      </c>
      <c r="P52" s="55" t="n">
        <f aca="false">IF(J52="","",MAX(0,J52-1.96*O52/100))</f>
        <v>0.296573469878056</v>
      </c>
      <c r="Q52" s="55" t="n">
        <f aca="false">IF(J52="","",MIN(1,J52+1.96*O52/100))</f>
        <v>0.5077743562089</v>
      </c>
      <c r="R52" s="32" t="str">
        <f aca="false">IF(L52="","",IF(ABS(L52)&lt;=O52,"Yes","No"))</f>
        <v>No</v>
      </c>
      <c r="S52" s="32" t="str">
        <f aca="false">IF(L52="","",IF(ABS(L52)&lt;=1.96*O52,"Yes","No"))</f>
        <v>Yes</v>
      </c>
      <c r="T52" s="54" t="n">
        <f aca="false">IF(D52="","",ROUND(SQRT(((D52+G52)*O52/100)^2+(J52*(D52+G52)*0.12018)^2),0))</f>
        <v>7</v>
      </c>
      <c r="U52" s="32"/>
    </row>
    <row r="53" customFormat="false" ht="15" hidden="false" customHeight="false" outlineLevel="0" collapsed="false">
      <c r="A53" s="32" t="s">
        <v>198</v>
      </c>
      <c r="B53" s="32" t="s">
        <v>199</v>
      </c>
      <c r="C53" s="32" t="s">
        <v>199</v>
      </c>
      <c r="D53" s="54" t="n">
        <v>462</v>
      </c>
      <c r="E53" s="54" t="n">
        <v>494</v>
      </c>
      <c r="F53" s="65" t="n">
        <f aca="false">IF(E53="","",D53-E53)</f>
        <v>-32</v>
      </c>
      <c r="G53" s="54" t="n">
        <v>464</v>
      </c>
      <c r="H53" s="54" t="n">
        <v>519</v>
      </c>
      <c r="I53" s="65" t="n">
        <f aca="false">IF(H53="","",G53-H53)</f>
        <v>-55</v>
      </c>
      <c r="J53" s="55" t="n">
        <f aca="false">IF(OR(D53="",D53+G53=0),"",D53/(D53+G53))</f>
        <v>0.498920086393089</v>
      </c>
      <c r="K53" s="55" t="n">
        <f aca="false">IF(E53="","",E53/(E53+H53))</f>
        <v>0.487660414610069</v>
      </c>
      <c r="L53" s="66" t="n">
        <f aca="false">IF(OR(K53="",J53=""),"",(J53-K53)*100)</f>
        <v>1.12596717830195</v>
      </c>
      <c r="M53" s="36" t="n">
        <v>3.65589688951442</v>
      </c>
      <c r="N53" s="36" t="n">
        <v>2.06783357809369</v>
      </c>
      <c r="O53" s="36" t="n">
        <f aca="false">SQRT(M53^2+N53^2)</f>
        <v>4.20018068342934</v>
      </c>
      <c r="P53" s="55" t="n">
        <f aca="false">IF(J53="","",MAX(0,J53-1.96*O53/100))</f>
        <v>0.416596544997873</v>
      </c>
      <c r="Q53" s="55" t="n">
        <f aca="false">IF(J53="","",MIN(1,J53+1.96*O53/100))</f>
        <v>0.581243627788304</v>
      </c>
      <c r="R53" s="32" t="str">
        <f aca="false">IF(L53="","",IF(ABS(L53)&lt;=O53,"Yes","No"))</f>
        <v>Yes</v>
      </c>
      <c r="S53" s="32" t="str">
        <f aca="false">IF(L53="","",IF(ABS(L53)&lt;=1.96*O53,"Yes","No"))</f>
        <v>Yes</v>
      </c>
      <c r="T53" s="54" t="n">
        <f aca="false">IF(D53="","",ROUND(SQRT(((D53+G53)*O53/100)^2+(J53*(D53+G53)*0.07933)^2),0))</f>
        <v>53</v>
      </c>
      <c r="U53" s="32"/>
    </row>
    <row r="54" customFormat="false" ht="15" hidden="false" customHeight="false" outlineLevel="0" collapsed="false">
      <c r="A54" s="32" t="s">
        <v>198</v>
      </c>
      <c r="B54" s="32" t="s">
        <v>200</v>
      </c>
      <c r="C54" s="32" t="s">
        <v>201</v>
      </c>
      <c r="D54" s="54" t="n">
        <v>313</v>
      </c>
      <c r="E54" s="54" t="n">
        <v>264</v>
      </c>
      <c r="F54" s="65" t="n">
        <f aca="false">IF(E54="","",D54-E54)</f>
        <v>49</v>
      </c>
      <c r="G54" s="54" t="n">
        <v>89</v>
      </c>
      <c r="H54" s="54" t="n">
        <v>71</v>
      </c>
      <c r="I54" s="65" t="n">
        <f aca="false">IF(H54="","",G54-H54)</f>
        <v>18</v>
      </c>
      <c r="J54" s="55" t="n">
        <f aca="false">IF(OR(D54="",D54+G54=0),"",D54/(D54+G54))</f>
        <v>0.778606965174129</v>
      </c>
      <c r="K54" s="55" t="n">
        <f aca="false">IF(E54="","",E54/(E54+H54))</f>
        <v>0.788059701492537</v>
      </c>
      <c r="L54" s="66" t="n">
        <f aca="false">IF(OR(K54="",J54=""),"",(J54-K54)*100)</f>
        <v>-0.945273631840804</v>
      </c>
      <c r="M54" s="36" t="n">
        <v>4.97515959270172</v>
      </c>
      <c r="N54" s="36" t="n">
        <v>2.06783357809369</v>
      </c>
      <c r="O54" s="36" t="n">
        <f aca="false">SQRT(M54^2+N54^2)</f>
        <v>5.38777771252152</v>
      </c>
      <c r="P54" s="55" t="n">
        <f aca="false">IF(J54="","",MAX(0,J54-1.96*O54/100))</f>
        <v>0.673006522008708</v>
      </c>
      <c r="Q54" s="55" t="n">
        <f aca="false">IF(J54="","",MIN(1,J54+1.96*O54/100))</f>
        <v>0.884207408339551</v>
      </c>
      <c r="R54" s="32" t="str">
        <f aca="false">IF(L54="","",IF(ABS(L54)&lt;=O54,"Yes","No"))</f>
        <v>Yes</v>
      </c>
      <c r="S54" s="32" t="str">
        <f aca="false">IF(L54="","",IF(ABS(L54)&lt;=1.96*O54,"Yes","No"))</f>
        <v>Yes</v>
      </c>
      <c r="T54" s="54" t="n">
        <f aca="false">IF(D54="","",ROUND(SQRT(((D54+G54)*O54/100)^2+(J54*(D54+G54)*0.12018)^2),0))</f>
        <v>43</v>
      </c>
      <c r="U54" s="32"/>
    </row>
    <row r="55" customFormat="false" ht="15" hidden="false" customHeight="false" outlineLevel="0" collapsed="false">
      <c r="A55" s="32" t="s">
        <v>198</v>
      </c>
      <c r="B55" s="32" t="s">
        <v>200</v>
      </c>
      <c r="C55" s="32" t="s">
        <v>202</v>
      </c>
      <c r="D55" s="54" t="n">
        <v>225</v>
      </c>
      <c r="E55" s="54" t="n">
        <v>152</v>
      </c>
      <c r="F55" s="65" t="n">
        <f aca="false">IF(E55="","",D55-E55)</f>
        <v>73</v>
      </c>
      <c r="G55" s="54" t="n">
        <v>72</v>
      </c>
      <c r="H55" s="54" t="n">
        <v>57</v>
      </c>
      <c r="I55" s="65" t="n">
        <f aca="false">IF(H55="","",G55-H55)</f>
        <v>15</v>
      </c>
      <c r="J55" s="55" t="n">
        <f aca="false">IF(OR(D55="",D55+G55=0),"",D55/(D55+G55))</f>
        <v>0.757575757575758</v>
      </c>
      <c r="K55" s="55" t="n">
        <f aca="false">IF(E55="","",E55/(E55+H55))</f>
        <v>0.727272727272727</v>
      </c>
      <c r="L55" s="66" t="n">
        <f aca="false">IF(OR(K55="",J55=""),"",(J55-K55)*100)</f>
        <v>3.03030303030303</v>
      </c>
      <c r="M55" s="36" t="n">
        <v>4.97515959270172</v>
      </c>
      <c r="N55" s="36" t="n">
        <v>2.06783357809369</v>
      </c>
      <c r="O55" s="36" t="n">
        <f aca="false">SQRT(M55^2+N55^2)</f>
        <v>5.38777771252152</v>
      </c>
      <c r="P55" s="55" t="n">
        <f aca="false">IF(J55="","",MAX(0,J55-1.96*O55/100))</f>
        <v>0.651975314410336</v>
      </c>
      <c r="Q55" s="55" t="n">
        <f aca="false">IF(J55="","",MIN(1,J55+1.96*O55/100))</f>
        <v>0.863176200741179</v>
      </c>
      <c r="R55" s="32" t="str">
        <f aca="false">IF(L55="","",IF(ABS(L55)&lt;=O55,"Yes","No"))</f>
        <v>Yes</v>
      </c>
      <c r="S55" s="32" t="str">
        <f aca="false">IF(L55="","",IF(ABS(L55)&lt;=1.96*O55,"Yes","No"))</f>
        <v>Yes</v>
      </c>
      <c r="T55" s="54" t="n">
        <f aca="false">IF(D55="","",ROUND(SQRT(((D55+G55)*O55/100)^2+(J55*(D55+G55)*0.12018)^2),0))</f>
        <v>31</v>
      </c>
      <c r="U55" s="32"/>
    </row>
    <row r="56" customFormat="false" ht="15" hidden="false" customHeight="false" outlineLevel="0" collapsed="false">
      <c r="A56" s="32" t="s">
        <v>198</v>
      </c>
      <c r="B56" s="32" t="s">
        <v>200</v>
      </c>
      <c r="C56" s="32" t="s">
        <v>203</v>
      </c>
      <c r="D56" s="54" t="n">
        <v>242</v>
      </c>
      <c r="E56" s="54" t="n">
        <v>191</v>
      </c>
      <c r="F56" s="65" t="n">
        <f aca="false">IF(E56="","",D56-E56)</f>
        <v>51</v>
      </c>
      <c r="G56" s="54" t="n">
        <v>72</v>
      </c>
      <c r="H56" s="54" t="n">
        <v>48</v>
      </c>
      <c r="I56" s="65" t="n">
        <f aca="false">IF(H56="","",G56-H56)</f>
        <v>24</v>
      </c>
      <c r="J56" s="55" t="n">
        <f aca="false">IF(OR(D56="",D56+G56=0),"",D56/(D56+G56))</f>
        <v>0.770700636942675</v>
      </c>
      <c r="K56" s="55" t="n">
        <f aca="false">IF(E56="","",E56/(E56+H56))</f>
        <v>0.799163179916318</v>
      </c>
      <c r="L56" s="66" t="n">
        <f aca="false">IF(OR(K56="",J56=""),"",(J56-K56)*100)</f>
        <v>-2.84625429736428</v>
      </c>
      <c r="M56" s="36" t="n">
        <v>4.97515959270172</v>
      </c>
      <c r="N56" s="36" t="n">
        <v>2.06783357809369</v>
      </c>
      <c r="O56" s="36" t="n">
        <f aca="false">SQRT(M56^2+N56^2)</f>
        <v>5.38777771252152</v>
      </c>
      <c r="P56" s="55" t="n">
        <f aca="false">IF(J56="","",MAX(0,J56-1.96*O56/100))</f>
        <v>0.665100193777253</v>
      </c>
      <c r="Q56" s="55" t="n">
        <f aca="false">IF(J56="","",MIN(1,J56+1.96*O56/100))</f>
        <v>0.876301080108097</v>
      </c>
      <c r="R56" s="32" t="str">
        <f aca="false">IF(L56="","",IF(ABS(L56)&lt;=O56,"Yes","No"))</f>
        <v>Yes</v>
      </c>
      <c r="S56" s="32" t="str">
        <f aca="false">IF(L56="","",IF(ABS(L56)&lt;=1.96*O56,"Yes","No"))</f>
        <v>Yes</v>
      </c>
      <c r="T56" s="54" t="n">
        <f aca="false">IF(D56="","",ROUND(SQRT(((D56+G56)*O56/100)^2+(J56*(D56+G56)*0.12018)^2),0))</f>
        <v>34</v>
      </c>
      <c r="U56" s="32"/>
    </row>
    <row r="57" customFormat="false" ht="15" hidden="false" customHeight="false" outlineLevel="0" collapsed="false">
      <c r="A57" s="32" t="s">
        <v>198</v>
      </c>
      <c r="B57" s="32" t="s">
        <v>200</v>
      </c>
      <c r="C57" s="32" t="s">
        <v>204</v>
      </c>
      <c r="D57" s="54" t="n">
        <v>219</v>
      </c>
      <c r="E57" s="54" t="n">
        <v>182</v>
      </c>
      <c r="F57" s="65" t="n">
        <f aca="false">IF(E57="","",D57-E57)</f>
        <v>37</v>
      </c>
      <c r="G57" s="54" t="n">
        <v>78</v>
      </c>
      <c r="H57" s="54" t="n">
        <v>56</v>
      </c>
      <c r="I57" s="65" t="n">
        <f aca="false">IF(H57="","",G57-H57)</f>
        <v>22</v>
      </c>
      <c r="J57" s="55" t="n">
        <f aca="false">IF(OR(D57="",D57+G57=0),"",D57/(D57+G57))</f>
        <v>0.737373737373737</v>
      </c>
      <c r="K57" s="55" t="n">
        <f aca="false">IF(E57="","",E57/(E57+H57))</f>
        <v>0.764705882352941</v>
      </c>
      <c r="L57" s="66" t="n">
        <f aca="false">IF(OR(K57="",J57=""),"",(J57-K57)*100)</f>
        <v>-2.73321449792038</v>
      </c>
      <c r="M57" s="36" t="n">
        <v>4.97515959270172</v>
      </c>
      <c r="N57" s="36" t="n">
        <v>2.06783357809369</v>
      </c>
      <c r="O57" s="36" t="n">
        <f aca="false">SQRT(M57^2+N57^2)</f>
        <v>5.38777771252152</v>
      </c>
      <c r="P57" s="55" t="n">
        <f aca="false">IF(J57="","",MAX(0,J57-1.96*O57/100))</f>
        <v>0.631773294208316</v>
      </c>
      <c r="Q57" s="55" t="n">
        <f aca="false">IF(J57="","",MIN(1,J57+1.96*O57/100))</f>
        <v>0.842974180539159</v>
      </c>
      <c r="R57" s="32" t="str">
        <f aca="false">IF(L57="","",IF(ABS(L57)&lt;=O57,"Yes","No"))</f>
        <v>Yes</v>
      </c>
      <c r="S57" s="32" t="str">
        <f aca="false">IF(L57="","",IF(ABS(L57)&lt;=1.96*O57,"Yes","No"))</f>
        <v>Yes</v>
      </c>
      <c r="T57" s="54" t="n">
        <f aca="false">IF(D57="","",ROUND(SQRT(((D57+G57)*O57/100)^2+(J57*(D57+G57)*0.12018)^2),0))</f>
        <v>31</v>
      </c>
      <c r="U57" s="32"/>
    </row>
    <row r="58" customFormat="false" ht="15" hidden="false" customHeight="false" outlineLevel="0" collapsed="false">
      <c r="A58" s="32" t="s">
        <v>198</v>
      </c>
      <c r="B58" s="32" t="s">
        <v>200</v>
      </c>
      <c r="C58" s="32" t="s">
        <v>205</v>
      </c>
      <c r="D58" s="54" t="n">
        <v>250</v>
      </c>
      <c r="E58" s="54" t="n">
        <v>182</v>
      </c>
      <c r="F58" s="65" t="n">
        <f aca="false">IF(E58="","",D58-E58)</f>
        <v>68</v>
      </c>
      <c r="G58" s="54" t="n">
        <v>71</v>
      </c>
      <c r="H58" s="54" t="n">
        <v>50</v>
      </c>
      <c r="I58" s="65" t="n">
        <f aca="false">IF(H58="","",G58-H58)</f>
        <v>21</v>
      </c>
      <c r="J58" s="55" t="n">
        <f aca="false">IF(OR(D58="",D58+G58=0),"",D58/(D58+G58))</f>
        <v>0.778816199376947</v>
      </c>
      <c r="K58" s="55" t="n">
        <f aca="false">IF(E58="","",E58/(E58+H58))</f>
        <v>0.78448275862069</v>
      </c>
      <c r="L58" s="66" t="n">
        <f aca="false">IF(OR(K58="",J58=""),"",(J58-K58)*100)</f>
        <v>-0.56665592437426</v>
      </c>
      <c r="M58" s="36" t="n">
        <v>4.97515959270172</v>
      </c>
      <c r="N58" s="36" t="n">
        <v>2.06783357809369</v>
      </c>
      <c r="O58" s="36" t="n">
        <f aca="false">SQRT(M58^2+N58^2)</f>
        <v>5.38777771252152</v>
      </c>
      <c r="P58" s="55" t="n">
        <f aca="false">IF(J58="","",MAX(0,J58-1.96*O58/100))</f>
        <v>0.673215756211525</v>
      </c>
      <c r="Q58" s="55" t="n">
        <f aca="false">IF(J58="","",MIN(1,J58+1.96*O58/100))</f>
        <v>0.884416642542369</v>
      </c>
      <c r="R58" s="32" t="str">
        <f aca="false">IF(L58="","",IF(ABS(L58)&lt;=O58,"Yes","No"))</f>
        <v>Yes</v>
      </c>
      <c r="S58" s="32" t="str">
        <f aca="false">IF(L58="","",IF(ABS(L58)&lt;=1.96*O58,"Yes","No"))</f>
        <v>Yes</v>
      </c>
      <c r="T58" s="54" t="n">
        <f aca="false">IF(D58="","",ROUND(SQRT(((D58+G58)*O58/100)^2+(J58*(D58+G58)*0.12018)^2),0))</f>
        <v>35</v>
      </c>
      <c r="U58" s="32"/>
    </row>
    <row r="59" customFormat="false" ht="15" hidden="false" customHeight="false" outlineLevel="0" collapsed="false">
      <c r="A59" s="32" t="s">
        <v>198</v>
      </c>
      <c r="B59" s="32" t="s">
        <v>200</v>
      </c>
      <c r="C59" s="32" t="s">
        <v>206</v>
      </c>
      <c r="D59" s="54" t="n">
        <v>313</v>
      </c>
      <c r="E59" s="54" t="n">
        <v>258</v>
      </c>
      <c r="F59" s="65" t="n">
        <f aca="false">IF(E59="","",D59-E59)</f>
        <v>55</v>
      </c>
      <c r="G59" s="54" t="n">
        <v>117</v>
      </c>
      <c r="H59" s="54" t="n">
        <v>100</v>
      </c>
      <c r="I59" s="65" t="n">
        <f aca="false">IF(H59="","",G59-H59)</f>
        <v>17</v>
      </c>
      <c r="J59" s="55" t="n">
        <f aca="false">IF(OR(D59="",D59+G59=0),"",D59/(D59+G59))</f>
        <v>0.727906976744186</v>
      </c>
      <c r="K59" s="55" t="n">
        <f aca="false">IF(E59="","",E59/(E59+H59))</f>
        <v>0.720670391061453</v>
      </c>
      <c r="L59" s="66" t="n">
        <f aca="false">IF(OR(K59="",J59=""),"",(J59-K59)*100)</f>
        <v>0.723658568273355</v>
      </c>
      <c r="M59" s="36" t="n">
        <v>4.97515959270172</v>
      </c>
      <c r="N59" s="36" t="n">
        <v>2.06783357809369</v>
      </c>
      <c r="O59" s="36" t="n">
        <f aca="false">SQRT(M59^2+N59^2)</f>
        <v>5.38777771252152</v>
      </c>
      <c r="P59" s="55" t="n">
        <f aca="false">IF(J59="","",MAX(0,J59-1.96*O59/100))</f>
        <v>0.622306533578764</v>
      </c>
      <c r="Q59" s="55" t="n">
        <f aca="false">IF(J59="","",MIN(1,J59+1.96*O59/100))</f>
        <v>0.833507419909608</v>
      </c>
      <c r="R59" s="32" t="str">
        <f aca="false">IF(L59="","",IF(ABS(L59)&lt;=O59,"Yes","No"))</f>
        <v>Yes</v>
      </c>
      <c r="S59" s="32" t="str">
        <f aca="false">IF(L59="","",IF(ABS(L59)&lt;=1.96*O59,"Yes","No"))</f>
        <v>Yes</v>
      </c>
      <c r="T59" s="54" t="n">
        <f aca="false">IF(D59="","",ROUND(SQRT(((D59+G59)*O59/100)^2+(J59*(D59+G59)*0.12018)^2),0))</f>
        <v>44</v>
      </c>
      <c r="U59" s="32"/>
    </row>
    <row r="60" customFormat="false" ht="15" hidden="false" customHeight="false" outlineLevel="0" collapsed="false">
      <c r="A60" s="32" t="s">
        <v>198</v>
      </c>
      <c r="B60" s="32" t="s">
        <v>200</v>
      </c>
      <c r="C60" s="32" t="s">
        <v>207</v>
      </c>
      <c r="D60" s="54" t="n">
        <v>752</v>
      </c>
      <c r="E60" s="54" t="n">
        <v>611</v>
      </c>
      <c r="F60" s="65" t="n">
        <f aca="false">IF(E60="","",D60-E60)</f>
        <v>141</v>
      </c>
      <c r="G60" s="54" t="n">
        <v>250</v>
      </c>
      <c r="H60" s="54" t="n">
        <v>154</v>
      </c>
      <c r="I60" s="65" t="n">
        <f aca="false">IF(H60="","",G60-H60)</f>
        <v>96</v>
      </c>
      <c r="J60" s="55" t="n">
        <f aca="false">IF(OR(D60="",D60+G60=0),"",D60/(D60+G60))</f>
        <v>0.750499001996008</v>
      </c>
      <c r="K60" s="55" t="n">
        <f aca="false">IF(E60="","",E60/(E60+H60))</f>
        <v>0.798692810457516</v>
      </c>
      <c r="L60" s="66" t="n">
        <f aca="false">IF(OR(K60="",J60=""),"",(J60-K60)*100)</f>
        <v>-4.81938084615084</v>
      </c>
      <c r="M60" s="36" t="n">
        <v>3.65589688951442</v>
      </c>
      <c r="N60" s="36" t="n">
        <v>2.06783357809369</v>
      </c>
      <c r="O60" s="36" t="n">
        <f aca="false">SQRT(M60^2+N60^2)</f>
        <v>4.20018068342934</v>
      </c>
      <c r="P60" s="55" t="n">
        <f aca="false">IF(J60="","",MAX(0,J60-1.96*O60/100))</f>
        <v>0.668175460600793</v>
      </c>
      <c r="Q60" s="55" t="n">
        <f aca="false">IF(J60="","",MIN(1,J60+1.96*O60/100))</f>
        <v>0.832822543391223</v>
      </c>
      <c r="R60" s="32" t="str">
        <f aca="false">IF(L60="","",IF(ABS(L60)&lt;=O60,"Yes","No"))</f>
        <v>No</v>
      </c>
      <c r="S60" s="32" t="str">
        <f aca="false">IF(L60="","",IF(ABS(L60)&lt;=1.96*O60,"Yes","No"))</f>
        <v>Yes</v>
      </c>
      <c r="T60" s="54" t="n">
        <f aca="false">IF(D60="","",ROUND(SQRT(((D60+G60)*O60/100)^2+(J60*(D60+G60)*0.07933)^2),0))</f>
        <v>73</v>
      </c>
      <c r="U60" s="32"/>
    </row>
    <row r="61" customFormat="false" ht="15" hidden="false" customHeight="false" outlineLevel="0" collapsed="false">
      <c r="A61" s="32" t="s">
        <v>198</v>
      </c>
      <c r="B61" s="32" t="s">
        <v>200</v>
      </c>
      <c r="C61" s="32" t="s">
        <v>208</v>
      </c>
      <c r="D61" s="54" t="n">
        <v>275</v>
      </c>
      <c r="E61" s="54" t="n">
        <v>280</v>
      </c>
      <c r="F61" s="65" t="n">
        <f aca="false">IF(E61="","",D61-E61)</f>
        <v>-5</v>
      </c>
      <c r="G61" s="54" t="n">
        <v>151</v>
      </c>
      <c r="H61" s="54" t="n">
        <v>119</v>
      </c>
      <c r="I61" s="65" t="n">
        <f aca="false">IF(H61="","",G61-H61)</f>
        <v>32</v>
      </c>
      <c r="J61" s="55" t="n">
        <f aca="false">IF(OR(D61="",D61+G61=0),"",D61/(D61+G61))</f>
        <v>0.645539906103286</v>
      </c>
      <c r="K61" s="55" t="n">
        <f aca="false">IF(E61="","",E61/(E61+H61))</f>
        <v>0.701754385964912</v>
      </c>
      <c r="L61" s="66" t="n">
        <f aca="false">IF(OR(K61="",J61=""),"",(J61-K61)*100)</f>
        <v>-5.62144798616259</v>
      </c>
      <c r="M61" s="36" t="n">
        <v>4.97515959270172</v>
      </c>
      <c r="N61" s="36" t="n">
        <v>2.06783357809369</v>
      </c>
      <c r="O61" s="36" t="n">
        <f aca="false">SQRT(M61^2+N61^2)</f>
        <v>5.38777771252152</v>
      </c>
      <c r="P61" s="55" t="n">
        <f aca="false">IF(J61="","",MAX(0,J61-1.96*O61/100))</f>
        <v>0.539939462937865</v>
      </c>
      <c r="Q61" s="55" t="n">
        <f aca="false">IF(J61="","",MIN(1,J61+1.96*O61/100))</f>
        <v>0.751140349268708</v>
      </c>
      <c r="R61" s="32" t="str">
        <f aca="false">IF(L61="","",IF(ABS(L61)&lt;=O61,"Yes","No"))</f>
        <v>No</v>
      </c>
      <c r="S61" s="32" t="str">
        <f aca="false">IF(L61="","",IF(ABS(L61)&lt;=1.96*O61,"Yes","No"))</f>
        <v>Yes</v>
      </c>
      <c r="T61" s="54" t="n">
        <f aca="false">IF(D61="","",ROUND(SQRT(((D61+G61)*O61/100)^2+(J61*(D61+G61)*0.12018)^2),0))</f>
        <v>40</v>
      </c>
      <c r="U61" s="32"/>
    </row>
    <row r="62" customFormat="false" ht="15" hidden="false" customHeight="false" outlineLevel="0" collapsed="false">
      <c r="A62" s="32" t="s">
        <v>198</v>
      </c>
      <c r="B62" s="32" t="s">
        <v>200</v>
      </c>
      <c r="C62" s="32" t="s">
        <v>209</v>
      </c>
      <c r="D62" s="54" t="n">
        <v>479</v>
      </c>
      <c r="E62" s="54" t="n">
        <v>425</v>
      </c>
      <c r="F62" s="65" t="n">
        <f aca="false">IF(E62="","",D62-E62)</f>
        <v>54</v>
      </c>
      <c r="G62" s="54" t="n">
        <v>269</v>
      </c>
      <c r="H62" s="54" t="n">
        <v>264</v>
      </c>
      <c r="I62" s="65" t="n">
        <f aca="false">IF(H62="","",G62-H62)</f>
        <v>5</v>
      </c>
      <c r="J62" s="55" t="n">
        <f aca="false">IF(OR(D62="",D62+G62=0),"",D62/(D62+G62))</f>
        <v>0.640374331550802</v>
      </c>
      <c r="K62" s="55" t="n">
        <f aca="false">IF(E62="","",E62/(E62+H62))</f>
        <v>0.616835994194485</v>
      </c>
      <c r="L62" s="66" t="n">
        <f aca="false">IF(OR(K62="",J62=""),"",(J62-K62)*100)</f>
        <v>2.35383373563174</v>
      </c>
      <c r="M62" s="36" t="n">
        <v>3.80517164421398</v>
      </c>
      <c r="N62" s="36" t="n">
        <v>2.06783357809369</v>
      </c>
      <c r="O62" s="36" t="n">
        <f aca="false">SQRT(M62^2+N62^2)</f>
        <v>4.33073515105944</v>
      </c>
      <c r="P62" s="55" t="n">
        <f aca="false">IF(J62="","",MAX(0,J62-1.96*O62/100))</f>
        <v>0.555491922590037</v>
      </c>
      <c r="Q62" s="55" t="n">
        <f aca="false">IF(J62="","",MIN(1,J62+1.96*O62/100))</f>
        <v>0.725256740511567</v>
      </c>
      <c r="R62" s="32" t="str">
        <f aca="false">IF(L62="","",IF(ABS(L62)&lt;=O62,"Yes","No"))</f>
        <v>Yes</v>
      </c>
      <c r="S62" s="32" t="str">
        <f aca="false">IF(L62="","",IF(ABS(L62)&lt;=1.96*O62,"Yes","No"))</f>
        <v>Yes</v>
      </c>
      <c r="T62" s="54" t="n">
        <f aca="false">IF(D62="","",ROUND(SQRT(((D62+G62)*O62/100)^2+(J62*(D62+G62)*0.07897)^2),0))</f>
        <v>50</v>
      </c>
      <c r="U62" s="32"/>
    </row>
    <row r="63" customFormat="false" ht="15" hidden="false" customHeight="false" outlineLevel="0" collapsed="false">
      <c r="A63" s="32" t="s">
        <v>198</v>
      </c>
      <c r="B63" s="32" t="s">
        <v>200</v>
      </c>
      <c r="C63" s="32" t="s">
        <v>210</v>
      </c>
      <c r="D63" s="54" t="n">
        <v>362</v>
      </c>
      <c r="E63" s="54" t="n">
        <v>339</v>
      </c>
      <c r="F63" s="65" t="n">
        <f aca="false">IF(E63="","",D63-E63)</f>
        <v>23</v>
      </c>
      <c r="G63" s="54" t="n">
        <v>204</v>
      </c>
      <c r="H63" s="54" t="n">
        <v>205</v>
      </c>
      <c r="I63" s="65" t="n">
        <f aca="false">IF(H63="","",G63-H63)</f>
        <v>-1</v>
      </c>
      <c r="J63" s="55" t="n">
        <f aca="false">IF(OR(D63="",D63+G63=0),"",D63/(D63+G63))</f>
        <v>0.639575971731449</v>
      </c>
      <c r="K63" s="55" t="n">
        <f aca="false">IF(E63="","",E63/(E63+H63))</f>
        <v>0.623161764705882</v>
      </c>
      <c r="L63" s="66" t="n">
        <f aca="false">IF(OR(K63="",J63=""),"",(J63-K63)*100)</f>
        <v>1.64142070255664</v>
      </c>
      <c r="M63" s="36" t="n">
        <v>3.80517164421398</v>
      </c>
      <c r="N63" s="36" t="n">
        <v>2.06783357809369</v>
      </c>
      <c r="O63" s="36" t="n">
        <f aca="false">SQRT(M63^2+N63^2)</f>
        <v>4.33073515105944</v>
      </c>
      <c r="P63" s="55" t="n">
        <f aca="false">IF(J63="","",MAX(0,J63-1.96*O63/100))</f>
        <v>0.554693562770684</v>
      </c>
      <c r="Q63" s="55" t="n">
        <f aca="false">IF(J63="","",MIN(1,J63+1.96*O63/100))</f>
        <v>0.724458380692214</v>
      </c>
      <c r="R63" s="32" t="str">
        <f aca="false">IF(L63="","",IF(ABS(L63)&lt;=O63,"Yes","No"))</f>
        <v>Yes</v>
      </c>
      <c r="S63" s="32" t="str">
        <f aca="false">IF(L63="","",IF(ABS(L63)&lt;=1.96*O63,"Yes","No"))</f>
        <v>Yes</v>
      </c>
      <c r="T63" s="54" t="n">
        <f aca="false">IF(D63="","",ROUND(SQRT(((D63+G63)*O63/100)^2+(J63*(D63+G63)*0.07897)^2),0))</f>
        <v>38</v>
      </c>
      <c r="U63" s="32"/>
    </row>
    <row r="64" customFormat="false" ht="15" hidden="false" customHeight="false" outlineLevel="0" collapsed="false">
      <c r="A64" s="32" t="s">
        <v>198</v>
      </c>
      <c r="B64" s="32" t="s">
        <v>200</v>
      </c>
      <c r="C64" s="32" t="s">
        <v>211</v>
      </c>
      <c r="D64" s="54" t="n">
        <v>325</v>
      </c>
      <c r="E64" s="54" t="n">
        <v>287</v>
      </c>
      <c r="F64" s="65" t="n">
        <f aca="false">IF(E64="","",D64-E64)</f>
        <v>38</v>
      </c>
      <c r="G64" s="54" t="n">
        <v>135</v>
      </c>
      <c r="H64" s="54" t="n">
        <v>97</v>
      </c>
      <c r="I64" s="65" t="n">
        <f aca="false">IF(H64="","",G64-H64)</f>
        <v>38</v>
      </c>
      <c r="J64" s="55" t="n">
        <f aca="false">IF(OR(D64="",D64+G64=0),"",D64/(D64+G64))</f>
        <v>0.706521739130435</v>
      </c>
      <c r="K64" s="55" t="n">
        <f aca="false">IF(E64="","",E64/(E64+H64))</f>
        <v>0.747395833333333</v>
      </c>
      <c r="L64" s="66" t="n">
        <f aca="false">IF(OR(K64="",J64=""),"",(J64-K64)*100)</f>
        <v>-4.08740942028986</v>
      </c>
      <c r="M64" s="36" t="n">
        <v>4.97515959270172</v>
      </c>
      <c r="N64" s="36" t="n">
        <v>2.06783357809369</v>
      </c>
      <c r="O64" s="36" t="n">
        <f aca="false">SQRT(M64^2+N64^2)</f>
        <v>5.38777771252152</v>
      </c>
      <c r="P64" s="55" t="n">
        <f aca="false">IF(J64="","",MAX(0,J64-1.96*O64/100))</f>
        <v>0.600921295965013</v>
      </c>
      <c r="Q64" s="55" t="n">
        <f aca="false">IF(J64="","",MIN(1,J64+1.96*O64/100))</f>
        <v>0.812122182295857</v>
      </c>
      <c r="R64" s="32" t="str">
        <f aca="false">IF(L64="","",IF(ABS(L64)&lt;=O64,"Yes","No"))</f>
        <v>Yes</v>
      </c>
      <c r="S64" s="32" t="str">
        <f aca="false">IF(L64="","",IF(ABS(L64)&lt;=1.96*O64,"Yes","No"))</f>
        <v>Yes</v>
      </c>
      <c r="T64" s="54" t="n">
        <f aca="false">IF(D64="","",ROUND(SQRT(((D64+G64)*O64/100)^2+(J64*(D64+G64)*0.12018)^2),0))</f>
        <v>46</v>
      </c>
      <c r="U64" s="32"/>
    </row>
    <row r="65" customFormat="false" ht="15" hidden="false" customHeight="false" outlineLevel="0" collapsed="false">
      <c r="A65" s="32" t="s">
        <v>198</v>
      </c>
      <c r="B65" s="32" t="s">
        <v>200</v>
      </c>
      <c r="C65" s="32" t="s">
        <v>212</v>
      </c>
      <c r="D65" s="54" t="n">
        <v>394</v>
      </c>
      <c r="E65" s="54" t="n">
        <v>327</v>
      </c>
      <c r="F65" s="65" t="n">
        <f aca="false">IF(E65="","",D65-E65)</f>
        <v>67</v>
      </c>
      <c r="G65" s="54" t="n">
        <v>174</v>
      </c>
      <c r="H65" s="54" t="n">
        <v>159</v>
      </c>
      <c r="I65" s="65" t="n">
        <f aca="false">IF(H65="","",G65-H65)</f>
        <v>15</v>
      </c>
      <c r="J65" s="55" t="n">
        <f aca="false">IF(OR(D65="",D65+G65=0),"",D65/(D65+G65))</f>
        <v>0.693661971830986</v>
      </c>
      <c r="K65" s="55" t="n">
        <f aca="false">IF(E65="","",E65/(E65+H65))</f>
        <v>0.67283950617284</v>
      </c>
      <c r="L65" s="66" t="n">
        <f aca="false">IF(OR(K65="",J65=""),"",(J65-K65)*100)</f>
        <v>2.08224656581464</v>
      </c>
      <c r="M65" s="36" t="n">
        <v>3.80517164421398</v>
      </c>
      <c r="N65" s="36" t="n">
        <v>2.06783357809369</v>
      </c>
      <c r="O65" s="36" t="n">
        <f aca="false">SQRT(M65^2+N65^2)</f>
        <v>4.33073515105944</v>
      </c>
      <c r="P65" s="55" t="n">
        <f aca="false">IF(J65="","",MAX(0,J65-1.96*O65/100))</f>
        <v>0.608779562870221</v>
      </c>
      <c r="Q65" s="55" t="n">
        <f aca="false">IF(J65="","",MIN(1,J65+1.96*O65/100))</f>
        <v>0.778544380791751</v>
      </c>
      <c r="R65" s="32" t="str">
        <f aca="false">IF(L65="","",IF(ABS(L65)&lt;=O65,"Yes","No"))</f>
        <v>Yes</v>
      </c>
      <c r="S65" s="32" t="str">
        <f aca="false">IF(L65="","",IF(ABS(L65)&lt;=1.96*O65,"Yes","No"))</f>
        <v>Yes</v>
      </c>
      <c r="T65" s="54" t="n">
        <f aca="false">IF(D65="","",ROUND(SQRT(((D65+G65)*O65/100)^2+(J65*(D65+G65)*0.07897)^2),0))</f>
        <v>40</v>
      </c>
      <c r="U65" s="32"/>
    </row>
    <row r="66" customFormat="false" ht="15" hidden="false" customHeight="false" outlineLevel="0" collapsed="false">
      <c r="A66" s="32" t="s">
        <v>198</v>
      </c>
      <c r="B66" s="32" t="s">
        <v>200</v>
      </c>
      <c r="C66" s="32" t="s">
        <v>213</v>
      </c>
      <c r="D66" s="54" t="n">
        <v>340</v>
      </c>
      <c r="E66" s="54" t="n">
        <v>309</v>
      </c>
      <c r="F66" s="65" t="n">
        <f aca="false">IF(E66="","",D66-E66)</f>
        <v>31</v>
      </c>
      <c r="G66" s="54" t="n">
        <v>188</v>
      </c>
      <c r="H66" s="54" t="n">
        <v>187</v>
      </c>
      <c r="I66" s="65" t="n">
        <f aca="false">IF(H66="","",G66-H66)</f>
        <v>1</v>
      </c>
      <c r="J66" s="55" t="n">
        <f aca="false">IF(OR(D66="",D66+G66=0),"",D66/(D66+G66))</f>
        <v>0.643939393939394</v>
      </c>
      <c r="K66" s="55" t="n">
        <f aca="false">IF(E66="","",E66/(E66+H66))</f>
        <v>0.622983870967742</v>
      </c>
      <c r="L66" s="66" t="n">
        <f aca="false">IF(OR(K66="",J66=""),"",(J66-K66)*100)</f>
        <v>2.0955522971652</v>
      </c>
      <c r="M66" s="36" t="n">
        <v>3.80517164421398</v>
      </c>
      <c r="N66" s="36" t="n">
        <v>2.06783357809369</v>
      </c>
      <c r="O66" s="36" t="n">
        <f aca="false">SQRT(M66^2+N66^2)</f>
        <v>4.33073515105944</v>
      </c>
      <c r="P66" s="55" t="n">
        <f aca="false">IF(J66="","",MAX(0,J66-1.96*O66/100))</f>
        <v>0.559056984978629</v>
      </c>
      <c r="Q66" s="55" t="n">
        <f aca="false">IF(J66="","",MIN(1,J66+1.96*O66/100))</f>
        <v>0.728821802900159</v>
      </c>
      <c r="R66" s="32" t="str">
        <f aca="false">IF(L66="","",IF(ABS(L66)&lt;=O66,"Yes","No"))</f>
        <v>Yes</v>
      </c>
      <c r="S66" s="32" t="str">
        <f aca="false">IF(L66="","",IF(ABS(L66)&lt;=1.96*O66,"Yes","No"))</f>
        <v>Yes</v>
      </c>
      <c r="T66" s="54" t="n">
        <f aca="false">IF(D66="","",ROUND(SQRT(((D66+G66)*O66/100)^2+(J66*(D66+G66)*0.07897)^2),0))</f>
        <v>35</v>
      </c>
      <c r="U66" s="32"/>
    </row>
    <row r="67" customFormat="false" ht="15" hidden="false" customHeight="false" outlineLevel="0" collapsed="false">
      <c r="A67" s="32" t="s">
        <v>198</v>
      </c>
      <c r="B67" s="32" t="s">
        <v>200</v>
      </c>
      <c r="C67" s="32" t="s">
        <v>214</v>
      </c>
      <c r="D67" s="54" t="n">
        <v>308</v>
      </c>
      <c r="E67" s="54" t="n">
        <v>334</v>
      </c>
      <c r="F67" s="65" t="n">
        <f aca="false">IF(E67="","",D67-E67)</f>
        <v>-26</v>
      </c>
      <c r="G67" s="54" t="n">
        <v>215</v>
      </c>
      <c r="H67" s="54" t="n">
        <v>232</v>
      </c>
      <c r="I67" s="65" t="n">
        <f aca="false">IF(H67="","",G67-H67)</f>
        <v>-17</v>
      </c>
      <c r="J67" s="55" t="n">
        <f aca="false">IF(OR(D67="",D67+G67=0),"",D67/(D67+G67))</f>
        <v>0.588910133843212</v>
      </c>
      <c r="K67" s="55" t="n">
        <f aca="false">IF(E67="","",E67/(E67+H67))</f>
        <v>0.590106007067138</v>
      </c>
      <c r="L67" s="66" t="n">
        <f aca="false">IF(OR(K67="",J67=""),"",(J67-K67)*100)</f>
        <v>-0.119587322392556</v>
      </c>
      <c r="M67" s="36" t="n">
        <v>4.97515959270172</v>
      </c>
      <c r="N67" s="36" t="n">
        <v>2.06783357809369</v>
      </c>
      <c r="O67" s="36" t="n">
        <f aca="false">SQRT(M67^2+N67^2)</f>
        <v>5.38777771252152</v>
      </c>
      <c r="P67" s="55" t="n">
        <f aca="false">IF(J67="","",MAX(0,J67-1.96*O67/100))</f>
        <v>0.48330969067779</v>
      </c>
      <c r="Q67" s="55" t="n">
        <f aca="false">IF(J67="","",MIN(1,J67+1.96*O67/100))</f>
        <v>0.694510577008634</v>
      </c>
      <c r="R67" s="32" t="str">
        <f aca="false">IF(L67="","",IF(ABS(L67)&lt;=O67,"Yes","No"))</f>
        <v>Yes</v>
      </c>
      <c r="S67" s="32" t="str">
        <f aca="false">IF(L67="","",IF(ABS(L67)&lt;=1.96*O67,"Yes","No"))</f>
        <v>Yes</v>
      </c>
      <c r="T67" s="54" t="n">
        <f aca="false">IF(D67="","",ROUND(SQRT(((D67+G67)*O67/100)^2+(J67*(D67+G67)*0.12018)^2),0))</f>
        <v>47</v>
      </c>
      <c r="U67" s="32"/>
    </row>
    <row r="68" customFormat="false" ht="15" hidden="false" customHeight="false" outlineLevel="0" collapsed="false">
      <c r="A68" s="32" t="s">
        <v>198</v>
      </c>
      <c r="B68" s="32" t="s">
        <v>200</v>
      </c>
      <c r="C68" s="32" t="s">
        <v>215</v>
      </c>
      <c r="D68" s="54" t="n">
        <v>311</v>
      </c>
      <c r="E68" s="54" t="n">
        <v>256</v>
      </c>
      <c r="F68" s="65" t="n">
        <f aca="false">IF(E68="","",D68-E68)</f>
        <v>55</v>
      </c>
      <c r="G68" s="54" t="n">
        <v>157</v>
      </c>
      <c r="H68" s="54" t="n">
        <v>154</v>
      </c>
      <c r="I68" s="65" t="n">
        <f aca="false">IF(H68="","",G68-H68)</f>
        <v>3</v>
      </c>
      <c r="J68" s="55" t="n">
        <f aca="false">IF(OR(D68="",D68+G68=0),"",D68/(D68+G68))</f>
        <v>0.664529914529915</v>
      </c>
      <c r="K68" s="55" t="n">
        <f aca="false">IF(E68="","",E68/(E68+H68))</f>
        <v>0.624390243902439</v>
      </c>
      <c r="L68" s="66" t="n">
        <f aca="false">IF(OR(K68="",J68=""),"",(J68-K68)*100)</f>
        <v>4.01396706274755</v>
      </c>
      <c r="M68" s="36" t="n">
        <v>4.97515959270172</v>
      </c>
      <c r="N68" s="36" t="n">
        <v>2.06783357809369</v>
      </c>
      <c r="O68" s="36" t="n">
        <f aca="false">SQRT(M68^2+N68^2)</f>
        <v>5.38777771252152</v>
      </c>
      <c r="P68" s="55" t="n">
        <f aca="false">IF(J68="","",MAX(0,J68-1.96*O68/100))</f>
        <v>0.558929471364493</v>
      </c>
      <c r="Q68" s="55" t="n">
        <f aca="false">IF(J68="","",MIN(1,J68+1.96*O68/100))</f>
        <v>0.770130357695336</v>
      </c>
      <c r="R68" s="32" t="str">
        <f aca="false">IF(L68="","",IF(ABS(L68)&lt;=O68,"Yes","No"))</f>
        <v>Yes</v>
      </c>
      <c r="S68" s="32" t="str">
        <f aca="false">IF(L68="","",IF(ABS(L68)&lt;=1.96*O68,"Yes","No"))</f>
        <v>Yes</v>
      </c>
      <c r="T68" s="54" t="n">
        <f aca="false">IF(D68="","",ROUND(SQRT(((D68+G68)*O68/100)^2+(J68*(D68+G68)*0.12018)^2),0))</f>
        <v>45</v>
      </c>
      <c r="U68" s="32"/>
    </row>
    <row r="69" customFormat="false" ht="15" hidden="false" customHeight="false" outlineLevel="0" collapsed="false">
      <c r="A69" s="32" t="s">
        <v>198</v>
      </c>
      <c r="B69" s="32" t="s">
        <v>200</v>
      </c>
      <c r="C69" s="32" t="s">
        <v>216</v>
      </c>
      <c r="D69" s="54" t="n">
        <v>323</v>
      </c>
      <c r="E69" s="54" t="n">
        <v>274</v>
      </c>
      <c r="F69" s="65" t="n">
        <f aca="false">IF(E69="","",D69-E69)</f>
        <v>49</v>
      </c>
      <c r="G69" s="54" t="n">
        <v>101</v>
      </c>
      <c r="H69" s="54" t="n">
        <v>74</v>
      </c>
      <c r="I69" s="65" t="n">
        <f aca="false">IF(H69="","",G69-H69)</f>
        <v>27</v>
      </c>
      <c r="J69" s="55" t="n">
        <f aca="false">IF(OR(D69="",D69+G69=0),"",D69/(D69+G69))</f>
        <v>0.761792452830189</v>
      </c>
      <c r="K69" s="55" t="n">
        <f aca="false">IF(E69="","",E69/(E69+H69))</f>
        <v>0.78735632183908</v>
      </c>
      <c r="L69" s="66" t="n">
        <f aca="false">IF(OR(K69="",J69=""),"",(J69-K69)*100)</f>
        <v>-2.55638690088917</v>
      </c>
      <c r="M69" s="36" t="n">
        <v>4.97515959270172</v>
      </c>
      <c r="N69" s="36" t="n">
        <v>2.06783357809369</v>
      </c>
      <c r="O69" s="36" t="n">
        <f aca="false">SQRT(M69^2+N69^2)</f>
        <v>5.38777771252152</v>
      </c>
      <c r="P69" s="55" t="n">
        <f aca="false">IF(J69="","",MAX(0,J69-1.96*O69/100))</f>
        <v>0.656192009664767</v>
      </c>
      <c r="Q69" s="55" t="n">
        <f aca="false">IF(J69="","",MIN(1,J69+1.96*O69/100))</f>
        <v>0.867392895995611</v>
      </c>
      <c r="R69" s="32" t="str">
        <f aca="false">IF(L69="","",IF(ABS(L69)&lt;=O69,"Yes","No"))</f>
        <v>Yes</v>
      </c>
      <c r="S69" s="32" t="str">
        <f aca="false">IF(L69="","",IF(ABS(L69)&lt;=1.96*O69,"Yes","No"))</f>
        <v>Yes</v>
      </c>
      <c r="T69" s="54" t="n">
        <f aca="false">IF(D69="","",ROUND(SQRT(((D69+G69)*O69/100)^2+(J69*(D69+G69)*0.12018)^2),0))</f>
        <v>45</v>
      </c>
      <c r="U69" s="32"/>
    </row>
    <row r="70" customFormat="false" ht="15" hidden="false" customHeight="false" outlineLevel="0" collapsed="false">
      <c r="A70" s="32" t="s">
        <v>198</v>
      </c>
      <c r="B70" s="32" t="s">
        <v>200</v>
      </c>
      <c r="C70" s="32" t="s">
        <v>217</v>
      </c>
      <c r="D70" s="54" t="n">
        <v>258</v>
      </c>
      <c r="E70" s="54" t="n">
        <v>211</v>
      </c>
      <c r="F70" s="65" t="n">
        <f aca="false">IF(E70="","",D70-E70)</f>
        <v>47</v>
      </c>
      <c r="G70" s="54" t="n">
        <v>112</v>
      </c>
      <c r="H70" s="54" t="n">
        <v>83</v>
      </c>
      <c r="I70" s="65" t="n">
        <f aca="false">IF(H70="","",G70-H70)</f>
        <v>29</v>
      </c>
      <c r="J70" s="55" t="n">
        <f aca="false">IF(OR(D70="",D70+G70=0),"",D70/(D70+G70))</f>
        <v>0.697297297297297</v>
      </c>
      <c r="K70" s="55" t="n">
        <f aca="false">IF(E70="","",E70/(E70+H70))</f>
        <v>0.717687074829932</v>
      </c>
      <c r="L70" s="66" t="n">
        <f aca="false">IF(OR(K70="",J70=""),"",(J70-K70)*100)</f>
        <v>-2.03897775326347</v>
      </c>
      <c r="M70" s="36" t="n">
        <v>4.97515959270172</v>
      </c>
      <c r="N70" s="36" t="n">
        <v>2.06783357809369</v>
      </c>
      <c r="O70" s="36" t="n">
        <f aca="false">SQRT(M70^2+N70^2)</f>
        <v>5.38777771252152</v>
      </c>
      <c r="P70" s="55" t="n">
        <f aca="false">IF(J70="","",MAX(0,J70-1.96*O70/100))</f>
        <v>0.591696854131875</v>
      </c>
      <c r="Q70" s="55" t="n">
        <f aca="false">IF(J70="","",MIN(1,J70+1.96*O70/100))</f>
        <v>0.802897740462719</v>
      </c>
      <c r="R70" s="32" t="str">
        <f aca="false">IF(L70="","",IF(ABS(L70)&lt;=O70,"Yes","No"))</f>
        <v>Yes</v>
      </c>
      <c r="S70" s="32" t="str">
        <f aca="false">IF(L70="","",IF(ABS(L70)&lt;=1.96*O70,"Yes","No"))</f>
        <v>Yes</v>
      </c>
      <c r="T70" s="54" t="n">
        <f aca="false">IF(D70="","",ROUND(SQRT(((D70+G70)*O70/100)^2+(J70*(D70+G70)*0.12018)^2),0))</f>
        <v>37</v>
      </c>
      <c r="U70" s="32"/>
    </row>
    <row r="71" customFormat="false" ht="15" hidden="false" customHeight="false" outlineLevel="0" collapsed="false">
      <c r="A71" s="32" t="s">
        <v>198</v>
      </c>
      <c r="B71" s="32" t="s">
        <v>200</v>
      </c>
      <c r="C71" s="32" t="s">
        <v>218</v>
      </c>
      <c r="D71" s="54" t="n">
        <v>308</v>
      </c>
      <c r="E71" s="54" t="n">
        <v>256</v>
      </c>
      <c r="F71" s="65" t="n">
        <f aca="false">IF(E71="","",D71-E71)</f>
        <v>52</v>
      </c>
      <c r="G71" s="54" t="n">
        <v>142</v>
      </c>
      <c r="H71" s="54" t="n">
        <v>123</v>
      </c>
      <c r="I71" s="65" t="n">
        <f aca="false">IF(H71="","",G71-H71)</f>
        <v>19</v>
      </c>
      <c r="J71" s="55" t="n">
        <f aca="false">IF(OR(D71="",D71+G71=0),"",D71/(D71+G71))</f>
        <v>0.684444444444444</v>
      </c>
      <c r="K71" s="55" t="n">
        <f aca="false">IF(E71="","",E71/(E71+H71))</f>
        <v>0.675461741424802</v>
      </c>
      <c r="L71" s="66" t="n">
        <f aca="false">IF(OR(K71="",J71=""),"",(J71-K71)*100)</f>
        <v>0.898270301964232</v>
      </c>
      <c r="M71" s="36" t="n">
        <v>4.97515959270172</v>
      </c>
      <c r="N71" s="36" t="n">
        <v>2.06783357809369</v>
      </c>
      <c r="O71" s="36" t="n">
        <f aca="false">SQRT(M71^2+N71^2)</f>
        <v>5.38777771252152</v>
      </c>
      <c r="P71" s="55" t="n">
        <f aca="false">IF(J71="","",MAX(0,J71-1.96*O71/100))</f>
        <v>0.578844001279023</v>
      </c>
      <c r="Q71" s="55" t="n">
        <f aca="false">IF(J71="","",MIN(1,J71+1.96*O71/100))</f>
        <v>0.790044887609866</v>
      </c>
      <c r="R71" s="32" t="str">
        <f aca="false">IF(L71="","",IF(ABS(L71)&lt;=O71,"Yes","No"))</f>
        <v>Yes</v>
      </c>
      <c r="S71" s="32" t="str">
        <f aca="false">IF(L71="","",IF(ABS(L71)&lt;=1.96*O71,"Yes","No"))</f>
        <v>Yes</v>
      </c>
      <c r="T71" s="54" t="n">
        <f aca="false">IF(D71="","",ROUND(SQRT(((D71+G71)*O71/100)^2+(J71*(D71+G71)*0.12018)^2),0))</f>
        <v>44</v>
      </c>
      <c r="U71" s="32"/>
    </row>
    <row r="72" customFormat="false" ht="15" hidden="false" customHeight="false" outlineLevel="0" collapsed="false">
      <c r="A72" s="32" t="s">
        <v>198</v>
      </c>
      <c r="B72" s="32" t="s">
        <v>200</v>
      </c>
      <c r="C72" s="32" t="s">
        <v>219</v>
      </c>
      <c r="D72" s="54" t="n">
        <v>233</v>
      </c>
      <c r="E72" s="54" t="n">
        <v>209</v>
      </c>
      <c r="F72" s="65" t="n">
        <f aca="false">IF(E72="","",D72-E72)</f>
        <v>24</v>
      </c>
      <c r="G72" s="54" t="n">
        <v>102</v>
      </c>
      <c r="H72" s="54" t="n">
        <v>82</v>
      </c>
      <c r="I72" s="65" t="n">
        <f aca="false">IF(H72="","",G72-H72)</f>
        <v>20</v>
      </c>
      <c r="J72" s="55" t="n">
        <f aca="false">IF(OR(D72="",D72+G72=0),"",D72/(D72+G72))</f>
        <v>0.695522388059702</v>
      </c>
      <c r="K72" s="55" t="n">
        <f aca="false">IF(E72="","",E72/(E72+H72))</f>
        <v>0.718213058419244</v>
      </c>
      <c r="L72" s="66" t="n">
        <f aca="false">IF(OR(K72="",J72=""),"",(J72-K72)*100)</f>
        <v>-2.26906703595425</v>
      </c>
      <c r="M72" s="36" t="n">
        <v>4.97515959270172</v>
      </c>
      <c r="N72" s="36" t="n">
        <v>2.06783357809369</v>
      </c>
      <c r="O72" s="36" t="n">
        <f aca="false">SQRT(M72^2+N72^2)</f>
        <v>5.38777771252152</v>
      </c>
      <c r="P72" s="55" t="n">
        <f aca="false">IF(J72="","",MAX(0,J72-1.96*O72/100))</f>
        <v>0.58992194489428</v>
      </c>
      <c r="Q72" s="55" t="n">
        <f aca="false">IF(J72="","",MIN(1,J72+1.96*O72/100))</f>
        <v>0.801122831225123</v>
      </c>
      <c r="R72" s="32" t="str">
        <f aca="false">IF(L72="","",IF(ABS(L72)&lt;=O72,"Yes","No"))</f>
        <v>Yes</v>
      </c>
      <c r="S72" s="32" t="str">
        <f aca="false">IF(L72="","",IF(ABS(L72)&lt;=1.96*O72,"Yes","No"))</f>
        <v>Yes</v>
      </c>
      <c r="T72" s="54" t="n">
        <f aca="false">IF(D72="","",ROUND(SQRT(((D72+G72)*O72/100)^2+(J72*(D72+G72)*0.12018)^2),0))</f>
        <v>33</v>
      </c>
      <c r="U72" s="32"/>
    </row>
    <row r="73" customFormat="false" ht="15" hidden="false" customHeight="false" outlineLevel="0" collapsed="false">
      <c r="A73" s="32" t="s">
        <v>198</v>
      </c>
      <c r="B73" s="32" t="s">
        <v>200</v>
      </c>
      <c r="C73" s="32" t="s">
        <v>220</v>
      </c>
      <c r="D73" s="54" t="n">
        <v>439</v>
      </c>
      <c r="E73" s="54" t="n">
        <v>368</v>
      </c>
      <c r="F73" s="65" t="n">
        <f aca="false">IF(E73="","",D73-E73)</f>
        <v>71</v>
      </c>
      <c r="G73" s="54" t="n">
        <v>195</v>
      </c>
      <c r="H73" s="54" t="n">
        <v>206</v>
      </c>
      <c r="I73" s="65" t="n">
        <f aca="false">IF(H73="","",G73-H73)</f>
        <v>-11</v>
      </c>
      <c r="J73" s="55" t="n">
        <f aca="false">IF(OR(D73="",D73+G73=0),"",D73/(D73+G73))</f>
        <v>0.692429022082019</v>
      </c>
      <c r="K73" s="55" t="n">
        <f aca="false">IF(E73="","",E73/(E73+H73))</f>
        <v>0.641114982578397</v>
      </c>
      <c r="L73" s="66" t="n">
        <f aca="false">IF(OR(K73="",J73=""),"",(J73-K73)*100)</f>
        <v>5.13140395036218</v>
      </c>
      <c r="M73" s="36" t="n">
        <v>3.80517164421398</v>
      </c>
      <c r="N73" s="36" t="n">
        <v>2.06783357809369</v>
      </c>
      <c r="O73" s="36" t="n">
        <f aca="false">SQRT(M73^2+N73^2)</f>
        <v>4.33073515105944</v>
      </c>
      <c r="P73" s="55" t="n">
        <f aca="false">IF(J73="","",MAX(0,J73-1.96*O73/100))</f>
        <v>0.607546613121254</v>
      </c>
      <c r="Q73" s="55" t="n">
        <f aca="false">IF(J73="","",MIN(1,J73+1.96*O73/100))</f>
        <v>0.777311431042784</v>
      </c>
      <c r="R73" s="32" t="str">
        <f aca="false">IF(L73="","",IF(ABS(L73)&lt;=O73,"Yes","No"))</f>
        <v>No</v>
      </c>
      <c r="S73" s="32" t="str">
        <f aca="false">IF(L73="","",IF(ABS(L73)&lt;=1.96*O73,"Yes","No"))</f>
        <v>Yes</v>
      </c>
      <c r="T73" s="54" t="n">
        <f aca="false">IF(D73="","",ROUND(SQRT(((D73+G73)*O73/100)^2+(J73*(D73+G73)*0.07897)^2),0))</f>
        <v>44</v>
      </c>
      <c r="U73" s="32"/>
    </row>
    <row r="74" customFormat="false" ht="15" hidden="false" customHeight="false" outlineLevel="0" collapsed="false">
      <c r="A74" s="32" t="s">
        <v>198</v>
      </c>
      <c r="B74" s="32" t="s">
        <v>200</v>
      </c>
      <c r="C74" s="32" t="s">
        <v>221</v>
      </c>
      <c r="D74" s="54" t="n">
        <v>463</v>
      </c>
      <c r="E74" s="54" t="n">
        <v>385</v>
      </c>
      <c r="F74" s="65" t="n">
        <f aca="false">IF(E74="","",D74-E74)</f>
        <v>78</v>
      </c>
      <c r="G74" s="54" t="n">
        <v>172</v>
      </c>
      <c r="H74" s="54" t="n">
        <v>168</v>
      </c>
      <c r="I74" s="65" t="n">
        <f aca="false">IF(H74="","",G74-H74)</f>
        <v>4</v>
      </c>
      <c r="J74" s="55" t="n">
        <f aca="false">IF(OR(D74="",D74+G74=0),"",D74/(D74+G74))</f>
        <v>0.729133858267717</v>
      </c>
      <c r="K74" s="55" t="n">
        <f aca="false">IF(E74="","",E74/(E74+H74))</f>
        <v>0.69620253164557</v>
      </c>
      <c r="L74" s="66" t="n">
        <f aca="false">IF(OR(K74="",J74=""),"",(J74-K74)*100)</f>
        <v>3.29313266221468</v>
      </c>
      <c r="M74" s="36" t="n">
        <v>3.80517164421398</v>
      </c>
      <c r="N74" s="36" t="n">
        <v>2.06783357809369</v>
      </c>
      <c r="O74" s="36" t="n">
        <f aca="false">SQRT(M74^2+N74^2)</f>
        <v>4.33073515105944</v>
      </c>
      <c r="P74" s="55" t="n">
        <f aca="false">IF(J74="","",MAX(0,J74-1.96*O74/100))</f>
        <v>0.644251449306951</v>
      </c>
      <c r="Q74" s="55" t="n">
        <f aca="false">IF(J74="","",MIN(1,J74+1.96*O74/100))</f>
        <v>0.814016267228482</v>
      </c>
      <c r="R74" s="32" t="str">
        <f aca="false">IF(L74="","",IF(ABS(L74)&lt;=O74,"Yes","No"))</f>
        <v>Yes</v>
      </c>
      <c r="S74" s="32" t="str">
        <f aca="false">IF(L74="","",IF(ABS(L74)&lt;=1.96*O74,"Yes","No"))</f>
        <v>Yes</v>
      </c>
      <c r="T74" s="54" t="n">
        <f aca="false">IF(D74="","",ROUND(SQRT(((D74+G74)*O74/100)^2+(J74*(D74+G74)*0.07897)^2),0))</f>
        <v>46</v>
      </c>
      <c r="U74" s="32"/>
    </row>
    <row r="75" customFormat="false" ht="15" hidden="false" customHeight="false" outlineLevel="0" collapsed="false">
      <c r="A75" s="32" t="s">
        <v>198</v>
      </c>
      <c r="B75" s="32" t="s">
        <v>200</v>
      </c>
      <c r="C75" s="32" t="s">
        <v>222</v>
      </c>
      <c r="D75" s="54" t="n">
        <v>348</v>
      </c>
      <c r="E75" s="54" t="n">
        <v>308</v>
      </c>
      <c r="F75" s="65" t="n">
        <f aca="false">IF(E75="","",D75-E75)</f>
        <v>40</v>
      </c>
      <c r="G75" s="54" t="n">
        <v>185</v>
      </c>
      <c r="H75" s="54" t="n">
        <v>215</v>
      </c>
      <c r="I75" s="65" t="n">
        <f aca="false">IF(H75="","",G75-H75)</f>
        <v>-30</v>
      </c>
      <c r="J75" s="55" t="n">
        <f aca="false">IF(OR(D75="",D75+G75=0),"",D75/(D75+G75))</f>
        <v>0.652908067542214</v>
      </c>
      <c r="K75" s="55" t="n">
        <f aca="false">IF(E75="","",E75/(E75+H75))</f>
        <v>0.588910133843212</v>
      </c>
      <c r="L75" s="66" t="n">
        <f aca="false">IF(OR(K75="",J75=""),"",(J75-K75)*100)</f>
        <v>6.39979336990017</v>
      </c>
      <c r="M75" s="36" t="n">
        <v>3.80517164421398</v>
      </c>
      <c r="N75" s="36" t="n">
        <v>2.06783357809369</v>
      </c>
      <c r="O75" s="36" t="n">
        <f aca="false">SQRT(M75^2+N75^2)</f>
        <v>4.33073515105944</v>
      </c>
      <c r="P75" s="55" t="n">
        <f aca="false">IF(J75="","",MAX(0,J75-1.96*O75/100))</f>
        <v>0.568025658581449</v>
      </c>
      <c r="Q75" s="55" t="n">
        <f aca="false">IF(J75="","",MIN(1,J75+1.96*O75/100))</f>
        <v>0.737790476502979</v>
      </c>
      <c r="R75" s="32" t="str">
        <f aca="false">IF(L75="","",IF(ABS(L75)&lt;=O75,"Yes","No"))</f>
        <v>No</v>
      </c>
      <c r="S75" s="32" t="str">
        <f aca="false">IF(L75="","",IF(ABS(L75)&lt;=1.96*O75,"Yes","No"))</f>
        <v>Yes</v>
      </c>
      <c r="T75" s="54" t="n">
        <f aca="false">IF(D75="","",ROUND(SQRT(((D75+G75)*O75/100)^2+(J75*(D75+G75)*0.07897)^2),0))</f>
        <v>36</v>
      </c>
      <c r="U75" s="32"/>
    </row>
    <row r="76" customFormat="false" ht="15" hidden="false" customHeight="false" outlineLevel="0" collapsed="false">
      <c r="A76" s="32" t="s">
        <v>198</v>
      </c>
      <c r="B76" s="32" t="s">
        <v>200</v>
      </c>
      <c r="C76" s="32" t="s">
        <v>223</v>
      </c>
      <c r="D76" s="54" t="n">
        <v>401</v>
      </c>
      <c r="E76" s="54" t="n">
        <v>391</v>
      </c>
      <c r="F76" s="65" t="n">
        <f aca="false">IF(E76="","",D76-E76)</f>
        <v>10</v>
      </c>
      <c r="G76" s="54" t="n">
        <v>216</v>
      </c>
      <c r="H76" s="54" t="n">
        <v>209</v>
      </c>
      <c r="I76" s="65" t="n">
        <f aca="false">IF(H76="","",G76-H76)</f>
        <v>7</v>
      </c>
      <c r="J76" s="55" t="n">
        <f aca="false">IF(OR(D76="",D76+G76=0),"",D76/(D76+G76))</f>
        <v>0.649918962722853</v>
      </c>
      <c r="K76" s="55" t="n">
        <f aca="false">IF(E76="","",E76/(E76+H76))</f>
        <v>0.651666666666667</v>
      </c>
      <c r="L76" s="66" t="n">
        <f aca="false">IF(OR(K76="",J76=""),"",(J76-K76)*100)</f>
        <v>-0.174770394381407</v>
      </c>
      <c r="M76" s="36" t="n">
        <v>3.80517164421398</v>
      </c>
      <c r="N76" s="36" t="n">
        <v>2.06783357809369</v>
      </c>
      <c r="O76" s="36" t="n">
        <f aca="false">SQRT(M76^2+N76^2)</f>
        <v>4.33073515105944</v>
      </c>
      <c r="P76" s="55" t="n">
        <f aca="false">IF(J76="","",MAX(0,J76-1.96*O76/100))</f>
        <v>0.565036553762087</v>
      </c>
      <c r="Q76" s="55" t="n">
        <f aca="false">IF(J76="","",MIN(1,J76+1.96*O76/100))</f>
        <v>0.734801371683618</v>
      </c>
      <c r="R76" s="32" t="str">
        <f aca="false">IF(L76="","",IF(ABS(L76)&lt;=O76,"Yes","No"))</f>
        <v>Yes</v>
      </c>
      <c r="S76" s="32" t="str">
        <f aca="false">IF(L76="","",IF(ABS(L76)&lt;=1.96*O76,"Yes","No"))</f>
        <v>Yes</v>
      </c>
      <c r="T76" s="54" t="n">
        <f aca="false">IF(D76="","",ROUND(SQRT(((D76+G76)*O76/100)^2+(J76*(D76+G76)*0.07897)^2),0))</f>
        <v>41</v>
      </c>
      <c r="U76" s="32"/>
    </row>
    <row r="77" customFormat="false" ht="15" hidden="false" customHeight="false" outlineLevel="0" collapsed="false">
      <c r="A77" s="32" t="s">
        <v>198</v>
      </c>
      <c r="B77" s="32" t="s">
        <v>200</v>
      </c>
      <c r="C77" s="32" t="s">
        <v>224</v>
      </c>
      <c r="D77" s="54" t="n">
        <v>496</v>
      </c>
      <c r="E77" s="54" t="n">
        <v>427</v>
      </c>
      <c r="F77" s="65" t="n">
        <f aca="false">IF(E77="","",D77-E77)</f>
        <v>69</v>
      </c>
      <c r="G77" s="54" t="n">
        <v>252</v>
      </c>
      <c r="H77" s="54" t="n">
        <v>242</v>
      </c>
      <c r="I77" s="65" t="n">
        <f aca="false">IF(H77="","",G77-H77)</f>
        <v>10</v>
      </c>
      <c r="J77" s="55" t="n">
        <f aca="false">IF(OR(D77="",D77+G77=0),"",D77/(D77+G77))</f>
        <v>0.663101604278075</v>
      </c>
      <c r="K77" s="55" t="n">
        <f aca="false">IF(E77="","",E77/(E77+H77))</f>
        <v>0.638266068759342</v>
      </c>
      <c r="L77" s="66" t="n">
        <f aca="false">IF(OR(K77="",J77=""),"",(J77-K77)*100)</f>
        <v>2.48355355187325</v>
      </c>
      <c r="M77" s="36" t="n">
        <v>3.80517164421398</v>
      </c>
      <c r="N77" s="36" t="n">
        <v>2.06783357809369</v>
      </c>
      <c r="O77" s="36" t="n">
        <f aca="false">SQRT(M77^2+N77^2)</f>
        <v>4.33073515105944</v>
      </c>
      <c r="P77" s="55" t="n">
        <f aca="false">IF(J77="","",MAX(0,J77-1.96*O77/100))</f>
        <v>0.57821919531731</v>
      </c>
      <c r="Q77" s="55" t="n">
        <f aca="false">IF(J77="","",MIN(1,J77+1.96*O77/100))</f>
        <v>0.74798401323884</v>
      </c>
      <c r="R77" s="32" t="str">
        <f aca="false">IF(L77="","",IF(ABS(L77)&lt;=O77,"Yes","No"))</f>
        <v>Yes</v>
      </c>
      <c r="S77" s="32" t="str">
        <f aca="false">IF(L77="","",IF(ABS(L77)&lt;=1.96*O77,"Yes","No"))</f>
        <v>Yes</v>
      </c>
      <c r="T77" s="54" t="n">
        <f aca="false">IF(D77="","",ROUND(SQRT(((D77+G77)*O77/100)^2+(J77*(D77+G77)*0.07897)^2),0))</f>
        <v>51</v>
      </c>
      <c r="U77" s="32"/>
    </row>
    <row r="78" customFormat="false" ht="15" hidden="false" customHeight="false" outlineLevel="0" collapsed="false">
      <c r="A78" s="32" t="s">
        <v>198</v>
      </c>
      <c r="B78" s="32" t="s">
        <v>200</v>
      </c>
      <c r="C78" s="32" t="s">
        <v>225</v>
      </c>
      <c r="D78" s="54" t="n">
        <v>346</v>
      </c>
      <c r="E78" s="54" t="n">
        <v>288</v>
      </c>
      <c r="F78" s="65" t="n">
        <f aca="false">IF(E78="","",D78-E78)</f>
        <v>58</v>
      </c>
      <c r="G78" s="54" t="n">
        <v>160</v>
      </c>
      <c r="H78" s="54" t="n">
        <v>176</v>
      </c>
      <c r="I78" s="65" t="n">
        <f aca="false">IF(H78="","",G78-H78)</f>
        <v>-16</v>
      </c>
      <c r="J78" s="55" t="n">
        <f aca="false">IF(OR(D78="",D78+G78=0),"",D78/(D78+G78))</f>
        <v>0.683794466403162</v>
      </c>
      <c r="K78" s="55" t="n">
        <f aca="false">IF(E78="","",E78/(E78+H78))</f>
        <v>0.620689655172414</v>
      </c>
      <c r="L78" s="66" t="n">
        <f aca="false">IF(OR(K78="",J78=""),"",(J78-K78)*100)</f>
        <v>6.31048112307483</v>
      </c>
      <c r="M78" s="36" t="n">
        <v>4.97515959270172</v>
      </c>
      <c r="N78" s="36" t="n">
        <v>2.06783357809369</v>
      </c>
      <c r="O78" s="36" t="n">
        <f aca="false">SQRT(M78^2+N78^2)</f>
        <v>5.38777771252152</v>
      </c>
      <c r="P78" s="55" t="n">
        <f aca="false">IF(J78="","",MAX(0,J78-1.96*O78/100))</f>
        <v>0.57819402323774</v>
      </c>
      <c r="Q78" s="55" t="n">
        <f aca="false">IF(J78="","",MIN(1,J78+1.96*O78/100))</f>
        <v>0.789394909568584</v>
      </c>
      <c r="R78" s="32" t="str">
        <f aca="false">IF(L78="","",IF(ABS(L78)&lt;=O78,"Yes","No"))</f>
        <v>No</v>
      </c>
      <c r="S78" s="32" t="str">
        <f aca="false">IF(L78="","",IF(ABS(L78)&lt;=1.96*O78,"Yes","No"))</f>
        <v>Yes</v>
      </c>
      <c r="T78" s="54" t="n">
        <f aca="false">IF(D78="","",ROUND(SQRT(((D78+G78)*O78/100)^2+(J78*(D78+G78)*0.12018)^2),0))</f>
        <v>50</v>
      </c>
      <c r="U78" s="32"/>
    </row>
    <row r="79" customFormat="false" ht="15" hidden="false" customHeight="false" outlineLevel="0" collapsed="false">
      <c r="A79" s="32" t="s">
        <v>198</v>
      </c>
      <c r="B79" s="32" t="s">
        <v>200</v>
      </c>
      <c r="C79" s="32" t="s">
        <v>226</v>
      </c>
      <c r="D79" s="54" t="n">
        <v>376</v>
      </c>
      <c r="E79" s="54" t="n">
        <v>283</v>
      </c>
      <c r="F79" s="65" t="n">
        <f aca="false">IF(E79="","",D79-E79)</f>
        <v>93</v>
      </c>
      <c r="G79" s="54" t="n">
        <v>169</v>
      </c>
      <c r="H79" s="54" t="n">
        <v>158</v>
      </c>
      <c r="I79" s="65" t="n">
        <f aca="false">IF(H79="","",G79-H79)</f>
        <v>11</v>
      </c>
      <c r="J79" s="55" t="n">
        <f aca="false">IF(OR(D79="",D79+G79=0),"",D79/(D79+G79))</f>
        <v>0.689908256880734</v>
      </c>
      <c r="K79" s="55" t="n">
        <f aca="false">IF(E79="","",E79/(E79+H79))</f>
        <v>0.64172335600907</v>
      </c>
      <c r="L79" s="66" t="n">
        <f aca="false">IF(OR(K79="",J79=""),"",(J79-K79)*100)</f>
        <v>4.81849008716637</v>
      </c>
      <c r="M79" s="36" t="n">
        <v>3.80517164421398</v>
      </c>
      <c r="N79" s="36" t="n">
        <v>2.06783357809369</v>
      </c>
      <c r="O79" s="36" t="n">
        <f aca="false">SQRT(M79^2+N79^2)</f>
        <v>4.33073515105944</v>
      </c>
      <c r="P79" s="55" t="n">
        <f aca="false">IF(J79="","",MAX(0,J79-1.96*O79/100))</f>
        <v>0.605025847919969</v>
      </c>
      <c r="Q79" s="55" t="n">
        <f aca="false">IF(J79="","",MIN(1,J79+1.96*O79/100))</f>
        <v>0.774790665841499</v>
      </c>
      <c r="R79" s="32" t="str">
        <f aca="false">IF(L79="","",IF(ABS(L79)&lt;=O79,"Yes","No"))</f>
        <v>No</v>
      </c>
      <c r="S79" s="32" t="str">
        <f aca="false">IF(L79="","",IF(ABS(L79)&lt;=1.96*O79,"Yes","No"))</f>
        <v>Yes</v>
      </c>
      <c r="T79" s="54" t="n">
        <f aca="false">IF(D79="","",ROUND(SQRT(((D79+G79)*O79/100)^2+(J79*(D79+G79)*0.07897)^2),0))</f>
        <v>38</v>
      </c>
      <c r="U79" s="32"/>
    </row>
    <row r="80" customFormat="false" ht="15" hidden="false" customHeight="false" outlineLevel="0" collapsed="false">
      <c r="A80" s="32" t="s">
        <v>198</v>
      </c>
      <c r="B80" s="32" t="s">
        <v>200</v>
      </c>
      <c r="C80" s="32" t="s">
        <v>227</v>
      </c>
      <c r="D80" s="54" t="n">
        <v>539</v>
      </c>
      <c r="E80" s="54" t="n">
        <v>474</v>
      </c>
      <c r="F80" s="65" t="n">
        <f aca="false">IF(E80="","",D80-E80)</f>
        <v>65</v>
      </c>
      <c r="G80" s="54" t="n">
        <v>276</v>
      </c>
      <c r="H80" s="54" t="n">
        <v>300</v>
      </c>
      <c r="I80" s="65" t="n">
        <f aca="false">IF(H80="","",G80-H80)</f>
        <v>-24</v>
      </c>
      <c r="J80" s="55" t="n">
        <f aca="false">IF(OR(D80="",D80+G80=0),"",D80/(D80+G80))</f>
        <v>0.661349693251534</v>
      </c>
      <c r="K80" s="55" t="n">
        <f aca="false">IF(E80="","",E80/(E80+H80))</f>
        <v>0.612403100775194</v>
      </c>
      <c r="L80" s="66" t="n">
        <f aca="false">IF(OR(K80="",J80=""),"",(J80-K80)*100)</f>
        <v>4.89465924763399</v>
      </c>
      <c r="M80" s="36" t="n">
        <v>3.80517164421398</v>
      </c>
      <c r="N80" s="36" t="n">
        <v>2.06783357809369</v>
      </c>
      <c r="O80" s="36" t="n">
        <f aca="false">SQRT(M80^2+N80^2)</f>
        <v>4.33073515105944</v>
      </c>
      <c r="P80" s="55" t="n">
        <f aca="false">IF(J80="","",MAX(0,J80-1.96*O80/100))</f>
        <v>0.576467284290769</v>
      </c>
      <c r="Q80" s="55" t="n">
        <f aca="false">IF(J80="","",MIN(1,J80+1.96*O80/100))</f>
        <v>0.746232102212299</v>
      </c>
      <c r="R80" s="32" t="str">
        <f aca="false">IF(L80="","",IF(ABS(L80)&lt;=O80,"Yes","No"))</f>
        <v>No</v>
      </c>
      <c r="S80" s="32" t="str">
        <f aca="false">IF(L80="","",IF(ABS(L80)&lt;=1.96*O80,"Yes","No"))</f>
        <v>Yes</v>
      </c>
      <c r="T80" s="54" t="n">
        <f aca="false">IF(D80="","",ROUND(SQRT(((D80+G80)*O80/100)^2+(J80*(D80+G80)*0.07897)^2),0))</f>
        <v>55</v>
      </c>
      <c r="U80" s="32"/>
    </row>
    <row r="81" customFormat="false" ht="15" hidden="false" customHeight="false" outlineLevel="0" collapsed="false">
      <c r="A81" s="32" t="s">
        <v>198</v>
      </c>
      <c r="B81" s="32" t="s">
        <v>200</v>
      </c>
      <c r="C81" s="32" t="s">
        <v>228</v>
      </c>
      <c r="D81" s="54" t="n">
        <v>342</v>
      </c>
      <c r="E81" s="54" t="n">
        <v>346</v>
      </c>
      <c r="F81" s="65" t="n">
        <f aca="false">IF(E81="","",D81-E81)</f>
        <v>-4</v>
      </c>
      <c r="G81" s="54" t="n">
        <v>169</v>
      </c>
      <c r="H81" s="54" t="n">
        <v>146</v>
      </c>
      <c r="I81" s="65" t="n">
        <f aca="false">IF(H81="","",G81-H81)</f>
        <v>23</v>
      </c>
      <c r="J81" s="55" t="n">
        <f aca="false">IF(OR(D81="",D81+G81=0),"",D81/(D81+G81))</f>
        <v>0.669275929549902</v>
      </c>
      <c r="K81" s="55" t="n">
        <f aca="false">IF(E81="","",E81/(E81+H81))</f>
        <v>0.703252032520325</v>
      </c>
      <c r="L81" s="66" t="n">
        <f aca="false">IF(OR(K81="",J81=""),"",(J81-K81)*100)</f>
        <v>-3.39761029704231</v>
      </c>
      <c r="M81" s="36" t="n">
        <v>4.97515959270172</v>
      </c>
      <c r="N81" s="36" t="n">
        <v>2.06783357809369</v>
      </c>
      <c r="O81" s="36" t="n">
        <f aca="false">SQRT(M81^2+N81^2)</f>
        <v>5.38777771252152</v>
      </c>
      <c r="P81" s="55" t="n">
        <f aca="false">IF(J81="","",MAX(0,J81-1.96*O81/100))</f>
        <v>0.56367548638448</v>
      </c>
      <c r="Q81" s="55" t="n">
        <f aca="false">IF(J81="","",MIN(1,J81+1.96*O81/100))</f>
        <v>0.774876372715324</v>
      </c>
      <c r="R81" s="32" t="str">
        <f aca="false">IF(L81="","",IF(ABS(L81)&lt;=O81,"Yes","No"))</f>
        <v>Yes</v>
      </c>
      <c r="S81" s="32" t="str">
        <f aca="false">IF(L81="","",IF(ABS(L81)&lt;=1.96*O81,"Yes","No"))</f>
        <v>Yes</v>
      </c>
      <c r="T81" s="54" t="n">
        <f aca="false">IF(D81="","",ROUND(SQRT(((D81+G81)*O81/100)^2+(J81*(D81+G81)*0.12018)^2),0))</f>
        <v>49</v>
      </c>
      <c r="U81" s="32"/>
    </row>
    <row r="82" customFormat="false" ht="15" hidden="false" customHeight="false" outlineLevel="0" collapsed="false">
      <c r="A82" s="32" t="s">
        <v>198</v>
      </c>
      <c r="B82" s="32" t="s">
        <v>200</v>
      </c>
      <c r="C82" s="32" t="s">
        <v>229</v>
      </c>
      <c r="D82" s="54" t="n">
        <v>374</v>
      </c>
      <c r="E82" s="54" t="n">
        <v>410</v>
      </c>
      <c r="F82" s="65" t="n">
        <f aca="false">IF(E82="","",D82-E82)</f>
        <v>-36</v>
      </c>
      <c r="G82" s="54" t="n">
        <v>230</v>
      </c>
      <c r="H82" s="54" t="n">
        <v>212</v>
      </c>
      <c r="I82" s="65" t="n">
        <f aca="false">IF(H82="","",G82-H82)</f>
        <v>18</v>
      </c>
      <c r="J82" s="55" t="n">
        <f aca="false">IF(OR(D82="",D82+G82=0),"",D82/(D82+G82))</f>
        <v>0.619205298013245</v>
      </c>
      <c r="K82" s="55" t="n">
        <f aca="false">IF(E82="","",E82/(E82+H82))</f>
        <v>0.659163987138264</v>
      </c>
      <c r="L82" s="66" t="n">
        <f aca="false">IF(OR(K82="",J82=""),"",(J82-K82)*100)</f>
        <v>-3.99586891250185</v>
      </c>
      <c r="M82" s="36" t="n">
        <v>3.80517164421398</v>
      </c>
      <c r="N82" s="36" t="n">
        <v>2.06783357809369</v>
      </c>
      <c r="O82" s="36" t="n">
        <f aca="false">SQRT(M82^2+N82^2)</f>
        <v>4.33073515105944</v>
      </c>
      <c r="P82" s="55" t="n">
        <f aca="false">IF(J82="","",MAX(0,J82-1.96*O82/100))</f>
        <v>0.53432288905248</v>
      </c>
      <c r="Q82" s="55" t="n">
        <f aca="false">IF(J82="","",MIN(1,J82+1.96*O82/100))</f>
        <v>0.70408770697401</v>
      </c>
      <c r="R82" s="32" t="str">
        <f aca="false">IF(L82="","",IF(ABS(L82)&lt;=O82,"Yes","No"))</f>
        <v>Yes</v>
      </c>
      <c r="S82" s="32" t="str">
        <f aca="false">IF(L82="","",IF(ABS(L82)&lt;=1.96*O82,"Yes","No"))</f>
        <v>Yes</v>
      </c>
      <c r="T82" s="54" t="n">
        <f aca="false">IF(D82="","",ROUND(SQRT(((D82+G82)*O82/100)^2+(J82*(D82+G82)*0.07897)^2),0))</f>
        <v>39</v>
      </c>
      <c r="U82" s="32"/>
    </row>
    <row r="83" customFormat="false" ht="15" hidden="false" customHeight="false" outlineLevel="0" collapsed="false">
      <c r="A83" s="32" t="s">
        <v>198</v>
      </c>
      <c r="B83" s="32" t="s">
        <v>200</v>
      </c>
      <c r="C83" s="32" t="s">
        <v>230</v>
      </c>
      <c r="D83" s="54" t="n">
        <v>405</v>
      </c>
      <c r="E83" s="54" t="n">
        <v>446</v>
      </c>
      <c r="F83" s="65" t="n">
        <f aca="false">IF(E83="","",D83-E83)</f>
        <v>-41</v>
      </c>
      <c r="G83" s="54" t="n">
        <v>272</v>
      </c>
      <c r="H83" s="54" t="n">
        <v>239</v>
      </c>
      <c r="I83" s="65" t="n">
        <f aca="false">IF(H83="","",G83-H83)</f>
        <v>33</v>
      </c>
      <c r="J83" s="55" t="n">
        <f aca="false">IF(OR(D83="",D83+G83=0),"",D83/(D83+G83))</f>
        <v>0.598227474150665</v>
      </c>
      <c r="K83" s="55" t="n">
        <f aca="false">IF(E83="","",E83/(E83+H83))</f>
        <v>0.651094890510949</v>
      </c>
      <c r="L83" s="66" t="n">
        <f aca="false">IF(OR(K83="",J83=""),"",(J83-K83)*100)</f>
        <v>-5.28674163602843</v>
      </c>
      <c r="M83" s="36" t="n">
        <v>3.80517164421398</v>
      </c>
      <c r="N83" s="36" t="n">
        <v>2.06783357809369</v>
      </c>
      <c r="O83" s="36" t="n">
        <f aca="false">SQRT(M83^2+N83^2)</f>
        <v>4.33073515105944</v>
      </c>
      <c r="P83" s="55" t="n">
        <f aca="false">IF(J83="","",MAX(0,J83-1.96*O83/100))</f>
        <v>0.5133450651899</v>
      </c>
      <c r="Q83" s="55" t="n">
        <f aca="false">IF(J83="","",MIN(1,J83+1.96*O83/100))</f>
        <v>0.68310988311143</v>
      </c>
      <c r="R83" s="32" t="str">
        <f aca="false">IF(L83="","",IF(ABS(L83)&lt;=O83,"Yes","No"))</f>
        <v>No</v>
      </c>
      <c r="S83" s="32" t="str">
        <f aca="false">IF(L83="","",IF(ABS(L83)&lt;=1.96*O83,"Yes","No"))</f>
        <v>Yes</v>
      </c>
      <c r="T83" s="54" t="n">
        <f aca="false">IF(D83="","",ROUND(SQRT(((D83+G83)*O83/100)^2+(J83*(D83+G83)*0.07897)^2),0))</f>
        <v>43</v>
      </c>
      <c r="U83" s="32"/>
    </row>
    <row r="84" customFormat="false" ht="15" hidden="false" customHeight="false" outlineLevel="0" collapsed="false">
      <c r="A84" s="32" t="s">
        <v>198</v>
      </c>
      <c r="B84" s="32" t="s">
        <v>200</v>
      </c>
      <c r="C84" s="32" t="s">
        <v>231</v>
      </c>
      <c r="D84" s="54" t="n">
        <v>320</v>
      </c>
      <c r="E84" s="54"/>
      <c r="F84" s="65" t="str">
        <f aca="false">IF(E84="","",D84-E84)</f>
        <v/>
      </c>
      <c r="G84" s="54" t="n">
        <v>214</v>
      </c>
      <c r="H84" s="54"/>
      <c r="I84" s="65" t="str">
        <f aca="false">IF(H84="","",G84-H84)</f>
        <v/>
      </c>
      <c r="J84" s="55" t="n">
        <f aca="false">IF(OR(D84="",D84+G84=0),"",D84/(D84+G84))</f>
        <v>0.599250936329588</v>
      </c>
      <c r="K84" s="55" t="str">
        <f aca="false">IF(E84="","",E84/(E84+H84))</f>
        <v/>
      </c>
      <c r="L84" s="66" t="str">
        <f aca="false">IF(OR(K84="",J84=""),"",(J84-K84)*100)</f>
        <v/>
      </c>
      <c r="M84" s="36" t="n">
        <v>3.80517164421398</v>
      </c>
      <c r="N84" s="36" t="n">
        <v>2.06783357809369</v>
      </c>
      <c r="O84" s="36" t="n">
        <f aca="false">SQRT(M84^2+N84^2)</f>
        <v>4.33073515105944</v>
      </c>
      <c r="P84" s="55" t="n">
        <f aca="false">IF(J84="","",MAX(0,J84-1.96*O84/100))</f>
        <v>0.514368527368823</v>
      </c>
      <c r="Q84" s="55" t="n">
        <f aca="false">IF(J84="","",MIN(1,J84+1.96*O84/100))</f>
        <v>0.684133345290353</v>
      </c>
      <c r="R84" s="32" t="str">
        <f aca="false">IF(L84="","",IF(ABS(L84)&lt;=O84,"Yes","No"))</f>
        <v/>
      </c>
      <c r="S84" s="32" t="str">
        <f aca="false">IF(L84="","",IF(ABS(L84)&lt;=1.96*O84,"Yes","No"))</f>
        <v/>
      </c>
      <c r="T84" s="54" t="n">
        <f aca="false">IF(D84="","",ROUND(SQRT(((D84+G84)*O84/100)^2+(J84*(D84+G84)*0.07897)^2),0))</f>
        <v>34</v>
      </c>
      <c r="U84" s="32" t="s">
        <v>735</v>
      </c>
    </row>
    <row r="85" customFormat="false" ht="15" hidden="false" customHeight="false" outlineLevel="0" collapsed="false">
      <c r="A85" s="32" t="s">
        <v>198</v>
      </c>
      <c r="B85" s="32" t="s">
        <v>200</v>
      </c>
      <c r="C85" s="32" t="s">
        <v>233</v>
      </c>
      <c r="D85" s="54" t="n">
        <v>693</v>
      </c>
      <c r="E85" s="54"/>
      <c r="F85" s="65" t="str">
        <f aca="false">IF(E85="","",D85-E85)</f>
        <v/>
      </c>
      <c r="G85" s="54" t="n">
        <v>462</v>
      </c>
      <c r="H85" s="54"/>
      <c r="I85" s="65" t="str">
        <f aca="false">IF(H85="","",G85-H85)</f>
        <v/>
      </c>
      <c r="J85" s="55" t="n">
        <f aca="false">IF(OR(D85="",D85+G85=0),"",D85/(D85+G85))</f>
        <v>0.6</v>
      </c>
      <c r="K85" s="55" t="str">
        <f aca="false">IF(E85="","",E85/(E85+H85))</f>
        <v/>
      </c>
      <c r="L85" s="66" t="str">
        <f aca="false">IF(OR(K85="",J85=""),"",(J85-K85)*100)</f>
        <v/>
      </c>
      <c r="M85" s="36" t="n">
        <v>3.65589688951442</v>
      </c>
      <c r="N85" s="36" t="n">
        <v>2.06783357809369</v>
      </c>
      <c r="O85" s="36" t="n">
        <f aca="false">SQRT(M85^2+N85^2)</f>
        <v>4.20018068342934</v>
      </c>
      <c r="P85" s="55" t="n">
        <f aca="false">IF(J85="","",MAX(0,J85-1.96*O85/100))</f>
        <v>0.517676458604785</v>
      </c>
      <c r="Q85" s="55" t="n">
        <f aca="false">IF(J85="","",MIN(1,J85+1.96*O85/100))</f>
        <v>0.682323541395215</v>
      </c>
      <c r="R85" s="32" t="str">
        <f aca="false">IF(L85="","",IF(ABS(L85)&lt;=O85,"Yes","No"))</f>
        <v/>
      </c>
      <c r="S85" s="32" t="str">
        <f aca="false">IF(L85="","",IF(ABS(L85)&lt;=1.96*O85,"Yes","No"))</f>
        <v/>
      </c>
      <c r="T85" s="54" t="n">
        <f aca="false">IF(D85="","",ROUND(SQRT(((D85+G85)*O85/100)^2+(J85*(D85+G85)*0.07933)^2),0))</f>
        <v>73</v>
      </c>
      <c r="U85" s="32" t="s">
        <v>735</v>
      </c>
    </row>
    <row r="86" customFormat="false" ht="15" hidden="false" customHeight="false" outlineLevel="0" collapsed="false">
      <c r="A86" s="32" t="s">
        <v>198</v>
      </c>
      <c r="B86" s="32" t="s">
        <v>200</v>
      </c>
      <c r="C86" s="32" t="s">
        <v>235</v>
      </c>
      <c r="D86" s="54" t="n">
        <v>383</v>
      </c>
      <c r="E86" s="54" t="n">
        <v>410</v>
      </c>
      <c r="F86" s="65" t="n">
        <f aca="false">IF(E86="","",D86-E86)</f>
        <v>-27</v>
      </c>
      <c r="G86" s="54" t="n">
        <v>183</v>
      </c>
      <c r="H86" s="54" t="n">
        <v>165</v>
      </c>
      <c r="I86" s="65" t="n">
        <f aca="false">IF(H86="","",G86-H86)</f>
        <v>18</v>
      </c>
      <c r="J86" s="55" t="n">
        <f aca="false">IF(OR(D86="",D86+G86=0),"",D86/(D86+G86))</f>
        <v>0.676678445229682</v>
      </c>
      <c r="K86" s="55" t="n">
        <f aca="false">IF(E86="","",E86/(E86+H86))</f>
        <v>0.71304347826087</v>
      </c>
      <c r="L86" s="66" t="n">
        <f aca="false">IF(OR(K86="",J86=""),"",(J86-K86)*100)</f>
        <v>-3.63650330311875</v>
      </c>
      <c r="M86" s="36" t="n">
        <v>3.80517164421398</v>
      </c>
      <c r="N86" s="36" t="n">
        <v>2.06783357809369</v>
      </c>
      <c r="O86" s="36" t="n">
        <f aca="false">SQRT(M86^2+N86^2)</f>
        <v>4.33073515105944</v>
      </c>
      <c r="P86" s="55" t="n">
        <f aca="false">IF(J86="","",MAX(0,J86-1.96*O86/100))</f>
        <v>0.591796036268917</v>
      </c>
      <c r="Q86" s="55" t="n">
        <f aca="false">IF(J86="","",MIN(1,J86+1.96*O86/100))</f>
        <v>0.761560854190447</v>
      </c>
      <c r="R86" s="32" t="str">
        <f aca="false">IF(L86="","",IF(ABS(L86)&lt;=O86,"Yes","No"))</f>
        <v>Yes</v>
      </c>
      <c r="S86" s="32" t="str">
        <f aca="false">IF(L86="","",IF(ABS(L86)&lt;=1.96*O86,"Yes","No"))</f>
        <v>Yes</v>
      </c>
      <c r="T86" s="54" t="n">
        <f aca="false">IF(D86="","",ROUND(SQRT(((D86+G86)*O86/100)^2+(J86*(D86+G86)*0.07897)^2),0))</f>
        <v>39</v>
      </c>
      <c r="U86" s="32"/>
    </row>
    <row r="87" customFormat="false" ht="15" hidden="false" customHeight="false" outlineLevel="0" collapsed="false">
      <c r="A87" s="32" t="s">
        <v>198</v>
      </c>
      <c r="B87" s="32" t="s">
        <v>200</v>
      </c>
      <c r="C87" s="32" t="s">
        <v>236</v>
      </c>
      <c r="D87" s="54" t="n">
        <v>457</v>
      </c>
      <c r="E87" s="54" t="n">
        <v>483</v>
      </c>
      <c r="F87" s="65" t="n">
        <f aca="false">IF(E87="","",D87-E87)</f>
        <v>-26</v>
      </c>
      <c r="G87" s="54" t="n">
        <v>278</v>
      </c>
      <c r="H87" s="54" t="n">
        <v>278</v>
      </c>
      <c r="I87" s="65" t="n">
        <f aca="false">IF(H87="","",G87-H87)</f>
        <v>0</v>
      </c>
      <c r="J87" s="55" t="n">
        <f aca="false">IF(OR(D87="",D87+G87=0),"",D87/(D87+G87))</f>
        <v>0.621768707482993</v>
      </c>
      <c r="K87" s="55" t="n">
        <f aca="false">IF(E87="","",E87/(E87+H87))</f>
        <v>0.634691195795007</v>
      </c>
      <c r="L87" s="66" t="n">
        <f aca="false">IF(OR(K87="",J87=""),"",(J87-K87)*100)</f>
        <v>-1.29224883120134</v>
      </c>
      <c r="M87" s="36" t="n">
        <v>3.80517164421398</v>
      </c>
      <c r="N87" s="36" t="n">
        <v>2.06783357809369</v>
      </c>
      <c r="O87" s="36" t="n">
        <f aca="false">SQRT(M87^2+N87^2)</f>
        <v>4.33073515105944</v>
      </c>
      <c r="P87" s="55" t="n">
        <f aca="false">IF(J87="","",MAX(0,J87-1.96*O87/100))</f>
        <v>0.536886298522228</v>
      </c>
      <c r="Q87" s="55" t="n">
        <f aca="false">IF(J87="","",MIN(1,J87+1.96*O87/100))</f>
        <v>0.706651116443758</v>
      </c>
      <c r="R87" s="32" t="str">
        <f aca="false">IF(L87="","",IF(ABS(L87)&lt;=O87,"Yes","No"))</f>
        <v>Yes</v>
      </c>
      <c r="S87" s="32" t="str">
        <f aca="false">IF(L87="","",IF(ABS(L87)&lt;=1.96*O87,"Yes","No"))</f>
        <v>Yes</v>
      </c>
      <c r="T87" s="54" t="n">
        <f aca="false">IF(D87="","",ROUND(SQRT(((D87+G87)*O87/100)^2+(J87*(D87+G87)*0.07897)^2),0))</f>
        <v>48</v>
      </c>
      <c r="U87" s="32"/>
    </row>
    <row r="88" customFormat="false" ht="15" hidden="false" customHeight="false" outlineLevel="0" collapsed="false">
      <c r="A88" s="32" t="s">
        <v>198</v>
      </c>
      <c r="B88" s="32" t="s">
        <v>200</v>
      </c>
      <c r="C88" s="32" t="s">
        <v>237</v>
      </c>
      <c r="D88" s="54" t="n">
        <v>12</v>
      </c>
      <c r="E88" s="54"/>
      <c r="F88" s="65" t="str">
        <f aca="false">IF(E88="","",D88-E88)</f>
        <v/>
      </c>
      <c r="G88" s="54" t="n">
        <v>8</v>
      </c>
      <c r="H88" s="54"/>
      <c r="I88" s="65" t="str">
        <f aca="false">IF(H88="","",G88-H88)</f>
        <v/>
      </c>
      <c r="J88" s="55" t="n">
        <f aca="false">IF(OR(D88="",D88+G88=0),"",D88/(D88+G88))</f>
        <v>0.6</v>
      </c>
      <c r="K88" s="55" t="str">
        <f aca="false">IF(E88="","",E88/(E88+H88))</f>
        <v/>
      </c>
      <c r="L88" s="66" t="str">
        <f aca="false">IF(OR(K88="",J88=""),"",(J88-K88)*100)</f>
        <v/>
      </c>
      <c r="M88" s="36" t="n">
        <v>4.97515959270172</v>
      </c>
      <c r="N88" s="36" t="n">
        <v>2.06783357809369</v>
      </c>
      <c r="O88" s="36" t="n">
        <f aca="false">SQRT(M88^2+N88^2)</f>
        <v>5.38777771252152</v>
      </c>
      <c r="P88" s="55" t="n">
        <f aca="false">IF(J88="","",MAX(0,J88-1.96*O88/100))</f>
        <v>0.494399556834578</v>
      </c>
      <c r="Q88" s="55" t="n">
        <f aca="false">IF(J88="","",MIN(1,J88+1.96*O88/100))</f>
        <v>0.705600443165422</v>
      </c>
      <c r="R88" s="32" t="str">
        <f aca="false">IF(L88="","",IF(ABS(L88)&lt;=O88,"Yes","No"))</f>
        <v/>
      </c>
      <c r="S88" s="32" t="str">
        <f aca="false">IF(L88="","",IF(ABS(L88)&lt;=1.96*O88,"Yes","No"))</f>
        <v/>
      </c>
      <c r="T88" s="54" t="n">
        <f aca="false">IF(D88="","",ROUND(SQRT(((D88+G88)*O88/100)^2+(J88*(D88+G88)*0.12018)^2),0))</f>
        <v>2</v>
      </c>
      <c r="U88" s="32" t="s">
        <v>735</v>
      </c>
    </row>
    <row r="89" customFormat="false" ht="15" hidden="false" customHeight="false" outlineLevel="0" collapsed="false">
      <c r="A89" s="32" t="s">
        <v>198</v>
      </c>
      <c r="B89" s="32" t="s">
        <v>200</v>
      </c>
      <c r="C89" s="32" t="s">
        <v>238</v>
      </c>
      <c r="D89" s="54" t="n">
        <v>254</v>
      </c>
      <c r="E89" s="54" t="n">
        <v>212</v>
      </c>
      <c r="F89" s="65" t="n">
        <f aca="false">IF(E89="","",D89-E89)</f>
        <v>42</v>
      </c>
      <c r="G89" s="54" t="n">
        <v>141</v>
      </c>
      <c r="H89" s="54" t="n">
        <v>155</v>
      </c>
      <c r="I89" s="65" t="n">
        <f aca="false">IF(H89="","",G89-H89)</f>
        <v>-14</v>
      </c>
      <c r="J89" s="55" t="n">
        <f aca="false">IF(OR(D89="",D89+G89=0),"",D89/(D89+G89))</f>
        <v>0.643037974683544</v>
      </c>
      <c r="K89" s="55" t="n">
        <f aca="false">IF(E89="","",E89/(E89+H89))</f>
        <v>0.577656675749319</v>
      </c>
      <c r="L89" s="66" t="n">
        <f aca="false">IF(OR(K89="",J89=""),"",(J89-K89)*100)</f>
        <v>6.53812989342255</v>
      </c>
      <c r="M89" s="36" t="n">
        <v>4.97515959270172</v>
      </c>
      <c r="N89" s="36" t="n">
        <v>2.06783357809369</v>
      </c>
      <c r="O89" s="36" t="n">
        <f aca="false">SQRT(M89^2+N89^2)</f>
        <v>5.38777771252152</v>
      </c>
      <c r="P89" s="55" t="n">
        <f aca="false">IF(J89="","",MAX(0,J89-1.96*O89/100))</f>
        <v>0.537437531518123</v>
      </c>
      <c r="Q89" s="55" t="n">
        <f aca="false">IF(J89="","",MIN(1,J89+1.96*O89/100))</f>
        <v>0.748638417848966</v>
      </c>
      <c r="R89" s="32" t="str">
        <f aca="false">IF(L89="","",IF(ABS(L89)&lt;=O89,"Yes","No"))</f>
        <v>No</v>
      </c>
      <c r="S89" s="32" t="str">
        <f aca="false">IF(L89="","",IF(ABS(L89)&lt;=1.96*O89,"Yes","No"))</f>
        <v>Yes</v>
      </c>
      <c r="T89" s="54" t="n">
        <f aca="false">IF(D89="","",ROUND(SQRT(((D89+G89)*O89/100)^2+(J89*(D89+G89)*0.12018)^2),0))</f>
        <v>37</v>
      </c>
      <c r="U89" s="32"/>
    </row>
    <row r="90" customFormat="false" ht="15" hidden="false" customHeight="false" outlineLevel="0" collapsed="false">
      <c r="A90" s="32" t="s">
        <v>198</v>
      </c>
      <c r="B90" s="32" t="s">
        <v>200</v>
      </c>
      <c r="C90" s="32" t="s">
        <v>239</v>
      </c>
      <c r="D90" s="54" t="n">
        <v>457</v>
      </c>
      <c r="E90" s="54" t="n">
        <v>384</v>
      </c>
      <c r="F90" s="65" t="n">
        <f aca="false">IF(E90="","",D90-E90)</f>
        <v>73</v>
      </c>
      <c r="G90" s="54" t="n">
        <v>181</v>
      </c>
      <c r="H90" s="54" t="n">
        <v>166</v>
      </c>
      <c r="I90" s="65" t="n">
        <f aca="false">IF(H90="","",G90-H90)</f>
        <v>15</v>
      </c>
      <c r="J90" s="55" t="n">
        <f aca="false">IF(OR(D90="",D90+G90=0),"",D90/(D90+G90))</f>
        <v>0.716300940438872</v>
      </c>
      <c r="K90" s="55" t="n">
        <f aca="false">IF(E90="","",E90/(E90+H90))</f>
        <v>0.698181818181818</v>
      </c>
      <c r="L90" s="66" t="n">
        <f aca="false">IF(OR(K90="",J90=""),"",(J90-K90)*100)</f>
        <v>1.81191222570533</v>
      </c>
      <c r="M90" s="36" t="n">
        <v>3.80517164421398</v>
      </c>
      <c r="N90" s="36" t="n">
        <v>2.06783357809369</v>
      </c>
      <c r="O90" s="36" t="n">
        <f aca="false">SQRT(M90^2+N90^2)</f>
        <v>4.33073515105944</v>
      </c>
      <c r="P90" s="55" t="n">
        <f aca="false">IF(J90="","",MAX(0,J90-1.96*O90/100))</f>
        <v>0.631418531478106</v>
      </c>
      <c r="Q90" s="55" t="n">
        <f aca="false">IF(J90="","",MIN(1,J90+1.96*O90/100))</f>
        <v>0.801183349399637</v>
      </c>
      <c r="R90" s="32" t="str">
        <f aca="false">IF(L90="","",IF(ABS(L90)&lt;=O90,"Yes","No"))</f>
        <v>Yes</v>
      </c>
      <c r="S90" s="32" t="str">
        <f aca="false">IF(L90="","",IF(ABS(L90)&lt;=1.96*O90,"Yes","No"))</f>
        <v>Yes</v>
      </c>
      <c r="T90" s="54" t="n">
        <f aca="false">IF(D90="","",ROUND(SQRT(((D90+G90)*O90/100)^2+(J90*(D90+G90)*0.07897)^2),0))</f>
        <v>45</v>
      </c>
      <c r="U90" s="32"/>
    </row>
    <row r="91" customFormat="false" ht="15" hidden="false" customHeight="false" outlineLevel="0" collapsed="false">
      <c r="A91" s="32" t="s">
        <v>198</v>
      </c>
      <c r="B91" s="32" t="s">
        <v>200</v>
      </c>
      <c r="C91" s="32" t="s">
        <v>240</v>
      </c>
      <c r="D91" s="54" t="n">
        <v>264</v>
      </c>
      <c r="E91" s="54" t="n">
        <v>254</v>
      </c>
      <c r="F91" s="65" t="n">
        <f aca="false">IF(E91="","",D91-E91)</f>
        <v>10</v>
      </c>
      <c r="G91" s="54" t="n">
        <v>162</v>
      </c>
      <c r="H91" s="54" t="n">
        <v>167</v>
      </c>
      <c r="I91" s="65" t="n">
        <f aca="false">IF(H91="","",G91-H91)</f>
        <v>-5</v>
      </c>
      <c r="J91" s="55" t="n">
        <f aca="false">IF(OR(D91="",D91+G91=0),"",D91/(D91+G91))</f>
        <v>0.619718309859155</v>
      </c>
      <c r="K91" s="55" t="n">
        <f aca="false">IF(E91="","",E91/(E91+H91))</f>
        <v>0.60332541567696</v>
      </c>
      <c r="L91" s="66" t="n">
        <f aca="false">IF(OR(K91="",J91=""),"",(J91-K91)*100)</f>
        <v>1.63928941821953</v>
      </c>
      <c r="M91" s="36" t="n">
        <v>4.97515959270172</v>
      </c>
      <c r="N91" s="36" t="n">
        <v>2.06783357809369</v>
      </c>
      <c r="O91" s="36" t="n">
        <f aca="false">SQRT(M91^2+N91^2)</f>
        <v>5.38777771252152</v>
      </c>
      <c r="P91" s="55" t="n">
        <f aca="false">IF(J91="","",MAX(0,J91-1.96*O91/100))</f>
        <v>0.514117866693733</v>
      </c>
      <c r="Q91" s="55" t="n">
        <f aca="false">IF(J91="","",MIN(1,J91+1.96*O91/100))</f>
        <v>0.725318753024577</v>
      </c>
      <c r="R91" s="32" t="str">
        <f aca="false">IF(L91="","",IF(ABS(L91)&lt;=O91,"Yes","No"))</f>
        <v>Yes</v>
      </c>
      <c r="S91" s="32" t="str">
        <f aca="false">IF(L91="","",IF(ABS(L91)&lt;=1.96*O91,"Yes","No"))</f>
        <v>Yes</v>
      </c>
      <c r="T91" s="54" t="n">
        <f aca="false">IF(D91="","",ROUND(SQRT(((D91+G91)*O91/100)^2+(J91*(D91+G91)*0.12018)^2),0))</f>
        <v>39</v>
      </c>
      <c r="U91" s="32"/>
    </row>
    <row r="92" customFormat="false" ht="15" hidden="false" customHeight="false" outlineLevel="0" collapsed="false">
      <c r="A92" s="32" t="s">
        <v>198</v>
      </c>
      <c r="B92" s="32" t="s">
        <v>200</v>
      </c>
      <c r="C92" s="32" t="s">
        <v>241</v>
      </c>
      <c r="D92" s="54" t="n">
        <v>290</v>
      </c>
      <c r="E92" s="54" t="n">
        <v>265</v>
      </c>
      <c r="F92" s="65" t="n">
        <f aca="false">IF(E92="","",D92-E92)</f>
        <v>25</v>
      </c>
      <c r="G92" s="54" t="n">
        <v>117</v>
      </c>
      <c r="H92" s="54" t="n">
        <v>121</v>
      </c>
      <c r="I92" s="65" t="n">
        <f aca="false">IF(H92="","",G92-H92)</f>
        <v>-4</v>
      </c>
      <c r="J92" s="55" t="n">
        <f aca="false">IF(OR(D92="",D92+G92=0),"",D92/(D92+G92))</f>
        <v>0.712530712530713</v>
      </c>
      <c r="K92" s="55" t="n">
        <f aca="false">IF(E92="","",E92/(E92+H92))</f>
        <v>0.686528497409326</v>
      </c>
      <c r="L92" s="66" t="n">
        <f aca="false">IF(OR(K92="",J92=""),"",(J92-K92)*100)</f>
        <v>2.60022151213861</v>
      </c>
      <c r="M92" s="36" t="n">
        <v>4.97515959270172</v>
      </c>
      <c r="N92" s="36" t="n">
        <v>2.06783357809369</v>
      </c>
      <c r="O92" s="36" t="n">
        <f aca="false">SQRT(M92^2+N92^2)</f>
        <v>5.38777771252152</v>
      </c>
      <c r="P92" s="55" t="n">
        <f aca="false">IF(J92="","",MAX(0,J92-1.96*O92/100))</f>
        <v>0.606930269365291</v>
      </c>
      <c r="Q92" s="55" t="n">
        <f aca="false">IF(J92="","",MIN(1,J92+1.96*O92/100))</f>
        <v>0.818131155696134</v>
      </c>
      <c r="R92" s="32" t="str">
        <f aca="false">IF(L92="","",IF(ABS(L92)&lt;=O92,"Yes","No"))</f>
        <v>Yes</v>
      </c>
      <c r="S92" s="32" t="str">
        <f aca="false">IF(L92="","",IF(ABS(L92)&lt;=1.96*O92,"Yes","No"))</f>
        <v>Yes</v>
      </c>
      <c r="T92" s="54" t="n">
        <f aca="false">IF(D92="","",ROUND(SQRT(((D92+G92)*O92/100)^2+(J92*(D92+G92)*0.12018)^2),0))</f>
        <v>41</v>
      </c>
      <c r="U92" s="32"/>
    </row>
    <row r="93" customFormat="false" ht="15" hidden="false" customHeight="false" outlineLevel="0" collapsed="false">
      <c r="A93" s="32" t="s">
        <v>198</v>
      </c>
      <c r="B93" s="32" t="s">
        <v>200</v>
      </c>
      <c r="C93" s="32" t="s">
        <v>242</v>
      </c>
      <c r="D93" s="54" t="n">
        <v>209</v>
      </c>
      <c r="E93" s="54" t="n">
        <v>351</v>
      </c>
      <c r="F93" s="65" t="n">
        <f aca="false">IF(E93="","",D93-E93)</f>
        <v>-142</v>
      </c>
      <c r="G93" s="54" t="n">
        <v>126</v>
      </c>
      <c r="H93" s="54" t="n">
        <v>253</v>
      </c>
      <c r="I93" s="65" t="n">
        <f aca="false">IF(H93="","",G93-H93)</f>
        <v>-127</v>
      </c>
      <c r="J93" s="55" t="n">
        <f aca="false">IF(OR(D93="",D93+G93=0),"",D93/(D93+G93))</f>
        <v>0.623880597014925</v>
      </c>
      <c r="K93" s="55" t="n">
        <f aca="false">IF(E93="","",E93/(E93+H93))</f>
        <v>0.58112582781457</v>
      </c>
      <c r="L93" s="66" t="n">
        <f aca="false">IF(OR(K93="",J93=""),"",(J93-K93)*100)</f>
        <v>4.27547692003558</v>
      </c>
      <c r="M93" s="36" t="n">
        <v>4.97515959270172</v>
      </c>
      <c r="N93" s="36" t="n">
        <v>2.06783357809369</v>
      </c>
      <c r="O93" s="36" t="n">
        <f aca="false">SQRT(M93^2+N93^2)</f>
        <v>5.38777771252152</v>
      </c>
      <c r="P93" s="55" t="n">
        <f aca="false">IF(J93="","",MAX(0,J93-1.96*O93/100))</f>
        <v>0.518280153849504</v>
      </c>
      <c r="Q93" s="55" t="n">
        <f aca="false">IF(J93="","",MIN(1,J93+1.96*O93/100))</f>
        <v>0.729481040180347</v>
      </c>
      <c r="R93" s="32" t="str">
        <f aca="false">IF(L93="","",IF(ABS(L93)&lt;=O93,"Yes","No"))</f>
        <v>Yes</v>
      </c>
      <c r="S93" s="32" t="str">
        <f aca="false">IF(L93="","",IF(ABS(L93)&lt;=1.96*O93,"Yes","No"))</f>
        <v>Yes</v>
      </c>
      <c r="T93" s="54" t="n">
        <f aca="false">IF(D93="","",ROUND(SQRT(((D93+G93)*O93/100)^2+(J93*(D93+G93)*0.12018)^2),0))</f>
        <v>31</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4.97515959270172</v>
      </c>
      <c r="N94" s="36" t="n">
        <v>2.06783357809369</v>
      </c>
      <c r="O94" s="36" t="n">
        <f aca="false">SQRT(M94^2+N94^2)</f>
        <v>5.38777771252152</v>
      </c>
      <c r="P94" s="55" t="n">
        <f aca="false">IF(J94="","",MAX(0,J94-1.96*O94/100))</f>
        <v>0.561066223501245</v>
      </c>
      <c r="Q94" s="55" t="n">
        <f aca="false">IF(J94="","",MIN(1,J94+1.96*O94/100))</f>
        <v>0.772267109832089</v>
      </c>
      <c r="R94" s="32" t="str">
        <f aca="false">IF(L94="","",IF(ABS(L94)&lt;=O94,"Yes","No"))</f>
        <v/>
      </c>
      <c r="S94" s="32" t="str">
        <f aca="false">IF(L94="","",IF(ABS(L94)&lt;=1.96*O94,"Yes","No"))</f>
        <v/>
      </c>
      <c r="T94" s="54" t="n">
        <f aca="false">IF(D94="","",ROUND(SQRT(((D94+G94)*O94/100)^2+(J94*(D94+G94)*0.12018)^2),0))</f>
        <v>0</v>
      </c>
      <c r="U94" s="32" t="s">
        <v>735</v>
      </c>
    </row>
    <row r="95" customFormat="false" ht="15" hidden="false" customHeight="false" outlineLevel="0" collapsed="false">
      <c r="A95" s="32" t="s">
        <v>198</v>
      </c>
      <c r="B95" s="32" t="s">
        <v>200</v>
      </c>
      <c r="C95" s="32" t="s">
        <v>244</v>
      </c>
      <c r="D95" s="54" t="n">
        <v>597</v>
      </c>
      <c r="E95" s="54" t="n">
        <v>493</v>
      </c>
      <c r="F95" s="65" t="n">
        <f aca="false">IF(E95="","",D95-E95)</f>
        <v>104</v>
      </c>
      <c r="G95" s="54" t="n">
        <v>272</v>
      </c>
      <c r="H95" s="54" t="n">
        <v>277</v>
      </c>
      <c r="I95" s="65" t="n">
        <f aca="false">IF(H95="","",G95-H95)</f>
        <v>-5</v>
      </c>
      <c r="J95" s="55" t="n">
        <f aca="false">IF(OR(D95="",D95+G95=0),"",D95/(D95+G95))</f>
        <v>0.686996547756042</v>
      </c>
      <c r="K95" s="55" t="n">
        <f aca="false">IF(E95="","",E95/(E95+H95))</f>
        <v>0.64025974025974</v>
      </c>
      <c r="L95" s="66" t="n">
        <f aca="false">IF(OR(K95="",J95=""),"",(J95-K95)*100)</f>
        <v>4.67368074963012</v>
      </c>
      <c r="M95" s="36" t="n">
        <v>3.65589688951442</v>
      </c>
      <c r="N95" s="36" t="n">
        <v>2.06783357809369</v>
      </c>
      <c r="O95" s="36" t="n">
        <f aca="false">SQRT(M95^2+N95^2)</f>
        <v>4.20018068342934</v>
      </c>
      <c r="P95" s="55" t="n">
        <f aca="false">IF(J95="","",MAX(0,J95-1.96*O95/100))</f>
        <v>0.604673006360826</v>
      </c>
      <c r="Q95" s="55" t="n">
        <f aca="false">IF(J95="","",MIN(1,J95+1.96*O95/100))</f>
        <v>0.769320089151257</v>
      </c>
      <c r="R95" s="32" t="str">
        <f aca="false">IF(L95="","",IF(ABS(L95)&lt;=O95,"Yes","No"))</f>
        <v>No</v>
      </c>
      <c r="S95" s="32" t="str">
        <f aca="false">IF(L95="","",IF(ABS(L95)&lt;=1.96*O95,"Yes","No"))</f>
        <v>Yes</v>
      </c>
      <c r="T95" s="54" t="n">
        <f aca="false">IF(D95="","",ROUND(SQRT(((D95+G95)*O95/100)^2+(J95*(D95+G95)*0.07933)^2),0))</f>
        <v>60</v>
      </c>
      <c r="U95" s="32"/>
    </row>
    <row r="96" customFormat="false" ht="15" hidden="false" customHeight="false" outlineLevel="0" collapsed="false">
      <c r="A96" s="32" t="s">
        <v>198</v>
      </c>
      <c r="B96" s="32" t="s">
        <v>200</v>
      </c>
      <c r="C96" s="32" t="s">
        <v>245</v>
      </c>
      <c r="D96" s="54" t="n">
        <v>293</v>
      </c>
      <c r="E96" s="54" t="n">
        <v>240</v>
      </c>
      <c r="F96" s="65" t="n">
        <f aca="false">IF(E96="","",D96-E96)</f>
        <v>53</v>
      </c>
      <c r="G96" s="54" t="n">
        <v>81</v>
      </c>
      <c r="H96" s="54" t="n">
        <v>63</v>
      </c>
      <c r="I96" s="65" t="n">
        <f aca="false">IF(H96="","",G96-H96)</f>
        <v>18</v>
      </c>
      <c r="J96" s="55" t="n">
        <f aca="false">IF(OR(D96="",D96+G96=0),"",D96/(D96+G96))</f>
        <v>0.783422459893048</v>
      </c>
      <c r="K96" s="55" t="n">
        <f aca="false">IF(E96="","",E96/(E96+H96))</f>
        <v>0.792079207920792</v>
      </c>
      <c r="L96" s="66" t="n">
        <f aca="false">IF(OR(K96="",J96=""),"",(J96-K96)*100)</f>
        <v>-0.865674802774397</v>
      </c>
      <c r="M96" s="36" t="n">
        <v>4.97515959270172</v>
      </c>
      <c r="N96" s="36" t="n">
        <v>2.06783357809369</v>
      </c>
      <c r="O96" s="36" t="n">
        <f aca="false">SQRT(M96^2+N96^2)</f>
        <v>5.38777771252152</v>
      </c>
      <c r="P96" s="55" t="n">
        <f aca="false">IF(J96="","",MAX(0,J96-1.96*O96/100))</f>
        <v>0.677822016727626</v>
      </c>
      <c r="Q96" s="55" t="n">
        <f aca="false">IF(J96="","",MIN(1,J96+1.96*O96/100))</f>
        <v>0.88902290305847</v>
      </c>
      <c r="R96" s="32" t="str">
        <f aca="false">IF(L96="","",IF(ABS(L96)&lt;=O96,"Yes","No"))</f>
        <v>Yes</v>
      </c>
      <c r="S96" s="32" t="str">
        <f aca="false">IF(L96="","",IF(ABS(L96)&lt;=1.96*O96,"Yes","No"))</f>
        <v>Yes</v>
      </c>
      <c r="T96" s="54" t="n">
        <f aca="false">IF(D96="","",ROUND(SQRT(((D96+G96)*O96/100)^2+(J96*(D96+G96)*0.12018)^2),0))</f>
        <v>41</v>
      </c>
      <c r="U96" s="32"/>
    </row>
    <row r="97" customFormat="false" ht="15" hidden="false" customHeight="false" outlineLevel="0" collapsed="false">
      <c r="A97" s="32" t="s">
        <v>198</v>
      </c>
      <c r="B97" s="32" t="s">
        <v>200</v>
      </c>
      <c r="C97" s="32" t="s">
        <v>246</v>
      </c>
      <c r="D97" s="54" t="n">
        <v>239</v>
      </c>
      <c r="E97" s="54" t="n">
        <v>236</v>
      </c>
      <c r="F97" s="65" t="n">
        <f aca="false">IF(E97="","",D97-E97)</f>
        <v>3</v>
      </c>
      <c r="G97" s="54" t="n">
        <v>72</v>
      </c>
      <c r="H97" s="54" t="n">
        <v>68</v>
      </c>
      <c r="I97" s="65" t="n">
        <f aca="false">IF(H97="","",G97-H97)</f>
        <v>4</v>
      </c>
      <c r="J97" s="55" t="n">
        <f aca="false">IF(OR(D97="",D97+G97=0),"",D97/(D97+G97))</f>
        <v>0.768488745980707</v>
      </c>
      <c r="K97" s="55" t="n">
        <f aca="false">IF(E97="","",E97/(E97+H97))</f>
        <v>0.776315789473684</v>
      </c>
      <c r="L97" s="66" t="n">
        <f aca="false">IF(OR(K97="",J97=""),"",(J97-K97)*100)</f>
        <v>-0.78270434929768</v>
      </c>
      <c r="M97" s="36" t="n">
        <v>4.97515959270172</v>
      </c>
      <c r="N97" s="36" t="n">
        <v>2.06783357809369</v>
      </c>
      <c r="O97" s="36" t="n">
        <f aca="false">SQRT(M97^2+N97^2)</f>
        <v>5.38777771252152</v>
      </c>
      <c r="P97" s="55" t="n">
        <f aca="false">IF(J97="","",MAX(0,J97-1.96*O97/100))</f>
        <v>0.662888302815286</v>
      </c>
      <c r="Q97" s="55" t="n">
        <f aca="false">IF(J97="","",MIN(1,J97+1.96*O97/100))</f>
        <v>0.874089189146129</v>
      </c>
      <c r="R97" s="32" t="str">
        <f aca="false">IF(L97="","",IF(ABS(L97)&lt;=O97,"Yes","No"))</f>
        <v>Yes</v>
      </c>
      <c r="S97" s="32" t="str">
        <f aca="false">IF(L97="","",IF(ABS(L97)&lt;=1.96*O97,"Yes","No"))</f>
        <v>Yes</v>
      </c>
      <c r="T97" s="54" t="n">
        <f aca="false">IF(D97="","",ROUND(SQRT(((D97+G97)*O97/100)^2+(J97*(D97+G97)*0.12018)^2),0))</f>
        <v>33</v>
      </c>
      <c r="U97" s="32"/>
    </row>
    <row r="98" customFormat="false" ht="15" hidden="false" customHeight="false" outlineLevel="0" collapsed="false">
      <c r="A98" s="32" t="s">
        <v>198</v>
      </c>
      <c r="B98" s="32" t="s">
        <v>200</v>
      </c>
      <c r="C98" s="32" t="s">
        <v>247</v>
      </c>
      <c r="D98" s="54" t="n">
        <v>329</v>
      </c>
      <c r="E98" s="54" t="n">
        <v>365</v>
      </c>
      <c r="F98" s="65" t="n">
        <f aca="false">IF(E98="","",D98-E98)</f>
        <v>-36</v>
      </c>
      <c r="G98" s="54" t="n">
        <v>95</v>
      </c>
      <c r="H98" s="54" t="n">
        <v>72</v>
      </c>
      <c r="I98" s="65" t="n">
        <f aca="false">IF(H98="","",G98-H98)</f>
        <v>23</v>
      </c>
      <c r="J98" s="55" t="n">
        <f aca="false">IF(OR(D98="",D98+G98=0),"",D98/(D98+G98))</f>
        <v>0.775943396226415</v>
      </c>
      <c r="K98" s="55" t="n">
        <f aca="false">IF(E98="","",E98/(E98+H98))</f>
        <v>0.835240274599542</v>
      </c>
      <c r="L98" s="66" t="n">
        <f aca="false">IF(OR(K98="",J98=""),"",(J98-K98)*100)</f>
        <v>-5.92968783731273</v>
      </c>
      <c r="M98" s="36" t="n">
        <v>4.97515959270172</v>
      </c>
      <c r="N98" s="36" t="n">
        <v>2.06783357809369</v>
      </c>
      <c r="O98" s="36" t="n">
        <f aca="false">SQRT(M98^2+N98^2)</f>
        <v>5.38777771252152</v>
      </c>
      <c r="P98" s="55" t="n">
        <f aca="false">IF(J98="","",MAX(0,J98-1.96*O98/100))</f>
        <v>0.670342953060993</v>
      </c>
      <c r="Q98" s="55" t="n">
        <f aca="false">IF(J98="","",MIN(1,J98+1.96*O98/100))</f>
        <v>0.881543839391837</v>
      </c>
      <c r="R98" s="32" t="str">
        <f aca="false">IF(L98="","",IF(ABS(L98)&lt;=O98,"Yes","No"))</f>
        <v>No</v>
      </c>
      <c r="S98" s="32" t="str">
        <f aca="false">IF(L98="","",IF(ABS(L98)&lt;=1.96*O98,"Yes","No"))</f>
        <v>Yes</v>
      </c>
      <c r="T98" s="54" t="n">
        <f aca="false">IF(D98="","",ROUND(SQRT(((D98+G98)*O98/100)^2+(J98*(D98+G98)*0.12018)^2),0))</f>
        <v>46</v>
      </c>
      <c r="U98" s="32"/>
    </row>
    <row r="99" customFormat="false" ht="15" hidden="false" customHeight="false" outlineLevel="0" collapsed="false">
      <c r="A99" s="32" t="s">
        <v>198</v>
      </c>
      <c r="B99" s="32" t="s">
        <v>200</v>
      </c>
      <c r="C99" s="32" t="s">
        <v>248</v>
      </c>
      <c r="D99" s="54" t="n">
        <v>187</v>
      </c>
      <c r="E99" s="54" t="n">
        <v>173</v>
      </c>
      <c r="F99" s="65" t="n">
        <f aca="false">IF(E99="","",D99-E99)</f>
        <v>14</v>
      </c>
      <c r="G99" s="54" t="n">
        <v>58</v>
      </c>
      <c r="H99" s="54" t="n">
        <v>59</v>
      </c>
      <c r="I99" s="65" t="n">
        <f aca="false">IF(H99="","",G99-H99)</f>
        <v>-1</v>
      </c>
      <c r="J99" s="55" t="n">
        <f aca="false">IF(OR(D99="",D99+G99=0),"",D99/(D99+G99))</f>
        <v>0.763265306122449</v>
      </c>
      <c r="K99" s="55" t="n">
        <f aca="false">IF(E99="","",E99/(E99+H99))</f>
        <v>0.745689655172414</v>
      </c>
      <c r="L99" s="66" t="n">
        <f aca="false">IF(OR(K99="",J99=""),"",(J99-K99)*100)</f>
        <v>1.75756509500352</v>
      </c>
      <c r="M99" s="36" t="n">
        <v>4.97515959270172</v>
      </c>
      <c r="N99" s="36" t="n">
        <v>2.06783357809369</v>
      </c>
      <c r="O99" s="36" t="n">
        <f aca="false">SQRT(M99^2+N99^2)</f>
        <v>5.38777771252152</v>
      </c>
      <c r="P99" s="55" t="n">
        <f aca="false">IF(J99="","",MAX(0,J99-1.96*O99/100))</f>
        <v>0.657664862957027</v>
      </c>
      <c r="Q99" s="55" t="n">
        <f aca="false">IF(J99="","",MIN(1,J99+1.96*O99/100))</f>
        <v>0.868865749287871</v>
      </c>
      <c r="R99" s="32" t="str">
        <f aca="false">IF(L99="","",IF(ABS(L99)&lt;=O99,"Yes","No"))</f>
        <v>Yes</v>
      </c>
      <c r="S99" s="32" t="str">
        <f aca="false">IF(L99="","",IF(ABS(L99)&lt;=1.96*O99,"Yes","No"))</f>
        <v>Yes</v>
      </c>
      <c r="T99" s="54" t="n">
        <f aca="false">IF(D99="","",ROUND(SQRT(((D99+G99)*O99/100)^2+(J99*(D99+G99)*0.12018)^2),0))</f>
        <v>26</v>
      </c>
      <c r="U99" s="32"/>
    </row>
    <row r="100" customFormat="false" ht="15" hidden="false" customHeight="false" outlineLevel="0" collapsed="false">
      <c r="A100" s="32" t="s">
        <v>198</v>
      </c>
      <c r="B100" s="32" t="s">
        <v>200</v>
      </c>
      <c r="C100" s="32" t="s">
        <v>249</v>
      </c>
      <c r="D100" s="54" t="n">
        <v>267</v>
      </c>
      <c r="E100" s="54" t="n">
        <v>224</v>
      </c>
      <c r="F100" s="65" t="n">
        <f aca="false">IF(E100="","",D100-E100)</f>
        <v>43</v>
      </c>
      <c r="G100" s="54" t="n">
        <v>75</v>
      </c>
      <c r="H100" s="54" t="n">
        <v>57</v>
      </c>
      <c r="I100" s="65" t="n">
        <f aca="false">IF(H100="","",G100-H100)</f>
        <v>18</v>
      </c>
      <c r="J100" s="55" t="n">
        <f aca="false">IF(OR(D100="",D100+G100=0),"",D100/(D100+G100))</f>
        <v>0.780701754385965</v>
      </c>
      <c r="K100" s="55" t="n">
        <f aca="false">IF(E100="","",E100/(E100+H100))</f>
        <v>0.797153024911032</v>
      </c>
      <c r="L100" s="66" t="n">
        <f aca="false">IF(OR(K100="",J100=""),"",(J100-K100)*100)</f>
        <v>-1.64512705250671</v>
      </c>
      <c r="M100" s="36" t="n">
        <v>4.97515959270172</v>
      </c>
      <c r="N100" s="36" t="n">
        <v>2.06783357809369</v>
      </c>
      <c r="O100" s="36" t="n">
        <f aca="false">SQRT(M100^2+N100^2)</f>
        <v>5.38777771252152</v>
      </c>
      <c r="P100" s="55" t="n">
        <f aca="false">IF(J100="","",MAX(0,J100-1.96*O100/100))</f>
        <v>0.675101311220543</v>
      </c>
      <c r="Q100" s="55" t="n">
        <f aca="false">IF(J100="","",MIN(1,J100+1.96*O100/100))</f>
        <v>0.886302197551387</v>
      </c>
      <c r="R100" s="32" t="str">
        <f aca="false">IF(L100="","",IF(ABS(L100)&lt;=O100,"Yes","No"))</f>
        <v>Yes</v>
      </c>
      <c r="S100" s="32" t="str">
        <f aca="false">IF(L100="","",IF(ABS(L100)&lt;=1.96*O100,"Yes","No"))</f>
        <v>Yes</v>
      </c>
      <c r="T100" s="54" t="n">
        <f aca="false">IF(D100="","",ROUND(SQRT(((D100+G100)*O100/100)^2+(J100*(D100+G100)*0.12018)^2),0))</f>
        <v>37</v>
      </c>
      <c r="U100" s="32"/>
    </row>
    <row r="101" customFormat="false" ht="15" hidden="false" customHeight="false" outlineLevel="0" collapsed="false">
      <c r="A101" s="32" t="s">
        <v>198</v>
      </c>
      <c r="B101" s="32" t="s">
        <v>200</v>
      </c>
      <c r="C101" s="32" t="s">
        <v>250</v>
      </c>
      <c r="D101" s="54" t="n">
        <v>143</v>
      </c>
      <c r="E101" s="54" t="n">
        <v>93</v>
      </c>
      <c r="F101" s="65" t="n">
        <f aca="false">IF(E101="","",D101-E101)</f>
        <v>50</v>
      </c>
      <c r="G101" s="54" t="n">
        <v>42</v>
      </c>
      <c r="H101" s="54" t="n">
        <v>30</v>
      </c>
      <c r="I101" s="65" t="n">
        <f aca="false">IF(H101="","",G101-H101)</f>
        <v>12</v>
      </c>
      <c r="J101" s="55" t="n">
        <f aca="false">IF(OR(D101="",D101+G101=0),"",D101/(D101+G101))</f>
        <v>0.772972972972973</v>
      </c>
      <c r="K101" s="55" t="n">
        <f aca="false">IF(E101="","",E101/(E101+H101))</f>
        <v>0.75609756097561</v>
      </c>
      <c r="L101" s="66" t="n">
        <f aca="false">IF(OR(K101="",J101=""),"",(J101-K101)*100)</f>
        <v>1.68754119973632</v>
      </c>
      <c r="M101" s="36" t="n">
        <v>4.97515959270172</v>
      </c>
      <c r="N101" s="36" t="n">
        <v>2.06783357809369</v>
      </c>
      <c r="O101" s="36" t="n">
        <f aca="false">SQRT(M101^2+N101^2)</f>
        <v>5.38777771252152</v>
      </c>
      <c r="P101" s="55" t="n">
        <f aca="false">IF(J101="","",MAX(0,J101-1.96*O101/100))</f>
        <v>0.667372529807551</v>
      </c>
      <c r="Q101" s="55" t="n">
        <f aca="false">IF(J101="","",MIN(1,J101+1.96*O101/100))</f>
        <v>0.878573416138395</v>
      </c>
      <c r="R101" s="32" t="str">
        <f aca="false">IF(L101="","",IF(ABS(L101)&lt;=O101,"Yes","No"))</f>
        <v>Yes</v>
      </c>
      <c r="S101" s="32" t="str">
        <f aca="false">IF(L101="","",IF(ABS(L101)&lt;=1.96*O101,"Yes","No"))</f>
        <v>Yes</v>
      </c>
      <c r="T101" s="54" t="n">
        <f aca="false">IF(D101="","",ROUND(SQRT(((D101+G101)*O101/100)^2+(J101*(D101+G101)*0.12018)^2),0))</f>
        <v>20</v>
      </c>
      <c r="U101" s="32"/>
    </row>
    <row r="102" customFormat="false" ht="15" hidden="false" customHeight="false" outlineLevel="0" collapsed="false">
      <c r="A102" s="32" t="s">
        <v>198</v>
      </c>
      <c r="B102" s="32" t="s">
        <v>200</v>
      </c>
      <c r="C102" s="32" t="s">
        <v>251</v>
      </c>
      <c r="D102" s="54" t="n">
        <v>250</v>
      </c>
      <c r="E102" s="54" t="n">
        <v>206</v>
      </c>
      <c r="F102" s="65" t="n">
        <f aca="false">IF(E102="","",D102-E102)</f>
        <v>44</v>
      </c>
      <c r="G102" s="54" t="n">
        <v>87</v>
      </c>
      <c r="H102" s="54" t="n">
        <v>84</v>
      </c>
      <c r="I102" s="65" t="n">
        <f aca="false">IF(H102="","",G102-H102)</f>
        <v>3</v>
      </c>
      <c r="J102" s="55" t="n">
        <f aca="false">IF(OR(D102="",D102+G102=0),"",D102/(D102+G102))</f>
        <v>0.741839762611276</v>
      </c>
      <c r="K102" s="55" t="n">
        <f aca="false">IF(E102="","",E102/(E102+H102))</f>
        <v>0.710344827586207</v>
      </c>
      <c r="L102" s="66" t="n">
        <f aca="false">IF(OR(K102="",J102=""),"",(J102-K102)*100)</f>
        <v>3.14949350250691</v>
      </c>
      <c r="M102" s="36" t="n">
        <v>4.97515959270172</v>
      </c>
      <c r="N102" s="36" t="n">
        <v>2.06783357809369</v>
      </c>
      <c r="O102" s="36" t="n">
        <f aca="false">SQRT(M102^2+N102^2)</f>
        <v>5.38777771252152</v>
      </c>
      <c r="P102" s="55" t="n">
        <f aca="false">IF(J102="","",MAX(0,J102-1.96*O102/100))</f>
        <v>0.636239319445854</v>
      </c>
      <c r="Q102" s="55" t="n">
        <f aca="false">IF(J102="","",MIN(1,J102+1.96*O102/100))</f>
        <v>0.847440205776698</v>
      </c>
      <c r="R102" s="32" t="str">
        <f aca="false">IF(L102="","",IF(ABS(L102)&lt;=O102,"Yes","No"))</f>
        <v>Yes</v>
      </c>
      <c r="S102" s="32" t="str">
        <f aca="false">IF(L102="","",IF(ABS(L102)&lt;=1.96*O102,"Yes","No"))</f>
        <v>Yes</v>
      </c>
      <c r="T102" s="54" t="n">
        <f aca="false">IF(D102="","",ROUND(SQRT(((D102+G102)*O102/100)^2+(J102*(D102+G102)*0.12018)^2),0))</f>
        <v>35</v>
      </c>
      <c r="U102" s="32"/>
    </row>
    <row r="103" customFormat="false" ht="15" hidden="false" customHeight="false" outlineLevel="0" collapsed="false">
      <c r="A103" s="32" t="s">
        <v>198</v>
      </c>
      <c r="B103" s="32" t="s">
        <v>200</v>
      </c>
      <c r="C103" s="32" t="s">
        <v>252</v>
      </c>
      <c r="D103" s="54" t="n">
        <v>341</v>
      </c>
      <c r="E103" s="54" t="n">
        <v>305</v>
      </c>
      <c r="F103" s="65" t="n">
        <f aca="false">IF(E103="","",D103-E103)</f>
        <v>36</v>
      </c>
      <c r="G103" s="54" t="n">
        <v>97</v>
      </c>
      <c r="H103" s="54" t="n">
        <v>94</v>
      </c>
      <c r="I103" s="65" t="n">
        <f aca="false">IF(H103="","",G103-H103)</f>
        <v>3</v>
      </c>
      <c r="J103" s="55" t="n">
        <f aca="false">IF(OR(D103="",D103+G103=0),"",D103/(D103+G103))</f>
        <v>0.778538812785388</v>
      </c>
      <c r="K103" s="55" t="n">
        <f aca="false">IF(E103="","",E103/(E103+H103))</f>
        <v>0.764411027568922</v>
      </c>
      <c r="L103" s="66" t="n">
        <f aca="false">IF(OR(K103="",J103=""),"",(J103-K103)*100)</f>
        <v>1.41277852164659</v>
      </c>
      <c r="M103" s="36" t="n">
        <v>4.97515959270172</v>
      </c>
      <c r="N103" s="36" t="n">
        <v>2.06783357809369</v>
      </c>
      <c r="O103" s="36" t="n">
        <f aca="false">SQRT(M103^2+N103^2)</f>
        <v>5.38777771252152</v>
      </c>
      <c r="P103" s="55" t="n">
        <f aca="false">IF(J103="","",MAX(0,J103-1.96*O103/100))</f>
        <v>0.672938369619966</v>
      </c>
      <c r="Q103" s="55" t="n">
        <f aca="false">IF(J103="","",MIN(1,J103+1.96*O103/100))</f>
        <v>0.88413925595081</v>
      </c>
      <c r="R103" s="32" t="str">
        <f aca="false">IF(L103="","",IF(ABS(L103)&lt;=O103,"Yes","No"))</f>
        <v>Yes</v>
      </c>
      <c r="S103" s="32" t="str">
        <f aca="false">IF(L103="","",IF(ABS(L103)&lt;=1.96*O103,"Yes","No"))</f>
        <v>Yes</v>
      </c>
      <c r="T103" s="54" t="n">
        <f aca="false">IF(D103="","",ROUND(SQRT(((D103+G103)*O103/100)^2+(J103*(D103+G103)*0.12018)^2),0))</f>
        <v>47</v>
      </c>
      <c r="U103" s="32"/>
    </row>
    <row r="104" customFormat="false" ht="15" hidden="false" customHeight="false" outlineLevel="0" collapsed="false">
      <c r="A104" s="32" t="s">
        <v>198</v>
      </c>
      <c r="B104" s="32" t="s">
        <v>200</v>
      </c>
      <c r="C104" s="32" t="s">
        <v>253</v>
      </c>
      <c r="D104" s="54" t="n">
        <v>135</v>
      </c>
      <c r="E104" s="54" t="n">
        <v>116</v>
      </c>
      <c r="F104" s="65" t="n">
        <f aca="false">IF(E104="","",D104-E104)</f>
        <v>19</v>
      </c>
      <c r="G104" s="54" t="n">
        <v>42</v>
      </c>
      <c r="H104" s="54" t="n">
        <v>25</v>
      </c>
      <c r="I104" s="65" t="n">
        <f aca="false">IF(H104="","",G104-H104)</f>
        <v>17</v>
      </c>
      <c r="J104" s="55" t="n">
        <f aca="false">IF(OR(D104="",D104+G104=0),"",D104/(D104+G104))</f>
        <v>0.76271186440678</v>
      </c>
      <c r="K104" s="55" t="n">
        <f aca="false">IF(E104="","",E104/(E104+H104))</f>
        <v>0.822695035460993</v>
      </c>
      <c r="L104" s="66" t="n">
        <f aca="false">IF(OR(K104="",J104=""),"",(J104-K104)*100)</f>
        <v>-5.99831710542133</v>
      </c>
      <c r="M104" s="36" t="n">
        <v>4.97515959270172</v>
      </c>
      <c r="N104" s="36" t="n">
        <v>2.06783357809369</v>
      </c>
      <c r="O104" s="36" t="n">
        <f aca="false">SQRT(M104^2+N104^2)</f>
        <v>5.38777771252152</v>
      </c>
      <c r="P104" s="55" t="n">
        <f aca="false">IF(J104="","",MAX(0,J104-1.96*O104/100))</f>
        <v>0.657111421241358</v>
      </c>
      <c r="Q104" s="55" t="n">
        <f aca="false">IF(J104="","",MIN(1,J104+1.96*O104/100))</f>
        <v>0.868312307572202</v>
      </c>
      <c r="R104" s="32" t="str">
        <f aca="false">IF(L104="","",IF(ABS(L104)&lt;=O104,"Yes","No"))</f>
        <v>No</v>
      </c>
      <c r="S104" s="32" t="str">
        <f aca="false">IF(L104="","",IF(ABS(L104)&lt;=1.96*O104,"Yes","No"))</f>
        <v>Yes</v>
      </c>
      <c r="T104" s="54" t="n">
        <f aca="false">IF(D104="","",ROUND(SQRT(((D104+G104)*O104/100)^2+(J104*(D104+G104)*0.12018)^2),0))</f>
        <v>19</v>
      </c>
      <c r="U104" s="32"/>
    </row>
    <row r="105" customFormat="false" ht="15" hidden="false" customHeight="false" outlineLevel="0" collapsed="false">
      <c r="A105" s="32" t="s">
        <v>198</v>
      </c>
      <c r="B105" s="32" t="s">
        <v>200</v>
      </c>
      <c r="C105" s="32" t="s">
        <v>254</v>
      </c>
      <c r="D105" s="54" t="n">
        <v>168</v>
      </c>
      <c r="E105" s="54" t="n">
        <v>147</v>
      </c>
      <c r="F105" s="65" t="n">
        <f aca="false">IF(E105="","",D105-E105)</f>
        <v>21</v>
      </c>
      <c r="G105" s="54" t="n">
        <v>46</v>
      </c>
      <c r="H105" s="54" t="n">
        <v>26</v>
      </c>
      <c r="I105" s="65" t="n">
        <f aca="false">IF(H105="","",G105-H105)</f>
        <v>20</v>
      </c>
      <c r="J105" s="55" t="n">
        <f aca="false">IF(OR(D105="",D105+G105=0),"",D105/(D105+G105))</f>
        <v>0.785046728971963</v>
      </c>
      <c r="K105" s="55" t="n">
        <f aca="false">IF(E105="","",E105/(E105+H105))</f>
        <v>0.84971098265896</v>
      </c>
      <c r="L105" s="66" t="n">
        <f aca="false">IF(OR(K105="",J105=""),"",(J105-K105)*100)</f>
        <v>-6.46642536869969</v>
      </c>
      <c r="M105" s="36" t="n">
        <v>4.97515959270172</v>
      </c>
      <c r="N105" s="36" t="n">
        <v>2.06783357809369</v>
      </c>
      <c r="O105" s="36" t="n">
        <f aca="false">SQRT(M105^2+N105^2)</f>
        <v>5.38777771252152</v>
      </c>
      <c r="P105" s="55" t="n">
        <f aca="false">IF(J105="","",MAX(0,J105-1.96*O105/100))</f>
        <v>0.679446285806541</v>
      </c>
      <c r="Q105" s="55" t="n">
        <f aca="false">IF(J105="","",MIN(1,J105+1.96*O105/100))</f>
        <v>0.890647172137384</v>
      </c>
      <c r="R105" s="32" t="str">
        <f aca="false">IF(L105="","",IF(ABS(L105)&lt;=O105,"Yes","No"))</f>
        <v>No</v>
      </c>
      <c r="S105" s="32" t="str">
        <f aca="false">IF(L105="","",IF(ABS(L105)&lt;=1.96*O105,"Yes","No"))</f>
        <v>Yes</v>
      </c>
      <c r="T105" s="54" t="n">
        <f aca="false">IF(D105="","",ROUND(SQRT(((D105+G105)*O105/100)^2+(J105*(D105+G105)*0.12018)^2),0))</f>
        <v>23</v>
      </c>
      <c r="U105" s="32"/>
    </row>
    <row r="106" customFormat="false" ht="15" hidden="false" customHeight="false" outlineLevel="0" collapsed="false">
      <c r="A106" s="32" t="s">
        <v>198</v>
      </c>
      <c r="B106" s="32" t="s">
        <v>200</v>
      </c>
      <c r="C106" s="32" t="s">
        <v>255</v>
      </c>
      <c r="D106" s="54" t="n">
        <v>239</v>
      </c>
      <c r="E106" s="54" t="n">
        <v>220</v>
      </c>
      <c r="F106" s="65" t="n">
        <f aca="false">IF(E106="","",D106-E106)</f>
        <v>19</v>
      </c>
      <c r="G106" s="54" t="n">
        <v>67</v>
      </c>
      <c r="H106" s="54" t="n">
        <v>55</v>
      </c>
      <c r="I106" s="65" t="n">
        <f aca="false">IF(H106="","",G106-H106)</f>
        <v>12</v>
      </c>
      <c r="J106" s="55" t="n">
        <f aca="false">IF(OR(D106="",D106+G106=0),"",D106/(D106+G106))</f>
        <v>0.781045751633987</v>
      </c>
      <c r="K106" s="55" t="n">
        <f aca="false">IF(E106="","",E106/(E106+H106))</f>
        <v>0.8</v>
      </c>
      <c r="L106" s="66" t="n">
        <f aca="false">IF(OR(K106="",J106=""),"",(J106-K106)*100)</f>
        <v>-1.89542483660131</v>
      </c>
      <c r="M106" s="36" t="n">
        <v>4.97515959270172</v>
      </c>
      <c r="N106" s="36" t="n">
        <v>2.06783357809369</v>
      </c>
      <c r="O106" s="36" t="n">
        <f aca="false">SQRT(M106^2+N106^2)</f>
        <v>5.38777771252152</v>
      </c>
      <c r="P106" s="55" t="n">
        <f aca="false">IF(J106="","",MAX(0,J106-1.96*O106/100))</f>
        <v>0.675445308468565</v>
      </c>
      <c r="Q106" s="55" t="n">
        <f aca="false">IF(J106="","",MIN(1,J106+1.96*O106/100))</f>
        <v>0.886646194799409</v>
      </c>
      <c r="R106" s="32" t="str">
        <f aca="false">IF(L106="","",IF(ABS(L106)&lt;=O106,"Yes","No"))</f>
        <v>Yes</v>
      </c>
      <c r="S106" s="32" t="str">
        <f aca="false">IF(L106="","",IF(ABS(L106)&lt;=1.96*O106,"Yes","No"))</f>
        <v>Yes</v>
      </c>
      <c r="T106" s="54" t="n">
        <f aca="false">IF(D106="","",ROUND(SQRT(((D106+G106)*O106/100)^2+(J106*(D106+G106)*0.12018)^2),0))</f>
        <v>33</v>
      </c>
      <c r="U106" s="32"/>
    </row>
    <row r="107" customFormat="false" ht="15" hidden="false" customHeight="false" outlineLevel="0" collapsed="false">
      <c r="A107" s="32" t="s">
        <v>198</v>
      </c>
      <c r="B107" s="32" t="s">
        <v>200</v>
      </c>
      <c r="C107" s="32" t="s">
        <v>256</v>
      </c>
      <c r="D107" s="54" t="n">
        <v>389</v>
      </c>
      <c r="E107" s="54" t="n">
        <v>338</v>
      </c>
      <c r="F107" s="65" t="n">
        <f aca="false">IF(E107="","",D107-E107)</f>
        <v>51</v>
      </c>
      <c r="G107" s="54" t="n">
        <v>158</v>
      </c>
      <c r="H107" s="54" t="n">
        <v>159</v>
      </c>
      <c r="I107" s="65" t="n">
        <f aca="false">IF(H107="","",G107-H107)</f>
        <v>-1</v>
      </c>
      <c r="J107" s="55" t="n">
        <f aca="false">IF(OR(D107="",D107+G107=0),"",D107/(D107+G107))</f>
        <v>0.711151736745887</v>
      </c>
      <c r="K107" s="55" t="n">
        <f aca="false">IF(E107="","",E107/(E107+H107))</f>
        <v>0.680080482897384</v>
      </c>
      <c r="L107" s="66" t="n">
        <f aca="false">IF(OR(K107="",J107=""),"",(J107-K107)*100)</f>
        <v>3.10712538485023</v>
      </c>
      <c r="M107" s="36" t="n">
        <v>3.80517164421398</v>
      </c>
      <c r="N107" s="36" t="n">
        <v>2.06783357809369</v>
      </c>
      <c r="O107" s="36" t="n">
        <f aca="false">SQRT(M107^2+N107^2)</f>
        <v>4.33073515105944</v>
      </c>
      <c r="P107" s="55" t="n">
        <f aca="false">IF(J107="","",MAX(0,J107-1.96*O107/100))</f>
        <v>0.626269327785122</v>
      </c>
      <c r="Q107" s="55" t="n">
        <f aca="false">IF(J107="","",MIN(1,J107+1.96*O107/100))</f>
        <v>0.796034145706652</v>
      </c>
      <c r="R107" s="32" t="str">
        <f aca="false">IF(L107="","",IF(ABS(L107)&lt;=O107,"Yes","No"))</f>
        <v>Yes</v>
      </c>
      <c r="S107" s="32" t="str">
        <f aca="false">IF(L107="","",IF(ABS(L107)&lt;=1.96*O107,"Yes","No"))</f>
        <v>Yes</v>
      </c>
      <c r="T107" s="54" t="n">
        <f aca="false">IF(D107="","",ROUND(SQRT(((D107+G107)*O107/100)^2+(J107*(D107+G107)*0.07897)^2),0))</f>
        <v>39</v>
      </c>
      <c r="U107" s="32"/>
    </row>
    <row r="108" customFormat="false" ht="15" hidden="false" customHeight="false" outlineLevel="0" collapsed="false">
      <c r="A108" s="32" t="s">
        <v>198</v>
      </c>
      <c r="B108" s="32" t="s">
        <v>200</v>
      </c>
      <c r="C108" s="32" t="s">
        <v>257</v>
      </c>
      <c r="D108" s="54" t="n">
        <v>192</v>
      </c>
      <c r="E108" s="54" t="n">
        <v>158</v>
      </c>
      <c r="F108" s="65" t="n">
        <f aca="false">IF(E108="","",D108-E108)</f>
        <v>34</v>
      </c>
      <c r="G108" s="54" t="n">
        <v>69</v>
      </c>
      <c r="H108" s="54" t="n">
        <v>60</v>
      </c>
      <c r="I108" s="65" t="n">
        <f aca="false">IF(H108="","",G108-H108)</f>
        <v>9</v>
      </c>
      <c r="J108" s="55" t="n">
        <f aca="false">IF(OR(D108="",D108+G108=0),"",D108/(D108+G108))</f>
        <v>0.735632183908046</v>
      </c>
      <c r="K108" s="55" t="n">
        <f aca="false">IF(E108="","",E108/(E108+H108))</f>
        <v>0.724770642201835</v>
      </c>
      <c r="L108" s="66" t="n">
        <f aca="false">IF(OR(K108="",J108=""),"",(J108-K108)*100)</f>
        <v>1.08615417062111</v>
      </c>
      <c r="M108" s="36" t="n">
        <v>4.97515959270172</v>
      </c>
      <c r="N108" s="36" t="n">
        <v>2.06783357809369</v>
      </c>
      <c r="O108" s="36" t="n">
        <f aca="false">SQRT(M108^2+N108^2)</f>
        <v>5.38777771252152</v>
      </c>
      <c r="P108" s="55" t="n">
        <f aca="false">IF(J108="","",MAX(0,J108-1.96*O108/100))</f>
        <v>0.630031740742624</v>
      </c>
      <c r="Q108" s="55" t="n">
        <f aca="false">IF(J108="","",MIN(1,J108+1.96*O108/100))</f>
        <v>0.841232627073468</v>
      </c>
      <c r="R108" s="32" t="str">
        <f aca="false">IF(L108="","",IF(ABS(L108)&lt;=O108,"Yes","No"))</f>
        <v>Yes</v>
      </c>
      <c r="S108" s="32" t="str">
        <f aca="false">IF(L108="","",IF(ABS(L108)&lt;=1.96*O108,"Yes","No"))</f>
        <v>Yes</v>
      </c>
      <c r="T108" s="54" t="n">
        <f aca="false">IF(D108="","",ROUND(SQRT(((D108+G108)*O108/100)^2+(J108*(D108+G108)*0.12018)^2),0))</f>
        <v>27</v>
      </c>
      <c r="U108" s="32"/>
    </row>
    <row r="109" customFormat="false" ht="15" hidden="false" customHeight="false" outlineLevel="0" collapsed="false">
      <c r="A109" s="32" t="s">
        <v>198</v>
      </c>
      <c r="B109" s="32" t="s">
        <v>200</v>
      </c>
      <c r="C109" s="32" t="s">
        <v>258</v>
      </c>
      <c r="D109" s="54" t="n">
        <v>240</v>
      </c>
      <c r="E109" s="54" t="n">
        <v>180</v>
      </c>
      <c r="F109" s="65" t="n">
        <f aca="false">IF(E109="","",D109-E109)</f>
        <v>60</v>
      </c>
      <c r="G109" s="54" t="n">
        <v>71</v>
      </c>
      <c r="H109" s="54" t="n">
        <v>58</v>
      </c>
      <c r="I109" s="65" t="n">
        <f aca="false">IF(H109="","",G109-H109)</f>
        <v>13</v>
      </c>
      <c r="J109" s="55" t="n">
        <f aca="false">IF(OR(D109="",D109+G109=0),"",D109/(D109+G109))</f>
        <v>0.771704180064309</v>
      </c>
      <c r="K109" s="55" t="n">
        <f aca="false">IF(E109="","",E109/(E109+H109))</f>
        <v>0.756302521008403</v>
      </c>
      <c r="L109" s="66" t="n">
        <f aca="false">IF(OR(K109="",J109=""),"",(J109-K109)*100)</f>
        <v>1.54016590559053</v>
      </c>
      <c r="M109" s="36" t="n">
        <v>4.97515959270172</v>
      </c>
      <c r="N109" s="36" t="n">
        <v>2.06783357809369</v>
      </c>
      <c r="O109" s="36" t="n">
        <f aca="false">SQRT(M109^2+N109^2)</f>
        <v>5.38777771252152</v>
      </c>
      <c r="P109" s="55" t="n">
        <f aca="false">IF(J109="","",MAX(0,J109-1.96*O109/100))</f>
        <v>0.666103736898887</v>
      </c>
      <c r="Q109" s="55" t="n">
        <f aca="false">IF(J109="","",MIN(1,J109+1.96*O109/100))</f>
        <v>0.877304623229731</v>
      </c>
      <c r="R109" s="32" t="str">
        <f aca="false">IF(L109="","",IF(ABS(L109)&lt;=O109,"Yes","No"))</f>
        <v>Yes</v>
      </c>
      <c r="S109" s="32" t="str">
        <f aca="false">IF(L109="","",IF(ABS(L109)&lt;=1.96*O109,"Yes","No"))</f>
        <v>Yes</v>
      </c>
      <c r="T109" s="54" t="n">
        <f aca="false">IF(D109="","",ROUND(SQRT(((D109+G109)*O109/100)^2+(J109*(D109+G109)*0.12018)^2),0))</f>
        <v>33</v>
      </c>
      <c r="U109" s="32"/>
    </row>
    <row r="110" customFormat="false" ht="15" hidden="false" customHeight="false" outlineLevel="0" collapsed="false">
      <c r="A110" s="32" t="s">
        <v>198</v>
      </c>
      <c r="B110" s="32" t="s">
        <v>200</v>
      </c>
      <c r="C110" s="32" t="s">
        <v>259</v>
      </c>
      <c r="D110" s="54" t="n">
        <v>311</v>
      </c>
      <c r="E110" s="54" t="n">
        <v>275</v>
      </c>
      <c r="F110" s="65" t="n">
        <f aca="false">IF(E110="","",D110-E110)</f>
        <v>36</v>
      </c>
      <c r="G110" s="54" t="n">
        <v>165</v>
      </c>
      <c r="H110" s="54" t="n">
        <v>147</v>
      </c>
      <c r="I110" s="65" t="n">
        <f aca="false">IF(H110="","",G110-H110)</f>
        <v>18</v>
      </c>
      <c r="J110" s="55" t="n">
        <f aca="false">IF(OR(D110="",D110+G110=0),"",D110/(D110+G110))</f>
        <v>0.653361344537815</v>
      </c>
      <c r="K110" s="55" t="n">
        <f aca="false">IF(E110="","",E110/(E110+H110))</f>
        <v>0.651658767772512</v>
      </c>
      <c r="L110" s="66" t="n">
        <f aca="false">IF(OR(K110="",J110=""),"",(J110-K110)*100)</f>
        <v>0.170257676530328</v>
      </c>
      <c r="M110" s="36" t="n">
        <v>4.97515959270172</v>
      </c>
      <c r="N110" s="36" t="n">
        <v>2.06783357809369</v>
      </c>
      <c r="O110" s="36" t="n">
        <f aca="false">SQRT(M110^2+N110^2)</f>
        <v>5.38777771252152</v>
      </c>
      <c r="P110" s="55" t="n">
        <f aca="false">IF(J110="","",MAX(0,J110-1.96*O110/100))</f>
        <v>0.547760901372393</v>
      </c>
      <c r="Q110" s="55" t="n">
        <f aca="false">IF(J110="","",MIN(1,J110+1.96*O110/100))</f>
        <v>0.758961787703237</v>
      </c>
      <c r="R110" s="32" t="str">
        <f aca="false">IF(L110="","",IF(ABS(L110)&lt;=O110,"Yes","No"))</f>
        <v>Yes</v>
      </c>
      <c r="S110" s="32" t="str">
        <f aca="false">IF(L110="","",IF(ABS(L110)&lt;=1.96*O110,"Yes","No"))</f>
        <v>Yes</v>
      </c>
      <c r="T110" s="54" t="n">
        <f aca="false">IF(D110="","",ROUND(SQRT(((D110+G110)*O110/100)^2+(J110*(D110+G110)*0.12018)^2),0))</f>
        <v>45</v>
      </c>
      <c r="U110" s="32"/>
    </row>
    <row r="111" customFormat="false" ht="15" hidden="false" customHeight="false" outlineLevel="0" collapsed="false">
      <c r="A111" s="32" t="s">
        <v>198</v>
      </c>
      <c r="B111" s="32" t="s">
        <v>200</v>
      </c>
      <c r="C111" s="32" t="s">
        <v>260</v>
      </c>
      <c r="D111" s="54" t="n">
        <v>272</v>
      </c>
      <c r="E111" s="54" t="n">
        <v>240</v>
      </c>
      <c r="F111" s="65" t="n">
        <f aca="false">IF(E111="","",D111-E111)</f>
        <v>32</v>
      </c>
      <c r="G111" s="54" t="n">
        <v>84</v>
      </c>
      <c r="H111" s="54" t="n">
        <v>61</v>
      </c>
      <c r="I111" s="65" t="n">
        <f aca="false">IF(H111="","",G111-H111)</f>
        <v>23</v>
      </c>
      <c r="J111" s="55" t="n">
        <f aca="false">IF(OR(D111="",D111+G111=0),"",D111/(D111+G111))</f>
        <v>0.764044943820225</v>
      </c>
      <c r="K111" s="55" t="n">
        <f aca="false">IF(E111="","",E111/(E111+H111))</f>
        <v>0.79734219269103</v>
      </c>
      <c r="L111" s="66" t="n">
        <f aca="false">IF(OR(K111="",J111=""),"",(J111-K111)*100)</f>
        <v>-3.32972488708052</v>
      </c>
      <c r="M111" s="36" t="n">
        <v>4.97515959270172</v>
      </c>
      <c r="N111" s="36" t="n">
        <v>2.06783357809369</v>
      </c>
      <c r="O111" s="36" t="n">
        <f aca="false">SQRT(M111^2+N111^2)</f>
        <v>5.38777771252152</v>
      </c>
      <c r="P111" s="55" t="n">
        <f aca="false">IF(J111="","",MAX(0,J111-1.96*O111/100))</f>
        <v>0.658444500654803</v>
      </c>
      <c r="Q111" s="55" t="n">
        <f aca="false">IF(J111="","",MIN(1,J111+1.96*O111/100))</f>
        <v>0.869645386985647</v>
      </c>
      <c r="R111" s="32" t="str">
        <f aca="false">IF(L111="","",IF(ABS(L111)&lt;=O111,"Yes","No"))</f>
        <v>Yes</v>
      </c>
      <c r="S111" s="32" t="str">
        <f aca="false">IF(L111="","",IF(ABS(L111)&lt;=1.96*O111,"Yes","No"))</f>
        <v>Yes</v>
      </c>
      <c r="T111" s="54" t="n">
        <f aca="false">IF(D111="","",ROUND(SQRT(((D111+G111)*O111/100)^2+(J111*(D111+G111)*0.12018)^2),0))</f>
        <v>38</v>
      </c>
      <c r="U111" s="32"/>
    </row>
    <row r="112" customFormat="false" ht="15" hidden="false" customHeight="false" outlineLevel="0" collapsed="false">
      <c r="A112" s="32" t="s">
        <v>198</v>
      </c>
      <c r="B112" s="32" t="s">
        <v>261</v>
      </c>
      <c r="C112" s="32" t="s">
        <v>262</v>
      </c>
      <c r="D112" s="54" t="n">
        <v>431</v>
      </c>
      <c r="E112" s="54" t="n">
        <v>472</v>
      </c>
      <c r="F112" s="65" t="n">
        <f aca="false">IF(E112="","",D112-E112)</f>
        <v>-41</v>
      </c>
      <c r="G112" s="54" t="n">
        <v>170</v>
      </c>
      <c r="H112" s="54" t="n">
        <v>160</v>
      </c>
      <c r="I112" s="65" t="n">
        <f aca="false">IF(H112="","",G112-H112)</f>
        <v>10</v>
      </c>
      <c r="J112" s="55" t="n">
        <f aca="false">IF(OR(D112="",D112+G112=0),"",D112/(D112+G112))</f>
        <v>0.717138103161398</v>
      </c>
      <c r="K112" s="55" t="n">
        <f aca="false">IF(E112="","",E112/(E112+H112))</f>
        <v>0.746835443037975</v>
      </c>
      <c r="L112" s="66" t="n">
        <f aca="false">IF(OR(K112="",J112=""),"",(J112-K112)*100)</f>
        <v>-2.9697339876577</v>
      </c>
      <c r="M112" s="36" t="n">
        <v>3.80517164421398</v>
      </c>
      <c r="N112" s="36" t="n">
        <v>2.06783357809369</v>
      </c>
      <c r="O112" s="36" t="n">
        <f aca="false">SQRT(M112^2+N112^2)</f>
        <v>4.33073515105944</v>
      </c>
      <c r="P112" s="55" t="n">
        <f aca="false">IF(J112="","",MAX(0,J112-1.96*O112/100))</f>
        <v>0.632255694200633</v>
      </c>
      <c r="Q112" s="55" t="n">
        <f aca="false">IF(J112="","",MIN(1,J112+1.96*O112/100))</f>
        <v>0.802020512122163</v>
      </c>
      <c r="R112" s="32" t="str">
        <f aca="false">IF(L112="","",IF(ABS(L112)&lt;=O112,"Yes","No"))</f>
        <v>Yes</v>
      </c>
      <c r="S112" s="32" t="str">
        <f aca="false">IF(L112="","",IF(ABS(L112)&lt;=1.96*O112,"Yes","No"))</f>
        <v>Yes</v>
      </c>
      <c r="T112" s="54" t="n">
        <f aca="false">IF(D112="","",ROUND(SQRT(((D112+G112)*O112/100)^2+(J112*(D112+G112)*0.07897)^2),0))</f>
        <v>43</v>
      </c>
      <c r="U112" s="32"/>
    </row>
    <row r="113" customFormat="false" ht="15" hidden="false" customHeight="false" outlineLevel="0" collapsed="false">
      <c r="A113" s="32" t="s">
        <v>198</v>
      </c>
      <c r="B113" s="32" t="s">
        <v>261</v>
      </c>
      <c r="C113" s="32" t="s">
        <v>263</v>
      </c>
      <c r="D113" s="54" t="n">
        <v>303</v>
      </c>
      <c r="E113" s="54" t="n">
        <v>324</v>
      </c>
      <c r="F113" s="65" t="n">
        <f aca="false">IF(E113="","",D113-E113)</f>
        <v>-21</v>
      </c>
      <c r="G113" s="54" t="n">
        <v>152</v>
      </c>
      <c r="H113" s="54" t="n">
        <v>138</v>
      </c>
      <c r="I113" s="65" t="n">
        <f aca="false">IF(H113="","",G113-H113)</f>
        <v>14</v>
      </c>
      <c r="J113" s="55" t="n">
        <f aca="false">IF(OR(D113="",D113+G113=0),"",D113/(D113+G113))</f>
        <v>0.665934065934066</v>
      </c>
      <c r="K113" s="55" t="n">
        <f aca="false">IF(E113="","",E113/(E113+H113))</f>
        <v>0.701298701298701</v>
      </c>
      <c r="L113" s="66" t="n">
        <f aca="false">IF(OR(K113="",J113=""),"",(J113-K113)*100)</f>
        <v>-3.53646353646354</v>
      </c>
      <c r="M113" s="36" t="n">
        <v>4.97515959270172</v>
      </c>
      <c r="N113" s="36" t="n">
        <v>2.06783357809369</v>
      </c>
      <c r="O113" s="36" t="n">
        <f aca="false">SQRT(M113^2+N113^2)</f>
        <v>5.38777771252152</v>
      </c>
      <c r="P113" s="55" t="n">
        <f aca="false">IF(J113="","",MAX(0,J113-1.96*O113/100))</f>
        <v>0.560333622768644</v>
      </c>
      <c r="Q113" s="55" t="n">
        <f aca="false">IF(J113="","",MIN(1,J113+1.96*O113/100))</f>
        <v>0.771534509099488</v>
      </c>
      <c r="R113" s="32" t="str">
        <f aca="false">IF(L113="","",IF(ABS(L113)&lt;=O113,"Yes","No"))</f>
        <v>Yes</v>
      </c>
      <c r="S113" s="32" t="str">
        <f aca="false">IF(L113="","",IF(ABS(L113)&lt;=1.96*O113,"Yes","No"))</f>
        <v>Yes</v>
      </c>
      <c r="T113" s="54" t="n">
        <f aca="false">IF(D113="","",ROUND(SQRT(((D113+G113)*O113/100)^2+(J113*(D113+G113)*0.12018)^2),0))</f>
        <v>44</v>
      </c>
      <c r="U113" s="32"/>
    </row>
    <row r="114" customFormat="false" ht="15" hidden="false" customHeight="false" outlineLevel="0" collapsed="false">
      <c r="A114" s="32" t="s">
        <v>198</v>
      </c>
      <c r="B114" s="32" t="s">
        <v>261</v>
      </c>
      <c r="C114" s="32" t="s">
        <v>264</v>
      </c>
      <c r="D114" s="54" t="n">
        <v>338</v>
      </c>
      <c r="E114" s="54" t="n">
        <v>366</v>
      </c>
      <c r="F114" s="65" t="n">
        <f aca="false">IF(E114="","",D114-E114)</f>
        <v>-28</v>
      </c>
      <c r="G114" s="54" t="n">
        <v>137</v>
      </c>
      <c r="H114" s="54" t="n">
        <v>124</v>
      </c>
      <c r="I114" s="65" t="n">
        <f aca="false">IF(H114="","",G114-H114)</f>
        <v>13</v>
      </c>
      <c r="J114" s="55" t="n">
        <f aca="false">IF(OR(D114="",D114+G114=0),"",D114/(D114+G114))</f>
        <v>0.711578947368421</v>
      </c>
      <c r="K114" s="55" t="n">
        <f aca="false">IF(E114="","",E114/(E114+H114))</f>
        <v>0.746938775510204</v>
      </c>
      <c r="L114" s="66" t="n">
        <f aca="false">IF(OR(K114="",J114=""),"",(J114-K114)*100)</f>
        <v>-3.5359828141783</v>
      </c>
      <c r="M114" s="36" t="n">
        <v>4.97515959270172</v>
      </c>
      <c r="N114" s="36" t="n">
        <v>2.06783357809369</v>
      </c>
      <c r="O114" s="36" t="n">
        <f aca="false">SQRT(M114^2+N114^2)</f>
        <v>5.38777771252152</v>
      </c>
      <c r="P114" s="55" t="n">
        <f aca="false">IF(J114="","",MAX(0,J114-1.96*O114/100))</f>
        <v>0.605978504202999</v>
      </c>
      <c r="Q114" s="55" t="n">
        <f aca="false">IF(J114="","",MIN(1,J114+1.96*O114/100))</f>
        <v>0.817179390533843</v>
      </c>
      <c r="R114" s="32" t="str">
        <f aca="false">IF(L114="","",IF(ABS(L114)&lt;=O114,"Yes","No"))</f>
        <v>Yes</v>
      </c>
      <c r="S114" s="32" t="str">
        <f aca="false">IF(L114="","",IF(ABS(L114)&lt;=1.96*O114,"Yes","No"))</f>
        <v>Yes</v>
      </c>
      <c r="T114" s="54" t="n">
        <f aca="false">IF(D114="","",ROUND(SQRT(((D114+G114)*O114/100)^2+(J114*(D114+G114)*0.12018)^2),0))</f>
        <v>48</v>
      </c>
      <c r="U114" s="32"/>
    </row>
    <row r="115" customFormat="false" ht="15" hidden="false" customHeight="false" outlineLevel="0" collapsed="false">
      <c r="A115" s="32" t="s">
        <v>198</v>
      </c>
      <c r="B115" s="32" t="s">
        <v>261</v>
      </c>
      <c r="C115" s="32" t="s">
        <v>265</v>
      </c>
      <c r="D115" s="54" t="n">
        <v>363</v>
      </c>
      <c r="E115" s="54" t="n">
        <v>415</v>
      </c>
      <c r="F115" s="65" t="n">
        <f aca="false">IF(E115="","",D115-E115)</f>
        <v>-52</v>
      </c>
      <c r="G115" s="54" t="n">
        <v>167</v>
      </c>
      <c r="H115" s="54" t="n">
        <v>166</v>
      </c>
      <c r="I115" s="65" t="n">
        <f aca="false">IF(H115="","",G115-H115)</f>
        <v>1</v>
      </c>
      <c r="J115" s="55" t="n">
        <f aca="false">IF(OR(D115="",D115+G115=0),"",D115/(D115+G115))</f>
        <v>0.684905660377358</v>
      </c>
      <c r="K115" s="55" t="n">
        <f aca="false">IF(E115="","",E115/(E115+H115))</f>
        <v>0.714285714285714</v>
      </c>
      <c r="L115" s="66" t="n">
        <f aca="false">IF(OR(K115="",J115=""),"",(J115-K115)*100)</f>
        <v>-2.93800539083559</v>
      </c>
      <c r="M115" s="36" t="n">
        <v>3.80517164421398</v>
      </c>
      <c r="N115" s="36" t="n">
        <v>2.06783357809369</v>
      </c>
      <c r="O115" s="36" t="n">
        <f aca="false">SQRT(M115^2+N115^2)</f>
        <v>4.33073515105944</v>
      </c>
      <c r="P115" s="55" t="n">
        <f aca="false">IF(J115="","",MAX(0,J115-1.96*O115/100))</f>
        <v>0.600023251416593</v>
      </c>
      <c r="Q115" s="55" t="n">
        <f aca="false">IF(J115="","",MIN(1,J115+1.96*O115/100))</f>
        <v>0.769788069338124</v>
      </c>
      <c r="R115" s="32" t="str">
        <f aca="false">IF(L115="","",IF(ABS(L115)&lt;=O115,"Yes","No"))</f>
        <v>Yes</v>
      </c>
      <c r="S115" s="32" t="str">
        <f aca="false">IF(L115="","",IF(ABS(L115)&lt;=1.96*O115,"Yes","No"))</f>
        <v>Yes</v>
      </c>
      <c r="T115" s="54" t="n">
        <f aca="false">IF(D115="","",ROUND(SQRT(((D115+G115)*O115/100)^2+(J115*(D115+G115)*0.07897)^2),0))</f>
        <v>37</v>
      </c>
      <c r="U115" s="32"/>
    </row>
    <row r="116" customFormat="false" ht="15" hidden="false" customHeight="false" outlineLevel="0" collapsed="false">
      <c r="A116" s="32" t="s">
        <v>198</v>
      </c>
      <c r="B116" s="32" t="s">
        <v>261</v>
      </c>
      <c r="C116" s="32" t="s">
        <v>266</v>
      </c>
      <c r="D116" s="54" t="n">
        <v>553</v>
      </c>
      <c r="E116" s="54" t="n">
        <v>571</v>
      </c>
      <c r="F116" s="65" t="n">
        <f aca="false">IF(E116="","",D116-E116)</f>
        <v>-18</v>
      </c>
      <c r="G116" s="54" t="n">
        <v>283</v>
      </c>
      <c r="H116" s="54" t="n">
        <v>293</v>
      </c>
      <c r="I116" s="65" t="n">
        <f aca="false">IF(H116="","",G116-H116)</f>
        <v>-10</v>
      </c>
      <c r="J116" s="55" t="n">
        <f aca="false">IF(OR(D116="",D116+G116=0),"",D116/(D116+G116))</f>
        <v>0.661483253588517</v>
      </c>
      <c r="K116" s="55" t="n">
        <f aca="false">IF(E116="","",E116/(E116+H116))</f>
        <v>0.66087962962963</v>
      </c>
      <c r="L116" s="66" t="n">
        <f aca="false">IF(OR(K116="",J116=""),"",(J116-K116)*100)</f>
        <v>0.0603623958887134</v>
      </c>
      <c r="M116" s="36" t="n">
        <v>3.80517164421398</v>
      </c>
      <c r="N116" s="36" t="n">
        <v>2.06783357809369</v>
      </c>
      <c r="O116" s="36" t="n">
        <f aca="false">SQRT(M116^2+N116^2)</f>
        <v>4.33073515105944</v>
      </c>
      <c r="P116" s="55" t="n">
        <f aca="false">IF(J116="","",MAX(0,J116-1.96*O116/100))</f>
        <v>0.576600844627752</v>
      </c>
      <c r="Q116" s="55" t="n">
        <f aca="false">IF(J116="","",MIN(1,J116+1.96*O116/100))</f>
        <v>0.746365662549282</v>
      </c>
      <c r="R116" s="32" t="str">
        <f aca="false">IF(L116="","",IF(ABS(L116)&lt;=O116,"Yes","No"))</f>
        <v>Yes</v>
      </c>
      <c r="S116" s="32" t="str">
        <f aca="false">IF(L116="","",IF(ABS(L116)&lt;=1.96*O116,"Yes","No"))</f>
        <v>Yes</v>
      </c>
      <c r="T116" s="54" t="n">
        <f aca="false">IF(D116="","",ROUND(SQRT(((D116+G116)*O116/100)^2+(J116*(D116+G116)*0.07897)^2),0))</f>
        <v>57</v>
      </c>
      <c r="U116" s="32"/>
    </row>
    <row r="117" customFormat="false" ht="15" hidden="false" customHeight="false" outlineLevel="0" collapsed="false">
      <c r="A117" s="32" t="s">
        <v>198</v>
      </c>
      <c r="B117" s="32" t="s">
        <v>261</v>
      </c>
      <c r="C117" s="32" t="s">
        <v>267</v>
      </c>
      <c r="D117" s="54" t="n">
        <v>376</v>
      </c>
      <c r="E117" s="54" t="n">
        <v>400</v>
      </c>
      <c r="F117" s="65" t="n">
        <f aca="false">IF(E117="","",D117-E117)</f>
        <v>-24</v>
      </c>
      <c r="G117" s="54" t="n">
        <v>214</v>
      </c>
      <c r="H117" s="54" t="n">
        <v>220</v>
      </c>
      <c r="I117" s="65" t="n">
        <f aca="false">IF(H117="","",G117-H117)</f>
        <v>-6</v>
      </c>
      <c r="J117" s="55" t="n">
        <f aca="false">IF(OR(D117="",D117+G117=0),"",D117/(D117+G117))</f>
        <v>0.63728813559322</v>
      </c>
      <c r="K117" s="55" t="n">
        <f aca="false">IF(E117="","",E117/(E117+H117))</f>
        <v>0.645161290322581</v>
      </c>
      <c r="L117" s="66" t="n">
        <f aca="false">IF(OR(K117="",J117=""),"",(J117-K117)*100)</f>
        <v>-0.787315472936034</v>
      </c>
      <c r="M117" s="36" t="n">
        <v>3.80517164421398</v>
      </c>
      <c r="N117" s="36" t="n">
        <v>2.06783357809369</v>
      </c>
      <c r="O117" s="36" t="n">
        <f aca="false">SQRT(M117^2+N117^2)</f>
        <v>4.33073515105944</v>
      </c>
      <c r="P117" s="55" t="n">
        <f aca="false">IF(J117="","",MAX(0,J117-1.96*O117/100))</f>
        <v>0.552405726632455</v>
      </c>
      <c r="Q117" s="55" t="n">
        <f aca="false">IF(J117="","",MIN(1,J117+1.96*O117/100))</f>
        <v>0.722170544553985</v>
      </c>
      <c r="R117" s="32" t="str">
        <f aca="false">IF(L117="","",IF(ABS(L117)&lt;=O117,"Yes","No"))</f>
        <v>Yes</v>
      </c>
      <c r="S117" s="32" t="str">
        <f aca="false">IF(L117="","",IF(ABS(L117)&lt;=1.96*O117,"Yes","No"))</f>
        <v>Yes</v>
      </c>
      <c r="T117" s="54" t="n">
        <f aca="false">IF(D117="","",ROUND(SQRT(((D117+G117)*O117/100)^2+(J117*(D117+G117)*0.07897)^2),0))</f>
        <v>39</v>
      </c>
      <c r="U117" s="32"/>
    </row>
    <row r="118" customFormat="false" ht="15" hidden="false" customHeight="false" outlineLevel="0" collapsed="false">
      <c r="A118" s="32" t="s">
        <v>198</v>
      </c>
      <c r="B118" s="32" t="s">
        <v>261</v>
      </c>
      <c r="C118" s="32" t="s">
        <v>268</v>
      </c>
      <c r="D118" s="54" t="n">
        <v>430</v>
      </c>
      <c r="E118" s="54" t="n">
        <v>465</v>
      </c>
      <c r="F118" s="65" t="n">
        <f aca="false">IF(E118="","",D118-E118)</f>
        <v>-35</v>
      </c>
      <c r="G118" s="54" t="n">
        <v>295</v>
      </c>
      <c r="H118" s="54" t="n">
        <v>283</v>
      </c>
      <c r="I118" s="65" t="n">
        <f aca="false">IF(H118="","",G118-H118)</f>
        <v>12</v>
      </c>
      <c r="J118" s="55" t="n">
        <f aca="false">IF(OR(D118="",D118+G118=0),"",D118/(D118+G118))</f>
        <v>0.593103448275862</v>
      </c>
      <c r="K118" s="55" t="n">
        <f aca="false">IF(E118="","",E118/(E118+H118))</f>
        <v>0.621657754010695</v>
      </c>
      <c r="L118" s="66" t="n">
        <f aca="false">IF(OR(K118="",J118=""),"",(J118-K118)*100)</f>
        <v>-2.85543057348332</v>
      </c>
      <c r="M118" s="36" t="n">
        <v>3.80517164421398</v>
      </c>
      <c r="N118" s="36" t="n">
        <v>2.06783357809369</v>
      </c>
      <c r="O118" s="36" t="n">
        <f aca="false">SQRT(M118^2+N118^2)</f>
        <v>4.33073515105944</v>
      </c>
      <c r="P118" s="55" t="n">
        <f aca="false">IF(J118="","",MAX(0,J118-1.96*O118/100))</f>
        <v>0.508221039315097</v>
      </c>
      <c r="Q118" s="55" t="n">
        <f aca="false">IF(J118="","",MIN(1,J118+1.96*O118/100))</f>
        <v>0.677985857236627</v>
      </c>
      <c r="R118" s="32" t="str">
        <f aca="false">IF(L118="","",IF(ABS(L118)&lt;=O118,"Yes","No"))</f>
        <v>Yes</v>
      </c>
      <c r="S118" s="32" t="str">
        <f aca="false">IF(L118="","",IF(ABS(L118)&lt;=1.96*O118,"Yes","No"))</f>
        <v>Yes</v>
      </c>
      <c r="T118" s="54" t="n">
        <f aca="false">IF(D118="","",ROUND(SQRT(((D118+G118)*O118/100)^2+(J118*(D118+G118)*0.07897)^2),0))</f>
        <v>46</v>
      </c>
      <c r="U118" s="32"/>
    </row>
    <row r="119" customFormat="false" ht="15" hidden="false" customHeight="false" outlineLevel="0" collapsed="false">
      <c r="A119" s="32" t="s">
        <v>198</v>
      </c>
      <c r="B119" s="32" t="s">
        <v>261</v>
      </c>
      <c r="C119" s="32" t="s">
        <v>269</v>
      </c>
      <c r="D119" s="54" t="n">
        <v>503</v>
      </c>
      <c r="E119" s="54" t="n">
        <v>583</v>
      </c>
      <c r="F119" s="65" t="n">
        <f aca="false">IF(E119="","",D119-E119)</f>
        <v>-80</v>
      </c>
      <c r="G119" s="54" t="n">
        <v>340</v>
      </c>
      <c r="H119" s="54" t="n">
        <v>335</v>
      </c>
      <c r="I119" s="65" t="n">
        <f aca="false">IF(H119="","",G119-H119)</f>
        <v>5</v>
      </c>
      <c r="J119" s="55" t="n">
        <f aca="false">IF(OR(D119="",D119+G119=0),"",D119/(D119+G119))</f>
        <v>0.596678529062871</v>
      </c>
      <c r="K119" s="55" t="n">
        <f aca="false">IF(E119="","",E119/(E119+H119))</f>
        <v>0.635076252723312</v>
      </c>
      <c r="L119" s="66" t="n">
        <f aca="false">IF(OR(K119="",J119=""),"",(J119-K119)*100)</f>
        <v>-3.83977236604409</v>
      </c>
      <c r="M119" s="36" t="n">
        <v>3.65589688951442</v>
      </c>
      <c r="N119" s="36" t="n">
        <v>2.06783357809369</v>
      </c>
      <c r="O119" s="36" t="n">
        <f aca="false">SQRT(M119^2+N119^2)</f>
        <v>4.20018068342934</v>
      </c>
      <c r="P119" s="55" t="n">
        <f aca="false">IF(J119="","",MAX(0,J119-1.96*O119/100))</f>
        <v>0.514354987667656</v>
      </c>
      <c r="Q119" s="55" t="n">
        <f aca="false">IF(J119="","",MIN(1,J119+1.96*O119/100))</f>
        <v>0.679002070458086</v>
      </c>
      <c r="R119" s="32" t="str">
        <f aca="false">IF(L119="","",IF(ABS(L119)&lt;=O119,"Yes","No"))</f>
        <v>Yes</v>
      </c>
      <c r="S119" s="32" t="str">
        <f aca="false">IF(L119="","",IF(ABS(L119)&lt;=1.96*O119,"Yes","No"))</f>
        <v>Yes</v>
      </c>
      <c r="T119" s="54" t="n">
        <f aca="false">IF(D119="","",ROUND(SQRT(((D119+G119)*O119/100)^2+(J119*(D119+G119)*0.07933)^2),0))</f>
        <v>53</v>
      </c>
      <c r="U119" s="32"/>
    </row>
    <row r="120" customFormat="false" ht="15" hidden="false" customHeight="false" outlineLevel="0" collapsed="false">
      <c r="A120" s="32" t="s">
        <v>198</v>
      </c>
      <c r="B120" s="32" t="s">
        <v>261</v>
      </c>
      <c r="C120" s="32" t="s">
        <v>270</v>
      </c>
      <c r="D120" s="54" t="n">
        <v>405</v>
      </c>
      <c r="E120" s="54" t="n">
        <v>415</v>
      </c>
      <c r="F120" s="65" t="n">
        <f aca="false">IF(E120="","",D120-E120)</f>
        <v>-10</v>
      </c>
      <c r="G120" s="54" t="n">
        <v>241</v>
      </c>
      <c r="H120" s="54" t="n">
        <v>238</v>
      </c>
      <c r="I120" s="65" t="n">
        <f aca="false">IF(H120="","",G120-H120)</f>
        <v>3</v>
      </c>
      <c r="J120" s="55" t="n">
        <f aca="false">IF(OR(D120="",D120+G120=0),"",D120/(D120+G120))</f>
        <v>0.626934984520124</v>
      </c>
      <c r="K120" s="55" t="n">
        <f aca="false">IF(E120="","",E120/(E120+H120))</f>
        <v>0.635528330781011</v>
      </c>
      <c r="L120" s="66" t="n">
        <f aca="false">IF(OR(K120="",J120=""),"",(J120-K120)*100)</f>
        <v>-0.859334626088681</v>
      </c>
      <c r="M120" s="36" t="n">
        <v>3.80517164421398</v>
      </c>
      <c r="N120" s="36" t="n">
        <v>2.06783357809369</v>
      </c>
      <c r="O120" s="36" t="n">
        <f aca="false">SQRT(M120^2+N120^2)</f>
        <v>4.33073515105944</v>
      </c>
      <c r="P120" s="55" t="n">
        <f aca="false">IF(J120="","",MAX(0,J120-1.96*O120/100))</f>
        <v>0.542052575559359</v>
      </c>
      <c r="Q120" s="55" t="n">
        <f aca="false">IF(J120="","",MIN(1,J120+1.96*O120/100))</f>
        <v>0.711817393480889</v>
      </c>
      <c r="R120" s="32" t="str">
        <f aca="false">IF(L120="","",IF(ABS(L120)&lt;=O120,"Yes","No"))</f>
        <v>Yes</v>
      </c>
      <c r="S120" s="32" t="str">
        <f aca="false">IF(L120="","",IF(ABS(L120)&lt;=1.96*O120,"Yes","No"))</f>
        <v>Yes</v>
      </c>
      <c r="T120" s="54" t="n">
        <f aca="false">IF(D120="","",ROUND(SQRT(((D120+G120)*O120/100)^2+(J120*(D120+G120)*0.07897)^2),0))</f>
        <v>42</v>
      </c>
      <c r="U120" s="32"/>
    </row>
    <row r="121" customFormat="false" ht="15" hidden="false" customHeight="false" outlineLevel="0" collapsed="false">
      <c r="A121" s="32" t="s">
        <v>198</v>
      </c>
      <c r="B121" s="32" t="s">
        <v>261</v>
      </c>
      <c r="C121" s="32" t="s">
        <v>271</v>
      </c>
      <c r="D121" s="54" t="n">
        <v>299</v>
      </c>
      <c r="E121" s="54" t="n">
        <v>332</v>
      </c>
      <c r="F121" s="65" t="n">
        <f aca="false">IF(E121="","",D121-E121)</f>
        <v>-33</v>
      </c>
      <c r="G121" s="54" t="n">
        <v>224</v>
      </c>
      <c r="H121" s="54" t="n">
        <v>255</v>
      </c>
      <c r="I121" s="65" t="n">
        <f aca="false">IF(H121="","",G121-H121)</f>
        <v>-31</v>
      </c>
      <c r="J121" s="55" t="n">
        <f aca="false">IF(OR(D121="",D121+G121=0),"",D121/(D121+G121))</f>
        <v>0.5717017208413</v>
      </c>
      <c r="K121" s="55" t="n">
        <f aca="false">IF(E121="","",E121/(E121+H121))</f>
        <v>0.565587734241908</v>
      </c>
      <c r="L121" s="66" t="n">
        <f aca="false">IF(OR(K121="",J121=""),"",(J121-K121)*100)</f>
        <v>0.611398659939222</v>
      </c>
      <c r="M121" s="36" t="n">
        <v>4.97515959270172</v>
      </c>
      <c r="N121" s="36" t="n">
        <v>2.06783357809369</v>
      </c>
      <c r="O121" s="36" t="n">
        <f aca="false">SQRT(M121^2+N121^2)</f>
        <v>5.38777771252152</v>
      </c>
      <c r="P121" s="55" t="n">
        <f aca="false">IF(J121="","",MAX(0,J121-1.96*O121/100))</f>
        <v>0.466101277675878</v>
      </c>
      <c r="Q121" s="55" t="n">
        <f aca="false">IF(J121="","",MIN(1,J121+1.96*O121/100))</f>
        <v>0.677302164006722</v>
      </c>
      <c r="R121" s="32" t="str">
        <f aca="false">IF(L121="","",IF(ABS(L121)&lt;=O121,"Yes","No"))</f>
        <v>Yes</v>
      </c>
      <c r="S121" s="32" t="str">
        <f aca="false">IF(L121="","",IF(ABS(L121)&lt;=1.96*O121,"Yes","No"))</f>
        <v>Yes</v>
      </c>
      <c r="T121" s="54" t="n">
        <f aca="false">IF(D121="","",ROUND(SQRT(((D121+G121)*O121/100)^2+(J121*(D121+G121)*0.12018)^2),0))</f>
        <v>46</v>
      </c>
      <c r="U121" s="32"/>
    </row>
    <row r="122" customFormat="false" ht="15" hidden="false" customHeight="false" outlineLevel="0" collapsed="false">
      <c r="A122" s="32" t="s">
        <v>198</v>
      </c>
      <c r="B122" s="32" t="s">
        <v>261</v>
      </c>
      <c r="C122" s="32" t="s">
        <v>272</v>
      </c>
      <c r="D122" s="54" t="n">
        <v>405</v>
      </c>
      <c r="E122" s="54" t="n">
        <v>418</v>
      </c>
      <c r="F122" s="65" t="n">
        <f aca="false">IF(E122="","",D122-E122)</f>
        <v>-13</v>
      </c>
      <c r="G122" s="54" t="n">
        <v>225</v>
      </c>
      <c r="H122" s="54" t="n">
        <v>222</v>
      </c>
      <c r="I122" s="65" t="n">
        <f aca="false">IF(H122="","",G122-H122)</f>
        <v>3</v>
      </c>
      <c r="J122" s="55" t="n">
        <f aca="false">IF(OR(D122="",D122+G122=0),"",D122/(D122+G122))</f>
        <v>0.642857142857143</v>
      </c>
      <c r="K122" s="55" t="n">
        <f aca="false">IF(E122="","",E122/(E122+H122))</f>
        <v>0.653125</v>
      </c>
      <c r="L122" s="66" t="n">
        <f aca="false">IF(OR(K122="",J122=""),"",(J122-K122)*100)</f>
        <v>-1.02678571428571</v>
      </c>
      <c r="M122" s="36" t="n">
        <v>3.80517164421398</v>
      </c>
      <c r="N122" s="36" t="n">
        <v>2.06783357809369</v>
      </c>
      <c r="O122" s="36" t="n">
        <f aca="false">SQRT(M122^2+N122^2)</f>
        <v>4.33073515105944</v>
      </c>
      <c r="P122" s="55" t="n">
        <f aca="false">IF(J122="","",MAX(0,J122-1.96*O122/100))</f>
        <v>0.557974733896378</v>
      </c>
      <c r="Q122" s="55" t="n">
        <f aca="false">IF(J122="","",MIN(1,J122+1.96*O122/100))</f>
        <v>0.727739551817908</v>
      </c>
      <c r="R122" s="32" t="str">
        <f aca="false">IF(L122="","",IF(ABS(L122)&lt;=O122,"Yes","No"))</f>
        <v>Yes</v>
      </c>
      <c r="S122" s="32" t="str">
        <f aca="false">IF(L122="","",IF(ABS(L122)&lt;=1.96*O122,"Yes","No"))</f>
        <v>Yes</v>
      </c>
      <c r="T122" s="54" t="n">
        <f aca="false">IF(D122="","",ROUND(SQRT(((D122+G122)*O122/100)^2+(J122*(D122+G122)*0.07897)^2),0))</f>
        <v>42</v>
      </c>
      <c r="U122" s="32"/>
    </row>
    <row r="123" customFormat="false" ht="15" hidden="false" customHeight="false" outlineLevel="0" collapsed="false">
      <c r="A123" s="32" t="s">
        <v>198</v>
      </c>
      <c r="B123" s="32" t="s">
        <v>261</v>
      </c>
      <c r="C123" s="32" t="s">
        <v>273</v>
      </c>
      <c r="D123" s="54" t="n">
        <v>390</v>
      </c>
      <c r="E123" s="54" t="n">
        <v>425</v>
      </c>
      <c r="F123" s="65" t="n">
        <f aca="false">IF(E123="","",D123-E123)</f>
        <v>-35</v>
      </c>
      <c r="G123" s="54" t="n">
        <v>266</v>
      </c>
      <c r="H123" s="54" t="n">
        <v>271</v>
      </c>
      <c r="I123" s="65" t="n">
        <f aca="false">IF(H123="","",G123-H123)</f>
        <v>-5</v>
      </c>
      <c r="J123" s="55" t="n">
        <f aca="false">IF(OR(D123="",D123+G123=0),"",D123/(D123+G123))</f>
        <v>0.594512195121951</v>
      </c>
      <c r="K123" s="55" t="n">
        <f aca="false">IF(E123="","",E123/(E123+H123))</f>
        <v>0.610632183908046</v>
      </c>
      <c r="L123" s="66" t="n">
        <f aca="false">IF(OR(K123="",J123=""),"",(J123-K123)*100)</f>
        <v>-1.61199887860948</v>
      </c>
      <c r="M123" s="36" t="n">
        <v>3.80517164421398</v>
      </c>
      <c r="N123" s="36" t="n">
        <v>2.06783357809369</v>
      </c>
      <c r="O123" s="36" t="n">
        <f aca="false">SQRT(M123^2+N123^2)</f>
        <v>4.33073515105944</v>
      </c>
      <c r="P123" s="55" t="n">
        <f aca="false">IF(J123="","",MAX(0,J123-1.96*O123/100))</f>
        <v>0.509629786161186</v>
      </c>
      <c r="Q123" s="55" t="n">
        <f aca="false">IF(J123="","",MIN(1,J123+1.96*O123/100))</f>
        <v>0.679394604082716</v>
      </c>
      <c r="R123" s="32" t="str">
        <f aca="false">IF(L123="","",IF(ABS(L123)&lt;=O123,"Yes","No"))</f>
        <v>Yes</v>
      </c>
      <c r="S123" s="32" t="str">
        <f aca="false">IF(L123="","",IF(ABS(L123)&lt;=1.96*O123,"Yes","No"))</f>
        <v>Yes</v>
      </c>
      <c r="T123" s="54" t="n">
        <f aca="false">IF(D123="","",ROUND(SQRT(((D123+G123)*O123/100)^2+(J123*(D123+G123)*0.07897)^2),0))</f>
        <v>42</v>
      </c>
      <c r="U123" s="32"/>
    </row>
    <row r="124" customFormat="false" ht="15" hidden="false" customHeight="false" outlineLevel="0" collapsed="false">
      <c r="A124" s="32" t="s">
        <v>198</v>
      </c>
      <c r="B124" s="32" t="s">
        <v>274</v>
      </c>
      <c r="C124" s="32" t="s">
        <v>275</v>
      </c>
      <c r="D124" s="54" t="n">
        <v>366</v>
      </c>
      <c r="E124" s="54" t="n">
        <v>392</v>
      </c>
      <c r="F124" s="65" t="n">
        <f aca="false">IF(E124="","",D124-E124)</f>
        <v>-26</v>
      </c>
      <c r="G124" s="54" t="n">
        <v>264</v>
      </c>
      <c r="H124" s="54" t="n">
        <v>281</v>
      </c>
      <c r="I124" s="65" t="n">
        <f aca="false">IF(H124="","",G124-H124)</f>
        <v>-17</v>
      </c>
      <c r="J124" s="55" t="n">
        <f aca="false">IF(OR(D124="",D124+G124=0),"",D124/(D124+G124))</f>
        <v>0.580952380952381</v>
      </c>
      <c r="K124" s="55" t="n">
        <f aca="false">IF(E124="","",E124/(E124+H124))</f>
        <v>0.582466567607727</v>
      </c>
      <c r="L124" s="66" t="n">
        <f aca="false">IF(OR(K124="",J124=""),"",(J124-K124)*100)</f>
        <v>-0.151418665534564</v>
      </c>
      <c r="M124" s="36" t="n">
        <v>3.80517164421398</v>
      </c>
      <c r="N124" s="36" t="n">
        <v>2.06783357809369</v>
      </c>
      <c r="O124" s="36" t="n">
        <f aca="false">SQRT(M124^2+N124^2)</f>
        <v>4.33073515105944</v>
      </c>
      <c r="P124" s="55" t="n">
        <f aca="false">IF(J124="","",MAX(0,J124-1.96*O124/100))</f>
        <v>0.496069971991616</v>
      </c>
      <c r="Q124" s="55" t="n">
        <f aca="false">IF(J124="","",MIN(1,J124+1.96*O124/100))</f>
        <v>0.665834789913146</v>
      </c>
      <c r="R124" s="32" t="str">
        <f aca="false">IF(L124="","",IF(ABS(L124)&lt;=O124,"Yes","No"))</f>
        <v>Yes</v>
      </c>
      <c r="S124" s="32" t="str">
        <f aca="false">IF(L124="","",IF(ABS(L124)&lt;=1.96*O124,"Yes","No"))</f>
        <v>Yes</v>
      </c>
      <c r="T124" s="54" t="n">
        <f aca="false">IF(D124="","",ROUND(SQRT(((D124+G124)*O124/100)^2+(J124*(D124+G124)*0.07897)^2),0))</f>
        <v>40</v>
      </c>
      <c r="U124" s="32"/>
    </row>
    <row r="125" customFormat="false" ht="15" hidden="false" customHeight="false" outlineLevel="0" collapsed="false">
      <c r="A125" s="32" t="s">
        <v>198</v>
      </c>
      <c r="B125" s="32" t="s">
        <v>274</v>
      </c>
      <c r="C125" s="32" t="s">
        <v>276</v>
      </c>
      <c r="D125" s="54" t="n">
        <v>338</v>
      </c>
      <c r="E125" s="54" t="n">
        <v>334</v>
      </c>
      <c r="F125" s="65" t="n">
        <f aca="false">IF(E125="","",D125-E125)</f>
        <v>4</v>
      </c>
      <c r="G125" s="54" t="n">
        <v>341</v>
      </c>
      <c r="H125" s="54" t="n">
        <v>333</v>
      </c>
      <c r="I125" s="65" t="n">
        <f aca="false">IF(H125="","",G125-H125)</f>
        <v>8</v>
      </c>
      <c r="J125" s="55" t="n">
        <f aca="false">IF(OR(D125="",D125+G125=0),"",D125/(D125+G125))</f>
        <v>0.49779086892489</v>
      </c>
      <c r="K125" s="55" t="n">
        <f aca="false">IF(E125="","",E125/(E125+H125))</f>
        <v>0.500749625187406</v>
      </c>
      <c r="L125" s="66" t="n">
        <f aca="false">IF(OR(K125="",J125=""),"",(J125-K125)*100)</f>
        <v>-0.295875626251674</v>
      </c>
      <c r="M125" s="36" t="n">
        <v>3.80517164421398</v>
      </c>
      <c r="N125" s="36" t="n">
        <v>2.06783357809369</v>
      </c>
      <c r="O125" s="36" t="n">
        <f aca="false">SQRT(M125^2+N125^2)</f>
        <v>4.33073515105944</v>
      </c>
      <c r="P125" s="55" t="n">
        <f aca="false">IF(J125="","",MAX(0,J125-1.96*O125/100))</f>
        <v>0.412908459964124</v>
      </c>
      <c r="Q125" s="55" t="n">
        <f aca="false">IF(J125="","",MIN(1,J125+1.96*O125/100))</f>
        <v>0.582673277885655</v>
      </c>
      <c r="R125" s="32" t="str">
        <f aca="false">IF(L125="","",IF(ABS(L125)&lt;=O125,"Yes","No"))</f>
        <v>Yes</v>
      </c>
      <c r="S125" s="32" t="str">
        <f aca="false">IF(L125="","",IF(ABS(L125)&lt;=1.96*O125,"Yes","No"))</f>
        <v>Yes</v>
      </c>
      <c r="T125" s="54" t="n">
        <f aca="false">IF(D125="","",ROUND(SQRT(((D125+G125)*O125/100)^2+(J125*(D125+G125)*0.07897)^2),0))</f>
        <v>40</v>
      </c>
      <c r="U125" s="32"/>
    </row>
    <row r="126" customFormat="false" ht="15" hidden="false" customHeight="false" outlineLevel="0" collapsed="false">
      <c r="A126" s="32" t="s">
        <v>198</v>
      </c>
      <c r="B126" s="32" t="s">
        <v>274</v>
      </c>
      <c r="C126" s="32" t="s">
        <v>277</v>
      </c>
      <c r="D126" s="54" t="n">
        <v>383</v>
      </c>
      <c r="E126" s="54" t="n">
        <v>409</v>
      </c>
      <c r="F126" s="65" t="n">
        <f aca="false">IF(E126="","",D126-E126)</f>
        <v>-26</v>
      </c>
      <c r="G126" s="54" t="n">
        <v>351</v>
      </c>
      <c r="H126" s="54" t="n">
        <v>361</v>
      </c>
      <c r="I126" s="65" t="n">
        <f aca="false">IF(H126="","",G126-H126)</f>
        <v>-10</v>
      </c>
      <c r="J126" s="55" t="n">
        <f aca="false">IF(OR(D126="",D126+G126=0),"",D126/(D126+G126))</f>
        <v>0.521798365122616</v>
      </c>
      <c r="K126" s="55" t="n">
        <f aca="false">IF(E126="","",E126/(E126+H126))</f>
        <v>0.531168831168831</v>
      </c>
      <c r="L126" s="66" t="n">
        <f aca="false">IF(OR(K126="",J126=""),"",(J126-K126)*100)</f>
        <v>-0.937046604621539</v>
      </c>
      <c r="M126" s="36" t="n">
        <v>3.80517164421398</v>
      </c>
      <c r="N126" s="36" t="n">
        <v>2.06783357809369</v>
      </c>
      <c r="O126" s="36" t="n">
        <f aca="false">SQRT(M126^2+N126^2)</f>
        <v>4.33073515105944</v>
      </c>
      <c r="P126" s="55" t="n">
        <f aca="false">IF(J126="","",MAX(0,J126-1.96*O126/100))</f>
        <v>0.436915956161851</v>
      </c>
      <c r="Q126" s="55" t="n">
        <f aca="false">IF(J126="","",MIN(1,J126+1.96*O126/100))</f>
        <v>0.606680774083381</v>
      </c>
      <c r="R126" s="32" t="str">
        <f aca="false">IF(L126="","",IF(ABS(L126)&lt;=O126,"Yes","No"))</f>
        <v>Yes</v>
      </c>
      <c r="S126" s="32" t="str">
        <f aca="false">IF(L126="","",IF(ABS(L126)&lt;=1.96*O126,"Yes","No"))</f>
        <v>Yes</v>
      </c>
      <c r="T126" s="54" t="n">
        <f aca="false">IF(D126="","",ROUND(SQRT(((D126+G126)*O126/100)^2+(J126*(D126+G126)*0.07897)^2),0))</f>
        <v>44</v>
      </c>
      <c r="U126" s="32"/>
    </row>
    <row r="127" customFormat="false" ht="15" hidden="false" customHeight="false" outlineLevel="0" collapsed="false">
      <c r="A127" s="32" t="s">
        <v>198</v>
      </c>
      <c r="B127" s="32" t="s">
        <v>278</v>
      </c>
      <c r="C127" s="32" t="s">
        <v>278</v>
      </c>
      <c r="D127" s="54" t="n">
        <v>537</v>
      </c>
      <c r="E127" s="54" t="n">
        <v>621</v>
      </c>
      <c r="F127" s="65" t="n">
        <f aca="false">IF(E127="","",D127-E127)</f>
        <v>-84</v>
      </c>
      <c r="G127" s="54" t="n">
        <v>550</v>
      </c>
      <c r="H127" s="54" t="n">
        <v>598</v>
      </c>
      <c r="I127" s="65" t="n">
        <f aca="false">IF(H127="","",G127-H127)</f>
        <v>-48</v>
      </c>
      <c r="J127" s="55" t="n">
        <f aca="false">IF(OR(D127="",D127+G127=0),"",D127/(D127+G127))</f>
        <v>0.494020239190432</v>
      </c>
      <c r="K127" s="55" t="n">
        <f aca="false">IF(E127="","",E127/(E127+H127))</f>
        <v>0.509433962264151</v>
      </c>
      <c r="L127" s="66" t="n">
        <f aca="false">IF(OR(K127="",J127=""),"",(J127-K127)*100)</f>
        <v>-1.54137230737186</v>
      </c>
      <c r="M127" s="36" t="n">
        <v>3.65589688951442</v>
      </c>
      <c r="N127" s="36" t="n">
        <v>2.06783357809369</v>
      </c>
      <c r="O127" s="36" t="n">
        <f aca="false">SQRT(M127^2+N127^2)</f>
        <v>4.20018068342934</v>
      </c>
      <c r="P127" s="55" t="n">
        <f aca="false">IF(J127="","",MAX(0,J127-1.96*O127/100))</f>
        <v>0.411696697795217</v>
      </c>
      <c r="Q127" s="55" t="n">
        <f aca="false">IF(J127="","",MIN(1,J127+1.96*O127/100))</f>
        <v>0.576343780585648</v>
      </c>
      <c r="R127" s="32" t="str">
        <f aca="false">IF(L127="","",IF(ABS(L127)&lt;=O127,"Yes","No"))</f>
        <v>Yes</v>
      </c>
      <c r="S127" s="32" t="str">
        <f aca="false">IF(L127="","",IF(ABS(L127)&lt;=1.96*O127,"Yes","No"))</f>
        <v>Yes</v>
      </c>
      <c r="T127" s="54" t="n">
        <f aca="false">IF(D127="","",ROUND(SQRT(((D127+G127)*O127/100)^2+(J127*(D127+G127)*0.07933)^2),0))</f>
        <v>62</v>
      </c>
      <c r="U127" s="32"/>
    </row>
    <row r="128" customFormat="false" ht="15" hidden="false" customHeight="false" outlineLevel="0" collapsed="false">
      <c r="A128" s="32" t="s">
        <v>198</v>
      </c>
      <c r="B128" s="32" t="s">
        <v>279</v>
      </c>
      <c r="C128" s="32" t="s">
        <v>280</v>
      </c>
      <c r="D128" s="54" t="n">
        <v>278</v>
      </c>
      <c r="E128" s="54" t="n">
        <v>289</v>
      </c>
      <c r="F128" s="65" t="n">
        <f aca="false">IF(E128="","",D128-E128)</f>
        <v>-11</v>
      </c>
      <c r="G128" s="54" t="n">
        <v>258</v>
      </c>
      <c r="H128" s="54" t="n">
        <v>261</v>
      </c>
      <c r="I128" s="65" t="n">
        <f aca="false">IF(H128="","",G128-H128)</f>
        <v>-3</v>
      </c>
      <c r="J128" s="55" t="n">
        <f aca="false">IF(OR(D128="",D128+G128=0),"",D128/(D128+G128))</f>
        <v>0.51865671641791</v>
      </c>
      <c r="K128" s="55" t="n">
        <f aca="false">IF(E128="","",E128/(E128+H128))</f>
        <v>0.525454545454546</v>
      </c>
      <c r="L128" s="66" t="n">
        <f aca="false">IF(OR(K128="",J128=""),"",(J128-K128)*100)</f>
        <v>-0.679782903663506</v>
      </c>
      <c r="M128" s="36" t="n">
        <v>3.80517164421398</v>
      </c>
      <c r="N128" s="36" t="n">
        <v>2.06783357809369</v>
      </c>
      <c r="O128" s="36" t="n">
        <f aca="false">SQRT(M128^2+N128^2)</f>
        <v>4.33073515105944</v>
      </c>
      <c r="P128" s="55" t="n">
        <f aca="false">IF(J128="","",MAX(0,J128-1.96*O128/100))</f>
        <v>0.433774307457145</v>
      </c>
      <c r="Q128" s="55" t="n">
        <f aca="false">IF(J128="","",MIN(1,J128+1.96*O128/100))</f>
        <v>0.603539125378676</v>
      </c>
      <c r="R128" s="32" t="str">
        <f aca="false">IF(L128="","",IF(ABS(L128)&lt;=O128,"Yes","No"))</f>
        <v>Yes</v>
      </c>
      <c r="S128" s="32" t="str">
        <f aca="false">IF(L128="","",IF(ABS(L128)&lt;=1.96*O128,"Yes","No"))</f>
        <v>Yes</v>
      </c>
      <c r="T128" s="54" t="n">
        <f aca="false">IF(D128="","",ROUND(SQRT(((D128+G128)*O128/100)^2+(J128*(D128+G128)*0.07897)^2),0))</f>
        <v>32</v>
      </c>
      <c r="U128" s="32"/>
    </row>
    <row r="129" customFormat="false" ht="15" hidden="false" customHeight="false" outlineLevel="0" collapsed="false">
      <c r="A129" s="32" t="s">
        <v>198</v>
      </c>
      <c r="B129" s="32" t="s">
        <v>279</v>
      </c>
      <c r="C129" s="32" t="s">
        <v>281</v>
      </c>
      <c r="D129" s="54" t="n">
        <v>382</v>
      </c>
      <c r="E129" s="54" t="n">
        <v>402</v>
      </c>
      <c r="F129" s="65" t="n">
        <f aca="false">IF(E129="","",D129-E129)</f>
        <v>-20</v>
      </c>
      <c r="G129" s="54" t="n">
        <v>340</v>
      </c>
      <c r="H129" s="54" t="n">
        <v>345</v>
      </c>
      <c r="I129" s="65" t="n">
        <f aca="false">IF(H129="","",G129-H129)</f>
        <v>-5</v>
      </c>
      <c r="J129" s="55" t="n">
        <f aca="false">IF(OR(D129="",D129+G129=0),"",D129/(D129+G129))</f>
        <v>0.529085872576177</v>
      </c>
      <c r="K129" s="55" t="n">
        <f aca="false">IF(E129="","",E129/(E129+H129))</f>
        <v>0.538152610441767</v>
      </c>
      <c r="L129" s="66" t="n">
        <f aca="false">IF(OR(K129="",J129=""),"",(J129-K129)*100)</f>
        <v>-0.906673786558976</v>
      </c>
      <c r="M129" s="36" t="n">
        <v>3.80517164421398</v>
      </c>
      <c r="N129" s="36" t="n">
        <v>2.06783357809369</v>
      </c>
      <c r="O129" s="36" t="n">
        <f aca="false">SQRT(M129^2+N129^2)</f>
        <v>4.33073515105944</v>
      </c>
      <c r="P129" s="55" t="n">
        <f aca="false">IF(J129="","",MAX(0,J129-1.96*O129/100))</f>
        <v>0.444203463615412</v>
      </c>
      <c r="Q129" s="55" t="n">
        <f aca="false">IF(J129="","",MIN(1,J129+1.96*O129/100))</f>
        <v>0.613968281536943</v>
      </c>
      <c r="R129" s="32" t="str">
        <f aca="false">IF(L129="","",IF(ABS(L129)&lt;=O129,"Yes","No"))</f>
        <v>Yes</v>
      </c>
      <c r="S129" s="32" t="str">
        <f aca="false">IF(L129="","",IF(ABS(L129)&lt;=1.96*O129,"Yes","No"))</f>
        <v>Yes</v>
      </c>
      <c r="T129" s="54" t="n">
        <f aca="false">IF(D129="","",ROUND(SQRT(((D129+G129)*O129/100)^2+(J129*(D129+G129)*0.07897)^2),0))</f>
        <v>43</v>
      </c>
      <c r="U129" s="32"/>
    </row>
    <row r="130" customFormat="false" ht="15" hidden="false" customHeight="false" outlineLevel="0" collapsed="false">
      <c r="A130" s="32" t="s">
        <v>198</v>
      </c>
      <c r="B130" s="32" t="s">
        <v>282</v>
      </c>
      <c r="C130" s="32" t="s">
        <v>283</v>
      </c>
      <c r="D130" s="54" t="n">
        <v>410</v>
      </c>
      <c r="E130" s="54" t="n">
        <v>455</v>
      </c>
      <c r="F130" s="65" t="n">
        <f aca="false">IF(E130="","",D130-E130)</f>
        <v>-45</v>
      </c>
      <c r="G130" s="54" t="n">
        <v>333</v>
      </c>
      <c r="H130" s="54" t="n">
        <v>363</v>
      </c>
      <c r="I130" s="65" t="n">
        <f aca="false">IF(H130="","",G130-H130)</f>
        <v>-30</v>
      </c>
      <c r="J130" s="55" t="n">
        <f aca="false">IF(OR(D130="",D130+G130=0),"",D130/(D130+G130))</f>
        <v>0.551816958277254</v>
      </c>
      <c r="K130" s="55" t="n">
        <f aca="false">IF(E130="","",E130/(E130+H130))</f>
        <v>0.556234718826406</v>
      </c>
      <c r="L130" s="66" t="n">
        <f aca="false">IF(OR(K130="",J130=""),"",(J130-K130)*100)</f>
        <v>-0.441776054915144</v>
      </c>
      <c r="M130" s="36" t="n">
        <v>3.80517164421398</v>
      </c>
      <c r="N130" s="36" t="n">
        <v>2.06783357809369</v>
      </c>
      <c r="O130" s="36" t="n">
        <f aca="false">SQRT(M130^2+N130^2)</f>
        <v>4.33073515105944</v>
      </c>
      <c r="P130" s="55" t="n">
        <f aca="false">IF(J130="","",MAX(0,J130-1.96*O130/100))</f>
        <v>0.466934549316489</v>
      </c>
      <c r="Q130" s="55" t="n">
        <f aca="false">IF(J130="","",MIN(1,J130+1.96*O130/100))</f>
        <v>0.63669936723802</v>
      </c>
      <c r="R130" s="32" t="str">
        <f aca="false">IF(L130="","",IF(ABS(L130)&lt;=O130,"Yes","No"))</f>
        <v>Yes</v>
      </c>
      <c r="S130" s="32" t="str">
        <f aca="false">IF(L130="","",IF(ABS(L130)&lt;=1.96*O130,"Yes","No"))</f>
        <v>Yes</v>
      </c>
      <c r="T130" s="54" t="n">
        <f aca="false">IF(D130="","",ROUND(SQRT(((D130+G130)*O130/100)^2+(J130*(D130+G130)*0.07897)^2),0))</f>
        <v>46</v>
      </c>
      <c r="U130" s="32"/>
    </row>
    <row r="131" customFormat="false" ht="15" hidden="false" customHeight="false" outlineLevel="0" collapsed="false">
      <c r="A131" s="32" t="s">
        <v>198</v>
      </c>
      <c r="B131" s="32" t="s">
        <v>282</v>
      </c>
      <c r="C131" s="32" t="s">
        <v>284</v>
      </c>
      <c r="D131" s="54" t="n">
        <v>432</v>
      </c>
      <c r="E131" s="54" t="n">
        <v>447</v>
      </c>
      <c r="F131" s="65" t="n">
        <f aca="false">IF(E131="","",D131-E131)</f>
        <v>-15</v>
      </c>
      <c r="G131" s="54" t="n">
        <v>354</v>
      </c>
      <c r="H131" s="54" t="n">
        <v>358</v>
      </c>
      <c r="I131" s="65" t="n">
        <f aca="false">IF(H131="","",G131-H131)</f>
        <v>-4</v>
      </c>
      <c r="J131" s="55" t="n">
        <f aca="false">IF(OR(D131="",D131+G131=0),"",D131/(D131+G131))</f>
        <v>0.549618320610687</v>
      </c>
      <c r="K131" s="55" t="n">
        <f aca="false">IF(E131="","",E131/(E131+H131))</f>
        <v>0.55527950310559</v>
      </c>
      <c r="L131" s="66" t="n">
        <f aca="false">IF(OR(K131="",J131=""),"",(J131-K131)*100)</f>
        <v>-0.566118249490299</v>
      </c>
      <c r="M131" s="36" t="n">
        <v>3.80517164421398</v>
      </c>
      <c r="N131" s="36" t="n">
        <v>2.06783357809369</v>
      </c>
      <c r="O131" s="36" t="n">
        <f aca="false">SQRT(M131^2+N131^2)</f>
        <v>4.33073515105944</v>
      </c>
      <c r="P131" s="55" t="n">
        <f aca="false">IF(J131="","",MAX(0,J131-1.96*O131/100))</f>
        <v>0.464735911649922</v>
      </c>
      <c r="Q131" s="55" t="n">
        <f aca="false">IF(J131="","",MIN(1,J131+1.96*O131/100))</f>
        <v>0.634500729571452</v>
      </c>
      <c r="R131" s="32" t="str">
        <f aca="false">IF(L131="","",IF(ABS(L131)&lt;=O131,"Yes","No"))</f>
        <v>Yes</v>
      </c>
      <c r="S131" s="32" t="str">
        <f aca="false">IF(L131="","",IF(ABS(L131)&lt;=1.96*O131,"Yes","No"))</f>
        <v>Yes</v>
      </c>
      <c r="T131" s="54" t="n">
        <f aca="false">IF(D131="","",ROUND(SQRT(((D131+G131)*O131/100)^2+(J131*(D131+G131)*0.07897)^2),0))</f>
        <v>48</v>
      </c>
      <c r="U131" s="32"/>
    </row>
    <row r="132" customFormat="false" ht="15" hidden="false" customHeight="false" outlineLevel="0" collapsed="false">
      <c r="A132" s="32" t="s">
        <v>198</v>
      </c>
      <c r="B132" s="32" t="s">
        <v>282</v>
      </c>
      <c r="C132" s="32" t="s">
        <v>285</v>
      </c>
      <c r="D132" s="54" t="n">
        <v>469</v>
      </c>
      <c r="E132" s="54" t="n">
        <v>528</v>
      </c>
      <c r="F132" s="65" t="n">
        <f aca="false">IF(E132="","",D132-E132)</f>
        <v>-59</v>
      </c>
      <c r="G132" s="54" t="n">
        <v>467</v>
      </c>
      <c r="H132" s="54" t="n">
        <v>494</v>
      </c>
      <c r="I132" s="65" t="n">
        <f aca="false">IF(H132="","",G132-H132)</f>
        <v>-27</v>
      </c>
      <c r="J132" s="55" t="n">
        <f aca="false">IF(OR(D132="",D132+G132=0),"",D132/(D132+G132))</f>
        <v>0.501068376068376</v>
      </c>
      <c r="K132" s="55" t="n">
        <f aca="false">IF(E132="","",E132/(E132+H132))</f>
        <v>0.516634050880626</v>
      </c>
      <c r="L132" s="66" t="n">
        <f aca="false">IF(OR(K132="",J132=""),"",(J132-K132)*100)</f>
        <v>-1.55656748122501</v>
      </c>
      <c r="M132" s="36" t="n">
        <v>3.65589688951442</v>
      </c>
      <c r="N132" s="36" t="n">
        <v>2.06783357809369</v>
      </c>
      <c r="O132" s="36" t="n">
        <f aca="false">SQRT(M132^2+N132^2)</f>
        <v>4.20018068342934</v>
      </c>
      <c r="P132" s="55" t="n">
        <f aca="false">IF(J132="","",MAX(0,J132-1.96*O132/100))</f>
        <v>0.418744834673161</v>
      </c>
      <c r="Q132" s="55" t="n">
        <f aca="false">IF(J132="","",MIN(1,J132+1.96*O132/100))</f>
        <v>0.583391917463591</v>
      </c>
      <c r="R132" s="32" t="str">
        <f aca="false">IF(L132="","",IF(ABS(L132)&lt;=O132,"Yes","No"))</f>
        <v>Yes</v>
      </c>
      <c r="S132" s="32" t="str">
        <f aca="false">IF(L132="","",IF(ABS(L132)&lt;=1.96*O132,"Yes","No"))</f>
        <v>Yes</v>
      </c>
      <c r="T132" s="54" t="n">
        <f aca="false">IF(D132="","",ROUND(SQRT(((D132+G132)*O132/100)^2+(J132*(D132+G132)*0.07933)^2),0))</f>
        <v>54</v>
      </c>
      <c r="U132" s="32"/>
    </row>
    <row r="133" customFormat="false" ht="15" hidden="false" customHeight="false" outlineLevel="0" collapsed="false">
      <c r="A133" s="32" t="s">
        <v>198</v>
      </c>
      <c r="B133" s="32" t="s">
        <v>282</v>
      </c>
      <c r="C133" s="32" t="s">
        <v>286</v>
      </c>
      <c r="D133" s="54" t="n">
        <v>442</v>
      </c>
      <c r="E133" s="54" t="n">
        <v>516</v>
      </c>
      <c r="F133" s="65" t="n">
        <f aca="false">IF(E133="","",D133-E133)</f>
        <v>-74</v>
      </c>
      <c r="G133" s="54" t="n">
        <v>347</v>
      </c>
      <c r="H133" s="54" t="n">
        <v>363</v>
      </c>
      <c r="I133" s="65" t="n">
        <f aca="false">IF(H133="","",G133-H133)</f>
        <v>-16</v>
      </c>
      <c r="J133" s="55" t="n">
        <f aca="false">IF(OR(D133="",D133+G133=0),"",D133/(D133+G133))</f>
        <v>0.560202788339671</v>
      </c>
      <c r="K133" s="55" t="n">
        <f aca="false">IF(E133="","",E133/(E133+H133))</f>
        <v>0.58703071672355</v>
      </c>
      <c r="L133" s="66" t="n">
        <f aca="false">IF(OR(K133="",J133=""),"",(J133-K133)*100)</f>
        <v>-2.68279283838789</v>
      </c>
      <c r="M133" s="36" t="n">
        <v>3.80517164421398</v>
      </c>
      <c r="N133" s="36" t="n">
        <v>2.06783357809369</v>
      </c>
      <c r="O133" s="36" t="n">
        <f aca="false">SQRT(M133^2+N133^2)</f>
        <v>4.33073515105944</v>
      </c>
      <c r="P133" s="55" t="n">
        <f aca="false">IF(J133="","",MAX(0,J133-1.96*O133/100))</f>
        <v>0.475320379378905</v>
      </c>
      <c r="Q133" s="55" t="n">
        <f aca="false">IF(J133="","",MIN(1,J133+1.96*O133/100))</f>
        <v>0.645085197300436</v>
      </c>
      <c r="R133" s="32" t="str">
        <f aca="false">IF(L133="","",IF(ABS(L133)&lt;=O133,"Yes","No"))</f>
        <v>Yes</v>
      </c>
      <c r="S133" s="32" t="str">
        <f aca="false">IF(L133="","",IF(ABS(L133)&lt;=1.96*O133,"Yes","No"))</f>
        <v>Yes</v>
      </c>
      <c r="T133" s="54" t="n">
        <f aca="false">IF(D133="","",ROUND(SQRT(((D133+G133)*O133/100)^2+(J133*(D133+G133)*0.07897)^2),0))</f>
        <v>49</v>
      </c>
      <c r="U133" s="32"/>
    </row>
    <row r="134" customFormat="false" ht="15" hidden="false" customHeight="false" outlineLevel="0" collapsed="false">
      <c r="A134" s="32" t="s">
        <v>198</v>
      </c>
      <c r="B134" s="32" t="s">
        <v>282</v>
      </c>
      <c r="C134" s="32" t="s">
        <v>287</v>
      </c>
      <c r="D134" s="54" t="n">
        <v>256</v>
      </c>
      <c r="E134" s="54" t="n">
        <v>294</v>
      </c>
      <c r="F134" s="65" t="n">
        <f aca="false">IF(E134="","",D134-E134)</f>
        <v>-38</v>
      </c>
      <c r="G134" s="54" t="n">
        <v>252</v>
      </c>
      <c r="H134" s="54" t="n">
        <v>260</v>
      </c>
      <c r="I134" s="65" t="n">
        <f aca="false">IF(H134="","",G134-H134)</f>
        <v>-8</v>
      </c>
      <c r="J134" s="55" t="n">
        <f aca="false">IF(OR(D134="",D134+G134=0),"",D134/(D134+G134))</f>
        <v>0.503937007874016</v>
      </c>
      <c r="K134" s="55" t="n">
        <f aca="false">IF(E134="","",E134/(E134+H134))</f>
        <v>0.530685920577617</v>
      </c>
      <c r="L134" s="66" t="n">
        <f aca="false">IF(OR(K134="",J134=""),"",(J134-K134)*100)</f>
        <v>-2.67489127036016</v>
      </c>
      <c r="M134" s="36" t="n">
        <v>4.97515959270172</v>
      </c>
      <c r="N134" s="36" t="n">
        <v>2.06783357809369</v>
      </c>
      <c r="O134" s="36" t="n">
        <f aca="false">SQRT(M134^2+N134^2)</f>
        <v>5.38777771252152</v>
      </c>
      <c r="P134" s="55" t="n">
        <f aca="false">IF(J134="","",MAX(0,J134-1.96*O134/100))</f>
        <v>0.398336564708594</v>
      </c>
      <c r="Q134" s="55" t="n">
        <f aca="false">IF(J134="","",MIN(1,J134+1.96*O134/100))</f>
        <v>0.609537451039438</v>
      </c>
      <c r="R134" s="32" t="str">
        <f aca="false">IF(L134="","",IF(ABS(L134)&lt;=O134,"Yes","No"))</f>
        <v>Yes</v>
      </c>
      <c r="S134" s="32" t="str">
        <f aca="false">IF(L134="","",IF(ABS(L134)&lt;=1.96*O134,"Yes","No"))</f>
        <v>Yes</v>
      </c>
      <c r="T134" s="54" t="n">
        <f aca="false">IF(D134="","",ROUND(SQRT(((D134+G134)*O134/100)^2+(J134*(D134+G134)*0.12018)^2),0))</f>
        <v>41</v>
      </c>
      <c r="U134" s="32"/>
    </row>
    <row r="135" customFormat="false" ht="15" hidden="false" customHeight="false" outlineLevel="0" collapsed="false">
      <c r="A135" s="32" t="s">
        <v>198</v>
      </c>
      <c r="B135" s="32" t="s">
        <v>282</v>
      </c>
      <c r="C135" s="32" t="s">
        <v>288</v>
      </c>
      <c r="D135" s="54" t="n">
        <v>513</v>
      </c>
      <c r="E135" s="54" t="n">
        <v>594</v>
      </c>
      <c r="F135" s="65" t="n">
        <f aca="false">IF(E135="","",D135-E135)</f>
        <v>-81</v>
      </c>
      <c r="G135" s="54" t="n">
        <v>428</v>
      </c>
      <c r="H135" s="54" t="n">
        <v>412</v>
      </c>
      <c r="I135" s="65" t="n">
        <f aca="false">IF(H135="","",G135-H135)</f>
        <v>16</v>
      </c>
      <c r="J135" s="55" t="n">
        <f aca="false">IF(OR(D135="",D135+G135=0),"",D135/(D135+G135))</f>
        <v>0.545164718384697</v>
      </c>
      <c r="K135" s="55" t="n">
        <f aca="false">IF(E135="","",E135/(E135+H135))</f>
        <v>0.590457256461233</v>
      </c>
      <c r="L135" s="66" t="n">
        <f aca="false">IF(OR(K135="",J135=""),"",(J135-K135)*100)</f>
        <v>-4.52925380765354</v>
      </c>
      <c r="M135" s="36" t="n">
        <v>3.65589688951442</v>
      </c>
      <c r="N135" s="36" t="n">
        <v>2.06783357809369</v>
      </c>
      <c r="O135" s="36" t="n">
        <f aca="false">SQRT(M135^2+N135^2)</f>
        <v>4.20018068342934</v>
      </c>
      <c r="P135" s="55" t="n">
        <f aca="false">IF(J135="","",MAX(0,J135-1.96*O135/100))</f>
        <v>0.462841176989482</v>
      </c>
      <c r="Q135" s="55" t="n">
        <f aca="false">IF(J135="","",MIN(1,J135+1.96*O135/100))</f>
        <v>0.627488259779912</v>
      </c>
      <c r="R135" s="32" t="str">
        <f aca="false">IF(L135="","",IF(ABS(L135)&lt;=O135,"Yes","No"))</f>
        <v>No</v>
      </c>
      <c r="S135" s="32" t="str">
        <f aca="false">IF(L135="","",IF(ABS(L135)&lt;=1.96*O135,"Yes","No"))</f>
        <v>Yes</v>
      </c>
      <c r="T135" s="54" t="n">
        <f aca="false">IF(D135="","",ROUND(SQRT(((D135+G135)*O135/100)^2+(J135*(D135+G135)*0.07933)^2),0))</f>
        <v>57</v>
      </c>
      <c r="U135" s="32"/>
    </row>
    <row r="136" customFormat="false" ht="15" hidden="false" customHeight="false" outlineLevel="0" collapsed="false">
      <c r="A136" s="32" t="s">
        <v>198</v>
      </c>
      <c r="B136" s="32" t="s">
        <v>289</v>
      </c>
      <c r="C136" s="32" t="s">
        <v>290</v>
      </c>
      <c r="D136" s="54" t="n">
        <v>419</v>
      </c>
      <c r="E136" s="54" t="n">
        <v>413</v>
      </c>
      <c r="F136" s="65" t="n">
        <f aca="false">IF(E136="","",D136-E136)</f>
        <v>6</v>
      </c>
      <c r="G136" s="54" t="n">
        <v>177</v>
      </c>
      <c r="H136" s="54" t="n">
        <v>158</v>
      </c>
      <c r="I136" s="65" t="n">
        <f aca="false">IF(H136="","",G136-H136)</f>
        <v>19</v>
      </c>
      <c r="J136" s="55" t="n">
        <f aca="false">IF(OR(D136="",D136+G136=0),"",D136/(D136+G136))</f>
        <v>0.703020134228188</v>
      </c>
      <c r="K136" s="55" t="n">
        <f aca="false">IF(E136="","",E136/(E136+H136))</f>
        <v>0.723292469352014</v>
      </c>
      <c r="L136" s="66" t="n">
        <f aca="false">IF(OR(K136="",J136=""),"",(J136-K136)*100)</f>
        <v>-2.02723351238261</v>
      </c>
      <c r="M136" s="36" t="n">
        <v>3.80517164421398</v>
      </c>
      <c r="N136" s="36" t="n">
        <v>2.06783357809369</v>
      </c>
      <c r="O136" s="36" t="n">
        <f aca="false">SQRT(M136^2+N136^2)</f>
        <v>4.33073515105944</v>
      </c>
      <c r="P136" s="55" t="n">
        <f aca="false">IF(J136="","",MAX(0,J136-1.96*O136/100))</f>
        <v>0.618137725267423</v>
      </c>
      <c r="Q136" s="55" t="n">
        <f aca="false">IF(J136="","",MIN(1,J136+1.96*O136/100))</f>
        <v>0.787902543188953</v>
      </c>
      <c r="R136" s="32" t="str">
        <f aca="false">IF(L136="","",IF(ABS(L136)&lt;=O136,"Yes","No"))</f>
        <v>Yes</v>
      </c>
      <c r="S136" s="32" t="str">
        <f aca="false">IF(L136="","",IF(ABS(L136)&lt;=1.96*O136,"Yes","No"))</f>
        <v>Yes</v>
      </c>
      <c r="T136" s="54" t="n">
        <f aca="false">IF(D136="","",ROUND(SQRT(((D136+G136)*O136/100)^2+(J136*(D136+G136)*0.07897)^2),0))</f>
        <v>42</v>
      </c>
      <c r="U136" s="32"/>
    </row>
    <row r="137" customFormat="false" ht="15" hidden="false" customHeight="false" outlineLevel="0" collapsed="false">
      <c r="A137" s="32" t="s">
        <v>198</v>
      </c>
      <c r="B137" s="32" t="s">
        <v>289</v>
      </c>
      <c r="C137" s="32" t="s">
        <v>291</v>
      </c>
      <c r="D137" s="54" t="n">
        <v>348</v>
      </c>
      <c r="E137" s="54" t="n">
        <v>303</v>
      </c>
      <c r="F137" s="65" t="n">
        <f aca="false">IF(E137="","",D137-E137)</f>
        <v>45</v>
      </c>
      <c r="G137" s="54" t="n">
        <v>172</v>
      </c>
      <c r="H137" s="54" t="n">
        <v>169</v>
      </c>
      <c r="I137" s="65" t="n">
        <f aca="false">IF(H137="","",G137-H137)</f>
        <v>3</v>
      </c>
      <c r="J137" s="55" t="n">
        <f aca="false">IF(OR(D137="",D137+G137=0),"",D137/(D137+G137))</f>
        <v>0.669230769230769</v>
      </c>
      <c r="K137" s="55" t="n">
        <f aca="false">IF(E137="","",E137/(E137+H137))</f>
        <v>0.641949152542373</v>
      </c>
      <c r="L137" s="66" t="n">
        <f aca="false">IF(OR(K137="",J137=""),"",(J137-K137)*100)</f>
        <v>2.72816166883964</v>
      </c>
      <c r="M137" s="36" t="n">
        <v>4.97515959270172</v>
      </c>
      <c r="N137" s="36" t="n">
        <v>2.06783357809369</v>
      </c>
      <c r="O137" s="36" t="n">
        <f aca="false">SQRT(M137^2+N137^2)</f>
        <v>5.38777771252152</v>
      </c>
      <c r="P137" s="55" t="n">
        <f aca="false">IF(J137="","",MAX(0,J137-1.96*O137/100))</f>
        <v>0.563630326065347</v>
      </c>
      <c r="Q137" s="55" t="n">
        <f aca="false">IF(J137="","",MIN(1,J137+1.96*O137/100))</f>
        <v>0.774831212396191</v>
      </c>
      <c r="R137" s="32" t="str">
        <f aca="false">IF(L137="","",IF(ABS(L137)&lt;=O137,"Yes","No"))</f>
        <v>Yes</v>
      </c>
      <c r="S137" s="32" t="str">
        <f aca="false">IF(L137="","",IF(ABS(L137)&lt;=1.96*O137,"Yes","No"))</f>
        <v>Yes</v>
      </c>
      <c r="T137" s="54" t="n">
        <f aca="false">IF(D137="","",ROUND(SQRT(((D137+G137)*O137/100)^2+(J137*(D137+G137)*0.12018)^2),0))</f>
        <v>50</v>
      </c>
      <c r="U137" s="32"/>
    </row>
    <row r="138" customFormat="false" ht="15" hidden="false" customHeight="false" outlineLevel="0" collapsed="false">
      <c r="A138" s="32" t="s">
        <v>198</v>
      </c>
      <c r="B138" s="32" t="s">
        <v>289</v>
      </c>
      <c r="C138" s="32" t="s">
        <v>292</v>
      </c>
      <c r="D138" s="54" t="n">
        <v>333</v>
      </c>
      <c r="E138" s="54" t="n">
        <v>354</v>
      </c>
      <c r="F138" s="65" t="n">
        <f aca="false">IF(E138="","",D138-E138)</f>
        <v>-21</v>
      </c>
      <c r="G138" s="54" t="n">
        <v>166</v>
      </c>
      <c r="H138" s="54" t="n">
        <v>152</v>
      </c>
      <c r="I138" s="65" t="n">
        <f aca="false">IF(H138="","",G138-H138)</f>
        <v>14</v>
      </c>
      <c r="J138" s="55" t="n">
        <f aca="false">IF(OR(D138="",D138+G138=0),"",D138/(D138+G138))</f>
        <v>0.667334669338677</v>
      </c>
      <c r="K138" s="55" t="n">
        <f aca="false">IF(E138="","",E138/(E138+H138))</f>
        <v>0.699604743083004</v>
      </c>
      <c r="L138" s="66" t="n">
        <f aca="false">IF(OR(K138="",J138=""),"",(J138-K138)*100)</f>
        <v>-3.22700737443266</v>
      </c>
      <c r="M138" s="36" t="n">
        <v>4.97515959270172</v>
      </c>
      <c r="N138" s="36" t="n">
        <v>2.06783357809369</v>
      </c>
      <c r="O138" s="36" t="n">
        <f aca="false">SQRT(M138^2+N138^2)</f>
        <v>5.38777771252152</v>
      </c>
      <c r="P138" s="55" t="n">
        <f aca="false">IF(J138="","",MAX(0,J138-1.96*O138/100))</f>
        <v>0.561734226173256</v>
      </c>
      <c r="Q138" s="55" t="n">
        <f aca="false">IF(J138="","",MIN(1,J138+1.96*O138/100))</f>
        <v>0.772935112504099</v>
      </c>
      <c r="R138" s="32" t="str">
        <f aca="false">IF(L138="","",IF(ABS(L138)&lt;=O138,"Yes","No"))</f>
        <v>Yes</v>
      </c>
      <c r="S138" s="32" t="str">
        <f aca="false">IF(L138="","",IF(ABS(L138)&lt;=1.96*O138,"Yes","No"))</f>
        <v>Yes</v>
      </c>
      <c r="T138" s="54" t="n">
        <f aca="false">IF(D138="","",ROUND(SQRT(((D138+G138)*O138/100)^2+(J138*(D138+G138)*0.12018)^2),0))</f>
        <v>48</v>
      </c>
      <c r="U138" s="32"/>
    </row>
    <row r="139" customFormat="false" ht="15" hidden="false" customHeight="false" outlineLevel="0" collapsed="false">
      <c r="A139" s="32" t="s">
        <v>198</v>
      </c>
      <c r="B139" s="32" t="s">
        <v>293</v>
      </c>
      <c r="C139" s="32" t="s">
        <v>293</v>
      </c>
      <c r="D139" s="54" t="n">
        <v>282</v>
      </c>
      <c r="E139" s="54" t="n">
        <v>262</v>
      </c>
      <c r="F139" s="65" t="n">
        <f aca="false">IF(E139="","",D139-E139)</f>
        <v>20</v>
      </c>
      <c r="G139" s="54" t="n">
        <v>207</v>
      </c>
      <c r="H139" s="54" t="n">
        <v>205</v>
      </c>
      <c r="I139" s="65" t="n">
        <f aca="false">IF(H139="","",G139-H139)</f>
        <v>2</v>
      </c>
      <c r="J139" s="55" t="n">
        <f aca="false">IF(OR(D139="",D139+G139=0),"",D139/(D139+G139))</f>
        <v>0.576687116564417</v>
      </c>
      <c r="K139" s="55" t="n">
        <f aca="false">IF(E139="","",E139/(E139+H139))</f>
        <v>0.561027837259101</v>
      </c>
      <c r="L139" s="66" t="n">
        <f aca="false">IF(OR(K139="",J139=""),"",(J139-K139)*100)</f>
        <v>1.56592793053165</v>
      </c>
      <c r="M139" s="36" t="n">
        <v>4.97515959270172</v>
      </c>
      <c r="N139" s="36" t="n">
        <v>2.06783357809369</v>
      </c>
      <c r="O139" s="36" t="n">
        <f aca="false">SQRT(M139^2+N139^2)</f>
        <v>5.38777771252152</v>
      </c>
      <c r="P139" s="55" t="n">
        <f aca="false">IF(J139="","",MAX(0,J139-1.96*O139/100))</f>
        <v>0.471086673398995</v>
      </c>
      <c r="Q139" s="55" t="n">
        <f aca="false">IF(J139="","",MIN(1,J139+1.96*O139/100))</f>
        <v>0.682287559729839</v>
      </c>
      <c r="R139" s="32" t="str">
        <f aca="false">IF(L139="","",IF(ABS(L139)&lt;=O139,"Yes","No"))</f>
        <v>Yes</v>
      </c>
      <c r="S139" s="32" t="str">
        <f aca="false">IF(L139="","",IF(ABS(L139)&lt;=1.96*O139,"Yes","No"))</f>
        <v>Yes</v>
      </c>
      <c r="T139" s="54" t="n">
        <f aca="false">IF(D139="","",ROUND(SQRT(((D139+G139)*O139/100)^2+(J139*(D139+G139)*0.12018)^2),0))</f>
        <v>43</v>
      </c>
      <c r="U139" s="32"/>
    </row>
    <row r="140" customFormat="false" ht="15" hidden="false" customHeight="false" outlineLevel="0" collapsed="false">
      <c r="A140" s="32" t="s">
        <v>198</v>
      </c>
      <c r="B140" s="32" t="s">
        <v>294</v>
      </c>
      <c r="C140" s="32" t="s">
        <v>294</v>
      </c>
      <c r="D140" s="54" t="n">
        <v>460</v>
      </c>
      <c r="E140" s="54" t="n">
        <v>532</v>
      </c>
      <c r="F140" s="65" t="n">
        <f aca="false">IF(E140="","",D140-E140)</f>
        <v>-72</v>
      </c>
      <c r="G140" s="54" t="n">
        <v>1013</v>
      </c>
      <c r="H140" s="54" t="n">
        <v>1068</v>
      </c>
      <c r="I140" s="65" t="n">
        <f aca="false">IF(H140="","",G140-H140)</f>
        <v>-55</v>
      </c>
      <c r="J140" s="55" t="n">
        <f aca="false">IF(OR(D140="",D140+G140=0),"",D140/(D140+G140))</f>
        <v>0.312287847929396</v>
      </c>
      <c r="K140" s="55" t="n">
        <f aca="false">IF(E140="","",E140/(E140+H140))</f>
        <v>0.3325</v>
      </c>
      <c r="L140" s="66" t="n">
        <f aca="false">IF(OR(K140="",J140=""),"",(J140-K140)*100)</f>
        <v>-2.02121520706042</v>
      </c>
      <c r="M140" s="36" t="n">
        <v>3.65589688951442</v>
      </c>
      <c r="N140" s="36" t="n">
        <v>2.06783357809369</v>
      </c>
      <c r="O140" s="36" t="n">
        <f aca="false">SQRT(M140^2+N140^2)</f>
        <v>4.20018068342934</v>
      </c>
      <c r="P140" s="55" t="n">
        <f aca="false">IF(J140="","",MAX(0,J140-1.96*O140/100))</f>
        <v>0.229964306534181</v>
      </c>
      <c r="Q140" s="55" t="n">
        <f aca="false">IF(J140="","",MIN(1,J140+1.96*O140/100))</f>
        <v>0.394611389324611</v>
      </c>
      <c r="R140" s="32" t="str">
        <f aca="false">IF(L140="","",IF(ABS(L140)&lt;=O140,"Yes","No"))</f>
        <v>Yes</v>
      </c>
      <c r="S140" s="32" t="str">
        <f aca="false">IF(L140="","",IF(ABS(L140)&lt;=1.96*O140,"Yes","No"))</f>
        <v>Yes</v>
      </c>
      <c r="T140" s="54" t="n">
        <f aca="false">IF(D140="","",ROUND(SQRT(((D140+G140)*O140/100)^2+(J140*(D140+G140)*0.07933)^2),0))</f>
        <v>72</v>
      </c>
      <c r="U140" s="32"/>
    </row>
    <row r="141" customFormat="false" ht="15" hidden="false" customHeight="false" outlineLevel="0" collapsed="false">
      <c r="A141" s="32" t="s">
        <v>198</v>
      </c>
      <c r="B141" s="32" t="s">
        <v>295</v>
      </c>
      <c r="C141" s="32" t="s">
        <v>296</v>
      </c>
      <c r="D141" s="54" t="n">
        <v>694</v>
      </c>
      <c r="E141" s="54" t="n">
        <v>765</v>
      </c>
      <c r="F141" s="65" t="n">
        <f aca="false">IF(E141="","",D141-E141)</f>
        <v>-71</v>
      </c>
      <c r="G141" s="54" t="n">
        <v>705</v>
      </c>
      <c r="H141" s="54" t="n">
        <v>744</v>
      </c>
      <c r="I141" s="65" t="n">
        <f aca="false">IF(H141="","",G141-H141)</f>
        <v>-39</v>
      </c>
      <c r="J141" s="55" t="n">
        <f aca="false">IF(OR(D141="",D141+G141=0),"",D141/(D141+G141))</f>
        <v>0.496068620443174</v>
      </c>
      <c r="K141" s="55" t="n">
        <f aca="false">IF(E141="","",E141/(E141+H141))</f>
        <v>0.506958250497018</v>
      </c>
      <c r="L141" s="66" t="n">
        <f aca="false">IF(OR(K141="",J141=""),"",(J141-K141)*100)</f>
        <v>-1.08896300538442</v>
      </c>
      <c r="M141" s="36" t="n">
        <v>3.65589688951442</v>
      </c>
      <c r="N141" s="36" t="n">
        <v>2.06783357809369</v>
      </c>
      <c r="O141" s="36" t="n">
        <f aca="false">SQRT(M141^2+N141^2)</f>
        <v>4.20018068342934</v>
      </c>
      <c r="P141" s="55" t="n">
        <f aca="false">IF(J141="","",MAX(0,J141-1.96*O141/100))</f>
        <v>0.413745079047959</v>
      </c>
      <c r="Q141" s="55" t="n">
        <f aca="false">IF(J141="","",MIN(1,J141+1.96*O141/100))</f>
        <v>0.578392161838389</v>
      </c>
      <c r="R141" s="32" t="str">
        <f aca="false">IF(L141="","",IF(ABS(L141)&lt;=O141,"Yes","No"))</f>
        <v>Yes</v>
      </c>
      <c r="S141" s="32" t="str">
        <f aca="false">IF(L141="","",IF(ABS(L141)&lt;=1.96*O141,"Yes","No"))</f>
        <v>Yes</v>
      </c>
      <c r="T141" s="54" t="n">
        <f aca="false">IF(D141="","",ROUND(SQRT(((D141+G141)*O141/100)^2+(J141*(D141+G141)*0.07933)^2),0))</f>
        <v>81</v>
      </c>
      <c r="U141" s="32"/>
    </row>
    <row r="142" customFormat="false" ht="15" hidden="false" customHeight="false" outlineLevel="0" collapsed="false">
      <c r="A142" s="32" t="s">
        <v>198</v>
      </c>
      <c r="B142" s="32" t="s">
        <v>295</v>
      </c>
      <c r="C142" s="32" t="s">
        <v>297</v>
      </c>
      <c r="D142" s="54" t="n">
        <v>854</v>
      </c>
      <c r="E142" s="54" t="n">
        <v>879</v>
      </c>
      <c r="F142" s="65" t="n">
        <f aca="false">IF(E142="","",D142-E142)</f>
        <v>-25</v>
      </c>
      <c r="G142" s="54" t="n">
        <v>817</v>
      </c>
      <c r="H142" s="54" t="n">
        <v>809</v>
      </c>
      <c r="I142" s="65" t="n">
        <f aca="false">IF(H142="","",G142-H142)</f>
        <v>8</v>
      </c>
      <c r="J142" s="55" t="n">
        <f aca="false">IF(OR(D142="",D142+G142=0),"",D142/(D142+G142))</f>
        <v>0.511071214841412</v>
      </c>
      <c r="K142" s="55" t="n">
        <f aca="false">IF(E142="","",E142/(E142+H142))</f>
        <v>0.520734597156398</v>
      </c>
      <c r="L142" s="66" t="n">
        <f aca="false">IF(OR(K142="",J142=""),"",(J142-K142)*100)</f>
        <v>-0.966338231498576</v>
      </c>
      <c r="M142" s="36" t="n">
        <v>3.65589688951442</v>
      </c>
      <c r="N142" s="36" t="n">
        <v>2.06783357809369</v>
      </c>
      <c r="O142" s="36" t="n">
        <f aca="false">SQRT(M142^2+N142^2)</f>
        <v>4.20018068342934</v>
      </c>
      <c r="P142" s="55" t="n">
        <f aca="false">IF(J142="","",MAX(0,J142-1.96*O142/100))</f>
        <v>0.428747673446197</v>
      </c>
      <c r="Q142" s="55" t="n">
        <f aca="false">IF(J142="","",MIN(1,J142+1.96*O142/100))</f>
        <v>0.593394756236628</v>
      </c>
      <c r="R142" s="32" t="str">
        <f aca="false">IF(L142="","",IF(ABS(L142)&lt;=O142,"Yes","No"))</f>
        <v>Yes</v>
      </c>
      <c r="S142" s="32" t="str">
        <f aca="false">IF(L142="","",IF(ABS(L142)&lt;=1.96*O142,"Yes","No"))</f>
        <v>Yes</v>
      </c>
      <c r="T142" s="54" t="n">
        <f aca="false">IF(D142="","",ROUND(SQRT(((D142+G142)*O142/100)^2+(J142*(D142+G142)*0.07933)^2),0))</f>
        <v>98</v>
      </c>
      <c r="U142" s="32"/>
    </row>
    <row r="143" customFormat="false" ht="15" hidden="false" customHeight="false" outlineLevel="0" collapsed="false">
      <c r="A143" s="32" t="s">
        <v>198</v>
      </c>
      <c r="B143" s="32" t="s">
        <v>295</v>
      </c>
      <c r="C143" s="32" t="s">
        <v>298</v>
      </c>
      <c r="D143" s="54" t="n">
        <v>1409</v>
      </c>
      <c r="E143" s="54" t="n">
        <v>1520</v>
      </c>
      <c r="F143" s="65" t="n">
        <f aca="false">IF(E143="","",D143-E143)</f>
        <v>-111</v>
      </c>
      <c r="G143" s="54" t="n">
        <v>1372</v>
      </c>
      <c r="H143" s="54" t="n">
        <v>1428</v>
      </c>
      <c r="I143" s="65" t="n">
        <f aca="false">IF(H143="","",G143-H143)</f>
        <v>-56</v>
      </c>
      <c r="J143" s="55" t="n">
        <f aca="false">IF(OR(D143="",D143+G143=0),"",D143/(D143+G143))</f>
        <v>0.506652283351313</v>
      </c>
      <c r="K143" s="55" t="n">
        <f aca="false">IF(E143="","",E143/(E143+H143))</f>
        <v>0.515603799185889</v>
      </c>
      <c r="L143" s="66" t="n">
        <f aca="false">IF(OR(K143="",J143=""),"",(J143-K143)*100)</f>
        <v>-0.895151583457621</v>
      </c>
      <c r="M143" s="36" t="n">
        <v>3.65589688951442</v>
      </c>
      <c r="N143" s="36" t="n">
        <v>2.06783357809369</v>
      </c>
      <c r="O143" s="36" t="n">
        <f aca="false">SQRT(M143^2+N143^2)</f>
        <v>4.20018068342934</v>
      </c>
      <c r="P143" s="55" t="n">
        <f aca="false">IF(J143="","",MAX(0,J143-1.96*O143/100))</f>
        <v>0.424328741956097</v>
      </c>
      <c r="Q143" s="55" t="n">
        <f aca="false">IF(J143="","",MIN(1,J143+1.96*O143/100))</f>
        <v>0.588975824746528</v>
      </c>
      <c r="R143" s="32" t="str">
        <f aca="false">IF(L143="","",IF(ABS(L143)&lt;=O143,"Yes","No"))</f>
        <v>Yes</v>
      </c>
      <c r="S143" s="32" t="str">
        <f aca="false">IF(L143="","",IF(ABS(L143)&lt;=1.96*O143,"Yes","No"))</f>
        <v>Yes</v>
      </c>
      <c r="T143" s="54" t="n">
        <f aca="false">IF(D143="","",ROUND(SQRT(((D143+G143)*O143/100)^2+(J143*(D143+G143)*0.07933)^2),0))</f>
        <v>162</v>
      </c>
      <c r="U143" s="32"/>
    </row>
    <row r="144" customFormat="false" ht="15" hidden="false" customHeight="false" outlineLevel="0" collapsed="false">
      <c r="A144" s="32" t="s">
        <v>198</v>
      </c>
      <c r="B144" s="32" t="s">
        <v>295</v>
      </c>
      <c r="C144" s="32" t="s">
        <v>299</v>
      </c>
      <c r="D144" s="54" t="n">
        <v>692</v>
      </c>
      <c r="E144" s="54" t="n">
        <v>758</v>
      </c>
      <c r="F144" s="65" t="n">
        <f aca="false">IF(E144="","",D144-E144)</f>
        <v>-66</v>
      </c>
      <c r="G144" s="54" t="n">
        <v>704</v>
      </c>
      <c r="H144" s="54" t="n">
        <v>734</v>
      </c>
      <c r="I144" s="65" t="n">
        <f aca="false">IF(H144="","",G144-H144)</f>
        <v>-30</v>
      </c>
      <c r="J144" s="55" t="n">
        <f aca="false">IF(OR(D144="",D144+G144=0),"",D144/(D144+G144))</f>
        <v>0.495702005730659</v>
      </c>
      <c r="K144" s="55" t="n">
        <f aca="false">IF(E144="","",E144/(E144+H144))</f>
        <v>0.508042895442359</v>
      </c>
      <c r="L144" s="66" t="n">
        <f aca="false">IF(OR(K144="",J144=""),"",(J144-K144)*100)</f>
        <v>-1.23408897117002</v>
      </c>
      <c r="M144" s="36" t="n">
        <v>3.65589688951442</v>
      </c>
      <c r="N144" s="36" t="n">
        <v>2.06783357809369</v>
      </c>
      <c r="O144" s="36" t="n">
        <f aca="false">SQRT(M144^2+N144^2)</f>
        <v>4.20018068342934</v>
      </c>
      <c r="P144" s="55" t="n">
        <f aca="false">IF(J144="","",MAX(0,J144-1.96*O144/100))</f>
        <v>0.413378464335444</v>
      </c>
      <c r="Q144" s="55" t="n">
        <f aca="false">IF(J144="","",MIN(1,J144+1.96*O144/100))</f>
        <v>0.578025547125874</v>
      </c>
      <c r="R144" s="32" t="str">
        <f aca="false">IF(L144="","",IF(ABS(L144)&lt;=O144,"Yes","No"))</f>
        <v>Yes</v>
      </c>
      <c r="S144" s="32" t="str">
        <f aca="false">IF(L144="","",IF(ABS(L144)&lt;=1.96*O144,"Yes","No"))</f>
        <v>Yes</v>
      </c>
      <c r="T144" s="54" t="n">
        <f aca="false">IF(D144="","",ROUND(SQRT(((D144+G144)*O144/100)^2+(J144*(D144+G144)*0.07933)^2),0))</f>
        <v>80</v>
      </c>
      <c r="U144" s="32"/>
    </row>
    <row r="145" customFormat="false" ht="15" hidden="false" customHeight="false" outlineLevel="0" collapsed="false">
      <c r="A145" s="32" t="s">
        <v>198</v>
      </c>
      <c r="B145" s="32" t="s">
        <v>295</v>
      </c>
      <c r="C145" s="32" t="s">
        <v>300</v>
      </c>
      <c r="D145" s="54" t="n">
        <v>655</v>
      </c>
      <c r="E145" s="54" t="n">
        <v>686</v>
      </c>
      <c r="F145" s="65" t="n">
        <f aca="false">IF(E145="","",D145-E145)</f>
        <v>-31</v>
      </c>
      <c r="G145" s="54" t="n">
        <v>645</v>
      </c>
      <c r="H145" s="54" t="n">
        <v>669</v>
      </c>
      <c r="I145" s="65" t="n">
        <f aca="false">IF(H145="","",G145-H145)</f>
        <v>-24</v>
      </c>
      <c r="J145" s="55" t="n">
        <f aca="false">IF(OR(D145="",D145+G145=0),"",D145/(D145+G145))</f>
        <v>0.503846153846154</v>
      </c>
      <c r="K145" s="55" t="n">
        <f aca="false">IF(E145="","",E145/(E145+H145))</f>
        <v>0.506273062730627</v>
      </c>
      <c r="L145" s="66" t="n">
        <f aca="false">IF(OR(K145="",J145=""),"",(J145-K145)*100)</f>
        <v>-0.24269088844735</v>
      </c>
      <c r="M145" s="36" t="n">
        <v>3.65589688951442</v>
      </c>
      <c r="N145" s="36" t="n">
        <v>2.06783357809369</v>
      </c>
      <c r="O145" s="36" t="n">
        <f aca="false">SQRT(M145^2+N145^2)</f>
        <v>4.20018068342934</v>
      </c>
      <c r="P145" s="55" t="n">
        <f aca="false">IF(J145="","",MAX(0,J145-1.96*O145/100))</f>
        <v>0.421522612450939</v>
      </c>
      <c r="Q145" s="55" t="n">
        <f aca="false">IF(J145="","",MIN(1,J145+1.96*O145/100))</f>
        <v>0.586169695241369</v>
      </c>
      <c r="R145" s="32" t="str">
        <f aca="false">IF(L145="","",IF(ABS(L145)&lt;=O145,"Yes","No"))</f>
        <v>Yes</v>
      </c>
      <c r="S145" s="32" t="str">
        <f aca="false">IF(L145="","",IF(ABS(L145)&lt;=1.96*O145,"Yes","No"))</f>
        <v>Yes</v>
      </c>
      <c r="T145" s="54" t="n">
        <f aca="false">IF(D145="","",ROUND(SQRT(((D145+G145)*O145/100)^2+(J145*(D145+G145)*0.07933)^2),0))</f>
        <v>75</v>
      </c>
      <c r="U145" s="32"/>
    </row>
    <row r="146" customFormat="false" ht="15" hidden="false" customHeight="false" outlineLevel="0" collapsed="false">
      <c r="A146" s="32" t="s">
        <v>198</v>
      </c>
      <c r="B146" s="32" t="s">
        <v>295</v>
      </c>
      <c r="C146" s="32" t="s">
        <v>301</v>
      </c>
      <c r="D146" s="54" t="n">
        <v>558</v>
      </c>
      <c r="E146" s="54" t="n">
        <v>628</v>
      </c>
      <c r="F146" s="65" t="n">
        <f aca="false">IF(E146="","",D146-E146)</f>
        <v>-70</v>
      </c>
      <c r="G146" s="54" t="n">
        <v>580</v>
      </c>
      <c r="H146" s="54" t="n">
        <v>578</v>
      </c>
      <c r="I146" s="65" t="n">
        <f aca="false">IF(H146="","",G146-H146)</f>
        <v>2</v>
      </c>
      <c r="J146" s="55" t="n">
        <f aca="false">IF(OR(D146="",D146+G146=0),"",D146/(D146+G146))</f>
        <v>0.490333919156415</v>
      </c>
      <c r="K146" s="55" t="n">
        <f aca="false">IF(E146="","",E146/(E146+H146))</f>
        <v>0.520729684908789</v>
      </c>
      <c r="L146" s="66" t="n">
        <f aca="false">IF(OR(K146="",J146=""),"",(J146-K146)*100)</f>
        <v>-3.03957657523746</v>
      </c>
      <c r="M146" s="36" t="n">
        <v>3.65589688951442</v>
      </c>
      <c r="N146" s="36" t="n">
        <v>2.06783357809369</v>
      </c>
      <c r="O146" s="36" t="n">
        <f aca="false">SQRT(M146^2+N146^2)</f>
        <v>4.20018068342934</v>
      </c>
      <c r="P146" s="55" t="n">
        <f aca="false">IF(J146="","",MAX(0,J146-1.96*O146/100))</f>
        <v>0.4080103777612</v>
      </c>
      <c r="Q146" s="55" t="n">
        <f aca="false">IF(J146="","",MIN(1,J146+1.96*O146/100))</f>
        <v>0.57265746055163</v>
      </c>
      <c r="R146" s="32" t="str">
        <f aca="false">IF(L146="","",IF(ABS(L146)&lt;=O146,"Yes","No"))</f>
        <v>Yes</v>
      </c>
      <c r="S146" s="32" t="str">
        <f aca="false">IF(L146="","",IF(ABS(L146)&lt;=1.96*O146,"Yes","No"))</f>
        <v>Yes</v>
      </c>
      <c r="T146" s="54" t="n">
        <f aca="false">IF(D146="","",ROUND(SQRT(((D146+G146)*O146/100)^2+(J146*(D146+G146)*0.07933)^2),0))</f>
        <v>65</v>
      </c>
      <c r="U146" s="32"/>
    </row>
    <row r="147" customFormat="false" ht="15" hidden="false" customHeight="false" outlineLevel="0" collapsed="false">
      <c r="A147" s="32" t="s">
        <v>198</v>
      </c>
      <c r="B147" s="32" t="s">
        <v>295</v>
      </c>
      <c r="C147" s="32" t="s">
        <v>302</v>
      </c>
      <c r="D147" s="54" t="n">
        <v>1064</v>
      </c>
      <c r="E147" s="54" t="n">
        <v>1176</v>
      </c>
      <c r="F147" s="65" t="n">
        <f aca="false">IF(E147="","",D147-E147)</f>
        <v>-112</v>
      </c>
      <c r="G147" s="54" t="n">
        <v>981</v>
      </c>
      <c r="H147" s="54" t="n">
        <v>1036</v>
      </c>
      <c r="I147" s="65" t="n">
        <f aca="false">IF(H147="","",G147-H147)</f>
        <v>-55</v>
      </c>
      <c r="J147" s="55" t="n">
        <f aca="false">IF(OR(D147="",D147+G147=0),"",D147/(D147+G147))</f>
        <v>0.520293398533007</v>
      </c>
      <c r="K147" s="55" t="n">
        <f aca="false">IF(E147="","",E147/(E147+H147))</f>
        <v>0.531645569620253</v>
      </c>
      <c r="L147" s="66" t="n">
        <f aca="false">IF(OR(K147="",J147=""),"",(J147-K147)*100)</f>
        <v>-1.13521710872457</v>
      </c>
      <c r="M147" s="36" t="n">
        <v>3.65589688951442</v>
      </c>
      <c r="N147" s="36" t="n">
        <v>2.06783357809369</v>
      </c>
      <c r="O147" s="36" t="n">
        <f aca="false">SQRT(M147^2+N147^2)</f>
        <v>4.20018068342934</v>
      </c>
      <c r="P147" s="55" t="n">
        <f aca="false">IF(J147="","",MAX(0,J147-1.96*O147/100))</f>
        <v>0.437969857137792</v>
      </c>
      <c r="Q147" s="55" t="n">
        <f aca="false">IF(J147="","",MIN(1,J147+1.96*O147/100))</f>
        <v>0.602616939928222</v>
      </c>
      <c r="R147" s="32" t="str">
        <f aca="false">IF(L147="","",IF(ABS(L147)&lt;=O147,"Yes","No"))</f>
        <v>Yes</v>
      </c>
      <c r="S147" s="32" t="str">
        <f aca="false">IF(L147="","",IF(ABS(L147)&lt;=1.96*O147,"Yes","No"))</f>
        <v>Yes</v>
      </c>
      <c r="T147" s="54" t="n">
        <f aca="false">IF(D147="","",ROUND(SQRT(((D147+G147)*O147/100)^2+(J147*(D147+G147)*0.07933)^2),0))</f>
        <v>120</v>
      </c>
      <c r="U147" s="32"/>
    </row>
    <row r="148" customFormat="false" ht="15" hidden="false" customHeight="false" outlineLevel="0" collapsed="false">
      <c r="A148" s="32" t="s">
        <v>198</v>
      </c>
      <c r="B148" s="32" t="s">
        <v>295</v>
      </c>
      <c r="C148" s="32" t="s">
        <v>303</v>
      </c>
      <c r="D148" s="54" t="n">
        <v>653</v>
      </c>
      <c r="E148" s="54" t="n">
        <v>741</v>
      </c>
      <c r="F148" s="65" t="n">
        <f aca="false">IF(E148="","",D148-E148)</f>
        <v>-88</v>
      </c>
      <c r="G148" s="54" t="n">
        <v>603</v>
      </c>
      <c r="H148" s="54" t="n">
        <v>575</v>
      </c>
      <c r="I148" s="65" t="n">
        <f aca="false">IF(H148="","",G148-H148)</f>
        <v>28</v>
      </c>
      <c r="J148" s="55" t="n">
        <f aca="false">IF(OR(D148="",D148+G148=0),"",D148/(D148+G148))</f>
        <v>0.519904458598726</v>
      </c>
      <c r="K148" s="55" t="n">
        <f aca="false">IF(E148="","",E148/(E148+H148))</f>
        <v>0.56306990881459</v>
      </c>
      <c r="L148" s="66" t="n">
        <f aca="false">IF(OR(K148="",J148=""),"",(J148-K148)*100)</f>
        <v>-4.31654502158635</v>
      </c>
      <c r="M148" s="36" t="n">
        <v>3.65589688951442</v>
      </c>
      <c r="N148" s="36" t="n">
        <v>2.06783357809369</v>
      </c>
      <c r="O148" s="36" t="n">
        <f aca="false">SQRT(M148^2+N148^2)</f>
        <v>4.20018068342934</v>
      </c>
      <c r="P148" s="55" t="n">
        <f aca="false">IF(J148="","",MAX(0,J148-1.96*O148/100))</f>
        <v>0.437580917203511</v>
      </c>
      <c r="Q148" s="55" t="n">
        <f aca="false">IF(J148="","",MIN(1,J148+1.96*O148/100))</f>
        <v>0.602227999993941</v>
      </c>
      <c r="R148" s="32" t="str">
        <f aca="false">IF(L148="","",IF(ABS(L148)&lt;=O148,"Yes","No"))</f>
        <v>No</v>
      </c>
      <c r="S148" s="32" t="str">
        <f aca="false">IF(L148="","",IF(ABS(L148)&lt;=1.96*O148,"Yes","No"))</f>
        <v>Yes</v>
      </c>
      <c r="T148" s="54" t="n">
        <f aca="false">IF(D148="","",ROUND(SQRT(((D148+G148)*O148/100)^2+(J148*(D148+G148)*0.07933)^2),0))</f>
        <v>74</v>
      </c>
      <c r="U148" s="32"/>
    </row>
    <row r="149" customFormat="false" ht="15" hidden="false" customHeight="false" outlineLevel="0" collapsed="false">
      <c r="A149" s="32" t="s">
        <v>198</v>
      </c>
      <c r="B149" s="32" t="s">
        <v>295</v>
      </c>
      <c r="C149" s="32" t="s">
        <v>304</v>
      </c>
      <c r="D149" s="54" t="n">
        <v>616</v>
      </c>
      <c r="E149" s="54" t="n">
        <v>714</v>
      </c>
      <c r="F149" s="65" t="n">
        <f aca="false">IF(E149="","",D149-E149)</f>
        <v>-98</v>
      </c>
      <c r="G149" s="54" t="n">
        <v>618</v>
      </c>
      <c r="H149" s="54" t="n">
        <v>619</v>
      </c>
      <c r="I149" s="65" t="n">
        <f aca="false">IF(H149="","",G149-H149)</f>
        <v>-1</v>
      </c>
      <c r="J149" s="55" t="n">
        <f aca="false">IF(OR(D149="",D149+G149=0),"",D149/(D149+G149))</f>
        <v>0.499189627228525</v>
      </c>
      <c r="K149" s="55" t="n">
        <f aca="false">IF(E149="","",E149/(E149+H149))</f>
        <v>0.535633908477119</v>
      </c>
      <c r="L149" s="66" t="n">
        <f aca="false">IF(OR(K149="",J149=""),"",(J149-K149)*100)</f>
        <v>-3.64442812485941</v>
      </c>
      <c r="M149" s="36" t="n">
        <v>3.65589688951442</v>
      </c>
      <c r="N149" s="36" t="n">
        <v>2.06783357809369</v>
      </c>
      <c r="O149" s="36" t="n">
        <f aca="false">SQRT(M149^2+N149^2)</f>
        <v>4.20018068342934</v>
      </c>
      <c r="P149" s="55" t="n">
        <f aca="false">IF(J149="","",MAX(0,J149-1.96*O149/100))</f>
        <v>0.41686608583331</v>
      </c>
      <c r="Q149" s="55" t="n">
        <f aca="false">IF(J149="","",MIN(1,J149+1.96*O149/100))</f>
        <v>0.58151316862374</v>
      </c>
      <c r="R149" s="32" t="str">
        <f aca="false">IF(L149="","",IF(ABS(L149)&lt;=O149,"Yes","No"))</f>
        <v>Yes</v>
      </c>
      <c r="S149" s="32" t="str">
        <f aca="false">IF(L149="","",IF(ABS(L149)&lt;=1.96*O149,"Yes","No"))</f>
        <v>Yes</v>
      </c>
      <c r="T149" s="54" t="n">
        <f aca="false">IF(D149="","",ROUND(SQRT(((D149+G149)*O149/100)^2+(J149*(D149+G149)*0.07933)^2),0))</f>
        <v>71</v>
      </c>
      <c r="U149" s="32"/>
    </row>
    <row r="150" customFormat="false" ht="15" hidden="false" customHeight="false" outlineLevel="0" collapsed="false">
      <c r="A150" s="32" t="s">
        <v>198</v>
      </c>
      <c r="B150" s="32" t="s">
        <v>295</v>
      </c>
      <c r="C150" s="32" t="s">
        <v>305</v>
      </c>
      <c r="D150" s="54" t="n">
        <v>425</v>
      </c>
      <c r="E150" s="54" t="n">
        <v>491</v>
      </c>
      <c r="F150" s="65" t="n">
        <f aca="false">IF(E150="","",D150-E150)</f>
        <v>-66</v>
      </c>
      <c r="G150" s="54" t="n">
        <v>408</v>
      </c>
      <c r="H150" s="54" t="n">
        <v>403</v>
      </c>
      <c r="I150" s="65" t="n">
        <f aca="false">IF(H150="","",G150-H150)</f>
        <v>5</v>
      </c>
      <c r="J150" s="55" t="n">
        <f aca="false">IF(OR(D150="",D150+G150=0),"",D150/(D150+G150))</f>
        <v>0.510204081632653</v>
      </c>
      <c r="K150" s="55" t="n">
        <f aca="false">IF(E150="","",E150/(E150+H150))</f>
        <v>0.549217002237136</v>
      </c>
      <c r="L150" s="66" t="n">
        <f aca="false">IF(OR(K150="",J150=""),"",(J150-K150)*100)</f>
        <v>-3.90129206044834</v>
      </c>
      <c r="M150" s="36" t="n">
        <v>3.80517164421398</v>
      </c>
      <c r="N150" s="36" t="n">
        <v>2.06783357809369</v>
      </c>
      <c r="O150" s="36" t="n">
        <f aca="false">SQRT(M150^2+N150^2)</f>
        <v>4.33073515105944</v>
      </c>
      <c r="P150" s="55" t="n">
        <f aca="false">IF(J150="","",MAX(0,J150-1.96*O150/100))</f>
        <v>0.425321672671888</v>
      </c>
      <c r="Q150" s="55" t="n">
        <f aca="false">IF(J150="","",MIN(1,J150+1.96*O150/100))</f>
        <v>0.595086490593418</v>
      </c>
      <c r="R150" s="32" t="str">
        <f aca="false">IF(L150="","",IF(ABS(L150)&lt;=O150,"Yes","No"))</f>
        <v>Yes</v>
      </c>
      <c r="S150" s="32" t="str">
        <f aca="false">IF(L150="","",IF(ABS(L150)&lt;=1.96*O150,"Yes","No"))</f>
        <v>Yes</v>
      </c>
      <c r="T150" s="54" t="n">
        <f aca="false">IF(D150="","",ROUND(SQRT(((D150+G150)*O150/100)^2+(J150*(D150+G150)*0.07897)^2),0))</f>
        <v>49</v>
      </c>
      <c r="U150" s="32"/>
    </row>
    <row r="151" customFormat="false" ht="15" hidden="false" customHeight="false" outlineLevel="0" collapsed="false">
      <c r="A151" s="32" t="s">
        <v>198</v>
      </c>
      <c r="B151" s="32" t="s">
        <v>306</v>
      </c>
      <c r="C151" s="32" t="s">
        <v>306</v>
      </c>
      <c r="D151" s="54" t="n">
        <v>741</v>
      </c>
      <c r="E151" s="54" t="n">
        <v>850</v>
      </c>
      <c r="F151" s="65" t="n">
        <f aca="false">IF(E151="","",D151-E151)</f>
        <v>-109</v>
      </c>
      <c r="G151" s="54" t="n">
        <v>1271</v>
      </c>
      <c r="H151" s="54" t="n">
        <v>1311</v>
      </c>
      <c r="I151" s="65" t="n">
        <f aca="false">IF(H151="","",G151-H151)</f>
        <v>-40</v>
      </c>
      <c r="J151" s="55" t="n">
        <f aca="false">IF(OR(D151="",D151+G151=0),"",D151/(D151+G151))</f>
        <v>0.368290258449304</v>
      </c>
      <c r="K151" s="55" t="n">
        <f aca="false">IF(E151="","",E151/(E151+H151))</f>
        <v>0.39333641832485</v>
      </c>
      <c r="L151" s="66" t="n">
        <f aca="false">IF(OR(K151="",J151=""),"",(J151-K151)*100)</f>
        <v>-2.50461598755454</v>
      </c>
      <c r="M151" s="36" t="n">
        <v>3.65589688951442</v>
      </c>
      <c r="N151" s="36" t="n">
        <v>2.06783357809369</v>
      </c>
      <c r="O151" s="36" t="n">
        <f aca="false">SQRT(M151^2+N151^2)</f>
        <v>4.20018068342934</v>
      </c>
      <c r="P151" s="55" t="n">
        <f aca="false">IF(J151="","",MAX(0,J151-1.96*O151/100))</f>
        <v>0.285966717054089</v>
      </c>
      <c r="Q151" s="55" t="n">
        <f aca="false">IF(J151="","",MIN(1,J151+1.96*O151/100))</f>
        <v>0.450613799844519</v>
      </c>
      <c r="R151" s="32" t="str">
        <f aca="false">IF(L151="","",IF(ABS(L151)&lt;=O151,"Yes","No"))</f>
        <v>Yes</v>
      </c>
      <c r="S151" s="32" t="str">
        <f aca="false">IF(L151="","",IF(ABS(L151)&lt;=1.96*O151,"Yes","No"))</f>
        <v>Yes</v>
      </c>
      <c r="T151" s="54" t="n">
        <f aca="false">IF(D151="","",ROUND(SQRT(((D151+G151)*O151/100)^2+(J151*(D151+G151)*0.07933)^2),0))</f>
        <v>103</v>
      </c>
      <c r="U151" s="32"/>
    </row>
    <row r="152" customFormat="false" ht="15" hidden="false" customHeight="false" outlineLevel="0" collapsed="false">
      <c r="A152" s="32" t="s">
        <v>198</v>
      </c>
      <c r="B152" s="32" t="s">
        <v>307</v>
      </c>
      <c r="C152" s="32" t="s">
        <v>307</v>
      </c>
      <c r="D152" s="54" t="n">
        <v>425</v>
      </c>
      <c r="E152" s="54" t="n">
        <v>457</v>
      </c>
      <c r="F152" s="65" t="n">
        <f aca="false">IF(E152="","",D152-E152)</f>
        <v>-32</v>
      </c>
      <c r="G152" s="54" t="n">
        <v>753</v>
      </c>
      <c r="H152" s="54" t="n">
        <v>760</v>
      </c>
      <c r="I152" s="65" t="n">
        <f aca="false">IF(H152="","",G152-H152)</f>
        <v>-7</v>
      </c>
      <c r="J152" s="55" t="n">
        <f aca="false">IF(OR(D152="",D152+G152=0),"",D152/(D152+G152))</f>
        <v>0.360780984719864</v>
      </c>
      <c r="K152" s="55" t="n">
        <f aca="false">IF(E152="","",E152/(E152+H152))</f>
        <v>0.375513557929334</v>
      </c>
      <c r="L152" s="66" t="n">
        <f aca="false">IF(OR(K152="",J152=""),"",(J152-K152)*100)</f>
        <v>-1.47325732094702</v>
      </c>
      <c r="M152" s="36" t="n">
        <v>3.65589688951442</v>
      </c>
      <c r="N152" s="36" t="n">
        <v>2.06783357809369</v>
      </c>
      <c r="O152" s="36" t="n">
        <f aca="false">SQRT(M152^2+N152^2)</f>
        <v>4.20018068342934</v>
      </c>
      <c r="P152" s="55" t="n">
        <f aca="false">IF(J152="","",MAX(0,J152-1.96*O152/100))</f>
        <v>0.278457443324649</v>
      </c>
      <c r="Q152" s="55" t="n">
        <f aca="false">IF(J152="","",MIN(1,J152+1.96*O152/100))</f>
        <v>0.443104526115079</v>
      </c>
      <c r="R152" s="32" t="str">
        <f aca="false">IF(L152="","",IF(ABS(L152)&lt;=O152,"Yes","No"))</f>
        <v>Yes</v>
      </c>
      <c r="S152" s="32" t="str">
        <f aca="false">IF(L152="","",IF(ABS(L152)&lt;=1.96*O152,"Yes","No"))</f>
        <v>Yes</v>
      </c>
      <c r="T152" s="54" t="n">
        <f aca="false">IF(D152="","",ROUND(SQRT(((D152+G152)*O152/100)^2+(J152*(D152+G152)*0.07933)^2),0))</f>
        <v>60</v>
      </c>
      <c r="U152" s="32"/>
    </row>
    <row r="153" customFormat="false" ht="15" hidden="false" customHeight="false" outlineLevel="0" collapsed="false">
      <c r="A153" s="32" t="s">
        <v>198</v>
      </c>
      <c r="B153" s="32" t="s">
        <v>308</v>
      </c>
      <c r="C153" s="32" t="s">
        <v>309</v>
      </c>
      <c r="D153" s="54" t="n">
        <v>127</v>
      </c>
      <c r="E153" s="54" t="n">
        <v>159</v>
      </c>
      <c r="F153" s="65" t="n">
        <f aca="false">IF(E153="","",D153-E153)</f>
        <v>-32</v>
      </c>
      <c r="G153" s="54" t="n">
        <v>348</v>
      </c>
      <c r="H153" s="54" t="n">
        <v>381</v>
      </c>
      <c r="I153" s="65" t="n">
        <f aca="false">IF(H153="","",G153-H153)</f>
        <v>-33</v>
      </c>
      <c r="J153" s="55" t="n">
        <f aca="false">IF(OR(D153="",D153+G153=0),"",D153/(D153+G153))</f>
        <v>0.267368421052632</v>
      </c>
      <c r="K153" s="55" t="n">
        <f aca="false">IF(E153="","",E153/(E153+H153))</f>
        <v>0.294444444444444</v>
      </c>
      <c r="L153" s="66" t="n">
        <f aca="false">IF(OR(K153="",J153=""),"",(J153-K153)*100)</f>
        <v>-2.70760233918129</v>
      </c>
      <c r="M153" s="36" t="n">
        <v>4.97515959270172</v>
      </c>
      <c r="N153" s="36" t="n">
        <v>2.06783357809369</v>
      </c>
      <c r="O153" s="36" t="n">
        <f aca="false">SQRT(M153^2+N153^2)</f>
        <v>5.38777771252152</v>
      </c>
      <c r="P153" s="55" t="n">
        <f aca="false">IF(J153="","",MAX(0,J153-1.96*O153/100))</f>
        <v>0.16176797788721</v>
      </c>
      <c r="Q153" s="55" t="n">
        <f aca="false">IF(J153="","",MIN(1,J153+1.96*O153/100))</f>
        <v>0.372968864218053</v>
      </c>
      <c r="R153" s="32" t="str">
        <f aca="false">IF(L153="","",IF(ABS(L153)&lt;=O153,"Yes","No"))</f>
        <v>Yes</v>
      </c>
      <c r="S153" s="32" t="str">
        <f aca="false">IF(L153="","",IF(ABS(L153)&lt;=1.96*O153,"Yes","No"))</f>
        <v>Yes</v>
      </c>
      <c r="T153" s="54" t="n">
        <f aca="false">IF(D153="","",ROUND(SQRT(((D153+G153)*O153/100)^2+(J153*(D153+G153)*0.12018)^2),0))</f>
        <v>30</v>
      </c>
      <c r="U153" s="32"/>
    </row>
    <row r="154" customFormat="false" ht="15" hidden="false" customHeight="false" outlineLevel="0" collapsed="false">
      <c r="A154" s="32" t="s">
        <v>198</v>
      </c>
      <c r="B154" s="32" t="s">
        <v>308</v>
      </c>
      <c r="C154" s="32" t="s">
        <v>310</v>
      </c>
      <c r="D154" s="54" t="n">
        <v>109</v>
      </c>
      <c r="E154" s="54" t="n">
        <v>116</v>
      </c>
      <c r="F154" s="65" t="n">
        <f aca="false">IF(E154="","",D154-E154)</f>
        <v>-7</v>
      </c>
      <c r="G154" s="54" t="n">
        <v>250</v>
      </c>
      <c r="H154" s="54" t="n">
        <v>244</v>
      </c>
      <c r="I154" s="65" t="n">
        <f aca="false">IF(H154="","",G154-H154)</f>
        <v>6</v>
      </c>
      <c r="J154" s="55" t="n">
        <f aca="false">IF(OR(D154="",D154+G154=0),"",D154/(D154+G154))</f>
        <v>0.303621169916435</v>
      </c>
      <c r="K154" s="55" t="n">
        <f aca="false">IF(E154="","",E154/(E154+H154))</f>
        <v>0.322222222222222</v>
      </c>
      <c r="L154" s="66" t="n">
        <f aca="false">IF(OR(K154="",J154=""),"",(J154-K154)*100)</f>
        <v>-1.86010523057877</v>
      </c>
      <c r="M154" s="36" t="n">
        <v>4.97515959270172</v>
      </c>
      <c r="N154" s="36" t="n">
        <v>2.06783357809369</v>
      </c>
      <c r="O154" s="36" t="n">
        <f aca="false">SQRT(M154^2+N154^2)</f>
        <v>5.38777771252152</v>
      </c>
      <c r="P154" s="55" t="n">
        <f aca="false">IF(J154="","",MAX(0,J154-1.96*O154/100))</f>
        <v>0.198020726751013</v>
      </c>
      <c r="Q154" s="55" t="n">
        <f aca="false">IF(J154="","",MIN(1,J154+1.96*O154/100))</f>
        <v>0.409221613081856</v>
      </c>
      <c r="R154" s="32" t="str">
        <f aca="false">IF(L154="","",IF(ABS(L154)&lt;=O154,"Yes","No"))</f>
        <v>Yes</v>
      </c>
      <c r="S154" s="32" t="str">
        <f aca="false">IF(L154="","",IF(ABS(L154)&lt;=1.96*O154,"Yes","No"))</f>
        <v>Yes</v>
      </c>
      <c r="T154" s="54" t="n">
        <f aca="false">IF(D154="","",ROUND(SQRT(((D154+G154)*O154/100)^2+(J154*(D154+G154)*0.12018)^2),0))</f>
        <v>23</v>
      </c>
      <c r="U154" s="32"/>
    </row>
    <row r="155" customFormat="false" ht="15" hidden="false" customHeight="false" outlineLevel="0" collapsed="false">
      <c r="A155" s="32" t="s">
        <v>198</v>
      </c>
      <c r="B155" s="32" t="s">
        <v>308</v>
      </c>
      <c r="C155" s="32" t="s">
        <v>311</v>
      </c>
      <c r="D155" s="54" t="n">
        <v>389</v>
      </c>
      <c r="E155" s="54" t="n">
        <v>444</v>
      </c>
      <c r="F155" s="65" t="n">
        <f aca="false">IF(E155="","",D155-E155)</f>
        <v>-55</v>
      </c>
      <c r="G155" s="54" t="n">
        <v>767</v>
      </c>
      <c r="H155" s="54" t="n">
        <v>809</v>
      </c>
      <c r="I155" s="65" t="n">
        <f aca="false">IF(H155="","",G155-H155)</f>
        <v>-42</v>
      </c>
      <c r="J155" s="55" t="n">
        <f aca="false">IF(OR(D155="",D155+G155=0),"",D155/(D155+G155))</f>
        <v>0.336505190311419</v>
      </c>
      <c r="K155" s="55" t="n">
        <f aca="false">IF(E155="","",E155/(E155+H155))</f>
        <v>0.354349561053472</v>
      </c>
      <c r="L155" s="66" t="n">
        <f aca="false">IF(OR(K155="",J155=""),"",(J155-K155)*100)</f>
        <v>-1.7844370742053</v>
      </c>
      <c r="M155" s="36" t="n">
        <v>3.65589688951442</v>
      </c>
      <c r="N155" s="36" t="n">
        <v>2.06783357809369</v>
      </c>
      <c r="O155" s="36" t="n">
        <f aca="false">SQRT(M155^2+N155^2)</f>
        <v>4.20018068342934</v>
      </c>
      <c r="P155" s="55" t="n">
        <f aca="false">IF(J155="","",MAX(0,J155-1.96*O155/100))</f>
        <v>0.254181648916204</v>
      </c>
      <c r="Q155" s="55" t="n">
        <f aca="false">IF(J155="","",MIN(1,J155+1.96*O155/100))</f>
        <v>0.418828731706634</v>
      </c>
      <c r="R155" s="32" t="str">
        <f aca="false">IF(L155="","",IF(ABS(L155)&lt;=O155,"Yes","No"))</f>
        <v>Yes</v>
      </c>
      <c r="S155" s="32" t="str">
        <f aca="false">IF(L155="","",IF(ABS(L155)&lt;=1.96*O155,"Yes","No"))</f>
        <v>Yes</v>
      </c>
      <c r="T155" s="54" t="n">
        <f aca="false">IF(D155="","",ROUND(SQRT(((D155+G155)*O155/100)^2+(J155*(D155+G155)*0.07933)^2),0))</f>
        <v>58</v>
      </c>
      <c r="U155" s="32"/>
    </row>
    <row r="156" customFormat="false" ht="15" hidden="false" customHeight="false" outlineLevel="0" collapsed="false">
      <c r="A156" s="32" t="s">
        <v>198</v>
      </c>
      <c r="B156" s="32" t="s">
        <v>312</v>
      </c>
      <c r="C156" s="32" t="s">
        <v>312</v>
      </c>
      <c r="D156" s="54" t="n">
        <v>699</v>
      </c>
      <c r="E156" s="54" t="n">
        <v>788</v>
      </c>
      <c r="F156" s="65" t="n">
        <f aca="false">IF(E156="","",D156-E156)</f>
        <v>-89</v>
      </c>
      <c r="G156" s="54" t="n">
        <v>646</v>
      </c>
      <c r="H156" s="54" t="n">
        <v>628</v>
      </c>
      <c r="I156" s="65" t="n">
        <f aca="false">IF(H156="","",G156-H156)</f>
        <v>18</v>
      </c>
      <c r="J156" s="55" t="n">
        <f aca="false">IF(OR(D156="",D156+G156=0),"",D156/(D156+G156))</f>
        <v>0.519702602230483</v>
      </c>
      <c r="K156" s="55" t="n">
        <f aca="false">IF(E156="","",E156/(E156+H156))</f>
        <v>0.556497175141243</v>
      </c>
      <c r="L156" s="66" t="n">
        <f aca="false">IF(OR(K156="",J156=""),"",(J156-K156)*100)</f>
        <v>-3.67945729107597</v>
      </c>
      <c r="M156" s="36" t="n">
        <v>3.65589688951442</v>
      </c>
      <c r="N156" s="36" t="n">
        <v>2.06783357809369</v>
      </c>
      <c r="O156" s="36" t="n">
        <f aca="false">SQRT(M156^2+N156^2)</f>
        <v>4.20018068342934</v>
      </c>
      <c r="P156" s="55" t="n">
        <f aca="false">IF(J156="","",MAX(0,J156-1.96*O156/100))</f>
        <v>0.437379060835268</v>
      </c>
      <c r="Q156" s="55" t="n">
        <f aca="false">IF(J156="","",MIN(1,J156+1.96*O156/100))</f>
        <v>0.602026143625698</v>
      </c>
      <c r="R156" s="32" t="str">
        <f aca="false">IF(L156="","",IF(ABS(L156)&lt;=O156,"Yes","No"))</f>
        <v>Yes</v>
      </c>
      <c r="S156" s="32" t="str">
        <f aca="false">IF(L156="","",IF(ABS(L156)&lt;=1.96*O156,"Yes","No"))</f>
        <v>Yes</v>
      </c>
      <c r="T156" s="54" t="n">
        <f aca="false">IF(D156="","",ROUND(SQRT(((D156+G156)*O156/100)^2+(J156*(D156+G156)*0.07933)^2),0))</f>
        <v>79</v>
      </c>
      <c r="U156" s="32"/>
    </row>
    <row r="157" customFormat="false" ht="15" hidden="false" customHeight="false" outlineLevel="0" collapsed="false">
      <c r="A157" s="32" t="s">
        <v>198</v>
      </c>
      <c r="B157" s="32" t="s">
        <v>313</v>
      </c>
      <c r="C157" s="32" t="s">
        <v>314</v>
      </c>
      <c r="D157" s="54" t="n">
        <v>696</v>
      </c>
      <c r="E157" s="54" t="n">
        <v>830</v>
      </c>
      <c r="F157" s="65" t="n">
        <f aca="false">IF(E157="","",D157-E157)</f>
        <v>-134</v>
      </c>
      <c r="G157" s="54" t="n">
        <v>1065</v>
      </c>
      <c r="H157" s="54" t="n">
        <v>1043</v>
      </c>
      <c r="I157" s="65" t="n">
        <f aca="false">IF(H157="","",G157-H157)</f>
        <v>22</v>
      </c>
      <c r="J157" s="55" t="n">
        <f aca="false">IF(OR(D157="",D157+G157=0),"",D157/(D157+G157))</f>
        <v>0.395229982964225</v>
      </c>
      <c r="K157" s="55" t="n">
        <f aca="false">IF(E157="","",E157/(E157+H157))</f>
        <v>0.443139348638548</v>
      </c>
      <c r="L157" s="66" t="n">
        <f aca="false">IF(OR(K157="",J157=""),"",(J157-K157)*100)</f>
        <v>-4.79093656743229</v>
      </c>
      <c r="M157" s="36" t="n">
        <v>3.65589688951442</v>
      </c>
      <c r="N157" s="36" t="n">
        <v>2.06783357809369</v>
      </c>
      <c r="O157" s="36" t="n">
        <f aca="false">SQRT(M157^2+N157^2)</f>
        <v>4.20018068342934</v>
      </c>
      <c r="P157" s="55" t="n">
        <f aca="false">IF(J157="","",MAX(0,J157-1.96*O157/100))</f>
        <v>0.31290644156901</v>
      </c>
      <c r="Q157" s="55" t="n">
        <f aca="false">IF(J157="","",MIN(1,J157+1.96*O157/100))</f>
        <v>0.47755352435944</v>
      </c>
      <c r="R157" s="32" t="str">
        <f aca="false">IF(L157="","",IF(ABS(L157)&lt;=O157,"Yes","No"))</f>
        <v>No</v>
      </c>
      <c r="S157" s="32" t="str">
        <f aca="false">IF(L157="","",IF(ABS(L157)&lt;=1.96*O157,"Yes","No"))</f>
        <v>Yes</v>
      </c>
      <c r="T157" s="54" t="n">
        <f aca="false">IF(D157="","",ROUND(SQRT(((D157+G157)*O157/100)^2+(J157*(D157+G157)*0.07933)^2),0))</f>
        <v>92</v>
      </c>
      <c r="U157" s="32"/>
    </row>
    <row r="158" customFormat="false" ht="15" hidden="false" customHeight="false" outlineLevel="0" collapsed="false">
      <c r="A158" s="32" t="s">
        <v>198</v>
      </c>
      <c r="B158" s="32" t="s">
        <v>313</v>
      </c>
      <c r="C158" s="32" t="s">
        <v>315</v>
      </c>
      <c r="D158" s="54" t="n">
        <v>592</v>
      </c>
      <c r="E158" s="54" t="n">
        <v>686</v>
      </c>
      <c r="F158" s="65" t="n">
        <f aca="false">IF(E158="","",D158-E158)</f>
        <v>-94</v>
      </c>
      <c r="G158" s="54" t="n">
        <v>892</v>
      </c>
      <c r="H158" s="54" t="n">
        <v>981</v>
      </c>
      <c r="I158" s="65" t="n">
        <f aca="false">IF(H158="","",G158-H158)</f>
        <v>-89</v>
      </c>
      <c r="J158" s="55" t="n">
        <f aca="false">IF(OR(D158="",D158+G158=0),"",D158/(D158+G158))</f>
        <v>0.398921832884097</v>
      </c>
      <c r="K158" s="55" t="n">
        <f aca="false">IF(E158="","",E158/(E158+H158))</f>
        <v>0.411517696460708</v>
      </c>
      <c r="L158" s="66" t="n">
        <f aca="false">IF(OR(K158="",J158=""),"",(J158-K158)*100)</f>
        <v>-1.25958635766108</v>
      </c>
      <c r="M158" s="36" t="n">
        <v>3.65589688951442</v>
      </c>
      <c r="N158" s="36" t="n">
        <v>2.06783357809369</v>
      </c>
      <c r="O158" s="36" t="n">
        <f aca="false">SQRT(M158^2+N158^2)</f>
        <v>4.20018068342934</v>
      </c>
      <c r="P158" s="55" t="n">
        <f aca="false">IF(J158="","",MAX(0,J158-1.96*O158/100))</f>
        <v>0.316598291488882</v>
      </c>
      <c r="Q158" s="55" t="n">
        <f aca="false">IF(J158="","",MIN(1,J158+1.96*O158/100))</f>
        <v>0.481245374279312</v>
      </c>
      <c r="R158" s="32" t="str">
        <f aca="false">IF(L158="","",IF(ABS(L158)&lt;=O158,"Yes","No"))</f>
        <v>Yes</v>
      </c>
      <c r="S158" s="32" t="str">
        <f aca="false">IF(L158="","",IF(ABS(L158)&lt;=1.96*O158,"Yes","No"))</f>
        <v>Yes</v>
      </c>
      <c r="T158" s="54" t="n">
        <f aca="false">IF(D158="","",ROUND(SQRT(((D158+G158)*O158/100)^2+(J158*(D158+G158)*0.07933)^2),0))</f>
        <v>78</v>
      </c>
      <c r="U158" s="32"/>
    </row>
    <row r="159" customFormat="false" ht="15" hidden="false" customHeight="false" outlineLevel="0" collapsed="false">
      <c r="A159" s="32" t="s">
        <v>198</v>
      </c>
      <c r="B159" s="32" t="s">
        <v>313</v>
      </c>
      <c r="C159" s="32" t="s">
        <v>316</v>
      </c>
      <c r="D159" s="54" t="n">
        <v>316</v>
      </c>
      <c r="E159" s="54" t="n">
        <v>370</v>
      </c>
      <c r="F159" s="65" t="n">
        <f aca="false">IF(E159="","",D159-E159)</f>
        <v>-54</v>
      </c>
      <c r="G159" s="54" t="n">
        <v>475</v>
      </c>
      <c r="H159" s="54" t="n">
        <v>519</v>
      </c>
      <c r="I159" s="65" t="n">
        <f aca="false">IF(H159="","",G159-H159)</f>
        <v>-44</v>
      </c>
      <c r="J159" s="55" t="n">
        <f aca="false">IF(OR(D159="",D159+G159=0),"",D159/(D159+G159))</f>
        <v>0.399494310998736</v>
      </c>
      <c r="K159" s="55" t="n">
        <f aca="false">IF(E159="","",E159/(E159+H159))</f>
        <v>0.416197975253093</v>
      </c>
      <c r="L159" s="66" t="n">
        <f aca="false">IF(OR(K159="",J159=""),"",(J159-K159)*100)</f>
        <v>-1.67036642543576</v>
      </c>
      <c r="M159" s="36" t="n">
        <v>3.80517164421398</v>
      </c>
      <c r="N159" s="36" t="n">
        <v>2.06783357809369</v>
      </c>
      <c r="O159" s="36" t="n">
        <f aca="false">SQRT(M159^2+N159^2)</f>
        <v>4.33073515105944</v>
      </c>
      <c r="P159" s="55" t="n">
        <f aca="false">IF(J159="","",MAX(0,J159-1.96*O159/100))</f>
        <v>0.314611902037971</v>
      </c>
      <c r="Q159" s="55" t="n">
        <f aca="false">IF(J159="","",MIN(1,J159+1.96*O159/100))</f>
        <v>0.484376719959501</v>
      </c>
      <c r="R159" s="32" t="str">
        <f aca="false">IF(L159="","",IF(ABS(L159)&lt;=O159,"Yes","No"))</f>
        <v>Yes</v>
      </c>
      <c r="S159" s="32" t="str">
        <f aca="false">IF(L159="","",IF(ABS(L159)&lt;=1.96*O159,"Yes","No"))</f>
        <v>Yes</v>
      </c>
      <c r="T159" s="54" t="n">
        <f aca="false">IF(D159="","",ROUND(SQRT(((D159+G159)*O159/100)^2+(J159*(D159+G159)*0.07897)^2),0))</f>
        <v>42</v>
      </c>
      <c r="U159" s="32"/>
    </row>
    <row r="160" customFormat="false" ht="15" hidden="false" customHeight="false" outlineLevel="0" collapsed="false">
      <c r="A160" s="32" t="s">
        <v>198</v>
      </c>
      <c r="B160" s="32" t="s">
        <v>313</v>
      </c>
      <c r="C160" s="32" t="s">
        <v>317</v>
      </c>
      <c r="D160" s="54" t="n">
        <v>468</v>
      </c>
      <c r="E160" s="54" t="n">
        <v>521</v>
      </c>
      <c r="F160" s="65" t="n">
        <f aca="false">IF(E160="","",D160-E160)</f>
        <v>-53</v>
      </c>
      <c r="G160" s="54" t="n">
        <v>694</v>
      </c>
      <c r="H160" s="54" t="n">
        <v>758</v>
      </c>
      <c r="I160" s="65" t="n">
        <f aca="false">IF(H160="","",G160-H160)</f>
        <v>-64</v>
      </c>
      <c r="J160" s="55" t="n">
        <f aca="false">IF(OR(D160="",D160+G160=0),"",D160/(D160+G160))</f>
        <v>0.402753872633391</v>
      </c>
      <c r="K160" s="55" t="n">
        <f aca="false">IF(E160="","",E160/(E160+H160))</f>
        <v>0.407349491790461</v>
      </c>
      <c r="L160" s="66" t="n">
        <f aca="false">IF(OR(K160="",J160=""),"",(J160-K160)*100)</f>
        <v>-0.459561915707063</v>
      </c>
      <c r="M160" s="36" t="n">
        <v>3.65589688951442</v>
      </c>
      <c r="N160" s="36" t="n">
        <v>2.06783357809369</v>
      </c>
      <c r="O160" s="36" t="n">
        <f aca="false">SQRT(M160^2+N160^2)</f>
        <v>4.20018068342934</v>
      </c>
      <c r="P160" s="55" t="n">
        <f aca="false">IF(J160="","",MAX(0,J160-1.96*O160/100))</f>
        <v>0.320430331238176</v>
      </c>
      <c r="Q160" s="55" t="n">
        <f aca="false">IF(J160="","",MIN(1,J160+1.96*O160/100))</f>
        <v>0.485077414028606</v>
      </c>
      <c r="R160" s="32" t="str">
        <f aca="false">IF(L160="","",IF(ABS(L160)&lt;=O160,"Yes","No"))</f>
        <v>Yes</v>
      </c>
      <c r="S160" s="32" t="str">
        <f aca="false">IF(L160="","",IF(ABS(L160)&lt;=1.96*O160,"Yes","No"))</f>
        <v>Yes</v>
      </c>
      <c r="T160" s="54" t="n">
        <f aca="false">IF(D160="","",ROUND(SQRT(((D160+G160)*O160/100)^2+(J160*(D160+G160)*0.07933)^2),0))</f>
        <v>61</v>
      </c>
      <c r="U160" s="32"/>
    </row>
    <row r="161" customFormat="false" ht="15" hidden="false" customHeight="false" outlineLevel="0" collapsed="false">
      <c r="A161" s="32" t="s">
        <v>198</v>
      </c>
      <c r="B161" s="32" t="s">
        <v>313</v>
      </c>
      <c r="C161" s="32" t="s">
        <v>318</v>
      </c>
      <c r="D161" s="54" t="n">
        <v>404</v>
      </c>
      <c r="E161" s="54" t="n">
        <v>474</v>
      </c>
      <c r="F161" s="65" t="n">
        <f aca="false">IF(E161="","",D161-E161)</f>
        <v>-70</v>
      </c>
      <c r="G161" s="54" t="n">
        <v>651</v>
      </c>
      <c r="H161" s="54" t="n">
        <v>704</v>
      </c>
      <c r="I161" s="65" t="n">
        <f aca="false">IF(H161="","",G161-H161)</f>
        <v>-53</v>
      </c>
      <c r="J161" s="55" t="n">
        <f aca="false">IF(OR(D161="",D161+G161=0),"",D161/(D161+G161))</f>
        <v>0.382938388625592</v>
      </c>
      <c r="K161" s="55" t="n">
        <f aca="false">IF(E161="","",E161/(E161+H161))</f>
        <v>0.402376910016978</v>
      </c>
      <c r="L161" s="66" t="n">
        <f aca="false">IF(OR(K161="",J161=""),"",(J161-K161)*100)</f>
        <v>-1.94385213913855</v>
      </c>
      <c r="M161" s="36" t="n">
        <v>3.65589688951442</v>
      </c>
      <c r="N161" s="36" t="n">
        <v>2.06783357809369</v>
      </c>
      <c r="O161" s="36" t="n">
        <f aca="false">SQRT(M161^2+N161^2)</f>
        <v>4.20018068342934</v>
      </c>
      <c r="P161" s="55" t="n">
        <f aca="false">IF(J161="","",MAX(0,J161-1.96*O161/100))</f>
        <v>0.300614847230377</v>
      </c>
      <c r="Q161" s="55" t="n">
        <f aca="false">IF(J161="","",MIN(1,J161+1.96*O161/100))</f>
        <v>0.465261930020808</v>
      </c>
      <c r="R161" s="32" t="str">
        <f aca="false">IF(L161="","",IF(ABS(L161)&lt;=O161,"Yes","No"))</f>
        <v>Yes</v>
      </c>
      <c r="S161" s="32" t="str">
        <f aca="false">IF(L161="","",IF(ABS(L161)&lt;=1.96*O161,"Yes","No"))</f>
        <v>Yes</v>
      </c>
      <c r="T161" s="54" t="n">
        <f aca="false">IF(D161="","",ROUND(SQRT(((D161+G161)*O161/100)^2+(J161*(D161+G161)*0.07933)^2),0))</f>
        <v>55</v>
      </c>
      <c r="U161" s="32"/>
    </row>
    <row r="162" customFormat="false" ht="15" hidden="false" customHeight="false" outlineLevel="0" collapsed="false">
      <c r="A162" s="32" t="s">
        <v>198</v>
      </c>
      <c r="B162" s="32" t="s">
        <v>313</v>
      </c>
      <c r="C162" s="32" t="s">
        <v>319</v>
      </c>
      <c r="D162" s="54" t="n">
        <v>324</v>
      </c>
      <c r="E162" s="54" t="n">
        <v>374</v>
      </c>
      <c r="F162" s="65" t="n">
        <f aca="false">IF(E162="","",D162-E162)</f>
        <v>-50</v>
      </c>
      <c r="G162" s="54" t="n">
        <v>445</v>
      </c>
      <c r="H162" s="54" t="n">
        <v>457</v>
      </c>
      <c r="I162" s="65" t="n">
        <f aca="false">IF(H162="","",G162-H162)</f>
        <v>-12</v>
      </c>
      <c r="J162" s="55" t="n">
        <f aca="false">IF(OR(D162="",D162+G162=0),"",D162/(D162+G162))</f>
        <v>0.421326397919376</v>
      </c>
      <c r="K162" s="55" t="n">
        <f aca="false">IF(E162="","",E162/(E162+H162))</f>
        <v>0.450060168471721</v>
      </c>
      <c r="L162" s="66" t="n">
        <f aca="false">IF(OR(K162="",J162=""),"",(J162-K162)*100)</f>
        <v>-2.8733770552345</v>
      </c>
      <c r="M162" s="36" t="n">
        <v>3.80517164421398</v>
      </c>
      <c r="N162" s="36" t="n">
        <v>2.06783357809369</v>
      </c>
      <c r="O162" s="36" t="n">
        <f aca="false">SQRT(M162^2+N162^2)</f>
        <v>4.33073515105944</v>
      </c>
      <c r="P162" s="55" t="n">
        <f aca="false">IF(J162="","",MAX(0,J162-1.96*O162/100))</f>
        <v>0.336443988958611</v>
      </c>
      <c r="Q162" s="55" t="n">
        <f aca="false">IF(J162="","",MIN(1,J162+1.96*O162/100))</f>
        <v>0.506208806880141</v>
      </c>
      <c r="R162" s="32" t="str">
        <f aca="false">IF(L162="","",IF(ABS(L162)&lt;=O162,"Yes","No"))</f>
        <v>Yes</v>
      </c>
      <c r="S162" s="32" t="str">
        <f aca="false">IF(L162="","",IF(ABS(L162)&lt;=1.96*O162,"Yes","No"))</f>
        <v>Yes</v>
      </c>
      <c r="T162" s="54" t="n">
        <f aca="false">IF(D162="","",ROUND(SQRT(((D162+G162)*O162/100)^2+(J162*(D162+G162)*0.07897)^2),0))</f>
        <v>42</v>
      </c>
      <c r="U162" s="32"/>
    </row>
    <row r="163" customFormat="false" ht="15" hidden="false" customHeight="false" outlineLevel="0" collapsed="false">
      <c r="A163" s="32" t="s">
        <v>198</v>
      </c>
      <c r="B163" s="32" t="s">
        <v>320</v>
      </c>
      <c r="C163" s="32" t="s">
        <v>321</v>
      </c>
      <c r="D163" s="54" t="n">
        <v>511</v>
      </c>
      <c r="E163" s="54" t="n">
        <v>504</v>
      </c>
      <c r="F163" s="65" t="n">
        <f aca="false">IF(E163="","",D163-E163)</f>
        <v>7</v>
      </c>
      <c r="G163" s="54" t="n">
        <v>454</v>
      </c>
      <c r="H163" s="54" t="n">
        <v>501</v>
      </c>
      <c r="I163" s="65" t="n">
        <f aca="false">IF(H163="","",G163-H163)</f>
        <v>-47</v>
      </c>
      <c r="J163" s="55" t="n">
        <f aca="false">IF(OR(D163="",D163+G163=0),"",D163/(D163+G163))</f>
        <v>0.529533678756477</v>
      </c>
      <c r="K163" s="55" t="n">
        <f aca="false">IF(E163="","",E163/(E163+H163))</f>
        <v>0.501492537313433</v>
      </c>
      <c r="L163" s="66" t="n">
        <f aca="false">IF(OR(K163="",J163=""),"",(J163-K163)*100)</f>
        <v>2.80411414430439</v>
      </c>
      <c r="M163" s="36" t="n">
        <v>3.65589688951442</v>
      </c>
      <c r="N163" s="36" t="n">
        <v>2.06783357809369</v>
      </c>
      <c r="O163" s="36" t="n">
        <f aca="false">SQRT(M163^2+N163^2)</f>
        <v>4.20018068342934</v>
      </c>
      <c r="P163" s="55" t="n">
        <f aca="false">IF(J163="","",MAX(0,J163-1.96*O163/100))</f>
        <v>0.447210137361262</v>
      </c>
      <c r="Q163" s="55" t="n">
        <f aca="false">IF(J163="","",MIN(1,J163+1.96*O163/100))</f>
        <v>0.611857220151692</v>
      </c>
      <c r="R163" s="32" t="str">
        <f aca="false">IF(L163="","",IF(ABS(L163)&lt;=O163,"Yes","No"))</f>
        <v>Yes</v>
      </c>
      <c r="S163" s="32" t="str">
        <f aca="false">IF(L163="","",IF(ABS(L163)&lt;=1.96*O163,"Yes","No"))</f>
        <v>Yes</v>
      </c>
      <c r="T163" s="54" t="n">
        <f aca="false">IF(D163="","",ROUND(SQRT(((D163+G163)*O163/100)^2+(J163*(D163+G163)*0.07933)^2),0))</f>
        <v>57</v>
      </c>
      <c r="U163" s="32"/>
    </row>
    <row r="164" customFormat="false" ht="15" hidden="false" customHeight="false" outlineLevel="0" collapsed="false">
      <c r="A164" s="32" t="s">
        <v>198</v>
      </c>
      <c r="B164" s="32" t="s">
        <v>320</v>
      </c>
      <c r="C164" s="32" t="s">
        <v>322</v>
      </c>
      <c r="D164" s="54" t="n">
        <v>577</v>
      </c>
      <c r="E164" s="54" t="n">
        <v>602</v>
      </c>
      <c r="F164" s="65" t="n">
        <f aca="false">IF(E164="","",D164-E164)</f>
        <v>-25</v>
      </c>
      <c r="G164" s="54" t="n">
        <v>517</v>
      </c>
      <c r="H164" s="54" t="n">
        <v>577</v>
      </c>
      <c r="I164" s="65" t="n">
        <f aca="false">IF(H164="","",G164-H164)</f>
        <v>-60</v>
      </c>
      <c r="J164" s="55" t="n">
        <f aca="false">IF(OR(D164="",D164+G164=0),"",D164/(D164+G164))</f>
        <v>0.527422303473492</v>
      </c>
      <c r="K164" s="55" t="n">
        <f aca="false">IF(E164="","",E164/(E164+H164))</f>
        <v>0.510602205258694</v>
      </c>
      <c r="L164" s="66" t="n">
        <f aca="false">IF(OR(K164="",J164=""),"",(J164-K164)*100)</f>
        <v>1.68200982147979</v>
      </c>
      <c r="M164" s="36" t="n">
        <v>3.65589688951442</v>
      </c>
      <c r="N164" s="36" t="n">
        <v>2.06783357809369</v>
      </c>
      <c r="O164" s="36" t="n">
        <f aca="false">SQRT(M164^2+N164^2)</f>
        <v>4.20018068342934</v>
      </c>
      <c r="P164" s="55" t="n">
        <f aca="false">IF(J164="","",MAX(0,J164-1.96*O164/100))</f>
        <v>0.445098762078277</v>
      </c>
      <c r="Q164" s="55" t="n">
        <f aca="false">IF(J164="","",MIN(1,J164+1.96*O164/100))</f>
        <v>0.609745844868707</v>
      </c>
      <c r="R164" s="32" t="str">
        <f aca="false">IF(L164="","",IF(ABS(L164)&lt;=O164,"Yes","No"))</f>
        <v>Yes</v>
      </c>
      <c r="S164" s="32" t="str">
        <f aca="false">IF(L164="","",IF(ABS(L164)&lt;=1.96*O164,"Yes","No"))</f>
        <v>Yes</v>
      </c>
      <c r="T164" s="54" t="n">
        <f aca="false">IF(D164="","",ROUND(SQRT(((D164+G164)*O164/100)^2+(J164*(D164+G164)*0.07933)^2),0))</f>
        <v>65</v>
      </c>
      <c r="U164" s="32"/>
    </row>
    <row r="165" customFormat="false" ht="15" hidden="false" customHeight="false" outlineLevel="0" collapsed="false">
      <c r="A165" s="32" t="s">
        <v>198</v>
      </c>
      <c r="B165" s="32" t="s">
        <v>320</v>
      </c>
      <c r="C165" s="32" t="s">
        <v>323</v>
      </c>
      <c r="D165" s="54" t="n">
        <v>253</v>
      </c>
      <c r="E165" s="54" t="n">
        <v>292</v>
      </c>
      <c r="F165" s="65" t="n">
        <f aca="false">IF(E165="","",D165-E165)</f>
        <v>-39</v>
      </c>
      <c r="G165" s="54" t="n">
        <v>246</v>
      </c>
      <c r="H165" s="54" t="n">
        <v>268</v>
      </c>
      <c r="I165" s="65" t="n">
        <f aca="false">IF(H165="","",G165-H165)</f>
        <v>-22</v>
      </c>
      <c r="J165" s="55" t="n">
        <f aca="false">IF(OR(D165="",D165+G165=0),"",D165/(D165+G165))</f>
        <v>0.507014028056112</v>
      </c>
      <c r="K165" s="55" t="n">
        <f aca="false">IF(E165="","",E165/(E165+H165))</f>
        <v>0.521428571428572</v>
      </c>
      <c r="L165" s="66" t="n">
        <f aca="false">IF(OR(K165="",J165=""),"",(J165-K165)*100)</f>
        <v>-1.44145433724593</v>
      </c>
      <c r="M165" s="36" t="n">
        <v>4.97515959270172</v>
      </c>
      <c r="N165" s="36" t="n">
        <v>2.06783357809369</v>
      </c>
      <c r="O165" s="36" t="n">
        <f aca="false">SQRT(M165^2+N165^2)</f>
        <v>5.38777771252152</v>
      </c>
      <c r="P165" s="55" t="n">
        <f aca="false">IF(J165="","",MAX(0,J165-1.96*O165/100))</f>
        <v>0.40141358489069</v>
      </c>
      <c r="Q165" s="55" t="n">
        <f aca="false">IF(J165="","",MIN(1,J165+1.96*O165/100))</f>
        <v>0.612614471221534</v>
      </c>
      <c r="R165" s="32" t="str">
        <f aca="false">IF(L165="","",IF(ABS(L165)&lt;=O165,"Yes","No"))</f>
        <v>Yes</v>
      </c>
      <c r="S165" s="32" t="str">
        <f aca="false">IF(L165="","",IF(ABS(L165)&lt;=1.96*O165,"Yes","No"))</f>
        <v>Yes</v>
      </c>
      <c r="T165" s="54" t="n">
        <f aca="false">IF(D165="","",ROUND(SQRT(((D165+G165)*O165/100)^2+(J165*(D165+G165)*0.12018)^2),0))</f>
        <v>41</v>
      </c>
      <c r="U165" s="32"/>
    </row>
    <row r="166" customFormat="false" ht="15" hidden="false" customHeight="false" outlineLevel="0" collapsed="false">
      <c r="A166" s="32" t="s">
        <v>198</v>
      </c>
      <c r="B166" s="32" t="s">
        <v>320</v>
      </c>
      <c r="C166" s="32" t="s">
        <v>324</v>
      </c>
      <c r="D166" s="54" t="n">
        <v>288</v>
      </c>
      <c r="E166" s="54" t="n">
        <v>331</v>
      </c>
      <c r="F166" s="65" t="n">
        <f aca="false">IF(E166="","",D166-E166)</f>
        <v>-43</v>
      </c>
      <c r="G166" s="54" t="n">
        <v>263</v>
      </c>
      <c r="H166" s="54" t="n">
        <v>297</v>
      </c>
      <c r="I166" s="65" t="n">
        <f aca="false">IF(H166="","",G166-H166)</f>
        <v>-34</v>
      </c>
      <c r="J166" s="55" t="n">
        <f aca="false">IF(OR(D166="",D166+G166=0),"",D166/(D166+G166))</f>
        <v>0.522686025408348</v>
      </c>
      <c r="K166" s="55" t="n">
        <f aca="false">IF(E166="","",E166/(E166+H166))</f>
        <v>0.527070063694268</v>
      </c>
      <c r="L166" s="66" t="n">
        <f aca="false">IF(OR(K166="",J166=""),"",(J166-K166)*100)</f>
        <v>-0.438403828591916</v>
      </c>
      <c r="M166" s="36" t="n">
        <v>3.80517164421398</v>
      </c>
      <c r="N166" s="36" t="n">
        <v>2.06783357809369</v>
      </c>
      <c r="O166" s="36" t="n">
        <f aca="false">SQRT(M166^2+N166^2)</f>
        <v>4.33073515105944</v>
      </c>
      <c r="P166" s="55" t="n">
        <f aca="false">IF(J166="","",MAX(0,J166-1.96*O166/100))</f>
        <v>0.437803616447583</v>
      </c>
      <c r="Q166" s="55" t="n">
        <f aca="false">IF(J166="","",MIN(1,J166+1.96*O166/100))</f>
        <v>0.607568434369114</v>
      </c>
      <c r="R166" s="32" t="str">
        <f aca="false">IF(L166="","",IF(ABS(L166)&lt;=O166,"Yes","No"))</f>
        <v>Yes</v>
      </c>
      <c r="S166" s="32" t="str">
        <f aca="false">IF(L166="","",IF(ABS(L166)&lt;=1.96*O166,"Yes","No"))</f>
        <v>Yes</v>
      </c>
      <c r="T166" s="54" t="n">
        <f aca="false">IF(D166="","",ROUND(SQRT(((D166+G166)*O166/100)^2+(J166*(D166+G166)*0.07897)^2),0))</f>
        <v>33</v>
      </c>
      <c r="U166" s="32"/>
    </row>
    <row r="167" customFormat="false" ht="15" hidden="false" customHeight="false" outlineLevel="0" collapsed="false">
      <c r="A167" s="32" t="s">
        <v>198</v>
      </c>
      <c r="B167" s="32" t="s">
        <v>320</v>
      </c>
      <c r="C167" s="32" t="s">
        <v>325</v>
      </c>
      <c r="D167" s="54" t="n">
        <v>417</v>
      </c>
      <c r="E167" s="54" t="n">
        <v>418</v>
      </c>
      <c r="F167" s="65" t="n">
        <f aca="false">IF(E167="","",D167-E167)</f>
        <v>-1</v>
      </c>
      <c r="G167" s="54" t="n">
        <v>437</v>
      </c>
      <c r="H167" s="54" t="n">
        <v>445</v>
      </c>
      <c r="I167" s="65" t="n">
        <f aca="false">IF(H167="","",G167-H167)</f>
        <v>-8</v>
      </c>
      <c r="J167" s="55" t="n">
        <f aca="false">IF(OR(D167="",D167+G167=0),"",D167/(D167+G167))</f>
        <v>0.488290398126464</v>
      </c>
      <c r="K167" s="55" t="n">
        <f aca="false">IF(E167="","",E167/(E167+H167))</f>
        <v>0.484356894553882</v>
      </c>
      <c r="L167" s="66" t="n">
        <f aca="false">IF(OR(K167="",J167=""),"",(J167-K167)*100)</f>
        <v>0.393350357258188</v>
      </c>
      <c r="M167" s="36" t="n">
        <v>3.65589688951442</v>
      </c>
      <c r="N167" s="36" t="n">
        <v>2.06783357809369</v>
      </c>
      <c r="O167" s="36" t="n">
        <f aca="false">SQRT(M167^2+N167^2)</f>
        <v>4.20018068342934</v>
      </c>
      <c r="P167" s="55" t="n">
        <f aca="false">IF(J167="","",MAX(0,J167-1.96*O167/100))</f>
        <v>0.405966856731249</v>
      </c>
      <c r="Q167" s="55" t="n">
        <f aca="false">IF(J167="","",MIN(1,J167+1.96*O167/100))</f>
        <v>0.570613939521679</v>
      </c>
      <c r="R167" s="32" t="str">
        <f aca="false">IF(L167="","",IF(ABS(L167)&lt;=O167,"Yes","No"))</f>
        <v>Yes</v>
      </c>
      <c r="S167" s="32" t="str">
        <f aca="false">IF(L167="","",IF(ABS(L167)&lt;=1.96*O167,"Yes","No"))</f>
        <v>Yes</v>
      </c>
      <c r="T167" s="54" t="n">
        <f aca="false">IF(D167="","",ROUND(SQRT(((D167+G167)*O167/100)^2+(J167*(D167+G167)*0.07933)^2),0))</f>
        <v>49</v>
      </c>
      <c r="U167" s="32"/>
    </row>
    <row r="168" customFormat="false" ht="15" hidden="false" customHeight="false" outlineLevel="0" collapsed="false">
      <c r="A168" s="32" t="s">
        <v>198</v>
      </c>
      <c r="B168" s="32" t="s">
        <v>320</v>
      </c>
      <c r="C168" s="32" t="s">
        <v>326</v>
      </c>
      <c r="D168" s="54" t="n">
        <v>263</v>
      </c>
      <c r="E168" s="54" t="n">
        <v>266</v>
      </c>
      <c r="F168" s="65" t="n">
        <f aca="false">IF(E168="","",D168-E168)</f>
        <v>-3</v>
      </c>
      <c r="G168" s="54" t="n">
        <v>266</v>
      </c>
      <c r="H168" s="54" t="n">
        <v>293</v>
      </c>
      <c r="I168" s="65" t="n">
        <f aca="false">IF(H168="","",G168-H168)</f>
        <v>-27</v>
      </c>
      <c r="J168" s="55" t="n">
        <f aca="false">IF(OR(D168="",D168+G168=0),"",D168/(D168+G168))</f>
        <v>0.497164461247637</v>
      </c>
      <c r="K168" s="55" t="n">
        <f aca="false">IF(E168="","",E168/(E168+H168))</f>
        <v>0.475849731663685</v>
      </c>
      <c r="L168" s="66" t="n">
        <f aca="false">IF(OR(K168="",J168=""),"",(J168-K168)*100)</f>
        <v>2.13147295839519</v>
      </c>
      <c r="M168" s="36" t="n">
        <v>3.80517164421398</v>
      </c>
      <c r="N168" s="36" t="n">
        <v>2.06783357809369</v>
      </c>
      <c r="O168" s="36" t="n">
        <f aca="false">SQRT(M168^2+N168^2)</f>
        <v>4.33073515105944</v>
      </c>
      <c r="P168" s="55" t="n">
        <f aca="false">IF(J168="","",MAX(0,J168-1.96*O168/100))</f>
        <v>0.412282052286872</v>
      </c>
      <c r="Q168" s="55" t="n">
        <f aca="false">IF(J168="","",MIN(1,J168+1.96*O168/100))</f>
        <v>0.582046870208402</v>
      </c>
      <c r="R168" s="32" t="str">
        <f aca="false">IF(L168="","",IF(ABS(L168)&lt;=O168,"Yes","No"))</f>
        <v>Yes</v>
      </c>
      <c r="S168" s="32" t="str">
        <f aca="false">IF(L168="","",IF(ABS(L168)&lt;=1.96*O168,"Yes","No"))</f>
        <v>Yes</v>
      </c>
      <c r="T168" s="54" t="n">
        <f aca="false">IF(D168="","",ROUND(SQRT(((D168+G168)*O168/100)^2+(J168*(D168+G168)*0.07897)^2),0))</f>
        <v>31</v>
      </c>
      <c r="U168" s="32"/>
    </row>
    <row r="169" customFormat="false" ht="15" hidden="false" customHeight="false" outlineLevel="0" collapsed="false">
      <c r="A169" s="32" t="s">
        <v>198</v>
      </c>
      <c r="B169" s="32" t="s">
        <v>320</v>
      </c>
      <c r="C169" s="32" t="s">
        <v>327</v>
      </c>
      <c r="D169" s="54" t="n">
        <v>307</v>
      </c>
      <c r="E169" s="54" t="n">
        <v>350</v>
      </c>
      <c r="F169" s="65" t="n">
        <f aca="false">IF(E169="","",D169-E169)</f>
        <v>-43</v>
      </c>
      <c r="G169" s="54" t="n">
        <v>306</v>
      </c>
      <c r="H169" s="54" t="n">
        <v>297</v>
      </c>
      <c r="I169" s="65" t="n">
        <f aca="false">IF(H169="","",G169-H169)</f>
        <v>9</v>
      </c>
      <c r="J169" s="55" t="n">
        <f aca="false">IF(OR(D169="",D169+G169=0),"",D169/(D169+G169))</f>
        <v>0.500815660685155</v>
      </c>
      <c r="K169" s="55" t="n">
        <f aca="false">IF(E169="","",E169/(E169+H169))</f>
        <v>0.540958268933539</v>
      </c>
      <c r="L169" s="66" t="n">
        <f aca="false">IF(OR(K169="",J169=""),"",(J169-K169)*100)</f>
        <v>-4.01426082483845</v>
      </c>
      <c r="M169" s="36" t="n">
        <v>3.80517164421398</v>
      </c>
      <c r="N169" s="36" t="n">
        <v>2.06783357809369</v>
      </c>
      <c r="O169" s="36" t="n">
        <f aca="false">SQRT(M169^2+N169^2)</f>
        <v>4.33073515105944</v>
      </c>
      <c r="P169" s="55" t="n">
        <f aca="false">IF(J169="","",MAX(0,J169-1.96*O169/100))</f>
        <v>0.41593325172439</v>
      </c>
      <c r="Q169" s="55" t="n">
        <f aca="false">IF(J169="","",MIN(1,J169+1.96*O169/100))</f>
        <v>0.58569806964592</v>
      </c>
      <c r="R169" s="32" t="str">
        <f aca="false">IF(L169="","",IF(ABS(L169)&lt;=O169,"Yes","No"))</f>
        <v>Yes</v>
      </c>
      <c r="S169" s="32" t="str">
        <f aca="false">IF(L169="","",IF(ABS(L169)&lt;=1.96*O169,"Yes","No"))</f>
        <v>Yes</v>
      </c>
      <c r="T169" s="54" t="n">
        <f aca="false">IF(D169="","",ROUND(SQRT(((D169+G169)*O169/100)^2+(J169*(D169+G169)*0.07897)^2),0))</f>
        <v>36</v>
      </c>
      <c r="U169" s="32"/>
    </row>
    <row r="170" customFormat="false" ht="15" hidden="false" customHeight="false" outlineLevel="0" collapsed="false">
      <c r="A170" s="32" t="s">
        <v>198</v>
      </c>
      <c r="B170" s="32" t="s">
        <v>320</v>
      </c>
      <c r="C170" s="32" t="s">
        <v>328</v>
      </c>
      <c r="D170" s="54" t="n">
        <v>458</v>
      </c>
      <c r="E170" s="54" t="n">
        <v>476</v>
      </c>
      <c r="F170" s="65" t="n">
        <f aca="false">IF(E170="","",D170-E170)</f>
        <v>-18</v>
      </c>
      <c r="G170" s="54" t="n">
        <v>458</v>
      </c>
      <c r="H170" s="54" t="n">
        <v>451</v>
      </c>
      <c r="I170" s="65" t="n">
        <f aca="false">IF(H170="","",G170-H170)</f>
        <v>7</v>
      </c>
      <c r="J170" s="55" t="n">
        <f aca="false">IF(OR(D170="",D170+G170=0),"",D170/(D170+G170))</f>
        <v>0.5</v>
      </c>
      <c r="K170" s="55" t="n">
        <f aca="false">IF(E170="","",E170/(E170+H170))</f>
        <v>0.513484358144552</v>
      </c>
      <c r="L170" s="66" t="n">
        <f aca="false">IF(OR(K170="",J170=""),"",(J170-K170)*100)</f>
        <v>-1.34843581445523</v>
      </c>
      <c r="M170" s="36" t="n">
        <v>3.65589688951442</v>
      </c>
      <c r="N170" s="36" t="n">
        <v>2.06783357809369</v>
      </c>
      <c r="O170" s="36" t="n">
        <f aca="false">SQRT(M170^2+N170^2)</f>
        <v>4.20018068342934</v>
      </c>
      <c r="P170" s="55" t="n">
        <f aca="false">IF(J170="","",MAX(0,J170-1.96*O170/100))</f>
        <v>0.417676458604785</v>
      </c>
      <c r="Q170" s="55" t="n">
        <f aca="false">IF(J170="","",MIN(1,J170+1.96*O170/100))</f>
        <v>0.582323541395215</v>
      </c>
      <c r="R170" s="32" t="str">
        <f aca="false">IF(L170="","",IF(ABS(L170)&lt;=O170,"Yes","No"))</f>
        <v>Yes</v>
      </c>
      <c r="S170" s="32" t="str">
        <f aca="false">IF(L170="","",IF(ABS(L170)&lt;=1.96*O170,"Yes","No"))</f>
        <v>Yes</v>
      </c>
      <c r="T170" s="54" t="n">
        <f aca="false">IF(D170="","",ROUND(SQRT(((D170+G170)*O170/100)^2+(J170*(D170+G170)*0.07933)^2),0))</f>
        <v>53</v>
      </c>
      <c r="U170" s="32"/>
    </row>
    <row r="171" customFormat="false" ht="15" hidden="false" customHeight="false" outlineLevel="0" collapsed="false">
      <c r="A171" s="32" t="s">
        <v>198</v>
      </c>
      <c r="B171" s="32" t="s">
        <v>329</v>
      </c>
      <c r="C171" s="32" t="s">
        <v>330</v>
      </c>
      <c r="D171" s="54" t="n">
        <v>162</v>
      </c>
      <c r="E171" s="54" t="n">
        <v>186</v>
      </c>
      <c r="F171" s="65" t="n">
        <f aca="false">IF(E171="","",D171-E171)</f>
        <v>-24</v>
      </c>
      <c r="G171" s="54" t="n">
        <v>216</v>
      </c>
      <c r="H171" s="54" t="n">
        <v>201</v>
      </c>
      <c r="I171" s="65" t="n">
        <f aca="false">IF(H171="","",G171-H171)</f>
        <v>15</v>
      </c>
      <c r="J171" s="55" t="n">
        <f aca="false">IF(OR(D171="",D171+G171=0),"",D171/(D171+G171))</f>
        <v>0.428571428571429</v>
      </c>
      <c r="K171" s="55" t="n">
        <f aca="false">IF(E171="","",E171/(E171+H171))</f>
        <v>0.48062015503876</v>
      </c>
      <c r="L171" s="66" t="n">
        <f aca="false">IF(OR(K171="",J171=""),"",(J171-K171)*100)</f>
        <v>-5.20487264673312</v>
      </c>
      <c r="M171" s="36" t="n">
        <v>4.97515959270172</v>
      </c>
      <c r="N171" s="36" t="n">
        <v>2.06783357809369</v>
      </c>
      <c r="O171" s="36" t="n">
        <f aca="false">SQRT(M171^2+N171^2)</f>
        <v>5.38777771252152</v>
      </c>
      <c r="P171" s="55" t="n">
        <f aca="false">IF(J171="","",MAX(0,J171-1.96*O171/100))</f>
        <v>0.322970985406007</v>
      </c>
      <c r="Q171" s="55" t="n">
        <f aca="false">IF(J171="","",MIN(1,J171+1.96*O171/100))</f>
        <v>0.53417187173685</v>
      </c>
      <c r="R171" s="32" t="str">
        <f aca="false">IF(L171="","",IF(ABS(L171)&lt;=O171,"Yes","No"))</f>
        <v>Yes</v>
      </c>
      <c r="S171" s="32" t="str">
        <f aca="false">IF(L171="","",IF(ABS(L171)&lt;=1.96*O171,"Yes","No"))</f>
        <v>Yes</v>
      </c>
      <c r="T171" s="54" t="n">
        <f aca="false">IF(D171="","",ROUND(SQRT(((D171+G171)*O171/100)^2+(J171*(D171+G171)*0.12018)^2),0))</f>
        <v>28</v>
      </c>
      <c r="U171" s="32"/>
    </row>
    <row r="172" customFormat="false" ht="15" hidden="false" customHeight="false" outlineLevel="0" collapsed="false">
      <c r="A172" s="32" t="s">
        <v>198</v>
      </c>
      <c r="B172" s="32" t="s">
        <v>329</v>
      </c>
      <c r="C172" s="32" t="s">
        <v>331</v>
      </c>
      <c r="D172" s="54" t="n">
        <v>128</v>
      </c>
      <c r="E172" s="54" t="n">
        <v>134</v>
      </c>
      <c r="F172" s="65" t="n">
        <f aca="false">IF(E172="","",D172-E172)</f>
        <v>-6</v>
      </c>
      <c r="G172" s="54" t="n">
        <v>185</v>
      </c>
      <c r="H172" s="54" t="n">
        <v>168</v>
      </c>
      <c r="I172" s="65" t="n">
        <f aca="false">IF(H172="","",G172-H172)</f>
        <v>17</v>
      </c>
      <c r="J172" s="55" t="n">
        <f aca="false">IF(OR(D172="",D172+G172=0),"",D172/(D172+G172))</f>
        <v>0.408945686900958</v>
      </c>
      <c r="K172" s="55" t="n">
        <f aca="false">IF(E172="","",E172/(E172+H172))</f>
        <v>0.443708609271523</v>
      </c>
      <c r="L172" s="66" t="n">
        <f aca="false">IF(OR(K172="",J172=""),"",(J172-K172)*100)</f>
        <v>-3.47629223705647</v>
      </c>
      <c r="M172" s="36" t="n">
        <v>4.97515959270172</v>
      </c>
      <c r="N172" s="36" t="n">
        <v>2.06783357809369</v>
      </c>
      <c r="O172" s="36" t="n">
        <f aca="false">SQRT(M172^2+N172^2)</f>
        <v>5.38777771252152</v>
      </c>
      <c r="P172" s="55" t="n">
        <f aca="false">IF(J172="","",MAX(0,J172-1.96*O172/100))</f>
        <v>0.303345243735537</v>
      </c>
      <c r="Q172" s="55" t="n">
        <f aca="false">IF(J172="","",MIN(1,J172+1.96*O172/100))</f>
        <v>0.51454613006638</v>
      </c>
      <c r="R172" s="32" t="str">
        <f aca="false">IF(L172="","",IF(ABS(L172)&lt;=O172,"Yes","No"))</f>
        <v>Yes</v>
      </c>
      <c r="S172" s="32" t="str">
        <f aca="false">IF(L172="","",IF(ABS(L172)&lt;=1.96*O172,"Yes","No"))</f>
        <v>Yes</v>
      </c>
      <c r="T172" s="54" t="n">
        <f aca="false">IF(D172="","",ROUND(SQRT(((D172+G172)*O172/100)^2+(J172*(D172+G172)*0.12018)^2),0))</f>
        <v>23</v>
      </c>
      <c r="U172" s="32"/>
    </row>
    <row r="173" customFormat="false" ht="15" hidden="false" customHeight="false" outlineLevel="0" collapsed="false">
      <c r="A173" s="32" t="s">
        <v>198</v>
      </c>
      <c r="B173" s="32" t="s">
        <v>329</v>
      </c>
      <c r="C173" s="32" t="s">
        <v>332</v>
      </c>
      <c r="D173" s="54" t="n">
        <v>247</v>
      </c>
      <c r="E173" s="54" t="n">
        <v>291</v>
      </c>
      <c r="F173" s="65" t="n">
        <f aca="false">IF(E173="","",D173-E173)</f>
        <v>-44</v>
      </c>
      <c r="G173" s="54" t="n">
        <v>373</v>
      </c>
      <c r="H173" s="54" t="n">
        <v>371</v>
      </c>
      <c r="I173" s="65" t="n">
        <f aca="false">IF(H173="","",G173-H173)</f>
        <v>2</v>
      </c>
      <c r="J173" s="55" t="n">
        <f aca="false">IF(OR(D173="",D173+G173=0),"",D173/(D173+G173))</f>
        <v>0.398387096774194</v>
      </c>
      <c r="K173" s="55" t="n">
        <f aca="false">IF(E173="","",E173/(E173+H173))</f>
        <v>0.439577039274925</v>
      </c>
      <c r="L173" s="66" t="n">
        <f aca="false">IF(OR(K173="",J173=""),"",(J173-K173)*100)</f>
        <v>-4.11899425007309</v>
      </c>
      <c r="M173" s="36" t="n">
        <v>3.80517164421398</v>
      </c>
      <c r="N173" s="36" t="n">
        <v>2.06783357809369</v>
      </c>
      <c r="O173" s="36" t="n">
        <f aca="false">SQRT(M173^2+N173^2)</f>
        <v>4.33073515105944</v>
      </c>
      <c r="P173" s="55" t="n">
        <f aca="false">IF(J173="","",MAX(0,J173-1.96*O173/100))</f>
        <v>0.313504687813428</v>
      </c>
      <c r="Q173" s="55" t="n">
        <f aca="false">IF(J173="","",MIN(1,J173+1.96*O173/100))</f>
        <v>0.483269505734959</v>
      </c>
      <c r="R173" s="32" t="str">
        <f aca="false">IF(L173="","",IF(ABS(L173)&lt;=O173,"Yes","No"))</f>
        <v>Yes</v>
      </c>
      <c r="S173" s="32" t="str">
        <f aca="false">IF(L173="","",IF(ABS(L173)&lt;=1.96*O173,"Yes","No"))</f>
        <v>Yes</v>
      </c>
      <c r="T173" s="54" t="n">
        <f aca="false">IF(D173="","",ROUND(SQRT(((D173+G173)*O173/100)^2+(J173*(D173+G173)*0.07897)^2),0))</f>
        <v>33</v>
      </c>
      <c r="U173" s="32"/>
    </row>
    <row r="174" customFormat="false" ht="15" hidden="false" customHeight="false" outlineLevel="0" collapsed="false">
      <c r="A174" s="32" t="s">
        <v>198</v>
      </c>
      <c r="B174" s="32" t="s">
        <v>333</v>
      </c>
      <c r="C174" s="32" t="s">
        <v>334</v>
      </c>
      <c r="D174" s="54" t="n">
        <v>672</v>
      </c>
      <c r="E174" s="54" t="n">
        <v>745</v>
      </c>
      <c r="F174" s="65" t="n">
        <f aca="false">IF(E174="","",D174-E174)</f>
        <v>-73</v>
      </c>
      <c r="G174" s="54" t="n">
        <v>669</v>
      </c>
      <c r="H174" s="54" t="n">
        <v>675</v>
      </c>
      <c r="I174" s="65" t="n">
        <f aca="false">IF(H174="","",G174-H174)</f>
        <v>-6</v>
      </c>
      <c r="J174" s="55" t="n">
        <f aca="false">IF(OR(D174="",D174+G174=0),"",D174/(D174+G174))</f>
        <v>0.501118568232662</v>
      </c>
      <c r="K174" s="55" t="n">
        <f aca="false">IF(E174="","",E174/(E174+H174))</f>
        <v>0.524647887323944</v>
      </c>
      <c r="L174" s="66" t="n">
        <f aca="false">IF(OR(K174="",J174=""),"",(J174-K174)*100)</f>
        <v>-2.35293190912814</v>
      </c>
      <c r="M174" s="36" t="n">
        <v>3.65589688951442</v>
      </c>
      <c r="N174" s="36" t="n">
        <v>2.06783357809369</v>
      </c>
      <c r="O174" s="36" t="n">
        <f aca="false">SQRT(M174^2+N174^2)</f>
        <v>4.20018068342934</v>
      </c>
      <c r="P174" s="55" t="n">
        <f aca="false">IF(J174="","",MAX(0,J174-1.96*O174/100))</f>
        <v>0.418795026837447</v>
      </c>
      <c r="Q174" s="55" t="n">
        <f aca="false">IF(J174="","",MIN(1,J174+1.96*O174/100))</f>
        <v>0.583442109627877</v>
      </c>
      <c r="R174" s="32" t="str">
        <f aca="false">IF(L174="","",IF(ABS(L174)&lt;=O174,"Yes","No"))</f>
        <v>Yes</v>
      </c>
      <c r="S174" s="32" t="str">
        <f aca="false">IF(L174="","",IF(ABS(L174)&lt;=1.96*O174,"Yes","No"))</f>
        <v>Yes</v>
      </c>
      <c r="T174" s="54" t="n">
        <f aca="false">IF(D174="","",ROUND(SQRT(((D174+G174)*O174/100)^2+(J174*(D174+G174)*0.07933)^2),0))</f>
        <v>78</v>
      </c>
      <c r="U174" s="32"/>
    </row>
    <row r="175" customFormat="false" ht="15" hidden="false" customHeight="false" outlineLevel="0" collapsed="false">
      <c r="A175" s="32" t="s">
        <v>198</v>
      </c>
      <c r="B175" s="32" t="s">
        <v>333</v>
      </c>
      <c r="C175" s="32" t="s">
        <v>335</v>
      </c>
      <c r="D175" s="54" t="n">
        <v>328</v>
      </c>
      <c r="E175" s="54" t="n">
        <v>346</v>
      </c>
      <c r="F175" s="65" t="n">
        <f aca="false">IF(E175="","",D175-E175)</f>
        <v>-18</v>
      </c>
      <c r="G175" s="54" t="n">
        <v>311</v>
      </c>
      <c r="H175" s="54" t="n">
        <v>303</v>
      </c>
      <c r="I175" s="65" t="n">
        <f aca="false">IF(H175="","",G175-H175)</f>
        <v>8</v>
      </c>
      <c r="J175" s="55" t="n">
        <f aca="false">IF(OR(D175="",D175+G175=0),"",D175/(D175+G175))</f>
        <v>0.513302034428795</v>
      </c>
      <c r="K175" s="55" t="n">
        <f aca="false">IF(E175="","",E175/(E175+H175))</f>
        <v>0.533127889060093</v>
      </c>
      <c r="L175" s="66" t="n">
        <f aca="false">IF(OR(K175="",J175=""),"",(J175-K175)*100)</f>
        <v>-1.98258546312975</v>
      </c>
      <c r="M175" s="36" t="n">
        <v>3.80517164421398</v>
      </c>
      <c r="N175" s="36" t="n">
        <v>2.06783357809369</v>
      </c>
      <c r="O175" s="36" t="n">
        <f aca="false">SQRT(M175^2+N175^2)</f>
        <v>4.33073515105944</v>
      </c>
      <c r="P175" s="55" t="n">
        <f aca="false">IF(J175="","",MAX(0,J175-1.96*O175/100))</f>
        <v>0.42841962546803</v>
      </c>
      <c r="Q175" s="55" t="n">
        <f aca="false">IF(J175="","",MIN(1,J175+1.96*O175/100))</f>
        <v>0.59818444338956</v>
      </c>
      <c r="R175" s="32" t="str">
        <f aca="false">IF(L175="","",IF(ABS(L175)&lt;=O175,"Yes","No"))</f>
        <v>Yes</v>
      </c>
      <c r="S175" s="32" t="str">
        <f aca="false">IF(L175="","",IF(ABS(L175)&lt;=1.96*O175,"Yes","No"))</f>
        <v>Yes</v>
      </c>
      <c r="T175" s="54" t="n">
        <f aca="false">IF(D175="","",ROUND(SQRT(((D175+G175)*O175/100)^2+(J175*(D175+G175)*0.07897)^2),0))</f>
        <v>38</v>
      </c>
      <c r="U175" s="32"/>
    </row>
    <row r="176" customFormat="false" ht="15" hidden="false" customHeight="false" outlineLevel="0" collapsed="false">
      <c r="A176" s="32" t="s">
        <v>198</v>
      </c>
      <c r="B176" s="32" t="s">
        <v>333</v>
      </c>
      <c r="C176" s="32" t="s">
        <v>336</v>
      </c>
      <c r="D176" s="54" t="n">
        <v>872</v>
      </c>
      <c r="E176" s="54" t="n">
        <v>935</v>
      </c>
      <c r="F176" s="65" t="n">
        <f aca="false">IF(E176="","",D176-E176)</f>
        <v>-63</v>
      </c>
      <c r="G176" s="54" t="n">
        <v>705</v>
      </c>
      <c r="H176" s="54" t="n">
        <v>631</v>
      </c>
      <c r="I176" s="65" t="n">
        <f aca="false">IF(H176="","",G176-H176)</f>
        <v>74</v>
      </c>
      <c r="J176" s="55" t="n">
        <f aca="false">IF(OR(D176="",D176+G176=0),"",D176/(D176+G176))</f>
        <v>0.552948636651871</v>
      </c>
      <c r="K176" s="55" t="n">
        <f aca="false">IF(E176="","",E176/(E176+H176))</f>
        <v>0.597062579821201</v>
      </c>
      <c r="L176" s="66" t="n">
        <f aca="false">IF(OR(K176="",J176=""),"",(J176-K176)*100)</f>
        <v>-4.41139431693298</v>
      </c>
      <c r="M176" s="36" t="n">
        <v>3.65589688951442</v>
      </c>
      <c r="N176" s="36" t="n">
        <v>2.06783357809369</v>
      </c>
      <c r="O176" s="36" t="n">
        <f aca="false">SQRT(M176^2+N176^2)</f>
        <v>4.20018068342934</v>
      </c>
      <c r="P176" s="55" t="n">
        <f aca="false">IF(J176="","",MAX(0,J176-1.96*O176/100))</f>
        <v>0.470625095256656</v>
      </c>
      <c r="Q176" s="55" t="n">
        <f aca="false">IF(J176="","",MIN(1,J176+1.96*O176/100))</f>
        <v>0.635272178047086</v>
      </c>
      <c r="R176" s="32" t="str">
        <f aca="false">IF(L176="","",IF(ABS(L176)&lt;=O176,"Yes","No"))</f>
        <v>No</v>
      </c>
      <c r="S176" s="32" t="str">
        <f aca="false">IF(L176="","",IF(ABS(L176)&lt;=1.96*O176,"Yes","No"))</f>
        <v>Yes</v>
      </c>
      <c r="T176" s="54" t="n">
        <f aca="false">IF(D176="","",ROUND(SQRT(((D176+G176)*O176/100)^2+(J176*(D176+G176)*0.07933)^2),0))</f>
        <v>96</v>
      </c>
      <c r="U176" s="32"/>
    </row>
    <row r="177" customFormat="false" ht="15" hidden="false" customHeight="false" outlineLevel="0" collapsed="false">
      <c r="A177" s="32" t="s">
        <v>198</v>
      </c>
      <c r="B177" s="32" t="s">
        <v>333</v>
      </c>
      <c r="C177" s="32" t="s">
        <v>337</v>
      </c>
      <c r="D177" s="54" t="n">
        <v>421</v>
      </c>
      <c r="E177" s="54" t="n">
        <v>424</v>
      </c>
      <c r="F177" s="65" t="n">
        <f aca="false">IF(E177="","",D177-E177)</f>
        <v>-3</v>
      </c>
      <c r="G177" s="54" t="n">
        <v>419</v>
      </c>
      <c r="H177" s="54" t="n">
        <v>437</v>
      </c>
      <c r="I177" s="65" t="n">
        <f aca="false">IF(H177="","",G177-H177)</f>
        <v>-18</v>
      </c>
      <c r="J177" s="55" t="n">
        <f aca="false">IF(OR(D177="",D177+G177=0),"",D177/(D177+G177))</f>
        <v>0.501190476190476</v>
      </c>
      <c r="K177" s="55" t="n">
        <f aca="false">IF(E177="","",E177/(E177+H177))</f>
        <v>0.492450638792102</v>
      </c>
      <c r="L177" s="66" t="n">
        <f aca="false">IF(OR(K177="",J177=""),"",(J177-K177)*100)</f>
        <v>0.873983739837397</v>
      </c>
      <c r="M177" s="36" t="n">
        <v>3.80517164421398</v>
      </c>
      <c r="N177" s="36" t="n">
        <v>2.06783357809369</v>
      </c>
      <c r="O177" s="36" t="n">
        <f aca="false">SQRT(M177^2+N177^2)</f>
        <v>4.33073515105944</v>
      </c>
      <c r="P177" s="55" t="n">
        <f aca="false">IF(J177="","",MAX(0,J177-1.96*O177/100))</f>
        <v>0.416308067229711</v>
      </c>
      <c r="Q177" s="55" t="n">
        <f aca="false">IF(J177="","",MIN(1,J177+1.96*O177/100))</f>
        <v>0.586072885151241</v>
      </c>
      <c r="R177" s="32" t="str">
        <f aca="false">IF(L177="","",IF(ABS(L177)&lt;=O177,"Yes","No"))</f>
        <v>Yes</v>
      </c>
      <c r="S177" s="32" t="str">
        <f aca="false">IF(L177="","",IF(ABS(L177)&lt;=1.96*O177,"Yes","No"))</f>
        <v>Yes</v>
      </c>
      <c r="T177" s="54" t="n">
        <f aca="false">IF(D177="","",ROUND(SQRT(((D177+G177)*O177/100)^2+(J177*(D177+G177)*0.07897)^2),0))</f>
        <v>49</v>
      </c>
      <c r="U177" s="32"/>
    </row>
    <row r="178" customFormat="false" ht="15" hidden="false" customHeight="false" outlineLevel="0" collapsed="false">
      <c r="A178" s="32" t="s">
        <v>198</v>
      </c>
      <c r="B178" s="32" t="s">
        <v>333</v>
      </c>
      <c r="C178" s="32" t="s">
        <v>338</v>
      </c>
      <c r="D178" s="54" t="n">
        <v>775</v>
      </c>
      <c r="E178" s="54" t="n">
        <v>872</v>
      </c>
      <c r="F178" s="65" t="n">
        <f aca="false">IF(E178="","",D178-E178)</f>
        <v>-97</v>
      </c>
      <c r="G178" s="54" t="n">
        <v>584</v>
      </c>
      <c r="H178" s="54" t="n">
        <v>544</v>
      </c>
      <c r="I178" s="65" t="n">
        <f aca="false">IF(H178="","",G178-H178)</f>
        <v>40</v>
      </c>
      <c r="J178" s="55" t="n">
        <f aca="false">IF(OR(D178="",D178+G178=0),"",D178/(D178+G178))</f>
        <v>0.570272259013981</v>
      </c>
      <c r="K178" s="55" t="n">
        <f aca="false">IF(E178="","",E178/(E178+H178))</f>
        <v>0.615819209039548</v>
      </c>
      <c r="L178" s="66" t="n">
        <f aca="false">IF(OR(K178="",J178=""),"",(J178-K178)*100)</f>
        <v>-4.55469500255672</v>
      </c>
      <c r="M178" s="36" t="n">
        <v>3.65589688951442</v>
      </c>
      <c r="N178" s="36" t="n">
        <v>2.06783357809369</v>
      </c>
      <c r="O178" s="36" t="n">
        <f aca="false">SQRT(M178^2+N178^2)</f>
        <v>4.20018068342934</v>
      </c>
      <c r="P178" s="55" t="n">
        <f aca="false">IF(J178="","",MAX(0,J178-1.96*O178/100))</f>
        <v>0.487948717618766</v>
      </c>
      <c r="Q178" s="55" t="n">
        <f aca="false">IF(J178="","",MIN(1,J178+1.96*O178/100))</f>
        <v>0.652595800409196</v>
      </c>
      <c r="R178" s="32" t="str">
        <f aca="false">IF(L178="","",IF(ABS(L178)&lt;=O178,"Yes","No"))</f>
        <v>No</v>
      </c>
      <c r="S178" s="32" t="str">
        <f aca="false">IF(L178="","",IF(ABS(L178)&lt;=1.96*O178,"Yes","No"))</f>
        <v>Yes</v>
      </c>
      <c r="T178" s="54" t="n">
        <f aca="false">IF(D178="","",ROUND(SQRT(((D178+G178)*O178/100)^2+(J178*(D178+G178)*0.07933)^2),0))</f>
        <v>84</v>
      </c>
      <c r="U178" s="32"/>
    </row>
    <row r="179" customFormat="false" ht="15" hidden="false" customHeight="false" outlineLevel="0" collapsed="false">
      <c r="A179" s="32" t="s">
        <v>198</v>
      </c>
      <c r="B179" s="32" t="s">
        <v>333</v>
      </c>
      <c r="C179" s="32" t="s">
        <v>339</v>
      </c>
      <c r="D179" s="54" t="n">
        <v>765</v>
      </c>
      <c r="E179" s="54" t="n">
        <v>891</v>
      </c>
      <c r="F179" s="65" t="n">
        <f aca="false">IF(E179="","",D179-E179)</f>
        <v>-126</v>
      </c>
      <c r="G179" s="54" t="n">
        <v>593</v>
      </c>
      <c r="H179" s="54" t="n">
        <v>525</v>
      </c>
      <c r="I179" s="65" t="n">
        <f aca="false">IF(H179="","",G179-H179)</f>
        <v>68</v>
      </c>
      <c r="J179" s="55" t="n">
        <f aca="false">IF(OR(D179="",D179+G179=0),"",D179/(D179+G179))</f>
        <v>0.563328424153166</v>
      </c>
      <c r="K179" s="55" t="n">
        <f aca="false">IF(E179="","",E179/(E179+H179))</f>
        <v>0.629237288135593</v>
      </c>
      <c r="L179" s="66" t="n">
        <f aca="false">IF(OR(K179="",J179=""),"",(J179-K179)*100)</f>
        <v>-6.59088639824268</v>
      </c>
      <c r="M179" s="36" t="n">
        <v>3.65589688951442</v>
      </c>
      <c r="N179" s="36" t="n">
        <v>2.06783357809369</v>
      </c>
      <c r="O179" s="36" t="n">
        <f aca="false">SQRT(M179^2+N179^2)</f>
        <v>4.20018068342934</v>
      </c>
      <c r="P179" s="55" t="n">
        <f aca="false">IF(J179="","",MAX(0,J179-1.96*O179/100))</f>
        <v>0.481004882757951</v>
      </c>
      <c r="Q179" s="55" t="n">
        <f aca="false">IF(J179="","",MIN(1,J179+1.96*O179/100))</f>
        <v>0.645651965548381</v>
      </c>
      <c r="R179" s="32" t="str">
        <f aca="false">IF(L179="","",IF(ABS(L179)&lt;=O179,"Yes","No"))</f>
        <v>No</v>
      </c>
      <c r="S179" s="32" t="str">
        <f aca="false">IF(L179="","",IF(ABS(L179)&lt;=1.96*O179,"Yes","No"))</f>
        <v>Yes</v>
      </c>
      <c r="T179" s="54" t="n">
        <f aca="false">IF(D179="","",ROUND(SQRT(((D179+G179)*O179/100)^2+(J179*(D179+G179)*0.07933)^2),0))</f>
        <v>83</v>
      </c>
      <c r="U179" s="32"/>
    </row>
    <row r="180" customFormat="false" ht="15" hidden="false" customHeight="false" outlineLevel="0" collapsed="false">
      <c r="A180" s="32" t="s">
        <v>198</v>
      </c>
      <c r="B180" s="32" t="s">
        <v>333</v>
      </c>
      <c r="C180" s="32" t="s">
        <v>340</v>
      </c>
      <c r="D180" s="54" t="n">
        <v>380</v>
      </c>
      <c r="E180" s="54" t="n">
        <v>424</v>
      </c>
      <c r="F180" s="65" t="n">
        <f aca="false">IF(E180="","",D180-E180)</f>
        <v>-44</v>
      </c>
      <c r="G180" s="54" t="n">
        <v>323</v>
      </c>
      <c r="H180" s="54" t="n">
        <v>334</v>
      </c>
      <c r="I180" s="65" t="n">
        <f aca="false">IF(H180="","",G180-H180)</f>
        <v>-11</v>
      </c>
      <c r="J180" s="55" t="n">
        <f aca="false">IF(OR(D180="",D180+G180=0),"",D180/(D180+G180))</f>
        <v>0.540540540540541</v>
      </c>
      <c r="K180" s="55" t="n">
        <f aca="false">IF(E180="","",E180/(E180+H180))</f>
        <v>0.559366754617414</v>
      </c>
      <c r="L180" s="66" t="n">
        <f aca="false">IF(OR(K180="",J180=""),"",(J180-K180)*100)</f>
        <v>-1.88262140768737</v>
      </c>
      <c r="M180" s="36" t="n">
        <v>3.80517164421398</v>
      </c>
      <c r="N180" s="36" t="n">
        <v>2.06783357809369</v>
      </c>
      <c r="O180" s="36" t="n">
        <f aca="false">SQRT(M180^2+N180^2)</f>
        <v>4.33073515105944</v>
      </c>
      <c r="P180" s="55" t="n">
        <f aca="false">IF(J180="","",MAX(0,J180-1.96*O180/100))</f>
        <v>0.455658131579775</v>
      </c>
      <c r="Q180" s="55" t="n">
        <f aca="false">IF(J180="","",MIN(1,J180+1.96*O180/100))</f>
        <v>0.625422949501306</v>
      </c>
      <c r="R180" s="32" t="str">
        <f aca="false">IF(L180="","",IF(ABS(L180)&lt;=O180,"Yes","No"))</f>
        <v>Yes</v>
      </c>
      <c r="S180" s="32" t="str">
        <f aca="false">IF(L180="","",IF(ABS(L180)&lt;=1.96*O180,"Yes","No"))</f>
        <v>Yes</v>
      </c>
      <c r="T180" s="54" t="n">
        <f aca="false">IF(D180="","",ROUND(SQRT(((D180+G180)*O180/100)^2+(J180*(D180+G180)*0.07897)^2),0))</f>
        <v>43</v>
      </c>
      <c r="U180" s="32"/>
    </row>
    <row r="181" customFormat="false" ht="15" hidden="false" customHeight="false" outlineLevel="0" collapsed="false">
      <c r="A181" s="32" t="s">
        <v>198</v>
      </c>
      <c r="B181" s="32" t="s">
        <v>333</v>
      </c>
      <c r="C181" s="32" t="s">
        <v>341</v>
      </c>
      <c r="D181" s="54" t="n">
        <v>928</v>
      </c>
      <c r="E181" s="54" t="n">
        <v>1062</v>
      </c>
      <c r="F181" s="65" t="n">
        <f aca="false">IF(E181="","",D181-E181)</f>
        <v>-134</v>
      </c>
      <c r="G181" s="54" t="n">
        <v>912</v>
      </c>
      <c r="H181" s="54" t="n">
        <v>971</v>
      </c>
      <c r="I181" s="65" t="n">
        <f aca="false">IF(H181="","",G181-H181)</f>
        <v>-59</v>
      </c>
      <c r="J181" s="55" t="n">
        <f aca="false">IF(OR(D181="",D181+G181=0),"",D181/(D181+G181))</f>
        <v>0.504347826086957</v>
      </c>
      <c r="K181" s="55" t="n">
        <f aca="false">IF(E181="","",E181/(E181+H181))</f>
        <v>0.522380718150517</v>
      </c>
      <c r="L181" s="66" t="n">
        <f aca="false">IF(OR(K181="",J181=""),"",(J181-K181)*100)</f>
        <v>-1.803289206356</v>
      </c>
      <c r="M181" s="36" t="n">
        <v>3.65589688951442</v>
      </c>
      <c r="N181" s="36" t="n">
        <v>2.06783357809369</v>
      </c>
      <c r="O181" s="36" t="n">
        <f aca="false">SQRT(M181^2+N181^2)</f>
        <v>4.20018068342934</v>
      </c>
      <c r="P181" s="55" t="n">
        <f aca="false">IF(J181="","",MAX(0,J181-1.96*O181/100))</f>
        <v>0.422024284691741</v>
      </c>
      <c r="Q181" s="55" t="n">
        <f aca="false">IF(J181="","",MIN(1,J181+1.96*O181/100))</f>
        <v>0.586671367482172</v>
      </c>
      <c r="R181" s="32" t="str">
        <f aca="false">IF(L181="","",IF(ABS(L181)&lt;=O181,"Yes","No"))</f>
        <v>Yes</v>
      </c>
      <c r="S181" s="32" t="str">
        <f aca="false">IF(L181="","",IF(ABS(L181)&lt;=1.96*O181,"Yes","No"))</f>
        <v>Yes</v>
      </c>
      <c r="T181" s="54" t="n">
        <f aca="false">IF(D181="","",ROUND(SQRT(((D181+G181)*O181/100)^2+(J181*(D181+G181)*0.07933)^2),0))</f>
        <v>107</v>
      </c>
      <c r="U181" s="32"/>
    </row>
    <row r="182" customFormat="false" ht="15" hidden="false" customHeight="false" outlineLevel="0" collapsed="false">
      <c r="A182" s="32" t="s">
        <v>198</v>
      </c>
      <c r="B182" s="32" t="s">
        <v>342</v>
      </c>
      <c r="C182" s="32" t="s">
        <v>343</v>
      </c>
      <c r="D182" s="54" t="n">
        <v>751</v>
      </c>
      <c r="E182" s="54" t="n">
        <v>812</v>
      </c>
      <c r="F182" s="65" t="n">
        <f aca="false">IF(E182="","",D182-E182)</f>
        <v>-61</v>
      </c>
      <c r="G182" s="54" t="n">
        <v>726</v>
      </c>
      <c r="H182" s="54" t="n">
        <v>703</v>
      </c>
      <c r="I182" s="65" t="n">
        <f aca="false">IF(H182="","",G182-H182)</f>
        <v>23</v>
      </c>
      <c r="J182" s="55" t="n">
        <f aca="false">IF(OR(D182="",D182+G182=0),"",D182/(D182+G182))</f>
        <v>0.508463100880162</v>
      </c>
      <c r="K182" s="55" t="n">
        <f aca="false">IF(E182="","",E182/(E182+H182))</f>
        <v>0.535973597359736</v>
      </c>
      <c r="L182" s="66" t="n">
        <f aca="false">IF(OR(K182="",J182=""),"",(J182-K182)*100)</f>
        <v>-2.75104964795735</v>
      </c>
      <c r="M182" s="36" t="n">
        <v>3.65589688951442</v>
      </c>
      <c r="N182" s="36" t="n">
        <v>2.06783357809369</v>
      </c>
      <c r="O182" s="36" t="n">
        <f aca="false">SQRT(M182^2+N182^2)</f>
        <v>4.20018068342934</v>
      </c>
      <c r="P182" s="55" t="n">
        <f aca="false">IF(J182="","",MAX(0,J182-1.96*O182/100))</f>
        <v>0.426139559484947</v>
      </c>
      <c r="Q182" s="55" t="n">
        <f aca="false">IF(J182="","",MIN(1,J182+1.96*O182/100))</f>
        <v>0.590786642275378</v>
      </c>
      <c r="R182" s="32" t="str">
        <f aca="false">IF(L182="","",IF(ABS(L182)&lt;=O182,"Yes","No"))</f>
        <v>Yes</v>
      </c>
      <c r="S182" s="32" t="str">
        <f aca="false">IF(L182="","",IF(ABS(L182)&lt;=1.96*O182,"Yes","No"))</f>
        <v>Yes</v>
      </c>
      <c r="T182" s="54" t="n">
        <f aca="false">IF(D182="","",ROUND(SQRT(((D182+G182)*O182/100)^2+(J182*(D182+G182)*0.07933)^2),0))</f>
        <v>86</v>
      </c>
      <c r="U182" s="32"/>
    </row>
    <row r="183" customFormat="false" ht="15" hidden="false" customHeight="false" outlineLevel="0" collapsed="false">
      <c r="A183" s="32" t="s">
        <v>198</v>
      </c>
      <c r="B183" s="32" t="s">
        <v>342</v>
      </c>
      <c r="C183" s="32" t="s">
        <v>344</v>
      </c>
      <c r="D183" s="54" t="n">
        <v>1004</v>
      </c>
      <c r="E183" s="54" t="n">
        <v>1089</v>
      </c>
      <c r="F183" s="65" t="n">
        <f aca="false">IF(E183="","",D183-E183)</f>
        <v>-85</v>
      </c>
      <c r="G183" s="54" t="n">
        <v>1006</v>
      </c>
      <c r="H183" s="54" t="n">
        <v>1003</v>
      </c>
      <c r="I183" s="65" t="n">
        <f aca="false">IF(H183="","",G183-H183)</f>
        <v>3</v>
      </c>
      <c r="J183" s="55" t="n">
        <f aca="false">IF(OR(D183="",D183+G183=0),"",D183/(D183+G183))</f>
        <v>0.499502487562189</v>
      </c>
      <c r="K183" s="55" t="n">
        <f aca="false">IF(E183="","",E183/(E183+H183))</f>
        <v>0.520554493307839</v>
      </c>
      <c r="L183" s="66" t="n">
        <f aca="false">IF(OR(K183="",J183=""),"",(J183-K183)*100)</f>
        <v>-2.10520057456504</v>
      </c>
      <c r="M183" s="36" t="n">
        <v>3.65589688951442</v>
      </c>
      <c r="N183" s="36" t="n">
        <v>2.06783357809369</v>
      </c>
      <c r="O183" s="36" t="n">
        <f aca="false">SQRT(M183^2+N183^2)</f>
        <v>4.20018068342934</v>
      </c>
      <c r="P183" s="55" t="n">
        <f aca="false">IF(J183="","",MAX(0,J183-1.96*O183/100))</f>
        <v>0.417178946166974</v>
      </c>
      <c r="Q183" s="55" t="n">
        <f aca="false">IF(J183="","",MIN(1,J183+1.96*O183/100))</f>
        <v>0.581826028957404</v>
      </c>
      <c r="R183" s="32" t="str">
        <f aca="false">IF(L183="","",IF(ABS(L183)&lt;=O183,"Yes","No"))</f>
        <v>Yes</v>
      </c>
      <c r="S183" s="32" t="str">
        <f aca="false">IF(L183="","",IF(ABS(L183)&lt;=1.96*O183,"Yes","No"))</f>
        <v>Yes</v>
      </c>
      <c r="T183" s="54" t="n">
        <f aca="false">IF(D183="","",ROUND(SQRT(((D183+G183)*O183/100)^2+(J183*(D183+G183)*0.07933)^2),0))</f>
        <v>116</v>
      </c>
      <c r="U183" s="32"/>
    </row>
    <row r="184" customFormat="false" ht="15" hidden="false" customHeight="false" outlineLevel="0" collapsed="false">
      <c r="A184" s="32" t="s">
        <v>198</v>
      </c>
      <c r="B184" s="32" t="s">
        <v>342</v>
      </c>
      <c r="C184" s="32" t="s">
        <v>345</v>
      </c>
      <c r="D184" s="54" t="n">
        <v>651</v>
      </c>
      <c r="E184" s="54" t="n">
        <v>658</v>
      </c>
      <c r="F184" s="65" t="n">
        <f aca="false">IF(E184="","",D184-E184)</f>
        <v>-7</v>
      </c>
      <c r="G184" s="54" t="n">
        <v>664</v>
      </c>
      <c r="H184" s="54" t="n">
        <v>705</v>
      </c>
      <c r="I184" s="65" t="n">
        <f aca="false">IF(H184="","",G184-H184)</f>
        <v>-41</v>
      </c>
      <c r="J184" s="55" t="n">
        <f aca="false">IF(OR(D184="",D184+G184=0),"",D184/(D184+G184))</f>
        <v>0.495057034220532</v>
      </c>
      <c r="K184" s="55" t="n">
        <f aca="false">IF(E184="","",E184/(E184+H184))</f>
        <v>0.482758620689655</v>
      </c>
      <c r="L184" s="66" t="n">
        <f aca="false">IF(OR(K184="",J184=""),"",(J184-K184)*100)</f>
        <v>1.22984135308771</v>
      </c>
      <c r="M184" s="36" t="n">
        <v>3.65589688951442</v>
      </c>
      <c r="N184" s="36" t="n">
        <v>2.06783357809369</v>
      </c>
      <c r="O184" s="36" t="n">
        <f aca="false">SQRT(M184^2+N184^2)</f>
        <v>4.20018068342934</v>
      </c>
      <c r="P184" s="55" t="n">
        <f aca="false">IF(J184="","",MAX(0,J184-1.96*O184/100))</f>
        <v>0.412733492825317</v>
      </c>
      <c r="Q184" s="55" t="n">
        <f aca="false">IF(J184="","",MIN(1,J184+1.96*O184/100))</f>
        <v>0.577380575615747</v>
      </c>
      <c r="R184" s="32" t="str">
        <f aca="false">IF(L184="","",IF(ABS(L184)&lt;=O184,"Yes","No"))</f>
        <v>Yes</v>
      </c>
      <c r="S184" s="32" t="str">
        <f aca="false">IF(L184="","",IF(ABS(L184)&lt;=1.96*O184,"Yes","No"))</f>
        <v>Yes</v>
      </c>
      <c r="T184" s="54" t="n">
        <f aca="false">IF(D184="","",ROUND(SQRT(((D184+G184)*O184/100)^2+(J184*(D184+G184)*0.07933)^2),0))</f>
        <v>76</v>
      </c>
      <c r="U184" s="32"/>
    </row>
    <row r="185" customFormat="false" ht="15" hidden="false" customHeight="false" outlineLevel="0" collapsed="false">
      <c r="A185" s="32" t="s">
        <v>198</v>
      </c>
      <c r="B185" s="32" t="s">
        <v>342</v>
      </c>
      <c r="C185" s="32" t="s">
        <v>346</v>
      </c>
      <c r="D185" s="54" t="n">
        <v>484</v>
      </c>
      <c r="E185" s="54" t="n">
        <v>516</v>
      </c>
      <c r="F185" s="65" t="n">
        <f aca="false">IF(E185="","",D185-E185)</f>
        <v>-32</v>
      </c>
      <c r="G185" s="54" t="n">
        <v>377</v>
      </c>
      <c r="H185" s="54" t="n">
        <v>400</v>
      </c>
      <c r="I185" s="65" t="n">
        <f aca="false">IF(H185="","",G185-H185)</f>
        <v>-23</v>
      </c>
      <c r="J185" s="55" t="n">
        <f aca="false">IF(OR(D185="",D185+G185=0),"",D185/(D185+G185))</f>
        <v>0.562137049941928</v>
      </c>
      <c r="K185" s="55" t="n">
        <f aca="false">IF(E185="","",E185/(E185+H185))</f>
        <v>0.563318777292576</v>
      </c>
      <c r="L185" s="66" t="n">
        <f aca="false">IF(OR(K185="",J185=""),"",(J185-K185)*100)</f>
        <v>-0.118172735064837</v>
      </c>
      <c r="M185" s="36" t="n">
        <v>3.65589688951442</v>
      </c>
      <c r="N185" s="36" t="n">
        <v>2.06783357809369</v>
      </c>
      <c r="O185" s="36" t="n">
        <f aca="false">SQRT(M185^2+N185^2)</f>
        <v>4.20018068342934</v>
      </c>
      <c r="P185" s="55" t="n">
        <f aca="false">IF(J185="","",MAX(0,J185-1.96*O185/100))</f>
        <v>0.479813508546713</v>
      </c>
      <c r="Q185" s="55" t="n">
        <f aca="false">IF(J185="","",MIN(1,J185+1.96*O185/100))</f>
        <v>0.644460591337143</v>
      </c>
      <c r="R185" s="32" t="str">
        <f aca="false">IF(L185="","",IF(ABS(L185)&lt;=O185,"Yes","No"))</f>
        <v>Yes</v>
      </c>
      <c r="S185" s="32" t="str">
        <f aca="false">IF(L185="","",IF(ABS(L185)&lt;=1.96*O185,"Yes","No"))</f>
        <v>Yes</v>
      </c>
      <c r="T185" s="54" t="n">
        <f aca="false">IF(D185="","",ROUND(SQRT(((D185+G185)*O185/100)^2+(J185*(D185+G185)*0.07933)^2),0))</f>
        <v>53</v>
      </c>
      <c r="U185" s="32"/>
    </row>
    <row r="186" customFormat="false" ht="15" hidden="false" customHeight="false" outlineLevel="0" collapsed="false">
      <c r="A186" s="32" t="s">
        <v>198</v>
      </c>
      <c r="B186" s="32" t="s">
        <v>342</v>
      </c>
      <c r="C186" s="32" t="s">
        <v>347</v>
      </c>
      <c r="D186" s="54" t="n">
        <v>1276</v>
      </c>
      <c r="E186" s="54" t="n">
        <v>1409</v>
      </c>
      <c r="F186" s="65" t="n">
        <f aca="false">IF(E186="","",D186-E186)</f>
        <v>-133</v>
      </c>
      <c r="G186" s="54" t="n">
        <v>1213</v>
      </c>
      <c r="H186" s="54" t="n">
        <v>1142</v>
      </c>
      <c r="I186" s="65" t="n">
        <f aca="false">IF(H186="","",G186-H186)</f>
        <v>71</v>
      </c>
      <c r="J186" s="55" t="n">
        <f aca="false">IF(OR(D186="",D186+G186=0),"",D186/(D186+G186))</f>
        <v>0.512655685014062</v>
      </c>
      <c r="K186" s="55" t="n">
        <f aca="false">IF(E186="","",E186/(E186+H186))</f>
        <v>0.552332418659349</v>
      </c>
      <c r="L186" s="66" t="n">
        <f aca="false">IF(OR(K186="",J186=""),"",(J186-K186)*100)</f>
        <v>-3.96767336452873</v>
      </c>
      <c r="M186" s="36" t="n">
        <v>3.65589688951442</v>
      </c>
      <c r="N186" s="36" t="n">
        <v>2.06783357809369</v>
      </c>
      <c r="O186" s="36" t="n">
        <f aca="false">SQRT(M186^2+N186^2)</f>
        <v>4.20018068342934</v>
      </c>
      <c r="P186" s="55" t="n">
        <f aca="false">IF(J186="","",MAX(0,J186-1.96*O186/100))</f>
        <v>0.430332143618847</v>
      </c>
      <c r="Q186" s="55" t="n">
        <f aca="false">IF(J186="","",MIN(1,J186+1.96*O186/100))</f>
        <v>0.594979226409277</v>
      </c>
      <c r="R186" s="32" t="str">
        <f aca="false">IF(L186="","",IF(ABS(L186)&lt;=O186,"Yes","No"))</f>
        <v>Yes</v>
      </c>
      <c r="S186" s="32" t="str">
        <f aca="false">IF(L186="","",IF(ABS(L186)&lt;=1.96*O186,"Yes","No"))</f>
        <v>Yes</v>
      </c>
      <c r="T186" s="54" t="n">
        <f aca="false">IF(D186="","",ROUND(SQRT(((D186+G186)*O186/100)^2+(J186*(D186+G186)*0.07933)^2),0))</f>
        <v>146</v>
      </c>
      <c r="U186" s="32"/>
    </row>
    <row r="187" customFormat="false" ht="15" hidden="false" customHeight="false" outlineLevel="0" collapsed="false">
      <c r="A187" s="32" t="s">
        <v>198</v>
      </c>
      <c r="B187" s="32" t="s">
        <v>342</v>
      </c>
      <c r="C187" s="32" t="s">
        <v>348</v>
      </c>
      <c r="D187" s="54" t="n">
        <v>448</v>
      </c>
      <c r="E187" s="54" t="n">
        <v>513</v>
      </c>
      <c r="F187" s="65" t="n">
        <f aca="false">IF(E187="","",D187-E187)</f>
        <v>-65</v>
      </c>
      <c r="G187" s="54" t="n">
        <v>361</v>
      </c>
      <c r="H187" s="54" t="n">
        <v>429</v>
      </c>
      <c r="I187" s="65" t="n">
        <f aca="false">IF(H187="","",G187-H187)</f>
        <v>-68</v>
      </c>
      <c r="J187" s="55" t="n">
        <f aca="false">IF(OR(D187="",D187+G187=0),"",D187/(D187+G187))</f>
        <v>0.553770086526576</v>
      </c>
      <c r="K187" s="55" t="n">
        <f aca="false">IF(E187="","",E187/(E187+H187))</f>
        <v>0.544585987261147</v>
      </c>
      <c r="L187" s="66" t="n">
        <f aca="false">IF(OR(K187="",J187=""),"",(J187-K187)*100)</f>
        <v>0.918409926542951</v>
      </c>
      <c r="M187" s="36" t="n">
        <v>3.80517164421398</v>
      </c>
      <c r="N187" s="36" t="n">
        <v>2.06783357809369</v>
      </c>
      <c r="O187" s="36" t="n">
        <f aca="false">SQRT(M187^2+N187^2)</f>
        <v>4.33073515105944</v>
      </c>
      <c r="P187" s="55" t="n">
        <f aca="false">IF(J187="","",MAX(0,J187-1.96*O187/100))</f>
        <v>0.468887677565811</v>
      </c>
      <c r="Q187" s="55" t="n">
        <f aca="false">IF(J187="","",MIN(1,J187+1.96*O187/100))</f>
        <v>0.638652495487341</v>
      </c>
      <c r="R187" s="32" t="str">
        <f aca="false">IF(L187="","",IF(ABS(L187)&lt;=O187,"Yes","No"))</f>
        <v>Yes</v>
      </c>
      <c r="S187" s="32" t="str">
        <f aca="false">IF(L187="","",IF(ABS(L187)&lt;=1.96*O187,"Yes","No"))</f>
        <v>Yes</v>
      </c>
      <c r="T187" s="54" t="n">
        <f aca="false">IF(D187="","",ROUND(SQRT(((D187+G187)*O187/100)^2+(J187*(D187+G187)*0.07897)^2),0))</f>
        <v>50</v>
      </c>
      <c r="U187" s="32"/>
    </row>
    <row r="188" customFormat="false" ht="15" hidden="false" customHeight="false" outlineLevel="0" collapsed="false">
      <c r="A188" s="32" t="s">
        <v>198</v>
      </c>
      <c r="B188" s="32" t="s">
        <v>342</v>
      </c>
      <c r="C188" s="32" t="s">
        <v>349</v>
      </c>
      <c r="D188" s="54" t="n">
        <v>461</v>
      </c>
      <c r="E188" s="54" t="n">
        <v>494</v>
      </c>
      <c r="F188" s="65" t="n">
        <f aca="false">IF(E188="","",D188-E188)</f>
        <v>-33</v>
      </c>
      <c r="G188" s="54" t="n">
        <v>400</v>
      </c>
      <c r="H188" s="54" t="n">
        <v>404</v>
      </c>
      <c r="I188" s="65" t="n">
        <f aca="false">IF(H188="","",G188-H188)</f>
        <v>-4</v>
      </c>
      <c r="J188" s="55" t="n">
        <f aca="false">IF(OR(D188="",D188+G188=0),"",D188/(D188+G188))</f>
        <v>0.535423925667828</v>
      </c>
      <c r="K188" s="55" t="n">
        <f aca="false">IF(E188="","",E188/(E188+H188))</f>
        <v>0.55011135857461</v>
      </c>
      <c r="L188" s="66" t="n">
        <f aca="false">IF(OR(K188="",J188=""),"",(J188-K188)*100)</f>
        <v>-1.46874329067821</v>
      </c>
      <c r="M188" s="36" t="n">
        <v>3.65589688951442</v>
      </c>
      <c r="N188" s="36" t="n">
        <v>2.06783357809369</v>
      </c>
      <c r="O188" s="36" t="n">
        <f aca="false">SQRT(M188^2+N188^2)</f>
        <v>4.20018068342934</v>
      </c>
      <c r="P188" s="55" t="n">
        <f aca="false">IF(J188="","",MAX(0,J188-1.96*O188/100))</f>
        <v>0.453100384272613</v>
      </c>
      <c r="Q188" s="55" t="n">
        <f aca="false">IF(J188="","",MIN(1,J188+1.96*O188/100))</f>
        <v>0.617747467063043</v>
      </c>
      <c r="R188" s="32" t="str">
        <f aca="false">IF(L188="","",IF(ABS(L188)&lt;=O188,"Yes","No"))</f>
        <v>Yes</v>
      </c>
      <c r="S188" s="32" t="str">
        <f aca="false">IF(L188="","",IF(ABS(L188)&lt;=1.96*O188,"Yes","No"))</f>
        <v>Yes</v>
      </c>
      <c r="T188" s="54" t="n">
        <f aca="false">IF(D188="","",ROUND(SQRT(((D188+G188)*O188/100)^2+(J188*(D188+G188)*0.07933)^2),0))</f>
        <v>51</v>
      </c>
      <c r="U188" s="32"/>
    </row>
    <row r="189" customFormat="false" ht="15" hidden="false" customHeight="false" outlineLevel="0" collapsed="false">
      <c r="A189" s="32" t="s">
        <v>198</v>
      </c>
      <c r="B189" s="32" t="s">
        <v>342</v>
      </c>
      <c r="C189" s="32" t="s">
        <v>350</v>
      </c>
      <c r="D189" s="54" t="n">
        <v>537</v>
      </c>
      <c r="E189" s="54" t="n">
        <v>518</v>
      </c>
      <c r="F189" s="65" t="n">
        <f aca="false">IF(E189="","",D189-E189)</f>
        <v>19</v>
      </c>
      <c r="G189" s="54" t="n">
        <v>440</v>
      </c>
      <c r="H189" s="54" t="n">
        <v>471</v>
      </c>
      <c r="I189" s="65" t="n">
        <f aca="false">IF(H189="","",G189-H189)</f>
        <v>-31</v>
      </c>
      <c r="J189" s="55" t="n">
        <f aca="false">IF(OR(D189="",D189+G189=0),"",D189/(D189+G189))</f>
        <v>0.5496417604913</v>
      </c>
      <c r="K189" s="55" t="n">
        <f aca="false">IF(E189="","",E189/(E189+H189))</f>
        <v>0.52376137512639</v>
      </c>
      <c r="L189" s="66" t="n">
        <f aca="false">IF(OR(K189="",J189=""),"",(J189-K189)*100)</f>
        <v>2.58803853649096</v>
      </c>
      <c r="M189" s="36" t="n">
        <v>3.65589688951442</v>
      </c>
      <c r="N189" s="36" t="n">
        <v>2.06783357809369</v>
      </c>
      <c r="O189" s="36" t="n">
        <f aca="false">SQRT(M189^2+N189^2)</f>
        <v>4.20018068342934</v>
      </c>
      <c r="P189" s="55" t="n">
        <f aca="false">IF(J189="","",MAX(0,J189-1.96*O189/100))</f>
        <v>0.467318219096085</v>
      </c>
      <c r="Q189" s="55" t="n">
        <f aca="false">IF(J189="","",MIN(1,J189+1.96*O189/100))</f>
        <v>0.631965301886515</v>
      </c>
      <c r="R189" s="32" t="str">
        <f aca="false">IF(L189="","",IF(ABS(L189)&lt;=O189,"Yes","No"))</f>
        <v>Yes</v>
      </c>
      <c r="S189" s="32" t="str">
        <f aca="false">IF(L189="","",IF(ABS(L189)&lt;=1.96*O189,"Yes","No"))</f>
        <v>Yes</v>
      </c>
      <c r="T189" s="54" t="n">
        <f aca="false">IF(D189="","",ROUND(SQRT(((D189+G189)*O189/100)^2+(J189*(D189+G189)*0.07933)^2),0))</f>
        <v>59</v>
      </c>
      <c r="U189" s="32"/>
    </row>
    <row r="190" customFormat="false" ht="15" hidden="false" customHeight="false" outlineLevel="0" collapsed="false">
      <c r="A190" s="32" t="s">
        <v>198</v>
      </c>
      <c r="B190" s="32" t="s">
        <v>351</v>
      </c>
      <c r="C190" s="32" t="s">
        <v>352</v>
      </c>
      <c r="D190" s="54" t="n">
        <v>1037</v>
      </c>
      <c r="E190" s="54" t="n">
        <v>1212</v>
      </c>
      <c r="F190" s="65" t="n">
        <f aca="false">IF(E190="","",D190-E190)</f>
        <v>-175</v>
      </c>
      <c r="G190" s="54" t="n">
        <v>1226</v>
      </c>
      <c r="H190" s="54" t="n">
        <v>1282</v>
      </c>
      <c r="I190" s="65" t="n">
        <f aca="false">IF(H190="","",G190-H190)</f>
        <v>-56</v>
      </c>
      <c r="J190" s="55" t="n">
        <f aca="false">IF(OR(D190="",D190+G190=0),"",D190/(D190+G190))</f>
        <v>0.458241272646929</v>
      </c>
      <c r="K190" s="55" t="n">
        <f aca="false">IF(E190="","",E190/(E190+H190))</f>
        <v>0.485966319165998</v>
      </c>
      <c r="L190" s="66" t="n">
        <f aca="false">IF(OR(K190="",J190=""),"",(J190-K190)*100)</f>
        <v>-2.77250465190695</v>
      </c>
      <c r="M190" s="36" t="n">
        <v>3.65589688951442</v>
      </c>
      <c r="N190" s="36" t="n">
        <v>2.06783357809369</v>
      </c>
      <c r="O190" s="36" t="n">
        <f aca="false">SQRT(M190^2+N190^2)</f>
        <v>4.20018068342934</v>
      </c>
      <c r="P190" s="55" t="n">
        <f aca="false">IF(J190="","",MAX(0,J190-1.96*O190/100))</f>
        <v>0.375917731251714</v>
      </c>
      <c r="Q190" s="55" t="n">
        <f aca="false">IF(J190="","",MIN(1,J190+1.96*O190/100))</f>
        <v>0.540564814042144</v>
      </c>
      <c r="R190" s="32" t="str">
        <f aca="false">IF(L190="","",IF(ABS(L190)&lt;=O190,"Yes","No"))</f>
        <v>Yes</v>
      </c>
      <c r="S190" s="32" t="str">
        <f aca="false">IF(L190="","",IF(ABS(L190)&lt;=1.96*O190,"Yes","No"))</f>
        <v>Yes</v>
      </c>
      <c r="T190" s="54" t="n">
        <f aca="false">IF(D190="","",ROUND(SQRT(((D190+G190)*O190/100)^2+(J190*(D190+G190)*0.07933)^2),0))</f>
        <v>126</v>
      </c>
      <c r="U190" s="32"/>
    </row>
    <row r="191" customFormat="false" ht="15" hidden="false" customHeight="false" outlineLevel="0" collapsed="false">
      <c r="A191" s="32" t="s">
        <v>198</v>
      </c>
      <c r="B191" s="32" t="s">
        <v>351</v>
      </c>
      <c r="C191" s="32" t="s">
        <v>353</v>
      </c>
      <c r="D191" s="54" t="n">
        <v>720</v>
      </c>
      <c r="E191" s="54" t="n">
        <v>820</v>
      </c>
      <c r="F191" s="65" t="n">
        <f aca="false">IF(E191="","",D191-E191)</f>
        <v>-100</v>
      </c>
      <c r="G191" s="54" t="n">
        <v>1147</v>
      </c>
      <c r="H191" s="54" t="n">
        <v>1168</v>
      </c>
      <c r="I191" s="65" t="n">
        <f aca="false">IF(H191="","",G191-H191)</f>
        <v>-21</v>
      </c>
      <c r="J191" s="55" t="n">
        <f aca="false">IF(OR(D191="",D191+G191=0),"",D191/(D191+G191))</f>
        <v>0.385645420460632</v>
      </c>
      <c r="K191" s="55" t="n">
        <f aca="false">IF(E191="","",E191/(E191+H191))</f>
        <v>0.412474849094567</v>
      </c>
      <c r="L191" s="66" t="n">
        <f aca="false">IF(OR(K191="",J191=""),"",(J191-K191)*100)</f>
        <v>-2.68294286339353</v>
      </c>
      <c r="M191" s="36" t="n">
        <v>3.65589688951442</v>
      </c>
      <c r="N191" s="36" t="n">
        <v>2.06783357809369</v>
      </c>
      <c r="O191" s="36" t="n">
        <f aca="false">SQRT(M191^2+N191^2)</f>
        <v>4.20018068342934</v>
      </c>
      <c r="P191" s="55" t="n">
        <f aca="false">IF(J191="","",MAX(0,J191-1.96*O191/100))</f>
        <v>0.303321879065417</v>
      </c>
      <c r="Q191" s="55" t="n">
        <f aca="false">IF(J191="","",MIN(1,J191+1.96*O191/100))</f>
        <v>0.467968961855847</v>
      </c>
      <c r="R191" s="32" t="str">
        <f aca="false">IF(L191="","",IF(ABS(L191)&lt;=O191,"Yes","No"))</f>
        <v>Yes</v>
      </c>
      <c r="S191" s="32" t="str">
        <f aca="false">IF(L191="","",IF(ABS(L191)&lt;=1.96*O191,"Yes","No"))</f>
        <v>Yes</v>
      </c>
      <c r="T191" s="54" t="n">
        <f aca="false">IF(D191="","",ROUND(SQRT(((D191+G191)*O191/100)^2+(J191*(D191+G191)*0.07933)^2),0))</f>
        <v>97</v>
      </c>
      <c r="U191" s="32"/>
    </row>
    <row r="192" customFormat="false" ht="15" hidden="false" customHeight="false" outlineLevel="0" collapsed="false">
      <c r="A192" s="32" t="s">
        <v>198</v>
      </c>
      <c r="B192" s="32" t="s">
        <v>354</v>
      </c>
      <c r="C192" s="32" t="s">
        <v>355</v>
      </c>
      <c r="D192" s="54" t="n">
        <v>814</v>
      </c>
      <c r="E192" s="54" t="n">
        <v>888</v>
      </c>
      <c r="F192" s="65" t="n">
        <f aca="false">IF(E192="","",D192-E192)</f>
        <v>-74</v>
      </c>
      <c r="G192" s="54" t="n">
        <v>827</v>
      </c>
      <c r="H192" s="54" t="n">
        <v>859</v>
      </c>
      <c r="I192" s="65" t="n">
        <f aca="false">IF(H192="","",G192-H192)</f>
        <v>-32</v>
      </c>
      <c r="J192" s="55" t="n">
        <f aca="false">IF(OR(D192="",D192+G192=0),"",D192/(D192+G192))</f>
        <v>0.496039000609385</v>
      </c>
      <c r="K192" s="55" t="n">
        <f aca="false">IF(E192="","",E192/(E192+H192))</f>
        <v>0.508299942759016</v>
      </c>
      <c r="L192" s="66" t="n">
        <f aca="false">IF(OR(K192="",J192=""),"",(J192-K192)*100)</f>
        <v>-1.2260942149631</v>
      </c>
      <c r="M192" s="36" t="n">
        <v>3.65589688951442</v>
      </c>
      <c r="N192" s="36" t="n">
        <v>2.06783357809369</v>
      </c>
      <c r="O192" s="36" t="n">
        <f aca="false">SQRT(M192^2+N192^2)</f>
        <v>4.20018068342934</v>
      </c>
      <c r="P192" s="55" t="n">
        <f aca="false">IF(J192="","",MAX(0,J192-1.96*O192/100))</f>
        <v>0.413715459214169</v>
      </c>
      <c r="Q192" s="55" t="n">
        <f aca="false">IF(J192="","",MIN(1,J192+1.96*O192/100))</f>
        <v>0.5783625420046</v>
      </c>
      <c r="R192" s="32" t="str">
        <f aca="false">IF(L192="","",IF(ABS(L192)&lt;=O192,"Yes","No"))</f>
        <v>Yes</v>
      </c>
      <c r="S192" s="32" t="str">
        <f aca="false">IF(L192="","",IF(ABS(L192)&lt;=1.96*O192,"Yes","No"))</f>
        <v>Yes</v>
      </c>
      <c r="T192" s="54" t="n">
        <f aca="false">IF(D192="","",ROUND(SQRT(((D192+G192)*O192/100)^2+(J192*(D192+G192)*0.07933)^2),0))</f>
        <v>94</v>
      </c>
      <c r="U192" s="32"/>
    </row>
    <row r="193" customFormat="false" ht="15" hidden="false" customHeight="false" outlineLevel="0" collapsed="false">
      <c r="A193" s="32" t="s">
        <v>198</v>
      </c>
      <c r="B193" s="32" t="s">
        <v>354</v>
      </c>
      <c r="C193" s="32" t="s">
        <v>356</v>
      </c>
      <c r="D193" s="54" t="n">
        <v>529</v>
      </c>
      <c r="E193" s="54" t="n">
        <v>590</v>
      </c>
      <c r="F193" s="65" t="n">
        <f aca="false">IF(E193="","",D193-E193)</f>
        <v>-61</v>
      </c>
      <c r="G193" s="54" t="n">
        <v>565</v>
      </c>
      <c r="H193" s="54" t="n">
        <v>646</v>
      </c>
      <c r="I193" s="65" t="n">
        <f aca="false">IF(H193="","",G193-H193)</f>
        <v>-81</v>
      </c>
      <c r="J193" s="55" t="n">
        <f aca="false">IF(OR(D193="",D193+G193=0),"",D193/(D193+G193))</f>
        <v>0.483546617915905</v>
      </c>
      <c r="K193" s="55" t="n">
        <f aca="false">IF(E193="","",E193/(E193+H193))</f>
        <v>0.477346278317152</v>
      </c>
      <c r="L193" s="66" t="n">
        <f aca="false">IF(OR(K193="",J193=""),"",(J193-K193)*100)</f>
        <v>0.620033959875282</v>
      </c>
      <c r="M193" s="36" t="n">
        <v>3.65589688951442</v>
      </c>
      <c r="N193" s="36" t="n">
        <v>2.06783357809369</v>
      </c>
      <c r="O193" s="36" t="n">
        <f aca="false">SQRT(M193^2+N193^2)</f>
        <v>4.20018068342934</v>
      </c>
      <c r="P193" s="55" t="n">
        <f aca="false">IF(J193="","",MAX(0,J193-1.96*O193/100))</f>
        <v>0.40122307652069</v>
      </c>
      <c r="Q193" s="55" t="n">
        <f aca="false">IF(J193="","",MIN(1,J193+1.96*O193/100))</f>
        <v>0.56587015931112</v>
      </c>
      <c r="R193" s="32" t="str">
        <f aca="false">IF(L193="","",IF(ABS(L193)&lt;=O193,"Yes","No"))</f>
        <v>Yes</v>
      </c>
      <c r="S193" s="32" t="str">
        <f aca="false">IF(L193="","",IF(ABS(L193)&lt;=1.96*O193,"Yes","No"))</f>
        <v>Yes</v>
      </c>
      <c r="T193" s="54" t="n">
        <f aca="false">IF(D193="","",ROUND(SQRT(((D193+G193)*O193/100)^2+(J193*(D193+G193)*0.07933)^2),0))</f>
        <v>62</v>
      </c>
      <c r="U193" s="32"/>
    </row>
    <row r="194" customFormat="false" ht="15" hidden="false" customHeight="false" outlineLevel="0" collapsed="false">
      <c r="A194" s="32" t="s">
        <v>198</v>
      </c>
      <c r="B194" s="32" t="s">
        <v>354</v>
      </c>
      <c r="C194" s="32" t="s">
        <v>357</v>
      </c>
      <c r="D194" s="54" t="n">
        <v>422</v>
      </c>
      <c r="E194" s="54" t="n">
        <v>498</v>
      </c>
      <c r="F194" s="65" t="n">
        <f aca="false">IF(E194="","",D194-E194)</f>
        <v>-76</v>
      </c>
      <c r="G194" s="54" t="n">
        <v>459</v>
      </c>
      <c r="H194" s="54" t="n">
        <v>506</v>
      </c>
      <c r="I194" s="65" t="n">
        <f aca="false">IF(H194="","",G194-H194)</f>
        <v>-47</v>
      </c>
      <c r="J194" s="55" t="n">
        <f aca="false">IF(OR(D194="",D194+G194=0),"",D194/(D194+G194))</f>
        <v>0.47900113507378</v>
      </c>
      <c r="K194" s="55" t="n">
        <f aca="false">IF(E194="","",E194/(E194+H194))</f>
        <v>0.49601593625498</v>
      </c>
      <c r="L194" s="66" t="n">
        <f aca="false">IF(OR(K194="",J194=""),"",(J194-K194)*100)</f>
        <v>-1.70148011812003</v>
      </c>
      <c r="M194" s="36" t="n">
        <v>3.65589688951442</v>
      </c>
      <c r="N194" s="36" t="n">
        <v>2.06783357809369</v>
      </c>
      <c r="O194" s="36" t="n">
        <f aca="false">SQRT(M194^2+N194^2)</f>
        <v>4.20018068342934</v>
      </c>
      <c r="P194" s="55" t="n">
        <f aca="false">IF(J194="","",MAX(0,J194-1.96*O194/100))</f>
        <v>0.396677593678565</v>
      </c>
      <c r="Q194" s="55" t="n">
        <f aca="false">IF(J194="","",MIN(1,J194+1.96*O194/100))</f>
        <v>0.561324676468995</v>
      </c>
      <c r="R194" s="32" t="str">
        <f aca="false">IF(L194="","",IF(ABS(L194)&lt;=O194,"Yes","No"))</f>
        <v>Yes</v>
      </c>
      <c r="S194" s="32" t="str">
        <f aca="false">IF(L194="","",IF(ABS(L194)&lt;=1.96*O194,"Yes","No"))</f>
        <v>Yes</v>
      </c>
      <c r="T194" s="54" t="n">
        <f aca="false">IF(D194="","",ROUND(SQRT(((D194+G194)*O194/100)^2+(J194*(D194+G194)*0.07933)^2),0))</f>
        <v>50</v>
      </c>
      <c r="U194" s="32"/>
    </row>
    <row r="195" customFormat="false" ht="15" hidden="false" customHeight="false" outlineLevel="0" collapsed="false">
      <c r="A195" s="32" t="s">
        <v>198</v>
      </c>
      <c r="B195" s="32" t="s">
        <v>354</v>
      </c>
      <c r="C195" s="32" t="s">
        <v>358</v>
      </c>
      <c r="D195" s="54" t="n">
        <v>1195</v>
      </c>
      <c r="E195" s="54" t="n">
        <v>1289</v>
      </c>
      <c r="F195" s="65" t="n">
        <f aca="false">IF(E195="","",D195-E195)</f>
        <v>-94</v>
      </c>
      <c r="G195" s="54" t="n">
        <v>1252</v>
      </c>
      <c r="H195" s="54" t="n">
        <v>1351</v>
      </c>
      <c r="I195" s="65" t="n">
        <f aca="false">IF(H195="","",G195-H195)</f>
        <v>-99</v>
      </c>
      <c r="J195" s="55" t="n">
        <f aca="false">IF(OR(D195="",D195+G195=0),"",D195/(D195+G195))</f>
        <v>0.488353085410707</v>
      </c>
      <c r="K195" s="55" t="n">
        <f aca="false">IF(E195="","",E195/(E195+H195))</f>
        <v>0.488257575757576</v>
      </c>
      <c r="L195" s="66" t="n">
        <f aca="false">IF(OR(K195="",J195=""),"",(J195-K195)*100)</f>
        <v>0.00955096531312094</v>
      </c>
      <c r="M195" s="36" t="n">
        <v>3.65589688951442</v>
      </c>
      <c r="N195" s="36" t="n">
        <v>2.06783357809369</v>
      </c>
      <c r="O195" s="36" t="n">
        <f aca="false">SQRT(M195^2+N195^2)</f>
        <v>4.20018068342934</v>
      </c>
      <c r="P195" s="55" t="n">
        <f aca="false">IF(J195="","",MAX(0,J195-1.96*O195/100))</f>
        <v>0.406029544015492</v>
      </c>
      <c r="Q195" s="55" t="n">
        <f aca="false">IF(J195="","",MIN(1,J195+1.96*O195/100))</f>
        <v>0.570676626805922</v>
      </c>
      <c r="R195" s="32" t="str">
        <f aca="false">IF(L195="","",IF(ABS(L195)&lt;=O195,"Yes","No"))</f>
        <v>Yes</v>
      </c>
      <c r="S195" s="32" t="str">
        <f aca="false">IF(L195="","",IF(ABS(L195)&lt;=1.96*O195,"Yes","No"))</f>
        <v>Yes</v>
      </c>
      <c r="T195" s="54" t="n">
        <f aca="false">IF(D195="","",ROUND(SQRT(((D195+G195)*O195/100)^2+(J195*(D195+G195)*0.07933)^2),0))</f>
        <v>140</v>
      </c>
      <c r="U195" s="32"/>
    </row>
    <row r="196" customFormat="false" ht="15" hidden="false" customHeight="false" outlineLevel="0" collapsed="false">
      <c r="A196" s="32" t="s">
        <v>198</v>
      </c>
      <c r="B196" s="32" t="s">
        <v>354</v>
      </c>
      <c r="C196" s="32" t="s">
        <v>359</v>
      </c>
      <c r="D196" s="54" t="n">
        <v>503</v>
      </c>
      <c r="E196" s="54" t="n">
        <v>559</v>
      </c>
      <c r="F196" s="65" t="n">
        <f aca="false">IF(E196="","",D196-E196)</f>
        <v>-56</v>
      </c>
      <c r="G196" s="54" t="n">
        <v>532</v>
      </c>
      <c r="H196" s="54" t="n">
        <v>520</v>
      </c>
      <c r="I196" s="65" t="n">
        <f aca="false">IF(H196="","",G196-H196)</f>
        <v>12</v>
      </c>
      <c r="J196" s="55" t="n">
        <f aca="false">IF(OR(D196="",D196+G196=0),"",D196/(D196+G196))</f>
        <v>0.485990338164251</v>
      </c>
      <c r="K196" s="55" t="n">
        <f aca="false">IF(E196="","",E196/(E196+H196))</f>
        <v>0.518072289156627</v>
      </c>
      <c r="L196" s="66" t="n">
        <f aca="false">IF(OR(K196="",J196=""),"",(J196-K196)*100)</f>
        <v>-3.20819509923753</v>
      </c>
      <c r="M196" s="36" t="n">
        <v>3.65589688951442</v>
      </c>
      <c r="N196" s="36" t="n">
        <v>2.06783357809369</v>
      </c>
      <c r="O196" s="36" t="n">
        <f aca="false">SQRT(M196^2+N196^2)</f>
        <v>4.20018068342934</v>
      </c>
      <c r="P196" s="55" t="n">
        <f aca="false">IF(J196="","",MAX(0,J196-1.96*O196/100))</f>
        <v>0.403666796769036</v>
      </c>
      <c r="Q196" s="55" t="n">
        <f aca="false">IF(J196="","",MIN(1,J196+1.96*O196/100))</f>
        <v>0.568313879559466</v>
      </c>
      <c r="R196" s="32" t="str">
        <f aca="false">IF(L196="","",IF(ABS(L196)&lt;=O196,"Yes","No"))</f>
        <v>Yes</v>
      </c>
      <c r="S196" s="32" t="str">
        <f aca="false">IF(L196="","",IF(ABS(L196)&lt;=1.96*O196,"Yes","No"))</f>
        <v>Yes</v>
      </c>
      <c r="T196" s="54" t="n">
        <f aca="false">IF(D196="","",ROUND(SQRT(((D196+G196)*O196/100)^2+(J196*(D196+G196)*0.07933)^2),0))</f>
        <v>59</v>
      </c>
      <c r="U196" s="32"/>
    </row>
    <row r="197" customFormat="false" ht="15" hidden="false" customHeight="false" outlineLevel="0" collapsed="false">
      <c r="A197" s="32" t="s">
        <v>198</v>
      </c>
      <c r="B197" s="32" t="s">
        <v>354</v>
      </c>
      <c r="C197" s="32" t="s">
        <v>360</v>
      </c>
      <c r="D197" s="54" t="n">
        <v>498</v>
      </c>
      <c r="E197" s="54" t="n">
        <v>582</v>
      </c>
      <c r="F197" s="65" t="n">
        <f aca="false">IF(E197="","",D197-E197)</f>
        <v>-84</v>
      </c>
      <c r="G197" s="54" t="n">
        <v>483</v>
      </c>
      <c r="H197" s="54" t="n">
        <v>487</v>
      </c>
      <c r="I197" s="65" t="n">
        <f aca="false">IF(H197="","",G197-H197)</f>
        <v>-4</v>
      </c>
      <c r="J197" s="55" t="n">
        <f aca="false">IF(OR(D197="",D197+G197=0),"",D197/(D197+G197))</f>
        <v>0.507645259938838</v>
      </c>
      <c r="K197" s="55" t="n">
        <f aca="false">IF(E197="","",E197/(E197+H197))</f>
        <v>0.5444340505145</v>
      </c>
      <c r="L197" s="66" t="n">
        <f aca="false">IF(OR(K197="",J197=""),"",(J197-K197)*100)</f>
        <v>-3.67887905756616</v>
      </c>
      <c r="M197" s="36" t="n">
        <v>3.65589688951442</v>
      </c>
      <c r="N197" s="36" t="n">
        <v>2.06783357809369</v>
      </c>
      <c r="O197" s="36" t="n">
        <f aca="false">SQRT(M197^2+N197^2)</f>
        <v>4.20018068342934</v>
      </c>
      <c r="P197" s="55" t="n">
        <f aca="false">IF(J197="","",MAX(0,J197-1.96*O197/100))</f>
        <v>0.425321718543623</v>
      </c>
      <c r="Q197" s="55" t="n">
        <f aca="false">IF(J197="","",MIN(1,J197+1.96*O197/100))</f>
        <v>0.589968801334053</v>
      </c>
      <c r="R197" s="32" t="str">
        <f aca="false">IF(L197="","",IF(ABS(L197)&lt;=O197,"Yes","No"))</f>
        <v>Yes</v>
      </c>
      <c r="S197" s="32" t="str">
        <f aca="false">IF(L197="","",IF(ABS(L197)&lt;=1.96*O197,"Yes","No"))</f>
        <v>Yes</v>
      </c>
      <c r="T197" s="54" t="n">
        <f aca="false">IF(D197="","",ROUND(SQRT(((D197+G197)*O197/100)^2+(J197*(D197+G197)*0.07933)^2),0))</f>
        <v>57</v>
      </c>
      <c r="U197" s="32"/>
    </row>
    <row r="198" customFormat="false" ht="15" hidden="false" customHeight="false" outlineLevel="0" collapsed="false">
      <c r="A198" s="32" t="s">
        <v>198</v>
      </c>
      <c r="B198" s="32" t="s">
        <v>361</v>
      </c>
      <c r="C198" s="32" t="s">
        <v>362</v>
      </c>
      <c r="D198" s="54" t="n">
        <v>165</v>
      </c>
      <c r="E198" s="54" t="n">
        <v>188</v>
      </c>
      <c r="F198" s="65" t="n">
        <f aca="false">IF(E198="","",D198-E198)</f>
        <v>-23</v>
      </c>
      <c r="G198" s="54" t="n">
        <v>355</v>
      </c>
      <c r="H198" s="54" t="n">
        <v>395</v>
      </c>
      <c r="I198" s="65" t="n">
        <f aca="false">IF(H198="","",G198-H198)</f>
        <v>-40</v>
      </c>
      <c r="J198" s="55" t="n">
        <f aca="false">IF(OR(D198="",D198+G198=0),"",D198/(D198+G198))</f>
        <v>0.317307692307692</v>
      </c>
      <c r="K198" s="55" t="n">
        <f aca="false">IF(E198="","",E198/(E198+H198))</f>
        <v>0.322469982847341</v>
      </c>
      <c r="L198" s="66" t="n">
        <f aca="false">IF(OR(K198="",J198=""),"",(J198-K198)*100)</f>
        <v>-0.516229053964906</v>
      </c>
      <c r="M198" s="36" t="n">
        <v>4.97515959270172</v>
      </c>
      <c r="N198" s="36" t="n">
        <v>2.06783357809369</v>
      </c>
      <c r="O198" s="36" t="n">
        <f aca="false">SQRT(M198^2+N198^2)</f>
        <v>5.38777771252152</v>
      </c>
      <c r="P198" s="55" t="n">
        <f aca="false">IF(J198="","",MAX(0,J198-1.96*O198/100))</f>
        <v>0.21170724914227</v>
      </c>
      <c r="Q198" s="55" t="n">
        <f aca="false">IF(J198="","",MIN(1,J198+1.96*O198/100))</f>
        <v>0.422908135473114</v>
      </c>
      <c r="R198" s="32" t="str">
        <f aca="false">IF(L198="","",IF(ABS(L198)&lt;=O198,"Yes","No"))</f>
        <v>Yes</v>
      </c>
      <c r="S198" s="32" t="str">
        <f aca="false">IF(L198="","",IF(ABS(L198)&lt;=1.96*O198,"Yes","No"))</f>
        <v>Yes</v>
      </c>
      <c r="T198" s="54" t="n">
        <f aca="false">IF(D198="","",ROUND(SQRT(((D198+G198)*O198/100)^2+(J198*(D198+G198)*0.12018)^2),0))</f>
        <v>34</v>
      </c>
      <c r="U198" s="32"/>
    </row>
    <row r="199" customFormat="false" ht="15" hidden="false" customHeight="false" outlineLevel="0" collapsed="false">
      <c r="A199" s="32" t="s">
        <v>198</v>
      </c>
      <c r="B199" s="32" t="s">
        <v>361</v>
      </c>
      <c r="C199" s="32" t="s">
        <v>363</v>
      </c>
      <c r="D199" s="54" t="n">
        <v>587</v>
      </c>
      <c r="E199" s="54" t="n">
        <v>697</v>
      </c>
      <c r="F199" s="65" t="n">
        <f aca="false">IF(E199="","",D199-E199)</f>
        <v>-110</v>
      </c>
      <c r="G199" s="54" t="n">
        <v>1118</v>
      </c>
      <c r="H199" s="54" t="n">
        <v>1216</v>
      </c>
      <c r="I199" s="65" t="n">
        <f aca="false">IF(H199="","",G199-H199)</f>
        <v>-98</v>
      </c>
      <c r="J199" s="55" t="n">
        <f aca="false">IF(OR(D199="",D199+G199=0),"",D199/(D199+G199))</f>
        <v>0.344281524926686</v>
      </c>
      <c r="K199" s="55" t="n">
        <f aca="false">IF(E199="","",E199/(E199+H199))</f>
        <v>0.364349189754313</v>
      </c>
      <c r="L199" s="66" t="n">
        <f aca="false">IF(OR(K199="",J199=""),"",(J199-K199)*100)</f>
        <v>-2.00676648276263</v>
      </c>
      <c r="M199" s="36" t="n">
        <v>3.65589688951442</v>
      </c>
      <c r="N199" s="36" t="n">
        <v>2.06783357809369</v>
      </c>
      <c r="O199" s="36" t="n">
        <f aca="false">SQRT(M199^2+N199^2)</f>
        <v>4.20018068342934</v>
      </c>
      <c r="P199" s="55" t="n">
        <f aca="false">IF(J199="","",MAX(0,J199-1.96*O199/100))</f>
        <v>0.261957983531471</v>
      </c>
      <c r="Q199" s="55" t="n">
        <f aca="false">IF(J199="","",MIN(1,J199+1.96*O199/100))</f>
        <v>0.426605066321901</v>
      </c>
      <c r="R199" s="32" t="str">
        <f aca="false">IF(L199="","",IF(ABS(L199)&lt;=O199,"Yes","No"))</f>
        <v>Yes</v>
      </c>
      <c r="S199" s="32" t="str">
        <f aca="false">IF(L199="","",IF(ABS(L199)&lt;=1.96*O199,"Yes","No"))</f>
        <v>Yes</v>
      </c>
      <c r="T199" s="54" t="n">
        <f aca="false">IF(D199="","",ROUND(SQRT(((D199+G199)*O199/100)^2+(J199*(D199+G199)*0.07933)^2),0))</f>
        <v>85</v>
      </c>
      <c r="U199" s="32"/>
    </row>
    <row r="200" customFormat="false" ht="15" hidden="false" customHeight="false" outlineLevel="0" collapsed="false">
      <c r="A200" s="32" t="s">
        <v>198</v>
      </c>
      <c r="B200" s="32" t="s">
        <v>361</v>
      </c>
      <c r="C200" s="32" t="s">
        <v>364</v>
      </c>
      <c r="D200" s="54" t="n">
        <v>135</v>
      </c>
      <c r="E200" s="54" t="n">
        <v>169</v>
      </c>
      <c r="F200" s="65" t="n">
        <f aca="false">IF(E200="","",D200-E200)</f>
        <v>-34</v>
      </c>
      <c r="G200" s="54" t="n">
        <v>294</v>
      </c>
      <c r="H200" s="54" t="n">
        <v>341</v>
      </c>
      <c r="I200" s="65" t="n">
        <f aca="false">IF(H200="","",G200-H200)</f>
        <v>-47</v>
      </c>
      <c r="J200" s="55" t="n">
        <f aca="false">IF(OR(D200="",D200+G200=0),"",D200/(D200+G200))</f>
        <v>0.314685314685315</v>
      </c>
      <c r="K200" s="55" t="n">
        <f aca="false">IF(E200="","",E200/(E200+H200))</f>
        <v>0.331372549019608</v>
      </c>
      <c r="L200" s="66" t="n">
        <f aca="false">IF(OR(K200="",J200=""),"",(J200-K200)*100)</f>
        <v>-1.66872343342931</v>
      </c>
      <c r="M200" s="36" t="n">
        <v>4.97515959270172</v>
      </c>
      <c r="N200" s="36" t="n">
        <v>2.06783357809369</v>
      </c>
      <c r="O200" s="36" t="n">
        <f aca="false">SQRT(M200^2+N200^2)</f>
        <v>5.38777771252152</v>
      </c>
      <c r="P200" s="55" t="n">
        <f aca="false">IF(J200="","",MAX(0,J200-1.96*O200/100))</f>
        <v>0.209084871519893</v>
      </c>
      <c r="Q200" s="55" t="n">
        <f aca="false">IF(J200="","",MIN(1,J200+1.96*O200/100))</f>
        <v>0.420285757850737</v>
      </c>
      <c r="R200" s="32" t="str">
        <f aca="false">IF(L200="","",IF(ABS(L200)&lt;=O200,"Yes","No"))</f>
        <v>Yes</v>
      </c>
      <c r="S200" s="32" t="str">
        <f aca="false">IF(L200="","",IF(ABS(L200)&lt;=1.96*O200,"Yes","No"))</f>
        <v>Yes</v>
      </c>
      <c r="T200" s="54" t="n">
        <f aca="false">IF(D200="","",ROUND(SQRT(((D200+G200)*O200/100)^2+(J200*(D200+G200)*0.12018)^2),0))</f>
        <v>28</v>
      </c>
      <c r="U200" s="32"/>
    </row>
    <row r="201" customFormat="false" ht="15" hidden="false" customHeight="false" outlineLevel="0" collapsed="false">
      <c r="A201" s="32" t="s">
        <v>198</v>
      </c>
      <c r="B201" s="32" t="s">
        <v>365</v>
      </c>
      <c r="C201" s="32" t="s">
        <v>365</v>
      </c>
      <c r="D201" s="54" t="n">
        <v>863</v>
      </c>
      <c r="E201" s="54" t="n">
        <v>981</v>
      </c>
      <c r="F201" s="65" t="n">
        <f aca="false">IF(E201="","",D201-E201)</f>
        <v>-118</v>
      </c>
      <c r="G201" s="54" t="n">
        <v>1666</v>
      </c>
      <c r="H201" s="54" t="n">
        <v>1711</v>
      </c>
      <c r="I201" s="65" t="n">
        <f aca="false">IF(H201="","",G201-H201)</f>
        <v>-45</v>
      </c>
      <c r="J201" s="55" t="n">
        <f aca="false">IF(OR(D201="",D201+G201=0),"",D201/(D201+G201))</f>
        <v>0.341241597469355</v>
      </c>
      <c r="K201" s="55" t="n">
        <f aca="false">IF(E201="","",E201/(E201+H201))</f>
        <v>0.364413075780089</v>
      </c>
      <c r="L201" s="66" t="n">
        <f aca="false">IF(OR(K201="",J201=""),"",(J201-K201)*100)</f>
        <v>-2.31714783107337</v>
      </c>
      <c r="M201" s="36" t="n">
        <v>3.65589688951442</v>
      </c>
      <c r="N201" s="36" t="n">
        <v>2.06783357809369</v>
      </c>
      <c r="O201" s="36" t="n">
        <f aca="false">SQRT(M201^2+N201^2)</f>
        <v>4.20018068342934</v>
      </c>
      <c r="P201" s="55" t="n">
        <f aca="false">IF(J201="","",MAX(0,J201-1.96*O201/100))</f>
        <v>0.25891805607414</v>
      </c>
      <c r="Q201" s="55" t="n">
        <f aca="false">IF(J201="","",MIN(1,J201+1.96*O201/100))</f>
        <v>0.423565138864571</v>
      </c>
      <c r="R201" s="32" t="str">
        <f aca="false">IF(L201="","",IF(ABS(L201)&lt;=O201,"Yes","No"))</f>
        <v>Yes</v>
      </c>
      <c r="S201" s="32" t="str">
        <f aca="false">IF(L201="","",IF(ABS(L201)&lt;=1.96*O201,"Yes","No"))</f>
        <v>Yes</v>
      </c>
      <c r="T201" s="54" t="n">
        <f aca="false">IF(D201="","",ROUND(SQRT(((D201+G201)*O201/100)^2+(J201*(D201+G201)*0.07933)^2),0))</f>
        <v>126</v>
      </c>
      <c r="U201" s="32"/>
    </row>
    <row r="202" customFormat="false" ht="15" hidden="false" customHeight="false" outlineLevel="0" collapsed="false">
      <c r="A202" s="32" t="s">
        <v>198</v>
      </c>
      <c r="B202" s="32" t="s">
        <v>366</v>
      </c>
      <c r="C202" s="32" t="s">
        <v>367</v>
      </c>
      <c r="D202" s="54" t="n">
        <v>574</v>
      </c>
      <c r="E202" s="54" t="n">
        <v>616</v>
      </c>
      <c r="F202" s="65" t="n">
        <f aca="false">IF(E202="","",D202-E202)</f>
        <v>-42</v>
      </c>
      <c r="G202" s="54" t="n">
        <v>632</v>
      </c>
      <c r="H202" s="54" t="n">
        <v>685</v>
      </c>
      <c r="I202" s="65" t="n">
        <f aca="false">IF(H202="","",G202-H202)</f>
        <v>-53</v>
      </c>
      <c r="J202" s="55" t="n">
        <f aca="false">IF(OR(D202="",D202+G202=0),"",D202/(D202+G202))</f>
        <v>0.475953565505804</v>
      </c>
      <c r="K202" s="55" t="n">
        <f aca="false">IF(E202="","",E202/(E202+H202))</f>
        <v>0.47348193697156</v>
      </c>
      <c r="L202" s="66" t="n">
        <f aca="false">IF(OR(K202="",J202=""),"",(J202-K202)*100)</f>
        <v>0.247162853424399</v>
      </c>
      <c r="M202" s="36" t="n">
        <v>3.65589688951442</v>
      </c>
      <c r="N202" s="36" t="n">
        <v>2.06783357809369</v>
      </c>
      <c r="O202" s="36" t="n">
        <f aca="false">SQRT(M202^2+N202^2)</f>
        <v>4.20018068342934</v>
      </c>
      <c r="P202" s="55" t="n">
        <f aca="false">IF(J202="","",MAX(0,J202-1.96*O202/100))</f>
        <v>0.393630024110589</v>
      </c>
      <c r="Q202" s="55" t="n">
        <f aca="false">IF(J202="","",MIN(1,J202+1.96*O202/100))</f>
        <v>0.558277106901019</v>
      </c>
      <c r="R202" s="32" t="str">
        <f aca="false">IF(L202="","",IF(ABS(L202)&lt;=O202,"Yes","No"))</f>
        <v>Yes</v>
      </c>
      <c r="S202" s="32" t="str">
        <f aca="false">IF(L202="","",IF(ABS(L202)&lt;=1.96*O202,"Yes","No"))</f>
        <v>Yes</v>
      </c>
      <c r="T202" s="54" t="n">
        <f aca="false">IF(D202="","",ROUND(SQRT(((D202+G202)*O202/100)^2+(J202*(D202+G202)*0.07933)^2),0))</f>
        <v>68</v>
      </c>
      <c r="U202" s="32"/>
    </row>
    <row r="203" customFormat="false" ht="15" hidden="false" customHeight="false" outlineLevel="0" collapsed="false">
      <c r="A203" s="32" t="s">
        <v>198</v>
      </c>
      <c r="B203" s="32" t="s">
        <v>366</v>
      </c>
      <c r="C203" s="32" t="s">
        <v>368</v>
      </c>
      <c r="D203" s="54" t="n">
        <v>430</v>
      </c>
      <c r="E203" s="54" t="n">
        <v>446</v>
      </c>
      <c r="F203" s="65" t="n">
        <f aca="false">IF(E203="","",D203-E203)</f>
        <v>-16</v>
      </c>
      <c r="G203" s="54" t="n">
        <v>399</v>
      </c>
      <c r="H203" s="54" t="n">
        <v>517</v>
      </c>
      <c r="I203" s="65" t="n">
        <f aca="false">IF(H203="","",G203-H203)</f>
        <v>-118</v>
      </c>
      <c r="J203" s="55" t="n">
        <f aca="false">IF(OR(D203="",D203+G203=0),"",D203/(D203+G203))</f>
        <v>0.51869722557298</v>
      </c>
      <c r="K203" s="55" t="n">
        <f aca="false">IF(E203="","",E203/(E203+H203))</f>
        <v>0.463136033229491</v>
      </c>
      <c r="L203" s="66" t="n">
        <f aca="false">IF(OR(K203="",J203=""),"",(J203-K203)*100)</f>
        <v>5.55611923434883</v>
      </c>
      <c r="M203" s="36" t="n">
        <v>3.80517164421398</v>
      </c>
      <c r="N203" s="36" t="n">
        <v>2.06783357809369</v>
      </c>
      <c r="O203" s="36" t="n">
        <f aca="false">SQRT(M203^2+N203^2)</f>
        <v>4.33073515105944</v>
      </c>
      <c r="P203" s="55" t="n">
        <f aca="false">IF(J203="","",MAX(0,J203-1.96*O203/100))</f>
        <v>0.433814816612214</v>
      </c>
      <c r="Q203" s="55" t="n">
        <f aca="false">IF(J203="","",MIN(1,J203+1.96*O203/100))</f>
        <v>0.603579634533745</v>
      </c>
      <c r="R203" s="32" t="str">
        <f aca="false">IF(L203="","",IF(ABS(L203)&lt;=O203,"Yes","No"))</f>
        <v>No</v>
      </c>
      <c r="S203" s="32" t="str">
        <f aca="false">IF(L203="","",IF(ABS(L203)&lt;=1.96*O203,"Yes","No"))</f>
        <v>Yes</v>
      </c>
      <c r="T203" s="54" t="n">
        <f aca="false">IF(D203="","",ROUND(SQRT(((D203+G203)*O203/100)^2+(J203*(D203+G203)*0.07897)^2),0))</f>
        <v>49</v>
      </c>
      <c r="U203" s="32"/>
    </row>
    <row r="204" customFormat="false" ht="15" hidden="false" customHeight="false" outlineLevel="0" collapsed="false">
      <c r="A204" s="32" t="s">
        <v>198</v>
      </c>
      <c r="B204" s="32" t="s">
        <v>366</v>
      </c>
      <c r="C204" s="32" t="s">
        <v>369</v>
      </c>
      <c r="D204" s="54" t="n">
        <v>531</v>
      </c>
      <c r="E204" s="54" t="n">
        <v>544</v>
      </c>
      <c r="F204" s="65" t="n">
        <f aca="false">IF(E204="","",D204-E204)</f>
        <v>-13</v>
      </c>
      <c r="G204" s="54" t="n">
        <v>372</v>
      </c>
      <c r="H204" s="54" t="n">
        <v>356</v>
      </c>
      <c r="I204" s="65" t="n">
        <f aca="false">IF(H204="","",G204-H204)</f>
        <v>16</v>
      </c>
      <c r="J204" s="55" t="n">
        <f aca="false">IF(OR(D204="",D204+G204=0),"",D204/(D204+G204))</f>
        <v>0.588039867109635</v>
      </c>
      <c r="K204" s="55" t="n">
        <f aca="false">IF(E204="","",E204/(E204+H204))</f>
        <v>0.604444444444445</v>
      </c>
      <c r="L204" s="66" t="n">
        <f aca="false">IF(OR(K204="",J204=""),"",(J204-K204)*100)</f>
        <v>-1.64045773348099</v>
      </c>
      <c r="M204" s="36" t="n">
        <v>3.65589688951442</v>
      </c>
      <c r="N204" s="36" t="n">
        <v>2.06783357809369</v>
      </c>
      <c r="O204" s="36" t="n">
        <f aca="false">SQRT(M204^2+N204^2)</f>
        <v>4.20018068342934</v>
      </c>
      <c r="P204" s="55" t="n">
        <f aca="false">IF(J204="","",MAX(0,J204-1.96*O204/100))</f>
        <v>0.50571632571442</v>
      </c>
      <c r="Q204" s="55" t="n">
        <f aca="false">IF(J204="","",MIN(1,J204+1.96*O204/100))</f>
        <v>0.67036340850485</v>
      </c>
      <c r="R204" s="32" t="str">
        <f aca="false">IF(L204="","",IF(ABS(L204)&lt;=O204,"Yes","No"))</f>
        <v>Yes</v>
      </c>
      <c r="S204" s="32" t="str">
        <f aca="false">IF(L204="","",IF(ABS(L204)&lt;=1.96*O204,"Yes","No"))</f>
        <v>Yes</v>
      </c>
      <c r="T204" s="54" t="n">
        <f aca="false">IF(D204="","",ROUND(SQRT(((D204+G204)*O204/100)^2+(J204*(D204+G204)*0.07933)^2),0))</f>
        <v>57</v>
      </c>
      <c r="U204" s="32"/>
    </row>
    <row r="205" customFormat="false" ht="15" hidden="false" customHeight="false" outlineLevel="0" collapsed="false">
      <c r="A205" s="32" t="s">
        <v>198</v>
      </c>
      <c r="B205" s="32" t="s">
        <v>366</v>
      </c>
      <c r="C205" s="32" t="s">
        <v>370</v>
      </c>
      <c r="D205" s="54" t="n">
        <v>619</v>
      </c>
      <c r="E205" s="54" t="n">
        <v>613</v>
      </c>
      <c r="F205" s="65" t="n">
        <f aca="false">IF(E205="","",D205-E205)</f>
        <v>6</v>
      </c>
      <c r="G205" s="54" t="n">
        <v>367</v>
      </c>
      <c r="H205" s="54" t="n">
        <v>381</v>
      </c>
      <c r="I205" s="65" t="n">
        <f aca="false">IF(H205="","",G205-H205)</f>
        <v>-14</v>
      </c>
      <c r="J205" s="55" t="n">
        <f aca="false">IF(OR(D205="",D205+G205=0),"",D205/(D205+G205))</f>
        <v>0.627789046653144</v>
      </c>
      <c r="K205" s="55" t="n">
        <f aca="false">IF(E205="","",E205/(E205+H205))</f>
        <v>0.616700201207243</v>
      </c>
      <c r="L205" s="66" t="n">
        <f aca="false">IF(OR(K205="",J205=""),"",(J205-K205)*100)</f>
        <v>1.10888454459006</v>
      </c>
      <c r="M205" s="36" t="n">
        <v>3.65589688951442</v>
      </c>
      <c r="N205" s="36" t="n">
        <v>2.06783357809369</v>
      </c>
      <c r="O205" s="36" t="n">
        <f aca="false">SQRT(M205^2+N205^2)</f>
        <v>4.20018068342934</v>
      </c>
      <c r="P205" s="55" t="n">
        <f aca="false">IF(J205="","",MAX(0,J205-1.96*O205/100))</f>
        <v>0.545465505257929</v>
      </c>
      <c r="Q205" s="55" t="n">
        <f aca="false">IF(J205="","",MIN(1,J205+1.96*O205/100))</f>
        <v>0.710112588048359</v>
      </c>
      <c r="R205" s="32" t="str">
        <f aca="false">IF(L205="","",IF(ABS(L205)&lt;=O205,"Yes","No"))</f>
        <v>Yes</v>
      </c>
      <c r="S205" s="32" t="str">
        <f aca="false">IF(L205="","",IF(ABS(L205)&lt;=1.96*O205,"Yes","No"))</f>
        <v>Yes</v>
      </c>
      <c r="T205" s="54" t="n">
        <f aca="false">IF(D205="","",ROUND(SQRT(((D205+G205)*O205/100)^2+(J205*(D205+G205)*0.07933)^2),0))</f>
        <v>64</v>
      </c>
      <c r="U205" s="32"/>
    </row>
    <row r="206" customFormat="false" ht="15" hidden="false" customHeight="false" outlineLevel="0" collapsed="false">
      <c r="A206" s="32" t="s">
        <v>198</v>
      </c>
      <c r="B206" s="32" t="s">
        <v>366</v>
      </c>
      <c r="C206" s="32" t="s">
        <v>371</v>
      </c>
      <c r="D206" s="54" t="n">
        <v>224</v>
      </c>
      <c r="E206" s="54" t="n">
        <v>219</v>
      </c>
      <c r="F206" s="65" t="n">
        <f aca="false">IF(E206="","",D206-E206)</f>
        <v>5</v>
      </c>
      <c r="G206" s="54" t="n">
        <v>174</v>
      </c>
      <c r="H206" s="54" t="n">
        <v>164</v>
      </c>
      <c r="I206" s="65" t="n">
        <f aca="false">IF(H206="","",G206-H206)</f>
        <v>10</v>
      </c>
      <c r="J206" s="55" t="n">
        <f aca="false">IF(OR(D206="",D206+G206=0),"",D206/(D206+G206))</f>
        <v>0.562814070351759</v>
      </c>
      <c r="K206" s="55" t="n">
        <f aca="false">IF(E206="","",E206/(E206+H206))</f>
        <v>0.571801566579634</v>
      </c>
      <c r="L206" s="66" t="n">
        <f aca="false">IF(OR(K206="",J206=""),"",(J206-K206)*100)</f>
        <v>-0.898749622787565</v>
      </c>
      <c r="M206" s="36" t="n">
        <v>4.97515959270172</v>
      </c>
      <c r="N206" s="36" t="n">
        <v>2.06783357809369</v>
      </c>
      <c r="O206" s="36" t="n">
        <f aca="false">SQRT(M206^2+N206^2)</f>
        <v>5.38777771252152</v>
      </c>
      <c r="P206" s="55" t="n">
        <f aca="false">IF(J206="","",MAX(0,J206-1.96*O206/100))</f>
        <v>0.457213627186337</v>
      </c>
      <c r="Q206" s="55" t="n">
        <f aca="false">IF(J206="","",MIN(1,J206+1.96*O206/100))</f>
        <v>0.668414513517181</v>
      </c>
      <c r="R206" s="32" t="str">
        <f aca="false">IF(L206="","",IF(ABS(L206)&lt;=O206,"Yes","No"))</f>
        <v>Yes</v>
      </c>
      <c r="S206" s="32" t="str">
        <f aca="false">IF(L206="","",IF(ABS(L206)&lt;=1.96*O206,"Yes","No"))</f>
        <v>Yes</v>
      </c>
      <c r="T206" s="54" t="n">
        <f aca="false">IF(D206="","",ROUND(SQRT(((D206+G206)*O206/100)^2+(J206*(D206+G206)*0.12018)^2),0))</f>
        <v>34</v>
      </c>
      <c r="U206" s="32"/>
    </row>
    <row r="207" customFormat="false" ht="15" hidden="false" customHeight="false" outlineLevel="0" collapsed="false">
      <c r="A207" s="32" t="s">
        <v>198</v>
      </c>
      <c r="B207" s="32" t="s">
        <v>366</v>
      </c>
      <c r="C207" s="32" t="s">
        <v>372</v>
      </c>
      <c r="D207" s="54" t="n">
        <v>366</v>
      </c>
      <c r="E207" s="54" t="n">
        <v>356</v>
      </c>
      <c r="F207" s="65" t="n">
        <f aca="false">IF(E207="","",D207-E207)</f>
        <v>10</v>
      </c>
      <c r="G207" s="54" t="n">
        <v>169</v>
      </c>
      <c r="H207" s="54" t="n">
        <v>169</v>
      </c>
      <c r="I207" s="65" t="n">
        <f aca="false">IF(H207="","",G207-H207)</f>
        <v>0</v>
      </c>
      <c r="J207" s="55" t="n">
        <f aca="false">IF(OR(D207="",D207+G207=0),"",D207/(D207+G207))</f>
        <v>0.68411214953271</v>
      </c>
      <c r="K207" s="55" t="n">
        <f aca="false">IF(E207="","",E207/(E207+H207))</f>
        <v>0.678095238095238</v>
      </c>
      <c r="L207" s="66" t="n">
        <f aca="false">IF(OR(K207="",J207=""),"",(J207-K207)*100)</f>
        <v>0.601691143747218</v>
      </c>
      <c r="M207" s="36" t="n">
        <v>3.80517164421398</v>
      </c>
      <c r="N207" s="36" t="n">
        <v>2.06783357809369</v>
      </c>
      <c r="O207" s="36" t="n">
        <f aca="false">SQRT(M207^2+N207^2)</f>
        <v>4.33073515105944</v>
      </c>
      <c r="P207" s="55" t="n">
        <f aca="false">IF(J207="","",MAX(0,J207-1.96*O207/100))</f>
        <v>0.599229740571945</v>
      </c>
      <c r="Q207" s="55" t="n">
        <f aca="false">IF(J207="","",MIN(1,J207+1.96*O207/100))</f>
        <v>0.768994558493475</v>
      </c>
      <c r="R207" s="32" t="str">
        <f aca="false">IF(L207="","",IF(ABS(L207)&lt;=O207,"Yes","No"))</f>
        <v>Yes</v>
      </c>
      <c r="S207" s="32" t="str">
        <f aca="false">IF(L207="","",IF(ABS(L207)&lt;=1.96*O207,"Yes","No"))</f>
        <v>Yes</v>
      </c>
      <c r="T207" s="54" t="n">
        <f aca="false">IF(D207="","",ROUND(SQRT(((D207+G207)*O207/100)^2+(J207*(D207+G207)*0.07897)^2),0))</f>
        <v>37</v>
      </c>
      <c r="U207" s="32"/>
    </row>
    <row r="208" customFormat="false" ht="15" hidden="false" customHeight="false" outlineLevel="0" collapsed="false">
      <c r="A208" s="32" t="s">
        <v>198</v>
      </c>
      <c r="B208" s="32" t="s">
        <v>366</v>
      </c>
      <c r="C208" s="32" t="s">
        <v>373</v>
      </c>
      <c r="D208" s="54" t="n">
        <v>363</v>
      </c>
      <c r="E208" s="54" t="n">
        <v>392</v>
      </c>
      <c r="F208" s="65" t="n">
        <f aca="false">IF(E208="","",D208-E208)</f>
        <v>-29</v>
      </c>
      <c r="G208" s="54" t="n">
        <v>298</v>
      </c>
      <c r="H208" s="54" t="n">
        <v>296</v>
      </c>
      <c r="I208" s="65" t="n">
        <f aca="false">IF(H208="","",G208-H208)</f>
        <v>2</v>
      </c>
      <c r="J208" s="55" t="n">
        <f aca="false">IF(OR(D208="",D208+G208=0),"",D208/(D208+G208))</f>
        <v>0.549167927382753</v>
      </c>
      <c r="K208" s="55" t="n">
        <f aca="false">IF(E208="","",E208/(E208+H208))</f>
        <v>0.569767441860465</v>
      </c>
      <c r="L208" s="66" t="n">
        <f aca="false">IF(OR(K208="",J208=""),"",(J208-K208)*100)</f>
        <v>-2.05995144777117</v>
      </c>
      <c r="M208" s="36" t="n">
        <v>3.80517164421398</v>
      </c>
      <c r="N208" s="36" t="n">
        <v>2.06783357809369</v>
      </c>
      <c r="O208" s="36" t="n">
        <f aca="false">SQRT(M208^2+N208^2)</f>
        <v>4.33073515105944</v>
      </c>
      <c r="P208" s="55" t="n">
        <f aca="false">IF(J208="","",MAX(0,J208-1.96*O208/100))</f>
        <v>0.464285518421988</v>
      </c>
      <c r="Q208" s="55" t="n">
        <f aca="false">IF(J208="","",MIN(1,J208+1.96*O208/100))</f>
        <v>0.634050336343519</v>
      </c>
      <c r="R208" s="32" t="str">
        <f aca="false">IF(L208="","",IF(ABS(L208)&lt;=O208,"Yes","No"))</f>
        <v>Yes</v>
      </c>
      <c r="S208" s="32" t="str">
        <f aca="false">IF(L208="","",IF(ABS(L208)&lt;=1.96*O208,"Yes","No"))</f>
        <v>Yes</v>
      </c>
      <c r="T208" s="54" t="n">
        <f aca="false">IF(D208="","",ROUND(SQRT(((D208+G208)*O208/100)^2+(J208*(D208+G208)*0.07897)^2),0))</f>
        <v>41</v>
      </c>
      <c r="U208" s="32"/>
    </row>
    <row r="209" customFormat="false" ht="15" hidden="false" customHeight="false" outlineLevel="0" collapsed="false">
      <c r="A209" s="32" t="s">
        <v>198</v>
      </c>
      <c r="B209" s="32" t="s">
        <v>366</v>
      </c>
      <c r="C209" s="32" t="s">
        <v>374</v>
      </c>
      <c r="D209" s="54" t="n">
        <v>203</v>
      </c>
      <c r="E209" s="54" t="n">
        <v>212</v>
      </c>
      <c r="F209" s="65" t="n">
        <f aca="false">IF(E209="","",D209-E209)</f>
        <v>-9</v>
      </c>
      <c r="G209" s="54" t="n">
        <v>207</v>
      </c>
      <c r="H209" s="54" t="n">
        <v>217</v>
      </c>
      <c r="I209" s="65" t="n">
        <f aca="false">IF(H209="","",G209-H209)</f>
        <v>-10</v>
      </c>
      <c r="J209" s="55" t="n">
        <f aca="false">IF(OR(D209="",D209+G209=0),"",D209/(D209+G209))</f>
        <v>0.495121951219512</v>
      </c>
      <c r="K209" s="55" t="n">
        <f aca="false">IF(E209="","",E209/(E209+H209))</f>
        <v>0.494172494172494</v>
      </c>
      <c r="L209" s="66" t="n">
        <f aca="false">IF(OR(K209="",J209=""),"",(J209-K209)*100)</f>
        <v>0.0949457047018043</v>
      </c>
      <c r="M209" s="36" t="n">
        <v>4.97515959270172</v>
      </c>
      <c r="N209" s="36" t="n">
        <v>2.06783357809369</v>
      </c>
      <c r="O209" s="36" t="n">
        <f aca="false">SQRT(M209^2+N209^2)</f>
        <v>5.38777771252152</v>
      </c>
      <c r="P209" s="55" t="n">
        <f aca="false">IF(J209="","",MAX(0,J209-1.96*O209/100))</f>
        <v>0.38952150805409</v>
      </c>
      <c r="Q209" s="55" t="n">
        <f aca="false">IF(J209="","",MIN(1,J209+1.96*O209/100))</f>
        <v>0.600722394384934</v>
      </c>
      <c r="R209" s="32" t="str">
        <f aca="false">IF(L209="","",IF(ABS(L209)&lt;=O209,"Yes","No"))</f>
        <v>Yes</v>
      </c>
      <c r="S209" s="32" t="str">
        <f aca="false">IF(L209="","",IF(ABS(L209)&lt;=1.96*O209,"Yes","No"))</f>
        <v>Yes</v>
      </c>
      <c r="T209" s="54" t="n">
        <f aca="false">IF(D209="","",ROUND(SQRT(((D209+G209)*O209/100)^2+(J209*(D209+G209)*0.12018)^2),0))</f>
        <v>33</v>
      </c>
      <c r="U209" s="32"/>
    </row>
    <row r="210" customFormat="false" ht="15" hidden="false" customHeight="false" outlineLevel="0" collapsed="false">
      <c r="A210" s="32" t="s">
        <v>198</v>
      </c>
      <c r="B210" s="32" t="s">
        <v>366</v>
      </c>
      <c r="C210" s="32" t="s">
        <v>375</v>
      </c>
      <c r="D210" s="54" t="n">
        <v>403</v>
      </c>
      <c r="E210" s="54" t="n">
        <v>399</v>
      </c>
      <c r="F210" s="65" t="n">
        <f aca="false">IF(E210="","",D210-E210)</f>
        <v>4</v>
      </c>
      <c r="G210" s="54" t="n">
        <v>319</v>
      </c>
      <c r="H210" s="54" t="n">
        <v>329</v>
      </c>
      <c r="I210" s="65" t="n">
        <f aca="false">IF(H210="","",G210-H210)</f>
        <v>-10</v>
      </c>
      <c r="J210" s="55" t="n">
        <f aca="false">IF(OR(D210="",D210+G210=0),"",D210/(D210+G210))</f>
        <v>0.558171745152355</v>
      </c>
      <c r="K210" s="55" t="n">
        <f aca="false">IF(E210="","",E210/(E210+H210))</f>
        <v>0.548076923076923</v>
      </c>
      <c r="L210" s="66" t="n">
        <f aca="false">IF(OR(K210="",J210=""),"",(J210-K210)*100)</f>
        <v>1.00948220754314</v>
      </c>
      <c r="M210" s="36" t="n">
        <v>3.80517164421398</v>
      </c>
      <c r="N210" s="36" t="n">
        <v>2.06783357809369</v>
      </c>
      <c r="O210" s="36" t="n">
        <f aca="false">SQRT(M210^2+N210^2)</f>
        <v>4.33073515105944</v>
      </c>
      <c r="P210" s="55" t="n">
        <f aca="false">IF(J210="","",MAX(0,J210-1.96*O210/100))</f>
        <v>0.473289336191589</v>
      </c>
      <c r="Q210" s="55" t="n">
        <f aca="false">IF(J210="","",MIN(1,J210+1.96*O210/100))</f>
        <v>0.64305415411312</v>
      </c>
      <c r="R210" s="32" t="str">
        <f aca="false">IF(L210="","",IF(ABS(L210)&lt;=O210,"Yes","No"))</f>
        <v>Yes</v>
      </c>
      <c r="S210" s="32" t="str">
        <f aca="false">IF(L210="","",IF(ABS(L210)&lt;=1.96*O210,"Yes","No"))</f>
        <v>Yes</v>
      </c>
      <c r="T210" s="54" t="n">
        <f aca="false">IF(D210="","",ROUND(SQRT(((D210+G210)*O210/100)^2+(J210*(D210+G210)*0.07897)^2),0))</f>
        <v>45</v>
      </c>
      <c r="U210" s="32"/>
    </row>
    <row r="211" customFormat="false" ht="15" hidden="false" customHeight="false" outlineLevel="0" collapsed="false">
      <c r="A211" s="32" t="s">
        <v>198</v>
      </c>
      <c r="B211" s="32" t="s">
        <v>366</v>
      </c>
      <c r="C211" s="32" t="s">
        <v>376</v>
      </c>
      <c r="D211" s="54" t="n">
        <v>627</v>
      </c>
      <c r="E211" s="54" t="n">
        <v>664</v>
      </c>
      <c r="F211" s="65" t="n">
        <f aca="false">IF(E211="","",D211-E211)</f>
        <v>-37</v>
      </c>
      <c r="G211" s="54" t="n">
        <v>659</v>
      </c>
      <c r="H211" s="54" t="n">
        <v>709</v>
      </c>
      <c r="I211" s="65" t="n">
        <f aca="false">IF(H211="","",G211-H211)</f>
        <v>-50</v>
      </c>
      <c r="J211" s="55" t="n">
        <f aca="false">IF(OR(D211="",D211+G211=0),"",D211/(D211+G211))</f>
        <v>0.48755832037325</v>
      </c>
      <c r="K211" s="55" t="n">
        <f aca="false">IF(E211="","",E211/(E211+H211))</f>
        <v>0.483612527312454</v>
      </c>
      <c r="L211" s="66" t="n">
        <f aca="false">IF(OR(K211="",J211=""),"",(J211-K211)*100)</f>
        <v>0.39457930607959</v>
      </c>
      <c r="M211" s="36" t="n">
        <v>3.65589688951442</v>
      </c>
      <c r="N211" s="36" t="n">
        <v>2.06783357809369</v>
      </c>
      <c r="O211" s="36" t="n">
        <f aca="false">SQRT(M211^2+N211^2)</f>
        <v>4.20018068342934</v>
      </c>
      <c r="P211" s="55" t="n">
        <f aca="false">IF(J211="","",MAX(0,J211-1.96*O211/100))</f>
        <v>0.405234778978035</v>
      </c>
      <c r="Q211" s="55" t="n">
        <f aca="false">IF(J211="","",MIN(1,J211+1.96*O211/100))</f>
        <v>0.569881861768465</v>
      </c>
      <c r="R211" s="32" t="str">
        <f aca="false">IF(L211="","",IF(ABS(L211)&lt;=O211,"Yes","No"))</f>
        <v>Yes</v>
      </c>
      <c r="S211" s="32" t="str">
        <f aca="false">IF(L211="","",IF(ABS(L211)&lt;=1.96*O211,"Yes","No"))</f>
        <v>Yes</v>
      </c>
      <c r="T211" s="54" t="n">
        <f aca="false">IF(D211="","",ROUND(SQRT(((D211+G211)*O211/100)^2+(J211*(D211+G211)*0.07933)^2),0))</f>
        <v>73</v>
      </c>
      <c r="U211" s="32"/>
    </row>
    <row r="212" customFormat="false" ht="15" hidden="false" customHeight="false" outlineLevel="0" collapsed="false">
      <c r="A212" s="32" t="s">
        <v>198</v>
      </c>
      <c r="B212" s="32" t="s">
        <v>366</v>
      </c>
      <c r="C212" s="32" t="s">
        <v>377</v>
      </c>
      <c r="D212" s="54" t="n">
        <v>518</v>
      </c>
      <c r="E212" s="54" t="n">
        <v>577</v>
      </c>
      <c r="F212" s="65" t="n">
        <f aca="false">IF(E212="","",D212-E212)</f>
        <v>-59</v>
      </c>
      <c r="G212" s="54" t="n">
        <v>508</v>
      </c>
      <c r="H212" s="54" t="n">
        <v>567</v>
      </c>
      <c r="I212" s="65" t="n">
        <f aca="false">IF(H212="","",G212-H212)</f>
        <v>-59</v>
      </c>
      <c r="J212" s="55" t="n">
        <f aca="false">IF(OR(D212="",D212+G212=0),"",D212/(D212+G212))</f>
        <v>0.504873294346979</v>
      </c>
      <c r="K212" s="55" t="n">
        <f aca="false">IF(E212="","",E212/(E212+H212))</f>
        <v>0.504370629370629</v>
      </c>
      <c r="L212" s="66" t="n">
        <f aca="false">IF(OR(K212="",J212=""),"",(J212-K212)*100)</f>
        <v>0.050266497634921</v>
      </c>
      <c r="M212" s="36" t="n">
        <v>3.65589688951442</v>
      </c>
      <c r="N212" s="36" t="n">
        <v>2.06783357809369</v>
      </c>
      <c r="O212" s="36" t="n">
        <f aca="false">SQRT(M212^2+N212^2)</f>
        <v>4.20018068342934</v>
      </c>
      <c r="P212" s="55" t="n">
        <f aca="false">IF(J212="","",MAX(0,J212-1.96*O212/100))</f>
        <v>0.422549752951764</v>
      </c>
      <c r="Q212" s="55" t="n">
        <f aca="false">IF(J212="","",MIN(1,J212+1.96*O212/100))</f>
        <v>0.587196835742194</v>
      </c>
      <c r="R212" s="32" t="str">
        <f aca="false">IF(L212="","",IF(ABS(L212)&lt;=O212,"Yes","No"))</f>
        <v>Yes</v>
      </c>
      <c r="S212" s="32" t="str">
        <f aca="false">IF(L212="","",IF(ABS(L212)&lt;=1.96*O212,"Yes","No"))</f>
        <v>Yes</v>
      </c>
      <c r="T212" s="54" t="n">
        <f aca="false">IF(D212="","",ROUND(SQRT(((D212+G212)*O212/100)^2+(J212*(D212+G212)*0.07933)^2),0))</f>
        <v>60</v>
      </c>
      <c r="U212" s="32"/>
    </row>
    <row r="213" customFormat="false" ht="15" hidden="false" customHeight="false" outlineLevel="0" collapsed="false">
      <c r="A213" s="32" t="s">
        <v>198</v>
      </c>
      <c r="B213" s="32" t="s">
        <v>366</v>
      </c>
      <c r="C213" s="32" t="s">
        <v>378</v>
      </c>
      <c r="D213" s="54" t="n">
        <v>478</v>
      </c>
      <c r="E213" s="54" t="n">
        <v>470</v>
      </c>
      <c r="F213" s="65" t="n">
        <f aca="false">IF(E213="","",D213-E213)</f>
        <v>8</v>
      </c>
      <c r="G213" s="54" t="n">
        <v>426</v>
      </c>
      <c r="H213" s="54" t="n">
        <v>394</v>
      </c>
      <c r="I213" s="65" t="n">
        <f aca="false">IF(H213="","",G213-H213)</f>
        <v>32</v>
      </c>
      <c r="J213" s="55" t="n">
        <f aca="false">IF(OR(D213="",D213+G213=0),"",D213/(D213+G213))</f>
        <v>0.528761061946903</v>
      </c>
      <c r="K213" s="55" t="n">
        <f aca="false">IF(E213="","",E213/(E213+H213))</f>
        <v>0.543981481481482</v>
      </c>
      <c r="L213" s="66" t="n">
        <f aca="false">IF(OR(K213="",J213=""),"",(J213-K213)*100)</f>
        <v>-1.52204195345789</v>
      </c>
      <c r="M213" s="36" t="n">
        <v>3.65589688951442</v>
      </c>
      <c r="N213" s="36" t="n">
        <v>2.06783357809369</v>
      </c>
      <c r="O213" s="36" t="n">
        <f aca="false">SQRT(M213^2+N213^2)</f>
        <v>4.20018068342934</v>
      </c>
      <c r="P213" s="55" t="n">
        <f aca="false">IF(J213="","",MAX(0,J213-1.96*O213/100))</f>
        <v>0.446437520551688</v>
      </c>
      <c r="Q213" s="55" t="n">
        <f aca="false">IF(J213="","",MIN(1,J213+1.96*O213/100))</f>
        <v>0.611084603342118</v>
      </c>
      <c r="R213" s="32" t="str">
        <f aca="false">IF(L213="","",IF(ABS(L213)&lt;=O213,"Yes","No"))</f>
        <v>Yes</v>
      </c>
      <c r="S213" s="32" t="str">
        <f aca="false">IF(L213="","",IF(ABS(L213)&lt;=1.96*O213,"Yes","No"))</f>
        <v>Yes</v>
      </c>
      <c r="T213" s="54" t="n">
        <f aca="false">IF(D213="","",ROUND(SQRT(((D213+G213)*O213/100)^2+(J213*(D213+G213)*0.07933)^2),0))</f>
        <v>54</v>
      </c>
      <c r="U213" s="32"/>
    </row>
    <row r="214" customFormat="false" ht="15" hidden="false" customHeight="false" outlineLevel="0" collapsed="false">
      <c r="A214" s="32" t="s">
        <v>379</v>
      </c>
      <c r="B214" s="32" t="s">
        <v>380</v>
      </c>
      <c r="C214" s="32" t="s">
        <v>381</v>
      </c>
      <c r="D214" s="54" t="n">
        <v>361</v>
      </c>
      <c r="E214" s="54" t="n">
        <v>361</v>
      </c>
      <c r="F214" s="65" t="n">
        <f aca="false">IF(E214="","",D214-E214)</f>
        <v>0</v>
      </c>
      <c r="G214" s="54" t="n">
        <v>687</v>
      </c>
      <c r="H214" s="54" t="n">
        <v>824</v>
      </c>
      <c r="I214" s="65" t="n">
        <f aca="false">IF(H214="","",G214-H214)</f>
        <v>-137</v>
      </c>
      <c r="J214" s="55" t="n">
        <f aca="false">IF(OR(D214="",D214+G214=0),"",D214/(D214+G214))</f>
        <v>0.344465648854962</v>
      </c>
      <c r="K214" s="55" t="n">
        <f aca="false">IF(E214="","",E214/(E214+H214))</f>
        <v>0.30464135021097</v>
      </c>
      <c r="L214" s="66" t="n">
        <f aca="false">IF(OR(K214="",J214=""),"",(J214-K214)*100)</f>
        <v>3.98242986439914</v>
      </c>
      <c r="M214" s="36" t="n">
        <v>3.65589688951442</v>
      </c>
      <c r="N214" s="36" t="n">
        <v>2.06783357809369</v>
      </c>
      <c r="O214" s="36" t="n">
        <f aca="false">SQRT(M214^2+N214^2)</f>
        <v>4.20018068342934</v>
      </c>
      <c r="P214" s="55" t="n">
        <f aca="false">IF(J214="","",MAX(0,J214-1.96*O214/100))</f>
        <v>0.262142107459747</v>
      </c>
      <c r="Q214" s="55" t="n">
        <f aca="false">IF(J214="","",MIN(1,J214+1.96*O214/100))</f>
        <v>0.426789190250177</v>
      </c>
      <c r="R214" s="32" t="str">
        <f aca="false">IF(L214="","",IF(ABS(L214)&lt;=O214,"Yes","No"))</f>
        <v>Yes</v>
      </c>
      <c r="S214" s="32" t="str">
        <f aca="false">IF(L214="","",IF(ABS(L214)&lt;=1.96*O214,"Yes","No"))</f>
        <v>Yes</v>
      </c>
      <c r="T214" s="54" t="n">
        <f aca="false">IF(D214="","",ROUND(SQRT(((D214+G214)*O214/100)^2+(J214*(D214+G214)*0.07933)^2),0))</f>
        <v>53</v>
      </c>
      <c r="U214" s="32"/>
    </row>
    <row r="215" customFormat="false" ht="15" hidden="false" customHeight="false" outlineLevel="0" collapsed="false">
      <c r="A215" s="32" t="s">
        <v>379</v>
      </c>
      <c r="B215" s="32" t="s">
        <v>382</v>
      </c>
      <c r="C215" s="32" t="s">
        <v>383</v>
      </c>
      <c r="D215" s="54" t="n">
        <v>1037</v>
      </c>
      <c r="E215" s="54" t="n">
        <v>1021</v>
      </c>
      <c r="F215" s="65" t="n">
        <f aca="false">IF(E215="","",D215-E215)</f>
        <v>16</v>
      </c>
      <c r="G215" s="54" t="n">
        <v>1751</v>
      </c>
      <c r="H215" s="54" t="n">
        <v>1984</v>
      </c>
      <c r="I215" s="65" t="n">
        <f aca="false">IF(H215="","",G215-H215)</f>
        <v>-233</v>
      </c>
      <c r="J215" s="55" t="n">
        <f aca="false">IF(OR(D215="",D215+G215=0),"",D215/(D215+G215))</f>
        <v>0.371951219512195</v>
      </c>
      <c r="K215" s="55" t="n">
        <f aca="false">IF(E215="","",E215/(E215+H215))</f>
        <v>0.339767054908486</v>
      </c>
      <c r="L215" s="66" t="n">
        <f aca="false">IF(OR(K215="",J215=""),"",(J215-K215)*100)</f>
        <v>3.21841646037093</v>
      </c>
      <c r="M215" s="36" t="n">
        <v>3.65589688951442</v>
      </c>
      <c r="N215" s="36" t="n">
        <v>2.06783357809369</v>
      </c>
      <c r="O215" s="36" t="n">
        <f aca="false">SQRT(M215^2+N215^2)</f>
        <v>4.20018068342934</v>
      </c>
      <c r="P215" s="55" t="n">
        <f aca="false">IF(J215="","",MAX(0,J215-1.96*O215/100))</f>
        <v>0.28962767811698</v>
      </c>
      <c r="Q215" s="55" t="n">
        <f aca="false">IF(J215="","",MIN(1,J215+1.96*O215/100))</f>
        <v>0.45427476090741</v>
      </c>
      <c r="R215" s="32" t="str">
        <f aca="false">IF(L215="","",IF(ABS(L215)&lt;=O215,"Yes","No"))</f>
        <v>Yes</v>
      </c>
      <c r="S215" s="32" t="str">
        <f aca="false">IF(L215="","",IF(ABS(L215)&lt;=1.96*O215,"Yes","No"))</f>
        <v>Yes</v>
      </c>
      <c r="T215" s="54" t="n">
        <f aca="false">IF(D215="","",ROUND(SQRT(((D215+G215)*O215/100)^2+(J215*(D215+G215)*0.07933)^2),0))</f>
        <v>143</v>
      </c>
      <c r="U215" s="32"/>
    </row>
    <row r="216" customFormat="false" ht="15" hidden="false" customHeight="false" outlineLevel="0" collapsed="false">
      <c r="A216" s="32" t="s">
        <v>379</v>
      </c>
      <c r="B216" s="32" t="s">
        <v>384</v>
      </c>
      <c r="C216" s="32" t="s">
        <v>385</v>
      </c>
      <c r="D216" s="54" t="n">
        <v>344</v>
      </c>
      <c r="E216" s="54" t="n">
        <v>380</v>
      </c>
      <c r="F216" s="65" t="n">
        <f aca="false">IF(E216="","",D216-E216)</f>
        <v>-36</v>
      </c>
      <c r="G216" s="54" t="n">
        <v>546</v>
      </c>
      <c r="H216" s="54" t="n">
        <v>732</v>
      </c>
      <c r="I216" s="65" t="n">
        <f aca="false">IF(H216="","",G216-H216)</f>
        <v>-186</v>
      </c>
      <c r="J216" s="55" t="n">
        <f aca="false">IF(OR(D216="",D216+G216=0),"",D216/(D216+G216))</f>
        <v>0.386516853932584</v>
      </c>
      <c r="K216" s="55" t="n">
        <f aca="false">IF(E216="","",E216/(E216+H216))</f>
        <v>0.341726618705036</v>
      </c>
      <c r="L216" s="66" t="n">
        <f aca="false">IF(OR(K216="",J216=""),"",(J216-K216)*100)</f>
        <v>4.47902352275483</v>
      </c>
      <c r="M216" s="36" t="n">
        <v>3.65589688951442</v>
      </c>
      <c r="N216" s="36" t="n">
        <v>2.06783357809369</v>
      </c>
      <c r="O216" s="36" t="n">
        <f aca="false">SQRT(M216^2+N216^2)</f>
        <v>4.20018068342934</v>
      </c>
      <c r="P216" s="55" t="n">
        <f aca="false">IF(J216="","",MAX(0,J216-1.96*O216/100))</f>
        <v>0.304193312537369</v>
      </c>
      <c r="Q216" s="55" t="n">
        <f aca="false">IF(J216="","",MIN(1,J216+1.96*O216/100))</f>
        <v>0.468840395327799</v>
      </c>
      <c r="R216" s="32" t="str">
        <f aca="false">IF(L216="","",IF(ABS(L216)&lt;=O216,"Yes","No"))</f>
        <v>No</v>
      </c>
      <c r="S216" s="32" t="str">
        <f aca="false">IF(L216="","",IF(ABS(L216)&lt;=1.96*O216,"Yes","No"))</f>
        <v>Yes</v>
      </c>
      <c r="T216" s="54" t="n">
        <f aca="false">IF(D216="","",ROUND(SQRT(((D216+G216)*O216/100)^2+(J216*(D216+G216)*0.07933)^2),0))</f>
        <v>46</v>
      </c>
      <c r="U216" s="32"/>
    </row>
    <row r="217" customFormat="false" ht="15" hidden="false" customHeight="false" outlineLevel="0" collapsed="false">
      <c r="A217" s="32" t="s">
        <v>386</v>
      </c>
      <c r="B217" s="32" t="s">
        <v>387</v>
      </c>
      <c r="C217" s="32" t="s">
        <v>388</v>
      </c>
      <c r="D217" s="54" t="n">
        <v>219</v>
      </c>
      <c r="E217" s="54" t="n">
        <v>526</v>
      </c>
      <c r="F217" s="65" t="n">
        <f aca="false">IF(E217="","",D217-E217)</f>
        <v>-307</v>
      </c>
      <c r="G217" s="54" t="n">
        <v>328</v>
      </c>
      <c r="H217" s="54" t="n">
        <v>747</v>
      </c>
      <c r="I217" s="65" t="n">
        <f aca="false">IF(H217="","",G217-H217)</f>
        <v>-419</v>
      </c>
      <c r="J217" s="55" t="n">
        <f aca="false">IF(OR(D217="",D217+G217=0),"",D217/(D217+G217))</f>
        <v>0.40036563071298</v>
      </c>
      <c r="K217" s="55" t="n">
        <f aca="false">IF(E217="","",E217/(E217+H217))</f>
        <v>0.413197172034564</v>
      </c>
      <c r="L217" s="66" t="n">
        <f aca="false">IF(OR(K217="",J217=""),"",(J217-K217)*100)</f>
        <v>-1.28315413215842</v>
      </c>
      <c r="M217" s="36" t="n">
        <v>3.80517164421398</v>
      </c>
      <c r="N217" s="36" t="n">
        <v>2.06783357809369</v>
      </c>
      <c r="O217" s="36" t="n">
        <f aca="false">SQRT(M217^2+N217^2)</f>
        <v>4.33073515105944</v>
      </c>
      <c r="P217" s="55" t="n">
        <f aca="false">IF(J217="","",MAX(0,J217-1.96*O217/100))</f>
        <v>0.315483221752215</v>
      </c>
      <c r="Q217" s="55" t="n">
        <f aca="false">IF(J217="","",MIN(1,J217+1.96*O217/100))</f>
        <v>0.485248039673745</v>
      </c>
      <c r="R217" s="32" t="str">
        <f aca="false">IF(L217="","",IF(ABS(L217)&lt;=O217,"Yes","No"))</f>
        <v>Yes</v>
      </c>
      <c r="S217" s="32" t="str">
        <f aca="false">IF(L217="","",IF(ABS(L217)&lt;=1.96*O217,"Yes","No"))</f>
        <v>Yes</v>
      </c>
      <c r="T217" s="54" t="n">
        <f aca="false">IF(D217="","",ROUND(SQRT(((D217+G217)*O217/100)^2+(J217*(D217+G217)*0.07897)^2),0))</f>
        <v>29</v>
      </c>
      <c r="U217" s="32"/>
    </row>
    <row r="218" customFormat="false" ht="15" hidden="false" customHeight="false" outlineLevel="0" collapsed="false">
      <c r="A218" s="32" t="s">
        <v>386</v>
      </c>
      <c r="B218" s="32" t="s">
        <v>387</v>
      </c>
      <c r="C218" s="32" t="s">
        <v>389</v>
      </c>
      <c r="D218" s="54" t="n">
        <v>589</v>
      </c>
      <c r="E218" s="54" t="n">
        <v>648</v>
      </c>
      <c r="F218" s="65" t="n">
        <f aca="false">IF(E218="","",D218-E218)</f>
        <v>-59</v>
      </c>
      <c r="G218" s="54" t="n">
        <v>646</v>
      </c>
      <c r="H218" s="54" t="n">
        <v>679</v>
      </c>
      <c r="I218" s="65" t="n">
        <f aca="false">IF(H218="","",G218-H218)</f>
        <v>-33</v>
      </c>
      <c r="J218" s="55" t="n">
        <f aca="false">IF(OR(D218="",D218+G218=0),"",D218/(D218+G218))</f>
        <v>0.476923076923077</v>
      </c>
      <c r="K218" s="55" t="n">
        <f aca="false">IF(E218="","",E218/(E218+H218))</f>
        <v>0.488319517709118</v>
      </c>
      <c r="L218" s="66" t="n">
        <f aca="false">IF(OR(K218="",J218=""),"",(J218-K218)*100)</f>
        <v>-1.13964407860414</v>
      </c>
      <c r="M218" s="36" t="n">
        <v>3.65589688951442</v>
      </c>
      <c r="N218" s="36" t="n">
        <v>2.06783357809369</v>
      </c>
      <c r="O218" s="36" t="n">
        <f aca="false">SQRT(M218^2+N218^2)</f>
        <v>4.20018068342934</v>
      </c>
      <c r="P218" s="55" t="n">
        <f aca="false">IF(J218="","",MAX(0,J218-1.96*O218/100))</f>
        <v>0.394599535527862</v>
      </c>
      <c r="Q218" s="55" t="n">
        <f aca="false">IF(J218="","",MIN(1,J218+1.96*O218/100))</f>
        <v>0.559246618318292</v>
      </c>
      <c r="R218" s="32" t="str">
        <f aca="false">IF(L218="","",IF(ABS(L218)&lt;=O218,"Yes","No"))</f>
        <v>Yes</v>
      </c>
      <c r="S218" s="32" t="str">
        <f aca="false">IF(L218="","",IF(ABS(L218)&lt;=1.96*O218,"Yes","No"))</f>
        <v>Yes</v>
      </c>
      <c r="T218" s="54" t="n">
        <f aca="false">IF(D218="","",ROUND(SQRT(((D218+G218)*O218/100)^2+(J218*(D218+G218)*0.07933)^2),0))</f>
        <v>70</v>
      </c>
      <c r="U218" s="32"/>
    </row>
    <row r="219" customFormat="false" ht="15" hidden="false" customHeight="false" outlineLevel="0" collapsed="false">
      <c r="A219" s="32" t="s">
        <v>386</v>
      </c>
      <c r="B219" s="32" t="s">
        <v>390</v>
      </c>
      <c r="C219" s="32" t="s">
        <v>391</v>
      </c>
      <c r="D219" s="54" t="n">
        <v>317</v>
      </c>
      <c r="E219" s="54"/>
      <c r="F219" s="65" t="str">
        <f aca="false">IF(E219="","",D219-E219)</f>
        <v/>
      </c>
      <c r="G219" s="54" t="n">
        <v>446</v>
      </c>
      <c r="H219" s="54"/>
      <c r="I219" s="65" t="str">
        <f aca="false">IF(H219="","",G219-H219)</f>
        <v/>
      </c>
      <c r="J219" s="55" t="n">
        <f aca="false">IF(OR(D219="",D219+G219=0),"",D219/(D219+G219))</f>
        <v>0.415465268676278</v>
      </c>
      <c r="K219" s="55" t="str">
        <f aca="false">IF(E219="","",E219/(E219+H219))</f>
        <v/>
      </c>
      <c r="L219" s="66" t="str">
        <f aca="false">IF(OR(K219="",J219=""),"",(J219-K219)*100)</f>
        <v/>
      </c>
      <c r="M219" s="36" t="n">
        <v>3.80517164421398</v>
      </c>
      <c r="N219" s="36" t="n">
        <v>2.06783357809369</v>
      </c>
      <c r="O219" s="36" t="n">
        <f aca="false">SQRT(M219^2+N219^2)</f>
        <v>4.33073515105944</v>
      </c>
      <c r="P219" s="55" t="n">
        <f aca="false">IF(J219="","",MAX(0,J219-1.96*O219/100))</f>
        <v>0.330582859715513</v>
      </c>
      <c r="Q219" s="55" t="n">
        <f aca="false">IF(J219="","",MIN(1,J219+1.96*O219/100))</f>
        <v>0.500347677637043</v>
      </c>
      <c r="R219" s="32" t="str">
        <f aca="false">IF(L219="","",IF(ABS(L219)&lt;=O219,"Yes","No"))</f>
        <v/>
      </c>
      <c r="S219" s="32" t="str">
        <f aca="false">IF(L219="","",IF(ABS(L219)&lt;=1.96*O219,"Yes","No"))</f>
        <v/>
      </c>
      <c r="T219" s="54" t="n">
        <f aca="false">IF(D219="","",ROUND(SQRT(((D219+G219)*O219/100)^2+(J219*(D219+G219)*0.07897)^2),0))</f>
        <v>41</v>
      </c>
      <c r="U219" s="32" t="s">
        <v>735</v>
      </c>
    </row>
    <row r="220" customFormat="false" ht="15" hidden="false" customHeight="false" outlineLevel="0" collapsed="false">
      <c r="A220" s="32" t="s">
        <v>386</v>
      </c>
      <c r="B220" s="32" t="s">
        <v>390</v>
      </c>
      <c r="C220" s="32" t="s">
        <v>392</v>
      </c>
      <c r="D220" s="54" t="n">
        <v>322</v>
      </c>
      <c r="E220" s="54"/>
      <c r="F220" s="65" t="str">
        <f aca="false">IF(E220="","",D220-E220)</f>
        <v/>
      </c>
      <c r="G220" s="54" t="n">
        <v>440</v>
      </c>
      <c r="H220" s="54"/>
      <c r="I220" s="65" t="str">
        <f aca="false">IF(H220="","",G220-H220)</f>
        <v/>
      </c>
      <c r="J220" s="55" t="n">
        <f aca="false">IF(OR(D220="",D220+G220=0),"",D220/(D220+G220))</f>
        <v>0.42257217847769</v>
      </c>
      <c r="K220" s="55" t="str">
        <f aca="false">IF(E220="","",E220/(E220+H220))</f>
        <v/>
      </c>
      <c r="L220" s="66" t="str">
        <f aca="false">IF(OR(K220="",J220=""),"",(J220-K220)*100)</f>
        <v/>
      </c>
      <c r="M220" s="36" t="n">
        <v>3.80517164421398</v>
      </c>
      <c r="N220" s="36" t="n">
        <v>2.06783357809369</v>
      </c>
      <c r="O220" s="36" t="n">
        <f aca="false">SQRT(M220^2+N220^2)</f>
        <v>4.33073515105944</v>
      </c>
      <c r="P220" s="55" t="n">
        <f aca="false">IF(J220="","",MAX(0,J220-1.96*O220/100))</f>
        <v>0.337689769516925</v>
      </c>
      <c r="Q220" s="55" t="n">
        <f aca="false">IF(J220="","",MIN(1,J220+1.96*O220/100))</f>
        <v>0.507454587438455</v>
      </c>
      <c r="R220" s="32" t="str">
        <f aca="false">IF(L220="","",IF(ABS(L220)&lt;=O220,"Yes","No"))</f>
        <v/>
      </c>
      <c r="S220" s="32" t="str">
        <f aca="false">IF(L220="","",IF(ABS(L220)&lt;=1.96*O220,"Yes","No"))</f>
        <v/>
      </c>
      <c r="T220" s="54" t="n">
        <f aca="false">IF(D220="","",ROUND(SQRT(((D220+G220)*O220/100)^2+(J220*(D220+G220)*0.07897)^2),0))</f>
        <v>42</v>
      </c>
      <c r="U220" s="32" t="s">
        <v>735</v>
      </c>
    </row>
    <row r="221" customFormat="false" ht="15" hidden="false" customHeight="false" outlineLevel="0" collapsed="false">
      <c r="A221" s="32" t="s">
        <v>386</v>
      </c>
      <c r="B221" s="32" t="s">
        <v>393</v>
      </c>
      <c r="C221" s="32" t="s">
        <v>394</v>
      </c>
      <c r="D221" s="54" t="n">
        <v>407</v>
      </c>
      <c r="E221" s="54" t="n">
        <v>441</v>
      </c>
      <c r="F221" s="65" t="n">
        <f aca="false">IF(E221="","",D221-E221)</f>
        <v>-34</v>
      </c>
      <c r="G221" s="54" t="n">
        <v>467</v>
      </c>
      <c r="H221" s="54" t="n">
        <v>513</v>
      </c>
      <c r="I221" s="65" t="n">
        <f aca="false">IF(H221="","",G221-H221)</f>
        <v>-46</v>
      </c>
      <c r="J221" s="55" t="n">
        <f aca="false">IF(OR(D221="",D221+G221=0),"",D221/(D221+G221))</f>
        <v>0.465675057208238</v>
      </c>
      <c r="K221" s="55" t="n">
        <f aca="false">IF(E221="","",E221/(E221+H221))</f>
        <v>0.462264150943396</v>
      </c>
      <c r="L221" s="66" t="n">
        <f aca="false">IF(OR(K221="",J221=""),"",(J221-K221)*100)</f>
        <v>0.341090626484175</v>
      </c>
      <c r="M221" s="36" t="n">
        <v>3.65589688951442</v>
      </c>
      <c r="N221" s="36" t="n">
        <v>2.06783357809369</v>
      </c>
      <c r="O221" s="36" t="n">
        <f aca="false">SQRT(M221^2+N221^2)</f>
        <v>4.20018068342934</v>
      </c>
      <c r="P221" s="55" t="n">
        <f aca="false">IF(J221="","",MAX(0,J221-1.96*O221/100))</f>
        <v>0.383351515813023</v>
      </c>
      <c r="Q221" s="55" t="n">
        <f aca="false">IF(J221="","",MIN(1,J221+1.96*O221/100))</f>
        <v>0.547998598603453</v>
      </c>
      <c r="R221" s="32" t="str">
        <f aca="false">IF(L221="","",IF(ABS(L221)&lt;=O221,"Yes","No"))</f>
        <v>Yes</v>
      </c>
      <c r="S221" s="32" t="str">
        <f aca="false">IF(L221="","",IF(ABS(L221)&lt;=1.96*O221,"Yes","No"))</f>
        <v>Yes</v>
      </c>
      <c r="T221" s="54" t="n">
        <f aca="false">IF(D221="","",ROUND(SQRT(((D221+G221)*O221/100)^2+(J221*(D221+G221)*0.07933)^2),0))</f>
        <v>49</v>
      </c>
      <c r="U221" s="32"/>
    </row>
    <row r="222" customFormat="false" ht="15" hidden="false" customHeight="false" outlineLevel="0" collapsed="false">
      <c r="A222" s="32" t="s">
        <v>386</v>
      </c>
      <c r="B222" s="32" t="s">
        <v>261</v>
      </c>
      <c r="C222" s="32" t="s">
        <v>395</v>
      </c>
      <c r="D222" s="54" t="n">
        <v>549</v>
      </c>
      <c r="E222" s="54" t="n">
        <v>605</v>
      </c>
      <c r="F222" s="65" t="n">
        <f aca="false">IF(E222="","",D222-E222)</f>
        <v>-56</v>
      </c>
      <c r="G222" s="54" t="n">
        <v>359</v>
      </c>
      <c r="H222" s="54" t="n">
        <v>353</v>
      </c>
      <c r="I222" s="65" t="n">
        <f aca="false">IF(H222="","",G222-H222)</f>
        <v>6</v>
      </c>
      <c r="J222" s="55" t="n">
        <f aca="false">IF(OR(D222="",D222+G222=0),"",D222/(D222+G222))</f>
        <v>0.604625550660793</v>
      </c>
      <c r="K222" s="55" t="n">
        <f aca="false">IF(E222="","",E222/(E222+H222))</f>
        <v>0.631524008350731</v>
      </c>
      <c r="L222" s="66" t="n">
        <f aca="false">IF(OR(K222="",J222=""),"",(J222-K222)*100)</f>
        <v>-2.68984576899377</v>
      </c>
      <c r="M222" s="36" t="n">
        <v>3.65589688951442</v>
      </c>
      <c r="N222" s="36" t="n">
        <v>2.06783357809369</v>
      </c>
      <c r="O222" s="36" t="n">
        <f aca="false">SQRT(M222^2+N222^2)</f>
        <v>4.20018068342934</v>
      </c>
      <c r="P222" s="55" t="n">
        <f aca="false">IF(J222="","",MAX(0,J222-1.96*O222/100))</f>
        <v>0.522302009265578</v>
      </c>
      <c r="Q222" s="55" t="n">
        <f aca="false">IF(J222="","",MIN(1,J222+1.96*O222/100))</f>
        <v>0.686949092056008</v>
      </c>
      <c r="R222" s="32" t="str">
        <f aca="false">IF(L222="","",IF(ABS(L222)&lt;=O222,"Yes","No"))</f>
        <v>Yes</v>
      </c>
      <c r="S222" s="32" t="str">
        <f aca="false">IF(L222="","",IF(ABS(L222)&lt;=1.96*O222,"Yes","No"))</f>
        <v>Yes</v>
      </c>
      <c r="T222" s="54" t="n">
        <f aca="false">IF(D222="","",ROUND(SQRT(((D222+G222)*O222/100)^2+(J222*(D222+G222)*0.07933)^2),0))</f>
        <v>58</v>
      </c>
      <c r="U222" s="32"/>
    </row>
    <row r="223" customFormat="false" ht="15" hidden="false" customHeight="false" outlineLevel="0" collapsed="false">
      <c r="A223" s="32" t="s">
        <v>386</v>
      </c>
      <c r="B223" s="32" t="s">
        <v>261</v>
      </c>
      <c r="C223" s="32" t="s">
        <v>396</v>
      </c>
      <c r="D223" s="54" t="n">
        <v>740</v>
      </c>
      <c r="E223" s="54" t="n">
        <v>841</v>
      </c>
      <c r="F223" s="65" t="n">
        <f aca="false">IF(E223="","",D223-E223)</f>
        <v>-101</v>
      </c>
      <c r="G223" s="54" t="n">
        <v>521</v>
      </c>
      <c r="H223" s="54" t="n">
        <v>547</v>
      </c>
      <c r="I223" s="65" t="n">
        <f aca="false">IF(H223="","",G223-H223)</f>
        <v>-26</v>
      </c>
      <c r="J223" s="55" t="n">
        <f aca="false">IF(OR(D223="",D223+G223=0),"",D223/(D223+G223))</f>
        <v>0.586835844567803</v>
      </c>
      <c r="K223" s="55" t="n">
        <f aca="false">IF(E223="","",E223/(E223+H223))</f>
        <v>0.605907780979827</v>
      </c>
      <c r="L223" s="66" t="n">
        <f aca="false">IF(OR(K223="",J223=""),"",(J223-K223)*100)</f>
        <v>-1.90719364120238</v>
      </c>
      <c r="M223" s="36" t="n">
        <v>3.65589688951442</v>
      </c>
      <c r="N223" s="36" t="n">
        <v>2.06783357809369</v>
      </c>
      <c r="O223" s="36" t="n">
        <f aca="false">SQRT(M223^2+N223^2)</f>
        <v>4.20018068342934</v>
      </c>
      <c r="P223" s="55" t="n">
        <f aca="false">IF(J223="","",MAX(0,J223-1.96*O223/100))</f>
        <v>0.504512303172588</v>
      </c>
      <c r="Q223" s="55" t="n">
        <f aca="false">IF(J223="","",MIN(1,J223+1.96*O223/100))</f>
        <v>0.669159385963019</v>
      </c>
      <c r="R223" s="32" t="str">
        <f aca="false">IF(L223="","",IF(ABS(L223)&lt;=O223,"Yes","No"))</f>
        <v>Yes</v>
      </c>
      <c r="S223" s="32" t="str">
        <f aca="false">IF(L223="","",IF(ABS(L223)&lt;=1.96*O223,"Yes","No"))</f>
        <v>Yes</v>
      </c>
      <c r="T223" s="54" t="n">
        <f aca="false">IF(D223="","",ROUND(SQRT(((D223+G223)*O223/100)^2+(J223*(D223+G223)*0.07933)^2),0))</f>
        <v>79</v>
      </c>
      <c r="U223" s="32"/>
    </row>
    <row r="224" customFormat="false" ht="15" hidden="false" customHeight="false" outlineLevel="0" collapsed="false">
      <c r="A224" s="32" t="s">
        <v>386</v>
      </c>
      <c r="B224" s="32" t="s">
        <v>261</v>
      </c>
      <c r="C224" s="32" t="s">
        <v>397</v>
      </c>
      <c r="D224" s="54" t="n">
        <v>567</v>
      </c>
      <c r="E224" s="54" t="n">
        <v>630</v>
      </c>
      <c r="F224" s="65" t="n">
        <f aca="false">IF(E224="","",D224-E224)</f>
        <v>-63</v>
      </c>
      <c r="G224" s="54" t="n">
        <v>328</v>
      </c>
      <c r="H224" s="54" t="n">
        <v>301</v>
      </c>
      <c r="I224" s="65" t="n">
        <f aca="false">IF(H224="","",G224-H224)</f>
        <v>27</v>
      </c>
      <c r="J224" s="55" t="n">
        <f aca="false">IF(OR(D224="",D224+G224=0),"",D224/(D224+G224))</f>
        <v>0.633519553072626</v>
      </c>
      <c r="K224" s="55" t="n">
        <f aca="false">IF(E224="","",E224/(E224+H224))</f>
        <v>0.676691729323308</v>
      </c>
      <c r="L224" s="66" t="n">
        <f aca="false">IF(OR(K224="",J224=""),"",(J224-K224)*100)</f>
        <v>-4.31721762506825</v>
      </c>
      <c r="M224" s="36" t="n">
        <v>3.65589688951442</v>
      </c>
      <c r="N224" s="36" t="n">
        <v>2.06783357809369</v>
      </c>
      <c r="O224" s="36" t="n">
        <f aca="false">SQRT(M224^2+N224^2)</f>
        <v>4.20018068342934</v>
      </c>
      <c r="P224" s="55" t="n">
        <f aca="false">IF(J224="","",MAX(0,J224-1.96*O224/100))</f>
        <v>0.551196011677411</v>
      </c>
      <c r="Q224" s="55" t="n">
        <f aca="false">IF(J224="","",MIN(1,J224+1.96*O224/100))</f>
        <v>0.715843094467841</v>
      </c>
      <c r="R224" s="32" t="str">
        <f aca="false">IF(L224="","",IF(ABS(L224)&lt;=O224,"Yes","No"))</f>
        <v>No</v>
      </c>
      <c r="S224" s="32" t="str">
        <f aca="false">IF(L224="","",IF(ABS(L224)&lt;=1.96*O224,"Yes","No"))</f>
        <v>Yes</v>
      </c>
      <c r="T224" s="54" t="n">
        <f aca="false">IF(D224="","",ROUND(SQRT(((D224+G224)*O224/100)^2+(J224*(D224+G224)*0.07933)^2),0))</f>
        <v>59</v>
      </c>
      <c r="U224" s="32"/>
    </row>
    <row r="225" customFormat="false" ht="15" hidden="false" customHeight="false" outlineLevel="0" collapsed="false">
      <c r="A225" s="32" t="s">
        <v>386</v>
      </c>
      <c r="B225" s="32" t="s">
        <v>261</v>
      </c>
      <c r="C225" s="32" t="s">
        <v>398</v>
      </c>
      <c r="D225" s="54" t="n">
        <v>426</v>
      </c>
      <c r="E225" s="54" t="n">
        <v>463</v>
      </c>
      <c r="F225" s="65" t="n">
        <f aca="false">IF(E225="","",D225-E225)</f>
        <v>-37</v>
      </c>
      <c r="G225" s="54" t="n">
        <v>227</v>
      </c>
      <c r="H225" s="54" t="n">
        <v>238</v>
      </c>
      <c r="I225" s="65" t="n">
        <f aca="false">IF(H225="","",G225-H225)</f>
        <v>-11</v>
      </c>
      <c r="J225" s="55" t="n">
        <f aca="false">IF(OR(D225="",D225+G225=0),"",D225/(D225+G225))</f>
        <v>0.652373660030628</v>
      </c>
      <c r="K225" s="55" t="n">
        <f aca="false">IF(E225="","",E225/(E225+H225))</f>
        <v>0.660485021398003</v>
      </c>
      <c r="L225" s="66" t="n">
        <f aca="false">IF(OR(K225="",J225=""),"",(J225-K225)*100)</f>
        <v>-0.811136136737489</v>
      </c>
      <c r="M225" s="36" t="n">
        <v>3.80517164421398</v>
      </c>
      <c r="N225" s="36" t="n">
        <v>2.06783357809369</v>
      </c>
      <c r="O225" s="36" t="n">
        <f aca="false">SQRT(M225^2+N225^2)</f>
        <v>4.33073515105944</v>
      </c>
      <c r="P225" s="55" t="n">
        <f aca="false">IF(J225="","",MAX(0,J225-1.96*O225/100))</f>
        <v>0.567491251069863</v>
      </c>
      <c r="Q225" s="55" t="n">
        <f aca="false">IF(J225="","",MIN(1,J225+1.96*O225/100))</f>
        <v>0.737256068991393</v>
      </c>
      <c r="R225" s="32" t="str">
        <f aca="false">IF(L225="","",IF(ABS(L225)&lt;=O225,"Yes","No"))</f>
        <v>Yes</v>
      </c>
      <c r="S225" s="32" t="str">
        <f aca="false">IF(L225="","",IF(ABS(L225)&lt;=1.96*O225,"Yes","No"))</f>
        <v>Yes</v>
      </c>
      <c r="T225" s="54" t="n">
        <f aca="false">IF(D225="","",ROUND(SQRT(((D225+G225)*O225/100)^2+(J225*(D225+G225)*0.07897)^2),0))</f>
        <v>44</v>
      </c>
      <c r="U225" s="32"/>
    </row>
    <row r="226" customFormat="false" ht="15" hidden="false" customHeight="false" outlineLevel="0" collapsed="false">
      <c r="A226" s="32" t="s">
        <v>386</v>
      </c>
      <c r="B226" s="32" t="s">
        <v>261</v>
      </c>
      <c r="C226" s="32" t="s">
        <v>399</v>
      </c>
      <c r="D226" s="54" t="n">
        <v>569</v>
      </c>
      <c r="E226" s="54" t="n">
        <v>594</v>
      </c>
      <c r="F226" s="65" t="n">
        <f aca="false">IF(E226="","",D226-E226)</f>
        <v>-25</v>
      </c>
      <c r="G226" s="54" t="n">
        <v>354</v>
      </c>
      <c r="H226" s="54" t="n">
        <v>383</v>
      </c>
      <c r="I226" s="65" t="n">
        <f aca="false">IF(H226="","",G226-H226)</f>
        <v>-29</v>
      </c>
      <c r="J226" s="55" t="n">
        <f aca="false">IF(OR(D226="",D226+G226=0),"",D226/(D226+G226))</f>
        <v>0.61646803900325</v>
      </c>
      <c r="K226" s="55" t="n">
        <f aca="false">IF(E226="","",E226/(E226+H226))</f>
        <v>0.607983623336745</v>
      </c>
      <c r="L226" s="66" t="n">
        <f aca="false">IF(OR(K226="",J226=""),"",(J226-K226)*100)</f>
        <v>0.848441566650515</v>
      </c>
      <c r="M226" s="36" t="n">
        <v>3.65589688951442</v>
      </c>
      <c r="N226" s="36" t="n">
        <v>2.06783357809369</v>
      </c>
      <c r="O226" s="36" t="n">
        <f aca="false">SQRT(M226^2+N226^2)</f>
        <v>4.20018068342934</v>
      </c>
      <c r="P226" s="55" t="n">
        <f aca="false">IF(J226="","",MAX(0,J226-1.96*O226/100))</f>
        <v>0.534144497608035</v>
      </c>
      <c r="Q226" s="55" t="n">
        <f aca="false">IF(J226="","",MIN(1,J226+1.96*O226/100))</f>
        <v>0.698791580398466</v>
      </c>
      <c r="R226" s="32" t="str">
        <f aca="false">IF(L226="","",IF(ABS(L226)&lt;=O226,"Yes","No"))</f>
        <v>Yes</v>
      </c>
      <c r="S226" s="32" t="str">
        <f aca="false">IF(L226="","",IF(ABS(L226)&lt;=1.96*O226,"Yes","No"))</f>
        <v>Yes</v>
      </c>
      <c r="T226" s="54" t="n">
        <f aca="false">IF(D226="","",ROUND(SQRT(((D226+G226)*O226/100)^2+(J226*(D226+G226)*0.07933)^2),0))</f>
        <v>60</v>
      </c>
      <c r="U226" s="32"/>
    </row>
    <row r="227" customFormat="false" ht="15" hidden="false" customHeight="false" outlineLevel="0" collapsed="false">
      <c r="A227" s="32" t="s">
        <v>386</v>
      </c>
      <c r="B227" s="32" t="s">
        <v>261</v>
      </c>
      <c r="C227" s="32" t="s">
        <v>400</v>
      </c>
      <c r="D227" s="54" t="n">
        <v>733</v>
      </c>
      <c r="E227" s="54" t="n">
        <v>777</v>
      </c>
      <c r="F227" s="65" t="n">
        <f aca="false">IF(E227="","",D227-E227)</f>
        <v>-44</v>
      </c>
      <c r="G227" s="54" t="n">
        <v>404</v>
      </c>
      <c r="H227" s="54" t="n">
        <v>422</v>
      </c>
      <c r="I227" s="65" t="n">
        <f aca="false">IF(H227="","",G227-H227)</f>
        <v>-18</v>
      </c>
      <c r="J227" s="55" t="n">
        <f aca="false">IF(OR(D227="",D227+G227=0),"",D227/(D227+G227))</f>
        <v>0.644678979771328</v>
      </c>
      <c r="K227" s="55" t="n">
        <f aca="false">IF(E227="","",E227/(E227+H227))</f>
        <v>0.648040033361134</v>
      </c>
      <c r="L227" s="66" t="n">
        <f aca="false">IF(OR(K227="",J227=""),"",(J227-K227)*100)</f>
        <v>-0.336105358980621</v>
      </c>
      <c r="M227" s="36" t="n">
        <v>3.65589688951442</v>
      </c>
      <c r="N227" s="36" t="n">
        <v>2.06783357809369</v>
      </c>
      <c r="O227" s="36" t="n">
        <f aca="false">SQRT(M227^2+N227^2)</f>
        <v>4.20018068342934</v>
      </c>
      <c r="P227" s="55" t="n">
        <f aca="false">IF(J227="","",MAX(0,J227-1.96*O227/100))</f>
        <v>0.562355438376113</v>
      </c>
      <c r="Q227" s="55" t="n">
        <f aca="false">IF(J227="","",MIN(1,J227+1.96*O227/100))</f>
        <v>0.727002521166543</v>
      </c>
      <c r="R227" s="32" t="str">
        <f aca="false">IF(L227="","",IF(ABS(L227)&lt;=O227,"Yes","No"))</f>
        <v>Yes</v>
      </c>
      <c r="S227" s="32" t="str">
        <f aca="false">IF(L227="","",IF(ABS(L227)&lt;=1.96*O227,"Yes","No"))</f>
        <v>Yes</v>
      </c>
      <c r="T227" s="54" t="n">
        <f aca="false">IF(D227="","",ROUND(SQRT(((D227+G227)*O227/100)^2+(J227*(D227+G227)*0.07933)^2),0))</f>
        <v>75</v>
      </c>
      <c r="U227" s="32"/>
    </row>
    <row r="228" customFormat="false" ht="15" hidden="false" customHeight="false" outlineLevel="0" collapsed="false">
      <c r="A228" s="32" t="s">
        <v>386</v>
      </c>
      <c r="B228" s="32" t="s">
        <v>261</v>
      </c>
      <c r="C228" s="32" t="s">
        <v>401</v>
      </c>
      <c r="D228" s="54" t="n">
        <v>549</v>
      </c>
      <c r="E228" s="54" t="n">
        <v>611</v>
      </c>
      <c r="F228" s="65" t="n">
        <f aca="false">IF(E228="","",D228-E228)</f>
        <v>-62</v>
      </c>
      <c r="G228" s="54" t="n">
        <v>390</v>
      </c>
      <c r="H228" s="54" t="n">
        <v>412</v>
      </c>
      <c r="I228" s="65" t="n">
        <f aca="false">IF(H228="","",G228-H228)</f>
        <v>-22</v>
      </c>
      <c r="J228" s="55" t="n">
        <f aca="false">IF(OR(D228="",D228+G228=0),"",D228/(D228+G228))</f>
        <v>0.584664536741214</v>
      </c>
      <c r="K228" s="55" t="n">
        <f aca="false">IF(E228="","",E228/(E228+H228))</f>
        <v>0.597262952101662</v>
      </c>
      <c r="L228" s="66" t="n">
        <f aca="false">IF(OR(K228="",J228=""),"",(J228-K228)*100)</f>
        <v>-1.25984153604477</v>
      </c>
      <c r="M228" s="36" t="n">
        <v>3.65589688951442</v>
      </c>
      <c r="N228" s="36" t="n">
        <v>2.06783357809369</v>
      </c>
      <c r="O228" s="36" t="n">
        <f aca="false">SQRT(M228^2+N228^2)</f>
        <v>4.20018068342934</v>
      </c>
      <c r="P228" s="55" t="n">
        <f aca="false">IF(J228="","",MAX(0,J228-1.96*O228/100))</f>
        <v>0.502340995345999</v>
      </c>
      <c r="Q228" s="55" t="n">
        <f aca="false">IF(J228="","",MIN(1,J228+1.96*O228/100))</f>
        <v>0.666988078136429</v>
      </c>
      <c r="R228" s="32" t="str">
        <f aca="false">IF(L228="","",IF(ABS(L228)&lt;=O228,"Yes","No"))</f>
        <v>Yes</v>
      </c>
      <c r="S228" s="32" t="str">
        <f aca="false">IF(L228="","",IF(ABS(L228)&lt;=1.96*O228,"Yes","No"))</f>
        <v>Yes</v>
      </c>
      <c r="T228" s="54" t="n">
        <f aca="false">IF(D228="","",ROUND(SQRT(((D228+G228)*O228/100)^2+(J228*(D228+G228)*0.07933)^2),0))</f>
        <v>59</v>
      </c>
      <c r="U228" s="32"/>
    </row>
    <row r="229" customFormat="false" ht="15" hidden="false" customHeight="false" outlineLevel="0" collapsed="false">
      <c r="A229" s="32" t="s">
        <v>386</v>
      </c>
      <c r="B229" s="32" t="s">
        <v>261</v>
      </c>
      <c r="C229" s="32" t="s">
        <v>402</v>
      </c>
      <c r="D229" s="54" t="n">
        <v>426</v>
      </c>
      <c r="E229" s="54" t="n">
        <v>458</v>
      </c>
      <c r="F229" s="65" t="n">
        <f aca="false">IF(E229="","",D229-E229)</f>
        <v>-32</v>
      </c>
      <c r="G229" s="54" t="n">
        <v>248</v>
      </c>
      <c r="H229" s="54" t="n">
        <v>241</v>
      </c>
      <c r="I229" s="65" t="n">
        <f aca="false">IF(H229="","",G229-H229)</f>
        <v>7</v>
      </c>
      <c r="J229" s="55" t="n">
        <f aca="false">IF(OR(D229="",D229+G229=0),"",D229/(D229+G229))</f>
        <v>0.632047477744807</v>
      </c>
      <c r="K229" s="55" t="n">
        <f aca="false">IF(E229="","",E229/(E229+H229))</f>
        <v>0.655221745350501</v>
      </c>
      <c r="L229" s="66" t="n">
        <f aca="false">IF(OR(K229="",J229=""),"",(J229-K229)*100)</f>
        <v>-2.31742676056936</v>
      </c>
      <c r="M229" s="36" t="n">
        <v>3.80517164421398</v>
      </c>
      <c r="N229" s="36" t="n">
        <v>2.06783357809369</v>
      </c>
      <c r="O229" s="36" t="n">
        <f aca="false">SQRT(M229^2+N229^2)</f>
        <v>4.33073515105944</v>
      </c>
      <c r="P229" s="55" t="n">
        <f aca="false">IF(J229="","",MAX(0,J229-1.96*O229/100))</f>
        <v>0.547165068784042</v>
      </c>
      <c r="Q229" s="55" t="n">
        <f aca="false">IF(J229="","",MIN(1,J229+1.96*O229/100))</f>
        <v>0.716929886705572</v>
      </c>
      <c r="R229" s="32" t="str">
        <f aca="false">IF(L229="","",IF(ABS(L229)&lt;=O229,"Yes","No"))</f>
        <v>Yes</v>
      </c>
      <c r="S229" s="32" t="str">
        <f aca="false">IF(L229="","",IF(ABS(L229)&lt;=1.96*O229,"Yes","No"))</f>
        <v>Yes</v>
      </c>
      <c r="T229" s="54" t="n">
        <f aca="false">IF(D229="","",ROUND(SQRT(((D229+G229)*O229/100)^2+(J229*(D229+G229)*0.07897)^2),0))</f>
        <v>45</v>
      </c>
      <c r="U229" s="32"/>
    </row>
    <row r="230" customFormat="false" ht="15" hidden="false" customHeight="false" outlineLevel="0" collapsed="false">
      <c r="A230" s="32" t="s">
        <v>386</v>
      </c>
      <c r="B230" s="32" t="s">
        <v>261</v>
      </c>
      <c r="C230" s="32" t="s">
        <v>403</v>
      </c>
      <c r="D230" s="54" t="n">
        <v>498</v>
      </c>
      <c r="E230" s="54" t="n">
        <v>545</v>
      </c>
      <c r="F230" s="65" t="n">
        <f aca="false">IF(E230="","",D230-E230)</f>
        <v>-47</v>
      </c>
      <c r="G230" s="54" t="n">
        <v>267</v>
      </c>
      <c r="H230" s="54" t="n">
        <v>242</v>
      </c>
      <c r="I230" s="65" t="n">
        <f aca="false">IF(H230="","",G230-H230)</f>
        <v>25</v>
      </c>
      <c r="J230" s="55" t="n">
        <f aca="false">IF(OR(D230="",D230+G230=0),"",D230/(D230+G230))</f>
        <v>0.650980392156863</v>
      </c>
      <c r="K230" s="55" t="n">
        <f aca="false">IF(E230="","",E230/(E230+H230))</f>
        <v>0.692503176620076</v>
      </c>
      <c r="L230" s="66" t="n">
        <f aca="false">IF(OR(K230="",J230=""),"",(J230-K230)*100)</f>
        <v>-4.15227844632135</v>
      </c>
      <c r="M230" s="36" t="n">
        <v>3.80517164421398</v>
      </c>
      <c r="N230" s="36" t="n">
        <v>2.06783357809369</v>
      </c>
      <c r="O230" s="36" t="n">
        <f aca="false">SQRT(M230^2+N230^2)</f>
        <v>4.33073515105944</v>
      </c>
      <c r="P230" s="55" t="n">
        <f aca="false">IF(J230="","",MAX(0,J230-1.96*O230/100))</f>
        <v>0.566097983196098</v>
      </c>
      <c r="Q230" s="55" t="n">
        <f aca="false">IF(J230="","",MIN(1,J230+1.96*O230/100))</f>
        <v>0.735862801117628</v>
      </c>
      <c r="R230" s="32" t="str">
        <f aca="false">IF(L230="","",IF(ABS(L230)&lt;=O230,"Yes","No"))</f>
        <v>Yes</v>
      </c>
      <c r="S230" s="32" t="str">
        <f aca="false">IF(L230="","",IF(ABS(L230)&lt;=1.96*O230,"Yes","No"))</f>
        <v>Yes</v>
      </c>
      <c r="T230" s="54" t="n">
        <f aca="false">IF(D230="","",ROUND(SQRT(((D230+G230)*O230/100)^2+(J230*(D230+G230)*0.07897)^2),0))</f>
        <v>51</v>
      </c>
      <c r="U230" s="32"/>
    </row>
    <row r="231" customFormat="false" ht="15" hidden="false" customHeight="false" outlineLevel="0" collapsed="false">
      <c r="A231" s="32" t="s">
        <v>386</v>
      </c>
      <c r="B231" s="32" t="s">
        <v>261</v>
      </c>
      <c r="C231" s="32" t="s">
        <v>404</v>
      </c>
      <c r="D231" s="54" t="n">
        <v>692</v>
      </c>
      <c r="E231" s="54" t="n">
        <v>710</v>
      </c>
      <c r="F231" s="65" t="n">
        <f aca="false">IF(E231="","",D231-E231)</f>
        <v>-18</v>
      </c>
      <c r="G231" s="54" t="n">
        <v>391</v>
      </c>
      <c r="H231" s="54" t="n">
        <v>403</v>
      </c>
      <c r="I231" s="65" t="n">
        <f aca="false">IF(H231="","",G231-H231)</f>
        <v>-12</v>
      </c>
      <c r="J231" s="55" t="n">
        <f aca="false">IF(OR(D231="",D231+G231=0),"",D231/(D231+G231))</f>
        <v>0.638965835641736</v>
      </c>
      <c r="K231" s="55" t="n">
        <f aca="false">IF(E231="","",E231/(E231+H231))</f>
        <v>0.637915543575921</v>
      </c>
      <c r="L231" s="66" t="n">
        <f aca="false">IF(OR(K231="",J231=""),"",(J231-K231)*100)</f>
        <v>0.105029206581497</v>
      </c>
      <c r="M231" s="36" t="n">
        <v>3.65589688951442</v>
      </c>
      <c r="N231" s="36" t="n">
        <v>2.06783357809369</v>
      </c>
      <c r="O231" s="36" t="n">
        <f aca="false">SQRT(M231^2+N231^2)</f>
        <v>4.20018068342934</v>
      </c>
      <c r="P231" s="55" t="n">
        <f aca="false">IF(J231="","",MAX(0,J231-1.96*O231/100))</f>
        <v>0.556642294246521</v>
      </c>
      <c r="Q231" s="55" t="n">
        <f aca="false">IF(J231="","",MIN(1,J231+1.96*O231/100))</f>
        <v>0.721289377036951</v>
      </c>
      <c r="R231" s="32" t="str">
        <f aca="false">IF(L231="","",IF(ABS(L231)&lt;=O231,"Yes","No"))</f>
        <v>Yes</v>
      </c>
      <c r="S231" s="32" t="str">
        <f aca="false">IF(L231="","",IF(ABS(L231)&lt;=1.96*O231,"Yes","No"))</f>
        <v>Yes</v>
      </c>
      <c r="T231" s="54" t="n">
        <f aca="false">IF(D231="","",ROUND(SQRT(((D231+G231)*O231/100)^2+(J231*(D231+G231)*0.07933)^2),0))</f>
        <v>71</v>
      </c>
      <c r="U231" s="32"/>
    </row>
    <row r="232" customFormat="false" ht="15" hidden="false" customHeight="false" outlineLevel="0" collapsed="false">
      <c r="A232" s="32" t="s">
        <v>386</v>
      </c>
      <c r="B232" s="32" t="s">
        <v>261</v>
      </c>
      <c r="C232" s="32" t="s">
        <v>405</v>
      </c>
      <c r="D232" s="54" t="n">
        <v>658</v>
      </c>
      <c r="E232" s="54" t="n">
        <v>510</v>
      </c>
      <c r="F232" s="65" t="n">
        <f aca="false">IF(E232="","",D232-E232)</f>
        <v>148</v>
      </c>
      <c r="G232" s="54" t="n">
        <v>225</v>
      </c>
      <c r="H232" s="54" t="n">
        <v>227</v>
      </c>
      <c r="I232" s="65" t="n">
        <f aca="false">IF(H232="","",G232-H232)</f>
        <v>-2</v>
      </c>
      <c r="J232" s="55" t="n">
        <f aca="false">IF(OR(D232="",D232+G232=0),"",D232/(D232+G232))</f>
        <v>0.745186862967157</v>
      </c>
      <c r="K232" s="55" t="n">
        <f aca="false">IF(E232="","",E232/(E232+H232))</f>
        <v>0.691994572591588</v>
      </c>
      <c r="L232" s="66" t="n">
        <f aca="false">IF(OR(K232="",J232=""),"",(J232-K232)*100)</f>
        <v>5.31922903755699</v>
      </c>
      <c r="M232" s="36" t="n">
        <v>3.65589688951442</v>
      </c>
      <c r="N232" s="36" t="n">
        <v>2.06783357809369</v>
      </c>
      <c r="O232" s="36" t="n">
        <f aca="false">SQRT(M232^2+N232^2)</f>
        <v>4.20018068342934</v>
      </c>
      <c r="P232" s="55" t="n">
        <f aca="false">IF(J232="","",MAX(0,J232-1.96*O232/100))</f>
        <v>0.662863321571942</v>
      </c>
      <c r="Q232" s="55" t="n">
        <f aca="false">IF(J232="","",MIN(1,J232+1.96*O232/100))</f>
        <v>0.827510404362372</v>
      </c>
      <c r="R232" s="32" t="str">
        <f aca="false">IF(L232="","",IF(ABS(L232)&lt;=O232,"Yes","No"))</f>
        <v>No</v>
      </c>
      <c r="S232" s="32" t="str">
        <f aca="false">IF(L232="","",IF(ABS(L232)&lt;=1.96*O232,"Yes","No"))</f>
        <v>Yes</v>
      </c>
      <c r="T232" s="54" t="n">
        <f aca="false">IF(D232="","",ROUND(SQRT(((D232+G232)*O232/100)^2+(J232*(D232+G232)*0.07933)^2),0))</f>
        <v>64</v>
      </c>
      <c r="U232" s="32"/>
    </row>
    <row r="233" customFormat="false" ht="15" hidden="false" customHeight="false" outlineLevel="0" collapsed="false">
      <c r="A233" s="32" t="s">
        <v>386</v>
      </c>
      <c r="B233" s="32" t="s">
        <v>261</v>
      </c>
      <c r="C233" s="32" t="s">
        <v>406</v>
      </c>
      <c r="D233" s="54" t="n">
        <v>510</v>
      </c>
      <c r="E233" s="54" t="n">
        <v>540</v>
      </c>
      <c r="F233" s="65" t="n">
        <f aca="false">IF(E233="","",D233-E233)</f>
        <v>-30</v>
      </c>
      <c r="G233" s="54" t="n">
        <v>302</v>
      </c>
      <c r="H233" s="54" t="n">
        <v>307</v>
      </c>
      <c r="I233" s="65" t="n">
        <f aca="false">IF(H233="","",G233-H233)</f>
        <v>-5</v>
      </c>
      <c r="J233" s="55" t="n">
        <f aca="false">IF(OR(D233="",D233+G233=0),"",D233/(D233+G233))</f>
        <v>0.62807881773399</v>
      </c>
      <c r="K233" s="55" t="n">
        <f aca="false">IF(E233="","",E233/(E233+H233))</f>
        <v>0.63754427390791</v>
      </c>
      <c r="L233" s="66" t="n">
        <f aca="false">IF(OR(K233="",J233=""),"",(J233-K233)*100)</f>
        <v>-0.946545617392014</v>
      </c>
      <c r="M233" s="36" t="n">
        <v>3.80517164421398</v>
      </c>
      <c r="N233" s="36" t="n">
        <v>2.06783357809369</v>
      </c>
      <c r="O233" s="36" t="n">
        <f aca="false">SQRT(M233^2+N233^2)</f>
        <v>4.33073515105944</v>
      </c>
      <c r="P233" s="55" t="n">
        <f aca="false">IF(J233="","",MAX(0,J233-1.96*O233/100))</f>
        <v>0.543196408773225</v>
      </c>
      <c r="Q233" s="55" t="n">
        <f aca="false">IF(J233="","",MIN(1,J233+1.96*O233/100))</f>
        <v>0.712961226694755</v>
      </c>
      <c r="R233" s="32" t="str">
        <f aca="false">IF(L233="","",IF(ABS(L233)&lt;=O233,"Yes","No"))</f>
        <v>Yes</v>
      </c>
      <c r="S233" s="32" t="str">
        <f aca="false">IF(L233="","",IF(ABS(L233)&lt;=1.96*O233,"Yes","No"))</f>
        <v>Yes</v>
      </c>
      <c r="T233" s="54" t="n">
        <f aca="false">IF(D233="","",ROUND(SQRT(((D233+G233)*O233/100)^2+(J233*(D233+G233)*0.07897)^2),0))</f>
        <v>53</v>
      </c>
      <c r="U233" s="32"/>
    </row>
    <row r="234" customFormat="false" ht="15" hidden="false" customHeight="false" outlineLevel="0" collapsed="false">
      <c r="A234" s="32" t="s">
        <v>386</v>
      </c>
      <c r="B234" s="32" t="s">
        <v>261</v>
      </c>
      <c r="C234" s="32" t="s">
        <v>407</v>
      </c>
      <c r="D234" s="54" t="n">
        <v>184</v>
      </c>
      <c r="E234" s="54" t="n">
        <v>156</v>
      </c>
      <c r="F234" s="65" t="n">
        <f aca="false">IF(E234="","",D234-E234)</f>
        <v>28</v>
      </c>
      <c r="G234" s="54" t="n">
        <v>50</v>
      </c>
      <c r="H234" s="54" t="n">
        <v>54</v>
      </c>
      <c r="I234" s="65" t="n">
        <f aca="false">IF(H234="","",G234-H234)</f>
        <v>-4</v>
      </c>
      <c r="J234" s="55" t="n">
        <f aca="false">IF(OR(D234="",D234+G234=0),"",D234/(D234+G234))</f>
        <v>0.786324786324786</v>
      </c>
      <c r="K234" s="55" t="n">
        <f aca="false">IF(E234="","",E234/(E234+H234))</f>
        <v>0.742857142857143</v>
      </c>
      <c r="L234" s="66" t="n">
        <f aca="false">IF(OR(K234="",J234=""),"",(J234-K234)*100)</f>
        <v>4.34676434676434</v>
      </c>
      <c r="M234" s="36" t="n">
        <v>4.97515959270172</v>
      </c>
      <c r="N234" s="36" t="n">
        <v>2.06783357809369</v>
      </c>
      <c r="O234" s="36" t="n">
        <f aca="false">SQRT(M234^2+N234^2)</f>
        <v>5.38777771252152</v>
      </c>
      <c r="P234" s="55" t="n">
        <f aca="false">IF(J234="","",MAX(0,J234-1.96*O234/100))</f>
        <v>0.680724343159365</v>
      </c>
      <c r="Q234" s="55" t="n">
        <f aca="false">IF(J234="","",MIN(1,J234+1.96*O234/100))</f>
        <v>0.891925229490208</v>
      </c>
      <c r="R234" s="32" t="str">
        <f aca="false">IF(L234="","",IF(ABS(L234)&lt;=O234,"Yes","No"))</f>
        <v>Yes</v>
      </c>
      <c r="S234" s="32" t="str">
        <f aca="false">IF(L234="","",IF(ABS(L234)&lt;=1.96*O234,"Yes","No"))</f>
        <v>Yes</v>
      </c>
      <c r="T234" s="54" t="n">
        <f aca="false">IF(D234="","",ROUND(SQRT(((D234+G234)*O234/100)^2+(J234*(D234+G234)*0.12018)^2),0))</f>
        <v>25</v>
      </c>
      <c r="U234" s="32"/>
    </row>
    <row r="235" customFormat="false" ht="15" hidden="false" customHeight="false" outlineLevel="0" collapsed="false">
      <c r="A235" s="32" t="s">
        <v>386</v>
      </c>
      <c r="B235" s="32" t="s">
        <v>261</v>
      </c>
      <c r="C235" s="32" t="s">
        <v>408</v>
      </c>
      <c r="D235" s="54" t="n">
        <v>329</v>
      </c>
      <c r="E235" s="54" t="n">
        <v>353</v>
      </c>
      <c r="F235" s="65" t="n">
        <f aca="false">IF(E235="","",D235-E235)</f>
        <v>-24</v>
      </c>
      <c r="G235" s="54" t="n">
        <v>106</v>
      </c>
      <c r="H235" s="54" t="n">
        <v>92</v>
      </c>
      <c r="I235" s="65" t="n">
        <f aca="false">IF(H235="","",G235-H235)</f>
        <v>14</v>
      </c>
      <c r="J235" s="55" t="n">
        <f aca="false">IF(OR(D235="",D235+G235=0),"",D235/(D235+G235))</f>
        <v>0.75632183908046</v>
      </c>
      <c r="K235" s="55" t="n">
        <f aca="false">IF(E235="","",E235/(E235+H235))</f>
        <v>0.793258426966292</v>
      </c>
      <c r="L235" s="66" t="n">
        <f aca="false">IF(OR(K235="",J235=""),"",(J235-K235)*100)</f>
        <v>-3.69365878858323</v>
      </c>
      <c r="M235" s="36" t="n">
        <v>4.97515959270172</v>
      </c>
      <c r="N235" s="36" t="n">
        <v>2.06783357809369</v>
      </c>
      <c r="O235" s="36" t="n">
        <f aca="false">SQRT(M235^2+N235^2)</f>
        <v>5.38777771252152</v>
      </c>
      <c r="P235" s="55" t="n">
        <f aca="false">IF(J235="","",MAX(0,J235-1.96*O235/100))</f>
        <v>0.650721395915038</v>
      </c>
      <c r="Q235" s="55" t="n">
        <f aca="false">IF(J235="","",MIN(1,J235+1.96*O235/100))</f>
        <v>0.861922282245882</v>
      </c>
      <c r="R235" s="32" t="str">
        <f aca="false">IF(L235="","",IF(ABS(L235)&lt;=O235,"Yes","No"))</f>
        <v>Yes</v>
      </c>
      <c r="S235" s="32" t="str">
        <f aca="false">IF(L235="","",IF(ABS(L235)&lt;=1.96*O235,"Yes","No"))</f>
        <v>Yes</v>
      </c>
      <c r="T235" s="54" t="n">
        <f aca="false">IF(D235="","",ROUND(SQRT(((D235+G235)*O235/100)^2+(J235*(D235+G235)*0.12018)^2),0))</f>
        <v>46</v>
      </c>
      <c r="U235" s="32"/>
    </row>
    <row r="236" customFormat="false" ht="15" hidden="false" customHeight="false" outlineLevel="0" collapsed="false">
      <c r="A236" s="32" t="s">
        <v>386</v>
      </c>
      <c r="B236" s="32" t="s">
        <v>261</v>
      </c>
      <c r="C236" s="32" t="s">
        <v>409</v>
      </c>
      <c r="D236" s="54" t="n">
        <v>286</v>
      </c>
      <c r="E236" s="54" t="n">
        <v>266</v>
      </c>
      <c r="F236" s="65" t="n">
        <f aca="false">IF(E236="","",D236-E236)</f>
        <v>20</v>
      </c>
      <c r="G236" s="54" t="n">
        <v>84</v>
      </c>
      <c r="H236" s="54" t="n">
        <v>88</v>
      </c>
      <c r="I236" s="65" t="n">
        <f aca="false">IF(H236="","",G236-H236)</f>
        <v>-4</v>
      </c>
      <c r="J236" s="55" t="n">
        <f aca="false">IF(OR(D236="",D236+G236=0),"",D236/(D236+G236))</f>
        <v>0.772972972972973</v>
      </c>
      <c r="K236" s="55" t="n">
        <f aca="false">IF(E236="","",E236/(E236+H236))</f>
        <v>0.751412429378531</v>
      </c>
      <c r="L236" s="66" t="n">
        <f aca="false">IF(OR(K236="",J236=""),"",(J236-K236)*100)</f>
        <v>2.15605435944419</v>
      </c>
      <c r="M236" s="36" t="n">
        <v>4.97515959270172</v>
      </c>
      <c r="N236" s="36" t="n">
        <v>2.06783357809369</v>
      </c>
      <c r="O236" s="36" t="n">
        <f aca="false">SQRT(M236^2+N236^2)</f>
        <v>5.38777771252152</v>
      </c>
      <c r="P236" s="55" t="n">
        <f aca="false">IF(J236="","",MAX(0,J236-1.96*O236/100))</f>
        <v>0.667372529807551</v>
      </c>
      <c r="Q236" s="55" t="n">
        <f aca="false">IF(J236="","",MIN(1,J236+1.96*O236/100))</f>
        <v>0.878573416138395</v>
      </c>
      <c r="R236" s="32" t="str">
        <f aca="false">IF(L236="","",IF(ABS(L236)&lt;=O236,"Yes","No"))</f>
        <v>Yes</v>
      </c>
      <c r="S236" s="32" t="str">
        <f aca="false">IF(L236="","",IF(ABS(L236)&lt;=1.96*O236,"Yes","No"))</f>
        <v>Yes</v>
      </c>
      <c r="T236" s="54" t="n">
        <f aca="false">IF(D236="","",ROUND(SQRT(((D236+G236)*O236/100)^2+(J236*(D236+G236)*0.12018)^2),0))</f>
        <v>40</v>
      </c>
      <c r="U236" s="32"/>
    </row>
    <row r="237" customFormat="false" ht="15" hidden="false" customHeight="false" outlineLevel="0" collapsed="false">
      <c r="A237" s="32" t="s">
        <v>386</v>
      </c>
      <c r="B237" s="32" t="s">
        <v>261</v>
      </c>
      <c r="C237" s="32" t="s">
        <v>410</v>
      </c>
      <c r="D237" s="54" t="n">
        <v>357</v>
      </c>
      <c r="E237" s="54" t="n">
        <v>353</v>
      </c>
      <c r="F237" s="65" t="n">
        <f aca="false">IF(E237="","",D237-E237)</f>
        <v>4</v>
      </c>
      <c r="G237" s="54" t="n">
        <v>106</v>
      </c>
      <c r="H237" s="54" t="n">
        <v>88</v>
      </c>
      <c r="I237" s="65" t="n">
        <f aca="false">IF(H237="","",G237-H237)</f>
        <v>18</v>
      </c>
      <c r="J237" s="55" t="n">
        <f aca="false">IF(OR(D237="",D237+G237=0),"",D237/(D237+G237))</f>
        <v>0.771058315334773</v>
      </c>
      <c r="K237" s="55" t="n">
        <f aca="false">IF(E237="","",E237/(E237+H237))</f>
        <v>0.800453514739229</v>
      </c>
      <c r="L237" s="66" t="n">
        <f aca="false">IF(OR(K237="",J237=""),"",(J237-K237)*100)</f>
        <v>-2.93951994044558</v>
      </c>
      <c r="M237" s="36" t="n">
        <v>4.97515959270172</v>
      </c>
      <c r="N237" s="36" t="n">
        <v>2.06783357809369</v>
      </c>
      <c r="O237" s="36" t="n">
        <f aca="false">SQRT(M237^2+N237^2)</f>
        <v>5.38777771252152</v>
      </c>
      <c r="P237" s="55" t="n">
        <f aca="false">IF(J237="","",MAX(0,J237-1.96*O237/100))</f>
        <v>0.665457872169351</v>
      </c>
      <c r="Q237" s="55" t="n">
        <f aca="false">IF(J237="","",MIN(1,J237+1.96*O237/100))</f>
        <v>0.876658758500195</v>
      </c>
      <c r="R237" s="32" t="str">
        <f aca="false">IF(L237="","",IF(ABS(L237)&lt;=O237,"Yes","No"))</f>
        <v>Yes</v>
      </c>
      <c r="S237" s="32" t="str">
        <f aca="false">IF(L237="","",IF(ABS(L237)&lt;=1.96*O237,"Yes","No"))</f>
        <v>Yes</v>
      </c>
      <c r="T237" s="54" t="n">
        <f aca="false">IF(D237="","",ROUND(SQRT(((D237+G237)*O237/100)^2+(J237*(D237+G237)*0.12018)^2),0))</f>
        <v>50</v>
      </c>
      <c r="U237" s="32"/>
    </row>
    <row r="238" customFormat="false" ht="15" hidden="false" customHeight="false" outlineLevel="0" collapsed="false">
      <c r="A238" s="32" t="s">
        <v>386</v>
      </c>
      <c r="B238" s="32" t="s">
        <v>261</v>
      </c>
      <c r="C238" s="32" t="s">
        <v>411</v>
      </c>
      <c r="D238" s="54" t="n">
        <v>697</v>
      </c>
      <c r="E238" s="54" t="n">
        <v>691</v>
      </c>
      <c r="F238" s="65" t="n">
        <f aca="false">IF(E238="","",D238-E238)</f>
        <v>6</v>
      </c>
      <c r="G238" s="54" t="n">
        <v>184</v>
      </c>
      <c r="H238" s="54" t="n">
        <v>98</v>
      </c>
      <c r="I238" s="65" t="n">
        <f aca="false">IF(H238="","",G238-H238)</f>
        <v>86</v>
      </c>
      <c r="J238" s="55" t="n">
        <f aca="false">IF(OR(D238="",D238+G238=0),"",D238/(D238+G238))</f>
        <v>0.791146424517594</v>
      </c>
      <c r="K238" s="55" t="n">
        <f aca="false">IF(E238="","",E238/(E238+H238))</f>
        <v>0.875792141951838</v>
      </c>
      <c r="L238" s="66" t="n">
        <f aca="false">IF(OR(K238="",J238=""),"",(J238-K238)*100)</f>
        <v>-8.46457174342441</v>
      </c>
      <c r="M238" s="36" t="n">
        <v>3.65589688951442</v>
      </c>
      <c r="N238" s="36" t="n">
        <v>2.06783357809369</v>
      </c>
      <c r="O238" s="36" t="n">
        <f aca="false">SQRT(M238^2+N238^2)</f>
        <v>4.20018068342934</v>
      </c>
      <c r="P238" s="55" t="n">
        <f aca="false">IF(J238="","",MAX(0,J238-1.96*O238/100))</f>
        <v>0.708822883122379</v>
      </c>
      <c r="Q238" s="55" t="n">
        <f aca="false">IF(J238="","",MIN(1,J238+1.96*O238/100))</f>
        <v>0.873469965912809</v>
      </c>
      <c r="R238" s="32" t="str">
        <f aca="false">IF(L238="","",IF(ABS(L238)&lt;=O238,"Yes","No"))</f>
        <v>No</v>
      </c>
      <c r="S238" s="32" t="str">
        <f aca="false">IF(L238="","",IF(ABS(L238)&lt;=1.96*O238,"Yes","No"))</f>
        <v>No</v>
      </c>
      <c r="T238" s="54" t="n">
        <f aca="false">IF(D238="","",ROUND(SQRT(((D238+G238)*O238/100)^2+(J238*(D238+G238)*0.07933)^2),0))</f>
        <v>67</v>
      </c>
      <c r="U238" s="32"/>
    </row>
    <row r="239" customFormat="false" ht="15" hidden="false" customHeight="false" outlineLevel="0" collapsed="false">
      <c r="A239" s="32" t="s">
        <v>386</v>
      </c>
      <c r="B239" s="32" t="s">
        <v>261</v>
      </c>
      <c r="C239" s="32" t="s">
        <v>412</v>
      </c>
      <c r="D239" s="54" t="n">
        <v>376</v>
      </c>
      <c r="E239" s="54" t="n">
        <v>370</v>
      </c>
      <c r="F239" s="65" t="n">
        <f aca="false">IF(E239="","",D239-E239)</f>
        <v>6</v>
      </c>
      <c r="G239" s="54" t="n">
        <v>108</v>
      </c>
      <c r="H239" s="54" t="n">
        <v>96</v>
      </c>
      <c r="I239" s="65" t="n">
        <f aca="false">IF(H239="","",G239-H239)</f>
        <v>12</v>
      </c>
      <c r="J239" s="55" t="n">
        <f aca="false">IF(OR(D239="",D239+G239=0),"",D239/(D239+G239))</f>
        <v>0.776859504132231</v>
      </c>
      <c r="K239" s="55" t="n">
        <f aca="false">IF(E239="","",E239/(E239+H239))</f>
        <v>0.793991416309013</v>
      </c>
      <c r="L239" s="66" t="n">
        <f aca="false">IF(OR(K239="",J239=""),"",(J239-K239)*100)</f>
        <v>-1.71319121767815</v>
      </c>
      <c r="M239" s="36" t="n">
        <v>4.97515959270172</v>
      </c>
      <c r="N239" s="36" t="n">
        <v>2.06783357809369</v>
      </c>
      <c r="O239" s="36" t="n">
        <f aca="false">SQRT(M239^2+N239^2)</f>
        <v>5.38777771252152</v>
      </c>
      <c r="P239" s="55" t="n">
        <f aca="false">IF(J239="","",MAX(0,J239-1.96*O239/100))</f>
        <v>0.67125906096681</v>
      </c>
      <c r="Q239" s="55" t="n">
        <f aca="false">IF(J239="","",MIN(1,J239+1.96*O239/100))</f>
        <v>0.882459947297653</v>
      </c>
      <c r="R239" s="32" t="str">
        <f aca="false">IF(L239="","",IF(ABS(L239)&lt;=O239,"Yes","No"))</f>
        <v>Yes</v>
      </c>
      <c r="S239" s="32" t="str">
        <f aca="false">IF(L239="","",IF(ABS(L239)&lt;=1.96*O239,"Yes","No"))</f>
        <v>Yes</v>
      </c>
      <c r="T239" s="54" t="n">
        <f aca="false">IF(D239="","",ROUND(SQRT(((D239+G239)*O239/100)^2+(J239*(D239+G239)*0.12018)^2),0))</f>
        <v>52</v>
      </c>
      <c r="U239" s="32"/>
    </row>
    <row r="240" customFormat="false" ht="15" hidden="false" customHeight="false" outlineLevel="0" collapsed="false">
      <c r="A240" s="32" t="s">
        <v>386</v>
      </c>
      <c r="B240" s="32" t="s">
        <v>261</v>
      </c>
      <c r="C240" s="32" t="s">
        <v>413</v>
      </c>
      <c r="D240" s="54" t="n">
        <v>419</v>
      </c>
      <c r="E240" s="54" t="n">
        <v>378</v>
      </c>
      <c r="F240" s="65" t="n">
        <f aca="false">IF(E240="","",D240-E240)</f>
        <v>41</v>
      </c>
      <c r="G240" s="54" t="n">
        <v>134</v>
      </c>
      <c r="H240" s="54" t="n">
        <v>119</v>
      </c>
      <c r="I240" s="65" t="n">
        <f aca="false">IF(H240="","",G240-H240)</f>
        <v>15</v>
      </c>
      <c r="J240" s="55" t="n">
        <f aca="false">IF(OR(D240="",D240+G240=0),"",D240/(D240+G240))</f>
        <v>0.757685352622062</v>
      </c>
      <c r="K240" s="55" t="n">
        <f aca="false">IF(E240="","",E240/(E240+H240))</f>
        <v>0.76056338028169</v>
      </c>
      <c r="L240" s="66" t="n">
        <f aca="false">IF(OR(K240="",J240=""),"",(J240-K240)*100)</f>
        <v>-0.287802765962863</v>
      </c>
      <c r="M240" s="36" t="n">
        <v>3.80517164421398</v>
      </c>
      <c r="N240" s="36" t="n">
        <v>2.06783357809369</v>
      </c>
      <c r="O240" s="36" t="n">
        <f aca="false">SQRT(M240^2+N240^2)</f>
        <v>4.33073515105944</v>
      </c>
      <c r="P240" s="55" t="n">
        <f aca="false">IF(J240="","",MAX(0,J240-1.96*O240/100))</f>
        <v>0.672802943661296</v>
      </c>
      <c r="Q240" s="55" t="n">
        <f aca="false">IF(J240="","",MIN(1,J240+1.96*O240/100))</f>
        <v>0.842567761582827</v>
      </c>
      <c r="R240" s="32" t="str">
        <f aca="false">IF(L240="","",IF(ABS(L240)&lt;=O240,"Yes","No"))</f>
        <v>Yes</v>
      </c>
      <c r="S240" s="32" t="str">
        <f aca="false">IF(L240="","",IF(ABS(L240)&lt;=1.96*O240,"Yes","No"))</f>
        <v>Yes</v>
      </c>
      <c r="T240" s="54" t="n">
        <f aca="false">IF(D240="","",ROUND(SQRT(((D240+G240)*O240/100)^2+(J240*(D240+G240)*0.07897)^2),0))</f>
        <v>41</v>
      </c>
      <c r="U240" s="32"/>
    </row>
    <row r="241" customFormat="false" ht="15" hidden="false" customHeight="false" outlineLevel="0" collapsed="false">
      <c r="A241" s="32" t="s">
        <v>386</v>
      </c>
      <c r="B241" s="32" t="s">
        <v>261</v>
      </c>
      <c r="C241" s="32" t="s">
        <v>414</v>
      </c>
      <c r="D241" s="54" t="n">
        <v>362</v>
      </c>
      <c r="E241" s="54" t="n">
        <v>412</v>
      </c>
      <c r="F241" s="65" t="n">
        <f aca="false">IF(E241="","",D241-E241)</f>
        <v>-50</v>
      </c>
      <c r="G241" s="54" t="n">
        <v>156</v>
      </c>
      <c r="H241" s="54" t="n">
        <v>152</v>
      </c>
      <c r="I241" s="65" t="n">
        <f aca="false">IF(H241="","",G241-H241)</f>
        <v>4</v>
      </c>
      <c r="J241" s="55" t="n">
        <f aca="false">IF(OR(D241="",D241+G241=0),"",D241/(D241+G241))</f>
        <v>0.698841698841699</v>
      </c>
      <c r="K241" s="55" t="n">
        <f aca="false">IF(E241="","",E241/(E241+H241))</f>
        <v>0.730496453900709</v>
      </c>
      <c r="L241" s="66" t="n">
        <f aca="false">IF(OR(K241="",J241=""),"",(J241-K241)*100)</f>
        <v>-3.16547550590104</v>
      </c>
      <c r="M241" s="36" t="n">
        <v>4.97515959270172</v>
      </c>
      <c r="N241" s="36" t="n">
        <v>2.06783357809369</v>
      </c>
      <c r="O241" s="36" t="n">
        <f aca="false">SQRT(M241^2+N241^2)</f>
        <v>5.38777771252152</v>
      </c>
      <c r="P241" s="55" t="n">
        <f aca="false">IF(J241="","",MAX(0,J241-1.96*O241/100))</f>
        <v>0.593241255676277</v>
      </c>
      <c r="Q241" s="55" t="n">
        <f aca="false">IF(J241="","",MIN(1,J241+1.96*O241/100))</f>
        <v>0.804442142007121</v>
      </c>
      <c r="R241" s="32" t="str">
        <f aca="false">IF(L241="","",IF(ABS(L241)&lt;=O241,"Yes","No"))</f>
        <v>Yes</v>
      </c>
      <c r="S241" s="32" t="str">
        <f aca="false">IF(L241="","",IF(ABS(L241)&lt;=1.96*O241,"Yes","No"))</f>
        <v>Yes</v>
      </c>
      <c r="T241" s="54" t="n">
        <f aca="false">IF(D241="","",ROUND(SQRT(((D241+G241)*O241/100)^2+(J241*(D241+G241)*0.12018)^2),0))</f>
        <v>52</v>
      </c>
      <c r="U241" s="32"/>
    </row>
    <row r="242" customFormat="false" ht="15" hidden="false" customHeight="false" outlineLevel="0" collapsed="false">
      <c r="A242" s="32" t="s">
        <v>386</v>
      </c>
      <c r="B242" s="32" t="s">
        <v>261</v>
      </c>
      <c r="C242" s="32" t="s">
        <v>415</v>
      </c>
      <c r="D242" s="54" t="n">
        <v>505</v>
      </c>
      <c r="E242" s="54" t="n">
        <v>546</v>
      </c>
      <c r="F242" s="65" t="n">
        <f aca="false">IF(E242="","",D242-E242)</f>
        <v>-41</v>
      </c>
      <c r="G242" s="54" t="n">
        <v>193</v>
      </c>
      <c r="H242" s="54" t="n">
        <v>190</v>
      </c>
      <c r="I242" s="65" t="n">
        <f aca="false">IF(H242="","",G242-H242)</f>
        <v>3</v>
      </c>
      <c r="J242" s="55" t="n">
        <f aca="false">IF(OR(D242="",D242+G242=0),"",D242/(D242+G242))</f>
        <v>0.723495702005731</v>
      </c>
      <c r="K242" s="55" t="n">
        <f aca="false">IF(E242="","",E242/(E242+H242))</f>
        <v>0.741847826086957</v>
      </c>
      <c r="L242" s="66" t="n">
        <f aca="false">IF(OR(K242="",J242=""),"",(J242-K242)*100)</f>
        <v>-1.83521240812259</v>
      </c>
      <c r="M242" s="36" t="n">
        <v>3.80517164421398</v>
      </c>
      <c r="N242" s="36" t="n">
        <v>2.06783357809369</v>
      </c>
      <c r="O242" s="36" t="n">
        <f aca="false">SQRT(M242^2+N242^2)</f>
        <v>4.33073515105944</v>
      </c>
      <c r="P242" s="55" t="n">
        <f aca="false">IF(J242="","",MAX(0,J242-1.96*O242/100))</f>
        <v>0.638613293044966</v>
      </c>
      <c r="Q242" s="55" t="n">
        <f aca="false">IF(J242="","",MIN(1,J242+1.96*O242/100))</f>
        <v>0.808378110966496</v>
      </c>
      <c r="R242" s="32" t="str">
        <f aca="false">IF(L242="","",IF(ABS(L242)&lt;=O242,"Yes","No"))</f>
        <v>Yes</v>
      </c>
      <c r="S242" s="32" t="str">
        <f aca="false">IF(L242="","",IF(ABS(L242)&lt;=1.96*O242,"Yes","No"))</f>
        <v>Yes</v>
      </c>
      <c r="T242" s="54" t="n">
        <f aca="false">IF(D242="","",ROUND(SQRT(((D242+G242)*O242/100)^2+(J242*(D242+G242)*0.07897)^2),0))</f>
        <v>50</v>
      </c>
      <c r="U242" s="32"/>
    </row>
    <row r="243" customFormat="false" ht="15" hidden="false" customHeight="false" outlineLevel="0" collapsed="false">
      <c r="A243" s="32" t="s">
        <v>386</v>
      </c>
      <c r="B243" s="32" t="s">
        <v>261</v>
      </c>
      <c r="C243" s="32" t="s">
        <v>416</v>
      </c>
      <c r="D243" s="54" t="n">
        <v>441</v>
      </c>
      <c r="E243" s="54" t="n">
        <v>483</v>
      </c>
      <c r="F243" s="65" t="n">
        <f aca="false">IF(E243="","",D243-E243)</f>
        <v>-42</v>
      </c>
      <c r="G243" s="54" t="n">
        <v>187</v>
      </c>
      <c r="H243" s="54" t="n">
        <v>192</v>
      </c>
      <c r="I243" s="65" t="n">
        <f aca="false">IF(H243="","",G243-H243)</f>
        <v>-5</v>
      </c>
      <c r="J243" s="55" t="n">
        <f aca="false">IF(OR(D243="",D243+G243=0),"",D243/(D243+G243))</f>
        <v>0.702229299363057</v>
      </c>
      <c r="K243" s="55" t="n">
        <f aca="false">IF(E243="","",E243/(E243+H243))</f>
        <v>0.715555555555556</v>
      </c>
      <c r="L243" s="66" t="n">
        <f aca="false">IF(OR(K243="",J243=""),"",(J243-K243)*100)</f>
        <v>-1.33262561924982</v>
      </c>
      <c r="M243" s="36" t="n">
        <v>3.80517164421398</v>
      </c>
      <c r="N243" s="36" t="n">
        <v>2.06783357809369</v>
      </c>
      <c r="O243" s="36" t="n">
        <f aca="false">SQRT(M243^2+N243^2)</f>
        <v>4.33073515105944</v>
      </c>
      <c r="P243" s="55" t="n">
        <f aca="false">IF(J243="","",MAX(0,J243-1.96*O243/100))</f>
        <v>0.617346890402292</v>
      </c>
      <c r="Q243" s="55" t="n">
        <f aca="false">IF(J243="","",MIN(1,J243+1.96*O243/100))</f>
        <v>0.787111708323822</v>
      </c>
      <c r="R243" s="32" t="str">
        <f aca="false">IF(L243="","",IF(ABS(L243)&lt;=O243,"Yes","No"))</f>
        <v>Yes</v>
      </c>
      <c r="S243" s="32" t="str">
        <f aca="false">IF(L243="","",IF(ABS(L243)&lt;=1.96*O243,"Yes","No"))</f>
        <v>Yes</v>
      </c>
      <c r="T243" s="54" t="n">
        <f aca="false">IF(D243="","",ROUND(SQRT(((D243+G243)*O243/100)^2+(J243*(D243+G243)*0.07897)^2),0))</f>
        <v>44</v>
      </c>
      <c r="U243" s="32"/>
    </row>
    <row r="244" customFormat="false" ht="15" hidden="false" customHeight="false" outlineLevel="0" collapsed="false">
      <c r="A244" s="32" t="s">
        <v>386</v>
      </c>
      <c r="B244" s="32" t="s">
        <v>261</v>
      </c>
      <c r="C244" s="32" t="s">
        <v>417</v>
      </c>
      <c r="D244" s="54" t="n">
        <v>478</v>
      </c>
      <c r="E244" s="54" t="n">
        <v>563</v>
      </c>
      <c r="F244" s="65" t="n">
        <f aca="false">IF(E244="","",D244-E244)</f>
        <v>-85</v>
      </c>
      <c r="G244" s="54" t="n">
        <v>240</v>
      </c>
      <c r="H244" s="54" t="n">
        <v>231</v>
      </c>
      <c r="I244" s="65" t="n">
        <f aca="false">IF(H244="","",G244-H244)</f>
        <v>9</v>
      </c>
      <c r="J244" s="55" t="n">
        <f aca="false">IF(OR(D244="",D244+G244=0),"",D244/(D244+G244))</f>
        <v>0.665738161559889</v>
      </c>
      <c r="K244" s="55" t="n">
        <f aca="false">IF(E244="","",E244/(E244+H244))</f>
        <v>0.709068010075567</v>
      </c>
      <c r="L244" s="66" t="n">
        <f aca="false">IF(OR(K244="",J244=""),"",(J244-K244)*100)</f>
        <v>-4.33298485156781</v>
      </c>
      <c r="M244" s="36" t="n">
        <v>3.80517164421398</v>
      </c>
      <c r="N244" s="36" t="n">
        <v>2.06783357809369</v>
      </c>
      <c r="O244" s="36" t="n">
        <f aca="false">SQRT(M244^2+N244^2)</f>
        <v>4.33073515105944</v>
      </c>
      <c r="P244" s="55" t="n">
        <f aca="false">IF(J244="","",MAX(0,J244-1.96*O244/100))</f>
        <v>0.580855752599124</v>
      </c>
      <c r="Q244" s="55" t="n">
        <f aca="false">IF(J244="","",MIN(1,J244+1.96*O244/100))</f>
        <v>0.750620570520654</v>
      </c>
      <c r="R244" s="32" t="str">
        <f aca="false">IF(L244="","",IF(ABS(L244)&lt;=O244,"Yes","No"))</f>
        <v>No</v>
      </c>
      <c r="S244" s="32" t="str">
        <f aca="false">IF(L244="","",IF(ABS(L244)&lt;=1.96*O244,"Yes","No"))</f>
        <v>Yes</v>
      </c>
      <c r="T244" s="54" t="n">
        <f aca="false">IF(D244="","",ROUND(SQRT(((D244+G244)*O244/100)^2+(J244*(D244+G244)*0.07897)^2),0))</f>
        <v>49</v>
      </c>
      <c r="U244" s="32"/>
    </row>
    <row r="245" customFormat="false" ht="15" hidden="false" customHeight="false" outlineLevel="0" collapsed="false">
      <c r="A245" s="32" t="s">
        <v>386</v>
      </c>
      <c r="B245" s="32" t="s">
        <v>261</v>
      </c>
      <c r="C245" s="32" t="s">
        <v>418</v>
      </c>
      <c r="D245" s="54" t="n">
        <v>441</v>
      </c>
      <c r="E245" s="54"/>
      <c r="F245" s="65" t="str">
        <f aca="false">IF(E245="","",D245-E245)</f>
        <v/>
      </c>
      <c r="G245" s="54" t="n">
        <v>198</v>
      </c>
      <c r="H245" s="54"/>
      <c r="I245" s="65" t="str">
        <f aca="false">IF(H245="","",G245-H245)</f>
        <v/>
      </c>
      <c r="J245" s="55" t="n">
        <f aca="false">IF(OR(D245="",D245+G245=0),"",D245/(D245+G245))</f>
        <v>0.690140845070423</v>
      </c>
      <c r="K245" s="55" t="str">
        <f aca="false">IF(E245="","",E245/(E245+H245))</f>
        <v/>
      </c>
      <c r="L245" s="66" t="str">
        <f aca="false">IF(OR(K245="",J245=""),"",(J245-K245)*100)</f>
        <v/>
      </c>
      <c r="M245" s="36" t="n">
        <v>3.80517164421398</v>
      </c>
      <c r="N245" s="36" t="n">
        <v>2.06783357809369</v>
      </c>
      <c r="O245" s="36" t="n">
        <f aca="false">SQRT(M245^2+N245^2)</f>
        <v>4.33073515105944</v>
      </c>
      <c r="P245" s="55" t="n">
        <f aca="false">IF(J245="","",MAX(0,J245-1.96*O245/100))</f>
        <v>0.605258436109657</v>
      </c>
      <c r="Q245" s="55" t="n">
        <f aca="false">IF(J245="","",MIN(1,J245+1.96*O245/100))</f>
        <v>0.775023254031188</v>
      </c>
      <c r="R245" s="32" t="str">
        <f aca="false">IF(L245="","",IF(ABS(L245)&lt;=O245,"Yes","No"))</f>
        <v/>
      </c>
      <c r="S245" s="32" t="str">
        <f aca="false">IF(L245="","",IF(ABS(L245)&lt;=1.96*O245,"Yes","No"))</f>
        <v/>
      </c>
      <c r="T245" s="54" t="n">
        <f aca="false">IF(D245="","",ROUND(SQRT(((D245+G245)*O245/100)^2+(J245*(D245+G245)*0.07897)^2),0))</f>
        <v>44</v>
      </c>
      <c r="U245" s="32" t="s">
        <v>735</v>
      </c>
    </row>
    <row r="246" customFormat="false" ht="15" hidden="false" customHeight="false" outlineLevel="0" collapsed="false">
      <c r="A246" s="32" t="s">
        <v>386</v>
      </c>
      <c r="B246" s="32" t="s">
        <v>419</v>
      </c>
      <c r="C246" s="32" t="s">
        <v>420</v>
      </c>
      <c r="D246" s="54" t="n">
        <v>347</v>
      </c>
      <c r="E246" s="54" t="n">
        <v>374</v>
      </c>
      <c r="F246" s="65" t="n">
        <f aca="false">IF(E246="","",D246-E246)</f>
        <v>-27</v>
      </c>
      <c r="G246" s="54" t="n">
        <v>311</v>
      </c>
      <c r="H246" s="54" t="n">
        <v>338</v>
      </c>
      <c r="I246" s="65" t="n">
        <f aca="false">IF(H246="","",G246-H246)</f>
        <v>-27</v>
      </c>
      <c r="J246" s="55" t="n">
        <f aca="false">IF(OR(D246="",D246+G246=0),"",D246/(D246+G246))</f>
        <v>0.527355623100304</v>
      </c>
      <c r="K246" s="55" t="n">
        <f aca="false">IF(E246="","",E246/(E246+H246))</f>
        <v>0.525280898876405</v>
      </c>
      <c r="L246" s="66" t="n">
        <f aca="false">IF(OR(K246="",J246=""),"",(J246-K246)*100)</f>
        <v>0.207472422389943</v>
      </c>
      <c r="M246" s="36" t="n">
        <v>3.80517164421398</v>
      </c>
      <c r="N246" s="36" t="n">
        <v>2.06783357809369</v>
      </c>
      <c r="O246" s="36" t="n">
        <f aca="false">SQRT(M246^2+N246^2)</f>
        <v>4.33073515105944</v>
      </c>
      <c r="P246" s="55" t="n">
        <f aca="false">IF(J246="","",MAX(0,J246-1.96*O246/100))</f>
        <v>0.442473214139539</v>
      </c>
      <c r="Q246" s="55" t="n">
        <f aca="false">IF(J246="","",MIN(1,J246+1.96*O246/100))</f>
        <v>0.612238032061069</v>
      </c>
      <c r="R246" s="32" t="str">
        <f aca="false">IF(L246="","",IF(ABS(L246)&lt;=O246,"Yes","No"))</f>
        <v>Yes</v>
      </c>
      <c r="S246" s="32" t="str">
        <f aca="false">IF(L246="","",IF(ABS(L246)&lt;=1.96*O246,"Yes","No"))</f>
        <v>Yes</v>
      </c>
      <c r="T246" s="54" t="n">
        <f aca="false">IF(D246="","",ROUND(SQRT(((D246+G246)*O246/100)^2+(J246*(D246+G246)*0.07897)^2),0))</f>
        <v>40</v>
      </c>
      <c r="U246" s="32"/>
    </row>
    <row r="247" customFormat="false" ht="15" hidden="false" customHeight="false" outlineLevel="0" collapsed="false">
      <c r="A247" s="32" t="s">
        <v>386</v>
      </c>
      <c r="B247" s="32" t="s">
        <v>419</v>
      </c>
      <c r="C247" s="32" t="s">
        <v>421</v>
      </c>
      <c r="D247" s="54" t="n">
        <v>448</v>
      </c>
      <c r="E247" s="54" t="n">
        <v>485</v>
      </c>
      <c r="F247" s="65" t="n">
        <f aca="false">IF(E247="","",D247-E247)</f>
        <v>-37</v>
      </c>
      <c r="G247" s="54" t="n">
        <v>399</v>
      </c>
      <c r="H247" s="54" t="n">
        <v>421</v>
      </c>
      <c r="I247" s="65" t="n">
        <f aca="false">IF(H247="","",G247-H247)</f>
        <v>-22</v>
      </c>
      <c r="J247" s="55" t="n">
        <f aca="false">IF(OR(D247="",D247+G247=0),"",D247/(D247+G247))</f>
        <v>0.528925619834711</v>
      </c>
      <c r="K247" s="55" t="n">
        <f aca="false">IF(E247="","",E247/(E247+H247))</f>
        <v>0.535320088300221</v>
      </c>
      <c r="L247" s="66" t="n">
        <f aca="false">IF(OR(K247="",J247=""),"",(J247-K247)*100)</f>
        <v>-0.639446846550995</v>
      </c>
      <c r="M247" s="36" t="n">
        <v>3.65589688951442</v>
      </c>
      <c r="N247" s="36" t="n">
        <v>2.06783357809369</v>
      </c>
      <c r="O247" s="36" t="n">
        <f aca="false">SQRT(M247^2+N247^2)</f>
        <v>4.20018068342934</v>
      </c>
      <c r="P247" s="55" t="n">
        <f aca="false">IF(J247="","",MAX(0,J247-1.96*O247/100))</f>
        <v>0.446602078439496</v>
      </c>
      <c r="Q247" s="55" t="n">
        <f aca="false">IF(J247="","",MIN(1,J247+1.96*O247/100))</f>
        <v>0.611249161229926</v>
      </c>
      <c r="R247" s="32" t="str">
        <f aca="false">IF(L247="","",IF(ABS(L247)&lt;=O247,"Yes","No"))</f>
        <v>Yes</v>
      </c>
      <c r="S247" s="32" t="str">
        <f aca="false">IF(L247="","",IF(ABS(L247)&lt;=1.96*O247,"Yes","No"))</f>
        <v>Yes</v>
      </c>
      <c r="T247" s="54" t="n">
        <f aca="false">IF(D247="","",ROUND(SQRT(((D247+G247)*O247/100)^2+(J247*(D247+G247)*0.07933)^2),0))</f>
        <v>50</v>
      </c>
      <c r="U247" s="32"/>
    </row>
    <row r="248" customFormat="false" ht="15" hidden="false" customHeight="false" outlineLevel="0" collapsed="false">
      <c r="A248" s="32" t="s">
        <v>386</v>
      </c>
      <c r="B248" s="32" t="s">
        <v>419</v>
      </c>
      <c r="C248" s="32" t="s">
        <v>422</v>
      </c>
      <c r="D248" s="54" t="n">
        <v>449</v>
      </c>
      <c r="E248" s="54" t="n">
        <v>523</v>
      </c>
      <c r="F248" s="65" t="n">
        <f aca="false">IF(E248="","",D248-E248)</f>
        <v>-74</v>
      </c>
      <c r="G248" s="54" t="n">
        <v>360</v>
      </c>
      <c r="H248" s="54" t="n">
        <v>389</v>
      </c>
      <c r="I248" s="65" t="n">
        <f aca="false">IF(H248="","",G248-H248)</f>
        <v>-29</v>
      </c>
      <c r="J248" s="55" t="n">
        <f aca="false">IF(OR(D248="",D248+G248=0),"",D248/(D248+G248))</f>
        <v>0.555006180469716</v>
      </c>
      <c r="K248" s="55" t="n">
        <f aca="false">IF(E248="","",E248/(E248+H248))</f>
        <v>0.573464912280702</v>
      </c>
      <c r="L248" s="66" t="n">
        <f aca="false">IF(OR(K248="",J248=""),"",(J248-K248)*100)</f>
        <v>-1.8458731810986</v>
      </c>
      <c r="M248" s="36" t="n">
        <v>3.80517164421398</v>
      </c>
      <c r="N248" s="36" t="n">
        <v>2.06783357809369</v>
      </c>
      <c r="O248" s="36" t="n">
        <f aca="false">SQRT(M248^2+N248^2)</f>
        <v>4.33073515105944</v>
      </c>
      <c r="P248" s="55" t="n">
        <f aca="false">IF(J248="","",MAX(0,J248-1.96*O248/100))</f>
        <v>0.470123771508951</v>
      </c>
      <c r="Q248" s="55" t="n">
        <f aca="false">IF(J248="","",MIN(1,J248+1.96*O248/100))</f>
        <v>0.639888589430481</v>
      </c>
      <c r="R248" s="32" t="str">
        <f aca="false">IF(L248="","",IF(ABS(L248)&lt;=O248,"Yes","No"))</f>
        <v>Yes</v>
      </c>
      <c r="S248" s="32" t="str">
        <f aca="false">IF(L248="","",IF(ABS(L248)&lt;=1.96*O248,"Yes","No"))</f>
        <v>Yes</v>
      </c>
      <c r="T248" s="54" t="n">
        <f aca="false">IF(D248="","",ROUND(SQRT(((D248+G248)*O248/100)^2+(J248*(D248+G248)*0.07897)^2),0))</f>
        <v>50</v>
      </c>
      <c r="U248" s="32"/>
    </row>
    <row r="249" customFormat="false" ht="15" hidden="false" customHeight="false" outlineLevel="0" collapsed="false">
      <c r="A249" s="32" t="s">
        <v>386</v>
      </c>
      <c r="B249" s="32" t="s">
        <v>419</v>
      </c>
      <c r="C249" s="32" t="s">
        <v>423</v>
      </c>
      <c r="D249" s="54" t="n">
        <v>194</v>
      </c>
      <c r="E249" s="54" t="n">
        <v>232</v>
      </c>
      <c r="F249" s="65" t="n">
        <f aca="false">IF(E249="","",D249-E249)</f>
        <v>-38</v>
      </c>
      <c r="G249" s="54" t="n">
        <v>201</v>
      </c>
      <c r="H249" s="54" t="n">
        <v>250</v>
      </c>
      <c r="I249" s="65" t="n">
        <f aca="false">IF(H249="","",G249-H249)</f>
        <v>-49</v>
      </c>
      <c r="J249" s="55" t="n">
        <f aca="false">IF(OR(D249="",D249+G249=0),"",D249/(D249+G249))</f>
        <v>0.491139240506329</v>
      </c>
      <c r="K249" s="55" t="n">
        <f aca="false">IF(E249="","",E249/(E249+H249))</f>
        <v>0.481327800829876</v>
      </c>
      <c r="L249" s="66" t="n">
        <f aca="false">IF(OR(K249="",J249=""),"",(J249-K249)*100)</f>
        <v>0.981143967645359</v>
      </c>
      <c r="M249" s="36" t="n">
        <v>4.97515959270172</v>
      </c>
      <c r="N249" s="36" t="n">
        <v>2.06783357809369</v>
      </c>
      <c r="O249" s="36" t="n">
        <f aca="false">SQRT(M249^2+N249^2)</f>
        <v>5.38777771252152</v>
      </c>
      <c r="P249" s="55" t="n">
        <f aca="false">IF(J249="","",MAX(0,J249-1.96*O249/100))</f>
        <v>0.385538797340907</v>
      </c>
      <c r="Q249" s="55" t="n">
        <f aca="false">IF(J249="","",MIN(1,J249+1.96*O249/100))</f>
        <v>0.596739683671751</v>
      </c>
      <c r="R249" s="32" t="str">
        <f aca="false">IF(L249="","",IF(ABS(L249)&lt;=O249,"Yes","No"))</f>
        <v>Yes</v>
      </c>
      <c r="S249" s="32" t="str">
        <f aca="false">IF(L249="","",IF(ABS(L249)&lt;=1.96*O249,"Yes","No"))</f>
        <v>Yes</v>
      </c>
      <c r="T249" s="54" t="n">
        <f aca="false">IF(D249="","",ROUND(SQRT(((D249+G249)*O249/100)^2+(J249*(D249+G249)*0.12018)^2),0))</f>
        <v>32</v>
      </c>
      <c r="U249" s="32"/>
    </row>
    <row r="250" customFormat="false" ht="15" hidden="false" customHeight="false" outlineLevel="0" collapsed="false">
      <c r="A250" s="32" t="s">
        <v>386</v>
      </c>
      <c r="B250" s="32" t="s">
        <v>419</v>
      </c>
      <c r="C250" s="32" t="s">
        <v>424</v>
      </c>
      <c r="D250" s="54" t="n">
        <v>397</v>
      </c>
      <c r="E250" s="54" t="n">
        <v>435</v>
      </c>
      <c r="F250" s="65" t="n">
        <f aca="false">IF(E250="","",D250-E250)</f>
        <v>-38</v>
      </c>
      <c r="G250" s="54" t="n">
        <v>303</v>
      </c>
      <c r="H250" s="54" t="n">
        <v>317</v>
      </c>
      <c r="I250" s="65" t="n">
        <f aca="false">IF(H250="","",G250-H250)</f>
        <v>-14</v>
      </c>
      <c r="J250" s="55" t="n">
        <f aca="false">IF(OR(D250="",D250+G250=0),"",D250/(D250+G250))</f>
        <v>0.567142857142857</v>
      </c>
      <c r="K250" s="55" t="n">
        <f aca="false">IF(E250="","",E250/(E250+H250))</f>
        <v>0.578457446808511</v>
      </c>
      <c r="L250" s="66" t="n">
        <f aca="false">IF(OR(K250="",J250=""),"",(J250-K250)*100)</f>
        <v>-1.13145896656535</v>
      </c>
      <c r="M250" s="36" t="n">
        <v>3.80517164421398</v>
      </c>
      <c r="N250" s="36" t="n">
        <v>2.06783357809369</v>
      </c>
      <c r="O250" s="36" t="n">
        <f aca="false">SQRT(M250^2+N250^2)</f>
        <v>4.33073515105944</v>
      </c>
      <c r="P250" s="55" t="n">
        <f aca="false">IF(J250="","",MAX(0,J250-1.96*O250/100))</f>
        <v>0.482260448182092</v>
      </c>
      <c r="Q250" s="55" t="n">
        <f aca="false">IF(J250="","",MIN(1,J250+1.96*O250/100))</f>
        <v>0.652025266103622</v>
      </c>
      <c r="R250" s="32" t="str">
        <f aca="false">IF(L250="","",IF(ABS(L250)&lt;=O250,"Yes","No"))</f>
        <v>Yes</v>
      </c>
      <c r="S250" s="32" t="str">
        <f aca="false">IF(L250="","",IF(ABS(L250)&lt;=1.96*O250,"Yes","No"))</f>
        <v>Yes</v>
      </c>
      <c r="T250" s="54" t="n">
        <f aca="false">IF(D250="","",ROUND(SQRT(((D250+G250)*O250/100)^2+(J250*(D250+G250)*0.07897)^2),0))</f>
        <v>44</v>
      </c>
      <c r="U250" s="32"/>
    </row>
    <row r="251" customFormat="false" ht="15" hidden="false" customHeight="false" outlineLevel="0" collapsed="false">
      <c r="A251" s="32" t="s">
        <v>386</v>
      </c>
      <c r="B251" s="32" t="s">
        <v>419</v>
      </c>
      <c r="C251" s="32" t="s">
        <v>425</v>
      </c>
      <c r="D251" s="54" t="n">
        <v>392</v>
      </c>
      <c r="E251" s="54" t="n">
        <v>437</v>
      </c>
      <c r="F251" s="65" t="n">
        <f aca="false">IF(E251="","",D251-E251)</f>
        <v>-45</v>
      </c>
      <c r="G251" s="54" t="n">
        <v>327</v>
      </c>
      <c r="H251" s="54" t="n">
        <v>364</v>
      </c>
      <c r="I251" s="65" t="n">
        <f aca="false">IF(H251="","",G251-H251)</f>
        <v>-37</v>
      </c>
      <c r="J251" s="55" t="n">
        <f aca="false">IF(OR(D251="",D251+G251=0),"",D251/(D251+G251))</f>
        <v>0.545201668984701</v>
      </c>
      <c r="K251" s="55" t="n">
        <f aca="false">IF(E251="","",E251/(E251+H251))</f>
        <v>0.545568039950062</v>
      </c>
      <c r="L251" s="66" t="n">
        <f aca="false">IF(OR(K251="",J251=""),"",(J251-K251)*100)</f>
        <v>-0.0366370965361407</v>
      </c>
      <c r="M251" s="36" t="n">
        <v>3.80517164421398</v>
      </c>
      <c r="N251" s="36" t="n">
        <v>2.06783357809369</v>
      </c>
      <c r="O251" s="36" t="n">
        <f aca="false">SQRT(M251^2+N251^2)</f>
        <v>4.33073515105944</v>
      </c>
      <c r="P251" s="55" t="n">
        <f aca="false">IF(J251="","",MAX(0,J251-1.96*O251/100))</f>
        <v>0.460319260023936</v>
      </c>
      <c r="Q251" s="55" t="n">
        <f aca="false">IF(J251="","",MIN(1,J251+1.96*O251/100))</f>
        <v>0.630084077945466</v>
      </c>
      <c r="R251" s="32" t="str">
        <f aca="false">IF(L251="","",IF(ABS(L251)&lt;=O251,"Yes","No"))</f>
        <v>Yes</v>
      </c>
      <c r="S251" s="32" t="str">
        <f aca="false">IF(L251="","",IF(ABS(L251)&lt;=1.96*O251,"Yes","No"))</f>
        <v>Yes</v>
      </c>
      <c r="T251" s="54" t="n">
        <f aca="false">IF(D251="","",ROUND(SQRT(((D251+G251)*O251/100)^2+(J251*(D251+G251)*0.07897)^2),0))</f>
        <v>44</v>
      </c>
      <c r="U251" s="32"/>
    </row>
    <row r="252" customFormat="false" ht="15" hidden="false" customHeight="false" outlineLevel="0" collapsed="false">
      <c r="A252" s="32" t="s">
        <v>386</v>
      </c>
      <c r="B252" s="32" t="s">
        <v>419</v>
      </c>
      <c r="C252" s="32" t="s">
        <v>426</v>
      </c>
      <c r="D252" s="54" t="n">
        <v>232</v>
      </c>
      <c r="E252" s="54" t="n">
        <v>279</v>
      </c>
      <c r="F252" s="65" t="n">
        <f aca="false">IF(E252="","",D252-E252)</f>
        <v>-47</v>
      </c>
      <c r="G252" s="54" t="n">
        <v>205</v>
      </c>
      <c r="H252" s="54" t="n">
        <v>214</v>
      </c>
      <c r="I252" s="65" t="n">
        <f aca="false">IF(H252="","",G252-H252)</f>
        <v>-9</v>
      </c>
      <c r="J252" s="55" t="n">
        <f aca="false">IF(OR(D252="",D252+G252=0),"",D252/(D252+G252))</f>
        <v>0.530892448512586</v>
      </c>
      <c r="K252" s="55" t="n">
        <f aca="false">IF(E252="","",E252/(E252+H252))</f>
        <v>0.565922920892495</v>
      </c>
      <c r="L252" s="66" t="n">
        <f aca="false">IF(OR(K252="",J252=""),"",(J252-K252)*100)</f>
        <v>-3.50304723799092</v>
      </c>
      <c r="M252" s="36" t="n">
        <v>4.97515959270172</v>
      </c>
      <c r="N252" s="36" t="n">
        <v>2.06783357809369</v>
      </c>
      <c r="O252" s="36" t="n">
        <f aca="false">SQRT(M252^2+N252^2)</f>
        <v>5.38777771252152</v>
      </c>
      <c r="P252" s="55" t="n">
        <f aca="false">IF(J252="","",MAX(0,J252-1.96*O252/100))</f>
        <v>0.425292005347164</v>
      </c>
      <c r="Q252" s="55" t="n">
        <f aca="false">IF(J252="","",MIN(1,J252+1.96*O252/100))</f>
        <v>0.636492891678008</v>
      </c>
      <c r="R252" s="32" t="str">
        <f aca="false">IF(L252="","",IF(ABS(L252)&lt;=O252,"Yes","No"))</f>
        <v>Yes</v>
      </c>
      <c r="S252" s="32" t="str">
        <f aca="false">IF(L252="","",IF(ABS(L252)&lt;=1.96*O252,"Yes","No"))</f>
        <v>Yes</v>
      </c>
      <c r="T252" s="54" t="n">
        <f aca="false">IF(D252="","",ROUND(SQRT(((D252+G252)*O252/100)^2+(J252*(D252+G252)*0.12018)^2),0))</f>
        <v>36</v>
      </c>
      <c r="U252" s="32"/>
    </row>
    <row r="253" customFormat="false" ht="15" hidden="false" customHeight="false" outlineLevel="0" collapsed="false">
      <c r="A253" s="32" t="s">
        <v>386</v>
      </c>
      <c r="B253" s="32" t="s">
        <v>419</v>
      </c>
      <c r="C253" s="32" t="s">
        <v>427</v>
      </c>
      <c r="D253" s="54" t="n">
        <v>354</v>
      </c>
      <c r="E253" s="54" t="n">
        <v>374</v>
      </c>
      <c r="F253" s="65" t="n">
        <f aca="false">IF(E253="","",D253-E253)</f>
        <v>-20</v>
      </c>
      <c r="G253" s="54" t="n">
        <v>263</v>
      </c>
      <c r="H253" s="54" t="n">
        <v>251</v>
      </c>
      <c r="I253" s="65" t="n">
        <f aca="false">IF(H253="","",G253-H253)</f>
        <v>12</v>
      </c>
      <c r="J253" s="55" t="n">
        <f aca="false">IF(OR(D253="",D253+G253=0),"",D253/(D253+G253))</f>
        <v>0.573743922204214</v>
      </c>
      <c r="K253" s="55" t="n">
        <f aca="false">IF(E253="","",E253/(E253+H253))</f>
        <v>0.5984</v>
      </c>
      <c r="L253" s="66" t="n">
        <f aca="false">IF(OR(K253="",J253=""),"",(J253-K253)*100)</f>
        <v>-2.46560777957862</v>
      </c>
      <c r="M253" s="36" t="n">
        <v>3.80517164421398</v>
      </c>
      <c r="N253" s="36" t="n">
        <v>2.06783357809369</v>
      </c>
      <c r="O253" s="36" t="n">
        <f aca="false">SQRT(M253^2+N253^2)</f>
        <v>4.33073515105944</v>
      </c>
      <c r="P253" s="55" t="n">
        <f aca="false">IF(J253="","",MAX(0,J253-1.96*O253/100))</f>
        <v>0.488861513243449</v>
      </c>
      <c r="Q253" s="55" t="n">
        <f aca="false">IF(J253="","",MIN(1,J253+1.96*O253/100))</f>
        <v>0.658626331164979</v>
      </c>
      <c r="R253" s="32" t="str">
        <f aca="false">IF(L253="","",IF(ABS(L253)&lt;=O253,"Yes","No"))</f>
        <v>Yes</v>
      </c>
      <c r="S253" s="32" t="str">
        <f aca="false">IF(L253="","",IF(ABS(L253)&lt;=1.96*O253,"Yes","No"))</f>
        <v>Yes</v>
      </c>
      <c r="T253" s="54" t="n">
        <f aca="false">IF(D253="","",ROUND(SQRT(((D253+G253)*O253/100)^2+(J253*(D253+G253)*0.07897)^2),0))</f>
        <v>39</v>
      </c>
      <c r="U253" s="32"/>
    </row>
    <row r="254" customFormat="false" ht="15" hidden="false" customHeight="false" outlineLevel="0" collapsed="false">
      <c r="A254" s="32" t="s">
        <v>386</v>
      </c>
      <c r="B254" s="32" t="s">
        <v>419</v>
      </c>
      <c r="C254" s="32" t="s">
        <v>428</v>
      </c>
      <c r="D254" s="54" t="n">
        <v>235</v>
      </c>
      <c r="E254" s="54" t="n">
        <v>245</v>
      </c>
      <c r="F254" s="65" t="n">
        <f aca="false">IF(E254="","",D254-E254)</f>
        <v>-10</v>
      </c>
      <c r="G254" s="54" t="n">
        <v>160</v>
      </c>
      <c r="H254" s="54" t="n">
        <v>160</v>
      </c>
      <c r="I254" s="65" t="n">
        <f aca="false">IF(H254="","",G254-H254)</f>
        <v>0</v>
      </c>
      <c r="J254" s="55" t="n">
        <f aca="false">IF(OR(D254="",D254+G254=0),"",D254/(D254+G254))</f>
        <v>0.594936708860759</v>
      </c>
      <c r="K254" s="55" t="n">
        <f aca="false">IF(E254="","",E254/(E254+H254))</f>
        <v>0.604938271604938</v>
      </c>
      <c r="L254" s="66" t="n">
        <f aca="false">IF(OR(K254="",J254=""),"",(J254-K254)*100)</f>
        <v>-1.00015627441789</v>
      </c>
      <c r="M254" s="36" t="n">
        <v>4.97515959270172</v>
      </c>
      <c r="N254" s="36" t="n">
        <v>2.06783357809369</v>
      </c>
      <c r="O254" s="36" t="n">
        <f aca="false">SQRT(M254^2+N254^2)</f>
        <v>5.38777771252152</v>
      </c>
      <c r="P254" s="55" t="n">
        <f aca="false">IF(J254="","",MAX(0,J254-1.96*O254/100))</f>
        <v>0.489336265695338</v>
      </c>
      <c r="Q254" s="55" t="n">
        <f aca="false">IF(J254="","",MIN(1,J254+1.96*O254/100))</f>
        <v>0.700537152026181</v>
      </c>
      <c r="R254" s="32" t="str">
        <f aca="false">IF(L254="","",IF(ABS(L254)&lt;=O254,"Yes","No"))</f>
        <v>Yes</v>
      </c>
      <c r="S254" s="32" t="str">
        <f aca="false">IF(L254="","",IF(ABS(L254)&lt;=1.96*O254,"Yes","No"))</f>
        <v>Yes</v>
      </c>
      <c r="T254" s="54" t="n">
        <f aca="false">IF(D254="","",ROUND(SQRT(((D254+G254)*O254/100)^2+(J254*(D254+G254)*0.12018)^2),0))</f>
        <v>35</v>
      </c>
      <c r="U254" s="32"/>
    </row>
    <row r="255" customFormat="false" ht="15" hidden="false" customHeight="false" outlineLevel="0" collapsed="false">
      <c r="A255" s="32" t="s">
        <v>386</v>
      </c>
      <c r="B255" s="32" t="s">
        <v>419</v>
      </c>
      <c r="C255" s="32" t="s">
        <v>429</v>
      </c>
      <c r="D255" s="54" t="n">
        <v>253</v>
      </c>
      <c r="E255" s="54" t="n">
        <v>276</v>
      </c>
      <c r="F255" s="65" t="n">
        <f aca="false">IF(E255="","",D255-E255)</f>
        <v>-23</v>
      </c>
      <c r="G255" s="54" t="n">
        <v>247</v>
      </c>
      <c r="H255" s="54" t="n">
        <v>276</v>
      </c>
      <c r="I255" s="65" t="n">
        <f aca="false">IF(H255="","",G255-H255)</f>
        <v>-29</v>
      </c>
      <c r="J255" s="55" t="n">
        <f aca="false">IF(OR(D255="",D255+G255=0),"",D255/(D255+G255))</f>
        <v>0.506</v>
      </c>
      <c r="K255" s="55" t="n">
        <f aca="false">IF(E255="","",E255/(E255+H255))</f>
        <v>0.5</v>
      </c>
      <c r="L255" s="66" t="n">
        <f aca="false">IF(OR(K255="",J255=""),"",(J255-K255)*100)</f>
        <v>0.600000000000001</v>
      </c>
      <c r="M255" s="36" t="n">
        <v>4.97515959270172</v>
      </c>
      <c r="N255" s="36" t="n">
        <v>2.06783357809369</v>
      </c>
      <c r="O255" s="36" t="n">
        <f aca="false">SQRT(M255^2+N255^2)</f>
        <v>5.38777771252152</v>
      </c>
      <c r="P255" s="55" t="n">
        <f aca="false">IF(J255="","",MAX(0,J255-1.96*O255/100))</f>
        <v>0.400399556834578</v>
      </c>
      <c r="Q255" s="55" t="n">
        <f aca="false">IF(J255="","",MIN(1,J255+1.96*O255/100))</f>
        <v>0.611600443165422</v>
      </c>
      <c r="R255" s="32" t="str">
        <f aca="false">IF(L255="","",IF(ABS(L255)&lt;=O255,"Yes","No"))</f>
        <v>Yes</v>
      </c>
      <c r="S255" s="32" t="str">
        <f aca="false">IF(L255="","",IF(ABS(L255)&lt;=1.96*O255,"Yes","No"))</f>
        <v>Yes</v>
      </c>
      <c r="T255" s="54" t="n">
        <f aca="false">IF(D255="","",ROUND(SQRT(((D255+G255)*O255/100)^2+(J255*(D255+G255)*0.12018)^2),0))</f>
        <v>41</v>
      </c>
      <c r="U255" s="32"/>
    </row>
    <row r="256" customFormat="false" ht="15" hidden="false" customHeight="false" outlineLevel="0" collapsed="false">
      <c r="A256" s="32" t="s">
        <v>386</v>
      </c>
      <c r="B256" s="32" t="s">
        <v>419</v>
      </c>
      <c r="C256" s="32" t="s">
        <v>430</v>
      </c>
      <c r="D256" s="54" t="n">
        <v>303</v>
      </c>
      <c r="E256" s="54" t="n">
        <v>353</v>
      </c>
      <c r="F256" s="65" t="n">
        <f aca="false">IF(E256="","",D256-E256)</f>
        <v>-50</v>
      </c>
      <c r="G256" s="54" t="n">
        <v>250</v>
      </c>
      <c r="H256" s="54" t="n">
        <v>293</v>
      </c>
      <c r="I256" s="65" t="n">
        <f aca="false">IF(H256="","",G256-H256)</f>
        <v>-43</v>
      </c>
      <c r="J256" s="55" t="n">
        <f aca="false">IF(OR(D256="",D256+G256=0),"",D256/(D256+G256))</f>
        <v>0.547920433996383</v>
      </c>
      <c r="K256" s="55" t="n">
        <f aca="false">IF(E256="","",E256/(E256+H256))</f>
        <v>0.546439628482972</v>
      </c>
      <c r="L256" s="66" t="n">
        <f aca="false">IF(OR(K256="",J256=""),"",(J256-K256)*100)</f>
        <v>0.148080551341123</v>
      </c>
      <c r="M256" s="36" t="n">
        <v>3.80517164421398</v>
      </c>
      <c r="N256" s="36" t="n">
        <v>2.06783357809369</v>
      </c>
      <c r="O256" s="36" t="n">
        <f aca="false">SQRT(M256^2+N256^2)</f>
        <v>4.33073515105944</v>
      </c>
      <c r="P256" s="55" t="n">
        <f aca="false">IF(J256="","",MAX(0,J256-1.96*O256/100))</f>
        <v>0.463038025035618</v>
      </c>
      <c r="Q256" s="55" t="n">
        <f aca="false">IF(J256="","",MIN(1,J256+1.96*O256/100))</f>
        <v>0.632802842957148</v>
      </c>
      <c r="R256" s="32" t="str">
        <f aca="false">IF(L256="","",IF(ABS(L256)&lt;=O256,"Yes","No"))</f>
        <v>Yes</v>
      </c>
      <c r="S256" s="32" t="str">
        <f aca="false">IF(L256="","",IF(ABS(L256)&lt;=1.96*O256,"Yes","No"))</f>
        <v>Yes</v>
      </c>
      <c r="T256" s="54" t="n">
        <f aca="false">IF(D256="","",ROUND(SQRT(((D256+G256)*O256/100)^2+(J256*(D256+G256)*0.07897)^2),0))</f>
        <v>34</v>
      </c>
      <c r="U256" s="32"/>
    </row>
    <row r="257" customFormat="false" ht="15" hidden="false" customHeight="false" outlineLevel="0" collapsed="false">
      <c r="A257" s="32" t="s">
        <v>386</v>
      </c>
      <c r="B257" s="32" t="s">
        <v>419</v>
      </c>
      <c r="C257" s="32" t="s">
        <v>431</v>
      </c>
      <c r="D257" s="54" t="n">
        <v>362</v>
      </c>
      <c r="E257" s="54" t="n">
        <v>400</v>
      </c>
      <c r="F257" s="65" t="n">
        <f aca="false">IF(E257="","",D257-E257)</f>
        <v>-38</v>
      </c>
      <c r="G257" s="54" t="n">
        <v>284</v>
      </c>
      <c r="H257" s="54" t="n">
        <v>303</v>
      </c>
      <c r="I257" s="65" t="n">
        <f aca="false">IF(H257="","",G257-H257)</f>
        <v>-19</v>
      </c>
      <c r="J257" s="55" t="n">
        <f aca="false">IF(OR(D257="",D257+G257=0),"",D257/(D257+G257))</f>
        <v>0.560371517027864</v>
      </c>
      <c r="K257" s="55" t="n">
        <f aca="false">IF(E257="","",E257/(E257+H257))</f>
        <v>0.568990042674253</v>
      </c>
      <c r="L257" s="66" t="n">
        <f aca="false">IF(OR(K257="",J257=""),"",(J257-K257)*100)</f>
        <v>-0.861852564638943</v>
      </c>
      <c r="M257" s="36" t="n">
        <v>3.80517164421398</v>
      </c>
      <c r="N257" s="36" t="n">
        <v>2.06783357809369</v>
      </c>
      <c r="O257" s="36" t="n">
        <f aca="false">SQRT(M257^2+N257^2)</f>
        <v>4.33073515105944</v>
      </c>
      <c r="P257" s="55" t="n">
        <f aca="false">IF(J257="","",MAX(0,J257-1.96*O257/100))</f>
        <v>0.475489108067099</v>
      </c>
      <c r="Q257" s="55" t="n">
        <f aca="false">IF(J257="","",MIN(1,J257+1.96*O257/100))</f>
        <v>0.645253925988629</v>
      </c>
      <c r="R257" s="32" t="str">
        <f aca="false">IF(L257="","",IF(ABS(L257)&lt;=O257,"Yes","No"))</f>
        <v>Yes</v>
      </c>
      <c r="S257" s="32" t="str">
        <f aca="false">IF(L257="","",IF(ABS(L257)&lt;=1.96*O257,"Yes","No"))</f>
        <v>Yes</v>
      </c>
      <c r="T257" s="54" t="n">
        <f aca="false">IF(D257="","",ROUND(SQRT(((D257+G257)*O257/100)^2+(J257*(D257+G257)*0.07897)^2),0))</f>
        <v>40</v>
      </c>
      <c r="U257" s="32"/>
    </row>
    <row r="258" customFormat="false" ht="15" hidden="false" customHeight="false" outlineLevel="0" collapsed="false">
      <c r="A258" s="32" t="s">
        <v>386</v>
      </c>
      <c r="B258" s="32" t="s">
        <v>419</v>
      </c>
      <c r="C258" s="32" t="s">
        <v>432</v>
      </c>
      <c r="D258" s="54" t="n">
        <v>319</v>
      </c>
      <c r="E258" s="54" t="n">
        <v>356</v>
      </c>
      <c r="F258" s="65" t="n">
        <f aca="false">IF(E258="","",D258-E258)</f>
        <v>-37</v>
      </c>
      <c r="G258" s="54" t="n">
        <v>307</v>
      </c>
      <c r="H258" s="54" t="n">
        <v>330</v>
      </c>
      <c r="I258" s="65" t="n">
        <f aca="false">IF(H258="","",G258-H258)</f>
        <v>-23</v>
      </c>
      <c r="J258" s="55" t="n">
        <f aca="false">IF(OR(D258="",D258+G258=0),"",D258/(D258+G258))</f>
        <v>0.509584664536741</v>
      </c>
      <c r="K258" s="55" t="n">
        <f aca="false">IF(E258="","",E258/(E258+H258))</f>
        <v>0.518950437317784</v>
      </c>
      <c r="L258" s="66" t="n">
        <f aca="false">IF(OR(K258="",J258=""),"",(J258-K258)*100)</f>
        <v>-0.9365772781043</v>
      </c>
      <c r="M258" s="36" t="n">
        <v>3.80517164421398</v>
      </c>
      <c r="N258" s="36" t="n">
        <v>2.06783357809369</v>
      </c>
      <c r="O258" s="36" t="n">
        <f aca="false">SQRT(M258^2+N258^2)</f>
        <v>4.33073515105944</v>
      </c>
      <c r="P258" s="55" t="n">
        <f aca="false">IF(J258="","",MAX(0,J258-1.96*O258/100))</f>
        <v>0.424702255575976</v>
      </c>
      <c r="Q258" s="55" t="n">
        <f aca="false">IF(J258="","",MIN(1,J258+1.96*O258/100))</f>
        <v>0.594467073497506</v>
      </c>
      <c r="R258" s="32" t="str">
        <f aca="false">IF(L258="","",IF(ABS(L258)&lt;=O258,"Yes","No"))</f>
        <v>Yes</v>
      </c>
      <c r="S258" s="32" t="str">
        <f aca="false">IF(L258="","",IF(ABS(L258)&lt;=1.96*O258,"Yes","No"))</f>
        <v>Yes</v>
      </c>
      <c r="T258" s="54" t="n">
        <f aca="false">IF(D258="","",ROUND(SQRT(((D258+G258)*O258/100)^2+(J258*(D258+G258)*0.07897)^2),0))</f>
        <v>37</v>
      </c>
      <c r="U258" s="32"/>
    </row>
    <row r="259" customFormat="false" ht="15" hidden="false" customHeight="false" outlineLevel="0" collapsed="false">
      <c r="A259" s="32" t="s">
        <v>386</v>
      </c>
      <c r="B259" s="32" t="s">
        <v>419</v>
      </c>
      <c r="C259" s="32" t="s">
        <v>433</v>
      </c>
      <c r="D259" s="54" t="n">
        <v>700</v>
      </c>
      <c r="E259" s="54" t="n">
        <v>719</v>
      </c>
      <c r="F259" s="65" t="n">
        <f aca="false">IF(E259="","",D259-E259)</f>
        <v>-19</v>
      </c>
      <c r="G259" s="54" t="n">
        <v>554</v>
      </c>
      <c r="H259" s="54" t="n">
        <v>538</v>
      </c>
      <c r="I259" s="65" t="n">
        <f aca="false">IF(H259="","",G259-H259)</f>
        <v>16</v>
      </c>
      <c r="J259" s="55" t="n">
        <f aca="false">IF(OR(D259="",D259+G259=0),"",D259/(D259+G259))</f>
        <v>0.558213716108453</v>
      </c>
      <c r="K259" s="55" t="n">
        <f aca="false">IF(E259="","",E259/(E259+H259))</f>
        <v>0.571996817820207</v>
      </c>
      <c r="L259" s="66" t="n">
        <f aca="false">IF(OR(K259="",J259=""),"",(J259-K259)*100)</f>
        <v>-1.37831017117539</v>
      </c>
      <c r="M259" s="36" t="n">
        <v>3.65589688951442</v>
      </c>
      <c r="N259" s="36" t="n">
        <v>2.06783357809369</v>
      </c>
      <c r="O259" s="36" t="n">
        <f aca="false">SQRT(M259^2+N259^2)</f>
        <v>4.20018068342934</v>
      </c>
      <c r="P259" s="55" t="n">
        <f aca="false">IF(J259="","",MAX(0,J259-1.96*O259/100))</f>
        <v>0.475890174713238</v>
      </c>
      <c r="Q259" s="55" t="n">
        <f aca="false">IF(J259="","",MIN(1,J259+1.96*O259/100))</f>
        <v>0.640537257503668</v>
      </c>
      <c r="R259" s="32" t="str">
        <f aca="false">IF(L259="","",IF(ABS(L259)&lt;=O259,"Yes","No"))</f>
        <v>Yes</v>
      </c>
      <c r="S259" s="32" t="str">
        <f aca="false">IF(L259="","",IF(ABS(L259)&lt;=1.96*O259,"Yes","No"))</f>
        <v>Yes</v>
      </c>
      <c r="T259" s="54" t="n">
        <f aca="false">IF(D259="","",ROUND(SQRT(((D259+G259)*O259/100)^2+(J259*(D259+G259)*0.07933)^2),0))</f>
        <v>77</v>
      </c>
      <c r="U259" s="32"/>
    </row>
    <row r="260" customFormat="false" ht="15" hidden="false" customHeight="false" outlineLevel="0" collapsed="false">
      <c r="A260" s="32" t="s">
        <v>386</v>
      </c>
      <c r="B260" s="32" t="s">
        <v>419</v>
      </c>
      <c r="C260" s="32" t="s">
        <v>434</v>
      </c>
      <c r="D260" s="54" t="n">
        <v>340</v>
      </c>
      <c r="E260" s="54" t="n">
        <v>391</v>
      </c>
      <c r="F260" s="65" t="n">
        <f aca="false">IF(E260="","",D260-E260)</f>
        <v>-51</v>
      </c>
      <c r="G260" s="54" t="n">
        <v>340</v>
      </c>
      <c r="H260" s="54" t="n">
        <v>384</v>
      </c>
      <c r="I260" s="65" t="n">
        <f aca="false">IF(H260="","",G260-H260)</f>
        <v>-44</v>
      </c>
      <c r="J260" s="55" t="n">
        <f aca="false">IF(OR(D260="",D260+G260=0),"",D260/(D260+G260))</f>
        <v>0.5</v>
      </c>
      <c r="K260" s="55" t="n">
        <f aca="false">IF(E260="","",E260/(E260+H260))</f>
        <v>0.504516129032258</v>
      </c>
      <c r="L260" s="66" t="n">
        <f aca="false">IF(OR(K260="",J260=""),"",(J260-K260)*100)</f>
        <v>-0.451612903225807</v>
      </c>
      <c r="M260" s="36" t="n">
        <v>3.80517164421398</v>
      </c>
      <c r="N260" s="36" t="n">
        <v>2.06783357809369</v>
      </c>
      <c r="O260" s="36" t="n">
        <f aca="false">SQRT(M260^2+N260^2)</f>
        <v>4.33073515105944</v>
      </c>
      <c r="P260" s="55" t="n">
        <f aca="false">IF(J260="","",MAX(0,J260-1.96*O260/100))</f>
        <v>0.415117591039235</v>
      </c>
      <c r="Q260" s="55" t="n">
        <f aca="false">IF(J260="","",MIN(1,J260+1.96*O260/100))</f>
        <v>0.584882408960765</v>
      </c>
      <c r="R260" s="32" t="str">
        <f aca="false">IF(L260="","",IF(ABS(L260)&lt;=O260,"Yes","No"))</f>
        <v>Yes</v>
      </c>
      <c r="S260" s="32" t="str">
        <f aca="false">IF(L260="","",IF(ABS(L260)&lt;=1.96*O260,"Yes","No"))</f>
        <v>Yes</v>
      </c>
      <c r="T260" s="54" t="n">
        <f aca="false">IF(D260="","",ROUND(SQRT(((D260+G260)*O260/100)^2+(J260*(D260+G260)*0.07897)^2),0))</f>
        <v>40</v>
      </c>
      <c r="U260" s="32"/>
    </row>
    <row r="261" customFormat="false" ht="15" hidden="false" customHeight="false" outlineLevel="0" collapsed="false">
      <c r="A261" s="32" t="s">
        <v>386</v>
      </c>
      <c r="B261" s="32" t="s">
        <v>419</v>
      </c>
      <c r="C261" s="32" t="s">
        <v>435</v>
      </c>
      <c r="D261" s="54" t="n">
        <v>375</v>
      </c>
      <c r="E261" s="54" t="n">
        <v>395</v>
      </c>
      <c r="F261" s="65" t="n">
        <f aca="false">IF(E261="","",D261-E261)</f>
        <v>-20</v>
      </c>
      <c r="G261" s="54" t="n">
        <v>342</v>
      </c>
      <c r="H261" s="54" t="n">
        <v>387</v>
      </c>
      <c r="I261" s="65" t="n">
        <f aca="false">IF(H261="","",G261-H261)</f>
        <v>-45</v>
      </c>
      <c r="J261" s="55" t="n">
        <f aca="false">IF(OR(D261="",D261+G261=0),"",D261/(D261+G261))</f>
        <v>0.523012552301255</v>
      </c>
      <c r="K261" s="55" t="n">
        <f aca="false">IF(E261="","",E261/(E261+H261))</f>
        <v>0.505115089514067</v>
      </c>
      <c r="L261" s="66" t="n">
        <f aca="false">IF(OR(K261="",J261=""),"",(J261-K261)*100)</f>
        <v>1.78974627871887</v>
      </c>
      <c r="M261" s="36" t="n">
        <v>3.80517164421398</v>
      </c>
      <c r="N261" s="36" t="n">
        <v>2.06783357809369</v>
      </c>
      <c r="O261" s="36" t="n">
        <f aca="false">SQRT(M261^2+N261^2)</f>
        <v>4.33073515105944</v>
      </c>
      <c r="P261" s="55" t="n">
        <f aca="false">IF(J261="","",MAX(0,J261-1.96*O261/100))</f>
        <v>0.43813014334049</v>
      </c>
      <c r="Q261" s="55" t="n">
        <f aca="false">IF(J261="","",MIN(1,J261+1.96*O261/100))</f>
        <v>0.60789496126202</v>
      </c>
      <c r="R261" s="32" t="str">
        <f aca="false">IF(L261="","",IF(ABS(L261)&lt;=O261,"Yes","No"))</f>
        <v>Yes</v>
      </c>
      <c r="S261" s="32" t="str">
        <f aca="false">IF(L261="","",IF(ABS(L261)&lt;=1.96*O261,"Yes","No"))</f>
        <v>Yes</v>
      </c>
      <c r="T261" s="54" t="n">
        <f aca="false">IF(D261="","",ROUND(SQRT(((D261+G261)*O261/100)^2+(J261*(D261+G261)*0.07897)^2),0))</f>
        <v>43</v>
      </c>
      <c r="U261" s="32"/>
    </row>
    <row r="262" customFormat="false" ht="15" hidden="false" customHeight="false" outlineLevel="0" collapsed="false">
      <c r="A262" s="32" t="s">
        <v>386</v>
      </c>
      <c r="B262" s="32" t="s">
        <v>419</v>
      </c>
      <c r="C262" s="32" t="s">
        <v>436</v>
      </c>
      <c r="D262" s="54" t="n">
        <v>367</v>
      </c>
      <c r="E262" s="54" t="n">
        <v>407</v>
      </c>
      <c r="F262" s="65" t="n">
        <f aca="false">IF(E262="","",D262-E262)</f>
        <v>-40</v>
      </c>
      <c r="G262" s="54" t="n">
        <v>316</v>
      </c>
      <c r="H262" s="54" t="n">
        <v>347</v>
      </c>
      <c r="I262" s="65" t="n">
        <f aca="false">IF(H262="","",G262-H262)</f>
        <v>-31</v>
      </c>
      <c r="J262" s="55" t="n">
        <f aca="false">IF(OR(D262="",D262+G262=0),"",D262/(D262+G262))</f>
        <v>0.537335285505124</v>
      </c>
      <c r="K262" s="55" t="n">
        <f aca="false">IF(E262="","",E262/(E262+H262))</f>
        <v>0.539787798408488</v>
      </c>
      <c r="L262" s="66" t="n">
        <f aca="false">IF(OR(K262="",J262=""),"",(J262-K262)*100)</f>
        <v>-0.245251290336368</v>
      </c>
      <c r="M262" s="36" t="n">
        <v>3.80517164421398</v>
      </c>
      <c r="N262" s="36" t="n">
        <v>2.06783357809369</v>
      </c>
      <c r="O262" s="36" t="n">
        <f aca="false">SQRT(M262^2+N262^2)</f>
        <v>4.33073515105944</v>
      </c>
      <c r="P262" s="55" t="n">
        <f aca="false">IF(J262="","",MAX(0,J262-1.96*O262/100))</f>
        <v>0.452452876544359</v>
      </c>
      <c r="Q262" s="55" t="n">
        <f aca="false">IF(J262="","",MIN(1,J262+1.96*O262/100))</f>
        <v>0.62221769446589</v>
      </c>
      <c r="R262" s="32" t="str">
        <f aca="false">IF(L262="","",IF(ABS(L262)&lt;=O262,"Yes","No"))</f>
        <v>Yes</v>
      </c>
      <c r="S262" s="32" t="str">
        <f aca="false">IF(L262="","",IF(ABS(L262)&lt;=1.96*O262,"Yes","No"))</f>
        <v>Yes</v>
      </c>
      <c r="T262" s="54" t="n">
        <f aca="false">IF(D262="","",ROUND(SQRT(((D262+G262)*O262/100)^2+(J262*(D262+G262)*0.07897)^2),0))</f>
        <v>41</v>
      </c>
      <c r="U262" s="32"/>
    </row>
    <row r="263" customFormat="false" ht="15" hidden="false" customHeight="false" outlineLevel="0" collapsed="false">
      <c r="A263" s="32" t="s">
        <v>386</v>
      </c>
      <c r="B263" s="32" t="s">
        <v>437</v>
      </c>
      <c r="C263" s="32" t="s">
        <v>438</v>
      </c>
      <c r="D263" s="54" t="n">
        <v>617</v>
      </c>
      <c r="E263" s="54" t="n">
        <v>730</v>
      </c>
      <c r="F263" s="65" t="n">
        <f aca="false">IF(E263="","",D263-E263)</f>
        <v>-113</v>
      </c>
      <c r="G263" s="54" t="n">
        <v>1021</v>
      </c>
      <c r="H263" s="54" t="n">
        <v>1145</v>
      </c>
      <c r="I263" s="65" t="n">
        <f aca="false">IF(H263="","",G263-H263)</f>
        <v>-124</v>
      </c>
      <c r="J263" s="55" t="n">
        <f aca="false">IF(OR(D263="",D263+G263=0),"",D263/(D263+G263))</f>
        <v>0.376678876678877</v>
      </c>
      <c r="K263" s="55" t="n">
        <f aca="false">IF(E263="","",E263/(E263+H263))</f>
        <v>0.389333333333333</v>
      </c>
      <c r="L263" s="66" t="n">
        <f aca="false">IF(OR(K263="",J263=""),"",(J263-K263)*100)</f>
        <v>-1.26544566544566</v>
      </c>
      <c r="M263" s="36" t="n">
        <v>3.65589688951442</v>
      </c>
      <c r="N263" s="36" t="n">
        <v>2.06783357809369</v>
      </c>
      <c r="O263" s="36" t="n">
        <f aca="false">SQRT(M263^2+N263^2)</f>
        <v>4.20018068342934</v>
      </c>
      <c r="P263" s="55" t="n">
        <f aca="false">IF(J263="","",MAX(0,J263-1.96*O263/100))</f>
        <v>0.294355335283662</v>
      </c>
      <c r="Q263" s="55" t="n">
        <f aca="false">IF(J263="","",MIN(1,J263+1.96*O263/100))</f>
        <v>0.459002418074092</v>
      </c>
      <c r="R263" s="32" t="str">
        <f aca="false">IF(L263="","",IF(ABS(L263)&lt;=O263,"Yes","No"))</f>
        <v>Yes</v>
      </c>
      <c r="S263" s="32" t="str">
        <f aca="false">IF(L263="","",IF(ABS(L263)&lt;=1.96*O263,"Yes","No"))</f>
        <v>Yes</v>
      </c>
      <c r="T263" s="54" t="n">
        <f aca="false">IF(D263="","",ROUND(SQRT(((D263+G263)*O263/100)^2+(J263*(D263+G263)*0.07933)^2),0))</f>
        <v>84</v>
      </c>
      <c r="U263" s="32"/>
    </row>
    <row r="264" customFormat="false" ht="15" hidden="false" customHeight="false" outlineLevel="0" collapsed="false">
      <c r="A264" s="32" t="s">
        <v>386</v>
      </c>
      <c r="B264" s="32" t="s">
        <v>437</v>
      </c>
      <c r="C264" s="32" t="s">
        <v>439</v>
      </c>
      <c r="D264" s="54" t="n">
        <v>559</v>
      </c>
      <c r="E264" s="54" t="n">
        <v>692</v>
      </c>
      <c r="F264" s="65" t="n">
        <f aca="false">IF(E264="","",D264-E264)</f>
        <v>-133</v>
      </c>
      <c r="G264" s="54" t="n">
        <v>834</v>
      </c>
      <c r="H264" s="54" t="n">
        <v>909</v>
      </c>
      <c r="I264" s="65" t="n">
        <f aca="false">IF(H264="","",G264-H264)</f>
        <v>-75</v>
      </c>
      <c r="J264" s="55" t="n">
        <f aca="false">IF(OR(D264="",D264+G264=0),"",D264/(D264+G264))</f>
        <v>0.401292175161522</v>
      </c>
      <c r="K264" s="55" t="n">
        <f aca="false">IF(E264="","",E264/(E264+H264))</f>
        <v>0.432229856339788</v>
      </c>
      <c r="L264" s="66" t="n">
        <f aca="false">IF(OR(K264="",J264=""),"",(J264-K264)*100)</f>
        <v>-3.09376811782657</v>
      </c>
      <c r="M264" s="36" t="n">
        <v>3.65589688951442</v>
      </c>
      <c r="N264" s="36" t="n">
        <v>2.06783357809369</v>
      </c>
      <c r="O264" s="36" t="n">
        <f aca="false">SQRT(M264^2+N264^2)</f>
        <v>4.20018068342934</v>
      </c>
      <c r="P264" s="55" t="n">
        <f aca="false">IF(J264="","",MAX(0,J264-1.96*O264/100))</f>
        <v>0.318968633766307</v>
      </c>
      <c r="Q264" s="55" t="n">
        <f aca="false">IF(J264="","",MIN(1,J264+1.96*O264/100))</f>
        <v>0.483615716556737</v>
      </c>
      <c r="R264" s="32" t="str">
        <f aca="false">IF(L264="","",IF(ABS(L264)&lt;=O264,"Yes","No"))</f>
        <v>Yes</v>
      </c>
      <c r="S264" s="32" t="str">
        <f aca="false">IF(L264="","",IF(ABS(L264)&lt;=1.96*O264,"Yes","No"))</f>
        <v>Yes</v>
      </c>
      <c r="T264" s="54" t="n">
        <f aca="false">IF(D264="","",ROUND(SQRT(((D264+G264)*O264/100)^2+(J264*(D264+G264)*0.07933)^2),0))</f>
        <v>73</v>
      </c>
      <c r="U264" s="32"/>
    </row>
    <row r="265" customFormat="false" ht="15" hidden="false" customHeight="false" outlineLevel="0" collapsed="false">
      <c r="A265" s="32" t="s">
        <v>386</v>
      </c>
      <c r="B265" s="32" t="s">
        <v>437</v>
      </c>
      <c r="C265" s="32" t="s">
        <v>440</v>
      </c>
      <c r="D265" s="54" t="n">
        <v>292</v>
      </c>
      <c r="E265" s="54" t="n">
        <v>315</v>
      </c>
      <c r="F265" s="65" t="n">
        <f aca="false">IF(E265="","",D265-E265)</f>
        <v>-23</v>
      </c>
      <c r="G265" s="54" t="n">
        <v>519</v>
      </c>
      <c r="H265" s="54" t="n">
        <v>608</v>
      </c>
      <c r="I265" s="65" t="n">
        <f aca="false">IF(H265="","",G265-H265)</f>
        <v>-89</v>
      </c>
      <c r="J265" s="55" t="n">
        <f aca="false">IF(OR(D265="",D265+G265=0),"",D265/(D265+G265))</f>
        <v>0.360049321824908</v>
      </c>
      <c r="K265" s="55" t="n">
        <f aca="false">IF(E265="","",E265/(E265+H265))</f>
        <v>0.341278439869989</v>
      </c>
      <c r="L265" s="66" t="n">
        <f aca="false">IF(OR(K265="",J265=""),"",(J265-K265)*100)</f>
        <v>1.87708819549183</v>
      </c>
      <c r="M265" s="36" t="n">
        <v>3.80517164421398</v>
      </c>
      <c r="N265" s="36" t="n">
        <v>2.06783357809369</v>
      </c>
      <c r="O265" s="36" t="n">
        <f aca="false">SQRT(M265^2+N265^2)</f>
        <v>4.33073515105944</v>
      </c>
      <c r="P265" s="55" t="n">
        <f aca="false">IF(J265="","",MAX(0,J265-1.96*O265/100))</f>
        <v>0.275166912864142</v>
      </c>
      <c r="Q265" s="55" t="n">
        <f aca="false">IF(J265="","",MIN(1,J265+1.96*O265/100))</f>
        <v>0.444931730785673</v>
      </c>
      <c r="R265" s="32" t="str">
        <f aca="false">IF(L265="","",IF(ABS(L265)&lt;=O265,"Yes","No"))</f>
        <v>Yes</v>
      </c>
      <c r="S265" s="32" t="str">
        <f aca="false">IF(L265="","",IF(ABS(L265)&lt;=1.96*O265,"Yes","No"))</f>
        <v>Yes</v>
      </c>
      <c r="T265" s="54" t="n">
        <f aca="false">IF(D265="","",ROUND(SQRT(((D265+G265)*O265/100)^2+(J265*(D265+G265)*0.07897)^2),0))</f>
        <v>42</v>
      </c>
      <c r="U265" s="32"/>
    </row>
    <row r="266" customFormat="false" ht="15" hidden="false" customHeight="false" outlineLevel="0" collapsed="false">
      <c r="A266" s="32" t="s">
        <v>386</v>
      </c>
      <c r="B266" s="32" t="s">
        <v>441</v>
      </c>
      <c r="C266" s="32" t="s">
        <v>441</v>
      </c>
      <c r="D266" s="54" t="n">
        <v>24</v>
      </c>
      <c r="E266" s="54" t="n">
        <v>31</v>
      </c>
      <c r="F266" s="65" t="n">
        <f aca="false">IF(E266="","",D266-E266)</f>
        <v>-7</v>
      </c>
      <c r="G266" s="54" t="n">
        <v>45</v>
      </c>
      <c r="H266" s="54" t="n">
        <v>55</v>
      </c>
      <c r="I266" s="65" t="n">
        <f aca="false">IF(H266="","",G266-H266)</f>
        <v>-10</v>
      </c>
      <c r="J266" s="55" t="n">
        <f aca="false">IF(OR(D266="",D266+G266=0),"",D266/(D266+G266))</f>
        <v>0.347826086956522</v>
      </c>
      <c r="K266" s="55" t="n">
        <f aca="false">IF(E266="","",E266/(E266+H266))</f>
        <v>0.36046511627907</v>
      </c>
      <c r="L266" s="66" t="n">
        <f aca="false">IF(OR(K266="",J266=""),"",(J266-K266)*100)</f>
        <v>-1.2639029322548</v>
      </c>
      <c r="M266" s="36" t="n">
        <v>4.97515959270172</v>
      </c>
      <c r="N266" s="36" t="n">
        <v>2.06783357809369</v>
      </c>
      <c r="O266" s="36" t="n">
        <f aca="false">SQRT(M266^2+N266^2)</f>
        <v>5.38777771252152</v>
      </c>
      <c r="P266" s="55" t="n">
        <f aca="false">IF(J266="","",MAX(0,J266-1.96*O266/100))</f>
        <v>0.2422256437911</v>
      </c>
      <c r="Q266" s="55" t="n">
        <f aca="false">IF(J266="","",MIN(1,J266+1.96*O266/100))</f>
        <v>0.453426530121944</v>
      </c>
      <c r="R266" s="32" t="str">
        <f aca="false">IF(L266="","",IF(ABS(L266)&lt;=O266,"Yes","No"))</f>
        <v>Yes</v>
      </c>
      <c r="S266" s="32" t="str">
        <f aca="false">IF(L266="","",IF(ABS(L266)&lt;=1.96*O266,"Yes","No"))</f>
        <v>Yes</v>
      </c>
      <c r="T266" s="54" t="n">
        <f aca="false">IF(D266="","",ROUND(SQRT(((D266+G266)*O266/100)^2+(J266*(D266+G266)*0.12018)^2),0))</f>
        <v>5</v>
      </c>
      <c r="U266" s="32"/>
    </row>
    <row r="267" customFormat="false" ht="15" hidden="false" customHeight="false" outlineLevel="0" collapsed="false">
      <c r="A267" s="32" t="s">
        <v>386</v>
      </c>
      <c r="B267" s="32" t="s">
        <v>442</v>
      </c>
      <c r="C267" s="32" t="s">
        <v>443</v>
      </c>
      <c r="D267" s="54" t="n">
        <v>435</v>
      </c>
      <c r="E267" s="54" t="n">
        <v>551</v>
      </c>
      <c r="F267" s="65" t="n">
        <f aca="false">IF(E267="","",D267-E267)</f>
        <v>-116</v>
      </c>
      <c r="G267" s="54" t="n">
        <v>660</v>
      </c>
      <c r="H267" s="54" t="n">
        <v>740</v>
      </c>
      <c r="I267" s="65" t="n">
        <f aca="false">IF(H267="","",G267-H267)</f>
        <v>-80</v>
      </c>
      <c r="J267" s="55" t="n">
        <f aca="false">IF(OR(D267="",D267+G267=0),"",D267/(D267+G267))</f>
        <v>0.397260273972603</v>
      </c>
      <c r="K267" s="55" t="n">
        <f aca="false">IF(E267="","",E267/(E267+H267))</f>
        <v>0.426800929512006</v>
      </c>
      <c r="L267" s="66" t="n">
        <f aca="false">IF(OR(K267="",J267=""),"",(J267-K267)*100)</f>
        <v>-2.95406555394035</v>
      </c>
      <c r="M267" s="36" t="n">
        <v>3.65589688951442</v>
      </c>
      <c r="N267" s="36" t="n">
        <v>2.06783357809369</v>
      </c>
      <c r="O267" s="36" t="n">
        <f aca="false">SQRT(M267^2+N267^2)</f>
        <v>4.20018068342934</v>
      </c>
      <c r="P267" s="55" t="n">
        <f aca="false">IF(J267="","",MAX(0,J267-1.96*O267/100))</f>
        <v>0.314936732577388</v>
      </c>
      <c r="Q267" s="55" t="n">
        <f aca="false">IF(J267="","",MIN(1,J267+1.96*O267/100))</f>
        <v>0.479583815367818</v>
      </c>
      <c r="R267" s="32" t="str">
        <f aca="false">IF(L267="","",IF(ABS(L267)&lt;=O267,"Yes","No"))</f>
        <v>Yes</v>
      </c>
      <c r="S267" s="32" t="str">
        <f aca="false">IF(L267="","",IF(ABS(L267)&lt;=1.96*O267,"Yes","No"))</f>
        <v>Yes</v>
      </c>
      <c r="T267" s="54" t="n">
        <f aca="false">IF(D267="","",ROUND(SQRT(((D267+G267)*O267/100)^2+(J267*(D267+G267)*0.07933)^2),0))</f>
        <v>57</v>
      </c>
      <c r="U267" s="32"/>
    </row>
    <row r="268" customFormat="false" ht="15" hidden="false" customHeight="false" outlineLevel="0" collapsed="false">
      <c r="A268" s="32" t="s">
        <v>386</v>
      </c>
      <c r="B268" s="32" t="s">
        <v>442</v>
      </c>
      <c r="C268" s="32" t="s">
        <v>444</v>
      </c>
      <c r="D268" s="54" t="n">
        <v>493</v>
      </c>
      <c r="E268" s="54" t="n">
        <v>558</v>
      </c>
      <c r="F268" s="65" t="n">
        <f aca="false">IF(E268="","",D268-E268)</f>
        <v>-65</v>
      </c>
      <c r="G268" s="54" t="n">
        <v>669</v>
      </c>
      <c r="H268" s="54" t="n">
        <v>668</v>
      </c>
      <c r="I268" s="65" t="n">
        <f aca="false">IF(H268="","",G268-H268)</f>
        <v>1</v>
      </c>
      <c r="J268" s="55" t="n">
        <f aca="false">IF(OR(D268="",D268+G268=0),"",D268/(D268+G268))</f>
        <v>0.424268502581756</v>
      </c>
      <c r="K268" s="55" t="n">
        <f aca="false">IF(E268="","",E268/(E268+H268))</f>
        <v>0.455138662316476</v>
      </c>
      <c r="L268" s="66" t="n">
        <f aca="false">IF(OR(K268="",J268=""),"",(J268-K268)*100)</f>
        <v>-3.08701597347208</v>
      </c>
      <c r="M268" s="36" t="n">
        <v>3.65589688951442</v>
      </c>
      <c r="N268" s="36" t="n">
        <v>2.06783357809369</v>
      </c>
      <c r="O268" s="36" t="n">
        <f aca="false">SQRT(M268^2+N268^2)</f>
        <v>4.20018068342934</v>
      </c>
      <c r="P268" s="55" t="n">
        <f aca="false">IF(J268="","",MAX(0,J268-1.96*O268/100))</f>
        <v>0.341944961186541</v>
      </c>
      <c r="Q268" s="55" t="n">
        <f aca="false">IF(J268="","",MIN(1,J268+1.96*O268/100))</f>
        <v>0.506592043976971</v>
      </c>
      <c r="R268" s="32" t="str">
        <f aca="false">IF(L268="","",IF(ABS(L268)&lt;=O268,"Yes","No"))</f>
        <v>Yes</v>
      </c>
      <c r="S268" s="32" t="str">
        <f aca="false">IF(L268="","",IF(ABS(L268)&lt;=1.96*O268,"Yes","No"))</f>
        <v>Yes</v>
      </c>
      <c r="T268" s="54" t="n">
        <f aca="false">IF(D268="","",ROUND(SQRT(((D268+G268)*O268/100)^2+(J268*(D268+G268)*0.07933)^2),0))</f>
        <v>63</v>
      </c>
      <c r="U268" s="32"/>
    </row>
    <row r="269" customFormat="false" ht="15" hidden="false" customHeight="false" outlineLevel="0" collapsed="false">
      <c r="A269" s="32" t="s">
        <v>386</v>
      </c>
      <c r="B269" s="32" t="s">
        <v>445</v>
      </c>
      <c r="C269" s="32" t="s">
        <v>445</v>
      </c>
      <c r="D269" s="54" t="n">
        <v>126</v>
      </c>
      <c r="E269" s="54" t="n">
        <v>137</v>
      </c>
      <c r="F269" s="65" t="n">
        <f aca="false">IF(E269="","",D269-E269)</f>
        <v>-11</v>
      </c>
      <c r="G269" s="54" t="n">
        <v>222</v>
      </c>
      <c r="H269" s="54" t="n">
        <v>214</v>
      </c>
      <c r="I269" s="65" t="n">
        <f aca="false">IF(H269="","",G269-H269)</f>
        <v>8</v>
      </c>
      <c r="J269" s="55" t="n">
        <f aca="false">IF(OR(D269="",D269+G269=0),"",D269/(D269+G269))</f>
        <v>0.362068965517241</v>
      </c>
      <c r="K269" s="55" t="n">
        <f aca="false">IF(E269="","",E269/(E269+H269))</f>
        <v>0.39031339031339</v>
      </c>
      <c r="L269" s="66" t="n">
        <f aca="false">IF(OR(K269="",J269=""),"",(J269-K269)*100)</f>
        <v>-2.82444247961489</v>
      </c>
      <c r="M269" s="36" t="n">
        <v>4.97515959270172</v>
      </c>
      <c r="N269" s="36" t="n">
        <v>2.06783357809369</v>
      </c>
      <c r="O269" s="36" t="n">
        <f aca="false">SQRT(M269^2+N269^2)</f>
        <v>5.38777771252152</v>
      </c>
      <c r="P269" s="55" t="n">
        <f aca="false">IF(J269="","",MAX(0,J269-1.96*O269/100))</f>
        <v>0.25646852235182</v>
      </c>
      <c r="Q269" s="55" t="n">
        <f aca="false">IF(J269="","",MIN(1,J269+1.96*O269/100))</f>
        <v>0.467669408682663</v>
      </c>
      <c r="R269" s="32" t="str">
        <f aca="false">IF(L269="","",IF(ABS(L269)&lt;=O269,"Yes","No"))</f>
        <v>Yes</v>
      </c>
      <c r="S269" s="32" t="str">
        <f aca="false">IF(L269="","",IF(ABS(L269)&lt;=1.96*O269,"Yes","No"))</f>
        <v>Yes</v>
      </c>
      <c r="T269" s="54" t="n">
        <f aca="false">IF(D269="","",ROUND(SQRT(((D269+G269)*O269/100)^2+(J269*(D269+G269)*0.12018)^2),0))</f>
        <v>24</v>
      </c>
      <c r="U269" s="32"/>
    </row>
    <row r="270" customFormat="false" ht="15" hidden="false" customHeight="false" outlineLevel="0" collapsed="false">
      <c r="A270" s="32" t="s">
        <v>386</v>
      </c>
      <c r="B270" s="32" t="s">
        <v>446</v>
      </c>
      <c r="C270" s="32" t="s">
        <v>447</v>
      </c>
      <c r="D270" s="54" t="n">
        <v>214</v>
      </c>
      <c r="E270" s="54"/>
      <c r="F270" s="65" t="str">
        <f aca="false">IF(E270="","",D270-E270)</f>
        <v/>
      </c>
      <c r="G270" s="54" t="n">
        <v>90</v>
      </c>
      <c r="H270" s="54"/>
      <c r="I270" s="65" t="str">
        <f aca="false">IF(H270="","",G270-H270)</f>
        <v/>
      </c>
      <c r="J270" s="55" t="n">
        <f aca="false">IF(OR(D270="",D270+G270=0),"",D270/(D270+G270))</f>
        <v>0.703947368421053</v>
      </c>
      <c r="K270" s="55" t="str">
        <f aca="false">IF(E270="","",E270/(E270+H270))</f>
        <v/>
      </c>
      <c r="L270" s="66" t="str">
        <f aca="false">IF(OR(K270="",J270=""),"",(J270-K270)*100)</f>
        <v/>
      </c>
      <c r="M270" s="36" t="n">
        <v>4.97515959270172</v>
      </c>
      <c r="N270" s="36" t="n">
        <v>2.06783357809369</v>
      </c>
      <c r="O270" s="36" t="n">
        <f aca="false">SQRT(M270^2+N270^2)</f>
        <v>5.38777771252152</v>
      </c>
      <c r="P270" s="55" t="n">
        <f aca="false">IF(J270="","",MAX(0,J270-1.96*O270/100))</f>
        <v>0.598346925255631</v>
      </c>
      <c r="Q270" s="55" t="n">
        <f aca="false">IF(J270="","",MIN(1,J270+1.96*O270/100))</f>
        <v>0.809547811586475</v>
      </c>
      <c r="R270" s="32" t="str">
        <f aca="false">IF(L270="","",IF(ABS(L270)&lt;=O270,"Yes","No"))</f>
        <v/>
      </c>
      <c r="S270" s="32" t="str">
        <f aca="false">IF(L270="","",IF(ABS(L270)&lt;=1.96*O270,"Yes","No"))</f>
        <v/>
      </c>
      <c r="T270" s="54" t="n">
        <f aca="false">IF(D270="","",ROUND(SQRT(((D270+G270)*O270/100)^2+(J270*(D270+G270)*0.12018)^2),0))</f>
        <v>30</v>
      </c>
      <c r="U270" s="32" t="s">
        <v>735</v>
      </c>
    </row>
    <row r="271" customFormat="false" ht="15" hidden="false" customHeight="false" outlineLevel="0" collapsed="false">
      <c r="A271" s="32" t="s">
        <v>386</v>
      </c>
      <c r="B271" s="32" t="s">
        <v>446</v>
      </c>
      <c r="C271" s="32" t="s">
        <v>448</v>
      </c>
      <c r="D271" s="54" t="n">
        <v>334</v>
      </c>
      <c r="E271" s="54" t="n">
        <v>329</v>
      </c>
      <c r="F271" s="65" t="n">
        <f aca="false">IF(E271="","",D271-E271)</f>
        <v>5</v>
      </c>
      <c r="G271" s="54" t="n">
        <v>138</v>
      </c>
      <c r="H271" s="54" t="n">
        <v>127</v>
      </c>
      <c r="I271" s="65" t="n">
        <f aca="false">IF(H271="","",G271-H271)</f>
        <v>11</v>
      </c>
      <c r="J271" s="55" t="n">
        <f aca="false">IF(OR(D271="",D271+G271=0),"",D271/(D271+G271))</f>
        <v>0.707627118644068</v>
      </c>
      <c r="K271" s="55" t="n">
        <f aca="false">IF(E271="","",E271/(E271+H271))</f>
        <v>0.721491228070175</v>
      </c>
      <c r="L271" s="66" t="n">
        <f aca="false">IF(OR(K271="",J271=""),"",(J271-K271)*100)</f>
        <v>-1.38641094261076</v>
      </c>
      <c r="M271" s="36" t="n">
        <v>4.97515959270172</v>
      </c>
      <c r="N271" s="36" t="n">
        <v>2.06783357809369</v>
      </c>
      <c r="O271" s="36" t="n">
        <f aca="false">SQRT(M271^2+N271^2)</f>
        <v>5.38777771252152</v>
      </c>
      <c r="P271" s="55" t="n">
        <f aca="false">IF(J271="","",MAX(0,J271-1.96*O271/100))</f>
        <v>0.602026675478646</v>
      </c>
      <c r="Q271" s="55" t="n">
        <f aca="false">IF(J271="","",MIN(1,J271+1.96*O271/100))</f>
        <v>0.81322756180949</v>
      </c>
      <c r="R271" s="32" t="str">
        <f aca="false">IF(L271="","",IF(ABS(L271)&lt;=O271,"Yes","No"))</f>
        <v>Yes</v>
      </c>
      <c r="S271" s="32" t="str">
        <f aca="false">IF(L271="","",IF(ABS(L271)&lt;=1.96*O271,"Yes","No"))</f>
        <v>Yes</v>
      </c>
      <c r="T271" s="54" t="n">
        <f aca="false">IF(D271="","",ROUND(SQRT(((D271+G271)*O271/100)^2+(J271*(D271+G271)*0.12018)^2),0))</f>
        <v>48</v>
      </c>
      <c r="U271" s="32"/>
    </row>
    <row r="272" customFormat="false" ht="15" hidden="false" customHeight="false" outlineLevel="0" collapsed="false">
      <c r="A272" s="32" t="s">
        <v>386</v>
      </c>
      <c r="B272" s="32" t="s">
        <v>446</v>
      </c>
      <c r="C272" s="32" t="s">
        <v>449</v>
      </c>
      <c r="D272" s="54" t="n">
        <v>337</v>
      </c>
      <c r="E272" s="54" t="n">
        <v>372</v>
      </c>
      <c r="F272" s="65" t="n">
        <f aca="false">IF(E272="","",D272-E272)</f>
        <v>-35</v>
      </c>
      <c r="G272" s="54" t="n">
        <v>130</v>
      </c>
      <c r="H272" s="54" t="n">
        <v>118</v>
      </c>
      <c r="I272" s="65" t="n">
        <f aca="false">IF(H272="","",G272-H272)</f>
        <v>12</v>
      </c>
      <c r="J272" s="55" t="n">
        <f aca="false">IF(OR(D272="",D272+G272=0),"",D272/(D272+G272))</f>
        <v>0.721627408993576</v>
      </c>
      <c r="K272" s="55" t="n">
        <f aca="false">IF(E272="","",E272/(E272+H272))</f>
        <v>0.759183673469388</v>
      </c>
      <c r="L272" s="66" t="n">
        <f aca="false">IF(OR(K272="",J272=""),"",(J272-K272)*100)</f>
        <v>-3.75562644758117</v>
      </c>
      <c r="M272" s="36" t="n">
        <v>4.97515959270172</v>
      </c>
      <c r="N272" s="36" t="n">
        <v>2.06783357809369</v>
      </c>
      <c r="O272" s="36" t="n">
        <f aca="false">SQRT(M272^2+N272^2)</f>
        <v>5.38777771252152</v>
      </c>
      <c r="P272" s="55" t="n">
        <f aca="false">IF(J272="","",MAX(0,J272-1.96*O272/100))</f>
        <v>0.616026965828154</v>
      </c>
      <c r="Q272" s="55" t="n">
        <f aca="false">IF(J272="","",MIN(1,J272+1.96*O272/100))</f>
        <v>0.827227852158998</v>
      </c>
      <c r="R272" s="32" t="str">
        <f aca="false">IF(L272="","",IF(ABS(L272)&lt;=O272,"Yes","No"))</f>
        <v>Yes</v>
      </c>
      <c r="S272" s="32" t="str">
        <f aca="false">IF(L272="","",IF(ABS(L272)&lt;=1.96*O272,"Yes","No"))</f>
        <v>Yes</v>
      </c>
      <c r="T272" s="54" t="n">
        <f aca="false">IF(D272="","",ROUND(SQRT(((D272+G272)*O272/100)^2+(J272*(D272+G272)*0.12018)^2),0))</f>
        <v>48</v>
      </c>
      <c r="U272" s="32"/>
    </row>
    <row r="273" customFormat="false" ht="15" hidden="false" customHeight="false" outlineLevel="0" collapsed="false">
      <c r="A273" s="32" t="s">
        <v>386</v>
      </c>
      <c r="B273" s="32" t="s">
        <v>446</v>
      </c>
      <c r="C273" s="32" t="s">
        <v>450</v>
      </c>
      <c r="D273" s="54" t="n">
        <v>584</v>
      </c>
      <c r="E273" s="54" t="n">
        <v>665</v>
      </c>
      <c r="F273" s="65" t="n">
        <f aca="false">IF(E273="","",D273-E273)</f>
        <v>-81</v>
      </c>
      <c r="G273" s="54" t="n">
        <v>235</v>
      </c>
      <c r="H273" s="54" t="n">
        <v>201</v>
      </c>
      <c r="I273" s="65" t="n">
        <f aca="false">IF(H273="","",G273-H273)</f>
        <v>34</v>
      </c>
      <c r="J273" s="55" t="n">
        <f aca="false">IF(OR(D273="",D273+G273=0),"",D273/(D273+G273))</f>
        <v>0.713064713064713</v>
      </c>
      <c r="K273" s="55" t="n">
        <f aca="false">IF(E273="","",E273/(E273+H273))</f>
        <v>0.767898383371825</v>
      </c>
      <c r="L273" s="66" t="n">
        <f aca="false">IF(OR(K273="",J273=""),"",(J273-K273)*100)</f>
        <v>-5.48336703071114</v>
      </c>
      <c r="M273" s="36" t="n">
        <v>3.80517164421398</v>
      </c>
      <c r="N273" s="36" t="n">
        <v>2.06783357809369</v>
      </c>
      <c r="O273" s="36" t="n">
        <f aca="false">SQRT(M273^2+N273^2)</f>
        <v>4.33073515105944</v>
      </c>
      <c r="P273" s="55" t="n">
        <f aca="false">IF(J273="","",MAX(0,J273-1.96*O273/100))</f>
        <v>0.628182304103948</v>
      </c>
      <c r="Q273" s="55" t="n">
        <f aca="false">IF(J273="","",MIN(1,J273+1.96*O273/100))</f>
        <v>0.797947122025478</v>
      </c>
      <c r="R273" s="32" t="str">
        <f aca="false">IF(L273="","",IF(ABS(L273)&lt;=O273,"Yes","No"))</f>
        <v>No</v>
      </c>
      <c r="S273" s="32" t="str">
        <f aca="false">IF(L273="","",IF(ABS(L273)&lt;=1.96*O273,"Yes","No"))</f>
        <v>Yes</v>
      </c>
      <c r="T273" s="54" t="n">
        <f aca="false">IF(D273="","",ROUND(SQRT(((D273+G273)*O273/100)^2+(J273*(D273+G273)*0.07897)^2),0))</f>
        <v>58</v>
      </c>
      <c r="U273" s="32"/>
    </row>
    <row r="274" customFormat="false" ht="15" hidden="false" customHeight="false" outlineLevel="0" collapsed="false">
      <c r="A274" s="32" t="s">
        <v>386</v>
      </c>
      <c r="B274" s="32" t="s">
        <v>446</v>
      </c>
      <c r="C274" s="32" t="s">
        <v>451</v>
      </c>
      <c r="D274" s="54" t="n">
        <v>180</v>
      </c>
      <c r="E274" s="54" t="n">
        <v>460</v>
      </c>
      <c r="F274" s="65" t="n">
        <f aca="false">IF(E274="","",D274-E274)</f>
        <v>-280</v>
      </c>
      <c r="G274" s="54" t="n">
        <v>57</v>
      </c>
      <c r="H274" s="54" t="n">
        <v>76</v>
      </c>
      <c r="I274" s="65" t="n">
        <f aca="false">IF(H274="","",G274-H274)</f>
        <v>-19</v>
      </c>
      <c r="J274" s="55" t="n">
        <f aca="false">IF(OR(D274="",D274+G274=0),"",D274/(D274+G274))</f>
        <v>0.759493670886076</v>
      </c>
      <c r="K274" s="55" t="n">
        <f aca="false">IF(E274="","",E274/(E274+H274))</f>
        <v>0.858208955223881</v>
      </c>
      <c r="L274" s="66" t="n">
        <f aca="false">IF(OR(K274="",J274=""),"",(J274-K274)*100)</f>
        <v>-9.87152843378046</v>
      </c>
      <c r="M274" s="36" t="n">
        <v>4.97515959270172</v>
      </c>
      <c r="N274" s="36" t="n">
        <v>2.06783357809369</v>
      </c>
      <c r="O274" s="36" t="n">
        <f aca="false">SQRT(M274^2+N274^2)</f>
        <v>5.38777771252152</v>
      </c>
      <c r="P274" s="55" t="n">
        <f aca="false">IF(J274="","",MAX(0,J274-1.96*O274/100))</f>
        <v>0.653893227720654</v>
      </c>
      <c r="Q274" s="55" t="n">
        <f aca="false">IF(J274="","",MIN(1,J274+1.96*O274/100))</f>
        <v>0.865094114051498</v>
      </c>
      <c r="R274" s="32" t="str">
        <f aca="false">IF(L274="","",IF(ABS(L274)&lt;=O274,"Yes","No"))</f>
        <v>No</v>
      </c>
      <c r="S274" s="32" t="str">
        <f aca="false">IF(L274="","",IF(ABS(L274)&lt;=1.96*O274,"Yes","No"))</f>
        <v>Yes</v>
      </c>
      <c r="T274" s="54" t="n">
        <f aca="false">IF(D274="","",ROUND(SQRT(((D274+G274)*O274/100)^2+(J274*(D274+G274)*0.12018)^2),0))</f>
        <v>25</v>
      </c>
      <c r="U274" s="32"/>
    </row>
    <row r="275" customFormat="false" ht="15" hidden="false" customHeight="false" outlineLevel="0" collapsed="false">
      <c r="A275" s="32" t="s">
        <v>386</v>
      </c>
      <c r="B275" s="32" t="s">
        <v>446</v>
      </c>
      <c r="C275" s="32" t="s">
        <v>452</v>
      </c>
      <c r="D275" s="54" t="n">
        <v>458</v>
      </c>
      <c r="E275" s="54" t="n">
        <v>507</v>
      </c>
      <c r="F275" s="65" t="n">
        <f aca="false">IF(E275="","",D275-E275)</f>
        <v>-49</v>
      </c>
      <c r="G275" s="54" t="n">
        <v>202</v>
      </c>
      <c r="H275" s="54" t="n">
        <v>172</v>
      </c>
      <c r="I275" s="65" t="n">
        <f aca="false">IF(H275="","",G275-H275)</f>
        <v>30</v>
      </c>
      <c r="J275" s="55" t="n">
        <f aca="false">IF(OR(D275="",D275+G275=0),"",D275/(D275+G275))</f>
        <v>0.693939393939394</v>
      </c>
      <c r="K275" s="55" t="n">
        <f aca="false">IF(E275="","",E275/(E275+H275))</f>
        <v>0.746686303387334</v>
      </c>
      <c r="L275" s="66" t="n">
        <f aca="false">IF(OR(K275="",J275=""),"",(J275-K275)*100)</f>
        <v>-5.27469094479404</v>
      </c>
      <c r="M275" s="36" t="n">
        <v>3.80517164421398</v>
      </c>
      <c r="N275" s="36" t="n">
        <v>2.06783357809369</v>
      </c>
      <c r="O275" s="36" t="n">
        <f aca="false">SQRT(M275^2+N275^2)</f>
        <v>4.33073515105944</v>
      </c>
      <c r="P275" s="55" t="n">
        <f aca="false">IF(J275="","",MAX(0,J275-1.96*O275/100))</f>
        <v>0.609056984978629</v>
      </c>
      <c r="Q275" s="55" t="n">
        <f aca="false">IF(J275="","",MIN(1,J275+1.96*O275/100))</f>
        <v>0.778821802900159</v>
      </c>
      <c r="R275" s="32" t="str">
        <f aca="false">IF(L275="","",IF(ABS(L275)&lt;=O275,"Yes","No"))</f>
        <v>No</v>
      </c>
      <c r="S275" s="32" t="str">
        <f aca="false">IF(L275="","",IF(ABS(L275)&lt;=1.96*O275,"Yes","No"))</f>
        <v>Yes</v>
      </c>
      <c r="T275" s="54" t="n">
        <f aca="false">IF(D275="","",ROUND(SQRT(((D275+G275)*O275/100)^2+(J275*(D275+G275)*0.07897)^2),0))</f>
        <v>46</v>
      </c>
      <c r="U275" s="32"/>
    </row>
    <row r="276" customFormat="false" ht="15" hidden="false" customHeight="false" outlineLevel="0" collapsed="false">
      <c r="A276" s="32" t="s">
        <v>386</v>
      </c>
      <c r="B276" s="32" t="s">
        <v>446</v>
      </c>
      <c r="C276" s="32" t="s">
        <v>453</v>
      </c>
      <c r="D276" s="54" t="n">
        <v>340</v>
      </c>
      <c r="E276" s="54" t="n">
        <v>364</v>
      </c>
      <c r="F276" s="65" t="n">
        <f aca="false">IF(E276="","",D276-E276)</f>
        <v>-24</v>
      </c>
      <c r="G276" s="54" t="n">
        <v>149</v>
      </c>
      <c r="H276" s="54" t="n">
        <v>155</v>
      </c>
      <c r="I276" s="65" t="n">
        <f aca="false">IF(H276="","",G276-H276)</f>
        <v>-6</v>
      </c>
      <c r="J276" s="55" t="n">
        <f aca="false">IF(OR(D276="",D276+G276=0),"",D276/(D276+G276))</f>
        <v>0.695296523517382</v>
      </c>
      <c r="K276" s="55" t="n">
        <f aca="false">IF(E276="","",E276/(E276+H276))</f>
        <v>0.701348747591522</v>
      </c>
      <c r="L276" s="66" t="n">
        <f aca="false">IF(OR(K276="",J276=""),"",(J276-K276)*100)</f>
        <v>-0.605222407413975</v>
      </c>
      <c r="M276" s="36" t="n">
        <v>4.97515959270172</v>
      </c>
      <c r="N276" s="36" t="n">
        <v>2.06783357809369</v>
      </c>
      <c r="O276" s="36" t="n">
        <f aca="false">SQRT(M276^2+N276^2)</f>
        <v>5.38777771252152</v>
      </c>
      <c r="P276" s="55" t="n">
        <f aca="false">IF(J276="","",MAX(0,J276-1.96*O276/100))</f>
        <v>0.589696080351961</v>
      </c>
      <c r="Q276" s="55" t="n">
        <f aca="false">IF(J276="","",MIN(1,J276+1.96*O276/100))</f>
        <v>0.800896966682804</v>
      </c>
      <c r="R276" s="32" t="str">
        <f aca="false">IF(L276="","",IF(ABS(L276)&lt;=O276,"Yes","No"))</f>
        <v>Yes</v>
      </c>
      <c r="S276" s="32" t="str">
        <f aca="false">IF(L276="","",IF(ABS(L276)&lt;=1.96*O276,"Yes","No"))</f>
        <v>Yes</v>
      </c>
      <c r="T276" s="54" t="n">
        <f aca="false">IF(D276="","",ROUND(SQRT(((D276+G276)*O276/100)^2+(J276*(D276+G276)*0.12018)^2),0))</f>
        <v>49</v>
      </c>
      <c r="U276" s="32"/>
    </row>
    <row r="277" customFormat="false" ht="15" hidden="false" customHeight="false" outlineLevel="0" collapsed="false">
      <c r="A277" s="32" t="s">
        <v>386</v>
      </c>
      <c r="B277" s="32" t="s">
        <v>446</v>
      </c>
      <c r="C277" s="32" t="s">
        <v>454</v>
      </c>
      <c r="D277" s="54" t="n">
        <v>166</v>
      </c>
      <c r="E277" s="54" t="n">
        <v>154</v>
      </c>
      <c r="F277" s="65" t="n">
        <f aca="false">IF(E277="","",D277-E277)</f>
        <v>12</v>
      </c>
      <c r="G277" s="54" t="n">
        <v>64</v>
      </c>
      <c r="H277" s="54" t="n">
        <v>58</v>
      </c>
      <c r="I277" s="65" t="n">
        <f aca="false">IF(H277="","",G277-H277)</f>
        <v>6</v>
      </c>
      <c r="J277" s="55" t="n">
        <f aca="false">IF(OR(D277="",D277+G277=0),"",D277/(D277+G277))</f>
        <v>0.721739130434783</v>
      </c>
      <c r="K277" s="55" t="n">
        <f aca="false">IF(E277="","",E277/(E277+H277))</f>
        <v>0.726415094339623</v>
      </c>
      <c r="L277" s="66" t="n">
        <f aca="false">IF(OR(K277="",J277=""),"",(J277-K277)*100)</f>
        <v>-0.467596390483993</v>
      </c>
      <c r="M277" s="36" t="n">
        <v>4.97515959270172</v>
      </c>
      <c r="N277" s="36" t="n">
        <v>2.06783357809369</v>
      </c>
      <c r="O277" s="36" t="n">
        <f aca="false">SQRT(M277^2+N277^2)</f>
        <v>5.38777771252152</v>
      </c>
      <c r="P277" s="55" t="n">
        <f aca="false">IF(J277="","",MAX(0,J277-1.96*O277/100))</f>
        <v>0.616138687269361</v>
      </c>
      <c r="Q277" s="55" t="n">
        <f aca="false">IF(J277="","",MIN(1,J277+1.96*O277/100))</f>
        <v>0.827339573600205</v>
      </c>
      <c r="R277" s="32" t="str">
        <f aca="false">IF(L277="","",IF(ABS(L277)&lt;=O277,"Yes","No"))</f>
        <v>Yes</v>
      </c>
      <c r="S277" s="32" t="str">
        <f aca="false">IF(L277="","",IF(ABS(L277)&lt;=1.96*O277,"Yes","No"))</f>
        <v>Yes</v>
      </c>
      <c r="T277" s="54" t="n">
        <f aca="false">IF(D277="","",ROUND(SQRT(((D277+G277)*O277/100)^2+(J277*(D277+G277)*0.12018)^2),0))</f>
        <v>23</v>
      </c>
      <c r="U277" s="32"/>
    </row>
    <row r="278" customFormat="false" ht="15" hidden="false" customHeight="false" outlineLevel="0" collapsed="false">
      <c r="A278" s="32" t="s">
        <v>386</v>
      </c>
      <c r="B278" s="32" t="s">
        <v>446</v>
      </c>
      <c r="C278" s="32" t="s">
        <v>455</v>
      </c>
      <c r="D278" s="54" t="n">
        <v>236</v>
      </c>
      <c r="E278" s="54" t="n">
        <v>245</v>
      </c>
      <c r="F278" s="65" t="n">
        <f aca="false">IF(E278="","",D278-E278)</f>
        <v>-9</v>
      </c>
      <c r="G278" s="54" t="n">
        <v>76</v>
      </c>
      <c r="H278" s="54" t="n">
        <v>79</v>
      </c>
      <c r="I278" s="65" t="n">
        <f aca="false">IF(H278="","",G278-H278)</f>
        <v>-3</v>
      </c>
      <c r="J278" s="55" t="n">
        <f aca="false">IF(OR(D278="",D278+G278=0),"",D278/(D278+G278))</f>
        <v>0.756410256410256</v>
      </c>
      <c r="K278" s="55" t="n">
        <f aca="false">IF(E278="","",E278/(E278+H278))</f>
        <v>0.756172839506173</v>
      </c>
      <c r="L278" s="66" t="n">
        <f aca="false">IF(OR(K278="",J278=""),"",(J278-K278)*100)</f>
        <v>0.0237416904083521</v>
      </c>
      <c r="M278" s="36" t="n">
        <v>4.97515959270172</v>
      </c>
      <c r="N278" s="36" t="n">
        <v>2.06783357809369</v>
      </c>
      <c r="O278" s="36" t="n">
        <f aca="false">SQRT(M278^2+N278^2)</f>
        <v>5.38777771252152</v>
      </c>
      <c r="P278" s="55" t="n">
        <f aca="false">IF(J278="","",MAX(0,J278-1.96*O278/100))</f>
        <v>0.650809813244835</v>
      </c>
      <c r="Q278" s="55" t="n">
        <f aca="false">IF(J278="","",MIN(1,J278+1.96*O278/100))</f>
        <v>0.862010699575678</v>
      </c>
      <c r="R278" s="32" t="str">
        <f aca="false">IF(L278="","",IF(ABS(L278)&lt;=O278,"Yes","No"))</f>
        <v>Yes</v>
      </c>
      <c r="S278" s="32" t="str">
        <f aca="false">IF(L278="","",IF(ABS(L278)&lt;=1.96*O278,"Yes","No"))</f>
        <v>Yes</v>
      </c>
      <c r="T278" s="54" t="n">
        <f aca="false">IF(D278="","",ROUND(SQRT(((D278+G278)*O278/100)^2+(J278*(D278+G278)*0.12018)^2),0))</f>
        <v>33</v>
      </c>
      <c r="U278" s="32"/>
    </row>
    <row r="279" customFormat="false" ht="15" hidden="false" customHeight="false" outlineLevel="0" collapsed="false">
      <c r="A279" s="32" t="s">
        <v>386</v>
      </c>
      <c r="B279" s="32" t="s">
        <v>446</v>
      </c>
      <c r="C279" s="32" t="s">
        <v>456</v>
      </c>
      <c r="D279" s="54" t="n">
        <v>263</v>
      </c>
      <c r="E279" s="54" t="n">
        <v>262</v>
      </c>
      <c r="F279" s="65" t="n">
        <f aca="false">IF(E279="","",D279-E279)</f>
        <v>1</v>
      </c>
      <c r="G279" s="54" t="n">
        <v>84</v>
      </c>
      <c r="H279" s="54" t="n">
        <v>82</v>
      </c>
      <c r="I279" s="65" t="n">
        <f aca="false">IF(H279="","",G279-H279)</f>
        <v>2</v>
      </c>
      <c r="J279" s="55" t="n">
        <f aca="false">IF(OR(D279="",D279+G279=0),"",D279/(D279+G279))</f>
        <v>0.75792507204611</v>
      </c>
      <c r="K279" s="55" t="n">
        <f aca="false">IF(E279="","",E279/(E279+H279))</f>
        <v>0.761627906976744</v>
      </c>
      <c r="L279" s="66" t="n">
        <f aca="false">IF(OR(K279="",J279=""),"",(J279-K279)*100)</f>
        <v>-0.370283493063472</v>
      </c>
      <c r="M279" s="36" t="n">
        <v>4.97515959270172</v>
      </c>
      <c r="N279" s="36" t="n">
        <v>2.06783357809369</v>
      </c>
      <c r="O279" s="36" t="n">
        <f aca="false">SQRT(M279^2+N279^2)</f>
        <v>5.38777771252152</v>
      </c>
      <c r="P279" s="55" t="n">
        <f aca="false">IF(J279="","",MAX(0,J279-1.96*O279/100))</f>
        <v>0.652324628880688</v>
      </c>
      <c r="Q279" s="55" t="n">
        <f aca="false">IF(J279="","",MIN(1,J279+1.96*O279/100))</f>
        <v>0.863525515211531</v>
      </c>
      <c r="R279" s="32" t="str">
        <f aca="false">IF(L279="","",IF(ABS(L279)&lt;=O279,"Yes","No"))</f>
        <v>Yes</v>
      </c>
      <c r="S279" s="32" t="str">
        <f aca="false">IF(L279="","",IF(ABS(L279)&lt;=1.96*O279,"Yes","No"))</f>
        <v>Yes</v>
      </c>
      <c r="T279" s="54" t="n">
        <f aca="false">IF(D279="","",ROUND(SQRT(((D279+G279)*O279/100)^2+(J279*(D279+G279)*0.12018)^2),0))</f>
        <v>37</v>
      </c>
      <c r="U279" s="32"/>
    </row>
    <row r="280" customFormat="false" ht="15" hidden="false" customHeight="false" outlineLevel="0" collapsed="false">
      <c r="A280" s="32" t="s">
        <v>386</v>
      </c>
      <c r="B280" s="32" t="s">
        <v>446</v>
      </c>
      <c r="C280" s="32" t="s">
        <v>457</v>
      </c>
      <c r="D280" s="54" t="n">
        <v>502</v>
      </c>
      <c r="E280" s="54"/>
      <c r="F280" s="65" t="str">
        <f aca="false">IF(E280="","",D280-E280)</f>
        <v/>
      </c>
      <c r="G280" s="54" t="n">
        <v>216</v>
      </c>
      <c r="H280" s="54"/>
      <c r="I280" s="65" t="str">
        <f aca="false">IF(H280="","",G280-H280)</f>
        <v/>
      </c>
      <c r="J280" s="55" t="n">
        <f aca="false">IF(OR(D280="",D280+G280=0),"",D280/(D280+G280))</f>
        <v>0.6991643454039</v>
      </c>
      <c r="K280" s="55" t="str">
        <f aca="false">IF(E280="","",E280/(E280+H280))</f>
        <v/>
      </c>
      <c r="L280" s="66" t="str">
        <f aca="false">IF(OR(K280="",J280=""),"",(J280-K280)*100)</f>
        <v/>
      </c>
      <c r="M280" s="36" t="n">
        <v>3.80517164421398</v>
      </c>
      <c r="N280" s="36" t="n">
        <v>2.06783357809369</v>
      </c>
      <c r="O280" s="36" t="n">
        <f aca="false">SQRT(M280^2+N280^2)</f>
        <v>4.33073515105944</v>
      </c>
      <c r="P280" s="55" t="n">
        <f aca="false">IF(J280="","",MAX(0,J280-1.96*O280/100))</f>
        <v>0.614281936443135</v>
      </c>
      <c r="Q280" s="55" t="n">
        <f aca="false">IF(J280="","",MIN(1,J280+1.96*O280/100))</f>
        <v>0.784046754364665</v>
      </c>
      <c r="R280" s="32" t="str">
        <f aca="false">IF(L280="","",IF(ABS(L280)&lt;=O280,"Yes","No"))</f>
        <v/>
      </c>
      <c r="S280" s="32" t="str">
        <f aca="false">IF(L280="","",IF(ABS(L280)&lt;=1.96*O280,"Yes","No"))</f>
        <v/>
      </c>
      <c r="T280" s="54" t="n">
        <f aca="false">IF(D280="","",ROUND(SQRT(((D280+G280)*O280/100)^2+(J280*(D280+G280)*0.07897)^2),0))</f>
        <v>50</v>
      </c>
      <c r="U280" s="32" t="s">
        <v>735</v>
      </c>
    </row>
    <row r="281" customFormat="false" ht="15" hidden="false" customHeight="false" outlineLevel="0" collapsed="false">
      <c r="A281" s="32" t="s">
        <v>386</v>
      </c>
      <c r="B281" s="32" t="s">
        <v>446</v>
      </c>
      <c r="C281" s="32" t="s">
        <v>458</v>
      </c>
      <c r="D281" s="54" t="n">
        <v>679</v>
      </c>
      <c r="E281" s="54" t="n">
        <v>643</v>
      </c>
      <c r="F281" s="65" t="n">
        <f aca="false">IF(E281="","",D281-E281)</f>
        <v>36</v>
      </c>
      <c r="G281" s="54" t="n">
        <v>254</v>
      </c>
      <c r="H281" s="54" t="n">
        <v>261</v>
      </c>
      <c r="I281" s="65" t="n">
        <f aca="false">IF(H281="","",G281-H281)</f>
        <v>-7</v>
      </c>
      <c r="J281" s="55" t="n">
        <f aca="false">IF(OR(D281="",D281+G281=0),"",D281/(D281+G281))</f>
        <v>0.727759914255091</v>
      </c>
      <c r="K281" s="55" t="n">
        <f aca="false">IF(E281="","",E281/(E281+H281))</f>
        <v>0.711283185840708</v>
      </c>
      <c r="L281" s="66" t="n">
        <f aca="false">IF(OR(K281="",J281=""),"",(J281-K281)*100)</f>
        <v>1.64767284143832</v>
      </c>
      <c r="M281" s="36" t="n">
        <v>3.65589688951442</v>
      </c>
      <c r="N281" s="36" t="n">
        <v>2.06783357809369</v>
      </c>
      <c r="O281" s="36" t="n">
        <f aca="false">SQRT(M281^2+N281^2)</f>
        <v>4.20018068342934</v>
      </c>
      <c r="P281" s="55" t="n">
        <f aca="false">IF(J281="","",MAX(0,J281-1.96*O281/100))</f>
        <v>0.645436372859876</v>
      </c>
      <c r="Q281" s="55" t="n">
        <f aca="false">IF(J281="","",MIN(1,J281+1.96*O281/100))</f>
        <v>0.810083455650306</v>
      </c>
      <c r="R281" s="32" t="str">
        <f aca="false">IF(L281="","",IF(ABS(L281)&lt;=O281,"Yes","No"))</f>
        <v>Yes</v>
      </c>
      <c r="S281" s="32" t="str">
        <f aca="false">IF(L281="","",IF(ABS(L281)&lt;=1.96*O281,"Yes","No"))</f>
        <v>Yes</v>
      </c>
      <c r="T281" s="54" t="n">
        <f aca="false">IF(D281="","",ROUND(SQRT(((D281+G281)*O281/100)^2+(J281*(D281+G281)*0.07933)^2),0))</f>
        <v>67</v>
      </c>
      <c r="U281" s="32"/>
    </row>
    <row r="282" customFormat="false" ht="15" hidden="false" customHeight="false" outlineLevel="0" collapsed="false">
      <c r="A282" s="32" t="s">
        <v>386</v>
      </c>
      <c r="B282" s="32" t="s">
        <v>459</v>
      </c>
      <c r="C282" s="32" t="s">
        <v>460</v>
      </c>
      <c r="D282" s="54" t="n">
        <v>1023</v>
      </c>
      <c r="E282" s="54" t="n">
        <v>1089</v>
      </c>
      <c r="F282" s="65" t="n">
        <f aca="false">IF(E282="","",D282-E282)</f>
        <v>-66</v>
      </c>
      <c r="G282" s="54" t="n">
        <v>998</v>
      </c>
      <c r="H282" s="54" t="n">
        <v>1068</v>
      </c>
      <c r="I282" s="65" t="n">
        <f aca="false">IF(H282="","",G282-H282)</f>
        <v>-70</v>
      </c>
      <c r="J282" s="55" t="n">
        <f aca="false">IF(OR(D282="",D282+G282=0),"",D282/(D282+G282))</f>
        <v>0.506185056902524</v>
      </c>
      <c r="K282" s="55" t="n">
        <f aca="false">IF(E282="","",E282/(E282+H282))</f>
        <v>0.504867872044506</v>
      </c>
      <c r="L282" s="66" t="n">
        <f aca="false">IF(OR(K282="",J282=""),"",(J282-K282)*100)</f>
        <v>0.131718485801724</v>
      </c>
      <c r="M282" s="36" t="n">
        <v>3.65589688951442</v>
      </c>
      <c r="N282" s="36" t="n">
        <v>2.06783357809369</v>
      </c>
      <c r="O282" s="36" t="n">
        <f aca="false">SQRT(M282^2+N282^2)</f>
        <v>4.20018068342934</v>
      </c>
      <c r="P282" s="55" t="n">
        <f aca="false">IF(J282="","",MAX(0,J282-1.96*O282/100))</f>
        <v>0.423861515507308</v>
      </c>
      <c r="Q282" s="55" t="n">
        <f aca="false">IF(J282="","",MIN(1,J282+1.96*O282/100))</f>
        <v>0.588508598297739</v>
      </c>
      <c r="R282" s="32" t="str">
        <f aca="false">IF(L282="","",IF(ABS(L282)&lt;=O282,"Yes","No"))</f>
        <v>Yes</v>
      </c>
      <c r="S282" s="32" t="str">
        <f aca="false">IF(L282="","",IF(ABS(L282)&lt;=1.96*O282,"Yes","No"))</f>
        <v>Yes</v>
      </c>
      <c r="T282" s="54" t="n">
        <f aca="false">IF(D282="","",ROUND(SQRT(((D282+G282)*O282/100)^2+(J282*(D282+G282)*0.07933)^2),0))</f>
        <v>117</v>
      </c>
      <c r="U282" s="32"/>
    </row>
    <row r="283" customFormat="false" ht="15" hidden="false" customHeight="false" outlineLevel="0" collapsed="false">
      <c r="A283" s="32" t="s">
        <v>386</v>
      </c>
      <c r="B283" s="32" t="s">
        <v>459</v>
      </c>
      <c r="C283" s="32" t="s">
        <v>461</v>
      </c>
      <c r="D283" s="54" t="n">
        <v>514</v>
      </c>
      <c r="E283" s="54"/>
      <c r="F283" s="65" t="str">
        <f aca="false">IF(E283="","",D283-E283)</f>
        <v/>
      </c>
      <c r="G283" s="54" t="n">
        <v>490</v>
      </c>
      <c r="H283" s="54"/>
      <c r="I283" s="65" t="str">
        <f aca="false">IF(H283="","",G283-H283)</f>
        <v/>
      </c>
      <c r="J283" s="55" t="n">
        <f aca="false">IF(OR(D283="",D283+G283=0),"",D283/(D283+G283))</f>
        <v>0.51195219123506</v>
      </c>
      <c r="K283" s="55" t="str">
        <f aca="false">IF(E283="","",E283/(E283+H283))</f>
        <v/>
      </c>
      <c r="L283" s="66" t="str">
        <f aca="false">IF(OR(K283="",J283=""),"",(J283-K283)*100)</f>
        <v/>
      </c>
      <c r="M283" s="36" t="n">
        <v>3.65589688951442</v>
      </c>
      <c r="N283" s="36" t="n">
        <v>2.06783357809369</v>
      </c>
      <c r="O283" s="36" t="n">
        <f aca="false">SQRT(M283^2+N283^2)</f>
        <v>4.20018068342934</v>
      </c>
      <c r="P283" s="55" t="n">
        <f aca="false">IF(J283="","",MAX(0,J283-1.96*O283/100))</f>
        <v>0.429628649839845</v>
      </c>
      <c r="Q283" s="55" t="n">
        <f aca="false">IF(J283="","",MIN(1,J283+1.96*O283/100))</f>
        <v>0.594275732630275</v>
      </c>
      <c r="R283" s="32" t="str">
        <f aca="false">IF(L283="","",IF(ABS(L283)&lt;=O283,"Yes","No"))</f>
        <v/>
      </c>
      <c r="S283" s="32" t="str">
        <f aca="false">IF(L283="","",IF(ABS(L283)&lt;=1.96*O283,"Yes","No"))</f>
        <v/>
      </c>
      <c r="T283" s="54" t="n">
        <f aca="false">IF(D283="","",ROUND(SQRT(((D283+G283)*O283/100)^2+(J283*(D283+G283)*0.07933)^2),0))</f>
        <v>59</v>
      </c>
      <c r="U283" s="32" t="s">
        <v>735</v>
      </c>
    </row>
    <row r="284" customFormat="false" ht="15" hidden="false" customHeight="false" outlineLevel="0" collapsed="false">
      <c r="A284" s="32" t="s">
        <v>386</v>
      </c>
      <c r="B284" s="32" t="s">
        <v>459</v>
      </c>
      <c r="C284" s="32" t="s">
        <v>462</v>
      </c>
      <c r="D284" s="54" t="n">
        <v>555</v>
      </c>
      <c r="E284" s="54"/>
      <c r="F284" s="65" t="str">
        <f aca="false">IF(E284="","",D284-E284)</f>
        <v/>
      </c>
      <c r="G284" s="54" t="n">
        <v>469</v>
      </c>
      <c r="H284" s="54"/>
      <c r="I284" s="65" t="str">
        <f aca="false">IF(H284="","",G284-H284)</f>
        <v/>
      </c>
      <c r="J284" s="55" t="n">
        <f aca="false">IF(OR(D284="",D284+G284=0),"",D284/(D284+G284))</f>
        <v>0.5419921875</v>
      </c>
      <c r="K284" s="55" t="str">
        <f aca="false">IF(E284="","",E284/(E284+H284))</f>
        <v/>
      </c>
      <c r="L284" s="66" t="str">
        <f aca="false">IF(OR(K284="",J284=""),"",(J284-K284)*100)</f>
        <v/>
      </c>
      <c r="M284" s="36" t="n">
        <v>3.65589688951442</v>
      </c>
      <c r="N284" s="36" t="n">
        <v>2.06783357809369</v>
      </c>
      <c r="O284" s="36" t="n">
        <f aca="false">SQRT(M284^2+N284^2)</f>
        <v>4.20018068342934</v>
      </c>
      <c r="P284" s="55" t="n">
        <f aca="false">IF(J284="","",MAX(0,J284-1.96*O284/100))</f>
        <v>0.459668646104785</v>
      </c>
      <c r="Q284" s="55" t="n">
        <f aca="false">IF(J284="","",MIN(1,J284+1.96*O284/100))</f>
        <v>0.624315728895215</v>
      </c>
      <c r="R284" s="32" t="str">
        <f aca="false">IF(L284="","",IF(ABS(L284)&lt;=O284,"Yes","No"))</f>
        <v/>
      </c>
      <c r="S284" s="32" t="str">
        <f aca="false">IF(L284="","",IF(ABS(L284)&lt;=1.96*O284,"Yes","No"))</f>
        <v/>
      </c>
      <c r="T284" s="54" t="n">
        <f aca="false">IF(D284="","",ROUND(SQRT(((D284+G284)*O284/100)^2+(J284*(D284+G284)*0.07933)^2),0))</f>
        <v>62</v>
      </c>
      <c r="U284" s="32" t="s">
        <v>735</v>
      </c>
    </row>
    <row r="285" customFormat="false" ht="15" hidden="false" customHeight="false" outlineLevel="0" collapsed="false">
      <c r="A285" s="32" t="s">
        <v>386</v>
      </c>
      <c r="B285" s="32" t="s">
        <v>459</v>
      </c>
      <c r="C285" s="32" t="s">
        <v>463</v>
      </c>
      <c r="D285" s="54" t="n">
        <v>525</v>
      </c>
      <c r="E285" s="54"/>
      <c r="F285" s="65" t="str">
        <f aca="false">IF(E285="","",D285-E285)</f>
        <v/>
      </c>
      <c r="G285" s="54" t="n">
        <v>471</v>
      </c>
      <c r="H285" s="54"/>
      <c r="I285" s="65" t="str">
        <f aca="false">IF(H285="","",G285-H285)</f>
        <v/>
      </c>
      <c r="J285" s="55" t="n">
        <f aca="false">IF(OR(D285="",D285+G285=0),"",D285/(D285+G285))</f>
        <v>0.52710843373494</v>
      </c>
      <c r="K285" s="55" t="str">
        <f aca="false">IF(E285="","",E285/(E285+H285))</f>
        <v/>
      </c>
      <c r="L285" s="66" t="str">
        <f aca="false">IF(OR(K285="",J285=""),"",(J285-K285)*100)</f>
        <v/>
      </c>
      <c r="M285" s="36" t="n">
        <v>3.65589688951442</v>
      </c>
      <c r="N285" s="36" t="n">
        <v>2.06783357809369</v>
      </c>
      <c r="O285" s="36" t="n">
        <f aca="false">SQRT(M285^2+N285^2)</f>
        <v>4.20018068342934</v>
      </c>
      <c r="P285" s="55" t="n">
        <f aca="false">IF(J285="","",MAX(0,J285-1.96*O285/100))</f>
        <v>0.444784892339725</v>
      </c>
      <c r="Q285" s="55" t="n">
        <f aca="false">IF(J285="","",MIN(1,J285+1.96*O285/100))</f>
        <v>0.609431975130155</v>
      </c>
      <c r="R285" s="32" t="str">
        <f aca="false">IF(L285="","",IF(ABS(L285)&lt;=O285,"Yes","No"))</f>
        <v/>
      </c>
      <c r="S285" s="32" t="str">
        <f aca="false">IF(L285="","",IF(ABS(L285)&lt;=1.96*O285,"Yes","No"))</f>
        <v/>
      </c>
      <c r="T285" s="54" t="n">
        <f aca="false">IF(D285="","",ROUND(SQRT(((D285+G285)*O285/100)^2+(J285*(D285+G285)*0.07933)^2),0))</f>
        <v>59</v>
      </c>
      <c r="U285" s="32" t="s">
        <v>735</v>
      </c>
    </row>
    <row r="286" customFormat="false" ht="15" hidden="false" customHeight="false" outlineLevel="0" collapsed="false">
      <c r="A286" s="32" t="s">
        <v>386</v>
      </c>
      <c r="B286" s="32" t="s">
        <v>459</v>
      </c>
      <c r="C286" s="32" t="s">
        <v>464</v>
      </c>
      <c r="D286" s="54" t="n">
        <v>719</v>
      </c>
      <c r="E286" s="54" t="n">
        <v>796</v>
      </c>
      <c r="F286" s="65" t="n">
        <f aca="false">IF(E286="","",D286-E286)</f>
        <v>-77</v>
      </c>
      <c r="G286" s="54" t="n">
        <v>597</v>
      </c>
      <c r="H286" s="54" t="n">
        <v>678</v>
      </c>
      <c r="I286" s="65" t="n">
        <f aca="false">IF(H286="","",G286-H286)</f>
        <v>-81</v>
      </c>
      <c r="J286" s="55" t="n">
        <f aca="false">IF(OR(D286="",D286+G286=0),"",D286/(D286+G286))</f>
        <v>0.546352583586626</v>
      </c>
      <c r="K286" s="55" t="n">
        <f aca="false">IF(E286="","",E286/(E286+H286))</f>
        <v>0.540027137042062</v>
      </c>
      <c r="L286" s="66" t="n">
        <f aca="false">IF(OR(K286="",J286=""),"",(J286-K286)*100)</f>
        <v>0.63254465445638</v>
      </c>
      <c r="M286" s="36" t="n">
        <v>3.65589688951442</v>
      </c>
      <c r="N286" s="36" t="n">
        <v>2.06783357809369</v>
      </c>
      <c r="O286" s="36" t="n">
        <f aca="false">SQRT(M286^2+N286^2)</f>
        <v>4.20018068342934</v>
      </c>
      <c r="P286" s="55" t="n">
        <f aca="false">IF(J286="","",MAX(0,J286-1.96*O286/100))</f>
        <v>0.464029042191411</v>
      </c>
      <c r="Q286" s="55" t="n">
        <f aca="false">IF(J286="","",MIN(1,J286+1.96*O286/100))</f>
        <v>0.628676124981841</v>
      </c>
      <c r="R286" s="32" t="str">
        <f aca="false">IF(L286="","",IF(ABS(L286)&lt;=O286,"Yes","No"))</f>
        <v>Yes</v>
      </c>
      <c r="S286" s="32" t="str">
        <f aca="false">IF(L286="","",IF(ABS(L286)&lt;=1.96*O286,"Yes","No"))</f>
        <v>Yes</v>
      </c>
      <c r="T286" s="54" t="n">
        <f aca="false">IF(D286="","",ROUND(SQRT(((D286+G286)*O286/100)^2+(J286*(D286+G286)*0.07933)^2),0))</f>
        <v>79</v>
      </c>
      <c r="U286" s="32"/>
    </row>
    <row r="287" customFormat="false" ht="15" hidden="false" customHeight="false" outlineLevel="0" collapsed="false">
      <c r="A287" s="32" t="s">
        <v>386</v>
      </c>
      <c r="B287" s="32" t="s">
        <v>459</v>
      </c>
      <c r="C287" s="32" t="s">
        <v>465</v>
      </c>
      <c r="D287" s="54" t="n">
        <v>565</v>
      </c>
      <c r="E287" s="54"/>
      <c r="F287" s="65" t="str">
        <f aca="false">IF(E287="","",D287-E287)</f>
        <v/>
      </c>
      <c r="G287" s="54" t="n">
        <v>530</v>
      </c>
      <c r="H287" s="54"/>
      <c r="I287" s="65" t="str">
        <f aca="false">IF(H287="","",G287-H287)</f>
        <v/>
      </c>
      <c r="J287" s="55" t="n">
        <f aca="false">IF(OR(D287="",D287+G287=0),"",D287/(D287+G287))</f>
        <v>0.515981735159817</v>
      </c>
      <c r="K287" s="55" t="str">
        <f aca="false">IF(E287="","",E287/(E287+H287))</f>
        <v/>
      </c>
      <c r="L287" s="66" t="str">
        <f aca="false">IF(OR(K287="",J287=""),"",(J287-K287)*100)</f>
        <v/>
      </c>
      <c r="M287" s="36" t="n">
        <v>3.65589688951442</v>
      </c>
      <c r="N287" s="36" t="n">
        <v>2.06783357809369</v>
      </c>
      <c r="O287" s="36" t="n">
        <f aca="false">SQRT(M287^2+N287^2)</f>
        <v>4.20018068342934</v>
      </c>
      <c r="P287" s="55" t="n">
        <f aca="false">IF(J287="","",MAX(0,J287-1.96*O287/100))</f>
        <v>0.433658193764602</v>
      </c>
      <c r="Q287" s="55" t="n">
        <f aca="false">IF(J287="","",MIN(1,J287+1.96*O287/100))</f>
        <v>0.598305276555033</v>
      </c>
      <c r="R287" s="32" t="str">
        <f aca="false">IF(L287="","",IF(ABS(L287)&lt;=O287,"Yes","No"))</f>
        <v/>
      </c>
      <c r="S287" s="32" t="str">
        <f aca="false">IF(L287="","",IF(ABS(L287)&lt;=1.96*O287,"Yes","No"))</f>
        <v/>
      </c>
      <c r="T287" s="54" t="n">
        <f aca="false">IF(D287="","",ROUND(SQRT(((D287+G287)*O287/100)^2+(J287*(D287+G287)*0.07933)^2),0))</f>
        <v>64</v>
      </c>
      <c r="U287" s="32" t="s">
        <v>735</v>
      </c>
    </row>
    <row r="288" customFormat="false" ht="15" hidden="false" customHeight="false" outlineLevel="0" collapsed="false">
      <c r="A288" s="32" t="s">
        <v>386</v>
      </c>
      <c r="B288" s="32" t="s">
        <v>459</v>
      </c>
      <c r="C288" s="32" t="s">
        <v>466</v>
      </c>
      <c r="D288" s="54" t="n">
        <v>496</v>
      </c>
      <c r="E288" s="54"/>
      <c r="F288" s="65" t="str">
        <f aca="false">IF(E288="","",D288-E288)</f>
        <v/>
      </c>
      <c r="G288" s="54" t="n">
        <v>481</v>
      </c>
      <c r="H288" s="54"/>
      <c r="I288" s="65" t="str">
        <f aca="false">IF(H288="","",G288-H288)</f>
        <v/>
      </c>
      <c r="J288" s="55" t="n">
        <f aca="false">IF(OR(D288="",D288+G288=0),"",D288/(D288+G288))</f>
        <v>0.507676560900716</v>
      </c>
      <c r="K288" s="55" t="str">
        <f aca="false">IF(E288="","",E288/(E288+H288))</f>
        <v/>
      </c>
      <c r="L288" s="66" t="str">
        <f aca="false">IF(OR(K288="",J288=""),"",(J288-K288)*100)</f>
        <v/>
      </c>
      <c r="M288" s="36" t="n">
        <v>3.65589688951442</v>
      </c>
      <c r="N288" s="36" t="n">
        <v>2.06783357809369</v>
      </c>
      <c r="O288" s="36" t="n">
        <f aca="false">SQRT(M288^2+N288^2)</f>
        <v>4.20018068342934</v>
      </c>
      <c r="P288" s="55" t="n">
        <f aca="false">IF(J288="","",MAX(0,J288-1.96*O288/100))</f>
        <v>0.425353019505501</v>
      </c>
      <c r="Q288" s="55" t="n">
        <f aca="false">IF(J288="","",MIN(1,J288+1.96*O288/100))</f>
        <v>0.590000102295932</v>
      </c>
      <c r="R288" s="32" t="str">
        <f aca="false">IF(L288="","",IF(ABS(L288)&lt;=O288,"Yes","No"))</f>
        <v/>
      </c>
      <c r="S288" s="32" t="str">
        <f aca="false">IF(L288="","",IF(ABS(L288)&lt;=1.96*O288,"Yes","No"))</f>
        <v/>
      </c>
      <c r="T288" s="54" t="n">
        <f aca="false">IF(D288="","",ROUND(SQRT(((D288+G288)*O288/100)^2+(J288*(D288+G288)*0.07933)^2),0))</f>
        <v>57</v>
      </c>
      <c r="U288" s="32" t="s">
        <v>735</v>
      </c>
    </row>
    <row r="289" customFormat="false" ht="15" hidden="false" customHeight="false" outlineLevel="0" collapsed="false">
      <c r="A289" s="32" t="s">
        <v>386</v>
      </c>
      <c r="B289" s="32" t="s">
        <v>467</v>
      </c>
      <c r="C289" s="32" t="s">
        <v>467</v>
      </c>
      <c r="D289" s="54" t="n">
        <v>537</v>
      </c>
      <c r="E289" s="54" t="n">
        <v>480</v>
      </c>
      <c r="F289" s="65" t="n">
        <f aca="false">IF(E289="","",D289-E289)</f>
        <v>57</v>
      </c>
      <c r="G289" s="54" t="n">
        <v>294</v>
      </c>
      <c r="H289" s="54" t="n">
        <v>330</v>
      </c>
      <c r="I289" s="65" t="n">
        <f aca="false">IF(H289="","",G289-H289)</f>
        <v>-36</v>
      </c>
      <c r="J289" s="55" t="n">
        <f aca="false">IF(OR(D289="",D289+G289=0),"",D289/(D289+G289))</f>
        <v>0.646209386281588</v>
      </c>
      <c r="K289" s="55" t="n">
        <f aca="false">IF(E289="","",E289/(E289+H289))</f>
        <v>0.592592592592593</v>
      </c>
      <c r="L289" s="66" t="n">
        <f aca="false">IF(OR(K289="",J289=""),"",(J289-K289)*100)</f>
        <v>5.36167936889959</v>
      </c>
      <c r="M289" s="36" t="n">
        <v>3.80517164421398</v>
      </c>
      <c r="N289" s="36" t="n">
        <v>2.06783357809369</v>
      </c>
      <c r="O289" s="36" t="n">
        <f aca="false">SQRT(M289^2+N289^2)</f>
        <v>4.33073515105944</v>
      </c>
      <c r="P289" s="55" t="n">
        <f aca="false">IF(J289="","",MAX(0,J289-1.96*O289/100))</f>
        <v>0.561326977320823</v>
      </c>
      <c r="Q289" s="55" t="n">
        <f aca="false">IF(J289="","",MIN(1,J289+1.96*O289/100))</f>
        <v>0.731091795242354</v>
      </c>
      <c r="R289" s="32" t="str">
        <f aca="false">IF(L289="","",IF(ABS(L289)&lt;=O289,"Yes","No"))</f>
        <v>No</v>
      </c>
      <c r="S289" s="32" t="str">
        <f aca="false">IF(L289="","",IF(ABS(L289)&lt;=1.96*O289,"Yes","No"))</f>
        <v>Yes</v>
      </c>
      <c r="T289" s="54" t="n">
        <f aca="false">IF(D289="","",ROUND(SQRT(((D289+G289)*O289/100)^2+(J289*(D289+G289)*0.07897)^2),0))</f>
        <v>56</v>
      </c>
      <c r="U289" s="32"/>
    </row>
    <row r="290" customFormat="false" ht="15" hidden="false" customHeight="false" outlineLevel="0" collapsed="false">
      <c r="A290" s="32" t="s">
        <v>386</v>
      </c>
      <c r="B290" s="32" t="s">
        <v>468</v>
      </c>
      <c r="C290" s="32" t="s">
        <v>468</v>
      </c>
      <c r="D290" s="54" t="n">
        <v>66</v>
      </c>
      <c r="E290" s="54" t="n">
        <v>72</v>
      </c>
      <c r="F290" s="65" t="n">
        <f aca="false">IF(E290="","",D290-E290)</f>
        <v>-6</v>
      </c>
      <c r="G290" s="54" t="n">
        <v>62</v>
      </c>
      <c r="H290" s="54" t="n">
        <v>69</v>
      </c>
      <c r="I290" s="65" t="n">
        <f aca="false">IF(H290="","",G290-H290)</f>
        <v>-7</v>
      </c>
      <c r="J290" s="55" t="n">
        <f aca="false">IF(OR(D290="",D290+G290=0),"",D290/(D290+G290))</f>
        <v>0.515625</v>
      </c>
      <c r="K290" s="55" t="n">
        <f aca="false">IF(E290="","",E290/(E290+H290))</f>
        <v>0.51063829787234</v>
      </c>
      <c r="L290" s="66" t="n">
        <f aca="false">IF(OR(K290="",J290=""),"",(J290-K290)*100)</f>
        <v>0.498670212765961</v>
      </c>
      <c r="M290" s="36" t="n">
        <v>4.97515959270172</v>
      </c>
      <c r="N290" s="36" t="n">
        <v>2.06783357809369</v>
      </c>
      <c r="O290" s="36" t="n">
        <f aca="false">SQRT(M290^2+N290^2)</f>
        <v>5.38777771252152</v>
      </c>
      <c r="P290" s="55" t="n">
        <f aca="false">IF(J290="","",MAX(0,J290-1.96*O290/100))</f>
        <v>0.410024556834578</v>
      </c>
      <c r="Q290" s="55" t="n">
        <f aca="false">IF(J290="","",MIN(1,J290+1.96*O290/100))</f>
        <v>0.621225443165422</v>
      </c>
      <c r="R290" s="32" t="str">
        <f aca="false">IF(L290="","",IF(ABS(L290)&lt;=O290,"Yes","No"))</f>
        <v>Yes</v>
      </c>
      <c r="S290" s="32" t="str">
        <f aca="false">IF(L290="","",IF(ABS(L290)&lt;=1.96*O290,"Yes","No"))</f>
        <v>Yes</v>
      </c>
      <c r="T290" s="54" t="n">
        <f aca="false">IF(D290="","",ROUND(SQRT(((D290+G290)*O290/100)^2+(J290*(D290+G290)*0.12018)^2),0))</f>
        <v>11</v>
      </c>
      <c r="U290" s="32"/>
    </row>
    <row r="291" customFormat="false" ht="15" hidden="false" customHeight="false" outlineLevel="0" collapsed="false">
      <c r="A291" s="32" t="s">
        <v>386</v>
      </c>
      <c r="B291" s="32" t="s">
        <v>293</v>
      </c>
      <c r="C291" s="32" t="s">
        <v>469</v>
      </c>
      <c r="D291" s="54" t="n">
        <v>714</v>
      </c>
      <c r="E291" s="54" t="n">
        <v>770</v>
      </c>
      <c r="F291" s="65" t="n">
        <f aca="false">IF(E291="","",D291-E291)</f>
        <v>-56</v>
      </c>
      <c r="G291" s="54" t="n">
        <v>574</v>
      </c>
      <c r="H291" s="54" t="n">
        <v>546</v>
      </c>
      <c r="I291" s="65" t="n">
        <f aca="false">IF(H291="","",G291-H291)</f>
        <v>28</v>
      </c>
      <c r="J291" s="55" t="n">
        <f aca="false">IF(OR(D291="",D291+G291=0),"",D291/(D291+G291))</f>
        <v>0.554347826086957</v>
      </c>
      <c r="K291" s="55" t="n">
        <f aca="false">IF(E291="","",E291/(E291+H291))</f>
        <v>0.585106382978723</v>
      </c>
      <c r="L291" s="66" t="n">
        <f aca="false">IF(OR(K291="",J291=""),"",(J291-K291)*100)</f>
        <v>-3.07585568917669</v>
      </c>
      <c r="M291" s="36" t="n">
        <v>3.65589688951442</v>
      </c>
      <c r="N291" s="36" t="n">
        <v>2.06783357809369</v>
      </c>
      <c r="O291" s="36" t="n">
        <f aca="false">SQRT(M291^2+N291^2)</f>
        <v>4.20018068342934</v>
      </c>
      <c r="P291" s="55" t="n">
        <f aca="false">IF(J291="","",MAX(0,J291-1.96*O291/100))</f>
        <v>0.472024284691741</v>
      </c>
      <c r="Q291" s="55" t="n">
        <f aca="false">IF(J291="","",MIN(1,J291+1.96*O291/100))</f>
        <v>0.636671367482172</v>
      </c>
      <c r="R291" s="32" t="str">
        <f aca="false">IF(L291="","",IF(ABS(L291)&lt;=O291,"Yes","No"))</f>
        <v>Yes</v>
      </c>
      <c r="S291" s="32" t="str">
        <f aca="false">IF(L291="","",IF(ABS(L291)&lt;=1.96*O291,"Yes","No"))</f>
        <v>Yes</v>
      </c>
      <c r="T291" s="54" t="n">
        <f aca="false">IF(D291="","",ROUND(SQRT(((D291+G291)*O291/100)^2+(J291*(D291+G291)*0.07933)^2),0))</f>
        <v>78</v>
      </c>
      <c r="U291" s="32"/>
    </row>
    <row r="292" customFormat="false" ht="15" hidden="false" customHeight="false" outlineLevel="0" collapsed="false">
      <c r="A292" s="32" t="s">
        <v>386</v>
      </c>
      <c r="B292" s="32" t="s">
        <v>293</v>
      </c>
      <c r="C292" s="32" t="s">
        <v>470</v>
      </c>
      <c r="D292" s="54" t="n">
        <v>700</v>
      </c>
      <c r="E292" s="54" t="n">
        <v>731</v>
      </c>
      <c r="F292" s="65" t="n">
        <f aca="false">IF(E292="","",D292-E292)</f>
        <v>-31</v>
      </c>
      <c r="G292" s="54" t="n">
        <v>572</v>
      </c>
      <c r="H292" s="54" t="n">
        <v>608</v>
      </c>
      <c r="I292" s="65" t="n">
        <f aca="false">IF(H292="","",G292-H292)</f>
        <v>-36</v>
      </c>
      <c r="J292" s="55" t="n">
        <f aca="false">IF(OR(D292="",D292+G292=0),"",D292/(D292+G292))</f>
        <v>0.550314465408805</v>
      </c>
      <c r="K292" s="55" t="n">
        <f aca="false">IF(E292="","",E292/(E292+H292))</f>
        <v>0.545929798356983</v>
      </c>
      <c r="L292" s="66" t="n">
        <f aca="false">IF(OR(K292="",J292=""),"",(J292-K292)*100)</f>
        <v>0.438466705182217</v>
      </c>
      <c r="M292" s="36" t="n">
        <v>3.65589688951442</v>
      </c>
      <c r="N292" s="36" t="n">
        <v>2.06783357809369</v>
      </c>
      <c r="O292" s="36" t="n">
        <f aca="false">SQRT(M292^2+N292^2)</f>
        <v>4.20018068342934</v>
      </c>
      <c r="P292" s="55" t="n">
        <f aca="false">IF(J292="","",MAX(0,J292-1.96*O292/100))</f>
        <v>0.46799092401359</v>
      </c>
      <c r="Q292" s="55" t="n">
        <f aca="false">IF(J292="","",MIN(1,J292+1.96*O292/100))</f>
        <v>0.63263800680402</v>
      </c>
      <c r="R292" s="32" t="str">
        <f aca="false">IF(L292="","",IF(ABS(L292)&lt;=O292,"Yes","No"))</f>
        <v>Yes</v>
      </c>
      <c r="S292" s="32" t="str">
        <f aca="false">IF(L292="","",IF(ABS(L292)&lt;=1.96*O292,"Yes","No"))</f>
        <v>Yes</v>
      </c>
      <c r="T292" s="54" t="n">
        <f aca="false">IF(D292="","",ROUND(SQRT(((D292+G292)*O292/100)^2+(J292*(D292+G292)*0.07933)^2),0))</f>
        <v>77</v>
      </c>
      <c r="U292" s="32"/>
    </row>
    <row r="293" customFormat="false" ht="15" hidden="false" customHeight="false" outlineLevel="0" collapsed="false">
      <c r="A293" s="32" t="s">
        <v>386</v>
      </c>
      <c r="B293" s="32" t="s">
        <v>293</v>
      </c>
      <c r="C293" s="32" t="s">
        <v>471</v>
      </c>
      <c r="D293" s="54" t="n">
        <v>336</v>
      </c>
      <c r="E293" s="54" t="n">
        <v>388</v>
      </c>
      <c r="F293" s="65" t="n">
        <f aca="false">IF(E293="","",D293-E293)</f>
        <v>-52</v>
      </c>
      <c r="G293" s="54" t="n">
        <v>323</v>
      </c>
      <c r="H293" s="54" t="n">
        <v>338</v>
      </c>
      <c r="I293" s="65" t="n">
        <f aca="false">IF(H293="","",G293-H293)</f>
        <v>-15</v>
      </c>
      <c r="J293" s="55" t="n">
        <f aca="false">IF(OR(D293="",D293+G293=0),"",D293/(D293+G293))</f>
        <v>0.509863429438543</v>
      </c>
      <c r="K293" s="55" t="n">
        <f aca="false">IF(E293="","",E293/(E293+H293))</f>
        <v>0.534435261707989</v>
      </c>
      <c r="L293" s="66" t="n">
        <f aca="false">IF(OR(K293="",J293=""),"",(J293-K293)*100)</f>
        <v>-2.45718322694457</v>
      </c>
      <c r="M293" s="36" t="n">
        <v>3.80517164421398</v>
      </c>
      <c r="N293" s="36" t="n">
        <v>2.06783357809369</v>
      </c>
      <c r="O293" s="36" t="n">
        <f aca="false">SQRT(M293^2+N293^2)</f>
        <v>4.33073515105944</v>
      </c>
      <c r="P293" s="55" t="n">
        <f aca="false">IF(J293="","",MAX(0,J293-1.96*O293/100))</f>
        <v>0.424981020477778</v>
      </c>
      <c r="Q293" s="55" t="n">
        <f aca="false">IF(J293="","",MIN(1,J293+1.96*O293/100))</f>
        <v>0.594745838399308</v>
      </c>
      <c r="R293" s="32" t="str">
        <f aca="false">IF(L293="","",IF(ABS(L293)&lt;=O293,"Yes","No"))</f>
        <v>Yes</v>
      </c>
      <c r="S293" s="32" t="str">
        <f aca="false">IF(L293="","",IF(ABS(L293)&lt;=1.96*O293,"Yes","No"))</f>
        <v>Yes</v>
      </c>
      <c r="T293" s="54" t="n">
        <f aca="false">IF(D293="","",ROUND(SQRT(((D293+G293)*O293/100)^2+(J293*(D293+G293)*0.07897)^2),0))</f>
        <v>39</v>
      </c>
      <c r="U293" s="32"/>
    </row>
    <row r="294" customFormat="false" ht="15" hidden="false" customHeight="false" outlineLevel="0" collapsed="false">
      <c r="A294" s="32" t="s">
        <v>386</v>
      </c>
      <c r="B294" s="32" t="s">
        <v>293</v>
      </c>
      <c r="C294" s="32" t="s">
        <v>472</v>
      </c>
      <c r="D294" s="54" t="n">
        <v>516</v>
      </c>
      <c r="E294" s="54" t="n">
        <v>603</v>
      </c>
      <c r="F294" s="65" t="n">
        <f aca="false">IF(E294="","",D294-E294)</f>
        <v>-87</v>
      </c>
      <c r="G294" s="54" t="n">
        <v>502</v>
      </c>
      <c r="H294" s="54" t="n">
        <v>543</v>
      </c>
      <c r="I294" s="65" t="n">
        <f aca="false">IF(H294="","",G294-H294)</f>
        <v>-41</v>
      </c>
      <c r="J294" s="55" t="n">
        <f aca="false">IF(OR(D294="",D294+G294=0),"",D294/(D294+G294))</f>
        <v>0.506876227897839</v>
      </c>
      <c r="K294" s="55" t="n">
        <f aca="false">IF(E294="","",E294/(E294+H294))</f>
        <v>0.526178010471204</v>
      </c>
      <c r="L294" s="66" t="n">
        <f aca="false">IF(OR(K294="",J294=""),"",(J294-K294)*100)</f>
        <v>-1.93017825733652</v>
      </c>
      <c r="M294" s="36" t="n">
        <v>3.65589688951442</v>
      </c>
      <c r="N294" s="36" t="n">
        <v>2.06783357809369</v>
      </c>
      <c r="O294" s="36" t="n">
        <f aca="false">SQRT(M294^2+N294^2)</f>
        <v>4.20018068342934</v>
      </c>
      <c r="P294" s="55" t="n">
        <f aca="false">IF(J294="","",MAX(0,J294-1.96*O294/100))</f>
        <v>0.424552686502624</v>
      </c>
      <c r="Q294" s="55" t="n">
        <f aca="false">IF(J294="","",MIN(1,J294+1.96*O294/100))</f>
        <v>0.589199769293054</v>
      </c>
      <c r="R294" s="32" t="str">
        <f aca="false">IF(L294="","",IF(ABS(L294)&lt;=O294,"Yes","No"))</f>
        <v>Yes</v>
      </c>
      <c r="S294" s="32" t="str">
        <f aca="false">IF(L294="","",IF(ABS(L294)&lt;=1.96*O294,"Yes","No"))</f>
        <v>Yes</v>
      </c>
      <c r="T294" s="54" t="n">
        <f aca="false">IF(D294="","",ROUND(SQRT(((D294+G294)*O294/100)^2+(J294*(D294+G294)*0.07933)^2),0))</f>
        <v>59</v>
      </c>
      <c r="U294" s="32"/>
    </row>
    <row r="295" customFormat="false" ht="15" hidden="false" customHeight="false" outlineLevel="0" collapsed="false">
      <c r="A295" s="32" t="s">
        <v>386</v>
      </c>
      <c r="B295" s="32" t="s">
        <v>293</v>
      </c>
      <c r="C295" s="32" t="s">
        <v>473</v>
      </c>
      <c r="D295" s="54" t="n">
        <v>569</v>
      </c>
      <c r="E295" s="54" t="n">
        <v>656</v>
      </c>
      <c r="F295" s="65" t="n">
        <f aca="false">IF(E295="","",D295-E295)</f>
        <v>-87</v>
      </c>
      <c r="G295" s="54" t="n">
        <v>466</v>
      </c>
      <c r="H295" s="54" t="n">
        <v>499</v>
      </c>
      <c r="I295" s="65" t="n">
        <f aca="false">IF(H295="","",G295-H295)</f>
        <v>-33</v>
      </c>
      <c r="J295" s="55" t="n">
        <f aca="false">IF(OR(D295="",D295+G295=0),"",D295/(D295+G295))</f>
        <v>0.54975845410628</v>
      </c>
      <c r="K295" s="55" t="n">
        <f aca="false">IF(E295="","",E295/(E295+H295))</f>
        <v>0.567965367965368</v>
      </c>
      <c r="L295" s="66" t="n">
        <f aca="false">IF(OR(K295="",J295=""),"",(J295-K295)*100)</f>
        <v>-1.82069138590878</v>
      </c>
      <c r="M295" s="36" t="n">
        <v>3.65589688951442</v>
      </c>
      <c r="N295" s="36" t="n">
        <v>2.06783357809369</v>
      </c>
      <c r="O295" s="36" t="n">
        <f aca="false">SQRT(M295^2+N295^2)</f>
        <v>4.20018068342934</v>
      </c>
      <c r="P295" s="55" t="n">
        <f aca="false">IF(J295="","",MAX(0,J295-1.96*O295/100))</f>
        <v>0.467434912711065</v>
      </c>
      <c r="Q295" s="55" t="n">
        <f aca="false">IF(J295="","",MIN(1,J295+1.96*O295/100))</f>
        <v>0.632081995501495</v>
      </c>
      <c r="R295" s="32" t="str">
        <f aca="false">IF(L295="","",IF(ABS(L295)&lt;=O295,"Yes","No"))</f>
        <v>Yes</v>
      </c>
      <c r="S295" s="32" t="str">
        <f aca="false">IF(L295="","",IF(ABS(L295)&lt;=1.96*O295,"Yes","No"))</f>
        <v>Yes</v>
      </c>
      <c r="T295" s="54" t="n">
        <f aca="false">IF(D295="","",ROUND(SQRT(((D295+G295)*O295/100)^2+(J295*(D295+G295)*0.07933)^2),0))</f>
        <v>63</v>
      </c>
      <c r="U295" s="32"/>
    </row>
    <row r="296" customFormat="false" ht="15" hidden="false" customHeight="false" outlineLevel="0" collapsed="false">
      <c r="A296" s="32" t="s">
        <v>386</v>
      </c>
      <c r="B296" s="32" t="s">
        <v>293</v>
      </c>
      <c r="C296" s="32" t="s">
        <v>474</v>
      </c>
      <c r="D296" s="54" t="n">
        <v>378</v>
      </c>
      <c r="E296" s="54" t="n">
        <v>422</v>
      </c>
      <c r="F296" s="65" t="n">
        <f aca="false">IF(E296="","",D296-E296)</f>
        <v>-44</v>
      </c>
      <c r="G296" s="54" t="n">
        <v>359</v>
      </c>
      <c r="H296" s="54" t="n">
        <v>349</v>
      </c>
      <c r="I296" s="65" t="n">
        <f aca="false">IF(H296="","",G296-H296)</f>
        <v>10</v>
      </c>
      <c r="J296" s="55" t="n">
        <f aca="false">IF(OR(D296="",D296+G296=0),"",D296/(D296+G296))</f>
        <v>0.512890094979647</v>
      </c>
      <c r="K296" s="55" t="n">
        <f aca="false">IF(E296="","",E296/(E296+H296))</f>
        <v>0.547341115434501</v>
      </c>
      <c r="L296" s="66" t="n">
        <f aca="false">IF(OR(K296="",J296=""),"",(J296-K296)*100)</f>
        <v>-3.44510204548535</v>
      </c>
      <c r="M296" s="36" t="n">
        <v>3.80517164421398</v>
      </c>
      <c r="N296" s="36" t="n">
        <v>2.06783357809369</v>
      </c>
      <c r="O296" s="36" t="n">
        <f aca="false">SQRT(M296^2+N296^2)</f>
        <v>4.33073515105944</v>
      </c>
      <c r="P296" s="55" t="n">
        <f aca="false">IF(J296="","",MAX(0,J296-1.96*O296/100))</f>
        <v>0.428007686018882</v>
      </c>
      <c r="Q296" s="55" t="n">
        <f aca="false">IF(J296="","",MIN(1,J296+1.96*O296/100))</f>
        <v>0.597772503940412</v>
      </c>
      <c r="R296" s="32" t="str">
        <f aca="false">IF(L296="","",IF(ABS(L296)&lt;=O296,"Yes","No"))</f>
        <v>Yes</v>
      </c>
      <c r="S296" s="32" t="str">
        <f aca="false">IF(L296="","",IF(ABS(L296)&lt;=1.96*O296,"Yes","No"))</f>
        <v>Yes</v>
      </c>
      <c r="T296" s="54" t="n">
        <f aca="false">IF(D296="","",ROUND(SQRT(((D296+G296)*O296/100)^2+(J296*(D296+G296)*0.07897)^2),0))</f>
        <v>44</v>
      </c>
      <c r="U296" s="32"/>
    </row>
    <row r="297" customFormat="false" ht="15" hidden="false" customHeight="false" outlineLevel="0" collapsed="false">
      <c r="A297" s="32" t="s">
        <v>386</v>
      </c>
      <c r="B297" s="32" t="s">
        <v>475</v>
      </c>
      <c r="C297" s="32" t="s">
        <v>476</v>
      </c>
      <c r="D297" s="54" t="n">
        <v>426</v>
      </c>
      <c r="E297" s="54" t="n">
        <v>430</v>
      </c>
      <c r="F297" s="65" t="n">
        <f aca="false">IF(E297="","",D297-E297)</f>
        <v>-4</v>
      </c>
      <c r="G297" s="54" t="n">
        <v>400</v>
      </c>
      <c r="H297" s="54" t="n">
        <v>446</v>
      </c>
      <c r="I297" s="65" t="n">
        <f aca="false">IF(H297="","",G297-H297)</f>
        <v>-46</v>
      </c>
      <c r="J297" s="55" t="n">
        <f aca="false">IF(OR(D297="",D297+G297=0),"",D297/(D297+G297))</f>
        <v>0.515738498789346</v>
      </c>
      <c r="K297" s="55" t="n">
        <f aca="false">IF(E297="","",E297/(E297+H297))</f>
        <v>0.490867579908676</v>
      </c>
      <c r="L297" s="66" t="n">
        <f aca="false">IF(OR(K297="",J297=""),"",(J297-K297)*100)</f>
        <v>2.48709188806705</v>
      </c>
      <c r="M297" s="36" t="n">
        <v>3.80517164421398</v>
      </c>
      <c r="N297" s="36" t="n">
        <v>2.06783357809369</v>
      </c>
      <c r="O297" s="36" t="n">
        <f aca="false">SQRT(M297^2+N297^2)</f>
        <v>4.33073515105944</v>
      </c>
      <c r="P297" s="55" t="n">
        <f aca="false">IF(J297="","",MAX(0,J297-1.96*O297/100))</f>
        <v>0.430856089828581</v>
      </c>
      <c r="Q297" s="55" t="n">
        <f aca="false">IF(J297="","",MIN(1,J297+1.96*O297/100))</f>
        <v>0.600620907750112</v>
      </c>
      <c r="R297" s="32" t="str">
        <f aca="false">IF(L297="","",IF(ABS(L297)&lt;=O297,"Yes","No"))</f>
        <v>Yes</v>
      </c>
      <c r="S297" s="32" t="str">
        <f aca="false">IF(L297="","",IF(ABS(L297)&lt;=1.96*O297,"Yes","No"))</f>
        <v>Yes</v>
      </c>
      <c r="T297" s="54" t="n">
        <f aca="false">IF(D297="","",ROUND(SQRT(((D297+G297)*O297/100)^2+(J297*(D297+G297)*0.07897)^2),0))</f>
        <v>49</v>
      </c>
      <c r="U297" s="32"/>
    </row>
    <row r="298" customFormat="false" ht="15" hidden="false" customHeight="false" outlineLevel="0" collapsed="false">
      <c r="A298" s="32" t="s">
        <v>386</v>
      </c>
      <c r="B298" s="32" t="s">
        <v>475</v>
      </c>
      <c r="C298" s="32" t="s">
        <v>477</v>
      </c>
      <c r="D298" s="54" t="n">
        <v>333</v>
      </c>
      <c r="E298" s="54" t="n">
        <v>363</v>
      </c>
      <c r="F298" s="65" t="n">
        <f aca="false">IF(E298="","",D298-E298)</f>
        <v>-30</v>
      </c>
      <c r="G298" s="54" t="n">
        <v>291</v>
      </c>
      <c r="H298" s="54" t="n">
        <v>318</v>
      </c>
      <c r="I298" s="65" t="n">
        <f aca="false">IF(H298="","",G298-H298)</f>
        <v>-27</v>
      </c>
      <c r="J298" s="55" t="n">
        <f aca="false">IF(OR(D298="",D298+G298=0),"",D298/(D298+G298))</f>
        <v>0.533653846153846</v>
      </c>
      <c r="K298" s="55" t="n">
        <f aca="false">IF(E298="","",E298/(E298+H298))</f>
        <v>0.533039647577093</v>
      </c>
      <c r="L298" s="66" t="n">
        <f aca="false">IF(OR(K298="",J298=""),"",(J298-K298)*100)</f>
        <v>0.06141985767536</v>
      </c>
      <c r="M298" s="36" t="n">
        <v>3.80517164421398</v>
      </c>
      <c r="N298" s="36" t="n">
        <v>2.06783357809369</v>
      </c>
      <c r="O298" s="36" t="n">
        <f aca="false">SQRT(M298^2+N298^2)</f>
        <v>4.33073515105944</v>
      </c>
      <c r="P298" s="55" t="n">
        <f aca="false">IF(J298="","",MAX(0,J298-1.96*O298/100))</f>
        <v>0.448771437193081</v>
      </c>
      <c r="Q298" s="55" t="n">
        <f aca="false">IF(J298="","",MIN(1,J298+1.96*O298/100))</f>
        <v>0.618536255114611</v>
      </c>
      <c r="R298" s="32" t="str">
        <f aca="false">IF(L298="","",IF(ABS(L298)&lt;=O298,"Yes","No"))</f>
        <v>Yes</v>
      </c>
      <c r="S298" s="32" t="str">
        <f aca="false">IF(L298="","",IF(ABS(L298)&lt;=1.96*O298,"Yes","No"))</f>
        <v>Yes</v>
      </c>
      <c r="T298" s="54" t="n">
        <f aca="false">IF(D298="","",ROUND(SQRT(((D298+G298)*O298/100)^2+(J298*(D298+G298)*0.07897)^2),0))</f>
        <v>38</v>
      </c>
      <c r="U298" s="32"/>
    </row>
    <row r="299" customFormat="false" ht="15" hidden="false" customHeight="false" outlineLevel="0" collapsed="false">
      <c r="A299" s="32" t="s">
        <v>386</v>
      </c>
      <c r="B299" s="32" t="s">
        <v>475</v>
      </c>
      <c r="C299" s="32" t="s">
        <v>478</v>
      </c>
      <c r="D299" s="54" t="n">
        <v>524</v>
      </c>
      <c r="E299" s="54" t="n">
        <v>579</v>
      </c>
      <c r="F299" s="65" t="n">
        <f aca="false">IF(E299="","",D299-E299)</f>
        <v>-55</v>
      </c>
      <c r="G299" s="54" t="n">
        <v>449</v>
      </c>
      <c r="H299" s="54" t="n">
        <v>437</v>
      </c>
      <c r="I299" s="65" t="n">
        <f aca="false">IF(H299="","",G299-H299)</f>
        <v>12</v>
      </c>
      <c r="J299" s="55" t="n">
        <f aca="false">IF(OR(D299="",D299+G299=0),"",D299/(D299+G299))</f>
        <v>0.538540596094553</v>
      </c>
      <c r="K299" s="55" t="n">
        <f aca="false">IF(E299="","",E299/(E299+H299))</f>
        <v>0.56988188976378</v>
      </c>
      <c r="L299" s="66" t="n">
        <f aca="false">IF(OR(K299="",J299=""),"",(J299-K299)*100)</f>
        <v>-3.13412936692266</v>
      </c>
      <c r="M299" s="36" t="n">
        <v>3.65589688951442</v>
      </c>
      <c r="N299" s="36" t="n">
        <v>2.06783357809369</v>
      </c>
      <c r="O299" s="36" t="n">
        <f aca="false">SQRT(M299^2+N299^2)</f>
        <v>4.20018068342934</v>
      </c>
      <c r="P299" s="55" t="n">
        <f aca="false">IF(J299="","",MAX(0,J299-1.96*O299/100))</f>
        <v>0.456217054699338</v>
      </c>
      <c r="Q299" s="55" t="n">
        <f aca="false">IF(J299="","",MIN(1,J299+1.96*O299/100))</f>
        <v>0.620864137489768</v>
      </c>
      <c r="R299" s="32" t="str">
        <f aca="false">IF(L299="","",IF(ABS(L299)&lt;=O299,"Yes","No"))</f>
        <v>Yes</v>
      </c>
      <c r="S299" s="32" t="str">
        <f aca="false">IF(L299="","",IF(ABS(L299)&lt;=1.96*O299,"Yes","No"))</f>
        <v>Yes</v>
      </c>
      <c r="T299" s="54" t="n">
        <f aca="false">IF(D299="","",ROUND(SQRT(((D299+G299)*O299/100)^2+(J299*(D299+G299)*0.07933)^2),0))</f>
        <v>58</v>
      </c>
      <c r="U299" s="32"/>
    </row>
    <row r="300" customFormat="false" ht="15" hidden="false" customHeight="false" outlineLevel="0" collapsed="false">
      <c r="A300" s="32" t="s">
        <v>386</v>
      </c>
      <c r="B300" s="32" t="s">
        <v>479</v>
      </c>
      <c r="C300" s="32" t="s">
        <v>480</v>
      </c>
      <c r="D300" s="54" t="n">
        <v>402</v>
      </c>
      <c r="E300" s="54" t="n">
        <v>454</v>
      </c>
      <c r="F300" s="65" t="n">
        <f aca="false">IF(E300="","",D300-E300)</f>
        <v>-52</v>
      </c>
      <c r="G300" s="54" t="n">
        <v>759</v>
      </c>
      <c r="H300" s="54" t="n">
        <v>825</v>
      </c>
      <c r="I300" s="65" t="n">
        <f aca="false">IF(H300="","",G300-H300)</f>
        <v>-66</v>
      </c>
      <c r="J300" s="55" t="n">
        <f aca="false">IF(OR(D300="",D300+G300=0),"",D300/(D300+G300))</f>
        <v>0.34625322997416</v>
      </c>
      <c r="K300" s="55" t="n">
        <f aca="false">IF(E300="","",E300/(E300+H300))</f>
        <v>0.354964816262705</v>
      </c>
      <c r="L300" s="66" t="n">
        <f aca="false">IF(OR(K300="",J300=""),"",(J300-K300)*100)</f>
        <v>-0.871158628854507</v>
      </c>
      <c r="M300" s="36" t="n">
        <v>3.65589688951442</v>
      </c>
      <c r="N300" s="36" t="n">
        <v>2.06783357809369</v>
      </c>
      <c r="O300" s="36" t="n">
        <f aca="false">SQRT(M300^2+N300^2)</f>
        <v>4.20018068342934</v>
      </c>
      <c r="P300" s="55" t="n">
        <f aca="false">IF(J300="","",MAX(0,J300-1.96*O300/100))</f>
        <v>0.263929688578945</v>
      </c>
      <c r="Q300" s="55" t="n">
        <f aca="false">IF(J300="","",MIN(1,J300+1.96*O300/100))</f>
        <v>0.428576771369375</v>
      </c>
      <c r="R300" s="32" t="str">
        <f aca="false">IF(L300="","",IF(ABS(L300)&lt;=O300,"Yes","No"))</f>
        <v>Yes</v>
      </c>
      <c r="S300" s="32" t="str">
        <f aca="false">IF(L300="","",IF(ABS(L300)&lt;=1.96*O300,"Yes","No"))</f>
        <v>Yes</v>
      </c>
      <c r="T300" s="54" t="n">
        <f aca="false">IF(D300="","",ROUND(SQRT(((D300+G300)*O300/100)^2+(J300*(D300+G300)*0.07933)^2),0))</f>
        <v>58</v>
      </c>
      <c r="U300" s="32"/>
    </row>
    <row r="301" customFormat="false" ht="15" hidden="false" customHeight="false" outlineLevel="0" collapsed="false">
      <c r="A301" s="32" t="s">
        <v>386</v>
      </c>
      <c r="B301" s="32" t="s">
        <v>479</v>
      </c>
      <c r="C301" s="32" t="s">
        <v>481</v>
      </c>
      <c r="D301" s="54" t="n">
        <v>427</v>
      </c>
      <c r="E301" s="54" t="n">
        <v>529</v>
      </c>
      <c r="F301" s="65" t="n">
        <f aca="false">IF(E301="","",D301-E301)</f>
        <v>-102</v>
      </c>
      <c r="G301" s="54" t="n">
        <v>829</v>
      </c>
      <c r="H301" s="54" t="n">
        <v>916</v>
      </c>
      <c r="I301" s="65" t="n">
        <f aca="false">IF(H301="","",G301-H301)</f>
        <v>-87</v>
      </c>
      <c r="J301" s="55" t="n">
        <f aca="false">IF(OR(D301="",D301+G301=0),"",D301/(D301+G301))</f>
        <v>0.339968152866242</v>
      </c>
      <c r="K301" s="55" t="n">
        <f aca="false">IF(E301="","",E301/(E301+H301))</f>
        <v>0.366089965397924</v>
      </c>
      <c r="L301" s="66" t="n">
        <f aca="false">IF(OR(K301="",J301=""),"",(J301-K301)*100)</f>
        <v>-2.61218125316818</v>
      </c>
      <c r="M301" s="36" t="n">
        <v>3.65589688951442</v>
      </c>
      <c r="N301" s="36" t="n">
        <v>2.06783357809369</v>
      </c>
      <c r="O301" s="36" t="n">
        <f aca="false">SQRT(M301^2+N301^2)</f>
        <v>4.20018068342934</v>
      </c>
      <c r="P301" s="55" t="n">
        <f aca="false">IF(J301="","",MAX(0,J301-1.96*O301/100))</f>
        <v>0.257644611471027</v>
      </c>
      <c r="Q301" s="55" t="n">
        <f aca="false">IF(J301="","",MIN(1,J301+1.96*O301/100))</f>
        <v>0.422291694261457</v>
      </c>
      <c r="R301" s="32" t="str">
        <f aca="false">IF(L301="","",IF(ABS(L301)&lt;=O301,"Yes","No"))</f>
        <v>Yes</v>
      </c>
      <c r="S301" s="32" t="str">
        <f aca="false">IF(L301="","",IF(ABS(L301)&lt;=1.96*O301,"Yes","No"))</f>
        <v>Yes</v>
      </c>
      <c r="T301" s="54" t="n">
        <f aca="false">IF(D301="","",ROUND(SQRT(((D301+G301)*O301/100)^2+(J301*(D301+G301)*0.07933)^2),0))</f>
        <v>63</v>
      </c>
      <c r="U301" s="32"/>
    </row>
    <row r="302" customFormat="false" ht="15" hidden="false" customHeight="false" outlineLevel="0" collapsed="false">
      <c r="A302" s="32" t="s">
        <v>386</v>
      </c>
      <c r="B302" s="32" t="s">
        <v>479</v>
      </c>
      <c r="C302" s="32" t="s">
        <v>482</v>
      </c>
      <c r="D302" s="54" t="n">
        <v>159</v>
      </c>
      <c r="E302" s="54" t="n">
        <v>142</v>
      </c>
      <c r="F302" s="65" t="n">
        <f aca="false">IF(E302="","",D302-E302)</f>
        <v>17</v>
      </c>
      <c r="G302" s="54" t="n">
        <v>319</v>
      </c>
      <c r="H302" s="54" t="n">
        <v>349</v>
      </c>
      <c r="I302" s="65" t="n">
        <f aca="false">IF(H302="","",G302-H302)</f>
        <v>-30</v>
      </c>
      <c r="J302" s="55" t="n">
        <f aca="false">IF(OR(D302="",D302+G302=0),"",D302/(D302+G302))</f>
        <v>0.332635983263598</v>
      </c>
      <c r="K302" s="55" t="n">
        <f aca="false">IF(E302="","",E302/(E302+H302))</f>
        <v>0.289205702647658</v>
      </c>
      <c r="L302" s="66" t="n">
        <f aca="false">IF(OR(K302="",J302=""),"",(J302-K302)*100)</f>
        <v>4.34302806159405</v>
      </c>
      <c r="M302" s="36" t="n">
        <v>4.97515959270172</v>
      </c>
      <c r="N302" s="36" t="n">
        <v>2.06783357809369</v>
      </c>
      <c r="O302" s="36" t="n">
        <f aca="false">SQRT(M302^2+N302^2)</f>
        <v>5.38777771252152</v>
      </c>
      <c r="P302" s="55" t="n">
        <f aca="false">IF(J302="","",MAX(0,J302-1.96*O302/100))</f>
        <v>0.227035540098176</v>
      </c>
      <c r="Q302" s="55" t="n">
        <f aca="false">IF(J302="","",MIN(1,J302+1.96*O302/100))</f>
        <v>0.43823642642902</v>
      </c>
      <c r="R302" s="32" t="str">
        <f aca="false">IF(L302="","",IF(ABS(L302)&lt;=O302,"Yes","No"))</f>
        <v>Yes</v>
      </c>
      <c r="S302" s="32" t="str">
        <f aca="false">IF(L302="","",IF(ABS(L302)&lt;=1.96*O302,"Yes","No"))</f>
        <v>Yes</v>
      </c>
      <c r="T302" s="54" t="n">
        <f aca="false">IF(D302="","",ROUND(SQRT(((D302+G302)*O302/100)^2+(J302*(D302+G302)*0.12018)^2),0))</f>
        <v>32</v>
      </c>
      <c r="U302" s="32"/>
    </row>
    <row r="303" customFormat="false" ht="15" hidden="false" customHeight="false" outlineLevel="0" collapsed="false">
      <c r="A303" s="32" t="s">
        <v>386</v>
      </c>
      <c r="B303" s="32" t="s">
        <v>479</v>
      </c>
      <c r="C303" s="32" t="s">
        <v>483</v>
      </c>
      <c r="D303" s="54" t="n">
        <v>344</v>
      </c>
      <c r="E303" s="54" t="n">
        <v>400</v>
      </c>
      <c r="F303" s="65" t="n">
        <f aca="false">IF(E303="","",D303-E303)</f>
        <v>-56</v>
      </c>
      <c r="G303" s="54" t="n">
        <v>644</v>
      </c>
      <c r="H303" s="54" t="n">
        <v>731</v>
      </c>
      <c r="I303" s="65" t="n">
        <f aca="false">IF(H303="","",G303-H303)</f>
        <v>-87</v>
      </c>
      <c r="J303" s="55" t="n">
        <f aca="false">IF(OR(D303="",D303+G303=0),"",D303/(D303+G303))</f>
        <v>0.348178137651822</v>
      </c>
      <c r="K303" s="55" t="n">
        <f aca="false">IF(E303="","",E303/(E303+H303))</f>
        <v>0.353669319186561</v>
      </c>
      <c r="L303" s="66" t="n">
        <f aca="false">IF(OR(K303="",J303=""),"",(J303-K303)*100)</f>
        <v>-0.549118153473871</v>
      </c>
      <c r="M303" s="36" t="n">
        <v>3.65589688951442</v>
      </c>
      <c r="N303" s="36" t="n">
        <v>2.06783357809369</v>
      </c>
      <c r="O303" s="36" t="n">
        <f aca="false">SQRT(M303^2+N303^2)</f>
        <v>4.20018068342934</v>
      </c>
      <c r="P303" s="55" t="n">
        <f aca="false">IF(J303="","",MAX(0,J303-1.96*O303/100))</f>
        <v>0.265854596256607</v>
      </c>
      <c r="Q303" s="55" t="n">
        <f aca="false">IF(J303="","",MIN(1,J303+1.96*O303/100))</f>
        <v>0.430501679047037</v>
      </c>
      <c r="R303" s="32" t="str">
        <f aca="false">IF(L303="","",IF(ABS(L303)&lt;=O303,"Yes","No"))</f>
        <v>Yes</v>
      </c>
      <c r="S303" s="32" t="str">
        <f aca="false">IF(L303="","",IF(ABS(L303)&lt;=1.96*O303,"Yes","No"))</f>
        <v>Yes</v>
      </c>
      <c r="T303" s="54" t="n">
        <f aca="false">IF(D303="","",ROUND(SQRT(((D303+G303)*O303/100)^2+(J303*(D303+G303)*0.07933)^2),0))</f>
        <v>50</v>
      </c>
      <c r="U303" s="32"/>
    </row>
    <row r="304" customFormat="false" ht="15" hidden="false" customHeight="false" outlineLevel="0" collapsed="false">
      <c r="A304" s="32" t="s">
        <v>386</v>
      </c>
      <c r="B304" s="32" t="s">
        <v>479</v>
      </c>
      <c r="C304" s="32" t="s">
        <v>484</v>
      </c>
      <c r="D304" s="54" t="n">
        <v>242</v>
      </c>
      <c r="E304" s="54" t="n">
        <v>278</v>
      </c>
      <c r="F304" s="65" t="n">
        <f aca="false">IF(E304="","",D304-E304)</f>
        <v>-36</v>
      </c>
      <c r="G304" s="54" t="n">
        <v>462</v>
      </c>
      <c r="H304" s="54" t="n">
        <v>482</v>
      </c>
      <c r="I304" s="65" t="n">
        <f aca="false">IF(H304="","",G304-H304)</f>
        <v>-20</v>
      </c>
      <c r="J304" s="55" t="n">
        <f aca="false">IF(OR(D304="",D304+G304=0),"",D304/(D304+G304))</f>
        <v>0.34375</v>
      </c>
      <c r="K304" s="55" t="n">
        <f aca="false">IF(E304="","",E304/(E304+H304))</f>
        <v>0.365789473684211</v>
      </c>
      <c r="L304" s="66" t="n">
        <f aca="false">IF(OR(K304="",J304=""),"",(J304-K304)*100)</f>
        <v>-2.20394736842106</v>
      </c>
      <c r="M304" s="36" t="n">
        <v>3.80517164421398</v>
      </c>
      <c r="N304" s="36" t="n">
        <v>2.06783357809369</v>
      </c>
      <c r="O304" s="36" t="n">
        <f aca="false">SQRT(M304^2+N304^2)</f>
        <v>4.33073515105944</v>
      </c>
      <c r="P304" s="55" t="n">
        <f aca="false">IF(J304="","",MAX(0,J304-1.96*O304/100))</f>
        <v>0.258867591039235</v>
      </c>
      <c r="Q304" s="55" t="n">
        <f aca="false">IF(J304="","",MIN(1,J304+1.96*O304/100))</f>
        <v>0.428632408960765</v>
      </c>
      <c r="R304" s="32" t="str">
        <f aca="false">IF(L304="","",IF(ABS(L304)&lt;=O304,"Yes","No"))</f>
        <v>Yes</v>
      </c>
      <c r="S304" s="32" t="str">
        <f aca="false">IF(L304="","",IF(ABS(L304)&lt;=1.96*O304,"Yes","No"))</f>
        <v>Yes</v>
      </c>
      <c r="T304" s="54" t="n">
        <f aca="false">IF(D304="","",ROUND(SQRT(((D304+G304)*O304/100)^2+(J304*(D304+G304)*0.07897)^2),0))</f>
        <v>36</v>
      </c>
      <c r="U304" s="32"/>
    </row>
    <row r="305" customFormat="false" ht="15" hidden="false" customHeight="false" outlineLevel="0" collapsed="false">
      <c r="A305" s="32" t="s">
        <v>386</v>
      </c>
      <c r="B305" s="32" t="s">
        <v>485</v>
      </c>
      <c r="C305" s="32" t="s">
        <v>486</v>
      </c>
      <c r="D305" s="54" t="n">
        <v>46</v>
      </c>
      <c r="E305" s="54" t="n">
        <v>203</v>
      </c>
      <c r="F305" s="65" t="n">
        <f aca="false">IF(E305="","",D305-E305)</f>
        <v>-157</v>
      </c>
      <c r="G305" s="54" t="n">
        <v>78</v>
      </c>
      <c r="H305" s="54" t="n">
        <v>331</v>
      </c>
      <c r="I305" s="65" t="n">
        <f aca="false">IF(H305="","",G305-H305)</f>
        <v>-253</v>
      </c>
      <c r="J305" s="55" t="n">
        <f aca="false">IF(OR(D305="",D305+G305=0),"",D305/(D305+G305))</f>
        <v>0.370967741935484</v>
      </c>
      <c r="K305" s="55" t="n">
        <f aca="false">IF(E305="","",E305/(E305+H305))</f>
        <v>0.380149812734082</v>
      </c>
      <c r="L305" s="66" t="n">
        <f aca="false">IF(OR(K305="",J305=""),"",(J305-K305)*100)</f>
        <v>-0.918207079859851</v>
      </c>
      <c r="M305" s="36" t="n">
        <v>4.97515959270172</v>
      </c>
      <c r="N305" s="36" t="n">
        <v>2.06783357809369</v>
      </c>
      <c r="O305" s="36" t="n">
        <f aca="false">SQRT(M305^2+N305^2)</f>
        <v>5.38777771252152</v>
      </c>
      <c r="P305" s="55" t="n">
        <f aca="false">IF(J305="","",MAX(0,J305-1.96*O305/100))</f>
        <v>0.265367298770062</v>
      </c>
      <c r="Q305" s="55" t="n">
        <f aca="false">IF(J305="","",MIN(1,J305+1.96*O305/100))</f>
        <v>0.476568185100906</v>
      </c>
      <c r="R305" s="32" t="str">
        <f aca="false">IF(L305="","",IF(ABS(L305)&lt;=O305,"Yes","No"))</f>
        <v>Yes</v>
      </c>
      <c r="S305" s="32" t="str">
        <f aca="false">IF(L305="","",IF(ABS(L305)&lt;=1.96*O305,"Yes","No"))</f>
        <v>Yes</v>
      </c>
      <c r="T305" s="54" t="n">
        <f aca="false">IF(D305="","",ROUND(SQRT(((D305+G305)*O305/100)^2+(J305*(D305+G305)*0.12018)^2),0))</f>
        <v>9</v>
      </c>
      <c r="U305" s="32"/>
    </row>
    <row r="306" customFormat="false" ht="15" hidden="false" customHeight="false" outlineLevel="0" collapsed="false">
      <c r="A306" s="32" t="s">
        <v>386</v>
      </c>
      <c r="B306" s="32" t="s">
        <v>485</v>
      </c>
      <c r="C306" s="32" t="s">
        <v>487</v>
      </c>
      <c r="D306" s="54" t="n">
        <v>255</v>
      </c>
      <c r="E306" s="54" t="n">
        <v>308</v>
      </c>
      <c r="F306" s="65" t="n">
        <f aca="false">IF(E306="","",D306-E306)</f>
        <v>-53</v>
      </c>
      <c r="G306" s="54" t="n">
        <v>480</v>
      </c>
      <c r="H306" s="54" t="n">
        <v>558</v>
      </c>
      <c r="I306" s="65" t="n">
        <f aca="false">IF(H306="","",G306-H306)</f>
        <v>-78</v>
      </c>
      <c r="J306" s="55" t="n">
        <f aca="false">IF(OR(D306="",D306+G306=0),"",D306/(D306+G306))</f>
        <v>0.346938775510204</v>
      </c>
      <c r="K306" s="55" t="n">
        <f aca="false">IF(E306="","",E306/(E306+H306))</f>
        <v>0.355658198614319</v>
      </c>
      <c r="L306" s="66" t="n">
        <f aca="false">IF(OR(K306="",J306=""),"",(J306-K306)*100)</f>
        <v>-0.871942310411461</v>
      </c>
      <c r="M306" s="36" t="n">
        <v>3.80517164421398</v>
      </c>
      <c r="N306" s="36" t="n">
        <v>2.06783357809369</v>
      </c>
      <c r="O306" s="36" t="n">
        <f aca="false">SQRT(M306^2+N306^2)</f>
        <v>4.33073515105944</v>
      </c>
      <c r="P306" s="55" t="n">
        <f aca="false">IF(J306="","",MAX(0,J306-1.96*O306/100))</f>
        <v>0.262056366549439</v>
      </c>
      <c r="Q306" s="55" t="n">
        <f aca="false">IF(J306="","",MIN(1,J306+1.96*O306/100))</f>
        <v>0.431821184470969</v>
      </c>
      <c r="R306" s="32" t="str">
        <f aca="false">IF(L306="","",IF(ABS(L306)&lt;=O306,"Yes","No"))</f>
        <v>Yes</v>
      </c>
      <c r="S306" s="32" t="str">
        <f aca="false">IF(L306="","",IF(ABS(L306)&lt;=1.96*O306,"Yes","No"))</f>
        <v>Yes</v>
      </c>
      <c r="T306" s="54" t="n">
        <f aca="false">IF(D306="","",ROUND(SQRT(((D306+G306)*O306/100)^2+(J306*(D306+G306)*0.07897)^2),0))</f>
        <v>38</v>
      </c>
      <c r="U306" s="32"/>
    </row>
    <row r="307" customFormat="false" ht="15" hidden="false" customHeight="false" outlineLevel="0" collapsed="false">
      <c r="A307" s="32" t="s">
        <v>386</v>
      </c>
      <c r="B307" s="32" t="s">
        <v>488</v>
      </c>
      <c r="C307" s="32" t="s">
        <v>489</v>
      </c>
      <c r="D307" s="54" t="n">
        <v>198</v>
      </c>
      <c r="E307" s="54"/>
      <c r="F307" s="65" t="str">
        <f aca="false">IF(E307="","",D307-E307)</f>
        <v/>
      </c>
      <c r="G307" s="54" t="n">
        <v>273</v>
      </c>
      <c r="H307" s="54"/>
      <c r="I307" s="65" t="str">
        <f aca="false">IF(H307="","",G307-H307)</f>
        <v/>
      </c>
      <c r="J307" s="55" t="n">
        <f aca="false">IF(OR(D307="",D307+G307=0),"",D307/(D307+G307))</f>
        <v>0.420382165605096</v>
      </c>
      <c r="K307" s="55" t="str">
        <f aca="false">IF(E307="","",E307/(E307+H307))</f>
        <v/>
      </c>
      <c r="L307" s="66" t="str">
        <f aca="false">IF(OR(K307="",J307=""),"",(J307-K307)*100)</f>
        <v/>
      </c>
      <c r="M307" s="36" t="n">
        <v>4.97515959270172</v>
      </c>
      <c r="N307" s="36" t="n">
        <v>2.06783357809369</v>
      </c>
      <c r="O307" s="36" t="n">
        <f aca="false">SQRT(M307^2+N307^2)</f>
        <v>5.38777771252152</v>
      </c>
      <c r="P307" s="55" t="n">
        <f aca="false">IF(J307="","",MAX(0,J307-1.96*O307/100))</f>
        <v>0.314781722439674</v>
      </c>
      <c r="Q307" s="55" t="n">
        <f aca="false">IF(J307="","",MIN(1,J307+1.96*O307/100))</f>
        <v>0.525982608770517</v>
      </c>
      <c r="R307" s="32" t="str">
        <f aca="false">IF(L307="","",IF(ABS(L307)&lt;=O307,"Yes","No"))</f>
        <v/>
      </c>
      <c r="S307" s="32" t="str">
        <f aca="false">IF(L307="","",IF(ABS(L307)&lt;=1.96*O307,"Yes","No"))</f>
        <v/>
      </c>
      <c r="T307" s="54" t="n">
        <f aca="false">IF(D307="","",ROUND(SQRT(((D307+G307)*O307/100)^2+(J307*(D307+G307)*0.12018)^2),0))</f>
        <v>35</v>
      </c>
      <c r="U307" s="32" t="s">
        <v>735</v>
      </c>
    </row>
    <row r="308" customFormat="false" ht="15" hidden="false" customHeight="false" outlineLevel="0" collapsed="false">
      <c r="A308" s="32" t="s">
        <v>386</v>
      </c>
      <c r="B308" s="32" t="s">
        <v>488</v>
      </c>
      <c r="C308" s="32" t="s">
        <v>490</v>
      </c>
      <c r="D308" s="54" t="n">
        <v>444</v>
      </c>
      <c r="E308" s="54"/>
      <c r="F308" s="65" t="str">
        <f aca="false">IF(E308="","",D308-E308)</f>
        <v/>
      </c>
      <c r="G308" s="54" t="n">
        <v>564</v>
      </c>
      <c r="H308" s="54"/>
      <c r="I308" s="65" t="str">
        <f aca="false">IF(H308="","",G308-H308)</f>
        <v/>
      </c>
      <c r="J308" s="55" t="n">
        <f aca="false">IF(OR(D308="",D308+G308=0),"",D308/(D308+G308))</f>
        <v>0.44047619047619</v>
      </c>
      <c r="K308" s="55" t="str">
        <f aca="false">IF(E308="","",E308/(E308+H308))</f>
        <v/>
      </c>
      <c r="L308" s="66" t="str">
        <f aca="false">IF(OR(K308="",J308=""),"",(J308-K308)*100)</f>
        <v/>
      </c>
      <c r="M308" s="36" t="n">
        <v>3.65589688951442</v>
      </c>
      <c r="N308" s="36" t="n">
        <v>2.06783357809369</v>
      </c>
      <c r="O308" s="36" t="n">
        <f aca="false">SQRT(M308^2+N308^2)</f>
        <v>4.20018068342934</v>
      </c>
      <c r="P308" s="55" t="n">
        <f aca="false">IF(J308="","",MAX(0,J308-1.96*O308/100))</f>
        <v>0.358152649080975</v>
      </c>
      <c r="Q308" s="55" t="n">
        <f aca="false">IF(J308="","",MIN(1,J308+1.96*O308/100))</f>
        <v>0.522799731871406</v>
      </c>
      <c r="R308" s="32" t="str">
        <f aca="false">IF(L308="","",IF(ABS(L308)&lt;=O308,"Yes","No"))</f>
        <v/>
      </c>
      <c r="S308" s="32" t="str">
        <f aca="false">IF(L308="","",IF(ABS(L308)&lt;=1.96*O308,"Yes","No"))</f>
        <v/>
      </c>
      <c r="T308" s="54" t="n">
        <f aca="false">IF(D308="","",ROUND(SQRT(((D308+G308)*O308/100)^2+(J308*(D308+G308)*0.07933)^2),0))</f>
        <v>55</v>
      </c>
      <c r="U308" s="32" t="s">
        <v>735</v>
      </c>
    </row>
    <row r="309" customFormat="false" ht="15" hidden="false" customHeight="false" outlineLevel="0" collapsed="false">
      <c r="A309" s="32" t="s">
        <v>386</v>
      </c>
      <c r="B309" s="32" t="s">
        <v>488</v>
      </c>
      <c r="C309" s="32" t="s">
        <v>491</v>
      </c>
      <c r="D309" s="54" t="n">
        <v>435</v>
      </c>
      <c r="E309" s="54" t="n">
        <v>496</v>
      </c>
      <c r="F309" s="65" t="n">
        <f aca="false">IF(E309="","",D309-E309)</f>
        <v>-61</v>
      </c>
      <c r="G309" s="54" t="n">
        <v>615</v>
      </c>
      <c r="H309" s="54" t="n">
        <v>652</v>
      </c>
      <c r="I309" s="65" t="n">
        <f aca="false">IF(H309="","",G309-H309)</f>
        <v>-37</v>
      </c>
      <c r="J309" s="55" t="n">
        <f aca="false">IF(OR(D309="",D309+G309=0),"",D309/(D309+G309))</f>
        <v>0.414285714285714</v>
      </c>
      <c r="K309" s="55" t="n">
        <f aca="false">IF(E309="","",E309/(E309+H309))</f>
        <v>0.43205574912892</v>
      </c>
      <c r="L309" s="66" t="n">
        <f aca="false">IF(OR(K309="",J309=""),"",(J309-K309)*100)</f>
        <v>-1.77700348432056</v>
      </c>
      <c r="M309" s="36" t="n">
        <v>3.65589688951442</v>
      </c>
      <c r="N309" s="36" t="n">
        <v>2.06783357809369</v>
      </c>
      <c r="O309" s="36" t="n">
        <f aca="false">SQRT(M309^2+N309^2)</f>
        <v>4.20018068342934</v>
      </c>
      <c r="P309" s="55" t="n">
        <f aca="false">IF(J309="","",MAX(0,J309-1.96*O309/100))</f>
        <v>0.331962172890499</v>
      </c>
      <c r="Q309" s="55" t="n">
        <f aca="false">IF(J309="","",MIN(1,J309+1.96*O309/100))</f>
        <v>0.496609255680929</v>
      </c>
      <c r="R309" s="32" t="str">
        <f aca="false">IF(L309="","",IF(ABS(L309)&lt;=O309,"Yes","No"))</f>
        <v>Yes</v>
      </c>
      <c r="S309" s="32" t="str">
        <f aca="false">IF(L309="","",IF(ABS(L309)&lt;=1.96*O309,"Yes","No"))</f>
        <v>Yes</v>
      </c>
      <c r="T309" s="54" t="n">
        <f aca="false">IF(D309="","",ROUND(SQRT(((D309+G309)*O309/100)^2+(J309*(D309+G309)*0.07933)^2),0))</f>
        <v>56</v>
      </c>
      <c r="U309" s="32"/>
    </row>
    <row r="310" customFormat="false" ht="15" hidden="false" customHeight="false" outlineLevel="0" collapsed="false">
      <c r="A310" s="32" t="s">
        <v>386</v>
      </c>
      <c r="B310" s="32" t="s">
        <v>488</v>
      </c>
      <c r="C310" s="32" t="s">
        <v>492</v>
      </c>
      <c r="D310" s="54" t="n">
        <v>421</v>
      </c>
      <c r="E310" s="54"/>
      <c r="F310" s="65" t="str">
        <f aca="false">IF(E310="","",D310-E310)</f>
        <v/>
      </c>
      <c r="G310" s="54" t="n">
        <v>585</v>
      </c>
      <c r="H310" s="54"/>
      <c r="I310" s="65" t="str">
        <f aca="false">IF(H310="","",G310-H310)</f>
        <v/>
      </c>
      <c r="J310" s="55" t="n">
        <f aca="false">IF(OR(D310="",D310+G310=0),"",D310/(D310+G310))</f>
        <v>0.418489065606362</v>
      </c>
      <c r="K310" s="55" t="str">
        <f aca="false">IF(E310="","",E310/(E310+H310))</f>
        <v/>
      </c>
      <c r="L310" s="66" t="str">
        <f aca="false">IF(OR(K310="",J310=""),"",(J310-K310)*100)</f>
        <v/>
      </c>
      <c r="M310" s="36" t="n">
        <v>3.65589688951442</v>
      </c>
      <c r="N310" s="36" t="n">
        <v>2.06783357809369</v>
      </c>
      <c r="O310" s="36" t="n">
        <f aca="false">SQRT(M310^2+N310^2)</f>
        <v>4.20018068342934</v>
      </c>
      <c r="P310" s="55" t="n">
        <f aca="false">IF(J310="","",MAX(0,J310-1.96*O310/100))</f>
        <v>0.336165524211147</v>
      </c>
      <c r="Q310" s="55" t="n">
        <f aca="false">IF(J310="","",MIN(1,J310+1.96*O310/100))</f>
        <v>0.500812607001577</v>
      </c>
      <c r="R310" s="32" t="str">
        <f aca="false">IF(L310="","",IF(ABS(L310)&lt;=O310,"Yes","No"))</f>
        <v/>
      </c>
      <c r="S310" s="32" t="str">
        <f aca="false">IF(L310="","",IF(ABS(L310)&lt;=1.96*O310,"Yes","No"))</f>
        <v/>
      </c>
      <c r="T310" s="54" t="n">
        <f aca="false">IF(D310="","",ROUND(SQRT(((D310+G310)*O310/100)^2+(J310*(D310+G310)*0.07933)^2),0))</f>
        <v>54</v>
      </c>
      <c r="U310" s="32" t="s">
        <v>735</v>
      </c>
    </row>
    <row r="311" customFormat="false" ht="15" hidden="false" customHeight="false" outlineLevel="0" collapsed="false">
      <c r="A311" s="32" t="s">
        <v>386</v>
      </c>
      <c r="B311" s="32" t="s">
        <v>493</v>
      </c>
      <c r="C311" s="32" t="s">
        <v>494</v>
      </c>
      <c r="D311" s="54" t="n">
        <v>462</v>
      </c>
      <c r="E311" s="54" t="n">
        <v>508</v>
      </c>
      <c r="F311" s="65" t="n">
        <f aca="false">IF(E311="","",D311-E311)</f>
        <v>-46</v>
      </c>
      <c r="G311" s="54" t="n">
        <v>442</v>
      </c>
      <c r="H311" s="54" t="n">
        <v>437</v>
      </c>
      <c r="I311" s="65" t="n">
        <f aca="false">IF(H311="","",G311-H311)</f>
        <v>5</v>
      </c>
      <c r="J311" s="55" t="n">
        <f aca="false">IF(OR(D311="",D311+G311=0),"",D311/(D311+G311))</f>
        <v>0.511061946902655</v>
      </c>
      <c r="K311" s="55" t="n">
        <f aca="false">IF(E311="","",E311/(E311+H311))</f>
        <v>0.537566137566138</v>
      </c>
      <c r="L311" s="66" t="n">
        <f aca="false">IF(OR(K311="",J311=""),"",(J311-K311)*100)</f>
        <v>-2.65041906634828</v>
      </c>
      <c r="M311" s="36" t="n">
        <v>3.65589688951442</v>
      </c>
      <c r="N311" s="36" t="n">
        <v>2.06783357809369</v>
      </c>
      <c r="O311" s="36" t="n">
        <f aca="false">SQRT(M311^2+N311^2)</f>
        <v>4.20018068342934</v>
      </c>
      <c r="P311" s="55" t="n">
        <f aca="false">IF(J311="","",MAX(0,J311-1.96*O311/100))</f>
        <v>0.42873840550744</v>
      </c>
      <c r="Q311" s="55" t="n">
        <f aca="false">IF(J311="","",MIN(1,J311+1.96*O311/100))</f>
        <v>0.59338548829787</v>
      </c>
      <c r="R311" s="32" t="str">
        <f aca="false">IF(L311="","",IF(ABS(L311)&lt;=O311,"Yes","No"))</f>
        <v>Yes</v>
      </c>
      <c r="S311" s="32" t="str">
        <f aca="false">IF(L311="","",IF(ABS(L311)&lt;=1.96*O311,"Yes","No"))</f>
        <v>Yes</v>
      </c>
      <c r="T311" s="54" t="n">
        <f aca="false">IF(D311="","",ROUND(SQRT(((D311+G311)*O311/100)^2+(J311*(D311+G311)*0.07933)^2),0))</f>
        <v>53</v>
      </c>
      <c r="U311" s="32"/>
    </row>
    <row r="312" customFormat="false" ht="15" hidden="false" customHeight="false" outlineLevel="0" collapsed="false">
      <c r="A312" s="32" t="s">
        <v>386</v>
      </c>
      <c r="B312" s="32" t="s">
        <v>493</v>
      </c>
      <c r="C312" s="32" t="s">
        <v>495</v>
      </c>
      <c r="D312" s="54" t="n">
        <v>505</v>
      </c>
      <c r="E312" s="54" t="n">
        <v>524</v>
      </c>
      <c r="F312" s="65" t="n">
        <f aca="false">IF(E312="","",D312-E312)</f>
        <v>-19</v>
      </c>
      <c r="G312" s="54" t="n">
        <v>584</v>
      </c>
      <c r="H312" s="54" t="n">
        <v>659</v>
      </c>
      <c r="I312" s="65" t="n">
        <f aca="false">IF(H312="","",G312-H312)</f>
        <v>-75</v>
      </c>
      <c r="J312" s="55" t="n">
        <f aca="false">IF(OR(D312="",D312+G312=0),"",D312/(D312+G312))</f>
        <v>0.463728191000918</v>
      </c>
      <c r="K312" s="55" t="n">
        <f aca="false">IF(E312="","",E312/(E312+H312))</f>
        <v>0.442941673710905</v>
      </c>
      <c r="L312" s="66" t="n">
        <f aca="false">IF(OR(K312="",J312=""),"",(J312-K312)*100)</f>
        <v>2.07865172900138</v>
      </c>
      <c r="M312" s="36" t="n">
        <v>3.65589688951442</v>
      </c>
      <c r="N312" s="36" t="n">
        <v>2.06783357809369</v>
      </c>
      <c r="O312" s="36" t="n">
        <f aca="false">SQRT(M312^2+N312^2)</f>
        <v>4.20018068342934</v>
      </c>
      <c r="P312" s="55" t="n">
        <f aca="false">IF(J312="","",MAX(0,J312-1.96*O312/100))</f>
        <v>0.381404649605703</v>
      </c>
      <c r="Q312" s="55" t="n">
        <f aca="false">IF(J312="","",MIN(1,J312+1.96*O312/100))</f>
        <v>0.546051732396133</v>
      </c>
      <c r="R312" s="32" t="str">
        <f aca="false">IF(L312="","",IF(ABS(L312)&lt;=O312,"Yes","No"))</f>
        <v>Yes</v>
      </c>
      <c r="S312" s="32" t="str">
        <f aca="false">IF(L312="","",IF(ABS(L312)&lt;=1.96*O312,"Yes","No"))</f>
        <v>Yes</v>
      </c>
      <c r="T312" s="54" t="n">
        <f aca="false">IF(D312="","",ROUND(SQRT(((D312+G312)*O312/100)^2+(J312*(D312+G312)*0.07933)^2),0))</f>
        <v>61</v>
      </c>
      <c r="U312" s="32"/>
    </row>
    <row r="313" customFormat="false" ht="15" hidden="false" customHeight="false" outlineLevel="0" collapsed="false">
      <c r="A313" s="32" t="s">
        <v>386</v>
      </c>
      <c r="B313" s="32" t="s">
        <v>493</v>
      </c>
      <c r="C313" s="32" t="s">
        <v>496</v>
      </c>
      <c r="D313" s="54" t="n">
        <v>247</v>
      </c>
      <c r="E313" s="54"/>
      <c r="F313" s="65" t="str">
        <f aca="false">IF(E313="","",D313-E313)</f>
        <v/>
      </c>
      <c r="G313" s="54" t="n">
        <v>259</v>
      </c>
      <c r="H313" s="54"/>
      <c r="I313" s="65" t="str">
        <f aca="false">IF(H313="","",G313-H313)</f>
        <v/>
      </c>
      <c r="J313" s="55" t="n">
        <f aca="false">IF(OR(D313="",D313+G313=0),"",D313/(D313+G313))</f>
        <v>0.488142292490119</v>
      </c>
      <c r="K313" s="55" t="str">
        <f aca="false">IF(E313="","",E313/(E313+H313))</f>
        <v/>
      </c>
      <c r="L313" s="66" t="str">
        <f aca="false">IF(OR(K313="",J313=""),"",(J313-K313)*100)</f>
        <v/>
      </c>
      <c r="M313" s="36" t="n">
        <v>4.97515959270172</v>
      </c>
      <c r="N313" s="36" t="n">
        <v>2.06783357809369</v>
      </c>
      <c r="O313" s="36" t="n">
        <f aca="false">SQRT(M313^2+N313^2)</f>
        <v>5.38777771252152</v>
      </c>
      <c r="P313" s="55" t="n">
        <f aca="false">IF(J313="","",MAX(0,J313-1.96*O313/100))</f>
        <v>0.382541849324697</v>
      </c>
      <c r="Q313" s="55" t="n">
        <f aca="false">IF(J313="","",MIN(1,J313+1.96*O313/100))</f>
        <v>0.593742735655541</v>
      </c>
      <c r="R313" s="32" t="str">
        <f aca="false">IF(L313="","",IF(ABS(L313)&lt;=O313,"Yes","No"))</f>
        <v/>
      </c>
      <c r="S313" s="32" t="str">
        <f aca="false">IF(L313="","",IF(ABS(L313)&lt;=1.96*O313,"Yes","No"))</f>
        <v/>
      </c>
      <c r="T313" s="54" t="n">
        <f aca="false">IF(D313="","",ROUND(SQRT(((D313+G313)*O313/100)^2+(J313*(D313+G313)*0.12018)^2),0))</f>
        <v>40</v>
      </c>
      <c r="U313" s="32" t="s">
        <v>735</v>
      </c>
    </row>
    <row r="314" customFormat="false" ht="15" hidden="false" customHeight="false" outlineLevel="0" collapsed="false">
      <c r="A314" s="32" t="s">
        <v>386</v>
      </c>
      <c r="B314" s="32" t="s">
        <v>493</v>
      </c>
      <c r="C314" s="32" t="s">
        <v>497</v>
      </c>
      <c r="D314" s="54" t="n">
        <v>371</v>
      </c>
      <c r="E314" s="54" t="n">
        <v>394</v>
      </c>
      <c r="F314" s="65" t="n">
        <f aca="false">IF(E314="","",D314-E314)</f>
        <v>-23</v>
      </c>
      <c r="G314" s="54" t="n">
        <v>352</v>
      </c>
      <c r="H314" s="54" t="n">
        <v>360</v>
      </c>
      <c r="I314" s="65" t="n">
        <f aca="false">IF(H314="","",G314-H314)</f>
        <v>-8</v>
      </c>
      <c r="J314" s="55" t="n">
        <f aca="false">IF(OR(D314="",D314+G314=0),"",D314/(D314+G314))</f>
        <v>0.51313969571231</v>
      </c>
      <c r="K314" s="55" t="n">
        <f aca="false">IF(E314="","",E314/(E314+H314))</f>
        <v>0.522546419098143</v>
      </c>
      <c r="L314" s="66" t="n">
        <f aca="false">IF(OR(K314="",J314=""),"",(J314-K314)*100)</f>
        <v>-0.940672338583348</v>
      </c>
      <c r="M314" s="36" t="n">
        <v>3.80517164421398</v>
      </c>
      <c r="N314" s="36" t="n">
        <v>2.06783357809369</v>
      </c>
      <c r="O314" s="36" t="n">
        <f aca="false">SQRT(M314^2+N314^2)</f>
        <v>4.33073515105944</v>
      </c>
      <c r="P314" s="55" t="n">
        <f aca="false">IF(J314="","",MAX(0,J314-1.96*O314/100))</f>
        <v>0.428257286751545</v>
      </c>
      <c r="Q314" s="55" t="n">
        <f aca="false">IF(J314="","",MIN(1,J314+1.96*O314/100))</f>
        <v>0.598022104673075</v>
      </c>
      <c r="R314" s="32" t="str">
        <f aca="false">IF(L314="","",IF(ABS(L314)&lt;=O314,"Yes","No"))</f>
        <v>Yes</v>
      </c>
      <c r="S314" s="32" t="str">
        <f aca="false">IF(L314="","",IF(ABS(L314)&lt;=1.96*O314,"Yes","No"))</f>
        <v>Yes</v>
      </c>
      <c r="T314" s="54" t="n">
        <f aca="false">IF(D314="","",ROUND(SQRT(((D314+G314)*O314/100)^2+(J314*(D314+G314)*0.07897)^2),0))</f>
        <v>43</v>
      </c>
      <c r="U314" s="32"/>
    </row>
    <row r="315" customFormat="false" ht="15" hidden="false" customHeight="false" outlineLevel="0" collapsed="false">
      <c r="A315" s="32" t="s">
        <v>386</v>
      </c>
      <c r="B315" s="32" t="s">
        <v>493</v>
      </c>
      <c r="C315" s="32" t="s">
        <v>498</v>
      </c>
      <c r="D315" s="54" t="n">
        <v>313</v>
      </c>
      <c r="E315" s="54" t="n">
        <v>350</v>
      </c>
      <c r="F315" s="65" t="n">
        <f aca="false">IF(E315="","",D315-E315)</f>
        <v>-37</v>
      </c>
      <c r="G315" s="54" t="n">
        <v>415</v>
      </c>
      <c r="H315" s="54" t="n">
        <v>475</v>
      </c>
      <c r="I315" s="65" t="n">
        <f aca="false">IF(H315="","",G315-H315)</f>
        <v>-60</v>
      </c>
      <c r="J315" s="55" t="n">
        <f aca="false">IF(OR(D315="",D315+G315=0),"",D315/(D315+G315))</f>
        <v>0.429945054945055</v>
      </c>
      <c r="K315" s="55" t="n">
        <f aca="false">IF(E315="","",E315/(E315+H315))</f>
        <v>0.424242424242424</v>
      </c>
      <c r="L315" s="66" t="n">
        <f aca="false">IF(OR(K315="",J315=""),"",(J315-K315)*100)</f>
        <v>0.570263070263072</v>
      </c>
      <c r="M315" s="36" t="n">
        <v>3.80517164421398</v>
      </c>
      <c r="N315" s="36" t="n">
        <v>2.06783357809369</v>
      </c>
      <c r="O315" s="36" t="n">
        <f aca="false">SQRT(M315^2+N315^2)</f>
        <v>4.33073515105944</v>
      </c>
      <c r="P315" s="55" t="n">
        <f aca="false">IF(J315="","",MAX(0,J315-1.96*O315/100))</f>
        <v>0.34506264598429</v>
      </c>
      <c r="Q315" s="55" t="n">
        <f aca="false">IF(J315="","",MIN(1,J315+1.96*O315/100))</f>
        <v>0.51482746390582</v>
      </c>
      <c r="R315" s="32" t="str">
        <f aca="false">IF(L315="","",IF(ABS(L315)&lt;=O315,"Yes","No"))</f>
        <v>Yes</v>
      </c>
      <c r="S315" s="32" t="str">
        <f aca="false">IF(L315="","",IF(ABS(L315)&lt;=1.96*O315,"Yes","No"))</f>
        <v>Yes</v>
      </c>
      <c r="T315" s="54" t="n">
        <f aca="false">IF(D315="","",ROUND(SQRT(((D315+G315)*O315/100)^2+(J315*(D315+G315)*0.07897)^2),0))</f>
        <v>40</v>
      </c>
      <c r="U315" s="32"/>
    </row>
    <row r="316" customFormat="false" ht="15" hidden="false" customHeight="false" outlineLevel="0" collapsed="false">
      <c r="A316" s="32" t="s">
        <v>386</v>
      </c>
      <c r="B316" s="32" t="s">
        <v>493</v>
      </c>
      <c r="C316" s="32" t="s">
        <v>499</v>
      </c>
      <c r="D316" s="54" t="n">
        <v>315</v>
      </c>
      <c r="E316" s="54"/>
      <c r="F316" s="65" t="str">
        <f aca="false">IF(E316="","",D316-E316)</f>
        <v/>
      </c>
      <c r="G316" s="54" t="n">
        <v>312</v>
      </c>
      <c r="H316" s="54"/>
      <c r="I316" s="65" t="str">
        <f aca="false">IF(H316="","",G316-H316)</f>
        <v/>
      </c>
      <c r="J316" s="55" t="n">
        <f aca="false">IF(OR(D316="",D316+G316=0),"",D316/(D316+G316))</f>
        <v>0.502392344497608</v>
      </c>
      <c r="K316" s="55" t="str">
        <f aca="false">IF(E316="","",E316/(E316+H316))</f>
        <v/>
      </c>
      <c r="L316" s="66" t="str">
        <f aca="false">IF(OR(K316="",J316=""),"",(J316-K316)*100)</f>
        <v/>
      </c>
      <c r="M316" s="36" t="n">
        <v>3.80517164421398</v>
      </c>
      <c r="N316" s="36" t="n">
        <v>2.06783357809369</v>
      </c>
      <c r="O316" s="36" t="n">
        <f aca="false">SQRT(M316^2+N316^2)</f>
        <v>4.33073515105944</v>
      </c>
      <c r="P316" s="55" t="n">
        <f aca="false">IF(J316="","",MAX(0,J316-1.96*O316/100))</f>
        <v>0.417509935536843</v>
      </c>
      <c r="Q316" s="55" t="n">
        <f aca="false">IF(J316="","",MIN(1,J316+1.96*O316/100))</f>
        <v>0.587274753458373</v>
      </c>
      <c r="R316" s="32" t="str">
        <f aca="false">IF(L316="","",IF(ABS(L316)&lt;=O316,"Yes","No"))</f>
        <v/>
      </c>
      <c r="S316" s="32" t="str">
        <f aca="false">IF(L316="","",IF(ABS(L316)&lt;=1.96*O316,"Yes","No"))</f>
        <v/>
      </c>
      <c r="T316" s="54" t="n">
        <f aca="false">IF(D316="","",ROUND(SQRT(((D316+G316)*O316/100)^2+(J316*(D316+G316)*0.07897)^2),0))</f>
        <v>37</v>
      </c>
      <c r="U316" s="32" t="s">
        <v>735</v>
      </c>
    </row>
    <row r="317" customFormat="false" ht="15" hidden="false" customHeight="false" outlineLevel="0" collapsed="false">
      <c r="A317" s="32" t="s">
        <v>386</v>
      </c>
      <c r="B317" s="32" t="s">
        <v>500</v>
      </c>
      <c r="C317" s="32" t="s">
        <v>501</v>
      </c>
      <c r="D317" s="54" t="n">
        <v>297</v>
      </c>
      <c r="E317" s="54" t="n">
        <v>327</v>
      </c>
      <c r="F317" s="65" t="n">
        <f aca="false">IF(E317="","",D317-E317)</f>
        <v>-30</v>
      </c>
      <c r="G317" s="54" t="n">
        <v>555</v>
      </c>
      <c r="H317" s="54" t="n">
        <v>610</v>
      </c>
      <c r="I317" s="65" t="n">
        <f aca="false">IF(H317="","",G317-H317)</f>
        <v>-55</v>
      </c>
      <c r="J317" s="55" t="n">
        <f aca="false">IF(OR(D317="",D317+G317=0),"",D317/(D317+G317))</f>
        <v>0.348591549295775</v>
      </c>
      <c r="K317" s="55" t="n">
        <f aca="false">IF(E317="","",E317/(E317+H317))</f>
        <v>0.348986125933831</v>
      </c>
      <c r="L317" s="66" t="n">
        <f aca="false">IF(OR(K317="",J317=""),"",(J317-K317)*100)</f>
        <v>-0.0394576638056754</v>
      </c>
      <c r="M317" s="36" t="n">
        <v>3.65589688951442</v>
      </c>
      <c r="N317" s="36" t="n">
        <v>2.06783357809369</v>
      </c>
      <c r="O317" s="36" t="n">
        <f aca="false">SQRT(M317^2+N317^2)</f>
        <v>4.20018068342934</v>
      </c>
      <c r="P317" s="55" t="n">
        <f aca="false">IF(J317="","",MAX(0,J317-1.96*O317/100))</f>
        <v>0.26626800790056</v>
      </c>
      <c r="Q317" s="55" t="n">
        <f aca="false">IF(J317="","",MIN(1,J317+1.96*O317/100))</f>
        <v>0.43091509069099</v>
      </c>
      <c r="R317" s="32" t="str">
        <f aca="false">IF(L317="","",IF(ABS(L317)&lt;=O317,"Yes","No"))</f>
        <v>Yes</v>
      </c>
      <c r="S317" s="32" t="str">
        <f aca="false">IF(L317="","",IF(ABS(L317)&lt;=1.96*O317,"Yes","No"))</f>
        <v>Yes</v>
      </c>
      <c r="T317" s="54" t="n">
        <f aca="false">IF(D317="","",ROUND(SQRT(((D317+G317)*O317/100)^2+(J317*(D317+G317)*0.07933)^2),0))</f>
        <v>43</v>
      </c>
      <c r="U317" s="32"/>
    </row>
    <row r="318" customFormat="false" ht="15" hidden="false" customHeight="false" outlineLevel="0" collapsed="false">
      <c r="A318" s="32" t="s">
        <v>386</v>
      </c>
      <c r="B318" s="32" t="s">
        <v>500</v>
      </c>
      <c r="C318" s="32" t="s">
        <v>502</v>
      </c>
      <c r="D318" s="54" t="n">
        <v>562</v>
      </c>
      <c r="E318" s="54" t="n">
        <v>654</v>
      </c>
      <c r="F318" s="65" t="n">
        <f aca="false">IF(E318="","",D318-E318)</f>
        <v>-92</v>
      </c>
      <c r="G318" s="54" t="n">
        <v>1072</v>
      </c>
      <c r="H318" s="54" t="n">
        <v>1185</v>
      </c>
      <c r="I318" s="65" t="n">
        <f aca="false">IF(H318="","",G318-H318)</f>
        <v>-113</v>
      </c>
      <c r="J318" s="55" t="n">
        <f aca="false">IF(OR(D318="",D318+G318=0),"",D318/(D318+G318))</f>
        <v>0.343941248470012</v>
      </c>
      <c r="K318" s="55" t="n">
        <f aca="false">IF(E318="","",E318/(E318+H318))</f>
        <v>0.355628058727569</v>
      </c>
      <c r="L318" s="66" t="n">
        <f aca="false">IF(OR(K318="",J318=""),"",(J318-K318)*100)</f>
        <v>-1.16868102575571</v>
      </c>
      <c r="M318" s="36" t="n">
        <v>3.65589688951442</v>
      </c>
      <c r="N318" s="36" t="n">
        <v>2.06783357809369</v>
      </c>
      <c r="O318" s="36" t="n">
        <f aca="false">SQRT(M318^2+N318^2)</f>
        <v>4.20018068342934</v>
      </c>
      <c r="P318" s="55" t="n">
        <f aca="false">IF(J318="","",MAX(0,J318-1.96*O318/100))</f>
        <v>0.261617707074797</v>
      </c>
      <c r="Q318" s="55" t="n">
        <f aca="false">IF(J318="","",MIN(1,J318+1.96*O318/100))</f>
        <v>0.426264789865227</v>
      </c>
      <c r="R318" s="32" t="str">
        <f aca="false">IF(L318="","",IF(ABS(L318)&lt;=O318,"Yes","No"))</f>
        <v>Yes</v>
      </c>
      <c r="S318" s="32" t="str">
        <f aca="false">IF(L318="","",IF(ABS(L318)&lt;=1.96*O318,"Yes","No"))</f>
        <v>Yes</v>
      </c>
      <c r="T318" s="54" t="n">
        <f aca="false">IF(D318="","",ROUND(SQRT(((D318+G318)*O318/100)^2+(J318*(D318+G318)*0.07933)^2),0))</f>
        <v>82</v>
      </c>
      <c r="U318" s="32"/>
    </row>
    <row r="319" customFormat="false" ht="15" hidden="false" customHeight="false" outlineLevel="0" collapsed="false">
      <c r="A319" s="32" t="s">
        <v>386</v>
      </c>
      <c r="B319" s="32" t="s">
        <v>500</v>
      </c>
      <c r="C319" s="32" t="s">
        <v>503</v>
      </c>
      <c r="D319" s="54" t="n">
        <v>407</v>
      </c>
      <c r="E319" s="54" t="n">
        <v>452</v>
      </c>
      <c r="F319" s="65" t="n">
        <f aca="false">IF(E319="","",D319-E319)</f>
        <v>-45</v>
      </c>
      <c r="G319" s="54" t="n">
        <v>809</v>
      </c>
      <c r="H319" s="54" t="n">
        <v>895</v>
      </c>
      <c r="I319" s="65" t="n">
        <f aca="false">IF(H319="","",G319-H319)</f>
        <v>-86</v>
      </c>
      <c r="J319" s="55" t="n">
        <f aca="false">IF(OR(D319="",D319+G319=0),"",D319/(D319+G319))</f>
        <v>0.334703947368421</v>
      </c>
      <c r="K319" s="55" t="n">
        <f aca="false">IF(E319="","",E319/(E319+H319))</f>
        <v>0.335560504825538</v>
      </c>
      <c r="L319" s="66" t="n">
        <f aca="false">IF(OR(K319="",J319=""),"",(J319-K319)*100)</f>
        <v>-0.0856557457117158</v>
      </c>
      <c r="M319" s="36" t="n">
        <v>3.65589688951442</v>
      </c>
      <c r="N319" s="36" t="n">
        <v>2.06783357809369</v>
      </c>
      <c r="O319" s="36" t="n">
        <f aca="false">SQRT(M319^2+N319^2)</f>
        <v>4.20018068342934</v>
      </c>
      <c r="P319" s="55" t="n">
        <f aca="false">IF(J319="","",MAX(0,J319-1.96*O319/100))</f>
        <v>0.252380405973206</v>
      </c>
      <c r="Q319" s="55" t="n">
        <f aca="false">IF(J319="","",MIN(1,J319+1.96*O319/100))</f>
        <v>0.417027488763636</v>
      </c>
      <c r="R319" s="32" t="str">
        <f aca="false">IF(L319="","",IF(ABS(L319)&lt;=O319,"Yes","No"))</f>
        <v>Yes</v>
      </c>
      <c r="S319" s="32" t="str">
        <f aca="false">IF(L319="","",IF(ABS(L319)&lt;=1.96*O319,"Yes","No"))</f>
        <v>Yes</v>
      </c>
      <c r="T319" s="54" t="n">
        <f aca="false">IF(D319="","",ROUND(SQRT(((D319+G319)*O319/100)^2+(J319*(D319+G319)*0.07933)^2),0))</f>
        <v>60</v>
      </c>
      <c r="U319" s="32"/>
    </row>
    <row r="320" customFormat="false" ht="15" hidden="false" customHeight="false" outlineLevel="0" collapsed="false">
      <c r="A320" s="32" t="s">
        <v>386</v>
      </c>
      <c r="B320" s="32" t="s">
        <v>500</v>
      </c>
      <c r="C320" s="32" t="s">
        <v>504</v>
      </c>
      <c r="D320" s="54" t="n">
        <v>198</v>
      </c>
      <c r="E320" s="54" t="n">
        <v>228</v>
      </c>
      <c r="F320" s="65" t="n">
        <f aca="false">IF(E320="","",D320-E320)</f>
        <v>-30</v>
      </c>
      <c r="G320" s="54" t="n">
        <v>374</v>
      </c>
      <c r="H320" s="54" t="n">
        <v>401</v>
      </c>
      <c r="I320" s="65" t="n">
        <f aca="false">IF(H320="","",G320-H320)</f>
        <v>-27</v>
      </c>
      <c r="J320" s="55" t="n">
        <f aca="false">IF(OR(D320="",D320+G320=0),"",D320/(D320+G320))</f>
        <v>0.346153846153846</v>
      </c>
      <c r="K320" s="55" t="n">
        <f aca="false">IF(E320="","",E320/(E320+H320))</f>
        <v>0.36248012718601</v>
      </c>
      <c r="L320" s="66" t="n">
        <f aca="false">IF(OR(K320="",J320=""),"",(J320-K320)*100)</f>
        <v>-1.63262810321634</v>
      </c>
      <c r="M320" s="36" t="n">
        <v>3.80517164421398</v>
      </c>
      <c r="N320" s="36" t="n">
        <v>2.06783357809369</v>
      </c>
      <c r="O320" s="36" t="n">
        <f aca="false">SQRT(M320^2+N320^2)</f>
        <v>4.33073515105944</v>
      </c>
      <c r="P320" s="55" t="n">
        <f aca="false">IF(J320="","",MAX(0,J320-1.96*O320/100))</f>
        <v>0.261271437193081</v>
      </c>
      <c r="Q320" s="55" t="n">
        <f aca="false">IF(J320="","",MIN(1,J320+1.96*O320/100))</f>
        <v>0.431036255114611</v>
      </c>
      <c r="R320" s="32" t="str">
        <f aca="false">IF(L320="","",IF(ABS(L320)&lt;=O320,"Yes","No"))</f>
        <v>Yes</v>
      </c>
      <c r="S320" s="32" t="str">
        <f aca="false">IF(L320="","",IF(ABS(L320)&lt;=1.96*O320,"Yes","No"))</f>
        <v>Yes</v>
      </c>
      <c r="T320" s="54" t="n">
        <f aca="false">IF(D320="","",ROUND(SQRT(((D320+G320)*O320/100)^2+(J320*(D320+G320)*0.07897)^2),0))</f>
        <v>29</v>
      </c>
      <c r="U320" s="32"/>
    </row>
    <row r="321" customFormat="false" ht="15" hidden="false" customHeight="false" outlineLevel="0" collapsed="false">
      <c r="A321" s="32" t="s">
        <v>386</v>
      </c>
      <c r="B321" s="32" t="s">
        <v>505</v>
      </c>
      <c r="C321" s="32" t="s">
        <v>506</v>
      </c>
      <c r="D321" s="54" t="n">
        <v>437</v>
      </c>
      <c r="E321" s="54" t="n">
        <v>477</v>
      </c>
      <c r="F321" s="65" t="n">
        <f aca="false">IF(E321="","",D321-E321)</f>
        <v>-40</v>
      </c>
      <c r="G321" s="54" t="n">
        <v>430</v>
      </c>
      <c r="H321" s="54" t="n">
        <v>476</v>
      </c>
      <c r="I321" s="65" t="n">
        <f aca="false">IF(H321="","",G321-H321)</f>
        <v>-46</v>
      </c>
      <c r="J321" s="55" t="n">
        <f aca="false">IF(OR(D321="",D321+G321=0),"",D321/(D321+G321))</f>
        <v>0.5040369088812</v>
      </c>
      <c r="K321" s="55" t="n">
        <f aca="false">IF(E321="","",E321/(E321+H321))</f>
        <v>0.500524658971668</v>
      </c>
      <c r="L321" s="66" t="n">
        <f aca="false">IF(OR(K321="",J321=""),"",(J321-K321)*100)</f>
        <v>0.351224990953114</v>
      </c>
      <c r="M321" s="36" t="n">
        <v>3.65589688951442</v>
      </c>
      <c r="N321" s="36" t="n">
        <v>2.06783357809369</v>
      </c>
      <c r="O321" s="36" t="n">
        <f aca="false">SQRT(M321^2+N321^2)</f>
        <v>4.20018068342934</v>
      </c>
      <c r="P321" s="55" t="n">
        <f aca="false">IF(J321="","",MAX(0,J321-1.96*O321/100))</f>
        <v>0.421713367485985</v>
      </c>
      <c r="Q321" s="55" t="n">
        <f aca="false">IF(J321="","",MIN(1,J321+1.96*O321/100))</f>
        <v>0.586360450276415</v>
      </c>
      <c r="R321" s="32" t="str">
        <f aca="false">IF(L321="","",IF(ABS(L321)&lt;=O321,"Yes","No"))</f>
        <v>Yes</v>
      </c>
      <c r="S321" s="32" t="str">
        <f aca="false">IF(L321="","",IF(ABS(L321)&lt;=1.96*O321,"Yes","No"))</f>
        <v>Yes</v>
      </c>
      <c r="T321" s="54" t="n">
        <f aca="false">IF(D321="","",ROUND(SQRT(((D321+G321)*O321/100)^2+(J321*(D321+G321)*0.07933)^2),0))</f>
        <v>50</v>
      </c>
      <c r="U321" s="32"/>
    </row>
    <row r="322" customFormat="false" ht="15" hidden="false" customHeight="false" outlineLevel="0" collapsed="false">
      <c r="A322" s="32" t="s">
        <v>386</v>
      </c>
      <c r="B322" s="32" t="s">
        <v>505</v>
      </c>
      <c r="C322" s="32" t="s">
        <v>507</v>
      </c>
      <c r="D322" s="54" t="n">
        <v>341</v>
      </c>
      <c r="E322" s="54" t="n">
        <v>428</v>
      </c>
      <c r="F322" s="65" t="n">
        <f aca="false">IF(E322="","",D322-E322)</f>
        <v>-87</v>
      </c>
      <c r="G322" s="54" t="n">
        <v>362</v>
      </c>
      <c r="H322" s="54" t="n">
        <v>350</v>
      </c>
      <c r="I322" s="65" t="n">
        <f aca="false">IF(H322="","",G322-H322)</f>
        <v>12</v>
      </c>
      <c r="J322" s="55" t="n">
        <f aca="false">IF(OR(D322="",D322+G322=0),"",D322/(D322+G322))</f>
        <v>0.485064011379801</v>
      </c>
      <c r="K322" s="55" t="n">
        <f aca="false">IF(E322="","",E322/(E322+H322))</f>
        <v>0.55012853470437</v>
      </c>
      <c r="L322" s="66" t="n">
        <f aca="false">IF(OR(K322="",J322=""),"",(J322-K322)*100)</f>
        <v>-6.50645233245693</v>
      </c>
      <c r="M322" s="36" t="n">
        <v>3.80517164421398</v>
      </c>
      <c r="N322" s="36" t="n">
        <v>2.06783357809369</v>
      </c>
      <c r="O322" s="36" t="n">
        <f aca="false">SQRT(M322^2+N322^2)</f>
        <v>4.33073515105944</v>
      </c>
      <c r="P322" s="55" t="n">
        <f aca="false">IF(J322="","",MAX(0,J322-1.96*O322/100))</f>
        <v>0.400181602419036</v>
      </c>
      <c r="Q322" s="55" t="n">
        <f aca="false">IF(J322="","",MIN(1,J322+1.96*O322/100))</f>
        <v>0.569946420340566</v>
      </c>
      <c r="R322" s="32" t="str">
        <f aca="false">IF(L322="","",IF(ABS(L322)&lt;=O322,"Yes","No"))</f>
        <v>No</v>
      </c>
      <c r="S322" s="32" t="str">
        <f aca="false">IF(L322="","",IF(ABS(L322)&lt;=1.96*O322,"Yes","No"))</f>
        <v>Yes</v>
      </c>
      <c r="T322" s="54" t="n">
        <f aca="false">IF(D322="","",ROUND(SQRT(((D322+G322)*O322/100)^2+(J322*(D322+G322)*0.07897)^2),0))</f>
        <v>41</v>
      </c>
      <c r="U322" s="32"/>
    </row>
    <row r="323" customFormat="false" ht="15" hidden="false" customHeight="false" outlineLevel="0" collapsed="false">
      <c r="A323" s="32" t="s">
        <v>386</v>
      </c>
      <c r="B323" s="32" t="s">
        <v>505</v>
      </c>
      <c r="C323" s="32" t="s">
        <v>508</v>
      </c>
      <c r="D323" s="54" t="n">
        <v>312</v>
      </c>
      <c r="E323" s="54" t="n">
        <v>367</v>
      </c>
      <c r="F323" s="65" t="n">
        <f aca="false">IF(E323="","",D323-E323)</f>
        <v>-55</v>
      </c>
      <c r="G323" s="54" t="n">
        <v>341</v>
      </c>
      <c r="H323" s="54" t="n">
        <v>362</v>
      </c>
      <c r="I323" s="65" t="n">
        <f aca="false">IF(H323="","",G323-H323)</f>
        <v>-21</v>
      </c>
      <c r="J323" s="55" t="n">
        <f aca="false">IF(OR(D323="",D323+G323=0),"",D323/(D323+G323))</f>
        <v>0.477794793261868</v>
      </c>
      <c r="K323" s="55" t="n">
        <f aca="false">IF(E323="","",E323/(E323+H323))</f>
        <v>0.503429355281207</v>
      </c>
      <c r="L323" s="66" t="n">
        <f aca="false">IF(OR(K323="",J323=""),"",(J323-K323)*100)</f>
        <v>-2.56345620193388</v>
      </c>
      <c r="M323" s="36" t="n">
        <v>3.80517164421398</v>
      </c>
      <c r="N323" s="36" t="n">
        <v>2.06783357809369</v>
      </c>
      <c r="O323" s="36" t="n">
        <f aca="false">SQRT(M323^2+N323^2)</f>
        <v>4.33073515105944</v>
      </c>
      <c r="P323" s="55" t="n">
        <f aca="false">IF(J323="","",MAX(0,J323-1.96*O323/100))</f>
        <v>0.392912384301103</v>
      </c>
      <c r="Q323" s="55" t="n">
        <f aca="false">IF(J323="","",MIN(1,J323+1.96*O323/100))</f>
        <v>0.562677202222633</v>
      </c>
      <c r="R323" s="32" t="str">
        <f aca="false">IF(L323="","",IF(ABS(L323)&lt;=O323,"Yes","No"))</f>
        <v>Yes</v>
      </c>
      <c r="S323" s="32" t="str">
        <f aca="false">IF(L323="","",IF(ABS(L323)&lt;=1.96*O323,"Yes","No"))</f>
        <v>Yes</v>
      </c>
      <c r="T323" s="54" t="n">
        <f aca="false">IF(D323="","",ROUND(SQRT(((D323+G323)*O323/100)^2+(J323*(D323+G323)*0.07897)^2),0))</f>
        <v>38</v>
      </c>
      <c r="U323" s="32"/>
    </row>
    <row r="324" customFormat="false" ht="15" hidden="false" customHeight="false" outlineLevel="0" collapsed="false">
      <c r="A324" s="32" t="s">
        <v>386</v>
      </c>
      <c r="B324" s="32" t="s">
        <v>509</v>
      </c>
      <c r="C324" s="32" t="s">
        <v>510</v>
      </c>
      <c r="D324" s="54" t="n">
        <v>151</v>
      </c>
      <c r="E324" s="54" t="n">
        <v>168</v>
      </c>
      <c r="F324" s="65" t="n">
        <f aca="false">IF(E324="","",D324-E324)</f>
        <v>-17</v>
      </c>
      <c r="G324" s="54" t="n">
        <v>178</v>
      </c>
      <c r="H324" s="54" t="n">
        <v>194</v>
      </c>
      <c r="I324" s="65" t="n">
        <f aca="false">IF(H324="","",G324-H324)</f>
        <v>-16</v>
      </c>
      <c r="J324" s="55" t="n">
        <f aca="false">IF(OR(D324="",D324+G324=0),"",D324/(D324+G324))</f>
        <v>0.458966565349544</v>
      </c>
      <c r="K324" s="55" t="n">
        <f aca="false">IF(E324="","",E324/(E324+H324))</f>
        <v>0.464088397790055</v>
      </c>
      <c r="L324" s="66" t="n">
        <f aca="false">IF(OR(K324="",J324=""),"",(J324-K324)*100)</f>
        <v>-0.512183244051118</v>
      </c>
      <c r="M324" s="36" t="n">
        <v>4.97515959270172</v>
      </c>
      <c r="N324" s="36" t="n">
        <v>2.06783357809369</v>
      </c>
      <c r="O324" s="36" t="n">
        <f aca="false">SQRT(M324^2+N324^2)</f>
        <v>5.38777771252152</v>
      </c>
      <c r="P324" s="55" t="n">
        <f aca="false">IF(J324="","",MAX(0,J324-1.96*O324/100))</f>
        <v>0.353366122184122</v>
      </c>
      <c r="Q324" s="55" t="n">
        <f aca="false">IF(J324="","",MIN(1,J324+1.96*O324/100))</f>
        <v>0.564567008514966</v>
      </c>
      <c r="R324" s="32" t="str">
        <f aca="false">IF(L324="","",IF(ABS(L324)&lt;=O324,"Yes","No"))</f>
        <v>Yes</v>
      </c>
      <c r="S324" s="32" t="str">
        <f aca="false">IF(L324="","",IF(ABS(L324)&lt;=1.96*O324,"Yes","No"))</f>
        <v>Yes</v>
      </c>
      <c r="T324" s="54" t="n">
        <f aca="false">IF(D324="","",ROUND(SQRT(((D324+G324)*O324/100)^2+(J324*(D324+G324)*0.12018)^2),0))</f>
        <v>25</v>
      </c>
      <c r="U324" s="32"/>
    </row>
    <row r="325" customFormat="false" ht="15" hidden="false" customHeight="false" outlineLevel="0" collapsed="false">
      <c r="A325" s="32" t="s">
        <v>386</v>
      </c>
      <c r="B325" s="32" t="s">
        <v>509</v>
      </c>
      <c r="C325" s="32" t="s">
        <v>511</v>
      </c>
      <c r="D325" s="54" t="n">
        <v>430</v>
      </c>
      <c r="E325" s="54" t="n">
        <v>476</v>
      </c>
      <c r="F325" s="65" t="n">
        <f aca="false">IF(E325="","",D325-E325)</f>
        <v>-46</v>
      </c>
      <c r="G325" s="54" t="n">
        <v>416</v>
      </c>
      <c r="H325" s="54" t="n">
        <v>440</v>
      </c>
      <c r="I325" s="65" t="n">
        <f aca="false">IF(H325="","",G325-H325)</f>
        <v>-24</v>
      </c>
      <c r="J325" s="55" t="n">
        <f aca="false">IF(OR(D325="",D325+G325=0),"",D325/(D325+G325))</f>
        <v>0.508274231678487</v>
      </c>
      <c r="K325" s="55" t="n">
        <f aca="false">IF(E325="","",E325/(E325+H325))</f>
        <v>0.519650655021834</v>
      </c>
      <c r="L325" s="66" t="n">
        <f aca="false">IF(OR(K325="",J325=""),"",(J325-K325)*100)</f>
        <v>-1.13764233433471</v>
      </c>
      <c r="M325" s="36" t="n">
        <v>3.65589688951442</v>
      </c>
      <c r="N325" s="36" t="n">
        <v>2.06783357809369</v>
      </c>
      <c r="O325" s="36" t="n">
        <f aca="false">SQRT(M325^2+N325^2)</f>
        <v>4.20018068342934</v>
      </c>
      <c r="P325" s="55" t="n">
        <f aca="false">IF(J325="","",MAX(0,J325-1.96*O325/100))</f>
        <v>0.425950690283272</v>
      </c>
      <c r="Q325" s="55" t="n">
        <f aca="false">IF(J325="","",MIN(1,J325+1.96*O325/100))</f>
        <v>0.590597773073702</v>
      </c>
      <c r="R325" s="32" t="str">
        <f aca="false">IF(L325="","",IF(ABS(L325)&lt;=O325,"Yes","No"))</f>
        <v>Yes</v>
      </c>
      <c r="S325" s="32" t="str">
        <f aca="false">IF(L325="","",IF(ABS(L325)&lt;=1.96*O325,"Yes","No"))</f>
        <v>Yes</v>
      </c>
      <c r="T325" s="54" t="n">
        <f aca="false">IF(D325="","",ROUND(SQRT(((D325+G325)*O325/100)^2+(J325*(D325+G325)*0.07933)^2),0))</f>
        <v>49</v>
      </c>
      <c r="U325" s="32"/>
    </row>
    <row r="326" customFormat="false" ht="15" hidden="false" customHeight="false" outlineLevel="0" collapsed="false">
      <c r="A326" s="32" t="s">
        <v>386</v>
      </c>
      <c r="B326" s="32" t="s">
        <v>512</v>
      </c>
      <c r="C326" s="32" t="s">
        <v>513</v>
      </c>
      <c r="D326" s="54" t="n">
        <v>423</v>
      </c>
      <c r="E326" s="54" t="n">
        <v>471</v>
      </c>
      <c r="F326" s="65" t="n">
        <f aca="false">IF(E326="","",D326-E326)</f>
        <v>-48</v>
      </c>
      <c r="G326" s="54" t="n">
        <v>501</v>
      </c>
      <c r="H326" s="54" t="n">
        <v>484</v>
      </c>
      <c r="I326" s="65" t="n">
        <f aca="false">IF(H326="","",G326-H326)</f>
        <v>17</v>
      </c>
      <c r="J326" s="55" t="n">
        <f aca="false">IF(OR(D326="",D326+G326=0),"",D326/(D326+G326))</f>
        <v>0.457792207792208</v>
      </c>
      <c r="K326" s="55" t="n">
        <f aca="false">IF(E326="","",E326/(E326+H326))</f>
        <v>0.493193717277487</v>
      </c>
      <c r="L326" s="66" t="n">
        <f aca="false">IF(OR(K326="",J326=""),"",(J326-K326)*100)</f>
        <v>-3.54015094852791</v>
      </c>
      <c r="M326" s="36" t="n">
        <v>3.65589688951442</v>
      </c>
      <c r="N326" s="36" t="n">
        <v>2.06783357809369</v>
      </c>
      <c r="O326" s="36" t="n">
        <f aca="false">SQRT(M326^2+N326^2)</f>
        <v>4.20018068342934</v>
      </c>
      <c r="P326" s="55" t="n">
        <f aca="false">IF(J326="","",MAX(0,J326-1.96*O326/100))</f>
        <v>0.375468666396993</v>
      </c>
      <c r="Q326" s="55" t="n">
        <f aca="false">IF(J326="","",MIN(1,J326+1.96*O326/100))</f>
        <v>0.540115749187423</v>
      </c>
      <c r="R326" s="32" t="str">
        <f aca="false">IF(L326="","",IF(ABS(L326)&lt;=O326,"Yes","No"))</f>
        <v>Yes</v>
      </c>
      <c r="S326" s="32" t="str">
        <f aca="false">IF(L326="","",IF(ABS(L326)&lt;=1.96*O326,"Yes","No"))</f>
        <v>Yes</v>
      </c>
      <c r="T326" s="54" t="n">
        <f aca="false">IF(D326="","",ROUND(SQRT(((D326+G326)*O326/100)^2+(J326*(D326+G326)*0.07933)^2),0))</f>
        <v>51</v>
      </c>
      <c r="U326" s="32"/>
    </row>
    <row r="327" customFormat="false" ht="15" hidden="false" customHeight="false" outlineLevel="0" collapsed="false">
      <c r="A327" s="32" t="s">
        <v>386</v>
      </c>
      <c r="B327" s="32" t="s">
        <v>512</v>
      </c>
      <c r="C327" s="32" t="s">
        <v>514</v>
      </c>
      <c r="D327" s="54" t="n">
        <v>355</v>
      </c>
      <c r="E327" s="54" t="n">
        <v>423</v>
      </c>
      <c r="F327" s="65" t="n">
        <f aca="false">IF(E327="","",D327-E327)</f>
        <v>-68</v>
      </c>
      <c r="G327" s="54" t="n">
        <v>430</v>
      </c>
      <c r="H327" s="54" t="n">
        <v>411</v>
      </c>
      <c r="I327" s="65" t="n">
        <f aca="false">IF(H327="","",G327-H327)</f>
        <v>19</v>
      </c>
      <c r="J327" s="55" t="n">
        <f aca="false">IF(OR(D327="",D327+G327=0),"",D327/(D327+G327))</f>
        <v>0.452229299363057</v>
      </c>
      <c r="K327" s="55" t="n">
        <f aca="false">IF(E327="","",E327/(E327+H327))</f>
        <v>0.507194244604317</v>
      </c>
      <c r="L327" s="66" t="n">
        <f aca="false">IF(OR(K327="",J327=""),"",(J327-K327)*100)</f>
        <v>-5.49649452412592</v>
      </c>
      <c r="M327" s="36" t="n">
        <v>3.80517164421398</v>
      </c>
      <c r="N327" s="36" t="n">
        <v>2.06783357809369</v>
      </c>
      <c r="O327" s="36" t="n">
        <f aca="false">SQRT(M327^2+N327^2)</f>
        <v>4.33073515105944</v>
      </c>
      <c r="P327" s="55" t="n">
        <f aca="false">IF(J327="","",MAX(0,J327-1.96*O327/100))</f>
        <v>0.367346890402292</v>
      </c>
      <c r="Q327" s="55" t="n">
        <f aca="false">IF(J327="","",MIN(1,J327+1.96*O327/100))</f>
        <v>0.537111708323822</v>
      </c>
      <c r="R327" s="32" t="str">
        <f aca="false">IF(L327="","",IF(ABS(L327)&lt;=O327,"Yes","No"))</f>
        <v>No</v>
      </c>
      <c r="S327" s="32" t="str">
        <f aca="false">IF(L327="","",IF(ABS(L327)&lt;=1.96*O327,"Yes","No"))</f>
        <v>Yes</v>
      </c>
      <c r="T327" s="54" t="n">
        <f aca="false">IF(D327="","",ROUND(SQRT(((D327+G327)*O327/100)^2+(J327*(D327+G327)*0.07897)^2),0))</f>
        <v>44</v>
      </c>
      <c r="U327" s="32"/>
    </row>
    <row r="328" customFormat="false" ht="15" hidden="false" customHeight="false" outlineLevel="0" collapsed="false">
      <c r="A328" s="32" t="s">
        <v>386</v>
      </c>
      <c r="B328" s="32" t="s">
        <v>512</v>
      </c>
      <c r="C328" s="32" t="s">
        <v>515</v>
      </c>
      <c r="D328" s="54" t="n">
        <v>697</v>
      </c>
      <c r="E328" s="54" t="n">
        <v>874</v>
      </c>
      <c r="F328" s="65" t="n">
        <f aca="false">IF(E328="","",D328-E328)</f>
        <v>-177</v>
      </c>
      <c r="G328" s="54" t="n">
        <v>884</v>
      </c>
      <c r="H328" s="54" t="n">
        <v>886</v>
      </c>
      <c r="I328" s="65" t="n">
        <f aca="false">IF(H328="","",G328-H328)</f>
        <v>-2</v>
      </c>
      <c r="J328" s="55" t="n">
        <f aca="false">IF(OR(D328="",D328+G328=0),"",D328/(D328+G328))</f>
        <v>0.440860215053763</v>
      </c>
      <c r="K328" s="55" t="n">
        <f aca="false">IF(E328="","",E328/(E328+H328))</f>
        <v>0.496590909090909</v>
      </c>
      <c r="L328" s="66" t="n">
        <f aca="false">IF(OR(K328="",J328=""),"",(J328-K328)*100)</f>
        <v>-5.57306940371456</v>
      </c>
      <c r="M328" s="36" t="n">
        <v>3.65589688951442</v>
      </c>
      <c r="N328" s="36" t="n">
        <v>2.06783357809369</v>
      </c>
      <c r="O328" s="36" t="n">
        <f aca="false">SQRT(M328^2+N328^2)</f>
        <v>4.20018068342934</v>
      </c>
      <c r="P328" s="55" t="n">
        <f aca="false">IF(J328="","",MAX(0,J328-1.96*O328/100))</f>
        <v>0.358536673658548</v>
      </c>
      <c r="Q328" s="55" t="n">
        <f aca="false">IF(J328="","",MIN(1,J328+1.96*O328/100))</f>
        <v>0.523183756448979</v>
      </c>
      <c r="R328" s="32" t="str">
        <f aca="false">IF(L328="","",IF(ABS(L328)&lt;=O328,"Yes","No"))</f>
        <v>No</v>
      </c>
      <c r="S328" s="32" t="str">
        <f aca="false">IF(L328="","",IF(ABS(L328)&lt;=1.96*O328,"Yes","No"))</f>
        <v>Yes</v>
      </c>
      <c r="T328" s="54" t="n">
        <f aca="false">IF(D328="","",ROUND(SQRT(((D328+G328)*O328/100)^2+(J328*(D328+G328)*0.07933)^2),0))</f>
        <v>86</v>
      </c>
      <c r="U328" s="32"/>
    </row>
    <row r="329" customFormat="false" ht="15" hidden="false" customHeight="false" outlineLevel="0" collapsed="false">
      <c r="A329" s="32" t="s">
        <v>386</v>
      </c>
      <c r="B329" s="32" t="s">
        <v>512</v>
      </c>
      <c r="C329" s="32" t="s">
        <v>516</v>
      </c>
      <c r="D329" s="54" t="n">
        <v>152</v>
      </c>
      <c r="E329" s="54" t="n">
        <v>189</v>
      </c>
      <c r="F329" s="65" t="n">
        <f aca="false">IF(E329="","",D329-E329)</f>
        <v>-37</v>
      </c>
      <c r="G329" s="54" t="n">
        <v>189</v>
      </c>
      <c r="H329" s="54" t="n">
        <v>189</v>
      </c>
      <c r="I329" s="65" t="n">
        <f aca="false">IF(H329="","",G329-H329)</f>
        <v>0</v>
      </c>
      <c r="J329" s="55" t="n">
        <f aca="false">IF(OR(D329="",D329+G329=0),"",D329/(D329+G329))</f>
        <v>0.44574780058651</v>
      </c>
      <c r="K329" s="55" t="n">
        <f aca="false">IF(E329="","",E329/(E329+H329))</f>
        <v>0.5</v>
      </c>
      <c r="L329" s="66" t="n">
        <f aca="false">IF(OR(K329="",J329=""),"",(J329-K329)*100)</f>
        <v>-5.42521994134897</v>
      </c>
      <c r="M329" s="36" t="n">
        <v>4.97515959270172</v>
      </c>
      <c r="N329" s="36" t="n">
        <v>2.06783357809369</v>
      </c>
      <c r="O329" s="36" t="n">
        <f aca="false">SQRT(M329^2+N329^2)</f>
        <v>5.38777771252152</v>
      </c>
      <c r="P329" s="55" t="n">
        <f aca="false">IF(J329="","",MAX(0,J329-1.96*O329/100))</f>
        <v>0.340147357421088</v>
      </c>
      <c r="Q329" s="55" t="n">
        <f aca="false">IF(J329="","",MIN(1,J329+1.96*O329/100))</f>
        <v>0.551348243751932</v>
      </c>
      <c r="R329" s="32" t="str">
        <f aca="false">IF(L329="","",IF(ABS(L329)&lt;=O329,"Yes","No"))</f>
        <v>No</v>
      </c>
      <c r="S329" s="32" t="str">
        <f aca="false">IF(L329="","",IF(ABS(L329)&lt;=1.96*O329,"Yes","No"))</f>
        <v>Yes</v>
      </c>
      <c r="T329" s="54" t="n">
        <f aca="false">IF(D329="","",ROUND(SQRT(((D329+G329)*O329/100)^2+(J329*(D329+G329)*0.12018)^2),0))</f>
        <v>26</v>
      </c>
      <c r="U329" s="32"/>
    </row>
    <row r="330" customFormat="false" ht="15" hidden="false" customHeight="false" outlineLevel="0" collapsed="false">
      <c r="A330" s="32" t="s">
        <v>386</v>
      </c>
      <c r="B330" s="32" t="s">
        <v>517</v>
      </c>
      <c r="C330" s="32" t="s">
        <v>518</v>
      </c>
      <c r="D330" s="54" t="n">
        <v>489</v>
      </c>
      <c r="E330" s="54" t="n">
        <v>497</v>
      </c>
      <c r="F330" s="65" t="n">
        <f aca="false">IF(E330="","",D330-E330)</f>
        <v>-8</v>
      </c>
      <c r="G330" s="54" t="n">
        <v>477</v>
      </c>
      <c r="H330" s="54" t="n">
        <v>505</v>
      </c>
      <c r="I330" s="65" t="n">
        <f aca="false">IF(H330="","",G330-H330)</f>
        <v>-28</v>
      </c>
      <c r="J330" s="55" t="n">
        <f aca="false">IF(OR(D330="",D330+G330=0),"",D330/(D330+G330))</f>
        <v>0.506211180124224</v>
      </c>
      <c r="K330" s="55" t="n">
        <f aca="false">IF(E330="","",E330/(E330+H330))</f>
        <v>0.496007984031936</v>
      </c>
      <c r="L330" s="66" t="n">
        <f aca="false">IF(OR(K330="",J330=""),"",(J330-K330)*100)</f>
        <v>1.02031960922875</v>
      </c>
      <c r="M330" s="36" t="n">
        <v>3.65589688951442</v>
      </c>
      <c r="N330" s="36" t="n">
        <v>2.06783357809369</v>
      </c>
      <c r="O330" s="36" t="n">
        <f aca="false">SQRT(M330^2+N330^2)</f>
        <v>4.20018068342934</v>
      </c>
      <c r="P330" s="55" t="n">
        <f aca="false">IF(J330="","",MAX(0,J330-1.96*O330/100))</f>
        <v>0.423887638729009</v>
      </c>
      <c r="Q330" s="55" t="n">
        <f aca="false">IF(J330="","",MIN(1,J330+1.96*O330/100))</f>
        <v>0.588534721519439</v>
      </c>
      <c r="R330" s="32" t="str">
        <f aca="false">IF(L330="","",IF(ABS(L330)&lt;=O330,"Yes","No"))</f>
        <v>Yes</v>
      </c>
      <c r="S330" s="32" t="str">
        <f aca="false">IF(L330="","",IF(ABS(L330)&lt;=1.96*O330,"Yes","No"))</f>
        <v>Yes</v>
      </c>
      <c r="T330" s="54" t="n">
        <f aca="false">IF(D330="","",ROUND(SQRT(((D330+G330)*O330/100)^2+(J330*(D330+G330)*0.07933)^2),0))</f>
        <v>56</v>
      </c>
      <c r="U330" s="32"/>
    </row>
    <row r="331" customFormat="false" ht="15" hidden="false" customHeight="false" outlineLevel="0" collapsed="false">
      <c r="A331" s="32" t="s">
        <v>386</v>
      </c>
      <c r="B331" s="32" t="s">
        <v>517</v>
      </c>
      <c r="C331" s="32" t="s">
        <v>519</v>
      </c>
      <c r="D331" s="54" t="n">
        <v>356</v>
      </c>
      <c r="E331" s="54"/>
      <c r="F331" s="65" t="str">
        <f aca="false">IF(E331="","",D331-E331)</f>
        <v/>
      </c>
      <c r="G331" s="54" t="n">
        <v>321</v>
      </c>
      <c r="H331" s="54"/>
      <c r="I331" s="65" t="str">
        <f aca="false">IF(H331="","",G331-H331)</f>
        <v/>
      </c>
      <c r="J331" s="55" t="n">
        <f aca="false">IF(OR(D331="",D331+G331=0),"",D331/(D331+G331))</f>
        <v>0.525849335302807</v>
      </c>
      <c r="K331" s="55" t="str">
        <f aca="false">IF(E331="","",E331/(E331+H331))</f>
        <v/>
      </c>
      <c r="L331" s="66" t="str">
        <f aca="false">IF(OR(K331="",J331=""),"",(J331-K331)*100)</f>
        <v/>
      </c>
      <c r="M331" s="36" t="n">
        <v>3.80517164421398</v>
      </c>
      <c r="N331" s="36" t="n">
        <v>2.06783357809369</v>
      </c>
      <c r="O331" s="36" t="n">
        <f aca="false">SQRT(M331^2+N331^2)</f>
        <v>4.33073515105944</v>
      </c>
      <c r="P331" s="55" t="n">
        <f aca="false">IF(J331="","",MAX(0,J331-1.96*O331/100))</f>
        <v>0.440966926342041</v>
      </c>
      <c r="Q331" s="55" t="n">
        <f aca="false">IF(J331="","",MIN(1,J331+1.96*O331/100))</f>
        <v>0.610731744263572</v>
      </c>
      <c r="R331" s="32" t="str">
        <f aca="false">IF(L331="","",IF(ABS(L331)&lt;=O331,"Yes","No"))</f>
        <v/>
      </c>
      <c r="S331" s="32" t="str">
        <f aca="false">IF(L331="","",IF(ABS(L331)&lt;=1.96*O331,"Yes","No"))</f>
        <v/>
      </c>
      <c r="T331" s="54" t="n">
        <f aca="false">IF(D331="","",ROUND(SQRT(((D331+G331)*O331/100)^2+(J331*(D331+G331)*0.07897)^2),0))</f>
        <v>41</v>
      </c>
      <c r="U331" s="32" t="s">
        <v>735</v>
      </c>
    </row>
    <row r="332" customFormat="false" ht="15" hidden="false" customHeight="false" outlineLevel="0" collapsed="false">
      <c r="A332" s="32" t="s">
        <v>386</v>
      </c>
      <c r="B332" s="32" t="s">
        <v>517</v>
      </c>
      <c r="C332" s="32" t="s">
        <v>520</v>
      </c>
      <c r="D332" s="54" t="n">
        <v>531</v>
      </c>
      <c r="E332" s="54"/>
      <c r="F332" s="65" t="str">
        <f aca="false">IF(E332="","",D332-E332)</f>
        <v/>
      </c>
      <c r="G332" s="54" t="n">
        <v>504</v>
      </c>
      <c r="H332" s="54"/>
      <c r="I332" s="65" t="str">
        <f aca="false">IF(H332="","",G332-H332)</f>
        <v/>
      </c>
      <c r="J332" s="55" t="n">
        <f aca="false">IF(OR(D332="",D332+G332=0),"",D332/(D332+G332))</f>
        <v>0.51304347826087</v>
      </c>
      <c r="K332" s="55" t="str">
        <f aca="false">IF(E332="","",E332/(E332+H332))</f>
        <v/>
      </c>
      <c r="L332" s="66" t="str">
        <f aca="false">IF(OR(K332="",J332=""),"",(J332-K332)*100)</f>
        <v/>
      </c>
      <c r="M332" s="36" t="n">
        <v>3.65589688951442</v>
      </c>
      <c r="N332" s="36" t="n">
        <v>2.06783357809369</v>
      </c>
      <c r="O332" s="36" t="n">
        <f aca="false">SQRT(M332^2+N332^2)</f>
        <v>4.20018068342934</v>
      </c>
      <c r="P332" s="55" t="n">
        <f aca="false">IF(J332="","",MAX(0,J332-1.96*O332/100))</f>
        <v>0.430719936865655</v>
      </c>
      <c r="Q332" s="55" t="n">
        <f aca="false">IF(J332="","",MIN(1,J332+1.96*O332/100))</f>
        <v>0.595367019656085</v>
      </c>
      <c r="R332" s="32" t="str">
        <f aca="false">IF(L332="","",IF(ABS(L332)&lt;=O332,"Yes","No"))</f>
        <v/>
      </c>
      <c r="S332" s="32" t="str">
        <f aca="false">IF(L332="","",IF(ABS(L332)&lt;=1.96*O332,"Yes","No"))</f>
        <v/>
      </c>
      <c r="T332" s="54" t="n">
        <f aca="false">IF(D332="","",ROUND(SQRT(((D332+G332)*O332/100)^2+(J332*(D332+G332)*0.07933)^2),0))</f>
        <v>61</v>
      </c>
      <c r="U332" s="32" t="s">
        <v>735</v>
      </c>
    </row>
    <row r="333" customFormat="false" ht="15" hidden="false" customHeight="false" outlineLevel="0" collapsed="false">
      <c r="A333" s="32" t="s">
        <v>386</v>
      </c>
      <c r="B333" s="32" t="s">
        <v>517</v>
      </c>
      <c r="C333" s="32" t="s">
        <v>521</v>
      </c>
      <c r="D333" s="54" t="n">
        <v>578</v>
      </c>
      <c r="E333" s="54" t="n">
        <v>616</v>
      </c>
      <c r="F333" s="65" t="n">
        <f aca="false">IF(E333="","",D333-E333)</f>
        <v>-38</v>
      </c>
      <c r="G333" s="54" t="n">
        <v>502</v>
      </c>
      <c r="H333" s="54" t="n">
        <v>541</v>
      </c>
      <c r="I333" s="65" t="n">
        <f aca="false">IF(H333="","",G333-H333)</f>
        <v>-39</v>
      </c>
      <c r="J333" s="55" t="n">
        <f aca="false">IF(OR(D333="",D333+G333=0),"",D333/(D333+G333))</f>
        <v>0.535185185185185</v>
      </c>
      <c r="K333" s="55" t="n">
        <f aca="false">IF(E333="","",E333/(E333+H333))</f>
        <v>0.532411408815903</v>
      </c>
      <c r="L333" s="66" t="n">
        <f aca="false">IF(OR(K333="",J333=""),"",(J333-K333)*100)</f>
        <v>0.2773776369282</v>
      </c>
      <c r="M333" s="36" t="n">
        <v>3.65589688951442</v>
      </c>
      <c r="N333" s="36" t="n">
        <v>2.06783357809369</v>
      </c>
      <c r="O333" s="36" t="n">
        <f aca="false">SQRT(M333^2+N333^2)</f>
        <v>4.20018068342934</v>
      </c>
      <c r="P333" s="55" t="n">
        <f aca="false">IF(J333="","",MAX(0,J333-1.96*O333/100))</f>
        <v>0.45286164378997</v>
      </c>
      <c r="Q333" s="55" t="n">
        <f aca="false">IF(J333="","",MIN(1,J333+1.96*O333/100))</f>
        <v>0.6175087265804</v>
      </c>
      <c r="R333" s="32" t="str">
        <f aca="false">IF(L333="","",IF(ABS(L333)&lt;=O333,"Yes","No"))</f>
        <v>Yes</v>
      </c>
      <c r="S333" s="32" t="str">
        <f aca="false">IF(L333="","",IF(ABS(L333)&lt;=1.96*O333,"Yes","No"))</f>
        <v>Yes</v>
      </c>
      <c r="T333" s="54" t="n">
        <f aca="false">IF(D333="","",ROUND(SQRT(((D333+G333)*O333/100)^2+(J333*(D333+G333)*0.07933)^2),0))</f>
        <v>64</v>
      </c>
      <c r="U333" s="32"/>
    </row>
    <row r="334" customFormat="false" ht="15" hidden="false" customHeight="false" outlineLevel="0" collapsed="false">
      <c r="A334" s="32" t="s">
        <v>386</v>
      </c>
      <c r="B334" s="32" t="s">
        <v>517</v>
      </c>
      <c r="C334" s="32" t="s">
        <v>522</v>
      </c>
      <c r="D334" s="54" t="n">
        <v>825</v>
      </c>
      <c r="E334" s="54" t="n">
        <v>885</v>
      </c>
      <c r="F334" s="65" t="n">
        <f aca="false">IF(E334="","",D334-E334)</f>
        <v>-60</v>
      </c>
      <c r="G334" s="54" t="n">
        <v>819</v>
      </c>
      <c r="H334" s="54" t="n">
        <v>945</v>
      </c>
      <c r="I334" s="65" t="n">
        <f aca="false">IF(H334="","",G334-H334)</f>
        <v>-126</v>
      </c>
      <c r="J334" s="55" t="n">
        <f aca="false">IF(OR(D334="",D334+G334=0),"",D334/(D334+G334))</f>
        <v>0.501824817518248</v>
      </c>
      <c r="K334" s="55" t="n">
        <f aca="false">IF(E334="","",E334/(E334+H334))</f>
        <v>0.483606557377049</v>
      </c>
      <c r="L334" s="66" t="n">
        <f aca="false">IF(OR(K334="",J334=""),"",(J334-K334)*100)</f>
        <v>1.8218260141199</v>
      </c>
      <c r="M334" s="36" t="n">
        <v>3.65589688951442</v>
      </c>
      <c r="N334" s="36" t="n">
        <v>2.06783357809369</v>
      </c>
      <c r="O334" s="36" t="n">
        <f aca="false">SQRT(M334^2+N334^2)</f>
        <v>4.20018068342934</v>
      </c>
      <c r="P334" s="55" t="n">
        <f aca="false">IF(J334="","",MAX(0,J334-1.96*O334/100))</f>
        <v>0.419501276123033</v>
      </c>
      <c r="Q334" s="55" t="n">
        <f aca="false">IF(J334="","",MIN(1,J334+1.96*O334/100))</f>
        <v>0.584148358913463</v>
      </c>
      <c r="R334" s="32" t="str">
        <f aca="false">IF(L334="","",IF(ABS(L334)&lt;=O334,"Yes","No"))</f>
        <v>Yes</v>
      </c>
      <c r="S334" s="32" t="str">
        <f aca="false">IF(L334="","",IF(ABS(L334)&lt;=1.96*O334,"Yes","No"))</f>
        <v>Yes</v>
      </c>
      <c r="T334" s="54" t="n">
        <f aca="false">IF(D334="","",ROUND(SQRT(((D334+G334)*O334/100)^2+(J334*(D334+G334)*0.07933)^2),0))</f>
        <v>95</v>
      </c>
      <c r="U334" s="32"/>
    </row>
    <row r="335" customFormat="false" ht="15" hidden="false" customHeight="false" outlineLevel="0" collapsed="false">
      <c r="A335" s="32" t="s">
        <v>386</v>
      </c>
      <c r="B335" s="32" t="s">
        <v>517</v>
      </c>
      <c r="C335" s="32" t="s">
        <v>523</v>
      </c>
      <c r="D335" s="54" t="n">
        <v>629</v>
      </c>
      <c r="E335" s="54" t="n">
        <v>640</v>
      </c>
      <c r="F335" s="65" t="n">
        <f aca="false">IF(E335="","",D335-E335)</f>
        <v>-11</v>
      </c>
      <c r="G335" s="54" t="n">
        <v>599</v>
      </c>
      <c r="H335" s="54" t="n">
        <v>661</v>
      </c>
      <c r="I335" s="65" t="n">
        <f aca="false">IF(H335="","",G335-H335)</f>
        <v>-62</v>
      </c>
      <c r="J335" s="55" t="n">
        <f aca="false">IF(OR(D335="",D335+G335=0),"",D335/(D335+G335))</f>
        <v>0.512214983713355</v>
      </c>
      <c r="K335" s="55" t="n">
        <f aca="false">IF(E335="","",E335/(E335+H335))</f>
        <v>0.491929285165257</v>
      </c>
      <c r="L335" s="66" t="n">
        <f aca="false">IF(OR(K335="",J335=""),"",(J335-K335)*100)</f>
        <v>2.02856985480976</v>
      </c>
      <c r="M335" s="36" t="n">
        <v>3.65589688951442</v>
      </c>
      <c r="N335" s="36" t="n">
        <v>2.06783357809369</v>
      </c>
      <c r="O335" s="36" t="n">
        <f aca="false">SQRT(M335^2+N335^2)</f>
        <v>4.20018068342934</v>
      </c>
      <c r="P335" s="55" t="n">
        <f aca="false">IF(J335="","",MAX(0,J335-1.96*O335/100))</f>
        <v>0.42989144231814</v>
      </c>
      <c r="Q335" s="55" t="n">
        <f aca="false">IF(J335="","",MIN(1,J335+1.96*O335/100))</f>
        <v>0.59453852510857</v>
      </c>
      <c r="R335" s="32" t="str">
        <f aca="false">IF(L335="","",IF(ABS(L335)&lt;=O335,"Yes","No"))</f>
        <v>Yes</v>
      </c>
      <c r="S335" s="32" t="str">
        <f aca="false">IF(L335="","",IF(ABS(L335)&lt;=1.96*O335,"Yes","No"))</f>
        <v>Yes</v>
      </c>
      <c r="T335" s="54" t="n">
        <f aca="false">IF(D335="","",ROUND(SQRT(((D335+G335)*O335/100)^2+(J335*(D335+G335)*0.07933)^2),0))</f>
        <v>72</v>
      </c>
      <c r="U335" s="32"/>
    </row>
    <row r="336" customFormat="false" ht="15" hidden="false" customHeight="false" outlineLevel="0" collapsed="false">
      <c r="A336" s="32" t="s">
        <v>386</v>
      </c>
      <c r="B336" s="32" t="s">
        <v>517</v>
      </c>
      <c r="C336" s="32" t="s">
        <v>524</v>
      </c>
      <c r="D336" s="54" t="n">
        <v>534</v>
      </c>
      <c r="E336" s="54"/>
      <c r="F336" s="65" t="str">
        <f aca="false">IF(E336="","",D336-E336)</f>
        <v/>
      </c>
      <c r="G336" s="54" t="n">
        <v>471</v>
      </c>
      <c r="H336" s="54"/>
      <c r="I336" s="65" t="str">
        <f aca="false">IF(H336="","",G336-H336)</f>
        <v/>
      </c>
      <c r="J336" s="55" t="n">
        <f aca="false">IF(OR(D336="",D336+G336=0),"",D336/(D336+G336))</f>
        <v>0.53134328358209</v>
      </c>
      <c r="K336" s="55" t="str">
        <f aca="false">IF(E336="","",E336/(E336+H336))</f>
        <v/>
      </c>
      <c r="L336" s="66" t="str">
        <f aca="false">IF(OR(K336="",J336=""),"",(J336-K336)*100)</f>
        <v/>
      </c>
      <c r="M336" s="36" t="n">
        <v>3.65589688951442</v>
      </c>
      <c r="N336" s="36" t="n">
        <v>2.06783357809369</v>
      </c>
      <c r="O336" s="36" t="n">
        <f aca="false">SQRT(M336^2+N336^2)</f>
        <v>4.20018068342934</v>
      </c>
      <c r="P336" s="55" t="n">
        <f aca="false">IF(J336="","",MAX(0,J336-1.96*O336/100))</f>
        <v>0.449019742186875</v>
      </c>
      <c r="Q336" s="55" t="n">
        <f aca="false">IF(J336="","",MIN(1,J336+1.96*O336/100))</f>
        <v>0.613666824977305</v>
      </c>
      <c r="R336" s="32" t="str">
        <f aca="false">IF(L336="","",IF(ABS(L336)&lt;=O336,"Yes","No"))</f>
        <v/>
      </c>
      <c r="S336" s="32" t="str">
        <f aca="false">IF(L336="","",IF(ABS(L336)&lt;=1.96*O336,"Yes","No"))</f>
        <v/>
      </c>
      <c r="T336" s="54" t="n">
        <f aca="false">IF(D336="","",ROUND(SQRT(((D336+G336)*O336/100)^2+(J336*(D336+G336)*0.07933)^2),0))</f>
        <v>60</v>
      </c>
      <c r="U336" s="32" t="s">
        <v>735</v>
      </c>
    </row>
    <row r="337" customFormat="false" ht="15" hidden="false" customHeight="false" outlineLevel="0" collapsed="false">
      <c r="A337" s="32" t="s">
        <v>386</v>
      </c>
      <c r="B337" s="32" t="s">
        <v>517</v>
      </c>
      <c r="C337" s="32" t="s">
        <v>525</v>
      </c>
      <c r="D337" s="54" t="n">
        <v>543</v>
      </c>
      <c r="E337" s="54"/>
      <c r="F337" s="65" t="str">
        <f aca="false">IF(E337="","",D337-E337)</f>
        <v/>
      </c>
      <c r="G337" s="54" t="n">
        <v>487</v>
      </c>
      <c r="H337" s="54"/>
      <c r="I337" s="65" t="str">
        <f aca="false">IF(H337="","",G337-H337)</f>
        <v/>
      </c>
      <c r="J337" s="55" t="n">
        <f aca="false">IF(OR(D337="",D337+G337=0),"",D337/(D337+G337))</f>
        <v>0.527184466019418</v>
      </c>
      <c r="K337" s="55" t="str">
        <f aca="false">IF(E337="","",E337/(E337+H337))</f>
        <v/>
      </c>
      <c r="L337" s="66" t="str">
        <f aca="false">IF(OR(K337="",J337=""),"",(J337-K337)*100)</f>
        <v/>
      </c>
      <c r="M337" s="36" t="n">
        <v>3.65589688951442</v>
      </c>
      <c r="N337" s="36" t="n">
        <v>2.06783357809369</v>
      </c>
      <c r="O337" s="36" t="n">
        <f aca="false">SQRT(M337^2+N337^2)</f>
        <v>4.20018068342934</v>
      </c>
      <c r="P337" s="55" t="n">
        <f aca="false">IF(J337="","",MAX(0,J337-1.96*O337/100))</f>
        <v>0.444860924624202</v>
      </c>
      <c r="Q337" s="55" t="n">
        <f aca="false">IF(J337="","",MIN(1,J337+1.96*O337/100))</f>
        <v>0.609508007414633</v>
      </c>
      <c r="R337" s="32" t="str">
        <f aca="false">IF(L337="","",IF(ABS(L337)&lt;=O337,"Yes","No"))</f>
        <v/>
      </c>
      <c r="S337" s="32" t="str">
        <f aca="false">IF(L337="","",IF(ABS(L337)&lt;=1.96*O337,"Yes","No"))</f>
        <v/>
      </c>
      <c r="T337" s="54" t="n">
        <f aca="false">IF(D337="","",ROUND(SQRT(((D337+G337)*O337/100)^2+(J337*(D337+G337)*0.07933)^2),0))</f>
        <v>61</v>
      </c>
      <c r="U337" s="32" t="s">
        <v>735</v>
      </c>
    </row>
    <row r="338" customFormat="false" ht="15" hidden="false" customHeight="false" outlineLevel="0" collapsed="false">
      <c r="A338" s="32" t="s">
        <v>386</v>
      </c>
      <c r="B338" s="32" t="s">
        <v>517</v>
      </c>
      <c r="C338" s="32" t="s">
        <v>526</v>
      </c>
      <c r="D338" s="54" t="n">
        <v>250</v>
      </c>
      <c r="E338" s="54"/>
      <c r="F338" s="65" t="str">
        <f aca="false">IF(E338="","",D338-E338)</f>
        <v/>
      </c>
      <c r="G338" s="54" t="n">
        <v>237</v>
      </c>
      <c r="H338" s="54"/>
      <c r="I338" s="65" t="str">
        <f aca="false">IF(H338="","",G338-H338)</f>
        <v/>
      </c>
      <c r="J338" s="55" t="n">
        <f aca="false">IF(OR(D338="",D338+G338=0),"",D338/(D338+G338))</f>
        <v>0.513347022587269</v>
      </c>
      <c r="K338" s="55" t="str">
        <f aca="false">IF(E338="","",E338/(E338+H338))</f>
        <v/>
      </c>
      <c r="L338" s="66" t="str">
        <f aca="false">IF(OR(K338="",J338=""),"",(J338-K338)*100)</f>
        <v/>
      </c>
      <c r="M338" s="36" t="n">
        <v>4.97515959270172</v>
      </c>
      <c r="N338" s="36" t="n">
        <v>2.06783357809369</v>
      </c>
      <c r="O338" s="36" t="n">
        <f aca="false">SQRT(M338^2+N338^2)</f>
        <v>5.38777771252152</v>
      </c>
      <c r="P338" s="55" t="n">
        <f aca="false">IF(J338="","",MAX(0,J338-1.96*O338/100))</f>
        <v>0.407746579421847</v>
      </c>
      <c r="Q338" s="55" t="n">
        <f aca="false">IF(J338="","",MIN(1,J338+1.96*O338/100))</f>
        <v>0.618947465752691</v>
      </c>
      <c r="R338" s="32" t="str">
        <f aca="false">IF(L338="","",IF(ABS(L338)&lt;=O338,"Yes","No"))</f>
        <v/>
      </c>
      <c r="S338" s="32" t="str">
        <f aca="false">IF(L338="","",IF(ABS(L338)&lt;=1.96*O338,"Yes","No"))</f>
        <v/>
      </c>
      <c r="T338" s="54" t="n">
        <f aca="false">IF(D338="","",ROUND(SQRT(((D338+G338)*O338/100)^2+(J338*(D338+G338)*0.12018)^2),0))</f>
        <v>40</v>
      </c>
      <c r="U338" s="32" t="s">
        <v>735</v>
      </c>
    </row>
    <row r="339" customFormat="false" ht="15" hidden="false" customHeight="false" outlineLevel="0" collapsed="false">
      <c r="A339" s="32" t="s">
        <v>386</v>
      </c>
      <c r="B339" s="32" t="s">
        <v>527</v>
      </c>
      <c r="C339" s="32" t="s">
        <v>528</v>
      </c>
      <c r="D339" s="54" t="n">
        <v>59</v>
      </c>
      <c r="E339" s="54" t="n">
        <v>79</v>
      </c>
      <c r="F339" s="65" t="n">
        <f aca="false">IF(E339="","",D339-E339)</f>
        <v>-20</v>
      </c>
      <c r="G339" s="54" t="n">
        <v>102</v>
      </c>
      <c r="H339" s="54" t="n">
        <v>114</v>
      </c>
      <c r="I339" s="65" t="n">
        <f aca="false">IF(H339="","",G339-H339)</f>
        <v>-12</v>
      </c>
      <c r="J339" s="55" t="n">
        <f aca="false">IF(OR(D339="",D339+G339=0),"",D339/(D339+G339))</f>
        <v>0.366459627329193</v>
      </c>
      <c r="K339" s="55" t="n">
        <f aca="false">IF(E339="","",E339/(E339+H339))</f>
        <v>0.409326424870466</v>
      </c>
      <c r="L339" s="66" t="n">
        <f aca="false">IF(OR(K339="",J339=""),"",(J339-K339)*100)</f>
        <v>-4.28667975412738</v>
      </c>
      <c r="M339" s="36" t="n">
        <v>4.97515959270172</v>
      </c>
      <c r="N339" s="36" t="n">
        <v>2.06783357809369</v>
      </c>
      <c r="O339" s="36" t="n">
        <f aca="false">SQRT(M339^2+N339^2)</f>
        <v>5.38777771252152</v>
      </c>
      <c r="P339" s="55" t="n">
        <f aca="false">IF(J339="","",MAX(0,J339-1.96*O339/100))</f>
        <v>0.260859184163771</v>
      </c>
      <c r="Q339" s="55" t="n">
        <f aca="false">IF(J339="","",MIN(1,J339+1.96*O339/100))</f>
        <v>0.472060070494614</v>
      </c>
      <c r="R339" s="32" t="str">
        <f aca="false">IF(L339="","",IF(ABS(L339)&lt;=O339,"Yes","No"))</f>
        <v>Yes</v>
      </c>
      <c r="S339" s="32" t="str">
        <f aca="false">IF(L339="","",IF(ABS(L339)&lt;=1.96*O339,"Yes","No"))</f>
        <v>Yes</v>
      </c>
      <c r="T339" s="54" t="n">
        <f aca="false">IF(D339="","",ROUND(SQRT(((D339+G339)*O339/100)^2+(J339*(D339+G339)*0.12018)^2),0))</f>
        <v>11</v>
      </c>
      <c r="U339" s="32"/>
    </row>
    <row r="340" customFormat="false" ht="15" hidden="false" customHeight="false" outlineLevel="0" collapsed="false">
      <c r="A340" s="32" t="s">
        <v>386</v>
      </c>
      <c r="B340" s="32" t="s">
        <v>527</v>
      </c>
      <c r="C340" s="32" t="s">
        <v>529</v>
      </c>
      <c r="D340" s="54" t="n">
        <v>192</v>
      </c>
      <c r="E340" s="54" t="n">
        <v>196</v>
      </c>
      <c r="F340" s="65" t="n">
        <f aca="false">IF(E340="","",D340-E340)</f>
        <v>-4</v>
      </c>
      <c r="G340" s="54" t="n">
        <v>334</v>
      </c>
      <c r="H340" s="54" t="n">
        <v>365</v>
      </c>
      <c r="I340" s="65" t="n">
        <f aca="false">IF(H340="","",G340-H340)</f>
        <v>-31</v>
      </c>
      <c r="J340" s="55" t="n">
        <f aca="false">IF(OR(D340="",D340+G340=0),"",D340/(D340+G340))</f>
        <v>0.365019011406844</v>
      </c>
      <c r="K340" s="55" t="n">
        <f aca="false">IF(E340="","",E340/(E340+H340))</f>
        <v>0.349376114081996</v>
      </c>
      <c r="L340" s="66" t="n">
        <f aca="false">IF(OR(K340="",J340=""),"",(J340-K340)*100)</f>
        <v>1.56428973248477</v>
      </c>
      <c r="M340" s="36" t="n">
        <v>3.80517164421398</v>
      </c>
      <c r="N340" s="36" t="n">
        <v>2.06783357809369</v>
      </c>
      <c r="O340" s="36" t="n">
        <f aca="false">SQRT(M340^2+N340^2)</f>
        <v>4.33073515105944</v>
      </c>
      <c r="P340" s="55" t="n">
        <f aca="false">IF(J340="","",MAX(0,J340-1.96*O340/100))</f>
        <v>0.280136602446079</v>
      </c>
      <c r="Q340" s="55" t="n">
        <f aca="false">IF(J340="","",MIN(1,J340+1.96*O340/100))</f>
        <v>0.449901420367609</v>
      </c>
      <c r="R340" s="32" t="str">
        <f aca="false">IF(L340="","",IF(ABS(L340)&lt;=O340,"Yes","No"))</f>
        <v>Yes</v>
      </c>
      <c r="S340" s="32" t="str">
        <f aca="false">IF(L340="","",IF(ABS(L340)&lt;=1.96*O340,"Yes","No"))</f>
        <v>Yes</v>
      </c>
      <c r="T340" s="54" t="n">
        <f aca="false">IF(D340="","",ROUND(SQRT(((D340+G340)*O340/100)^2+(J340*(D340+G340)*0.07897)^2),0))</f>
        <v>27</v>
      </c>
      <c r="U340" s="32"/>
    </row>
    <row r="341" customFormat="false" ht="15" hidden="false" customHeight="false" outlineLevel="0" collapsed="false">
      <c r="A341" s="32" t="s">
        <v>386</v>
      </c>
      <c r="B341" s="32" t="s">
        <v>527</v>
      </c>
      <c r="C341" s="32" t="s">
        <v>530</v>
      </c>
      <c r="D341" s="54" t="n">
        <v>142</v>
      </c>
      <c r="E341" s="54" t="n">
        <v>145</v>
      </c>
      <c r="F341" s="65" t="n">
        <f aca="false">IF(E341="","",D341-E341)</f>
        <v>-3</v>
      </c>
      <c r="G341" s="54" t="n">
        <v>183</v>
      </c>
      <c r="H341" s="54" t="n">
        <v>194</v>
      </c>
      <c r="I341" s="65" t="n">
        <f aca="false">IF(H341="","",G341-H341)</f>
        <v>-11</v>
      </c>
      <c r="J341" s="55" t="n">
        <f aca="false">IF(OR(D341="",D341+G341=0),"",D341/(D341+G341))</f>
        <v>0.436923076923077</v>
      </c>
      <c r="K341" s="55" t="n">
        <f aca="false">IF(E341="","",E341/(E341+H341))</f>
        <v>0.427728613569322</v>
      </c>
      <c r="L341" s="66" t="n">
        <f aca="false">IF(OR(K341="",J341=""),"",(J341-K341)*100)</f>
        <v>0.91944633537554</v>
      </c>
      <c r="M341" s="36" t="n">
        <v>4.97515959270172</v>
      </c>
      <c r="N341" s="36" t="n">
        <v>2.06783357809369</v>
      </c>
      <c r="O341" s="36" t="n">
        <f aca="false">SQRT(M341^2+N341^2)</f>
        <v>5.38777771252152</v>
      </c>
      <c r="P341" s="55" t="n">
        <f aca="false">IF(J341="","",MAX(0,J341-1.96*O341/100))</f>
        <v>0.331322633757655</v>
      </c>
      <c r="Q341" s="55" t="n">
        <f aca="false">IF(J341="","",MIN(1,J341+1.96*O341/100))</f>
        <v>0.542523520088499</v>
      </c>
      <c r="R341" s="32" t="str">
        <f aca="false">IF(L341="","",IF(ABS(L341)&lt;=O341,"Yes","No"))</f>
        <v>Yes</v>
      </c>
      <c r="S341" s="32" t="str">
        <f aca="false">IF(L341="","",IF(ABS(L341)&lt;=1.96*O341,"Yes","No"))</f>
        <v>Yes</v>
      </c>
      <c r="T341" s="54" t="n">
        <f aca="false">IF(D341="","",ROUND(SQRT(((D341+G341)*O341/100)^2+(J341*(D341+G341)*0.12018)^2),0))</f>
        <v>24</v>
      </c>
      <c r="U341" s="32"/>
    </row>
    <row r="342" customFormat="false" ht="15" hidden="false" customHeight="false" outlineLevel="0" collapsed="false">
      <c r="A342" s="32" t="s">
        <v>386</v>
      </c>
      <c r="B342" s="32" t="s">
        <v>527</v>
      </c>
      <c r="C342" s="32" t="s">
        <v>531</v>
      </c>
      <c r="D342" s="54" t="n">
        <v>84</v>
      </c>
      <c r="E342" s="54" t="n">
        <v>91</v>
      </c>
      <c r="F342" s="65" t="n">
        <f aca="false">IF(E342="","",D342-E342)</f>
        <v>-7</v>
      </c>
      <c r="G342" s="54" t="n">
        <v>109</v>
      </c>
      <c r="H342" s="54" t="n">
        <v>105</v>
      </c>
      <c r="I342" s="65" t="n">
        <f aca="false">IF(H342="","",G342-H342)</f>
        <v>4</v>
      </c>
      <c r="J342" s="55" t="n">
        <f aca="false">IF(OR(D342="",D342+G342=0),"",D342/(D342+G342))</f>
        <v>0.435233160621762</v>
      </c>
      <c r="K342" s="55" t="n">
        <f aca="false">IF(E342="","",E342/(E342+H342))</f>
        <v>0.464285714285714</v>
      </c>
      <c r="L342" s="66" t="n">
        <f aca="false">IF(OR(K342="",J342=""),"",(J342-K342)*100)</f>
        <v>-2.90525536639527</v>
      </c>
      <c r="M342" s="36" t="n">
        <v>4.97515959270172</v>
      </c>
      <c r="N342" s="36" t="n">
        <v>2.06783357809369</v>
      </c>
      <c r="O342" s="36" t="n">
        <f aca="false">SQRT(M342^2+N342^2)</f>
        <v>5.38777771252152</v>
      </c>
      <c r="P342" s="55" t="n">
        <f aca="false">IF(J342="","",MAX(0,J342-1.96*O342/100))</f>
        <v>0.32963271745634</v>
      </c>
      <c r="Q342" s="55" t="n">
        <f aca="false">IF(J342="","",MIN(1,J342+1.96*O342/100))</f>
        <v>0.540833603787184</v>
      </c>
      <c r="R342" s="32" t="str">
        <f aca="false">IF(L342="","",IF(ABS(L342)&lt;=O342,"Yes","No"))</f>
        <v>Yes</v>
      </c>
      <c r="S342" s="32" t="str">
        <f aca="false">IF(L342="","",IF(ABS(L342)&lt;=1.96*O342,"Yes","No"))</f>
        <v>Yes</v>
      </c>
      <c r="T342" s="54" t="n">
        <f aca="false">IF(D342="","",ROUND(SQRT(((D342+G342)*O342/100)^2+(J342*(D342+G342)*0.12018)^2),0))</f>
        <v>14</v>
      </c>
      <c r="U342" s="32"/>
    </row>
    <row r="343" customFormat="false" ht="15" hidden="false" customHeight="false" outlineLevel="0" collapsed="false">
      <c r="A343" s="32" t="s">
        <v>386</v>
      </c>
      <c r="B343" s="32" t="s">
        <v>532</v>
      </c>
      <c r="C343" s="32" t="s">
        <v>533</v>
      </c>
      <c r="D343" s="54" t="n">
        <v>304</v>
      </c>
      <c r="E343" s="54" t="n">
        <v>319</v>
      </c>
      <c r="F343" s="65" t="n">
        <f aca="false">IF(E343="","",D343-E343)</f>
        <v>-15</v>
      </c>
      <c r="G343" s="54" t="n">
        <v>548</v>
      </c>
      <c r="H343" s="54" t="n">
        <v>601</v>
      </c>
      <c r="I343" s="65" t="n">
        <f aca="false">IF(H343="","",G343-H343)</f>
        <v>-53</v>
      </c>
      <c r="J343" s="55" t="n">
        <f aca="false">IF(OR(D343="",D343+G343=0),"",D343/(D343+G343))</f>
        <v>0.356807511737089</v>
      </c>
      <c r="K343" s="55" t="n">
        <f aca="false">IF(E343="","",E343/(E343+H343))</f>
        <v>0.346739130434783</v>
      </c>
      <c r="L343" s="66" t="n">
        <f aca="false">IF(OR(K343="",J343=""),"",(J343-K343)*100)</f>
        <v>1.00683813023066</v>
      </c>
      <c r="M343" s="36" t="n">
        <v>3.65589688951442</v>
      </c>
      <c r="N343" s="36" t="n">
        <v>2.06783357809369</v>
      </c>
      <c r="O343" s="36" t="n">
        <f aca="false">SQRT(M343^2+N343^2)</f>
        <v>4.20018068342934</v>
      </c>
      <c r="P343" s="55" t="n">
        <f aca="false">IF(J343="","",MAX(0,J343-1.96*O343/100))</f>
        <v>0.274483970341874</v>
      </c>
      <c r="Q343" s="55" t="n">
        <f aca="false">IF(J343="","",MIN(1,J343+1.96*O343/100))</f>
        <v>0.439131053132304</v>
      </c>
      <c r="R343" s="32" t="str">
        <f aca="false">IF(L343="","",IF(ABS(L343)&lt;=O343,"Yes","No"))</f>
        <v>Yes</v>
      </c>
      <c r="S343" s="32" t="str">
        <f aca="false">IF(L343="","",IF(ABS(L343)&lt;=1.96*O343,"Yes","No"))</f>
        <v>Yes</v>
      </c>
      <c r="T343" s="54" t="n">
        <f aca="false">IF(D343="","",ROUND(SQRT(((D343+G343)*O343/100)^2+(J343*(D343+G343)*0.07933)^2),0))</f>
        <v>43</v>
      </c>
      <c r="U343" s="32"/>
    </row>
    <row r="344" customFormat="false" ht="15" hidden="false" customHeight="false" outlineLevel="0" collapsed="false">
      <c r="A344" s="32" t="s">
        <v>386</v>
      </c>
      <c r="B344" s="32" t="s">
        <v>532</v>
      </c>
      <c r="C344" s="32" t="s">
        <v>534</v>
      </c>
      <c r="D344" s="54" t="n">
        <v>262</v>
      </c>
      <c r="E344" s="54" t="n">
        <v>273</v>
      </c>
      <c r="F344" s="65" t="n">
        <f aca="false">IF(E344="","",D344-E344)</f>
        <v>-11</v>
      </c>
      <c r="G344" s="54" t="n">
        <v>442</v>
      </c>
      <c r="H344" s="54" t="n">
        <v>469</v>
      </c>
      <c r="I344" s="65" t="n">
        <f aca="false">IF(H344="","",G344-H344)</f>
        <v>-27</v>
      </c>
      <c r="J344" s="55" t="n">
        <f aca="false">IF(OR(D344="",D344+G344=0),"",D344/(D344+G344))</f>
        <v>0.372159090909091</v>
      </c>
      <c r="K344" s="55" t="n">
        <f aca="false">IF(E344="","",E344/(E344+H344))</f>
        <v>0.367924528301887</v>
      </c>
      <c r="L344" s="66" t="n">
        <f aca="false">IF(OR(K344="",J344=""),"",(J344-K344)*100)</f>
        <v>0.423456260720412</v>
      </c>
      <c r="M344" s="36" t="n">
        <v>3.80517164421398</v>
      </c>
      <c r="N344" s="36" t="n">
        <v>2.06783357809369</v>
      </c>
      <c r="O344" s="36" t="n">
        <f aca="false">SQRT(M344^2+N344^2)</f>
        <v>4.33073515105944</v>
      </c>
      <c r="P344" s="55" t="n">
        <f aca="false">IF(J344="","",MAX(0,J344-1.96*O344/100))</f>
        <v>0.287276681948326</v>
      </c>
      <c r="Q344" s="55" t="n">
        <f aca="false">IF(J344="","",MIN(1,J344+1.96*O344/100))</f>
        <v>0.457041499869856</v>
      </c>
      <c r="R344" s="32" t="str">
        <f aca="false">IF(L344="","",IF(ABS(L344)&lt;=O344,"Yes","No"))</f>
        <v>Yes</v>
      </c>
      <c r="S344" s="32" t="str">
        <f aca="false">IF(L344="","",IF(ABS(L344)&lt;=1.96*O344,"Yes","No"))</f>
        <v>Yes</v>
      </c>
      <c r="T344" s="54" t="n">
        <f aca="false">IF(D344="","",ROUND(SQRT(((D344+G344)*O344/100)^2+(J344*(D344+G344)*0.07897)^2),0))</f>
        <v>37</v>
      </c>
      <c r="U344" s="32"/>
    </row>
    <row r="345" customFormat="false" ht="15" hidden="false" customHeight="false" outlineLevel="0" collapsed="false">
      <c r="A345" s="32" t="s">
        <v>386</v>
      </c>
      <c r="B345" s="32" t="s">
        <v>532</v>
      </c>
      <c r="C345" s="32" t="s">
        <v>535</v>
      </c>
      <c r="D345" s="54" t="n">
        <v>211</v>
      </c>
      <c r="E345" s="54" t="n">
        <v>243</v>
      </c>
      <c r="F345" s="65" t="n">
        <f aca="false">IF(E345="","",D345-E345)</f>
        <v>-32</v>
      </c>
      <c r="G345" s="54" t="n">
        <v>375</v>
      </c>
      <c r="H345" s="54" t="n">
        <v>462</v>
      </c>
      <c r="I345" s="65" t="n">
        <f aca="false">IF(H345="","",G345-H345)</f>
        <v>-87</v>
      </c>
      <c r="J345" s="55" t="n">
        <f aca="false">IF(OR(D345="",D345+G345=0),"",D345/(D345+G345))</f>
        <v>0.360068259385666</v>
      </c>
      <c r="K345" s="55" t="n">
        <f aca="false">IF(E345="","",E345/(E345+H345))</f>
        <v>0.34468085106383</v>
      </c>
      <c r="L345" s="66" t="n">
        <f aca="false">IF(OR(K345="",J345=""),"",(J345-K345)*100)</f>
        <v>1.53874083218358</v>
      </c>
      <c r="M345" s="36" t="n">
        <v>3.80517164421398</v>
      </c>
      <c r="N345" s="36" t="n">
        <v>2.06783357809369</v>
      </c>
      <c r="O345" s="36" t="n">
        <f aca="false">SQRT(M345^2+N345^2)</f>
        <v>4.33073515105944</v>
      </c>
      <c r="P345" s="55" t="n">
        <f aca="false">IF(J345="","",MAX(0,J345-1.96*O345/100))</f>
        <v>0.2751858504249</v>
      </c>
      <c r="Q345" s="55" t="n">
        <f aca="false">IF(J345="","",MIN(1,J345+1.96*O345/100))</f>
        <v>0.444950668346431</v>
      </c>
      <c r="R345" s="32" t="str">
        <f aca="false">IF(L345="","",IF(ABS(L345)&lt;=O345,"Yes","No"))</f>
        <v>Yes</v>
      </c>
      <c r="S345" s="32" t="str">
        <f aca="false">IF(L345="","",IF(ABS(L345)&lt;=1.96*O345,"Yes","No"))</f>
        <v>Yes</v>
      </c>
      <c r="T345" s="54" t="n">
        <f aca="false">IF(D345="","",ROUND(SQRT(((D345+G345)*O345/100)^2+(J345*(D345+G345)*0.07897)^2),0))</f>
        <v>30</v>
      </c>
      <c r="U345" s="32"/>
    </row>
    <row r="346" customFormat="false" ht="15" hidden="false" customHeight="false" outlineLevel="0" collapsed="false">
      <c r="A346" s="32" t="s">
        <v>386</v>
      </c>
      <c r="B346" s="32" t="s">
        <v>532</v>
      </c>
      <c r="C346" s="32" t="s">
        <v>536</v>
      </c>
      <c r="D346" s="54" t="n">
        <v>216</v>
      </c>
      <c r="E346" s="54" t="n">
        <v>241</v>
      </c>
      <c r="F346" s="65" t="n">
        <f aca="false">IF(E346="","",D346-E346)</f>
        <v>-25</v>
      </c>
      <c r="G346" s="54" t="n">
        <v>394</v>
      </c>
      <c r="H346" s="54" t="n">
        <v>466</v>
      </c>
      <c r="I346" s="65" t="n">
        <f aca="false">IF(H346="","",G346-H346)</f>
        <v>-72</v>
      </c>
      <c r="J346" s="55" t="n">
        <f aca="false">IF(OR(D346="",D346+G346=0),"",D346/(D346+G346))</f>
        <v>0.354098360655738</v>
      </c>
      <c r="K346" s="55" t="n">
        <f aca="false">IF(E346="","",E346/(E346+H346))</f>
        <v>0.340876944837341</v>
      </c>
      <c r="L346" s="66" t="n">
        <f aca="false">IF(OR(K346="",J346=""),"",(J346-K346)*100)</f>
        <v>1.32214158183968</v>
      </c>
      <c r="M346" s="36" t="n">
        <v>3.80517164421398</v>
      </c>
      <c r="N346" s="36" t="n">
        <v>2.06783357809369</v>
      </c>
      <c r="O346" s="36" t="n">
        <f aca="false">SQRT(M346^2+N346^2)</f>
        <v>4.33073515105944</v>
      </c>
      <c r="P346" s="55" t="n">
        <f aca="false">IF(J346="","",MAX(0,J346-1.96*O346/100))</f>
        <v>0.269215951694973</v>
      </c>
      <c r="Q346" s="55" t="n">
        <f aca="false">IF(J346="","",MIN(1,J346+1.96*O346/100))</f>
        <v>0.438980769616503</v>
      </c>
      <c r="R346" s="32" t="str">
        <f aca="false">IF(L346="","",IF(ABS(L346)&lt;=O346,"Yes","No"))</f>
        <v>Yes</v>
      </c>
      <c r="S346" s="32" t="str">
        <f aca="false">IF(L346="","",IF(ABS(L346)&lt;=1.96*O346,"Yes","No"))</f>
        <v>Yes</v>
      </c>
      <c r="T346" s="54" t="n">
        <f aca="false">IF(D346="","",ROUND(SQRT(((D346+G346)*O346/100)^2+(J346*(D346+G346)*0.07897)^2),0))</f>
        <v>31</v>
      </c>
      <c r="U346" s="32"/>
    </row>
    <row r="347" customFormat="false" ht="15" hidden="false" customHeight="false" outlineLevel="0" collapsed="false">
      <c r="A347" s="32" t="s">
        <v>386</v>
      </c>
      <c r="B347" s="32" t="s">
        <v>537</v>
      </c>
      <c r="C347" s="32" t="s">
        <v>538</v>
      </c>
      <c r="D347" s="54" t="n">
        <v>61</v>
      </c>
      <c r="E347" s="54" t="n">
        <v>65</v>
      </c>
      <c r="F347" s="65" t="n">
        <f aca="false">IF(E347="","",D347-E347)</f>
        <v>-4</v>
      </c>
      <c r="G347" s="54" t="n">
        <v>117</v>
      </c>
      <c r="H347" s="54" t="n">
        <v>129</v>
      </c>
      <c r="I347" s="65" t="n">
        <f aca="false">IF(H347="","",G347-H347)</f>
        <v>-12</v>
      </c>
      <c r="J347" s="55" t="n">
        <f aca="false">IF(OR(D347="",D347+G347=0),"",D347/(D347+G347))</f>
        <v>0.342696629213483</v>
      </c>
      <c r="K347" s="55" t="n">
        <f aca="false">IF(E347="","",E347/(E347+H347))</f>
        <v>0.335051546391753</v>
      </c>
      <c r="L347" s="66" t="n">
        <f aca="false">IF(OR(K347="",J347=""),"",(J347-K347)*100)</f>
        <v>0.76450828217306</v>
      </c>
      <c r="M347" s="36" t="n">
        <v>4.97515959270172</v>
      </c>
      <c r="N347" s="36" t="n">
        <v>2.06783357809369</v>
      </c>
      <c r="O347" s="36" t="n">
        <f aca="false">SQRT(M347^2+N347^2)</f>
        <v>5.38777771252152</v>
      </c>
      <c r="P347" s="55" t="n">
        <f aca="false">IF(J347="","",MAX(0,J347-1.96*O347/100))</f>
        <v>0.237096186048061</v>
      </c>
      <c r="Q347" s="55" t="n">
        <f aca="false">IF(J347="","",MIN(1,J347+1.96*O347/100))</f>
        <v>0.448297072378905</v>
      </c>
      <c r="R347" s="32" t="str">
        <f aca="false">IF(L347="","",IF(ABS(L347)&lt;=O347,"Yes","No"))</f>
        <v>Yes</v>
      </c>
      <c r="S347" s="32" t="str">
        <f aca="false">IF(L347="","",IF(ABS(L347)&lt;=1.96*O347,"Yes","No"))</f>
        <v>Yes</v>
      </c>
      <c r="T347" s="54" t="n">
        <f aca="false">IF(D347="","",ROUND(SQRT(((D347+G347)*O347/100)^2+(J347*(D347+G347)*0.12018)^2),0))</f>
        <v>12</v>
      </c>
      <c r="U347" s="32"/>
    </row>
    <row r="348" customFormat="false" ht="15" hidden="false" customHeight="false" outlineLevel="0" collapsed="false">
      <c r="A348" s="32" t="s">
        <v>386</v>
      </c>
      <c r="B348" s="32" t="s">
        <v>539</v>
      </c>
      <c r="C348" s="32" t="s">
        <v>540</v>
      </c>
      <c r="D348" s="54" t="n">
        <v>257</v>
      </c>
      <c r="E348" s="54" t="n">
        <v>258</v>
      </c>
      <c r="F348" s="65" t="n">
        <f aca="false">IF(E348="","",D348-E348)</f>
        <v>-1</v>
      </c>
      <c r="G348" s="54" t="n">
        <v>398</v>
      </c>
      <c r="H348" s="54" t="n">
        <v>418</v>
      </c>
      <c r="I348" s="65" t="n">
        <f aca="false">IF(H348="","",G348-H348)</f>
        <v>-20</v>
      </c>
      <c r="J348" s="55" t="n">
        <f aca="false">IF(OR(D348="",D348+G348=0),"",D348/(D348+G348))</f>
        <v>0.39236641221374</v>
      </c>
      <c r="K348" s="55" t="n">
        <f aca="false">IF(E348="","",E348/(E348+H348))</f>
        <v>0.381656804733728</v>
      </c>
      <c r="L348" s="66" t="n">
        <f aca="false">IF(OR(K348="",J348=""),"",(J348-K348)*100)</f>
        <v>1.07096074800127</v>
      </c>
      <c r="M348" s="36" t="n">
        <v>3.80517164421398</v>
      </c>
      <c r="N348" s="36" t="n">
        <v>2.06783357809369</v>
      </c>
      <c r="O348" s="36" t="n">
        <f aca="false">SQRT(M348^2+N348^2)</f>
        <v>4.33073515105944</v>
      </c>
      <c r="P348" s="55" t="n">
        <f aca="false">IF(J348="","",MAX(0,J348-1.96*O348/100))</f>
        <v>0.307484003252975</v>
      </c>
      <c r="Q348" s="55" t="n">
        <f aca="false">IF(J348="","",MIN(1,J348+1.96*O348/100))</f>
        <v>0.477248821174506</v>
      </c>
      <c r="R348" s="32" t="str">
        <f aca="false">IF(L348="","",IF(ABS(L348)&lt;=O348,"Yes","No"))</f>
        <v>Yes</v>
      </c>
      <c r="S348" s="32" t="str">
        <f aca="false">IF(L348="","",IF(ABS(L348)&lt;=1.96*O348,"Yes","No"))</f>
        <v>Yes</v>
      </c>
      <c r="T348" s="54" t="n">
        <f aca="false">IF(D348="","",ROUND(SQRT(((D348+G348)*O348/100)^2+(J348*(D348+G348)*0.07897)^2),0))</f>
        <v>35</v>
      </c>
      <c r="U348" s="32"/>
    </row>
    <row r="349" customFormat="false" ht="15" hidden="false" customHeight="false" outlineLevel="0" collapsed="false">
      <c r="A349" s="32" t="s">
        <v>386</v>
      </c>
      <c r="B349" s="32" t="s">
        <v>541</v>
      </c>
      <c r="C349" s="32" t="s">
        <v>542</v>
      </c>
      <c r="D349" s="54" t="n">
        <v>142</v>
      </c>
      <c r="E349" s="54" t="n">
        <v>160</v>
      </c>
      <c r="F349" s="65" t="n">
        <f aca="false">IF(E349="","",D349-E349)</f>
        <v>-18</v>
      </c>
      <c r="G349" s="54" t="n">
        <v>192</v>
      </c>
      <c r="H349" s="54" t="n">
        <v>227</v>
      </c>
      <c r="I349" s="65" t="n">
        <f aca="false">IF(H349="","",G349-H349)</f>
        <v>-35</v>
      </c>
      <c r="J349" s="55" t="n">
        <f aca="false">IF(OR(D349="",D349+G349=0),"",D349/(D349+G349))</f>
        <v>0.425149700598802</v>
      </c>
      <c r="K349" s="55" t="n">
        <f aca="false">IF(E349="","",E349/(E349+H349))</f>
        <v>0.41343669250646</v>
      </c>
      <c r="L349" s="66" t="n">
        <f aca="false">IF(OR(K349="",J349=""),"",(J349-K349)*100)</f>
        <v>1.17130080923425</v>
      </c>
      <c r="M349" s="36" t="n">
        <v>4.97515959270172</v>
      </c>
      <c r="N349" s="36" t="n">
        <v>2.06783357809369</v>
      </c>
      <c r="O349" s="36" t="n">
        <f aca="false">SQRT(M349^2+N349^2)</f>
        <v>5.38777771252152</v>
      </c>
      <c r="P349" s="55" t="n">
        <f aca="false">IF(J349="","",MAX(0,J349-1.96*O349/100))</f>
        <v>0.319549257433381</v>
      </c>
      <c r="Q349" s="55" t="n">
        <f aca="false">IF(J349="","",MIN(1,J349+1.96*O349/100))</f>
        <v>0.530750143764224</v>
      </c>
      <c r="R349" s="32" t="str">
        <f aca="false">IF(L349="","",IF(ABS(L349)&lt;=O349,"Yes","No"))</f>
        <v>Yes</v>
      </c>
      <c r="S349" s="32" t="str">
        <f aca="false">IF(L349="","",IF(ABS(L349)&lt;=1.96*O349,"Yes","No"))</f>
        <v>Yes</v>
      </c>
      <c r="T349" s="54" t="n">
        <f aca="false">IF(D349="","",ROUND(SQRT(((D349+G349)*O349/100)^2+(J349*(D349+G349)*0.12018)^2),0))</f>
        <v>25</v>
      </c>
      <c r="U349" s="32"/>
    </row>
    <row r="350" customFormat="false" ht="15" hidden="false" customHeight="false" outlineLevel="0" collapsed="false">
      <c r="A350" s="32" t="s">
        <v>386</v>
      </c>
      <c r="B350" s="32" t="s">
        <v>543</v>
      </c>
      <c r="C350" s="32" t="s">
        <v>544</v>
      </c>
      <c r="D350" s="54" t="n">
        <v>217</v>
      </c>
      <c r="E350" s="54" t="n">
        <v>243</v>
      </c>
      <c r="F350" s="65" t="n">
        <f aca="false">IF(E350="","",D350-E350)</f>
        <v>-26</v>
      </c>
      <c r="G350" s="54" t="n">
        <v>306</v>
      </c>
      <c r="H350" s="54" t="n">
        <v>318</v>
      </c>
      <c r="I350" s="65" t="n">
        <f aca="false">IF(H350="","",G350-H350)</f>
        <v>-12</v>
      </c>
      <c r="J350" s="55" t="n">
        <f aca="false">IF(OR(D350="",D350+G350=0),"",D350/(D350+G350))</f>
        <v>0.41491395793499</v>
      </c>
      <c r="K350" s="55" t="n">
        <f aca="false">IF(E350="","",E350/(E350+H350))</f>
        <v>0.433155080213904</v>
      </c>
      <c r="L350" s="66" t="n">
        <f aca="false">IF(OR(K350="",J350=""),"",(J350-K350)*100)</f>
        <v>-1.82411222789133</v>
      </c>
      <c r="M350" s="36" t="n">
        <v>4.97515959270172</v>
      </c>
      <c r="N350" s="36" t="n">
        <v>2.06783357809369</v>
      </c>
      <c r="O350" s="36" t="n">
        <f aca="false">SQRT(M350^2+N350^2)</f>
        <v>5.38777771252152</v>
      </c>
      <c r="P350" s="55" t="n">
        <f aca="false">IF(J350="","",MAX(0,J350-1.96*O350/100))</f>
        <v>0.309313514769569</v>
      </c>
      <c r="Q350" s="55" t="n">
        <f aca="false">IF(J350="","",MIN(1,J350+1.96*O350/100))</f>
        <v>0.520514401100412</v>
      </c>
      <c r="R350" s="32" t="str">
        <f aca="false">IF(L350="","",IF(ABS(L350)&lt;=O350,"Yes","No"))</f>
        <v>Yes</v>
      </c>
      <c r="S350" s="32" t="str">
        <f aca="false">IF(L350="","",IF(ABS(L350)&lt;=1.96*O350,"Yes","No"))</f>
        <v>Yes</v>
      </c>
      <c r="T350" s="54" t="n">
        <f aca="false">IF(D350="","",ROUND(SQRT(((D350+G350)*O350/100)^2+(J350*(D350+G350)*0.12018)^2),0))</f>
        <v>38</v>
      </c>
      <c r="U350" s="32"/>
    </row>
    <row r="351" customFormat="false" ht="15" hidden="false" customHeight="false" outlineLevel="0" collapsed="false">
      <c r="A351" s="32" t="s">
        <v>386</v>
      </c>
      <c r="B351" s="32" t="s">
        <v>545</v>
      </c>
      <c r="C351" s="32" t="s">
        <v>546</v>
      </c>
      <c r="D351" s="54" t="n">
        <v>227</v>
      </c>
      <c r="E351" s="54" t="n">
        <v>242</v>
      </c>
      <c r="F351" s="65" t="n">
        <f aca="false">IF(E351="","",D351-E351)</f>
        <v>-15</v>
      </c>
      <c r="G351" s="54" t="n">
        <v>535</v>
      </c>
      <c r="H351" s="54" t="n">
        <v>587</v>
      </c>
      <c r="I351" s="65" t="n">
        <f aca="false">IF(H351="","",G351-H351)</f>
        <v>-52</v>
      </c>
      <c r="J351" s="55" t="n">
        <f aca="false">IF(OR(D351="",D351+G351=0),"",D351/(D351+G351))</f>
        <v>0.297900262467192</v>
      </c>
      <c r="K351" s="55" t="n">
        <f aca="false">IF(E351="","",E351/(E351+H351))</f>
        <v>0.291917973462002</v>
      </c>
      <c r="L351" s="66" t="n">
        <f aca="false">IF(OR(K351="",J351=""),"",(J351-K351)*100)</f>
        <v>0.598228900518916</v>
      </c>
      <c r="M351" s="36" t="n">
        <v>3.80517164421398</v>
      </c>
      <c r="N351" s="36" t="n">
        <v>2.06783357809369</v>
      </c>
      <c r="O351" s="36" t="n">
        <f aca="false">SQRT(M351^2+N351^2)</f>
        <v>4.33073515105944</v>
      </c>
      <c r="P351" s="55" t="n">
        <f aca="false">IF(J351="","",MAX(0,J351-1.96*O351/100))</f>
        <v>0.213017853506427</v>
      </c>
      <c r="Q351" s="55" t="n">
        <f aca="false">IF(J351="","",MIN(1,J351+1.96*O351/100))</f>
        <v>0.382782671427957</v>
      </c>
      <c r="R351" s="32" t="str">
        <f aca="false">IF(L351="","",IF(ABS(L351)&lt;=O351,"Yes","No"))</f>
        <v>Yes</v>
      </c>
      <c r="S351" s="32" t="str">
        <f aca="false">IF(L351="","",IF(ABS(L351)&lt;=1.96*O351,"Yes","No"))</f>
        <v>Yes</v>
      </c>
      <c r="T351" s="54" t="n">
        <f aca="false">IF(D351="","",ROUND(SQRT(((D351+G351)*O351/100)^2+(J351*(D351+G351)*0.07897)^2),0))</f>
        <v>38</v>
      </c>
      <c r="U351" s="32"/>
    </row>
    <row r="352" customFormat="false" ht="15" hidden="false" customHeight="false" outlineLevel="0" collapsed="false">
      <c r="A352" s="32" t="s">
        <v>386</v>
      </c>
      <c r="B352" s="32" t="s">
        <v>545</v>
      </c>
      <c r="C352" s="32" t="s">
        <v>547</v>
      </c>
      <c r="D352" s="54" t="n">
        <v>181</v>
      </c>
      <c r="E352" s="54" t="n">
        <v>194</v>
      </c>
      <c r="F352" s="65" t="n">
        <f aca="false">IF(E352="","",D352-E352)</f>
        <v>-13</v>
      </c>
      <c r="G352" s="54" t="n">
        <v>349</v>
      </c>
      <c r="H352" s="54" t="n">
        <v>394</v>
      </c>
      <c r="I352" s="65" t="n">
        <f aca="false">IF(H352="","",G352-H352)</f>
        <v>-45</v>
      </c>
      <c r="J352" s="55" t="n">
        <f aca="false">IF(OR(D352="",D352+G352=0),"",D352/(D352+G352))</f>
        <v>0.341509433962264</v>
      </c>
      <c r="K352" s="55" t="n">
        <f aca="false">IF(E352="","",E352/(E352+H352))</f>
        <v>0.329931972789116</v>
      </c>
      <c r="L352" s="66" t="n">
        <f aca="false">IF(OR(K352="",J352=""),"",(J352-K352)*100)</f>
        <v>1.15774611731485</v>
      </c>
      <c r="M352" s="36" t="n">
        <v>3.80517164421398</v>
      </c>
      <c r="N352" s="36" t="n">
        <v>2.06783357809369</v>
      </c>
      <c r="O352" s="36" t="n">
        <f aca="false">SQRT(M352^2+N352^2)</f>
        <v>4.33073515105944</v>
      </c>
      <c r="P352" s="55" t="n">
        <f aca="false">IF(J352="","",MAX(0,J352-1.96*O352/100))</f>
        <v>0.256627025001499</v>
      </c>
      <c r="Q352" s="55" t="n">
        <f aca="false">IF(J352="","",MIN(1,J352+1.96*O352/100))</f>
        <v>0.426391842923029</v>
      </c>
      <c r="R352" s="32" t="str">
        <f aca="false">IF(L352="","",IF(ABS(L352)&lt;=O352,"Yes","No"))</f>
        <v>Yes</v>
      </c>
      <c r="S352" s="32" t="str">
        <f aca="false">IF(L352="","",IF(ABS(L352)&lt;=1.96*O352,"Yes","No"))</f>
        <v>Yes</v>
      </c>
      <c r="T352" s="54" t="n">
        <f aca="false">IF(D352="","",ROUND(SQRT(((D352+G352)*O352/100)^2+(J352*(D352+G352)*0.07897)^2),0))</f>
        <v>27</v>
      </c>
      <c r="U352" s="32"/>
    </row>
    <row r="353" customFormat="false" ht="15" hidden="false" customHeight="false" outlineLevel="0" collapsed="false">
      <c r="A353" s="32" t="s">
        <v>386</v>
      </c>
      <c r="B353" s="32" t="s">
        <v>545</v>
      </c>
      <c r="C353" s="32" t="s">
        <v>548</v>
      </c>
      <c r="D353" s="54" t="n">
        <v>139</v>
      </c>
      <c r="E353" s="54" t="n">
        <v>151</v>
      </c>
      <c r="F353" s="65" t="n">
        <f aca="false">IF(E353="","",D353-E353)</f>
        <v>-12</v>
      </c>
      <c r="G353" s="54" t="n">
        <v>294</v>
      </c>
      <c r="H353" s="54" t="n">
        <v>358</v>
      </c>
      <c r="I353" s="65" t="n">
        <f aca="false">IF(H353="","",G353-H353)</f>
        <v>-64</v>
      </c>
      <c r="J353" s="55" t="n">
        <f aca="false">IF(OR(D353="",D353+G353=0),"",D353/(D353+G353))</f>
        <v>0.321016166281755</v>
      </c>
      <c r="K353" s="55" t="n">
        <f aca="false">IF(E353="","",E353/(E353+H353))</f>
        <v>0.296660117878193</v>
      </c>
      <c r="L353" s="66" t="n">
        <f aca="false">IF(OR(K353="",J353=""),"",(J353-K353)*100)</f>
        <v>2.43560484035627</v>
      </c>
      <c r="M353" s="36" t="n">
        <v>4.97515959270172</v>
      </c>
      <c r="N353" s="36" t="n">
        <v>2.06783357809369</v>
      </c>
      <c r="O353" s="36" t="n">
        <f aca="false">SQRT(M353^2+N353^2)</f>
        <v>5.38777771252152</v>
      </c>
      <c r="P353" s="55" t="n">
        <f aca="false">IF(J353="","",MAX(0,J353-1.96*O353/100))</f>
        <v>0.215415723116333</v>
      </c>
      <c r="Q353" s="55" t="n">
        <f aca="false">IF(J353="","",MIN(1,J353+1.96*O353/100))</f>
        <v>0.426616609447177</v>
      </c>
      <c r="R353" s="32" t="str">
        <f aca="false">IF(L353="","",IF(ABS(L353)&lt;=O353,"Yes","No"))</f>
        <v>Yes</v>
      </c>
      <c r="S353" s="32" t="str">
        <f aca="false">IF(L353="","",IF(ABS(L353)&lt;=1.96*O353,"Yes","No"))</f>
        <v>Yes</v>
      </c>
      <c r="T353" s="54" t="n">
        <f aca="false">IF(D353="","",ROUND(SQRT(((D353+G353)*O353/100)^2+(J353*(D353+G353)*0.12018)^2),0))</f>
        <v>29</v>
      </c>
      <c r="U353" s="32"/>
    </row>
    <row r="354" customFormat="false" ht="15" hidden="false" customHeight="false" outlineLevel="0" collapsed="false">
      <c r="A354" s="32" t="s">
        <v>386</v>
      </c>
      <c r="B354" s="32" t="s">
        <v>545</v>
      </c>
      <c r="C354" s="32" t="s">
        <v>549</v>
      </c>
      <c r="D354" s="54" t="n">
        <v>153</v>
      </c>
      <c r="E354" s="54" t="n">
        <v>161</v>
      </c>
      <c r="F354" s="65" t="n">
        <f aca="false">IF(E354="","",D354-E354)</f>
        <v>-8</v>
      </c>
      <c r="G354" s="54" t="n">
        <v>301</v>
      </c>
      <c r="H354" s="54" t="n">
        <v>314</v>
      </c>
      <c r="I354" s="65" t="n">
        <f aca="false">IF(H354="","",G354-H354)</f>
        <v>-13</v>
      </c>
      <c r="J354" s="55" t="n">
        <f aca="false">IF(OR(D354="",D354+G354=0),"",D354/(D354+G354))</f>
        <v>0.337004405286344</v>
      </c>
      <c r="K354" s="55" t="n">
        <f aca="false">IF(E354="","",E354/(E354+H354))</f>
        <v>0.338947368421053</v>
      </c>
      <c r="L354" s="66" t="n">
        <f aca="false">IF(OR(K354="",J354=""),"",(J354-K354)*100)</f>
        <v>-0.194296313470899</v>
      </c>
      <c r="M354" s="36" t="n">
        <v>4.97515959270172</v>
      </c>
      <c r="N354" s="36" t="n">
        <v>2.06783357809369</v>
      </c>
      <c r="O354" s="36" t="n">
        <f aca="false">SQRT(M354^2+N354^2)</f>
        <v>5.38777771252152</v>
      </c>
      <c r="P354" s="55" t="n">
        <f aca="false">IF(J354="","",MAX(0,J354-1.96*O354/100))</f>
        <v>0.231403962120922</v>
      </c>
      <c r="Q354" s="55" t="n">
        <f aca="false">IF(J354="","",MIN(1,J354+1.96*O354/100))</f>
        <v>0.442604848451766</v>
      </c>
      <c r="R354" s="32" t="str">
        <f aca="false">IF(L354="","",IF(ABS(L354)&lt;=O354,"Yes","No"))</f>
        <v>Yes</v>
      </c>
      <c r="S354" s="32" t="str">
        <f aca="false">IF(L354="","",IF(ABS(L354)&lt;=1.96*O354,"Yes","No"))</f>
        <v>Yes</v>
      </c>
      <c r="T354" s="54" t="n">
        <f aca="false">IF(D354="","",ROUND(SQRT(((D354+G354)*O354/100)^2+(J354*(D354+G354)*0.12018)^2),0))</f>
        <v>31</v>
      </c>
      <c r="U354" s="32"/>
    </row>
    <row r="355" customFormat="false" ht="15" hidden="false" customHeight="false" outlineLevel="0" collapsed="false">
      <c r="A355" s="32" t="s">
        <v>386</v>
      </c>
      <c r="B355" s="32" t="s">
        <v>545</v>
      </c>
      <c r="C355" s="32" t="s">
        <v>550</v>
      </c>
      <c r="D355" s="54" t="n">
        <v>249</v>
      </c>
      <c r="E355" s="54" t="n">
        <v>282</v>
      </c>
      <c r="F355" s="65" t="n">
        <f aca="false">IF(E355="","",D355-E355)</f>
        <v>-33</v>
      </c>
      <c r="G355" s="54" t="n">
        <v>419</v>
      </c>
      <c r="H355" s="54" t="n">
        <v>442</v>
      </c>
      <c r="I355" s="65" t="n">
        <f aca="false">IF(H355="","",G355-H355)</f>
        <v>-23</v>
      </c>
      <c r="J355" s="55" t="n">
        <f aca="false">IF(OR(D355="",D355+G355=0),"",D355/(D355+G355))</f>
        <v>0.372754491017964</v>
      </c>
      <c r="K355" s="55" t="n">
        <f aca="false">IF(E355="","",E355/(E355+H355))</f>
        <v>0.389502762430939</v>
      </c>
      <c r="L355" s="66" t="n">
        <f aca="false">IF(OR(K355="",J355=""),"",(J355-K355)*100)</f>
        <v>-1.67482714129751</v>
      </c>
      <c r="M355" s="36" t="n">
        <v>3.80517164421398</v>
      </c>
      <c r="N355" s="36" t="n">
        <v>2.06783357809369</v>
      </c>
      <c r="O355" s="36" t="n">
        <f aca="false">SQRT(M355^2+N355^2)</f>
        <v>4.33073515105944</v>
      </c>
      <c r="P355" s="55" t="n">
        <f aca="false">IF(J355="","",MAX(0,J355-1.96*O355/100))</f>
        <v>0.287872082057199</v>
      </c>
      <c r="Q355" s="55" t="n">
        <f aca="false">IF(J355="","",MIN(1,J355+1.96*O355/100))</f>
        <v>0.457636899978729</v>
      </c>
      <c r="R355" s="32" t="str">
        <f aca="false">IF(L355="","",IF(ABS(L355)&lt;=O355,"Yes","No"))</f>
        <v>Yes</v>
      </c>
      <c r="S355" s="32" t="str">
        <f aca="false">IF(L355="","",IF(ABS(L355)&lt;=1.96*O355,"Yes","No"))</f>
        <v>Yes</v>
      </c>
      <c r="T355" s="54" t="n">
        <f aca="false">IF(D355="","",ROUND(SQRT(((D355+G355)*O355/100)^2+(J355*(D355+G355)*0.07897)^2),0))</f>
        <v>35</v>
      </c>
      <c r="U355" s="32"/>
    </row>
    <row r="356" customFormat="false" ht="15" hidden="false" customHeight="false" outlineLevel="0" collapsed="false">
      <c r="A356" s="32" t="s">
        <v>386</v>
      </c>
      <c r="B356" s="32" t="s">
        <v>551</v>
      </c>
      <c r="C356" s="32" t="s">
        <v>552</v>
      </c>
      <c r="D356" s="54" t="n">
        <v>766</v>
      </c>
      <c r="E356" s="54" t="n">
        <v>922</v>
      </c>
      <c r="F356" s="65" t="n">
        <f aca="false">IF(E356="","",D356-E356)</f>
        <v>-156</v>
      </c>
      <c r="G356" s="54" t="n">
        <v>793</v>
      </c>
      <c r="H356" s="54" t="n">
        <v>894</v>
      </c>
      <c r="I356" s="65" t="n">
        <f aca="false">IF(H356="","",G356-H356)</f>
        <v>-101</v>
      </c>
      <c r="J356" s="55" t="n">
        <f aca="false">IF(OR(D356="",D356+G356=0),"",D356/(D356+G356))</f>
        <v>0.491340602950609</v>
      </c>
      <c r="K356" s="55" t="n">
        <f aca="false">IF(E356="","",E356/(E356+H356))</f>
        <v>0.507709251101322</v>
      </c>
      <c r="L356" s="66" t="n">
        <f aca="false">IF(OR(K356="",J356=""),"",(J356-K356)*100)</f>
        <v>-1.63686481507122</v>
      </c>
      <c r="M356" s="36" t="n">
        <v>3.65589688951442</v>
      </c>
      <c r="N356" s="36" t="n">
        <v>2.06783357809369</v>
      </c>
      <c r="O356" s="36" t="n">
        <f aca="false">SQRT(M356^2+N356^2)</f>
        <v>4.20018068342934</v>
      </c>
      <c r="P356" s="55" t="n">
        <f aca="false">IF(J356="","",MAX(0,J356-1.96*O356/100))</f>
        <v>0.409017061555394</v>
      </c>
      <c r="Q356" s="55" t="n">
        <f aca="false">IF(J356="","",MIN(1,J356+1.96*O356/100))</f>
        <v>0.573664144345825</v>
      </c>
      <c r="R356" s="32" t="str">
        <f aca="false">IF(L356="","",IF(ABS(L356)&lt;=O356,"Yes","No"))</f>
        <v>Yes</v>
      </c>
      <c r="S356" s="32" t="str">
        <f aca="false">IF(L356="","",IF(ABS(L356)&lt;=1.96*O356,"Yes","No"))</f>
        <v>Yes</v>
      </c>
      <c r="T356" s="54" t="n">
        <f aca="false">IF(D356="","",ROUND(SQRT(((D356+G356)*O356/100)^2+(J356*(D356+G356)*0.07933)^2),0))</f>
        <v>89</v>
      </c>
      <c r="U356" s="32"/>
    </row>
    <row r="357" customFormat="false" ht="15" hidden="false" customHeight="false" outlineLevel="0" collapsed="false">
      <c r="A357" s="32" t="s">
        <v>386</v>
      </c>
      <c r="B357" s="32" t="s">
        <v>551</v>
      </c>
      <c r="C357" s="32" t="s">
        <v>553</v>
      </c>
      <c r="D357" s="54" t="n">
        <v>267</v>
      </c>
      <c r="E357" s="54"/>
      <c r="F357" s="65" t="str">
        <f aca="false">IF(E357="","",D357-E357)</f>
        <v/>
      </c>
      <c r="G357" s="54" t="n">
        <v>265</v>
      </c>
      <c r="H357" s="54"/>
      <c r="I357" s="65" t="str">
        <f aca="false">IF(H357="","",G357-H357)</f>
        <v/>
      </c>
      <c r="J357" s="55" t="n">
        <f aca="false">IF(OR(D357="",D357+G357=0),"",D357/(D357+G357))</f>
        <v>0.50187969924812</v>
      </c>
      <c r="K357" s="55" t="str">
        <f aca="false">IF(E357="","",E357/(E357+H357))</f>
        <v/>
      </c>
      <c r="L357" s="66" t="str">
        <f aca="false">IF(OR(K357="",J357=""),"",(J357-K357)*100)</f>
        <v/>
      </c>
      <c r="M357" s="36" t="n">
        <v>3.80517164421398</v>
      </c>
      <c r="N357" s="36" t="n">
        <v>2.06783357809369</v>
      </c>
      <c r="O357" s="36" t="n">
        <f aca="false">SQRT(M357^2+N357^2)</f>
        <v>4.33073515105944</v>
      </c>
      <c r="P357" s="55" t="n">
        <f aca="false">IF(J357="","",MAX(0,J357-1.96*O357/100))</f>
        <v>0.416997290287355</v>
      </c>
      <c r="Q357" s="55" t="n">
        <f aca="false">IF(J357="","",MIN(1,J357+1.96*O357/100))</f>
        <v>0.586762108208885</v>
      </c>
      <c r="R357" s="32" t="str">
        <f aca="false">IF(L357="","",IF(ABS(L357)&lt;=O357,"Yes","No"))</f>
        <v/>
      </c>
      <c r="S357" s="32" t="str">
        <f aca="false">IF(L357="","",IF(ABS(L357)&lt;=1.96*O357,"Yes","No"))</f>
        <v/>
      </c>
      <c r="T357" s="54" t="n">
        <f aca="false">IF(D357="","",ROUND(SQRT(((D357+G357)*O357/100)^2+(J357*(D357+G357)*0.07897)^2),0))</f>
        <v>31</v>
      </c>
      <c r="U357" s="32" t="s">
        <v>735</v>
      </c>
    </row>
    <row r="358" customFormat="false" ht="15" hidden="false" customHeight="false" outlineLevel="0" collapsed="false">
      <c r="A358" s="32" t="s">
        <v>386</v>
      </c>
      <c r="B358" s="32" t="s">
        <v>551</v>
      </c>
      <c r="C358" s="32" t="s">
        <v>554</v>
      </c>
      <c r="D358" s="54" t="n">
        <v>607</v>
      </c>
      <c r="E358" s="54" t="n">
        <v>653</v>
      </c>
      <c r="F358" s="65" t="n">
        <f aca="false">IF(E358="","",D358-E358)</f>
        <v>-46</v>
      </c>
      <c r="G358" s="54" t="n">
        <v>623</v>
      </c>
      <c r="H358" s="54" t="n">
        <v>694</v>
      </c>
      <c r="I358" s="65" t="n">
        <f aca="false">IF(H358="","",G358-H358)</f>
        <v>-71</v>
      </c>
      <c r="J358" s="55" t="n">
        <f aca="false">IF(OR(D358="",D358+G358=0),"",D358/(D358+G358))</f>
        <v>0.49349593495935</v>
      </c>
      <c r="K358" s="55" t="n">
        <f aca="false">IF(E358="","",E358/(E358+H358))</f>
        <v>0.484780994803267</v>
      </c>
      <c r="L358" s="66" t="n">
        <f aca="false">IF(OR(K358="",J358=""),"",(J358-K358)*100)</f>
        <v>0.871494015608304</v>
      </c>
      <c r="M358" s="36" t="n">
        <v>3.65589688951442</v>
      </c>
      <c r="N358" s="36" t="n">
        <v>2.06783357809369</v>
      </c>
      <c r="O358" s="36" t="n">
        <f aca="false">SQRT(M358^2+N358^2)</f>
        <v>4.20018068342934</v>
      </c>
      <c r="P358" s="55" t="n">
        <f aca="false">IF(J358="","",MAX(0,J358-1.96*O358/100))</f>
        <v>0.411172393564135</v>
      </c>
      <c r="Q358" s="55" t="n">
        <f aca="false">IF(J358="","",MIN(1,J358+1.96*O358/100))</f>
        <v>0.575819476354565</v>
      </c>
      <c r="R358" s="32" t="str">
        <f aca="false">IF(L358="","",IF(ABS(L358)&lt;=O358,"Yes","No"))</f>
        <v>Yes</v>
      </c>
      <c r="S358" s="32" t="str">
        <f aca="false">IF(L358="","",IF(ABS(L358)&lt;=1.96*O358,"Yes","No"))</f>
        <v>Yes</v>
      </c>
      <c r="T358" s="54" t="n">
        <f aca="false">IF(D358="","",ROUND(SQRT(((D358+G358)*O358/100)^2+(J358*(D358+G358)*0.07933)^2),0))</f>
        <v>71</v>
      </c>
      <c r="U358" s="32"/>
    </row>
    <row r="359" customFormat="false" ht="15" hidden="false" customHeight="false" outlineLevel="0" collapsed="false">
      <c r="A359" s="32" t="s">
        <v>386</v>
      </c>
      <c r="B359" s="32" t="s">
        <v>551</v>
      </c>
      <c r="C359" s="32" t="s">
        <v>555</v>
      </c>
      <c r="D359" s="54" t="n">
        <v>190</v>
      </c>
      <c r="E359" s="54"/>
      <c r="F359" s="65" t="str">
        <f aca="false">IF(E359="","",D359-E359)</f>
        <v/>
      </c>
      <c r="G359" s="54" t="n">
        <v>194</v>
      </c>
      <c r="H359" s="54"/>
      <c r="I359" s="65" t="str">
        <f aca="false">IF(H359="","",G359-H359)</f>
        <v/>
      </c>
      <c r="J359" s="55" t="n">
        <f aca="false">IF(OR(D359="",D359+G359=0),"",D359/(D359+G359))</f>
        <v>0.494791666666667</v>
      </c>
      <c r="K359" s="55" t="str">
        <f aca="false">IF(E359="","",E359/(E359+H359))</f>
        <v/>
      </c>
      <c r="L359" s="66" t="str">
        <f aca="false">IF(OR(K359="",J359=""),"",(J359-K359)*100)</f>
        <v/>
      </c>
      <c r="M359" s="36" t="n">
        <v>4.97515959270172</v>
      </c>
      <c r="N359" s="36" t="n">
        <v>2.06783357809369</v>
      </c>
      <c r="O359" s="36" t="n">
        <f aca="false">SQRT(M359^2+N359^2)</f>
        <v>5.38777771252152</v>
      </c>
      <c r="P359" s="55" t="n">
        <f aca="false">IF(J359="","",MAX(0,J359-1.96*O359/100))</f>
        <v>0.389191223501245</v>
      </c>
      <c r="Q359" s="55" t="n">
        <f aca="false">IF(J359="","",MIN(1,J359+1.96*O359/100))</f>
        <v>0.600392109832089</v>
      </c>
      <c r="R359" s="32" t="str">
        <f aca="false">IF(L359="","",IF(ABS(L359)&lt;=O359,"Yes","No"))</f>
        <v/>
      </c>
      <c r="S359" s="32" t="str">
        <f aca="false">IF(L359="","",IF(ABS(L359)&lt;=1.96*O359,"Yes","No"))</f>
        <v/>
      </c>
      <c r="T359" s="54" t="n">
        <f aca="false">IF(D359="","",ROUND(SQRT(((D359+G359)*O359/100)^2+(J359*(D359+G359)*0.12018)^2),0))</f>
        <v>31</v>
      </c>
      <c r="U359" s="32" t="s">
        <v>735</v>
      </c>
    </row>
    <row r="360" customFormat="false" ht="15" hidden="false" customHeight="false" outlineLevel="0" collapsed="false">
      <c r="A360" s="32" t="s">
        <v>386</v>
      </c>
      <c r="B360" s="32" t="s">
        <v>556</v>
      </c>
      <c r="C360" s="32" t="s">
        <v>557</v>
      </c>
      <c r="D360" s="54" t="n">
        <v>271</v>
      </c>
      <c r="E360" s="54" t="n">
        <v>305</v>
      </c>
      <c r="F360" s="65" t="n">
        <f aca="false">IF(E360="","",D360-E360)</f>
        <v>-34</v>
      </c>
      <c r="G360" s="54" t="n">
        <v>395</v>
      </c>
      <c r="H360" s="54" t="n">
        <v>419</v>
      </c>
      <c r="I360" s="65" t="n">
        <f aca="false">IF(H360="","",G360-H360)</f>
        <v>-24</v>
      </c>
      <c r="J360" s="55" t="n">
        <f aca="false">IF(OR(D360="",D360+G360=0),"",D360/(D360+G360))</f>
        <v>0.406906906906907</v>
      </c>
      <c r="K360" s="55" t="n">
        <f aca="false">IF(E360="","",E360/(E360+H360))</f>
        <v>0.421270718232044</v>
      </c>
      <c r="L360" s="66" t="n">
        <f aca="false">IF(OR(K360="",J360=""),"",(J360-K360)*100)</f>
        <v>-1.43638113251373</v>
      </c>
      <c r="M360" s="36" t="n">
        <v>3.80517164421398</v>
      </c>
      <c r="N360" s="36" t="n">
        <v>2.06783357809369</v>
      </c>
      <c r="O360" s="36" t="n">
        <f aca="false">SQRT(M360^2+N360^2)</f>
        <v>4.33073515105944</v>
      </c>
      <c r="P360" s="55" t="n">
        <f aca="false">IF(J360="","",MAX(0,J360-1.96*O360/100))</f>
        <v>0.322024497946142</v>
      </c>
      <c r="Q360" s="55" t="n">
        <f aca="false">IF(J360="","",MIN(1,J360+1.96*O360/100))</f>
        <v>0.491789315867672</v>
      </c>
      <c r="R360" s="32" t="str">
        <f aca="false">IF(L360="","",IF(ABS(L360)&lt;=O360,"Yes","No"))</f>
        <v>Yes</v>
      </c>
      <c r="S360" s="32" t="str">
        <f aca="false">IF(L360="","",IF(ABS(L360)&lt;=1.96*O360,"Yes","No"))</f>
        <v>Yes</v>
      </c>
      <c r="T360" s="54" t="n">
        <f aca="false">IF(D360="","",ROUND(SQRT(((D360+G360)*O360/100)^2+(J360*(D360+G360)*0.07897)^2),0))</f>
        <v>36</v>
      </c>
      <c r="U360" s="32"/>
    </row>
    <row r="361" customFormat="false" ht="15" hidden="false" customHeight="false" outlineLevel="0" collapsed="false">
      <c r="A361" s="32" t="s">
        <v>386</v>
      </c>
      <c r="B361" s="32" t="s">
        <v>361</v>
      </c>
      <c r="C361" s="32" t="s">
        <v>558</v>
      </c>
      <c r="D361" s="54" t="n">
        <v>547</v>
      </c>
      <c r="E361" s="54" t="n">
        <v>628</v>
      </c>
      <c r="F361" s="65" t="n">
        <f aca="false">IF(E361="","",D361-E361)</f>
        <v>-81</v>
      </c>
      <c r="G361" s="54" t="n">
        <v>995</v>
      </c>
      <c r="H361" s="54" t="n">
        <v>1170</v>
      </c>
      <c r="I361" s="65" t="n">
        <f aca="false">IF(H361="","",G361-H361)</f>
        <v>-175</v>
      </c>
      <c r="J361" s="55" t="n">
        <f aca="false">IF(OR(D361="",D361+G361=0),"",D361/(D361+G361))</f>
        <v>0.35473411154345</v>
      </c>
      <c r="K361" s="55" t="n">
        <f aca="false">IF(E361="","",E361/(E361+H361))</f>
        <v>0.349276974416018</v>
      </c>
      <c r="L361" s="66" t="n">
        <f aca="false">IF(OR(K361="",J361=""),"",(J361-K361)*100)</f>
        <v>0.545713712743229</v>
      </c>
      <c r="M361" s="36" t="n">
        <v>3.65589688951442</v>
      </c>
      <c r="N361" s="36" t="n">
        <v>2.06783357809369</v>
      </c>
      <c r="O361" s="36" t="n">
        <f aca="false">SQRT(M361^2+N361^2)</f>
        <v>4.20018068342934</v>
      </c>
      <c r="P361" s="55" t="n">
        <f aca="false">IF(J361="","",MAX(0,J361-1.96*O361/100))</f>
        <v>0.272410570148235</v>
      </c>
      <c r="Q361" s="55" t="n">
        <f aca="false">IF(J361="","",MIN(1,J361+1.96*O361/100))</f>
        <v>0.437057652938665</v>
      </c>
      <c r="R361" s="32" t="str">
        <f aca="false">IF(L361="","",IF(ABS(L361)&lt;=O361,"Yes","No"))</f>
        <v>Yes</v>
      </c>
      <c r="S361" s="32" t="str">
        <f aca="false">IF(L361="","",IF(ABS(L361)&lt;=1.96*O361,"Yes","No"))</f>
        <v>Yes</v>
      </c>
      <c r="T361" s="54" t="n">
        <f aca="false">IF(D361="","",ROUND(SQRT(((D361+G361)*O361/100)^2+(J361*(D361+G361)*0.07933)^2),0))</f>
        <v>78</v>
      </c>
      <c r="U361" s="32"/>
    </row>
    <row r="362" customFormat="false" ht="15" hidden="false" customHeight="false" outlineLevel="0" collapsed="false">
      <c r="A362" s="32" t="s">
        <v>386</v>
      </c>
      <c r="B362" s="32" t="s">
        <v>361</v>
      </c>
      <c r="C362" s="32" t="s">
        <v>559</v>
      </c>
      <c r="D362" s="54" t="n">
        <v>206</v>
      </c>
      <c r="E362" s="54"/>
      <c r="F362" s="65" t="str">
        <f aca="false">IF(E362="","",D362-E362)</f>
        <v/>
      </c>
      <c r="G362" s="54" t="n">
        <v>382</v>
      </c>
      <c r="H362" s="54"/>
      <c r="I362" s="65" t="str">
        <f aca="false">IF(H362="","",G362-H362)</f>
        <v/>
      </c>
      <c r="J362" s="55" t="n">
        <f aca="false">IF(OR(D362="",D362+G362=0),"",D362/(D362+G362))</f>
        <v>0.350340136054422</v>
      </c>
      <c r="K362" s="55" t="str">
        <f aca="false">IF(E362="","",E362/(E362+H362))</f>
        <v/>
      </c>
      <c r="L362" s="66" t="str">
        <f aca="false">IF(OR(K362="",J362=""),"",(J362-K362)*100)</f>
        <v/>
      </c>
      <c r="M362" s="36" t="n">
        <v>3.80517164421398</v>
      </c>
      <c r="N362" s="36" t="n">
        <v>2.06783357809369</v>
      </c>
      <c r="O362" s="36" t="n">
        <f aca="false">SQRT(M362^2+N362^2)</f>
        <v>4.33073515105944</v>
      </c>
      <c r="P362" s="55" t="n">
        <f aca="false">IF(J362="","",MAX(0,J362-1.96*O362/100))</f>
        <v>0.265457727093657</v>
      </c>
      <c r="Q362" s="55" t="n">
        <f aca="false">IF(J362="","",MIN(1,J362+1.96*O362/100))</f>
        <v>0.435222545015187</v>
      </c>
      <c r="R362" s="32" t="str">
        <f aca="false">IF(L362="","",IF(ABS(L362)&lt;=O362,"Yes","No"))</f>
        <v/>
      </c>
      <c r="S362" s="32" t="str">
        <f aca="false">IF(L362="","",IF(ABS(L362)&lt;=1.96*O362,"Yes","No"))</f>
        <v/>
      </c>
      <c r="T362" s="54" t="n">
        <f aca="false">IF(D362="","",ROUND(SQRT(((D362+G362)*O362/100)^2+(J362*(D362+G362)*0.07897)^2),0))</f>
        <v>30</v>
      </c>
      <c r="U362" s="32" t="s">
        <v>735</v>
      </c>
    </row>
    <row r="363" customFormat="false" ht="15" hidden="false" customHeight="false" outlineLevel="0" collapsed="false">
      <c r="A363" s="32" t="s">
        <v>386</v>
      </c>
      <c r="B363" s="32" t="s">
        <v>561</v>
      </c>
      <c r="C363" s="32" t="s">
        <v>561</v>
      </c>
      <c r="D363" s="54" t="n">
        <v>166</v>
      </c>
      <c r="E363" s="54" t="n">
        <v>199</v>
      </c>
      <c r="F363" s="65" t="n">
        <f aca="false">IF(E363="","",D363-E363)</f>
        <v>-33</v>
      </c>
      <c r="G363" s="54" t="n">
        <v>202</v>
      </c>
      <c r="H363" s="54" t="n">
        <v>215</v>
      </c>
      <c r="I363" s="65" t="n">
        <f aca="false">IF(H363="","",G363-H363)</f>
        <v>-13</v>
      </c>
      <c r="J363" s="55" t="n">
        <f aca="false">IF(OR(D363="",D363+G363=0),"",D363/(D363+G363))</f>
        <v>0.451086956521739</v>
      </c>
      <c r="K363" s="55" t="n">
        <f aca="false">IF(E363="","",E363/(E363+H363))</f>
        <v>0.480676328502416</v>
      </c>
      <c r="L363" s="66" t="n">
        <f aca="false">IF(OR(K363="",J363=""),"",(J363-K363)*100)</f>
        <v>-2.95893719806764</v>
      </c>
      <c r="M363" s="36" t="n">
        <v>4.97515959270172</v>
      </c>
      <c r="N363" s="36" t="n">
        <v>2.06783357809369</v>
      </c>
      <c r="O363" s="36" t="n">
        <f aca="false">SQRT(M363^2+N363^2)</f>
        <v>5.38777771252152</v>
      </c>
      <c r="P363" s="55" t="n">
        <f aca="false">IF(J363="","",MAX(0,J363-1.96*O363/100))</f>
        <v>0.345486513356317</v>
      </c>
      <c r="Q363" s="55" t="n">
        <f aca="false">IF(J363="","",MIN(1,J363+1.96*O363/100))</f>
        <v>0.556687399687161</v>
      </c>
      <c r="R363" s="32" t="str">
        <f aca="false">IF(L363="","",IF(ABS(L363)&lt;=O363,"Yes","No"))</f>
        <v>Yes</v>
      </c>
      <c r="S363" s="32" t="str">
        <f aca="false">IF(L363="","",IF(ABS(L363)&lt;=1.96*O363,"Yes","No"))</f>
        <v>Yes</v>
      </c>
      <c r="T363" s="54" t="n">
        <f aca="false">IF(D363="","",ROUND(SQRT(((D363+G363)*O363/100)^2+(J363*(D363+G363)*0.12018)^2),0))</f>
        <v>28</v>
      </c>
      <c r="U363" s="32"/>
    </row>
    <row r="364" customFormat="false" ht="15" hidden="false" customHeight="false" outlineLevel="0" collapsed="false">
      <c r="A364" s="32" t="s">
        <v>386</v>
      </c>
      <c r="B364" s="32" t="s">
        <v>562</v>
      </c>
      <c r="C364" s="32" t="s">
        <v>563</v>
      </c>
      <c r="D364" s="54" t="n">
        <v>360</v>
      </c>
      <c r="E364" s="54" t="n">
        <v>427</v>
      </c>
      <c r="F364" s="65" t="n">
        <f aca="false">IF(E364="","",D364-E364)</f>
        <v>-67</v>
      </c>
      <c r="G364" s="54" t="n">
        <v>518</v>
      </c>
      <c r="H364" s="54" t="n">
        <v>553</v>
      </c>
      <c r="I364" s="65" t="n">
        <f aca="false">IF(H364="","",G364-H364)</f>
        <v>-35</v>
      </c>
      <c r="J364" s="55" t="n">
        <f aca="false">IF(OR(D364="",D364+G364=0),"",D364/(D364+G364))</f>
        <v>0.41002277904328</v>
      </c>
      <c r="K364" s="55" t="n">
        <f aca="false">IF(E364="","",E364/(E364+H364))</f>
        <v>0.435714285714286</v>
      </c>
      <c r="L364" s="66" t="n">
        <f aca="false">IF(OR(K364="",J364=""),"",(J364-K364)*100)</f>
        <v>-2.56915066710056</v>
      </c>
      <c r="M364" s="36" t="n">
        <v>3.65589688951442</v>
      </c>
      <c r="N364" s="36" t="n">
        <v>2.06783357809369</v>
      </c>
      <c r="O364" s="36" t="n">
        <f aca="false">SQRT(M364^2+N364^2)</f>
        <v>4.20018068342934</v>
      </c>
      <c r="P364" s="55" t="n">
        <f aca="false">IF(J364="","",MAX(0,J364-1.96*O364/100))</f>
        <v>0.327699237648065</v>
      </c>
      <c r="Q364" s="55" t="n">
        <f aca="false">IF(J364="","",MIN(1,J364+1.96*O364/100))</f>
        <v>0.492346320438495</v>
      </c>
      <c r="R364" s="32" t="str">
        <f aca="false">IF(L364="","",IF(ABS(L364)&lt;=O364,"Yes","No"))</f>
        <v>Yes</v>
      </c>
      <c r="S364" s="32" t="str">
        <f aca="false">IF(L364="","",IF(ABS(L364)&lt;=1.96*O364,"Yes","No"))</f>
        <v>Yes</v>
      </c>
      <c r="T364" s="54" t="n">
        <f aca="false">IF(D364="","",ROUND(SQRT(((D364+G364)*O364/100)^2+(J364*(D364+G364)*0.07933)^2),0))</f>
        <v>47</v>
      </c>
      <c r="U364" s="32"/>
    </row>
    <row r="365" customFormat="false" ht="15" hidden="false" customHeight="false" outlineLevel="0" collapsed="false">
      <c r="A365" s="32" t="s">
        <v>386</v>
      </c>
      <c r="B365" s="32" t="s">
        <v>562</v>
      </c>
      <c r="C365" s="32" t="s">
        <v>564</v>
      </c>
      <c r="D365" s="54" t="n">
        <v>284</v>
      </c>
      <c r="E365" s="54" t="n">
        <v>338</v>
      </c>
      <c r="F365" s="65" t="n">
        <f aca="false">IF(E365="","",D365-E365)</f>
        <v>-54</v>
      </c>
      <c r="G365" s="54" t="n">
        <v>447</v>
      </c>
      <c r="H365" s="54" t="n">
        <v>507</v>
      </c>
      <c r="I365" s="65" t="n">
        <f aca="false">IF(H365="","",G365-H365)</f>
        <v>-60</v>
      </c>
      <c r="J365" s="55" t="n">
        <f aca="false">IF(OR(D365="",D365+G365=0),"",D365/(D365+G365))</f>
        <v>0.388508891928865</v>
      </c>
      <c r="K365" s="55" t="n">
        <f aca="false">IF(E365="","",E365/(E365+H365))</f>
        <v>0.4</v>
      </c>
      <c r="L365" s="66" t="n">
        <f aca="false">IF(OR(K365="",J365=""),"",(J365-K365)*100)</f>
        <v>-1.14911080711355</v>
      </c>
      <c r="M365" s="36" t="n">
        <v>3.80517164421398</v>
      </c>
      <c r="N365" s="36" t="n">
        <v>2.06783357809369</v>
      </c>
      <c r="O365" s="36" t="n">
        <f aca="false">SQRT(M365^2+N365^2)</f>
        <v>4.33073515105944</v>
      </c>
      <c r="P365" s="55" t="n">
        <f aca="false">IF(J365="","",MAX(0,J365-1.96*O365/100))</f>
        <v>0.303626482968099</v>
      </c>
      <c r="Q365" s="55" t="n">
        <f aca="false">IF(J365="","",MIN(1,J365+1.96*O365/100))</f>
        <v>0.47339130088963</v>
      </c>
      <c r="R365" s="32" t="str">
        <f aca="false">IF(L365="","",IF(ABS(L365)&lt;=O365,"Yes","No"))</f>
        <v>Yes</v>
      </c>
      <c r="S365" s="32" t="str">
        <f aca="false">IF(L365="","",IF(ABS(L365)&lt;=1.96*O365,"Yes","No"))</f>
        <v>Yes</v>
      </c>
      <c r="T365" s="54" t="n">
        <f aca="false">IF(D365="","",ROUND(SQRT(((D365+G365)*O365/100)^2+(J365*(D365+G365)*0.07897)^2),0))</f>
        <v>39</v>
      </c>
      <c r="U365" s="32"/>
    </row>
    <row r="366" customFormat="false" ht="15" hidden="false" customHeight="false" outlineLevel="0" collapsed="false">
      <c r="A366" s="32" t="s">
        <v>386</v>
      </c>
      <c r="B366" s="32" t="s">
        <v>562</v>
      </c>
      <c r="C366" s="32" t="s">
        <v>565</v>
      </c>
      <c r="D366" s="54" t="n">
        <v>421</v>
      </c>
      <c r="E366" s="54" t="n">
        <v>444</v>
      </c>
      <c r="F366" s="65" t="n">
        <f aca="false">IF(E366="","",D366-E366)</f>
        <v>-23</v>
      </c>
      <c r="G366" s="54" t="n">
        <v>469</v>
      </c>
      <c r="H366" s="54" t="n">
        <v>467</v>
      </c>
      <c r="I366" s="65" t="n">
        <f aca="false">IF(H366="","",G366-H366)</f>
        <v>2</v>
      </c>
      <c r="J366" s="55" t="n">
        <f aca="false">IF(OR(D366="",D366+G366=0),"",D366/(D366+G366))</f>
        <v>0.473033707865169</v>
      </c>
      <c r="K366" s="55" t="n">
        <f aca="false">IF(E366="","",E366/(E366+H366))</f>
        <v>0.487376509330406</v>
      </c>
      <c r="L366" s="66" t="n">
        <f aca="false">IF(OR(K366="",J366=""),"",(J366-K366)*100)</f>
        <v>-1.43428014652376</v>
      </c>
      <c r="M366" s="36" t="n">
        <v>3.65589688951442</v>
      </c>
      <c r="N366" s="36" t="n">
        <v>2.06783357809369</v>
      </c>
      <c r="O366" s="36" t="n">
        <f aca="false">SQRT(M366^2+N366^2)</f>
        <v>4.20018068342934</v>
      </c>
      <c r="P366" s="55" t="n">
        <f aca="false">IF(J366="","",MAX(0,J366-1.96*O366/100))</f>
        <v>0.390710166469953</v>
      </c>
      <c r="Q366" s="55" t="n">
        <f aca="false">IF(J366="","",MIN(1,J366+1.96*O366/100))</f>
        <v>0.555357249260384</v>
      </c>
      <c r="R366" s="32" t="str">
        <f aca="false">IF(L366="","",IF(ABS(L366)&lt;=O366,"Yes","No"))</f>
        <v>Yes</v>
      </c>
      <c r="S366" s="32" t="str">
        <f aca="false">IF(L366="","",IF(ABS(L366)&lt;=1.96*O366,"Yes","No"))</f>
        <v>Yes</v>
      </c>
      <c r="T366" s="54" t="n">
        <f aca="false">IF(D366="","",ROUND(SQRT(((D366+G366)*O366/100)^2+(J366*(D366+G366)*0.07933)^2),0))</f>
        <v>50</v>
      </c>
      <c r="U366" s="32"/>
    </row>
    <row r="367" customFormat="false" ht="15" hidden="false" customHeight="false" outlineLevel="0" collapsed="false">
      <c r="A367" s="32" t="s">
        <v>386</v>
      </c>
      <c r="B367" s="32" t="s">
        <v>562</v>
      </c>
      <c r="C367" s="32" t="s">
        <v>566</v>
      </c>
      <c r="D367" s="54" t="n">
        <v>243</v>
      </c>
      <c r="E367" s="54" t="n">
        <v>247</v>
      </c>
      <c r="F367" s="65" t="n">
        <f aca="false">IF(E367="","",D367-E367)</f>
        <v>-4</v>
      </c>
      <c r="G367" s="54" t="n">
        <v>304</v>
      </c>
      <c r="H367" s="54" t="n">
        <v>333</v>
      </c>
      <c r="I367" s="65" t="n">
        <f aca="false">IF(H367="","",G367-H367)</f>
        <v>-29</v>
      </c>
      <c r="J367" s="55" t="n">
        <f aca="false">IF(OR(D367="",D367+G367=0),"",D367/(D367+G367))</f>
        <v>0.444241316270567</v>
      </c>
      <c r="K367" s="55" t="n">
        <f aca="false">IF(E367="","",E367/(E367+H367))</f>
        <v>0.425862068965517</v>
      </c>
      <c r="L367" s="66" t="n">
        <f aca="false">IF(OR(K367="",J367=""),"",(J367-K367)*100)</f>
        <v>1.83792473050495</v>
      </c>
      <c r="M367" s="36" t="n">
        <v>3.80517164421398</v>
      </c>
      <c r="N367" s="36" t="n">
        <v>2.06783357809369</v>
      </c>
      <c r="O367" s="36" t="n">
        <f aca="false">SQRT(M367^2+N367^2)</f>
        <v>4.33073515105944</v>
      </c>
      <c r="P367" s="55" t="n">
        <f aca="false">IF(J367="","",MAX(0,J367-1.96*O367/100))</f>
        <v>0.359358907309802</v>
      </c>
      <c r="Q367" s="55" t="n">
        <f aca="false">IF(J367="","",MIN(1,J367+1.96*O367/100))</f>
        <v>0.529123725231332</v>
      </c>
      <c r="R367" s="32" t="str">
        <f aca="false">IF(L367="","",IF(ABS(L367)&lt;=O367,"Yes","No"))</f>
        <v>Yes</v>
      </c>
      <c r="S367" s="32" t="str">
        <f aca="false">IF(L367="","",IF(ABS(L367)&lt;=1.96*O367,"Yes","No"))</f>
        <v>Yes</v>
      </c>
      <c r="T367" s="54" t="n">
        <f aca="false">IF(D367="","",ROUND(SQRT(((D367+G367)*O367/100)^2+(J367*(D367+G367)*0.07897)^2),0))</f>
        <v>30</v>
      </c>
      <c r="U367" s="32"/>
    </row>
    <row r="368" customFormat="false" ht="15" hidden="false" customHeight="false" outlineLevel="0" collapsed="false">
      <c r="A368" s="32" t="s">
        <v>386</v>
      </c>
      <c r="B368" s="32" t="s">
        <v>567</v>
      </c>
      <c r="C368" s="32" t="s">
        <v>568</v>
      </c>
      <c r="D368" s="54" t="n">
        <v>404</v>
      </c>
      <c r="E368" s="54" t="n">
        <v>457</v>
      </c>
      <c r="F368" s="65" t="n">
        <f aca="false">IF(E368="","",D368-E368)</f>
        <v>-53</v>
      </c>
      <c r="G368" s="54" t="n">
        <v>269</v>
      </c>
      <c r="H368" s="54" t="n">
        <v>286</v>
      </c>
      <c r="I368" s="65" t="n">
        <f aca="false">IF(H368="","",G368-H368)</f>
        <v>-17</v>
      </c>
      <c r="J368" s="55" t="n">
        <f aca="false">IF(OR(D368="",D368+G368=0),"",D368/(D368+G368))</f>
        <v>0.600297176820208</v>
      </c>
      <c r="K368" s="55" t="n">
        <f aca="false">IF(E368="","",E368/(E368+H368))</f>
        <v>0.61507402422611</v>
      </c>
      <c r="L368" s="66" t="n">
        <f aca="false">IF(OR(K368="",J368=""),"",(J368-K368)*100)</f>
        <v>-1.47768474059024</v>
      </c>
      <c r="M368" s="36" t="n">
        <v>3.80517164421398</v>
      </c>
      <c r="N368" s="36" t="n">
        <v>2.06783357809369</v>
      </c>
      <c r="O368" s="36" t="n">
        <f aca="false">SQRT(M368^2+N368^2)</f>
        <v>4.33073515105944</v>
      </c>
      <c r="P368" s="55" t="n">
        <f aca="false">IF(J368="","",MAX(0,J368-1.96*O368/100))</f>
        <v>0.515414767859443</v>
      </c>
      <c r="Q368" s="55" t="n">
        <f aca="false">IF(J368="","",MIN(1,J368+1.96*O368/100))</f>
        <v>0.685179585780973</v>
      </c>
      <c r="R368" s="32" t="str">
        <f aca="false">IF(L368="","",IF(ABS(L368)&lt;=O368,"Yes","No"))</f>
        <v>Yes</v>
      </c>
      <c r="S368" s="32" t="str">
        <f aca="false">IF(L368="","",IF(ABS(L368)&lt;=1.96*O368,"Yes","No"))</f>
        <v>Yes</v>
      </c>
      <c r="T368" s="54" t="n">
        <f aca="false">IF(D368="","",ROUND(SQRT(((D368+G368)*O368/100)^2+(J368*(D368+G368)*0.07897)^2),0))</f>
        <v>43</v>
      </c>
      <c r="U368" s="32"/>
    </row>
    <row r="369" customFormat="false" ht="15" hidden="false" customHeight="false" outlineLevel="0" collapsed="false">
      <c r="A369" s="32" t="s">
        <v>386</v>
      </c>
      <c r="B369" s="32" t="s">
        <v>567</v>
      </c>
      <c r="C369" s="32" t="s">
        <v>569</v>
      </c>
      <c r="D369" s="54" t="n">
        <v>322</v>
      </c>
      <c r="E369" s="54" t="n">
        <v>353</v>
      </c>
      <c r="F369" s="65" t="n">
        <f aca="false">IF(E369="","",D369-E369)</f>
        <v>-31</v>
      </c>
      <c r="G369" s="54" t="n">
        <v>236</v>
      </c>
      <c r="H369" s="54" t="n">
        <v>251</v>
      </c>
      <c r="I369" s="65" t="n">
        <f aca="false">IF(H369="","",G369-H369)</f>
        <v>-15</v>
      </c>
      <c r="J369" s="55" t="n">
        <f aca="false">IF(OR(D369="",D369+G369=0),"",D369/(D369+G369))</f>
        <v>0.577060931899642</v>
      </c>
      <c r="K369" s="55" t="n">
        <f aca="false">IF(E369="","",E369/(E369+H369))</f>
        <v>0.584437086092715</v>
      </c>
      <c r="L369" s="66" t="n">
        <f aca="false">IF(OR(K369="",J369=""),"",(J369-K369)*100)</f>
        <v>-0.737615419307369</v>
      </c>
      <c r="M369" s="36" t="n">
        <v>3.80517164421398</v>
      </c>
      <c r="N369" s="36" t="n">
        <v>2.06783357809369</v>
      </c>
      <c r="O369" s="36" t="n">
        <f aca="false">SQRT(M369^2+N369^2)</f>
        <v>4.33073515105944</v>
      </c>
      <c r="P369" s="55" t="n">
        <f aca="false">IF(J369="","",MAX(0,J369-1.96*O369/100))</f>
        <v>0.492178522938877</v>
      </c>
      <c r="Q369" s="55" t="n">
        <f aca="false">IF(J369="","",MIN(1,J369+1.96*O369/100))</f>
        <v>0.661943340860407</v>
      </c>
      <c r="R369" s="32" t="str">
        <f aca="false">IF(L369="","",IF(ABS(L369)&lt;=O369,"Yes","No"))</f>
        <v>Yes</v>
      </c>
      <c r="S369" s="32" t="str">
        <f aca="false">IF(L369="","",IF(ABS(L369)&lt;=1.96*O369,"Yes","No"))</f>
        <v>Yes</v>
      </c>
      <c r="T369" s="54" t="n">
        <f aca="false">IF(D369="","",ROUND(SQRT(((D369+G369)*O369/100)^2+(J369*(D369+G369)*0.07897)^2),0))</f>
        <v>35</v>
      </c>
      <c r="U369" s="32"/>
    </row>
    <row r="370" customFormat="false" ht="15" hidden="false" customHeight="false" outlineLevel="0" collapsed="false">
      <c r="A370" s="32" t="s">
        <v>386</v>
      </c>
      <c r="B370" s="32" t="s">
        <v>567</v>
      </c>
      <c r="C370" s="32" t="s">
        <v>570</v>
      </c>
      <c r="D370" s="54" t="n">
        <v>489</v>
      </c>
      <c r="E370" s="54" t="n">
        <v>530</v>
      </c>
      <c r="F370" s="65" t="n">
        <f aca="false">IF(E370="","",D370-E370)</f>
        <v>-41</v>
      </c>
      <c r="G370" s="54" t="n">
        <v>407</v>
      </c>
      <c r="H370" s="54" t="n">
        <v>416</v>
      </c>
      <c r="I370" s="65" t="n">
        <f aca="false">IF(H370="","",G370-H370)</f>
        <v>-9</v>
      </c>
      <c r="J370" s="55" t="n">
        <f aca="false">IF(OR(D370="",D370+G370=0),"",D370/(D370+G370))</f>
        <v>0.545758928571429</v>
      </c>
      <c r="K370" s="55" t="n">
        <f aca="false">IF(E370="","",E370/(E370+H370))</f>
        <v>0.560253699788584</v>
      </c>
      <c r="L370" s="66" t="n">
        <f aca="false">IF(OR(K370="",J370=""),"",(J370-K370)*100)</f>
        <v>-1.44947712171549</v>
      </c>
      <c r="M370" s="36" t="n">
        <v>3.65589688951442</v>
      </c>
      <c r="N370" s="36" t="n">
        <v>2.06783357809369</v>
      </c>
      <c r="O370" s="36" t="n">
        <f aca="false">SQRT(M370^2+N370^2)</f>
        <v>4.20018068342934</v>
      </c>
      <c r="P370" s="55" t="n">
        <f aca="false">IF(J370="","",MAX(0,J370-1.96*O370/100))</f>
        <v>0.463435387176214</v>
      </c>
      <c r="Q370" s="55" t="n">
        <f aca="false">IF(J370="","",MIN(1,J370+1.96*O370/100))</f>
        <v>0.628082469966644</v>
      </c>
      <c r="R370" s="32" t="str">
        <f aca="false">IF(L370="","",IF(ABS(L370)&lt;=O370,"Yes","No"))</f>
        <v>Yes</v>
      </c>
      <c r="S370" s="32" t="str">
        <f aca="false">IF(L370="","",IF(ABS(L370)&lt;=1.96*O370,"Yes","No"))</f>
        <v>Yes</v>
      </c>
      <c r="T370" s="54" t="n">
        <f aca="false">IF(D370="","",ROUND(SQRT(((D370+G370)*O370/100)^2+(J370*(D370+G370)*0.07933)^2),0))</f>
        <v>54</v>
      </c>
      <c r="U370" s="32"/>
    </row>
    <row r="371" customFormat="false" ht="15" hidden="false" customHeight="false" outlineLevel="0" collapsed="false">
      <c r="A371" s="32" t="s">
        <v>386</v>
      </c>
      <c r="B371" s="32" t="s">
        <v>571</v>
      </c>
      <c r="C371" s="32" t="s">
        <v>571</v>
      </c>
      <c r="D371" s="54" t="n">
        <v>396</v>
      </c>
      <c r="E371" s="54" t="n">
        <v>494</v>
      </c>
      <c r="F371" s="65" t="n">
        <f aca="false">IF(E371="","",D371-E371)</f>
        <v>-98</v>
      </c>
      <c r="G371" s="54" t="n">
        <v>571</v>
      </c>
      <c r="H371" s="54" t="n">
        <v>601</v>
      </c>
      <c r="I371" s="65" t="n">
        <f aca="false">IF(H371="","",G371-H371)</f>
        <v>-30</v>
      </c>
      <c r="J371" s="55" t="n">
        <f aca="false">IF(OR(D371="",D371+G371=0),"",D371/(D371+G371))</f>
        <v>0.409513960703206</v>
      </c>
      <c r="K371" s="55" t="n">
        <f aca="false">IF(E371="","",E371/(E371+H371))</f>
        <v>0.451141552511416</v>
      </c>
      <c r="L371" s="66" t="n">
        <f aca="false">IF(OR(K371="",J371=""),"",(J371-K371)*100)</f>
        <v>-4.16275918082097</v>
      </c>
      <c r="M371" s="36" t="n">
        <v>3.65589688951442</v>
      </c>
      <c r="N371" s="36" t="n">
        <v>2.06783357809369</v>
      </c>
      <c r="O371" s="36" t="n">
        <f aca="false">SQRT(M371^2+N371^2)</f>
        <v>4.20018068342934</v>
      </c>
      <c r="P371" s="55" t="n">
        <f aca="false">IF(J371="","",MAX(0,J371-1.96*O371/100))</f>
        <v>0.327190419307991</v>
      </c>
      <c r="Q371" s="55" t="n">
        <f aca="false">IF(J371="","",MIN(1,J371+1.96*O371/100))</f>
        <v>0.491837502098421</v>
      </c>
      <c r="R371" s="32" t="str">
        <f aca="false">IF(L371="","",IF(ABS(L371)&lt;=O371,"Yes","No"))</f>
        <v>Yes</v>
      </c>
      <c r="S371" s="32" t="str">
        <f aca="false">IF(L371="","",IF(ABS(L371)&lt;=1.96*O371,"Yes","No"))</f>
        <v>Yes</v>
      </c>
      <c r="T371" s="54" t="n">
        <f aca="false">IF(D371="","",ROUND(SQRT(((D371+G371)*O371/100)^2+(J371*(D371+G371)*0.07933)^2),0))</f>
        <v>51</v>
      </c>
      <c r="U371" s="32"/>
    </row>
    <row r="373" customFormat="false" ht="15" hidden="false" customHeight="false" outlineLevel="0" collapsed="false">
      <c r="A373" s="20" t="s">
        <v>704</v>
      </c>
      <c r="B373" s="67"/>
      <c r="C373" s="67"/>
      <c r="D373" s="68" t="n">
        <f aca="false">SUMIF(E2:E371,"&lt;&gt;",D2:D371)</f>
        <v>130432</v>
      </c>
      <c r="E373" s="68" t="n">
        <f aca="false">SUM(E2:E371)</f>
        <v>140226</v>
      </c>
      <c r="F373" s="69" t="n">
        <f aca="false">D373-E373</f>
        <v>-9794</v>
      </c>
      <c r="G373" s="68" t="n">
        <f aca="false">SUMIF(H2:H371,"&lt;&gt;",G2:G371)</f>
        <v>128559</v>
      </c>
      <c r="H373" s="68" t="n">
        <f aca="false">SUM(H2:H371)</f>
        <v>136030</v>
      </c>
      <c r="I373" s="69" t="n">
        <f aca="false">G373-H373</f>
        <v>-7471</v>
      </c>
      <c r="J373" s="70" t="n">
        <f aca="false">D373/(D373+G373)</f>
        <v>0.503615955766803</v>
      </c>
      <c r="K373" s="70" t="n">
        <f aca="false">E373/(E373+H373)</f>
        <v>0.50759440518939</v>
      </c>
      <c r="L373" s="71" t="n">
        <f aca="false">(J373-K373)*100</f>
        <v>-0.397844942258685</v>
      </c>
      <c r="M373" s="72" t="n">
        <v>0</v>
      </c>
      <c r="N373" s="72" t="n">
        <v>2.06783357809369</v>
      </c>
      <c r="O373" s="72" t="n">
        <f aca="false">SQRT(M373^2+N373^2)</f>
        <v>2.06783357809369</v>
      </c>
      <c r="P373" s="70" t="n">
        <f aca="false">J373-1.96*O373/100</f>
        <v>0.463086417636167</v>
      </c>
      <c r="Q373" s="70" t="n">
        <f aca="false">J373+1.96*O373/100</f>
        <v>0.544145493897439</v>
      </c>
      <c r="R373" s="67" t="str">
        <f aca="false">IF(ABS(L373)&lt;=O373,"Yes","No")</f>
        <v>Yes</v>
      </c>
      <c r="S373" s="67" t="str">
        <f aca="false">IF(ABS(L373)&lt;=1.96*O373,"Yes","No")</f>
        <v>Yes</v>
      </c>
      <c r="T373" s="68" t="n">
        <f aca="false">ROUND(SQRT(((D373+G373)*O373/100)^2+(J373*(D373+G373)*0.03467)^2),0)</f>
        <v>7009</v>
      </c>
    </row>
    <row r="374" customFormat="false" ht="15" hidden="false" customHeight="false" outlineLevel="0" collapsed="false">
      <c r="A374" s="20" t="s">
        <v>705</v>
      </c>
      <c r="B374" s="67"/>
      <c r="C374" s="67"/>
      <c r="D374" s="68" t="n">
        <f aca="false">SUM(D2:D371)</f>
        <v>140412</v>
      </c>
      <c r="E374" s="68"/>
      <c r="F374" s="69"/>
      <c r="G374" s="68" t="n">
        <f aca="false">SUM(G2:G371)</f>
        <v>137929</v>
      </c>
      <c r="H374" s="68"/>
      <c r="I374" s="69"/>
      <c r="J374" s="70" t="n">
        <f aca="false">D374/(D374+G374)</f>
        <v>0.504460356181806</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44.3265306122449</v>
      </c>
    </row>
    <row r="377" customFormat="false" ht="15" hidden="false" customHeight="false" outlineLevel="0" collapsed="false">
      <c r="A377" s="2" t="s">
        <v>707</v>
      </c>
      <c r="F377" s="73" t="n">
        <f aca="false">(SUMIF(I2:I371,"&gt;0")-SUMIF(I2:I371,"&lt;0"))/COUNT(I2:I371)</f>
        <v>32.4810495626822</v>
      </c>
    </row>
    <row r="378" customFormat="false" ht="15" hidden="false" customHeight="false" outlineLevel="0" collapsed="false">
      <c r="A378" s="2" t="s">
        <v>708</v>
      </c>
      <c r="F378" s="74" t="n">
        <f aca="false">(SUMIF(L2:L371,"&gt;0")-SUMIF(L2:L371,"&lt;0"))/COUNT(L2:L371)</f>
        <v>2.233831850224</v>
      </c>
    </row>
    <row r="379" customFormat="false" ht="15" hidden="false" customHeight="false" outlineLevel="0" collapsed="false">
      <c r="A379" s="5" t="s">
        <v>709</v>
      </c>
      <c r="F379" s="75" t="n">
        <f aca="false">SQRT(SUMSQ(L2:L371)/COUNT(L2:L371))</f>
        <v>2.84258714121349</v>
      </c>
    </row>
    <row r="380" customFormat="false" ht="15" hidden="false" customHeight="false" outlineLevel="0" collapsed="false">
      <c r="A380" s="5" t="s">
        <v>710</v>
      </c>
      <c r="F380" s="76" t="n">
        <f aca="false">L373</f>
        <v>-0.397844942258685</v>
      </c>
    </row>
    <row r="381" customFormat="false" ht="15" hidden="false" customHeight="false" outlineLevel="0" collapsed="false">
      <c r="A381" s="5" t="s">
        <v>711</v>
      </c>
      <c r="F381" s="75" t="n">
        <f aca="false">SQRT((SUMSQ(L2:L371)-2*L373*SUM(L2:L371)+COUNT(L2:L371)*L373^2)/COUNT(L2:L371))</f>
        <v>2.73449073316932</v>
      </c>
    </row>
    <row r="382" customFormat="false" ht="15" hidden="false" customHeight="false" outlineLevel="0" collapsed="false">
      <c r="A382" s="2" t="s">
        <v>712</v>
      </c>
      <c r="F382" s="77" t="n">
        <f aca="false">D373/E373-1</f>
        <v>-0.0698443940496056</v>
      </c>
    </row>
    <row r="383" customFormat="false" ht="15" hidden="false" customHeight="false" outlineLevel="0" collapsed="false">
      <c r="A383" s="5" t="s">
        <v>713</v>
      </c>
      <c r="F383" s="78" t="n">
        <f aca="false">G373/H373-1</f>
        <v>-0.0549217084466662</v>
      </c>
    </row>
    <row r="384" customFormat="false" ht="15" hidden="false" customHeight="false" outlineLevel="0" collapsed="false">
      <c r="A384" s="2" t="s">
        <v>714</v>
      </c>
      <c r="F384" s="77" t="n">
        <f aca="false">(D373+G373)/(E373+H373)-1</f>
        <v>-0.0624963801691185</v>
      </c>
    </row>
    <row r="385" customFormat="false" ht="15" hidden="false" customHeight="false" outlineLevel="0" collapsed="false">
      <c r="A385" s="2" t="s">
        <v>715</v>
      </c>
      <c r="F385" s="74" t="n">
        <f aca="false">AVERAGE(O2:O371)</f>
        <v>4.6387298417117</v>
      </c>
    </row>
    <row r="386" customFormat="false" ht="15" hidden="false" customHeight="false" outlineLevel="0" collapsed="false">
      <c r="A386" s="5" t="s">
        <v>716</v>
      </c>
      <c r="F386" s="79" t="n">
        <f aca="false">COUNTIF(R2:R371,"Yes")/(COUNTIF(R2:R371,"Yes")+COUNTIF(R2:R371,"No"))</f>
        <v>0.880466472303207</v>
      </c>
    </row>
    <row r="387" customFormat="false" ht="15" hidden="false" customHeight="false" outlineLevel="0" collapsed="false">
      <c r="A387" s="5" t="s">
        <v>717</v>
      </c>
      <c r="F387" s="79" t="n">
        <f aca="false">COUNTIF(S2:S371,"Yes")/(COUNTIF(S2:S371,"Yes")+COUNTIF(S2:S371,"No"))</f>
        <v>0.997084548104956</v>
      </c>
    </row>
    <row r="388" customFormat="false" ht="15" hidden="false" customHeight="false" outlineLevel="0" collapsed="false">
      <c r="A388" s="2" t="s">
        <v>718</v>
      </c>
      <c r="F388" s="80" t="n">
        <f aca="false">COUNTIFS(L2:L371,"&gt;=-3",L2:L371,"&lt;=3")/COUNT(L2:L371)</f>
        <v>0.73469387755102</v>
      </c>
    </row>
    <row r="389" customFormat="false" ht="15" hidden="false" customHeight="false" outlineLevel="0" collapsed="false">
      <c r="A389" s="2" t="s">
        <v>736</v>
      </c>
      <c r="F389" s="81" t="n">
        <f aca="false">COUNT(E2:E371)</f>
        <v>343</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737</v>
      </c>
    </row>
    <row r="394" customFormat="false" ht="15" hidden="false" customHeight="false" outlineLevel="0" collapsed="false">
      <c r="U394" s="64" t="s">
        <v>722</v>
      </c>
    </row>
    <row r="395" customFormat="false" ht="55.2" hidden="false" customHeight="false" outlineLevel="0" collapsed="false">
      <c r="U395" s="64" t="s">
        <v>744</v>
      </c>
    </row>
    <row r="396" customFormat="false" ht="15" hidden="false" customHeight="false" outlineLevel="0" collapsed="false">
      <c r="U396" s="64" t="s">
        <v>739</v>
      </c>
    </row>
    <row r="397" customFormat="false" ht="28.35" hidden="false" customHeight="false" outlineLevel="0" collapsed="false">
      <c r="U397" s="64" t="s">
        <v>740</v>
      </c>
    </row>
    <row r="398" customFormat="false" ht="28.35" hidden="false" customHeight="false" outlineLevel="0" collapsed="false">
      <c r="U398" s="64" t="s">
        <v>741</v>
      </c>
    </row>
    <row r="399" customFormat="false" ht="28.35" hidden="false" customHeight="false" outlineLevel="0" collapsed="false">
      <c r="U399" s="64" t="s">
        <v>727</v>
      </c>
    </row>
    <row r="400" customFormat="false" ht="41.75" hidden="false" customHeight="false" outlineLevel="0" collapsed="false">
      <c r="U400" s="64" t="s">
        <v>742</v>
      </c>
    </row>
    <row r="401" customFormat="false" ht="28.35" hidden="false" customHeight="false" outlineLevel="0" collapsed="false">
      <c r="U401" s="64" t="s">
        <v>743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733</v>
      </c>
      <c r="N1" s="8" t="s">
        <v>734</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122</v>
      </c>
      <c r="E2" s="54" t="n">
        <v>137</v>
      </c>
      <c r="F2" s="65" t="n">
        <f aca="false">IF(E2="","",D2-E2)</f>
        <v>-15</v>
      </c>
      <c r="G2" s="54" t="n">
        <v>223</v>
      </c>
      <c r="H2" s="54" t="n">
        <v>249</v>
      </c>
      <c r="I2" s="65" t="n">
        <f aca="false">IF(H2="","",G2-H2)</f>
        <v>-26</v>
      </c>
      <c r="J2" s="55" t="n">
        <f aca="false">IF(OR(D2="",D2+G2=0),"",D2/(D2+G2))</f>
        <v>0.353623188405797</v>
      </c>
      <c r="K2" s="55" t="n">
        <f aca="false">IF(E2="","",E2/(E2+H2))</f>
        <v>0.354922279792746</v>
      </c>
      <c r="L2" s="66" t="n">
        <f aca="false">IF(OR(K2="",J2=""),"",(J2-K2)*100)</f>
        <v>-0.1299091386949</v>
      </c>
      <c r="M2" s="36" t="n">
        <v>6.12439477701019</v>
      </c>
      <c r="N2" s="36" t="n">
        <v>2.06812190543644</v>
      </c>
      <c r="O2" s="36" t="n">
        <f aca="false">SQRT(M2^2+N2^2)</f>
        <v>6.46415807359441</v>
      </c>
      <c r="P2" s="55" t="n">
        <f aca="false">IF(J2="","",MAX(0,J2-1.96*O2/100))</f>
        <v>0.226925690163347</v>
      </c>
      <c r="Q2" s="55" t="n">
        <f aca="false">IF(J2="","",MIN(1,J2+1.96*O2/100))</f>
        <v>0.480320686648247</v>
      </c>
      <c r="R2" s="32" t="str">
        <f aca="false">IF(L2="","",IF(ABS(L2)&lt;=O2,"Yes","No"))</f>
        <v>Yes</v>
      </c>
      <c r="S2" s="32" t="str">
        <f aca="false">IF(L2="","",IF(ABS(L2)&lt;=1.96*O2,"Yes","No"))</f>
        <v>Yes</v>
      </c>
      <c r="T2" s="54" t="n">
        <f aca="false">IF(D2="","",ROUND(SQRT(((D2+G2)*O2/100)^2+(J2*(D2+G2)*0.12018)^2),0))</f>
        <v>27</v>
      </c>
      <c r="U2" s="32"/>
    </row>
    <row r="3" customFormat="false" ht="15" hidden="false" customHeight="false" outlineLevel="0" collapsed="false">
      <c r="A3" s="32" t="s">
        <v>127</v>
      </c>
      <c r="B3" s="32" t="s">
        <v>132</v>
      </c>
      <c r="C3" s="32" t="s">
        <v>132</v>
      </c>
      <c r="D3" s="54" t="n">
        <v>71</v>
      </c>
      <c r="E3" s="54" t="n">
        <v>84</v>
      </c>
      <c r="F3" s="65" t="n">
        <f aca="false">IF(E3="","",D3-E3)</f>
        <v>-13</v>
      </c>
      <c r="G3" s="54" t="n">
        <v>207</v>
      </c>
      <c r="H3" s="54" t="n">
        <v>230</v>
      </c>
      <c r="I3" s="65" t="n">
        <f aca="false">IF(H3="","",G3-H3)</f>
        <v>-23</v>
      </c>
      <c r="J3" s="55" t="n">
        <f aca="false">IF(OR(D3="",D3+G3=0),"",D3/(D3+G3))</f>
        <v>0.255395683453237</v>
      </c>
      <c r="K3" s="55" t="n">
        <f aca="false">IF(E3="","",E3/(E3+H3))</f>
        <v>0.267515923566879</v>
      </c>
      <c r="L3" s="66" t="n">
        <f aca="false">IF(OR(K3="",J3=""),"",(J3-K3)*100)</f>
        <v>-1.21202401136415</v>
      </c>
      <c r="M3" s="36" t="n">
        <v>6.12439477701019</v>
      </c>
      <c r="N3" s="36" t="n">
        <v>2.06812190543644</v>
      </c>
      <c r="O3" s="36" t="n">
        <f aca="false">SQRT(M3^2+N3^2)</f>
        <v>6.46415807359441</v>
      </c>
      <c r="P3" s="55" t="n">
        <f aca="false">IF(J3="","",MAX(0,J3-1.96*O3/100))</f>
        <v>0.128698185210787</v>
      </c>
      <c r="Q3" s="55" t="n">
        <f aca="false">IF(J3="","",MIN(1,J3+1.96*O3/100))</f>
        <v>0.382093181695688</v>
      </c>
      <c r="R3" s="32" t="str">
        <f aca="false">IF(L3="","",IF(ABS(L3)&lt;=O3,"Yes","No"))</f>
        <v>Yes</v>
      </c>
      <c r="S3" s="32" t="str">
        <f aca="false">IF(L3="","",IF(ABS(L3)&lt;=1.96*O3,"Yes","No"))</f>
        <v>Yes</v>
      </c>
      <c r="T3" s="54" t="n">
        <f aca="false">IF(D3="","",ROUND(SQRT(((D3+G3)*O3/100)^2+(J3*(D3+G3)*0.12018)^2),0))</f>
        <v>20</v>
      </c>
      <c r="U3" s="32"/>
    </row>
    <row r="4" customFormat="false" ht="15" hidden="false" customHeight="false" outlineLevel="0" collapsed="false">
      <c r="A4" s="32" t="s">
        <v>127</v>
      </c>
      <c r="B4" s="32" t="s">
        <v>133</v>
      </c>
      <c r="C4" s="32" t="s">
        <v>133</v>
      </c>
      <c r="D4" s="54" t="n">
        <v>72</v>
      </c>
      <c r="E4" s="54" t="n">
        <v>125</v>
      </c>
      <c r="F4" s="65" t="n">
        <f aca="false">IF(E4="","",D4-E4)</f>
        <v>-53</v>
      </c>
      <c r="G4" s="54" t="n">
        <v>216</v>
      </c>
      <c r="H4" s="54" t="n">
        <v>223</v>
      </c>
      <c r="I4" s="65" t="n">
        <f aca="false">IF(H4="","",G4-H4)</f>
        <v>-7</v>
      </c>
      <c r="J4" s="55" t="n">
        <f aca="false">IF(OR(D4="",D4+G4=0),"",D4/(D4+G4))</f>
        <v>0.25</v>
      </c>
      <c r="K4" s="55" t="n">
        <f aca="false">IF(E4="","",E4/(E4+H4))</f>
        <v>0.359195402298851</v>
      </c>
      <c r="L4" s="66" t="n">
        <f aca="false">IF(OR(K4="",J4=""),"",(J4-K4)*100)</f>
        <v>-10.9195402298851</v>
      </c>
      <c r="M4" s="36" t="n">
        <v>6.12439477701019</v>
      </c>
      <c r="N4" s="36" t="n">
        <v>2.06812190543644</v>
      </c>
      <c r="O4" s="36" t="n">
        <f aca="false">SQRT(M4^2+N4^2)</f>
        <v>6.46415807359441</v>
      </c>
      <c r="P4" s="55" t="n">
        <f aca="false">IF(J4="","",MAX(0,J4-1.96*O4/100))</f>
        <v>0.12330250175755</v>
      </c>
      <c r="Q4" s="55" t="n">
        <f aca="false">IF(J4="","",MIN(1,J4+1.96*O4/100))</f>
        <v>0.37669749824245</v>
      </c>
      <c r="R4" s="32" t="str">
        <f aca="false">IF(L4="","",IF(ABS(L4)&lt;=O4,"Yes","No"))</f>
        <v>No</v>
      </c>
      <c r="S4" s="32" t="str">
        <f aca="false">IF(L4="","",IF(ABS(L4)&lt;=1.96*O4,"Yes","No"))</f>
        <v>Yes</v>
      </c>
      <c r="T4" s="54" t="n">
        <f aca="false">IF(D4="","",ROUND(SQRT(((D4+G4)*O4/100)^2+(J4*(D4+G4)*0.12018)^2),0))</f>
        <v>21</v>
      </c>
      <c r="U4" s="32"/>
    </row>
    <row r="5" customFormat="false" ht="15" hidden="false" customHeight="false" outlineLevel="0" collapsed="false">
      <c r="A5" s="32" t="s">
        <v>127</v>
      </c>
      <c r="B5" s="32" t="s">
        <v>134</v>
      </c>
      <c r="C5" s="32" t="s">
        <v>135</v>
      </c>
      <c r="D5" s="54" t="n">
        <v>147</v>
      </c>
      <c r="E5" s="54" t="n">
        <v>195</v>
      </c>
      <c r="F5" s="65" t="n">
        <f aca="false">IF(E5="","",D5-E5)</f>
        <v>-48</v>
      </c>
      <c r="G5" s="54" t="n">
        <v>474</v>
      </c>
      <c r="H5" s="54" t="n">
        <v>503</v>
      </c>
      <c r="I5" s="65" t="n">
        <f aca="false">IF(H5="","",G5-H5)</f>
        <v>-29</v>
      </c>
      <c r="J5" s="55" t="n">
        <f aca="false">IF(OR(D5="",D5+G5=0),"",D5/(D5+G5))</f>
        <v>0.236714975845411</v>
      </c>
      <c r="K5" s="55" t="n">
        <f aca="false">IF(E5="","",E5/(E5+H5))</f>
        <v>0.279369627507163</v>
      </c>
      <c r="L5" s="66" t="n">
        <f aca="false">IF(OR(K5="",J5=""),"",(J5-K5)*100)</f>
        <v>-4.26546516617527</v>
      </c>
      <c r="M5" s="36" t="n">
        <v>3.8996591139679</v>
      </c>
      <c r="N5" s="36" t="n">
        <v>2.06812190543644</v>
      </c>
      <c r="O5" s="36" t="n">
        <f aca="false">SQRT(M5^2+N5^2)</f>
        <v>4.41412159108683</v>
      </c>
      <c r="P5" s="55" t="n">
        <f aca="false">IF(J5="","",MAX(0,J5-1.96*O5/100))</f>
        <v>0.150198192660109</v>
      </c>
      <c r="Q5" s="55" t="n">
        <f aca="false">IF(J5="","",MIN(1,J5+1.96*O5/100))</f>
        <v>0.323231759030713</v>
      </c>
      <c r="R5" s="32" t="str">
        <f aca="false">IF(L5="","",IF(ABS(L5)&lt;=O5,"Yes","No"))</f>
        <v>Yes</v>
      </c>
      <c r="S5" s="32" t="str">
        <f aca="false">IF(L5="","",IF(ABS(L5)&lt;=1.96*O5,"Yes","No"))</f>
        <v>Yes</v>
      </c>
      <c r="T5" s="54" t="n">
        <f aca="false">IF(D5="","",ROUND(SQRT(((D5+G5)*O5/100)^2+(J5*(D5+G5)*0.07897)^2),0))</f>
        <v>30</v>
      </c>
      <c r="U5" s="32"/>
    </row>
    <row r="6" customFormat="false" ht="15" hidden="false" customHeight="false" outlineLevel="0" collapsed="false">
      <c r="A6" s="32" t="s">
        <v>127</v>
      </c>
      <c r="B6" s="32" t="s">
        <v>134</v>
      </c>
      <c r="C6" s="32" t="s">
        <v>137</v>
      </c>
      <c r="D6" s="54" t="n">
        <v>126</v>
      </c>
      <c r="E6" s="54" t="n">
        <v>177</v>
      </c>
      <c r="F6" s="65" t="n">
        <f aca="false">IF(E6="","",D6-E6)</f>
        <v>-51</v>
      </c>
      <c r="G6" s="54" t="n">
        <v>385</v>
      </c>
      <c r="H6" s="54" t="n">
        <v>422</v>
      </c>
      <c r="I6" s="65" t="n">
        <f aca="false">IF(H6="","",G6-H6)</f>
        <v>-37</v>
      </c>
      <c r="J6" s="55" t="n">
        <f aca="false">IF(OR(D6="",D6+G6=0),"",D6/(D6+G6))</f>
        <v>0.246575342465753</v>
      </c>
      <c r="K6" s="55" t="n">
        <f aca="false">IF(E6="","",E6/(E6+H6))</f>
        <v>0.295492487479132</v>
      </c>
      <c r="L6" s="66" t="n">
        <f aca="false">IF(OR(K6="",J6=""),"",(J6-K6)*100)</f>
        <v>-4.89171450133785</v>
      </c>
      <c r="M6" s="36" t="n">
        <v>6.12439477701019</v>
      </c>
      <c r="N6" s="36" t="n">
        <v>2.06812190543644</v>
      </c>
      <c r="O6" s="36" t="n">
        <f aca="false">SQRT(M6^2+N6^2)</f>
        <v>6.46415807359441</v>
      </c>
      <c r="P6" s="55" t="n">
        <f aca="false">IF(J6="","",MAX(0,J6-1.96*O6/100))</f>
        <v>0.119877844223303</v>
      </c>
      <c r="Q6" s="55" t="n">
        <f aca="false">IF(J6="","",MIN(1,J6+1.96*O6/100))</f>
        <v>0.373272840708204</v>
      </c>
      <c r="R6" s="32" t="str">
        <f aca="false">IF(L6="","",IF(ABS(L6)&lt;=O6,"Yes","No"))</f>
        <v>Yes</v>
      </c>
      <c r="S6" s="32" t="str">
        <f aca="false">IF(L6="","",IF(ABS(L6)&lt;=1.96*O6,"Yes","No"))</f>
        <v>Yes</v>
      </c>
      <c r="T6" s="54" t="n">
        <f aca="false">IF(D6="","",ROUND(SQRT(((D6+G6)*O6/100)^2+(J6*(D6+G6)*0.12018)^2),0))</f>
        <v>36</v>
      </c>
      <c r="U6" s="32"/>
    </row>
    <row r="7" customFormat="false" ht="15" hidden="false" customHeight="false" outlineLevel="0" collapsed="false">
      <c r="A7" s="32" t="s">
        <v>127</v>
      </c>
      <c r="B7" s="32" t="s">
        <v>138</v>
      </c>
      <c r="C7" s="32" t="s">
        <v>138</v>
      </c>
      <c r="D7" s="54" t="n">
        <v>29</v>
      </c>
      <c r="E7" s="54" t="n">
        <v>33</v>
      </c>
      <c r="F7" s="65" t="n">
        <f aca="false">IF(E7="","",D7-E7)</f>
        <v>-4</v>
      </c>
      <c r="G7" s="54" t="n">
        <v>47</v>
      </c>
      <c r="H7" s="54" t="n">
        <v>61</v>
      </c>
      <c r="I7" s="65" t="n">
        <f aca="false">IF(H7="","",G7-H7)</f>
        <v>-14</v>
      </c>
      <c r="J7" s="55" t="n">
        <f aca="false">IF(OR(D7="",D7+G7=0),"",D7/(D7+G7))</f>
        <v>0.381578947368421</v>
      </c>
      <c r="K7" s="55" t="n">
        <f aca="false">IF(E7="","",E7/(E7+H7))</f>
        <v>0.351063829787234</v>
      </c>
      <c r="L7" s="66" t="n">
        <f aca="false">IF(OR(K7="",J7=""),"",(J7-K7)*100)</f>
        <v>3.0515117581187</v>
      </c>
      <c r="M7" s="36" t="n">
        <v>6.12439477701019</v>
      </c>
      <c r="N7" s="36" t="n">
        <v>2.06812190543644</v>
      </c>
      <c r="O7" s="36" t="n">
        <f aca="false">SQRT(M7^2+N7^2)</f>
        <v>6.46415807359441</v>
      </c>
      <c r="P7" s="55" t="n">
        <f aca="false">IF(J7="","",MAX(0,J7-1.96*O7/100))</f>
        <v>0.254881449125971</v>
      </c>
      <c r="Q7" s="55" t="n">
        <f aca="false">IF(J7="","",MIN(1,J7+1.96*O7/100))</f>
        <v>0.508276445610872</v>
      </c>
      <c r="R7" s="32" t="str">
        <f aca="false">IF(L7="","",IF(ABS(L7)&lt;=O7,"Yes","No"))</f>
        <v>Yes</v>
      </c>
      <c r="S7" s="32" t="str">
        <f aca="false">IF(L7="","",IF(ABS(L7)&lt;=1.96*O7,"Yes","No"))</f>
        <v>Yes</v>
      </c>
      <c r="T7" s="54" t="n">
        <f aca="false">IF(D7="","",ROUND(SQRT(((D7+G7)*O7/100)^2+(J7*(D7+G7)*0.12018)^2),0))</f>
        <v>6</v>
      </c>
      <c r="U7" s="32"/>
    </row>
    <row r="8" customFormat="false" ht="15" hidden="false" customHeight="false" outlineLevel="0" collapsed="false">
      <c r="A8" s="32" t="s">
        <v>127</v>
      </c>
      <c r="B8" s="32" t="s">
        <v>139</v>
      </c>
      <c r="C8" s="32" t="s">
        <v>140</v>
      </c>
      <c r="D8" s="54" t="n">
        <v>190</v>
      </c>
      <c r="E8" s="54" t="n">
        <v>250</v>
      </c>
      <c r="F8" s="65" t="n">
        <f aca="false">IF(E8="","",D8-E8)</f>
        <v>-60</v>
      </c>
      <c r="G8" s="54" t="n">
        <v>558</v>
      </c>
      <c r="H8" s="54" t="n">
        <v>589</v>
      </c>
      <c r="I8" s="65" t="n">
        <f aca="false">IF(H8="","",G8-H8)</f>
        <v>-31</v>
      </c>
      <c r="J8" s="55" t="n">
        <f aca="false">IF(OR(D8="",D8+G8=0),"",D8/(D8+G8))</f>
        <v>0.254010695187166</v>
      </c>
      <c r="K8" s="55" t="n">
        <f aca="false">IF(E8="","",E8/(E8+H8))</f>
        <v>0.297973778307509</v>
      </c>
      <c r="L8" s="66" t="n">
        <f aca="false">IF(OR(K8="",J8=""),"",(J8-K8)*100)</f>
        <v>-4.39630831203431</v>
      </c>
      <c r="M8" s="36" t="n">
        <v>3.8996591139679</v>
      </c>
      <c r="N8" s="36" t="n">
        <v>2.06812190543644</v>
      </c>
      <c r="O8" s="36" t="n">
        <f aca="false">SQRT(M8^2+N8^2)</f>
        <v>4.41412159108683</v>
      </c>
      <c r="P8" s="55" t="n">
        <f aca="false">IF(J8="","",MAX(0,J8-1.96*O8/100))</f>
        <v>0.167493912001864</v>
      </c>
      <c r="Q8" s="55" t="n">
        <f aca="false">IF(J8="","",MIN(1,J8+1.96*O8/100))</f>
        <v>0.340527478372468</v>
      </c>
      <c r="R8" s="32" t="str">
        <f aca="false">IF(L8="","",IF(ABS(L8)&lt;=O8,"Yes","No"))</f>
        <v>Yes</v>
      </c>
      <c r="S8" s="32" t="str">
        <f aca="false">IF(L8="","",IF(ABS(L8)&lt;=1.96*O8,"Yes","No"))</f>
        <v>Yes</v>
      </c>
      <c r="T8" s="54" t="n">
        <f aca="false">IF(D8="","",ROUND(SQRT(((D8+G8)*O8/100)^2+(J8*(D8+G8)*0.07897)^2),0))</f>
        <v>36</v>
      </c>
      <c r="U8" s="32"/>
    </row>
    <row r="9" customFormat="false" ht="15" hidden="false" customHeight="false" outlineLevel="0" collapsed="false">
      <c r="A9" s="32" t="s">
        <v>127</v>
      </c>
      <c r="B9" s="32" t="s">
        <v>139</v>
      </c>
      <c r="C9" s="32" t="s">
        <v>141</v>
      </c>
      <c r="D9" s="54" t="n">
        <v>100</v>
      </c>
      <c r="E9" s="54" t="n">
        <v>133</v>
      </c>
      <c r="F9" s="65" t="n">
        <f aca="false">IF(E9="","",D9-E9)</f>
        <v>-33</v>
      </c>
      <c r="G9" s="54" t="n">
        <v>298</v>
      </c>
      <c r="H9" s="54" t="n">
        <v>321</v>
      </c>
      <c r="I9" s="65" t="n">
        <f aca="false">IF(H9="","",G9-H9)</f>
        <v>-23</v>
      </c>
      <c r="J9" s="55" t="n">
        <f aca="false">IF(OR(D9="",D9+G9=0),"",D9/(D9+G9))</f>
        <v>0.251256281407035</v>
      </c>
      <c r="K9" s="55" t="n">
        <f aca="false">IF(E9="","",E9/(E9+H9))</f>
        <v>0.29295154185022</v>
      </c>
      <c r="L9" s="66" t="n">
        <f aca="false">IF(OR(K9="",J9=""),"",(J9-K9)*100)</f>
        <v>-4.16952604431851</v>
      </c>
      <c r="M9" s="36" t="n">
        <v>6.12439477701019</v>
      </c>
      <c r="N9" s="36" t="n">
        <v>2.06812190543644</v>
      </c>
      <c r="O9" s="36" t="n">
        <f aca="false">SQRT(M9^2+N9^2)</f>
        <v>6.46415807359441</v>
      </c>
      <c r="P9" s="55" t="n">
        <f aca="false">IF(J9="","",MAX(0,J9-1.96*O9/100))</f>
        <v>0.124558783164585</v>
      </c>
      <c r="Q9" s="55" t="n">
        <f aca="false">IF(J9="","",MIN(1,J9+1.96*O9/100))</f>
        <v>0.377953779649486</v>
      </c>
      <c r="R9" s="32" t="str">
        <f aca="false">IF(L9="","",IF(ABS(L9)&lt;=O9,"Yes","No"))</f>
        <v>Yes</v>
      </c>
      <c r="S9" s="32" t="str">
        <f aca="false">IF(L9="","",IF(ABS(L9)&lt;=1.96*O9,"Yes","No"))</f>
        <v>Yes</v>
      </c>
      <c r="T9" s="54" t="n">
        <f aca="false">IF(D9="","",ROUND(SQRT(((D9+G9)*O9/100)^2+(J9*(D9+G9)*0.12018)^2),0))</f>
        <v>28</v>
      </c>
      <c r="U9" s="32"/>
    </row>
    <row r="10" customFormat="false" ht="15" hidden="false" customHeight="false" outlineLevel="0" collapsed="false">
      <c r="A10" s="32" t="s">
        <v>127</v>
      </c>
      <c r="B10" s="32" t="s">
        <v>139</v>
      </c>
      <c r="C10" s="32" t="s">
        <v>142</v>
      </c>
      <c r="D10" s="54" t="n">
        <v>138</v>
      </c>
      <c r="E10" s="54" t="n">
        <v>177</v>
      </c>
      <c r="F10" s="65" t="n">
        <f aca="false">IF(E10="","",D10-E10)</f>
        <v>-39</v>
      </c>
      <c r="G10" s="54" t="n">
        <v>445</v>
      </c>
      <c r="H10" s="54" t="n">
        <v>488</v>
      </c>
      <c r="I10" s="65" t="n">
        <f aca="false">IF(H10="","",G10-H10)</f>
        <v>-43</v>
      </c>
      <c r="J10" s="55" t="n">
        <f aca="false">IF(OR(D10="",D10+G10=0),"",D10/(D10+G10))</f>
        <v>0.236706689536878</v>
      </c>
      <c r="K10" s="55" t="n">
        <f aca="false">IF(E10="","",E10/(E10+H10))</f>
        <v>0.266165413533835</v>
      </c>
      <c r="L10" s="66" t="n">
        <f aca="false">IF(OR(K10="",J10=""),"",(J10-K10)*100)</f>
        <v>-2.94587239969564</v>
      </c>
      <c r="M10" s="36" t="n">
        <v>3.8996591139679</v>
      </c>
      <c r="N10" s="36" t="n">
        <v>2.06812190543644</v>
      </c>
      <c r="O10" s="36" t="n">
        <f aca="false">SQRT(M10^2+N10^2)</f>
        <v>4.41412159108683</v>
      </c>
      <c r="P10" s="55" t="n">
        <f aca="false">IF(J10="","",MAX(0,J10-1.96*O10/100))</f>
        <v>0.150189906351576</v>
      </c>
      <c r="Q10" s="55" t="n">
        <f aca="false">IF(J10="","",MIN(1,J10+1.96*O10/100))</f>
        <v>0.32322347272218</v>
      </c>
      <c r="R10" s="32" t="str">
        <f aca="false">IF(L10="","",IF(ABS(L10)&lt;=O10,"Yes","No"))</f>
        <v>Yes</v>
      </c>
      <c r="S10" s="32" t="str">
        <f aca="false">IF(L10="","",IF(ABS(L10)&lt;=1.96*O10,"Yes","No"))</f>
        <v>Yes</v>
      </c>
      <c r="T10" s="54" t="n">
        <f aca="false">IF(D10="","",ROUND(SQRT(((D10+G10)*O10/100)^2+(J10*(D10+G10)*0.07897)^2),0))</f>
        <v>28</v>
      </c>
      <c r="U10" s="32"/>
    </row>
    <row r="11" customFormat="false" ht="15" hidden="false" customHeight="false" outlineLevel="0" collapsed="false">
      <c r="A11" s="32" t="s">
        <v>127</v>
      </c>
      <c r="B11" s="32" t="s">
        <v>143</v>
      </c>
      <c r="C11" s="32" t="s">
        <v>144</v>
      </c>
      <c r="D11" s="54" t="n">
        <v>163</v>
      </c>
      <c r="E11" s="54" t="n">
        <v>200</v>
      </c>
      <c r="F11" s="65" t="n">
        <f aca="false">IF(E11="","",D11-E11)</f>
        <v>-37</v>
      </c>
      <c r="G11" s="54" t="n">
        <v>230</v>
      </c>
      <c r="H11" s="54" t="n">
        <v>240</v>
      </c>
      <c r="I11" s="65" t="n">
        <f aca="false">IF(H11="","",G11-H11)</f>
        <v>-10</v>
      </c>
      <c r="J11" s="55" t="n">
        <f aca="false">IF(OR(D11="",D11+G11=0),"",D11/(D11+G11))</f>
        <v>0.414758269720102</v>
      </c>
      <c r="K11" s="55" t="n">
        <f aca="false">IF(E11="","",E11/(E11+H11))</f>
        <v>0.454545454545455</v>
      </c>
      <c r="L11" s="66" t="n">
        <f aca="false">IF(OR(K11="",J11=""),"",(J11-K11)*100)</f>
        <v>-3.97871848253528</v>
      </c>
      <c r="M11" s="36" t="n">
        <v>6.12439477701019</v>
      </c>
      <c r="N11" s="36" t="n">
        <v>2.06812190543644</v>
      </c>
      <c r="O11" s="36" t="n">
        <f aca="false">SQRT(M11^2+N11^2)</f>
        <v>6.46415807359441</v>
      </c>
      <c r="P11" s="55" t="n">
        <f aca="false">IF(J11="","",MAX(0,J11-1.96*O11/100))</f>
        <v>0.288060771477651</v>
      </c>
      <c r="Q11" s="55" t="n">
        <f aca="false">IF(J11="","",MIN(1,J11+1.96*O11/100))</f>
        <v>0.541455767962552</v>
      </c>
      <c r="R11" s="32" t="str">
        <f aca="false">IF(L11="","",IF(ABS(L11)&lt;=O11,"Yes","No"))</f>
        <v>Yes</v>
      </c>
      <c r="S11" s="32" t="str">
        <f aca="false">IF(L11="","",IF(ABS(L11)&lt;=1.96*O11,"Yes","No"))</f>
        <v>Yes</v>
      </c>
      <c r="T11" s="54" t="n">
        <f aca="false">IF(D11="","",ROUND(SQRT(((D11+G11)*O11/100)^2+(J11*(D11+G11)*0.12018)^2),0))</f>
        <v>32</v>
      </c>
      <c r="U11" s="32"/>
    </row>
    <row r="12" customFormat="false" ht="15" hidden="false" customHeight="false" outlineLevel="0" collapsed="false">
      <c r="A12" s="32" t="s">
        <v>127</v>
      </c>
      <c r="B12" s="32" t="s">
        <v>143</v>
      </c>
      <c r="C12" s="32" t="s">
        <v>145</v>
      </c>
      <c r="D12" s="54" t="n">
        <v>103</v>
      </c>
      <c r="E12" s="54" t="n">
        <v>136</v>
      </c>
      <c r="F12" s="65" t="n">
        <f aca="false">IF(E12="","",D12-E12)</f>
        <v>-33</v>
      </c>
      <c r="G12" s="54" t="n">
        <v>155</v>
      </c>
      <c r="H12" s="54" t="n">
        <v>161</v>
      </c>
      <c r="I12" s="65" t="n">
        <f aca="false">IF(H12="","",G12-H12)</f>
        <v>-6</v>
      </c>
      <c r="J12" s="55" t="n">
        <f aca="false">IF(OR(D12="",D12+G12=0),"",D12/(D12+G12))</f>
        <v>0.39922480620155</v>
      </c>
      <c r="K12" s="55" t="n">
        <f aca="false">IF(E12="","",E12/(E12+H12))</f>
        <v>0.457912457912458</v>
      </c>
      <c r="L12" s="66" t="n">
        <f aca="false">IF(OR(K12="",J12=""),"",(J12-K12)*100)</f>
        <v>-5.86876517109076</v>
      </c>
      <c r="M12" s="36" t="n">
        <v>6.12439477701019</v>
      </c>
      <c r="N12" s="36" t="n">
        <v>2.06812190543644</v>
      </c>
      <c r="O12" s="36" t="n">
        <f aca="false">SQRT(M12^2+N12^2)</f>
        <v>6.46415807359441</v>
      </c>
      <c r="P12" s="55" t="n">
        <f aca="false">IF(J12="","",MAX(0,J12-1.96*O12/100))</f>
        <v>0.2725273079591</v>
      </c>
      <c r="Q12" s="55" t="n">
        <f aca="false">IF(J12="","",MIN(1,J12+1.96*O12/100))</f>
        <v>0.525922304444001</v>
      </c>
      <c r="R12" s="32" t="str">
        <f aca="false">IF(L12="","",IF(ABS(L12)&lt;=O12,"Yes","No"))</f>
        <v>Yes</v>
      </c>
      <c r="S12" s="32" t="str">
        <f aca="false">IF(L12="","",IF(ABS(L12)&lt;=1.96*O12,"Yes","No"))</f>
        <v>Yes</v>
      </c>
      <c r="T12" s="54" t="n">
        <f aca="false">IF(D12="","",ROUND(SQRT(((D12+G12)*O12/100)^2+(J12*(D12+G12)*0.12018)^2),0))</f>
        <v>21</v>
      </c>
      <c r="U12" s="32"/>
    </row>
    <row r="13" customFormat="false" ht="15" hidden="false" customHeight="false" outlineLevel="0" collapsed="false">
      <c r="A13" s="32" t="s">
        <v>127</v>
      </c>
      <c r="B13" s="32" t="s">
        <v>143</v>
      </c>
      <c r="C13" s="32" t="s">
        <v>146</v>
      </c>
      <c r="D13" s="54" t="n">
        <v>223</v>
      </c>
      <c r="E13" s="54" t="n">
        <v>244</v>
      </c>
      <c r="F13" s="65" t="n">
        <f aca="false">IF(E13="","",D13-E13)</f>
        <v>-21</v>
      </c>
      <c r="G13" s="54" t="n">
        <v>354</v>
      </c>
      <c r="H13" s="54" t="n">
        <v>381</v>
      </c>
      <c r="I13" s="65" t="n">
        <f aca="false">IF(H13="","",G13-H13)</f>
        <v>-27</v>
      </c>
      <c r="J13" s="55" t="n">
        <f aca="false">IF(OR(D13="",D13+G13=0),"",D13/(D13+G13))</f>
        <v>0.386481802426343</v>
      </c>
      <c r="K13" s="55" t="n">
        <f aca="false">IF(E13="","",E13/(E13+H13))</f>
        <v>0.3904</v>
      </c>
      <c r="L13" s="66" t="n">
        <f aca="false">IF(OR(K13="",J13=""),"",(J13-K13)*100)</f>
        <v>-0.391819757365686</v>
      </c>
      <c r="M13" s="36" t="n">
        <v>3.8996591139679</v>
      </c>
      <c r="N13" s="36" t="n">
        <v>2.06812190543644</v>
      </c>
      <c r="O13" s="36" t="n">
        <f aca="false">SQRT(M13^2+N13^2)</f>
        <v>4.41412159108683</v>
      </c>
      <c r="P13" s="55" t="n">
        <f aca="false">IF(J13="","",MAX(0,J13-1.96*O13/100))</f>
        <v>0.299965019241041</v>
      </c>
      <c r="Q13" s="55" t="n">
        <f aca="false">IF(J13="","",MIN(1,J13+1.96*O13/100))</f>
        <v>0.472998585611645</v>
      </c>
      <c r="R13" s="32" t="str">
        <f aca="false">IF(L13="","",IF(ABS(L13)&lt;=O13,"Yes","No"))</f>
        <v>Yes</v>
      </c>
      <c r="S13" s="32" t="str">
        <f aca="false">IF(L13="","",IF(ABS(L13)&lt;=1.96*O13,"Yes","No"))</f>
        <v>Yes</v>
      </c>
      <c r="T13" s="54" t="n">
        <f aca="false">IF(D13="","",ROUND(SQRT(((D13+G13)*O13/100)^2+(J13*(D13+G13)*0.07897)^2),0))</f>
        <v>31</v>
      </c>
      <c r="U13" s="32"/>
    </row>
    <row r="14" customFormat="false" ht="15" hidden="false" customHeight="false" outlineLevel="0" collapsed="false">
      <c r="A14" s="32" t="s">
        <v>127</v>
      </c>
      <c r="B14" s="32" t="s">
        <v>143</v>
      </c>
      <c r="C14" s="32" t="s">
        <v>147</v>
      </c>
      <c r="D14" s="54" t="n">
        <v>95</v>
      </c>
      <c r="E14" s="54" t="n">
        <v>141</v>
      </c>
      <c r="F14" s="65" t="n">
        <f aca="false">IF(E14="","",D14-E14)</f>
        <v>-46</v>
      </c>
      <c r="G14" s="54" t="n">
        <v>107</v>
      </c>
      <c r="H14" s="54" t="n">
        <v>108</v>
      </c>
      <c r="I14" s="65" t="n">
        <f aca="false">IF(H14="","",G14-H14)</f>
        <v>-1</v>
      </c>
      <c r="J14" s="55" t="n">
        <f aca="false">IF(OR(D14="",D14+G14=0),"",D14/(D14+G14))</f>
        <v>0.47029702970297</v>
      </c>
      <c r="K14" s="55" t="n">
        <f aca="false">IF(E14="","",E14/(E14+H14))</f>
        <v>0.566265060240964</v>
      </c>
      <c r="L14" s="66" t="n">
        <f aca="false">IF(OR(K14="",J14=""),"",(J14-K14)*100)</f>
        <v>-9.59680305379936</v>
      </c>
      <c r="M14" s="36" t="n">
        <v>6.12439477701019</v>
      </c>
      <c r="N14" s="36" t="n">
        <v>2.06812190543644</v>
      </c>
      <c r="O14" s="36" t="n">
        <f aca="false">SQRT(M14^2+N14^2)</f>
        <v>6.46415807359441</v>
      </c>
      <c r="P14" s="55" t="n">
        <f aca="false">IF(J14="","",MAX(0,J14-1.96*O14/100))</f>
        <v>0.34359953146052</v>
      </c>
      <c r="Q14" s="55" t="n">
        <f aca="false">IF(J14="","",MIN(1,J14+1.96*O14/100))</f>
        <v>0.596994527945421</v>
      </c>
      <c r="R14" s="32" t="str">
        <f aca="false">IF(L14="","",IF(ABS(L14)&lt;=O14,"Yes","No"))</f>
        <v>No</v>
      </c>
      <c r="S14" s="32" t="str">
        <f aca="false">IF(L14="","",IF(ABS(L14)&lt;=1.96*O14,"Yes","No"))</f>
        <v>Yes</v>
      </c>
      <c r="T14" s="54" t="n">
        <f aca="false">IF(D14="","",ROUND(SQRT(((D14+G14)*O14/100)^2+(J14*(D14+G14)*0.12018)^2),0))</f>
        <v>17</v>
      </c>
      <c r="U14" s="32"/>
    </row>
    <row r="15" customFormat="false" ht="15" hidden="false" customHeight="false" outlineLevel="0" collapsed="false">
      <c r="A15" s="32" t="s">
        <v>127</v>
      </c>
      <c r="B15" s="32" t="s">
        <v>143</v>
      </c>
      <c r="C15" s="32" t="s">
        <v>148</v>
      </c>
      <c r="D15" s="54" t="n">
        <v>172</v>
      </c>
      <c r="E15" s="54" t="n">
        <v>258</v>
      </c>
      <c r="F15" s="65" t="n">
        <f aca="false">IF(E15="","",D15-E15)</f>
        <v>-86</v>
      </c>
      <c r="G15" s="54" t="n">
        <v>252</v>
      </c>
      <c r="H15" s="54" t="n">
        <v>267</v>
      </c>
      <c r="I15" s="65" t="n">
        <f aca="false">IF(H15="","",G15-H15)</f>
        <v>-15</v>
      </c>
      <c r="J15" s="55" t="n">
        <f aca="false">IF(OR(D15="",D15+G15=0),"",D15/(D15+G15))</f>
        <v>0.405660377358491</v>
      </c>
      <c r="K15" s="55" t="n">
        <f aca="false">IF(E15="","",E15/(E15+H15))</f>
        <v>0.491428571428571</v>
      </c>
      <c r="L15" s="66" t="n">
        <f aca="false">IF(OR(K15="",J15=""),"",(J15-K15)*100)</f>
        <v>-8.57681940700809</v>
      </c>
      <c r="M15" s="36" t="n">
        <v>6.12439477701019</v>
      </c>
      <c r="N15" s="36" t="n">
        <v>2.06812190543644</v>
      </c>
      <c r="O15" s="36" t="n">
        <f aca="false">SQRT(M15^2+N15^2)</f>
        <v>6.46415807359441</v>
      </c>
      <c r="P15" s="55" t="n">
        <f aca="false">IF(J15="","",MAX(0,J15-1.96*O15/100))</f>
        <v>0.27896287911604</v>
      </c>
      <c r="Q15" s="55" t="n">
        <f aca="false">IF(J15="","",MIN(1,J15+1.96*O15/100))</f>
        <v>0.532357875600941</v>
      </c>
      <c r="R15" s="32" t="str">
        <f aca="false">IF(L15="","",IF(ABS(L15)&lt;=O15,"Yes","No"))</f>
        <v>No</v>
      </c>
      <c r="S15" s="32" t="str">
        <f aca="false">IF(L15="","",IF(ABS(L15)&lt;=1.96*O15,"Yes","No"))</f>
        <v>Yes</v>
      </c>
      <c r="T15" s="54" t="n">
        <f aca="false">IF(D15="","",ROUND(SQRT(((D15+G15)*O15/100)^2+(J15*(D15+G15)*0.12018)^2),0))</f>
        <v>34</v>
      </c>
      <c r="U15" s="32"/>
    </row>
    <row r="16" customFormat="false" ht="15" hidden="false" customHeight="false" outlineLevel="0" collapsed="false">
      <c r="A16" s="32" t="s">
        <v>127</v>
      </c>
      <c r="B16" s="32" t="s">
        <v>149</v>
      </c>
      <c r="C16" s="32" t="s">
        <v>150</v>
      </c>
      <c r="D16" s="54" t="n">
        <v>76</v>
      </c>
      <c r="E16" s="54" t="n">
        <v>89</v>
      </c>
      <c r="F16" s="65" t="n">
        <f aca="false">IF(E16="","",D16-E16)</f>
        <v>-13</v>
      </c>
      <c r="G16" s="54" t="n">
        <v>165</v>
      </c>
      <c r="H16" s="54" t="n">
        <v>161</v>
      </c>
      <c r="I16" s="65" t="n">
        <f aca="false">IF(H16="","",G16-H16)</f>
        <v>4</v>
      </c>
      <c r="J16" s="55" t="n">
        <f aca="false">IF(OR(D16="",D16+G16=0),"",D16/(D16+G16))</f>
        <v>0.315352697095436</v>
      </c>
      <c r="K16" s="55" t="n">
        <f aca="false">IF(E16="","",E16/(E16+H16))</f>
        <v>0.356</v>
      </c>
      <c r="L16" s="66" t="n">
        <f aca="false">IF(OR(K16="",J16=""),"",(J16-K16)*100)</f>
        <v>-4.06473029045643</v>
      </c>
      <c r="M16" s="36" t="n">
        <v>6.12439477701019</v>
      </c>
      <c r="N16" s="36" t="n">
        <v>2.06812190543644</v>
      </c>
      <c r="O16" s="36" t="n">
        <f aca="false">SQRT(M16^2+N16^2)</f>
        <v>6.46415807359441</v>
      </c>
      <c r="P16" s="55" t="n">
        <f aca="false">IF(J16="","",MAX(0,J16-1.96*O16/100))</f>
        <v>0.188655198852985</v>
      </c>
      <c r="Q16" s="55" t="n">
        <f aca="false">IF(J16="","",MIN(1,J16+1.96*O16/100))</f>
        <v>0.442050195337886</v>
      </c>
      <c r="R16" s="32" t="str">
        <f aca="false">IF(L16="","",IF(ABS(L16)&lt;=O16,"Yes","No"))</f>
        <v>Yes</v>
      </c>
      <c r="S16" s="32" t="str">
        <f aca="false">IF(L16="","",IF(ABS(L16)&lt;=1.96*O16,"Yes","No"))</f>
        <v>Yes</v>
      </c>
      <c r="T16" s="54" t="n">
        <f aca="false">IF(D16="","",ROUND(SQRT(((D16+G16)*O16/100)^2+(J16*(D16+G16)*0.12018)^2),0))</f>
        <v>18</v>
      </c>
      <c r="U16" s="32"/>
    </row>
    <row r="17" customFormat="false" ht="15" hidden="false" customHeight="false" outlineLevel="0" collapsed="false">
      <c r="A17" s="32" t="s">
        <v>127</v>
      </c>
      <c r="B17" s="32" t="s">
        <v>149</v>
      </c>
      <c r="C17" s="32" t="s">
        <v>151</v>
      </c>
      <c r="D17" s="54" t="n">
        <v>165</v>
      </c>
      <c r="E17" s="54" t="n">
        <v>188</v>
      </c>
      <c r="F17" s="65" t="n">
        <f aca="false">IF(E17="","",D17-E17)</f>
        <v>-23</v>
      </c>
      <c r="G17" s="54" t="n">
        <v>405</v>
      </c>
      <c r="H17" s="54" t="n">
        <v>399</v>
      </c>
      <c r="I17" s="65" t="n">
        <f aca="false">IF(H17="","",G17-H17)</f>
        <v>6</v>
      </c>
      <c r="J17" s="55" t="n">
        <f aca="false">IF(OR(D17="",D17+G17=0),"",D17/(D17+G17))</f>
        <v>0.289473684210526</v>
      </c>
      <c r="K17" s="55" t="n">
        <f aca="false">IF(E17="","",E17/(E17+H17))</f>
        <v>0.320272572402044</v>
      </c>
      <c r="L17" s="66" t="n">
        <f aca="false">IF(OR(K17="",J17=""),"",(J17-K17)*100)</f>
        <v>-3.0798888191518</v>
      </c>
      <c r="M17" s="36" t="n">
        <v>3.8996591139679</v>
      </c>
      <c r="N17" s="36" t="n">
        <v>2.06812190543644</v>
      </c>
      <c r="O17" s="36" t="n">
        <f aca="false">SQRT(M17^2+N17^2)</f>
        <v>4.41412159108683</v>
      </c>
      <c r="P17" s="55" t="n">
        <f aca="false">IF(J17="","",MAX(0,J17-1.96*O17/100))</f>
        <v>0.202956901025224</v>
      </c>
      <c r="Q17" s="55" t="n">
        <f aca="false">IF(J17="","",MIN(1,J17+1.96*O17/100))</f>
        <v>0.375990467395828</v>
      </c>
      <c r="R17" s="32" t="str">
        <f aca="false">IF(L17="","",IF(ABS(L17)&lt;=O17,"Yes","No"))</f>
        <v>Yes</v>
      </c>
      <c r="S17" s="32" t="str">
        <f aca="false">IF(L17="","",IF(ABS(L17)&lt;=1.96*O17,"Yes","No"))</f>
        <v>Yes</v>
      </c>
      <c r="T17" s="54" t="n">
        <f aca="false">IF(D17="","",ROUND(SQRT(((D17+G17)*O17/100)^2+(J17*(D17+G17)*0.07897)^2),0))</f>
        <v>28</v>
      </c>
      <c r="U17" s="32"/>
    </row>
    <row r="18" customFormat="false" ht="15" hidden="false" customHeight="false" outlineLevel="0" collapsed="false">
      <c r="A18" s="32" t="s">
        <v>127</v>
      </c>
      <c r="B18" s="32" t="s">
        <v>152</v>
      </c>
      <c r="C18" s="32" t="s">
        <v>153</v>
      </c>
      <c r="D18" s="54" t="n">
        <v>177</v>
      </c>
      <c r="E18" s="54" t="n">
        <v>190</v>
      </c>
      <c r="F18" s="65" t="n">
        <f aca="false">IF(E18="","",D18-E18)</f>
        <v>-13</v>
      </c>
      <c r="G18" s="54" t="n">
        <v>242</v>
      </c>
      <c r="H18" s="54" t="n">
        <v>293</v>
      </c>
      <c r="I18" s="65" t="n">
        <f aca="false">IF(H18="","",G18-H18)</f>
        <v>-51</v>
      </c>
      <c r="J18" s="55" t="n">
        <f aca="false">IF(OR(D18="",D18+G18=0),"",D18/(D18+G18))</f>
        <v>0.422434367541766</v>
      </c>
      <c r="K18" s="55" t="n">
        <f aca="false">IF(E18="","",E18/(E18+H18))</f>
        <v>0.393374741200828</v>
      </c>
      <c r="L18" s="66" t="n">
        <f aca="false">IF(OR(K18="",J18=""),"",(J18-K18)*100)</f>
        <v>2.9059626340938</v>
      </c>
      <c r="M18" s="36" t="n">
        <v>6.12439477701019</v>
      </c>
      <c r="N18" s="36" t="n">
        <v>2.06812190543644</v>
      </c>
      <c r="O18" s="36" t="n">
        <f aca="false">SQRT(M18^2+N18^2)</f>
        <v>6.46415807359441</v>
      </c>
      <c r="P18" s="55" t="n">
        <f aca="false">IF(J18="","",MAX(0,J18-1.96*O18/100))</f>
        <v>0.295736869299316</v>
      </c>
      <c r="Q18" s="55" t="n">
        <f aca="false">IF(J18="","",MIN(1,J18+1.96*O18/100))</f>
        <v>0.549131865784217</v>
      </c>
      <c r="R18" s="32" t="str">
        <f aca="false">IF(L18="","",IF(ABS(L18)&lt;=O18,"Yes","No"))</f>
        <v>Yes</v>
      </c>
      <c r="S18" s="32" t="str">
        <f aca="false">IF(L18="","",IF(ABS(L18)&lt;=1.96*O18,"Yes","No"))</f>
        <v>Yes</v>
      </c>
      <c r="T18" s="54" t="n">
        <f aca="false">IF(D18="","",ROUND(SQRT(((D18+G18)*O18/100)^2+(J18*(D18+G18)*0.12018)^2),0))</f>
        <v>34</v>
      </c>
      <c r="U18" s="32"/>
    </row>
    <row r="19" customFormat="false" ht="15" hidden="false" customHeight="false" outlineLevel="0" collapsed="false">
      <c r="A19" s="32" t="s">
        <v>127</v>
      </c>
      <c r="B19" s="32" t="s">
        <v>152</v>
      </c>
      <c r="C19" s="32" t="s">
        <v>154</v>
      </c>
      <c r="D19" s="54" t="n">
        <v>114</v>
      </c>
      <c r="E19" s="54" t="n">
        <v>122</v>
      </c>
      <c r="F19" s="65" t="n">
        <f aca="false">IF(E19="","",D19-E19)</f>
        <v>-8</v>
      </c>
      <c r="G19" s="54" t="n">
        <v>174</v>
      </c>
      <c r="H19" s="54" t="n">
        <v>165</v>
      </c>
      <c r="I19" s="65" t="n">
        <f aca="false">IF(H19="","",G19-H19)</f>
        <v>9</v>
      </c>
      <c r="J19" s="55" t="n">
        <f aca="false">IF(OR(D19="",D19+G19=0),"",D19/(D19+G19))</f>
        <v>0.395833333333333</v>
      </c>
      <c r="K19" s="55" t="n">
        <f aca="false">IF(E19="","",E19/(E19+H19))</f>
        <v>0.425087108013937</v>
      </c>
      <c r="L19" s="66" t="n">
        <f aca="false">IF(OR(K19="",J19=""),"",(J19-K19)*100)</f>
        <v>-2.9253774680604</v>
      </c>
      <c r="M19" s="36" t="n">
        <v>6.12439477701019</v>
      </c>
      <c r="N19" s="36" t="n">
        <v>2.06812190543644</v>
      </c>
      <c r="O19" s="36" t="n">
        <f aca="false">SQRT(M19^2+N19^2)</f>
        <v>6.46415807359441</v>
      </c>
      <c r="P19" s="55" t="n">
        <f aca="false">IF(J19="","",MAX(0,J19-1.96*O19/100))</f>
        <v>0.269135835090883</v>
      </c>
      <c r="Q19" s="55" t="n">
        <f aca="false">IF(J19="","",MIN(1,J19+1.96*O19/100))</f>
        <v>0.522530831575784</v>
      </c>
      <c r="R19" s="32" t="str">
        <f aca="false">IF(L19="","",IF(ABS(L19)&lt;=O19,"Yes","No"))</f>
        <v>Yes</v>
      </c>
      <c r="S19" s="32" t="str">
        <f aca="false">IF(L19="","",IF(ABS(L19)&lt;=1.96*O19,"Yes","No"))</f>
        <v>Yes</v>
      </c>
      <c r="T19" s="54" t="n">
        <f aca="false">IF(D19="","",ROUND(SQRT(((D19+G19)*O19/100)^2+(J19*(D19+G19)*0.12018)^2),0))</f>
        <v>23</v>
      </c>
      <c r="U19" s="32"/>
    </row>
    <row r="20" customFormat="false" ht="15" hidden="false" customHeight="false" outlineLevel="0" collapsed="false">
      <c r="A20" s="32" t="s">
        <v>127</v>
      </c>
      <c r="B20" s="32" t="s">
        <v>152</v>
      </c>
      <c r="C20" s="32" t="s">
        <v>155</v>
      </c>
      <c r="D20" s="54" t="n">
        <v>84</v>
      </c>
      <c r="E20" s="54" t="n">
        <v>108</v>
      </c>
      <c r="F20" s="65" t="n">
        <f aca="false">IF(E20="","",D20-E20)</f>
        <v>-24</v>
      </c>
      <c r="G20" s="54" t="n">
        <v>123</v>
      </c>
      <c r="H20" s="54" t="n">
        <v>122</v>
      </c>
      <c r="I20" s="65" t="n">
        <f aca="false">IF(H20="","",G20-H20)</f>
        <v>1</v>
      </c>
      <c r="J20" s="55" t="n">
        <f aca="false">IF(OR(D20="",D20+G20=0),"",D20/(D20+G20))</f>
        <v>0.405797101449275</v>
      </c>
      <c r="K20" s="55" t="n">
        <f aca="false">IF(E20="","",E20/(E20+H20))</f>
        <v>0.469565217391304</v>
      </c>
      <c r="L20" s="66" t="n">
        <f aca="false">IF(OR(K20="",J20=""),"",(J20-K20)*100)</f>
        <v>-6.3768115942029</v>
      </c>
      <c r="M20" s="36" t="n">
        <v>6.12439477701019</v>
      </c>
      <c r="N20" s="36" t="n">
        <v>2.06812190543644</v>
      </c>
      <c r="O20" s="36" t="n">
        <f aca="false">SQRT(M20^2+N20^2)</f>
        <v>6.46415807359441</v>
      </c>
      <c r="P20" s="55" t="n">
        <f aca="false">IF(J20="","",MAX(0,J20-1.96*O20/100))</f>
        <v>0.279099603206825</v>
      </c>
      <c r="Q20" s="55" t="n">
        <f aca="false">IF(J20="","",MIN(1,J20+1.96*O20/100))</f>
        <v>0.532494599691726</v>
      </c>
      <c r="R20" s="32" t="str">
        <f aca="false">IF(L20="","",IF(ABS(L20)&lt;=O20,"Yes","No"))</f>
        <v>Yes</v>
      </c>
      <c r="S20" s="32" t="str">
        <f aca="false">IF(L20="","",IF(ABS(L20)&lt;=1.96*O20,"Yes","No"))</f>
        <v>Yes</v>
      </c>
      <c r="T20" s="54" t="n">
        <f aca="false">IF(D20="","",ROUND(SQRT(((D20+G20)*O20/100)^2+(J20*(D20+G20)*0.12018)^2),0))</f>
        <v>17</v>
      </c>
      <c r="U20" s="32"/>
    </row>
    <row r="21" customFormat="false" ht="15" hidden="false" customHeight="false" outlineLevel="0" collapsed="false">
      <c r="A21" s="32" t="s">
        <v>127</v>
      </c>
      <c r="B21" s="32" t="s">
        <v>156</v>
      </c>
      <c r="C21" s="32" t="s">
        <v>156</v>
      </c>
      <c r="D21" s="54" t="n">
        <v>24</v>
      </c>
      <c r="E21" s="54" t="n">
        <v>36</v>
      </c>
      <c r="F21" s="65" t="n">
        <f aca="false">IF(E21="","",D21-E21)</f>
        <v>-12</v>
      </c>
      <c r="G21" s="54" t="n">
        <v>67</v>
      </c>
      <c r="H21" s="54" t="n">
        <v>79</v>
      </c>
      <c r="I21" s="65" t="n">
        <f aca="false">IF(H21="","",G21-H21)</f>
        <v>-12</v>
      </c>
      <c r="J21" s="55" t="n">
        <f aca="false">IF(OR(D21="",D21+G21=0),"",D21/(D21+G21))</f>
        <v>0.263736263736264</v>
      </c>
      <c r="K21" s="55" t="n">
        <f aca="false">IF(E21="","",E21/(E21+H21))</f>
        <v>0.31304347826087</v>
      </c>
      <c r="L21" s="66" t="n">
        <f aca="false">IF(OR(K21="",J21=""),"",(J21-K21)*100)</f>
        <v>-4.93072145246059</v>
      </c>
      <c r="M21" s="36" t="n">
        <v>6.12439477701019</v>
      </c>
      <c r="N21" s="36" t="n">
        <v>2.06812190543644</v>
      </c>
      <c r="O21" s="36" t="n">
        <f aca="false">SQRT(M21^2+N21^2)</f>
        <v>6.46415807359441</v>
      </c>
      <c r="P21" s="55" t="n">
        <f aca="false">IF(J21="","",MAX(0,J21-1.96*O21/100))</f>
        <v>0.137038765493813</v>
      </c>
      <c r="Q21" s="55" t="n">
        <f aca="false">IF(J21="","",MIN(1,J21+1.96*O21/100))</f>
        <v>0.390433761978714</v>
      </c>
      <c r="R21" s="32" t="str">
        <f aca="false">IF(L21="","",IF(ABS(L21)&lt;=O21,"Yes","No"))</f>
        <v>Yes</v>
      </c>
      <c r="S21" s="32" t="str">
        <f aca="false">IF(L21="","",IF(ABS(L21)&lt;=1.96*O21,"Yes","No"))</f>
        <v>Yes</v>
      </c>
      <c r="T21" s="54" t="n">
        <f aca="false">IF(D21="","",ROUND(SQRT(((D21+G21)*O21/100)^2+(J21*(D21+G21)*0.12018)^2),0))</f>
        <v>7</v>
      </c>
      <c r="U21" s="32"/>
    </row>
    <row r="22" customFormat="false" ht="15" hidden="false" customHeight="false" outlineLevel="0" collapsed="false">
      <c r="A22" s="32" t="s">
        <v>127</v>
      </c>
      <c r="B22" s="32" t="s">
        <v>157</v>
      </c>
      <c r="C22" s="32" t="s">
        <v>157</v>
      </c>
      <c r="D22" s="54" t="n">
        <v>40</v>
      </c>
      <c r="E22" s="54" t="n">
        <v>52</v>
      </c>
      <c r="F22" s="65" t="n">
        <f aca="false">IF(E22="","",D22-E22)</f>
        <v>-12</v>
      </c>
      <c r="G22" s="54" t="n">
        <v>159</v>
      </c>
      <c r="H22" s="54" t="n">
        <v>189</v>
      </c>
      <c r="I22" s="65" t="n">
        <f aca="false">IF(H22="","",G22-H22)</f>
        <v>-30</v>
      </c>
      <c r="J22" s="55" t="n">
        <f aca="false">IF(OR(D22="",D22+G22=0),"",D22/(D22+G22))</f>
        <v>0.201005025125628</v>
      </c>
      <c r="K22" s="55" t="n">
        <f aca="false">IF(E22="","",E22/(E22+H22))</f>
        <v>0.215767634854772</v>
      </c>
      <c r="L22" s="66" t="n">
        <f aca="false">IF(OR(K22="",J22=""),"",(J22-K22)*100)</f>
        <v>-1.47626097291436</v>
      </c>
      <c r="M22" s="36" t="n">
        <v>6.12439477701019</v>
      </c>
      <c r="N22" s="36" t="n">
        <v>2.06812190543644</v>
      </c>
      <c r="O22" s="36" t="n">
        <f aca="false">SQRT(M22^2+N22^2)</f>
        <v>6.46415807359441</v>
      </c>
      <c r="P22" s="55" t="n">
        <f aca="false">IF(J22="","",MAX(0,J22-1.96*O22/100))</f>
        <v>0.0743075268831778</v>
      </c>
      <c r="Q22" s="55" t="n">
        <f aca="false">IF(J22="","",MIN(1,J22+1.96*O22/100))</f>
        <v>0.327702523368079</v>
      </c>
      <c r="R22" s="32" t="str">
        <f aca="false">IF(L22="","",IF(ABS(L22)&lt;=O22,"Yes","No"))</f>
        <v>Yes</v>
      </c>
      <c r="S22" s="32" t="str">
        <f aca="false">IF(L22="","",IF(ABS(L22)&lt;=1.96*O22,"Yes","No"))</f>
        <v>Yes</v>
      </c>
      <c r="T22" s="54" t="n">
        <f aca="false">IF(D22="","",ROUND(SQRT(((D22+G22)*O22/100)^2+(J22*(D22+G22)*0.12018)^2),0))</f>
        <v>14</v>
      </c>
      <c r="U22" s="32"/>
    </row>
    <row r="23" customFormat="false" ht="15" hidden="false" customHeight="false" outlineLevel="0" collapsed="false">
      <c r="A23" s="32" t="s">
        <v>127</v>
      </c>
      <c r="B23" s="32" t="s">
        <v>158</v>
      </c>
      <c r="C23" s="32" t="s">
        <v>159</v>
      </c>
      <c r="D23" s="54" t="n">
        <v>191</v>
      </c>
      <c r="E23" s="54" t="n">
        <v>233</v>
      </c>
      <c r="F23" s="65" t="n">
        <f aca="false">IF(E23="","",D23-E23)</f>
        <v>-42</v>
      </c>
      <c r="G23" s="54" t="n">
        <v>317</v>
      </c>
      <c r="H23" s="54" t="n">
        <v>333</v>
      </c>
      <c r="I23" s="65" t="n">
        <f aca="false">IF(H23="","",G23-H23)</f>
        <v>-16</v>
      </c>
      <c r="J23" s="55" t="n">
        <f aca="false">IF(OR(D23="",D23+G23=0),"",D23/(D23+G23))</f>
        <v>0.375984251968504</v>
      </c>
      <c r="K23" s="55" t="n">
        <f aca="false">IF(E23="","",E23/(E23+H23))</f>
        <v>0.411660777385159</v>
      </c>
      <c r="L23" s="66" t="n">
        <f aca="false">IF(OR(K23="",J23=""),"",(J23-K23)*100)</f>
        <v>-3.56765254166551</v>
      </c>
      <c r="M23" s="36" t="n">
        <v>6.12439477701019</v>
      </c>
      <c r="N23" s="36" t="n">
        <v>2.06812190543644</v>
      </c>
      <c r="O23" s="36" t="n">
        <f aca="false">SQRT(M23^2+N23^2)</f>
        <v>6.46415807359441</v>
      </c>
      <c r="P23" s="55" t="n">
        <f aca="false">IF(J23="","",MAX(0,J23-1.96*O23/100))</f>
        <v>0.249286753726054</v>
      </c>
      <c r="Q23" s="55" t="n">
        <f aca="false">IF(J23="","",MIN(1,J23+1.96*O23/100))</f>
        <v>0.502681750210954</v>
      </c>
      <c r="R23" s="32" t="str">
        <f aca="false">IF(L23="","",IF(ABS(L23)&lt;=O23,"Yes","No"))</f>
        <v>Yes</v>
      </c>
      <c r="S23" s="32" t="str">
        <f aca="false">IF(L23="","",IF(ABS(L23)&lt;=1.96*O23,"Yes","No"))</f>
        <v>Yes</v>
      </c>
      <c r="T23" s="54" t="n">
        <f aca="false">IF(D23="","",ROUND(SQRT(((D23+G23)*O23/100)^2+(J23*(D23+G23)*0.12018)^2),0))</f>
        <v>40</v>
      </c>
      <c r="U23" s="32"/>
    </row>
    <row r="24" customFormat="false" ht="15" hidden="false" customHeight="false" outlineLevel="0" collapsed="false">
      <c r="A24" s="32" t="s">
        <v>127</v>
      </c>
      <c r="B24" s="32" t="s">
        <v>158</v>
      </c>
      <c r="C24" s="32" t="s">
        <v>160</v>
      </c>
      <c r="D24" s="54" t="n">
        <v>173</v>
      </c>
      <c r="E24" s="54" t="n">
        <v>242</v>
      </c>
      <c r="F24" s="65" t="n">
        <f aca="false">IF(E24="","",D24-E24)</f>
        <v>-69</v>
      </c>
      <c r="G24" s="54" t="n">
        <v>284</v>
      </c>
      <c r="H24" s="54" t="n">
        <v>285</v>
      </c>
      <c r="I24" s="65" t="n">
        <f aca="false">IF(H24="","",G24-H24)</f>
        <v>-1</v>
      </c>
      <c r="J24" s="55" t="n">
        <f aca="false">IF(OR(D24="",D24+G24=0),"",D24/(D24+G24))</f>
        <v>0.37855579868709</v>
      </c>
      <c r="K24" s="55" t="n">
        <f aca="false">IF(E24="","",E24/(E24+H24))</f>
        <v>0.459203036053131</v>
      </c>
      <c r="L24" s="66" t="n">
        <f aca="false">IF(OR(K24="",J24=""),"",(J24-K24)*100)</f>
        <v>-8.06472373660412</v>
      </c>
      <c r="M24" s="36" t="n">
        <v>6.12439477701019</v>
      </c>
      <c r="N24" s="36" t="n">
        <v>2.06812190543644</v>
      </c>
      <c r="O24" s="36" t="n">
        <f aca="false">SQRT(M24^2+N24^2)</f>
        <v>6.46415807359441</v>
      </c>
      <c r="P24" s="55" t="n">
        <f aca="false">IF(J24="","",MAX(0,J24-1.96*O24/100))</f>
        <v>0.251858300444639</v>
      </c>
      <c r="Q24" s="55" t="n">
        <f aca="false">IF(J24="","",MIN(1,J24+1.96*O24/100))</f>
        <v>0.50525329692954</v>
      </c>
      <c r="R24" s="32" t="str">
        <f aca="false">IF(L24="","",IF(ABS(L24)&lt;=O24,"Yes","No"))</f>
        <v>No</v>
      </c>
      <c r="S24" s="32" t="str">
        <f aca="false">IF(L24="","",IF(ABS(L24)&lt;=1.96*O24,"Yes","No"))</f>
        <v>Yes</v>
      </c>
      <c r="T24" s="54" t="n">
        <f aca="false">IF(D24="","",ROUND(SQRT(((D24+G24)*O24/100)^2+(J24*(D24+G24)*0.12018)^2),0))</f>
        <v>36</v>
      </c>
      <c r="U24" s="32"/>
    </row>
    <row r="25" customFormat="false" ht="15" hidden="false" customHeight="false" outlineLevel="0" collapsed="false">
      <c r="A25" s="32" t="s">
        <v>127</v>
      </c>
      <c r="B25" s="32" t="s">
        <v>158</v>
      </c>
      <c r="C25" s="32" t="s">
        <v>161</v>
      </c>
      <c r="D25" s="54" t="n">
        <v>190</v>
      </c>
      <c r="E25" s="54" t="n">
        <v>244</v>
      </c>
      <c r="F25" s="65" t="n">
        <f aca="false">IF(E25="","",D25-E25)</f>
        <v>-54</v>
      </c>
      <c r="G25" s="54" t="n">
        <v>322</v>
      </c>
      <c r="H25" s="54" t="n">
        <v>330</v>
      </c>
      <c r="I25" s="65" t="n">
        <f aca="false">IF(H25="","",G25-H25)</f>
        <v>-8</v>
      </c>
      <c r="J25" s="55" t="n">
        <f aca="false">IF(OR(D25="",D25+G25=0),"",D25/(D25+G25))</f>
        <v>0.37109375</v>
      </c>
      <c r="K25" s="55" t="n">
        <f aca="false">IF(E25="","",E25/(E25+H25))</f>
        <v>0.425087108013937</v>
      </c>
      <c r="L25" s="66" t="n">
        <f aca="false">IF(OR(K25="",J25=""),"",(J25-K25)*100)</f>
        <v>-5.39933580139373</v>
      </c>
      <c r="M25" s="36" t="n">
        <v>6.12439477701019</v>
      </c>
      <c r="N25" s="36" t="n">
        <v>2.06812190543644</v>
      </c>
      <c r="O25" s="36" t="n">
        <f aca="false">SQRT(M25^2+N25^2)</f>
        <v>6.46415807359441</v>
      </c>
      <c r="P25" s="55" t="n">
        <f aca="false">IF(J25="","",MAX(0,J25-1.96*O25/100))</f>
        <v>0.24439625175755</v>
      </c>
      <c r="Q25" s="55" t="n">
        <f aca="false">IF(J25="","",MIN(1,J25+1.96*O25/100))</f>
        <v>0.49779124824245</v>
      </c>
      <c r="R25" s="32" t="str">
        <f aca="false">IF(L25="","",IF(ABS(L25)&lt;=O25,"Yes","No"))</f>
        <v>Yes</v>
      </c>
      <c r="S25" s="32" t="str">
        <f aca="false">IF(L25="","",IF(ABS(L25)&lt;=1.96*O25,"Yes","No"))</f>
        <v>Yes</v>
      </c>
      <c r="T25" s="54" t="n">
        <f aca="false">IF(D25="","",ROUND(SQRT(((D25+G25)*O25/100)^2+(J25*(D25+G25)*0.12018)^2),0))</f>
        <v>40</v>
      </c>
      <c r="U25" s="32"/>
    </row>
    <row r="26" customFormat="false" ht="15" hidden="false" customHeight="false" outlineLevel="0" collapsed="false">
      <c r="A26" s="32" t="s">
        <v>127</v>
      </c>
      <c r="B26" s="32" t="s">
        <v>162</v>
      </c>
      <c r="C26" s="32" t="s">
        <v>163</v>
      </c>
      <c r="D26" s="54" t="n">
        <v>194</v>
      </c>
      <c r="E26" s="54" t="n">
        <v>246</v>
      </c>
      <c r="F26" s="65" t="n">
        <f aca="false">IF(E26="","",D26-E26)</f>
        <v>-52</v>
      </c>
      <c r="G26" s="54" t="n">
        <v>501</v>
      </c>
      <c r="H26" s="54" t="n">
        <v>553</v>
      </c>
      <c r="I26" s="65" t="n">
        <f aca="false">IF(H26="","",G26-H26)</f>
        <v>-52</v>
      </c>
      <c r="J26" s="55" t="n">
        <f aca="false">IF(OR(D26="",D26+G26=0),"",D26/(D26+G26))</f>
        <v>0.279136690647482</v>
      </c>
      <c r="K26" s="55" t="n">
        <f aca="false">IF(E26="","",E26/(E26+H26))</f>
        <v>0.307884856070088</v>
      </c>
      <c r="L26" s="66" t="n">
        <f aca="false">IF(OR(K26="",J26=""),"",(J26-K26)*100)</f>
        <v>-2.87481654226056</v>
      </c>
      <c r="M26" s="36" t="n">
        <v>3.8996591139679</v>
      </c>
      <c r="N26" s="36" t="n">
        <v>2.06812190543644</v>
      </c>
      <c r="O26" s="36" t="n">
        <f aca="false">SQRT(M26^2+N26^2)</f>
        <v>4.41412159108683</v>
      </c>
      <c r="P26" s="55" t="n">
        <f aca="false">IF(J26="","",MAX(0,J26-1.96*O26/100))</f>
        <v>0.19261990746218</v>
      </c>
      <c r="Q26" s="55" t="n">
        <f aca="false">IF(J26="","",MIN(1,J26+1.96*O26/100))</f>
        <v>0.365653473832784</v>
      </c>
      <c r="R26" s="32" t="str">
        <f aca="false">IF(L26="","",IF(ABS(L26)&lt;=O26,"Yes","No"))</f>
        <v>Yes</v>
      </c>
      <c r="S26" s="32" t="str">
        <f aca="false">IF(L26="","",IF(ABS(L26)&lt;=1.96*O26,"Yes","No"))</f>
        <v>Yes</v>
      </c>
      <c r="T26" s="54" t="n">
        <f aca="false">IF(D26="","",ROUND(SQRT(((D26+G26)*O26/100)^2+(J26*(D26+G26)*0.07897)^2),0))</f>
        <v>34</v>
      </c>
      <c r="U26" s="32"/>
    </row>
    <row r="27" customFormat="false" ht="15" hidden="false" customHeight="false" outlineLevel="0" collapsed="false">
      <c r="A27" s="32" t="s">
        <v>127</v>
      </c>
      <c r="B27" s="32" t="s">
        <v>162</v>
      </c>
      <c r="C27" s="32" t="s">
        <v>164</v>
      </c>
      <c r="D27" s="54" t="n">
        <v>133</v>
      </c>
      <c r="E27" s="54" t="n">
        <v>184</v>
      </c>
      <c r="F27" s="65" t="n">
        <f aca="false">IF(E27="","",D27-E27)</f>
        <v>-51</v>
      </c>
      <c r="G27" s="54" t="n">
        <v>329</v>
      </c>
      <c r="H27" s="54" t="n">
        <v>363</v>
      </c>
      <c r="I27" s="65" t="n">
        <f aca="false">IF(H27="","",G27-H27)</f>
        <v>-34</v>
      </c>
      <c r="J27" s="55" t="n">
        <f aca="false">IF(OR(D27="",D27+G27=0),"",D27/(D27+G27))</f>
        <v>0.287878787878788</v>
      </c>
      <c r="K27" s="55" t="n">
        <f aca="false">IF(E27="","",E27/(E27+H27))</f>
        <v>0.336380255941499</v>
      </c>
      <c r="L27" s="66" t="n">
        <f aca="false">IF(OR(K27="",J27=""),"",(J27-K27)*100)</f>
        <v>-4.85014680627112</v>
      </c>
      <c r="M27" s="36" t="n">
        <v>6.12439477701019</v>
      </c>
      <c r="N27" s="36" t="n">
        <v>2.06812190543644</v>
      </c>
      <c r="O27" s="36" t="n">
        <f aca="false">SQRT(M27^2+N27^2)</f>
        <v>6.46415807359441</v>
      </c>
      <c r="P27" s="55" t="n">
        <f aca="false">IF(J27="","",MAX(0,J27-1.96*O27/100))</f>
        <v>0.161181289636338</v>
      </c>
      <c r="Q27" s="55" t="n">
        <f aca="false">IF(J27="","",MIN(1,J27+1.96*O27/100))</f>
        <v>0.414576286121238</v>
      </c>
      <c r="R27" s="32" t="str">
        <f aca="false">IF(L27="","",IF(ABS(L27)&lt;=O27,"Yes","No"))</f>
        <v>Yes</v>
      </c>
      <c r="S27" s="32" t="str">
        <f aca="false">IF(L27="","",IF(ABS(L27)&lt;=1.96*O27,"Yes","No"))</f>
        <v>Yes</v>
      </c>
      <c r="T27" s="54" t="n">
        <f aca="false">IF(D27="","",ROUND(SQRT(((D27+G27)*O27/100)^2+(J27*(D27+G27)*0.12018)^2),0))</f>
        <v>34</v>
      </c>
      <c r="U27" s="32"/>
    </row>
    <row r="28" customFormat="false" ht="15" hidden="false" customHeight="false" outlineLevel="0" collapsed="false">
      <c r="A28" s="32" t="s">
        <v>127</v>
      </c>
      <c r="B28" s="32" t="s">
        <v>165</v>
      </c>
      <c r="C28" s="32" t="s">
        <v>166</v>
      </c>
      <c r="D28" s="54" t="n">
        <v>79</v>
      </c>
      <c r="E28" s="54" t="n">
        <v>101</v>
      </c>
      <c r="F28" s="65" t="n">
        <f aca="false">IF(E28="","",D28-E28)</f>
        <v>-22</v>
      </c>
      <c r="G28" s="54" t="n">
        <v>265</v>
      </c>
      <c r="H28" s="54" t="n">
        <v>288</v>
      </c>
      <c r="I28" s="65" t="n">
        <f aca="false">IF(H28="","",G28-H28)</f>
        <v>-23</v>
      </c>
      <c r="J28" s="55" t="n">
        <f aca="false">IF(OR(D28="",D28+G28=0),"",D28/(D28+G28))</f>
        <v>0.229651162790698</v>
      </c>
      <c r="K28" s="55" t="n">
        <f aca="false">IF(E28="","",E28/(E28+H28))</f>
        <v>0.259640102827764</v>
      </c>
      <c r="L28" s="66" t="n">
        <f aca="false">IF(OR(K28="",J28=""),"",(J28-K28)*100)</f>
        <v>-2.99889400370658</v>
      </c>
      <c r="M28" s="36" t="n">
        <v>6.12439477701019</v>
      </c>
      <c r="N28" s="36" t="n">
        <v>2.06812190543644</v>
      </c>
      <c r="O28" s="36" t="n">
        <f aca="false">SQRT(M28^2+N28^2)</f>
        <v>6.46415807359441</v>
      </c>
      <c r="P28" s="55" t="n">
        <f aca="false">IF(J28="","",MAX(0,J28-1.96*O28/100))</f>
        <v>0.102953664548247</v>
      </c>
      <c r="Q28" s="55" t="n">
        <f aca="false">IF(J28="","",MIN(1,J28+1.96*O28/100))</f>
        <v>0.356348661033148</v>
      </c>
      <c r="R28" s="32" t="str">
        <f aca="false">IF(L28="","",IF(ABS(L28)&lt;=O28,"Yes","No"))</f>
        <v>Yes</v>
      </c>
      <c r="S28" s="32" t="str">
        <f aca="false">IF(L28="","",IF(ABS(L28)&lt;=1.96*O28,"Yes","No"))</f>
        <v>Yes</v>
      </c>
      <c r="T28" s="54" t="n">
        <f aca="false">IF(D28="","",ROUND(SQRT(((D28+G28)*O28/100)^2+(J28*(D28+G28)*0.12018)^2),0))</f>
        <v>24</v>
      </c>
      <c r="U28" s="32"/>
    </row>
    <row r="29" customFormat="false" ht="15" hidden="false" customHeight="false" outlineLevel="0" collapsed="false">
      <c r="A29" s="32" t="s">
        <v>127</v>
      </c>
      <c r="B29" s="32" t="s">
        <v>165</v>
      </c>
      <c r="C29" s="32" t="s">
        <v>167</v>
      </c>
      <c r="D29" s="54" t="n">
        <v>72</v>
      </c>
      <c r="E29" s="54" t="n">
        <v>95</v>
      </c>
      <c r="F29" s="65" t="n">
        <f aca="false">IF(E29="","",D29-E29)</f>
        <v>-23</v>
      </c>
      <c r="G29" s="54" t="n">
        <v>192</v>
      </c>
      <c r="H29" s="54" t="n">
        <v>211</v>
      </c>
      <c r="I29" s="65" t="n">
        <f aca="false">IF(H29="","",G29-H29)</f>
        <v>-19</v>
      </c>
      <c r="J29" s="55" t="n">
        <f aca="false">IF(OR(D29="",D29+G29=0),"",D29/(D29+G29))</f>
        <v>0.272727272727273</v>
      </c>
      <c r="K29" s="55" t="n">
        <f aca="false">IF(E29="","",E29/(E29+H29))</f>
        <v>0.310457516339869</v>
      </c>
      <c r="L29" s="66" t="n">
        <f aca="false">IF(OR(K29="",J29=""),"",(J29-K29)*100)</f>
        <v>-3.77302436125966</v>
      </c>
      <c r="M29" s="36" t="n">
        <v>6.12439477701019</v>
      </c>
      <c r="N29" s="36" t="n">
        <v>2.06812190543644</v>
      </c>
      <c r="O29" s="36" t="n">
        <f aca="false">SQRT(M29^2+N29^2)</f>
        <v>6.46415807359441</v>
      </c>
      <c r="P29" s="55" t="n">
        <f aca="false">IF(J29="","",MAX(0,J29-1.96*O29/100))</f>
        <v>0.146029774484822</v>
      </c>
      <c r="Q29" s="55" t="n">
        <f aca="false">IF(J29="","",MIN(1,J29+1.96*O29/100))</f>
        <v>0.399424770969723</v>
      </c>
      <c r="R29" s="32" t="str">
        <f aca="false">IF(L29="","",IF(ABS(L29)&lt;=O29,"Yes","No"))</f>
        <v>Yes</v>
      </c>
      <c r="S29" s="32" t="str">
        <f aca="false">IF(L29="","",IF(ABS(L29)&lt;=1.96*O29,"Yes","No"))</f>
        <v>Yes</v>
      </c>
      <c r="T29" s="54" t="n">
        <f aca="false">IF(D29="","",ROUND(SQRT(((D29+G29)*O29/100)^2+(J29*(D29+G29)*0.12018)^2),0))</f>
        <v>19</v>
      </c>
      <c r="U29" s="32"/>
    </row>
    <row r="30" customFormat="false" ht="15" hidden="false" customHeight="false" outlineLevel="0" collapsed="false">
      <c r="A30" s="32" t="s">
        <v>127</v>
      </c>
      <c r="B30" s="32" t="s">
        <v>165</v>
      </c>
      <c r="C30" s="32" t="s">
        <v>168</v>
      </c>
      <c r="D30" s="54" t="n">
        <v>241</v>
      </c>
      <c r="E30" s="54" t="n">
        <v>350</v>
      </c>
      <c r="F30" s="65" t="n">
        <f aca="false">IF(E30="","",D30-E30)</f>
        <v>-109</v>
      </c>
      <c r="G30" s="54" t="n">
        <v>708</v>
      </c>
      <c r="H30" s="54" t="n">
        <v>728</v>
      </c>
      <c r="I30" s="65" t="n">
        <f aca="false">IF(H30="","",G30-H30)</f>
        <v>-20</v>
      </c>
      <c r="J30" s="55" t="n">
        <f aca="false">IF(OR(D30="",D30+G30=0),"",D30/(D30+G30))</f>
        <v>0.253951527924131</v>
      </c>
      <c r="K30" s="55" t="n">
        <f aca="false">IF(E30="","",E30/(E30+H30))</f>
        <v>0.324675324675325</v>
      </c>
      <c r="L30" s="66" t="n">
        <f aca="false">IF(OR(K30="",J30=""),"",(J30-K30)*100)</f>
        <v>-7.0723796751194</v>
      </c>
      <c r="M30" s="36" t="n">
        <v>3.13002569138266</v>
      </c>
      <c r="N30" s="36" t="n">
        <v>2.06812190543644</v>
      </c>
      <c r="O30" s="36" t="n">
        <f aca="false">SQRT(M30^2+N30^2)</f>
        <v>3.75155821552346</v>
      </c>
      <c r="P30" s="55" t="n">
        <f aca="false">IF(J30="","",MAX(0,J30-1.96*O30/100))</f>
        <v>0.180420986899871</v>
      </c>
      <c r="Q30" s="55" t="n">
        <f aca="false">IF(J30="","",MIN(1,J30+1.96*O30/100))</f>
        <v>0.327482068948391</v>
      </c>
      <c r="R30" s="32" t="str">
        <f aca="false">IF(L30="","",IF(ABS(L30)&lt;=O30,"Yes","No"))</f>
        <v>No</v>
      </c>
      <c r="S30" s="32" t="str">
        <f aca="false">IF(L30="","",IF(ABS(L30)&lt;=1.96*O30,"Yes","No"))</f>
        <v>Yes</v>
      </c>
      <c r="T30" s="54" t="n">
        <f aca="false">IF(D30="","",ROUND(SQRT(((D30+G30)*O30/100)^2+(J30*(D30+G30)*0.07933)^2),0))</f>
        <v>40</v>
      </c>
      <c r="U30" s="32"/>
    </row>
    <row r="31" customFormat="false" ht="15" hidden="false" customHeight="false" outlineLevel="0" collapsed="false">
      <c r="A31" s="32" t="s">
        <v>127</v>
      </c>
      <c r="B31" s="32" t="s">
        <v>170</v>
      </c>
      <c r="C31" s="32" t="s">
        <v>171</v>
      </c>
      <c r="D31" s="54" t="n">
        <v>192</v>
      </c>
      <c r="E31" s="54" t="n">
        <v>245</v>
      </c>
      <c r="F31" s="65" t="n">
        <f aca="false">IF(E31="","",D31-E31)</f>
        <v>-53</v>
      </c>
      <c r="G31" s="54" t="n">
        <v>300</v>
      </c>
      <c r="H31" s="54" t="n">
        <v>317</v>
      </c>
      <c r="I31" s="65" t="n">
        <f aca="false">IF(H31="","",G31-H31)</f>
        <v>-17</v>
      </c>
      <c r="J31" s="55" t="n">
        <f aca="false">IF(OR(D31="",D31+G31=0),"",D31/(D31+G31))</f>
        <v>0.390243902439024</v>
      </c>
      <c r="K31" s="55" t="n">
        <f aca="false">IF(E31="","",E31/(E31+H31))</f>
        <v>0.435943060498221</v>
      </c>
      <c r="L31" s="66" t="n">
        <f aca="false">IF(OR(K31="",J31=""),"",(J31-K31)*100)</f>
        <v>-4.56991580591962</v>
      </c>
      <c r="M31" s="36" t="n">
        <v>6.12439477701019</v>
      </c>
      <c r="N31" s="36" t="n">
        <v>2.06812190543644</v>
      </c>
      <c r="O31" s="36" t="n">
        <f aca="false">SQRT(M31^2+N31^2)</f>
        <v>6.46415807359441</v>
      </c>
      <c r="P31" s="55" t="n">
        <f aca="false">IF(J31="","",MAX(0,J31-1.96*O31/100))</f>
        <v>0.263546404196574</v>
      </c>
      <c r="Q31" s="55" t="n">
        <f aca="false">IF(J31="","",MIN(1,J31+1.96*O31/100))</f>
        <v>0.516941400681475</v>
      </c>
      <c r="R31" s="32" t="str">
        <f aca="false">IF(L31="","",IF(ABS(L31)&lt;=O31,"Yes","No"))</f>
        <v>Yes</v>
      </c>
      <c r="S31" s="32" t="str">
        <f aca="false">IF(L31="","",IF(ABS(L31)&lt;=1.96*O31,"Yes","No"))</f>
        <v>Yes</v>
      </c>
      <c r="T31" s="54" t="n">
        <f aca="false">IF(D31="","",ROUND(SQRT(((D31+G31)*O31/100)^2+(J31*(D31+G31)*0.12018)^2),0))</f>
        <v>39</v>
      </c>
      <c r="U31" s="32"/>
    </row>
    <row r="32" customFormat="false" ht="15" hidden="false" customHeight="false" outlineLevel="0" collapsed="false">
      <c r="A32" s="32" t="s">
        <v>127</v>
      </c>
      <c r="B32" s="32" t="s">
        <v>170</v>
      </c>
      <c r="C32" s="32" t="s">
        <v>172</v>
      </c>
      <c r="D32" s="54" t="n">
        <v>204</v>
      </c>
      <c r="E32" s="54" t="n">
        <v>243</v>
      </c>
      <c r="F32" s="65" t="n">
        <f aca="false">IF(E32="","",D32-E32)</f>
        <v>-39</v>
      </c>
      <c r="G32" s="54" t="n">
        <v>328</v>
      </c>
      <c r="H32" s="54" t="n">
        <v>389</v>
      </c>
      <c r="I32" s="65" t="n">
        <f aca="false">IF(H32="","",G32-H32)</f>
        <v>-61</v>
      </c>
      <c r="J32" s="55" t="n">
        <f aca="false">IF(OR(D32="",D32+G32=0),"",D32/(D32+G32))</f>
        <v>0.383458646616541</v>
      </c>
      <c r="K32" s="55" t="n">
        <f aca="false">IF(E32="","",E32/(E32+H32))</f>
        <v>0.384493670886076</v>
      </c>
      <c r="L32" s="66" t="n">
        <f aca="false">IF(OR(K32="",J32=""),"",(J32-K32)*100)</f>
        <v>-0.103502426953461</v>
      </c>
      <c r="M32" s="36" t="n">
        <v>3.8996591139679</v>
      </c>
      <c r="N32" s="36" t="n">
        <v>2.06812190543644</v>
      </c>
      <c r="O32" s="36" t="n">
        <f aca="false">SQRT(M32^2+N32^2)</f>
        <v>4.41412159108683</v>
      </c>
      <c r="P32" s="55" t="n">
        <f aca="false">IF(J32="","",MAX(0,J32-1.96*O32/100))</f>
        <v>0.296941863431239</v>
      </c>
      <c r="Q32" s="55" t="n">
        <f aca="false">IF(J32="","",MIN(1,J32+1.96*O32/100))</f>
        <v>0.469975429801843</v>
      </c>
      <c r="R32" s="32" t="str">
        <f aca="false">IF(L32="","",IF(ABS(L32)&lt;=O32,"Yes","No"))</f>
        <v>Yes</v>
      </c>
      <c r="S32" s="32" t="str">
        <f aca="false">IF(L32="","",IF(ABS(L32)&lt;=1.96*O32,"Yes","No"))</f>
        <v>Yes</v>
      </c>
      <c r="T32" s="54" t="n">
        <f aca="false">IF(D32="","",ROUND(SQRT(((D32+G32)*O32/100)^2+(J32*(D32+G32)*0.07897)^2),0))</f>
        <v>28</v>
      </c>
      <c r="U32" s="32"/>
    </row>
    <row r="33" customFormat="false" ht="15" hidden="false" customHeight="false" outlineLevel="0" collapsed="false">
      <c r="A33" s="32" t="s">
        <v>127</v>
      </c>
      <c r="B33" s="32" t="s">
        <v>173</v>
      </c>
      <c r="C33" s="32" t="s">
        <v>173</v>
      </c>
      <c r="D33" s="54" t="n">
        <v>95</v>
      </c>
      <c r="E33" s="54" t="n">
        <v>96</v>
      </c>
      <c r="F33" s="65" t="n">
        <f aca="false">IF(E33="","",D33-E33)</f>
        <v>-1</v>
      </c>
      <c r="G33" s="54" t="n">
        <v>397</v>
      </c>
      <c r="H33" s="54" t="n">
        <v>444</v>
      </c>
      <c r="I33" s="65" t="n">
        <f aca="false">IF(H33="","",G33-H33)</f>
        <v>-47</v>
      </c>
      <c r="J33" s="55" t="n">
        <f aca="false">IF(OR(D33="",D33+G33=0),"",D33/(D33+G33))</f>
        <v>0.193089430894309</v>
      </c>
      <c r="K33" s="55" t="n">
        <f aca="false">IF(E33="","",E33/(E33+H33))</f>
        <v>0.177777777777778</v>
      </c>
      <c r="L33" s="66" t="n">
        <f aca="false">IF(OR(K33="",J33=""),"",(J33-K33)*100)</f>
        <v>1.53116531165312</v>
      </c>
      <c r="M33" s="36" t="n">
        <v>6.12439477701019</v>
      </c>
      <c r="N33" s="36" t="n">
        <v>2.06812190543644</v>
      </c>
      <c r="O33" s="36" t="n">
        <f aca="false">SQRT(M33^2+N33^2)</f>
        <v>6.46415807359441</v>
      </c>
      <c r="P33" s="55" t="n">
        <f aca="false">IF(J33="","",MAX(0,J33-1.96*O33/100))</f>
        <v>0.0663919326518586</v>
      </c>
      <c r="Q33" s="55" t="n">
        <f aca="false">IF(J33="","",MIN(1,J33+1.96*O33/100))</f>
        <v>0.319786929136759</v>
      </c>
      <c r="R33" s="32" t="str">
        <f aca="false">IF(L33="","",IF(ABS(L33)&lt;=O33,"Yes","No"))</f>
        <v>Yes</v>
      </c>
      <c r="S33" s="32" t="str">
        <f aca="false">IF(L33="","",IF(ABS(L33)&lt;=1.96*O33,"Yes","No"))</f>
        <v>Yes</v>
      </c>
      <c r="T33" s="54" t="n">
        <f aca="false">IF(D33="","",ROUND(SQRT(((D33+G33)*O33/100)^2+(J33*(D33+G33)*0.12018)^2),0))</f>
        <v>34</v>
      </c>
      <c r="U33" s="32"/>
    </row>
    <row r="34" customFormat="false" ht="15" hidden="false" customHeight="false" outlineLevel="0" collapsed="false">
      <c r="A34" s="32" t="s">
        <v>127</v>
      </c>
      <c r="B34" s="32" t="s">
        <v>174</v>
      </c>
      <c r="C34" s="32" t="s">
        <v>175</v>
      </c>
      <c r="D34" s="54" t="n">
        <v>196</v>
      </c>
      <c r="E34" s="54" t="n">
        <v>241</v>
      </c>
      <c r="F34" s="65" t="n">
        <f aca="false">IF(E34="","",D34-E34)</f>
        <v>-45</v>
      </c>
      <c r="G34" s="54" t="n">
        <v>423</v>
      </c>
      <c r="H34" s="54" t="n">
        <v>438</v>
      </c>
      <c r="I34" s="65" t="n">
        <f aca="false">IF(H34="","",G34-H34)</f>
        <v>-15</v>
      </c>
      <c r="J34" s="55" t="n">
        <f aca="false">IF(OR(D34="",D34+G34=0),"",D34/(D34+G34))</f>
        <v>0.316639741518578</v>
      </c>
      <c r="K34" s="55" t="n">
        <f aca="false">IF(E34="","",E34/(E34+H34))</f>
        <v>0.354933726067747</v>
      </c>
      <c r="L34" s="66" t="n">
        <f aca="false">IF(OR(K34="",J34=""),"",(J34-K34)*100)</f>
        <v>-3.82939845491683</v>
      </c>
      <c r="M34" s="36" t="n">
        <v>3.8996591139679</v>
      </c>
      <c r="N34" s="36" t="n">
        <v>2.06812190543644</v>
      </c>
      <c r="O34" s="36" t="n">
        <f aca="false">SQRT(M34^2+N34^2)</f>
        <v>4.41412159108683</v>
      </c>
      <c r="P34" s="55" t="n">
        <f aca="false">IF(J34="","",MAX(0,J34-1.96*O34/100))</f>
        <v>0.230122958333276</v>
      </c>
      <c r="Q34" s="55" t="n">
        <f aca="false">IF(J34="","",MIN(1,J34+1.96*O34/100))</f>
        <v>0.40315652470388</v>
      </c>
      <c r="R34" s="32" t="str">
        <f aca="false">IF(L34="","",IF(ABS(L34)&lt;=O34,"Yes","No"))</f>
        <v>Yes</v>
      </c>
      <c r="S34" s="32" t="str">
        <f aca="false">IF(L34="","",IF(ABS(L34)&lt;=1.96*O34,"Yes","No"))</f>
        <v>Yes</v>
      </c>
      <c r="T34" s="54" t="n">
        <f aca="false">IF(D34="","",ROUND(SQRT(((D34+G34)*O34/100)^2+(J34*(D34+G34)*0.07897)^2),0))</f>
        <v>31</v>
      </c>
      <c r="U34" s="32"/>
    </row>
    <row r="35" customFormat="false" ht="15" hidden="false" customHeight="false" outlineLevel="0" collapsed="false">
      <c r="A35" s="32" t="s">
        <v>127</v>
      </c>
      <c r="B35" s="32" t="s">
        <v>174</v>
      </c>
      <c r="C35" s="32" t="s">
        <v>176</v>
      </c>
      <c r="D35" s="54" t="n">
        <v>328</v>
      </c>
      <c r="E35" s="54" t="n">
        <v>392</v>
      </c>
      <c r="F35" s="65" t="n">
        <f aca="false">IF(E35="","",D35-E35)</f>
        <v>-64</v>
      </c>
      <c r="G35" s="54" t="n">
        <v>534</v>
      </c>
      <c r="H35" s="54" t="n">
        <v>544</v>
      </c>
      <c r="I35" s="65" t="n">
        <f aca="false">IF(H35="","",G35-H35)</f>
        <v>-10</v>
      </c>
      <c r="J35" s="55" t="n">
        <f aca="false">IF(OR(D35="",D35+G35=0),"",D35/(D35+G35))</f>
        <v>0.380510440835267</v>
      </c>
      <c r="K35" s="55" t="n">
        <f aca="false">IF(E35="","",E35/(E35+H35))</f>
        <v>0.418803418803419</v>
      </c>
      <c r="L35" s="66" t="n">
        <f aca="false">IF(OR(K35="",J35=""),"",(J35-K35)*100)</f>
        <v>-3.8292977968152</v>
      </c>
      <c r="M35" s="36" t="n">
        <v>3.13002569138266</v>
      </c>
      <c r="N35" s="36" t="n">
        <v>2.06812190543644</v>
      </c>
      <c r="O35" s="36" t="n">
        <f aca="false">SQRT(M35^2+N35^2)</f>
        <v>3.75155821552346</v>
      </c>
      <c r="P35" s="55" t="n">
        <f aca="false">IF(J35="","",MAX(0,J35-1.96*O35/100))</f>
        <v>0.306979899811007</v>
      </c>
      <c r="Q35" s="55" t="n">
        <f aca="false">IF(J35="","",MIN(1,J35+1.96*O35/100))</f>
        <v>0.454040981859527</v>
      </c>
      <c r="R35" s="32" t="str">
        <f aca="false">IF(L35="","",IF(ABS(L35)&lt;=O35,"Yes","No"))</f>
        <v>No</v>
      </c>
      <c r="S35" s="32" t="str">
        <f aca="false">IF(L35="","",IF(ABS(L35)&lt;=1.96*O35,"Yes","No"))</f>
        <v>Yes</v>
      </c>
      <c r="T35" s="54" t="n">
        <f aca="false">IF(D35="","",ROUND(SQRT(((D35+G35)*O35/100)^2+(J35*(D35+G35)*0.07933)^2),0))</f>
        <v>42</v>
      </c>
      <c r="U35" s="32"/>
    </row>
    <row r="36" customFormat="false" ht="15" hidden="false" customHeight="false" outlineLevel="0" collapsed="false">
      <c r="A36" s="32" t="s">
        <v>127</v>
      </c>
      <c r="B36" s="32" t="s">
        <v>174</v>
      </c>
      <c r="C36" s="32" t="s">
        <v>177</v>
      </c>
      <c r="D36" s="54" t="n">
        <v>86</v>
      </c>
      <c r="E36" s="54" t="n">
        <v>104</v>
      </c>
      <c r="F36" s="65" t="n">
        <f aca="false">IF(E36="","",D36-E36)</f>
        <v>-18</v>
      </c>
      <c r="G36" s="54" t="n">
        <v>167</v>
      </c>
      <c r="H36" s="54" t="n">
        <v>190</v>
      </c>
      <c r="I36" s="65" t="n">
        <f aca="false">IF(H36="","",G36-H36)</f>
        <v>-23</v>
      </c>
      <c r="J36" s="55" t="n">
        <f aca="false">IF(OR(D36="",D36+G36=0),"",D36/(D36+G36))</f>
        <v>0.339920948616601</v>
      </c>
      <c r="K36" s="55" t="n">
        <f aca="false">IF(E36="","",E36/(E36+H36))</f>
        <v>0.353741496598639</v>
      </c>
      <c r="L36" s="66" t="n">
        <f aca="false">IF(OR(K36="",J36=""),"",(J36-K36)*100)</f>
        <v>-1.38205479820387</v>
      </c>
      <c r="M36" s="36" t="n">
        <v>6.12439477701019</v>
      </c>
      <c r="N36" s="36" t="n">
        <v>2.06812190543644</v>
      </c>
      <c r="O36" s="36" t="n">
        <f aca="false">SQRT(M36^2+N36^2)</f>
        <v>6.46415807359441</v>
      </c>
      <c r="P36" s="55" t="n">
        <f aca="false">IF(J36="","",MAX(0,J36-1.96*O36/100))</f>
        <v>0.21322345037415</v>
      </c>
      <c r="Q36" s="55" t="n">
        <f aca="false">IF(J36="","",MIN(1,J36+1.96*O36/100))</f>
        <v>0.466618446859051</v>
      </c>
      <c r="R36" s="32" t="str">
        <f aca="false">IF(L36="","",IF(ABS(L36)&lt;=O36,"Yes","No"))</f>
        <v>Yes</v>
      </c>
      <c r="S36" s="32" t="str">
        <f aca="false">IF(L36="","",IF(ABS(L36)&lt;=1.96*O36,"Yes","No"))</f>
        <v>Yes</v>
      </c>
      <c r="T36" s="54" t="n">
        <f aca="false">IF(D36="","",ROUND(SQRT(((D36+G36)*O36/100)^2+(J36*(D36+G36)*0.12018)^2),0))</f>
        <v>19</v>
      </c>
      <c r="U36" s="32"/>
    </row>
    <row r="37" customFormat="false" ht="15" hidden="false" customHeight="false" outlineLevel="0" collapsed="false">
      <c r="A37" s="32" t="s">
        <v>127</v>
      </c>
      <c r="B37" s="32" t="s">
        <v>178</v>
      </c>
      <c r="C37" s="32" t="s">
        <v>178</v>
      </c>
      <c r="D37" s="54" t="n">
        <v>47</v>
      </c>
      <c r="E37" s="54" t="n">
        <v>51</v>
      </c>
      <c r="F37" s="65" t="n">
        <f aca="false">IF(E37="","",D37-E37)</f>
        <v>-4</v>
      </c>
      <c r="G37" s="54" t="n">
        <v>128</v>
      </c>
      <c r="H37" s="54" t="n">
        <v>136</v>
      </c>
      <c r="I37" s="65" t="n">
        <f aca="false">IF(H37="","",G37-H37)</f>
        <v>-8</v>
      </c>
      <c r="J37" s="55" t="n">
        <f aca="false">IF(OR(D37="",D37+G37=0),"",D37/(D37+G37))</f>
        <v>0.268571428571429</v>
      </c>
      <c r="K37" s="55" t="n">
        <f aca="false">IF(E37="","",E37/(E37+H37))</f>
        <v>0.272727272727273</v>
      </c>
      <c r="L37" s="66" t="n">
        <f aca="false">IF(OR(K37="",J37=""),"",(J37-K37)*100)</f>
        <v>-0.415584415584414</v>
      </c>
      <c r="M37" s="36" t="n">
        <v>6.12439477701019</v>
      </c>
      <c r="N37" s="36" t="n">
        <v>2.06812190543644</v>
      </c>
      <c r="O37" s="36" t="n">
        <f aca="false">SQRT(M37^2+N37^2)</f>
        <v>6.46415807359441</v>
      </c>
      <c r="P37" s="55" t="n">
        <f aca="false">IF(J37="","",MAX(0,J37-1.96*O37/100))</f>
        <v>0.141873930328978</v>
      </c>
      <c r="Q37" s="55" t="n">
        <f aca="false">IF(J37="","",MIN(1,J37+1.96*O37/100))</f>
        <v>0.395268926813879</v>
      </c>
      <c r="R37" s="32" t="str">
        <f aca="false">IF(L37="","",IF(ABS(L37)&lt;=O37,"Yes","No"))</f>
        <v>Yes</v>
      </c>
      <c r="S37" s="32" t="str">
        <f aca="false">IF(L37="","",IF(ABS(L37)&lt;=1.96*O37,"Yes","No"))</f>
        <v>Yes</v>
      </c>
      <c r="T37" s="54" t="n">
        <f aca="false">IF(D37="","",ROUND(SQRT(((D37+G37)*O37/100)^2+(J37*(D37+G37)*0.12018)^2),0))</f>
        <v>13</v>
      </c>
      <c r="U37" s="32"/>
    </row>
    <row r="38" customFormat="false" ht="15" hidden="false" customHeight="false" outlineLevel="0" collapsed="false">
      <c r="A38" s="32" t="s">
        <v>127</v>
      </c>
      <c r="B38" s="32" t="s">
        <v>179</v>
      </c>
      <c r="C38" s="32" t="s">
        <v>180</v>
      </c>
      <c r="D38" s="54" t="n">
        <v>274</v>
      </c>
      <c r="E38" s="54" t="n">
        <v>321</v>
      </c>
      <c r="F38" s="65" t="n">
        <f aca="false">IF(E38="","",D38-E38)</f>
        <v>-47</v>
      </c>
      <c r="G38" s="54" t="n">
        <v>414</v>
      </c>
      <c r="H38" s="54" t="n">
        <v>505</v>
      </c>
      <c r="I38" s="65" t="n">
        <f aca="false">IF(H38="","",G38-H38)</f>
        <v>-91</v>
      </c>
      <c r="J38" s="55" t="n">
        <f aca="false">IF(OR(D38="",D38+G38=0),"",D38/(D38+G38))</f>
        <v>0.398255813953488</v>
      </c>
      <c r="K38" s="55" t="n">
        <f aca="false">IF(E38="","",E38/(E38+H38))</f>
        <v>0.38861985472155</v>
      </c>
      <c r="L38" s="66" t="n">
        <f aca="false">IF(OR(K38="",J38=""),"",(J38-K38)*100)</f>
        <v>0.963595923193872</v>
      </c>
      <c r="M38" s="36" t="n">
        <v>3.8996591139679</v>
      </c>
      <c r="N38" s="36" t="n">
        <v>2.06812190543644</v>
      </c>
      <c r="O38" s="36" t="n">
        <f aca="false">SQRT(M38^2+N38^2)</f>
        <v>4.41412159108683</v>
      </c>
      <c r="P38" s="55" t="n">
        <f aca="false">IF(J38="","",MAX(0,J38-1.96*O38/100))</f>
        <v>0.311739030768186</v>
      </c>
      <c r="Q38" s="55" t="n">
        <f aca="false">IF(J38="","",MIN(1,J38+1.96*O38/100))</f>
        <v>0.48477259713879</v>
      </c>
      <c r="R38" s="32" t="str">
        <f aca="false">IF(L38="","",IF(ABS(L38)&lt;=O38,"Yes","No"))</f>
        <v>Yes</v>
      </c>
      <c r="S38" s="32" t="str">
        <f aca="false">IF(L38="","",IF(ABS(L38)&lt;=1.96*O38,"Yes","No"))</f>
        <v>Yes</v>
      </c>
      <c r="T38" s="54" t="n">
        <f aca="false">IF(D38="","",ROUND(SQRT(((D38+G38)*O38/100)^2+(J38*(D38+G38)*0.07897)^2),0))</f>
        <v>37</v>
      </c>
      <c r="U38" s="32"/>
    </row>
    <row r="39" customFormat="false" ht="15" hidden="false" customHeight="false" outlineLevel="0" collapsed="false">
      <c r="A39" s="32" t="s">
        <v>127</v>
      </c>
      <c r="B39" s="32" t="s">
        <v>179</v>
      </c>
      <c r="C39" s="32" t="s">
        <v>181</v>
      </c>
      <c r="D39" s="54" t="n">
        <v>207</v>
      </c>
      <c r="E39" s="54" t="n">
        <v>237</v>
      </c>
      <c r="F39" s="65" t="n">
        <f aca="false">IF(E39="","",D39-E39)</f>
        <v>-30</v>
      </c>
      <c r="G39" s="54" t="n">
        <v>331</v>
      </c>
      <c r="H39" s="54" t="n">
        <v>381</v>
      </c>
      <c r="I39" s="65" t="n">
        <f aca="false">IF(H39="","",G39-H39)</f>
        <v>-50</v>
      </c>
      <c r="J39" s="55" t="n">
        <f aca="false">IF(OR(D39="",D39+G39=0),"",D39/(D39+G39))</f>
        <v>0.384758364312268</v>
      </c>
      <c r="K39" s="55" t="n">
        <f aca="false">IF(E39="","",E39/(E39+H39))</f>
        <v>0.383495145631068</v>
      </c>
      <c r="L39" s="66" t="n">
        <f aca="false">IF(OR(K39="",J39=""),"",(J39-K39)*100)</f>
        <v>0.126321868119972</v>
      </c>
      <c r="M39" s="36" t="n">
        <v>3.8996591139679</v>
      </c>
      <c r="N39" s="36" t="n">
        <v>2.06812190543644</v>
      </c>
      <c r="O39" s="36" t="n">
        <f aca="false">SQRT(M39^2+N39^2)</f>
        <v>4.41412159108683</v>
      </c>
      <c r="P39" s="55" t="n">
        <f aca="false">IF(J39="","",MAX(0,J39-1.96*O39/100))</f>
        <v>0.298241581126966</v>
      </c>
      <c r="Q39" s="55" t="n">
        <f aca="false">IF(J39="","",MIN(1,J39+1.96*O39/100))</f>
        <v>0.47127514749757</v>
      </c>
      <c r="R39" s="32" t="str">
        <f aca="false">IF(L39="","",IF(ABS(L39)&lt;=O39,"Yes","No"))</f>
        <v>Yes</v>
      </c>
      <c r="S39" s="32" t="str">
        <f aca="false">IF(L39="","",IF(ABS(L39)&lt;=1.96*O39,"Yes","No"))</f>
        <v>Yes</v>
      </c>
      <c r="T39" s="54" t="n">
        <f aca="false">IF(D39="","",ROUND(SQRT(((D39+G39)*O39/100)^2+(J39*(D39+G39)*0.07897)^2),0))</f>
        <v>29</v>
      </c>
      <c r="U39" s="32"/>
    </row>
    <row r="40" customFormat="false" ht="15" hidden="false" customHeight="false" outlineLevel="0" collapsed="false">
      <c r="A40" s="32" t="s">
        <v>127</v>
      </c>
      <c r="B40" s="32" t="s">
        <v>179</v>
      </c>
      <c r="C40" s="32" t="s">
        <v>182</v>
      </c>
      <c r="D40" s="54" t="n">
        <v>319</v>
      </c>
      <c r="E40" s="54" t="n">
        <v>378</v>
      </c>
      <c r="F40" s="65" t="n">
        <f aca="false">IF(E40="","",D40-E40)</f>
        <v>-59</v>
      </c>
      <c r="G40" s="54" t="n">
        <v>519</v>
      </c>
      <c r="H40" s="54" t="n">
        <v>574</v>
      </c>
      <c r="I40" s="65" t="n">
        <f aca="false">IF(H40="","",G40-H40)</f>
        <v>-55</v>
      </c>
      <c r="J40" s="55" t="n">
        <f aca="false">IF(OR(D40="",D40+G40=0),"",D40/(D40+G40))</f>
        <v>0.380668257756563</v>
      </c>
      <c r="K40" s="55" t="n">
        <f aca="false">IF(E40="","",E40/(E40+H40))</f>
        <v>0.397058823529412</v>
      </c>
      <c r="L40" s="66" t="n">
        <f aca="false">IF(OR(K40="",J40=""),"",(J40-K40)*100)</f>
        <v>-1.63905657728485</v>
      </c>
      <c r="M40" s="36" t="n">
        <v>3.8996591139679</v>
      </c>
      <c r="N40" s="36" t="n">
        <v>2.06812190543644</v>
      </c>
      <c r="O40" s="36" t="n">
        <f aca="false">SQRT(M40^2+N40^2)</f>
        <v>4.41412159108683</v>
      </c>
      <c r="P40" s="55" t="n">
        <f aca="false">IF(J40="","",MAX(0,J40-1.96*O40/100))</f>
        <v>0.294151474571261</v>
      </c>
      <c r="Q40" s="55" t="n">
        <f aca="false">IF(J40="","",MIN(1,J40+1.96*O40/100))</f>
        <v>0.467185040941865</v>
      </c>
      <c r="R40" s="32" t="str">
        <f aca="false">IF(L40="","",IF(ABS(L40)&lt;=O40,"Yes","No"))</f>
        <v>Yes</v>
      </c>
      <c r="S40" s="32" t="str">
        <f aca="false">IF(L40="","",IF(ABS(L40)&lt;=1.96*O40,"Yes","No"))</f>
        <v>Yes</v>
      </c>
      <c r="T40" s="54" t="n">
        <f aca="false">IF(D40="","",ROUND(SQRT(((D40+G40)*O40/100)^2+(J40*(D40+G40)*0.07897)^2),0))</f>
        <v>45</v>
      </c>
      <c r="U40" s="32"/>
    </row>
    <row r="41" customFormat="false" ht="15" hidden="false" customHeight="false" outlineLevel="0" collapsed="false">
      <c r="A41" s="32" t="s">
        <v>127</v>
      </c>
      <c r="B41" s="32" t="s">
        <v>179</v>
      </c>
      <c r="C41" s="32" t="s">
        <v>183</v>
      </c>
      <c r="D41" s="54" t="n">
        <v>262</v>
      </c>
      <c r="E41" s="54" t="n">
        <v>322</v>
      </c>
      <c r="F41" s="65" t="n">
        <f aca="false">IF(E41="","",D41-E41)</f>
        <v>-60</v>
      </c>
      <c r="G41" s="54" t="n">
        <v>566</v>
      </c>
      <c r="H41" s="54" t="n">
        <v>710</v>
      </c>
      <c r="I41" s="65" t="n">
        <f aca="false">IF(H41="","",G41-H41)</f>
        <v>-144</v>
      </c>
      <c r="J41" s="55" t="n">
        <f aca="false">IF(OR(D41="",D41+G41=0),"",D41/(D41+G41))</f>
        <v>0.316425120772947</v>
      </c>
      <c r="K41" s="55" t="n">
        <f aca="false">IF(E41="","",E41/(E41+H41))</f>
        <v>0.312015503875969</v>
      </c>
      <c r="L41" s="66" t="n">
        <f aca="false">IF(OR(K41="",J41=""),"",(J41-K41)*100)</f>
        <v>0.440961689697789</v>
      </c>
      <c r="M41" s="36" t="n">
        <v>3.8996591139679</v>
      </c>
      <c r="N41" s="36" t="n">
        <v>2.06812190543644</v>
      </c>
      <c r="O41" s="36" t="n">
        <f aca="false">SQRT(M41^2+N41^2)</f>
        <v>4.41412159108683</v>
      </c>
      <c r="P41" s="55" t="n">
        <f aca="false">IF(J41="","",MAX(0,J41-1.96*O41/100))</f>
        <v>0.229908337587645</v>
      </c>
      <c r="Q41" s="55" t="n">
        <f aca="false">IF(J41="","",MIN(1,J41+1.96*O41/100))</f>
        <v>0.402941903958249</v>
      </c>
      <c r="R41" s="32" t="str">
        <f aca="false">IF(L41="","",IF(ABS(L41)&lt;=O41,"Yes","No"))</f>
        <v>Yes</v>
      </c>
      <c r="S41" s="32" t="str">
        <f aca="false">IF(L41="","",IF(ABS(L41)&lt;=1.96*O41,"Yes","No"))</f>
        <v>Yes</v>
      </c>
      <c r="T41" s="54" t="n">
        <f aca="false">IF(D41="","",ROUND(SQRT(((D41+G41)*O41/100)^2+(J41*(D41+G41)*0.07897)^2),0))</f>
        <v>42</v>
      </c>
      <c r="U41" s="32"/>
    </row>
    <row r="42" customFormat="false" ht="15" hidden="false" customHeight="false" outlineLevel="0" collapsed="false">
      <c r="A42" s="32" t="s">
        <v>127</v>
      </c>
      <c r="B42" s="32" t="s">
        <v>179</v>
      </c>
      <c r="C42" s="32" t="s">
        <v>184</v>
      </c>
      <c r="D42" s="54" t="n">
        <v>249</v>
      </c>
      <c r="E42" s="54" t="n">
        <v>316</v>
      </c>
      <c r="F42" s="65" t="n">
        <f aca="false">IF(E42="","",D42-E42)</f>
        <v>-67</v>
      </c>
      <c r="G42" s="54" t="n">
        <v>501</v>
      </c>
      <c r="H42" s="54" t="n">
        <v>580</v>
      </c>
      <c r="I42" s="65" t="n">
        <f aca="false">IF(H42="","",G42-H42)</f>
        <v>-79</v>
      </c>
      <c r="J42" s="55" t="n">
        <f aca="false">IF(OR(D42="",D42+G42=0),"",D42/(D42+G42))</f>
        <v>0.332</v>
      </c>
      <c r="K42" s="55" t="n">
        <f aca="false">IF(E42="","",E42/(E42+H42))</f>
        <v>0.352678571428571</v>
      </c>
      <c r="L42" s="66" t="n">
        <f aca="false">IF(OR(K42="",J42=""),"",(J42-K42)*100)</f>
        <v>-2.06785714285714</v>
      </c>
      <c r="M42" s="36" t="n">
        <v>3.8996591139679</v>
      </c>
      <c r="N42" s="36" t="n">
        <v>2.06812190543644</v>
      </c>
      <c r="O42" s="36" t="n">
        <f aca="false">SQRT(M42^2+N42^2)</f>
        <v>4.41412159108683</v>
      </c>
      <c r="P42" s="55" t="n">
        <f aca="false">IF(J42="","",MAX(0,J42-1.96*O42/100))</f>
        <v>0.245483216814698</v>
      </c>
      <c r="Q42" s="55" t="n">
        <f aca="false">IF(J42="","",MIN(1,J42+1.96*O42/100))</f>
        <v>0.418516783185302</v>
      </c>
      <c r="R42" s="32" t="str">
        <f aca="false">IF(L42="","",IF(ABS(L42)&lt;=O42,"Yes","No"))</f>
        <v>Yes</v>
      </c>
      <c r="S42" s="32" t="str">
        <f aca="false">IF(L42="","",IF(ABS(L42)&lt;=1.96*O42,"Yes","No"))</f>
        <v>Yes</v>
      </c>
      <c r="T42" s="54" t="n">
        <f aca="false">IF(D42="","",ROUND(SQRT(((D42+G42)*O42/100)^2+(J42*(D42+G42)*0.07897)^2),0))</f>
        <v>39</v>
      </c>
      <c r="U42" s="32"/>
    </row>
    <row r="43" customFormat="false" ht="15" hidden="false" customHeight="false" outlineLevel="0" collapsed="false">
      <c r="A43" s="32" t="s">
        <v>127</v>
      </c>
      <c r="B43" s="32" t="s">
        <v>185</v>
      </c>
      <c r="C43" s="32" t="s">
        <v>186</v>
      </c>
      <c r="D43" s="54" t="n">
        <v>127</v>
      </c>
      <c r="E43" s="54" t="n">
        <v>138</v>
      </c>
      <c r="F43" s="65" t="n">
        <f aca="false">IF(E43="","",D43-E43)</f>
        <v>-11</v>
      </c>
      <c r="G43" s="54" t="n">
        <v>150</v>
      </c>
      <c r="H43" s="54" t="n">
        <v>150</v>
      </c>
      <c r="I43" s="65" t="n">
        <f aca="false">IF(H43="","",G43-H43)</f>
        <v>0</v>
      </c>
      <c r="J43" s="55" t="n">
        <f aca="false">IF(OR(D43="",D43+G43=0),"",D43/(D43+G43))</f>
        <v>0.458483754512635</v>
      </c>
      <c r="K43" s="55" t="n">
        <f aca="false">IF(E43="","",E43/(E43+H43))</f>
        <v>0.479166666666667</v>
      </c>
      <c r="L43" s="66" t="n">
        <f aca="false">IF(OR(K43="",J43=""),"",(J43-K43)*100)</f>
        <v>-2.06829121540313</v>
      </c>
      <c r="M43" s="36" t="n">
        <v>6.12439477701019</v>
      </c>
      <c r="N43" s="36" t="n">
        <v>2.06812190543644</v>
      </c>
      <c r="O43" s="36" t="n">
        <f aca="false">SQRT(M43^2+N43^2)</f>
        <v>6.46415807359441</v>
      </c>
      <c r="P43" s="55" t="n">
        <f aca="false">IF(J43="","",MAX(0,J43-1.96*O43/100))</f>
        <v>0.331786256270185</v>
      </c>
      <c r="Q43" s="55" t="n">
        <f aca="false">IF(J43="","",MIN(1,J43+1.96*O43/100))</f>
        <v>0.585181252755086</v>
      </c>
      <c r="R43" s="32" t="str">
        <f aca="false">IF(L43="","",IF(ABS(L43)&lt;=O43,"Yes","No"))</f>
        <v>Yes</v>
      </c>
      <c r="S43" s="32" t="str">
        <f aca="false">IF(L43="","",IF(ABS(L43)&lt;=1.96*O43,"Yes","No"))</f>
        <v>Yes</v>
      </c>
      <c r="T43" s="54" t="n">
        <f aca="false">IF(D43="","",ROUND(SQRT(((D43+G43)*O43/100)^2+(J43*(D43+G43)*0.12018)^2),0))</f>
        <v>24</v>
      </c>
      <c r="U43" s="32"/>
    </row>
    <row r="44" customFormat="false" ht="15" hidden="false" customHeight="false" outlineLevel="0" collapsed="false">
      <c r="A44" s="32" t="s">
        <v>127</v>
      </c>
      <c r="B44" s="32" t="s">
        <v>185</v>
      </c>
      <c r="C44" s="32" t="s">
        <v>187</v>
      </c>
      <c r="D44" s="54" t="n">
        <v>135</v>
      </c>
      <c r="E44" s="54" t="n">
        <v>162</v>
      </c>
      <c r="F44" s="65" t="n">
        <f aca="false">IF(E44="","",D44-E44)</f>
        <v>-27</v>
      </c>
      <c r="G44" s="54" t="n">
        <v>158</v>
      </c>
      <c r="H44" s="54" t="n">
        <v>150</v>
      </c>
      <c r="I44" s="65" t="n">
        <f aca="false">IF(H44="","",G44-H44)</f>
        <v>8</v>
      </c>
      <c r="J44" s="55" t="n">
        <f aca="false">IF(OR(D44="",D44+G44=0),"",D44/(D44+G44))</f>
        <v>0.460750853242321</v>
      </c>
      <c r="K44" s="55" t="n">
        <f aca="false">IF(E44="","",E44/(E44+H44))</f>
        <v>0.519230769230769</v>
      </c>
      <c r="L44" s="66" t="n">
        <f aca="false">IF(OR(K44="",J44=""),"",(J44-K44)*100)</f>
        <v>-5.84799159884484</v>
      </c>
      <c r="M44" s="36" t="n">
        <v>6.12439477701019</v>
      </c>
      <c r="N44" s="36" t="n">
        <v>2.06812190543644</v>
      </c>
      <c r="O44" s="36" t="n">
        <f aca="false">SQRT(M44^2+N44^2)</f>
        <v>6.46415807359441</v>
      </c>
      <c r="P44" s="55" t="n">
        <f aca="false">IF(J44="","",MAX(0,J44-1.96*O44/100))</f>
        <v>0.33405335499987</v>
      </c>
      <c r="Q44" s="55" t="n">
        <f aca="false">IF(J44="","",MIN(1,J44+1.96*O44/100))</f>
        <v>0.587448351484771</v>
      </c>
      <c r="R44" s="32" t="str">
        <f aca="false">IF(L44="","",IF(ABS(L44)&lt;=O44,"Yes","No"))</f>
        <v>Yes</v>
      </c>
      <c r="S44" s="32" t="str">
        <f aca="false">IF(L44="","",IF(ABS(L44)&lt;=1.96*O44,"Yes","No"))</f>
        <v>Yes</v>
      </c>
      <c r="T44" s="54" t="n">
        <f aca="false">IF(D44="","",ROUND(SQRT(((D44+G44)*O44/100)^2+(J44*(D44+G44)*0.12018)^2),0))</f>
        <v>25</v>
      </c>
      <c r="U44" s="32"/>
    </row>
    <row r="45" customFormat="false" ht="15" hidden="false" customHeight="false" outlineLevel="0" collapsed="false">
      <c r="A45" s="32" t="s">
        <v>127</v>
      </c>
      <c r="B45" s="32" t="s">
        <v>185</v>
      </c>
      <c r="C45" s="32" t="s">
        <v>188</v>
      </c>
      <c r="D45" s="54" t="n">
        <v>80</v>
      </c>
      <c r="E45" s="54" t="n">
        <v>98</v>
      </c>
      <c r="F45" s="65" t="n">
        <f aca="false">IF(E45="","",D45-E45)</f>
        <v>-18</v>
      </c>
      <c r="G45" s="54" t="n">
        <v>164</v>
      </c>
      <c r="H45" s="54" t="n">
        <v>153</v>
      </c>
      <c r="I45" s="65" t="n">
        <f aca="false">IF(H45="","",G45-H45)</f>
        <v>11</v>
      </c>
      <c r="J45" s="55" t="n">
        <f aca="false">IF(OR(D45="",D45+G45=0),"",D45/(D45+G45))</f>
        <v>0.327868852459016</v>
      </c>
      <c r="K45" s="55" t="n">
        <f aca="false">IF(E45="","",E45/(E45+H45))</f>
        <v>0.390438247011952</v>
      </c>
      <c r="L45" s="66" t="n">
        <f aca="false">IF(OR(K45="",J45=""),"",(J45-K45)*100)</f>
        <v>-6.25693945529358</v>
      </c>
      <c r="M45" s="36" t="n">
        <v>6.12439477701019</v>
      </c>
      <c r="N45" s="36" t="n">
        <v>2.06812190543644</v>
      </c>
      <c r="O45" s="36" t="n">
        <f aca="false">SQRT(M45^2+N45^2)</f>
        <v>6.46415807359441</v>
      </c>
      <c r="P45" s="55" t="n">
        <f aca="false">IF(J45="","",MAX(0,J45-1.96*O45/100))</f>
        <v>0.201171354216566</v>
      </c>
      <c r="Q45" s="55" t="n">
        <f aca="false">IF(J45="","",MIN(1,J45+1.96*O45/100))</f>
        <v>0.454566350701467</v>
      </c>
      <c r="R45" s="32" t="str">
        <f aca="false">IF(L45="","",IF(ABS(L45)&lt;=O45,"Yes","No"))</f>
        <v>Yes</v>
      </c>
      <c r="S45" s="32" t="str">
        <f aca="false">IF(L45="","",IF(ABS(L45)&lt;=1.96*O45,"Yes","No"))</f>
        <v>Yes</v>
      </c>
      <c r="T45" s="54" t="n">
        <f aca="false">IF(D45="","",ROUND(SQRT(((D45+G45)*O45/100)^2+(J45*(D45+G45)*0.12018)^2),0))</f>
        <v>18</v>
      </c>
      <c r="U45" s="32"/>
    </row>
    <row r="46" customFormat="false" ht="15" hidden="false" customHeight="false" outlineLevel="0" collapsed="false">
      <c r="A46" s="32" t="s">
        <v>127</v>
      </c>
      <c r="B46" s="32" t="s">
        <v>185</v>
      </c>
      <c r="C46" s="32" t="s">
        <v>189</v>
      </c>
      <c r="D46" s="54" t="n">
        <v>129</v>
      </c>
      <c r="E46" s="54" t="n">
        <v>159</v>
      </c>
      <c r="F46" s="65" t="n">
        <f aca="false">IF(E46="","",D46-E46)</f>
        <v>-30</v>
      </c>
      <c r="G46" s="54" t="n">
        <v>202</v>
      </c>
      <c r="H46" s="54" t="n">
        <v>225</v>
      </c>
      <c r="I46" s="65" t="n">
        <f aca="false">IF(H46="","",G46-H46)</f>
        <v>-23</v>
      </c>
      <c r="J46" s="55" t="n">
        <f aca="false">IF(OR(D46="",D46+G46=0),"",D46/(D46+G46))</f>
        <v>0.389728096676737</v>
      </c>
      <c r="K46" s="55" t="n">
        <f aca="false">IF(E46="","",E46/(E46+H46))</f>
        <v>0.4140625</v>
      </c>
      <c r="L46" s="66" t="n">
        <f aca="false">IF(OR(K46="",J46=""),"",(J46-K46)*100)</f>
        <v>-2.43344033232629</v>
      </c>
      <c r="M46" s="36" t="n">
        <v>6.12439477701019</v>
      </c>
      <c r="N46" s="36" t="n">
        <v>2.06812190543644</v>
      </c>
      <c r="O46" s="36" t="n">
        <f aca="false">SQRT(M46^2+N46^2)</f>
        <v>6.46415807359441</v>
      </c>
      <c r="P46" s="55" t="n">
        <f aca="false">IF(J46="","",MAX(0,J46-1.96*O46/100))</f>
        <v>0.263030598434287</v>
      </c>
      <c r="Q46" s="55" t="n">
        <f aca="false">IF(J46="","",MIN(1,J46+1.96*O46/100))</f>
        <v>0.516425594919188</v>
      </c>
      <c r="R46" s="32" t="str">
        <f aca="false">IF(L46="","",IF(ABS(L46)&lt;=O46,"Yes","No"))</f>
        <v>Yes</v>
      </c>
      <c r="S46" s="32" t="str">
        <f aca="false">IF(L46="","",IF(ABS(L46)&lt;=1.96*O46,"Yes","No"))</f>
        <v>Yes</v>
      </c>
      <c r="T46" s="54" t="n">
        <f aca="false">IF(D46="","",ROUND(SQRT(((D46+G46)*O46/100)^2+(J46*(D46+G46)*0.12018)^2),0))</f>
        <v>26</v>
      </c>
      <c r="U46" s="32"/>
    </row>
    <row r="47" customFormat="false" ht="15" hidden="false" customHeight="false" outlineLevel="0" collapsed="false">
      <c r="A47" s="32" t="s">
        <v>127</v>
      </c>
      <c r="B47" s="32" t="s">
        <v>190</v>
      </c>
      <c r="C47" s="32" t="s">
        <v>191</v>
      </c>
      <c r="D47" s="54" t="n">
        <v>168</v>
      </c>
      <c r="E47" s="54" t="n">
        <v>209</v>
      </c>
      <c r="F47" s="65" t="n">
        <f aca="false">IF(E47="","",D47-E47)</f>
        <v>-41</v>
      </c>
      <c r="G47" s="54" t="n">
        <v>448</v>
      </c>
      <c r="H47" s="54" t="n">
        <v>498</v>
      </c>
      <c r="I47" s="65" t="n">
        <f aca="false">IF(H47="","",G47-H47)</f>
        <v>-50</v>
      </c>
      <c r="J47" s="55" t="n">
        <f aca="false">IF(OR(D47="",D47+G47=0),"",D47/(D47+G47))</f>
        <v>0.272727272727273</v>
      </c>
      <c r="K47" s="55" t="n">
        <f aca="false">IF(E47="","",E47/(E47+H47))</f>
        <v>0.295615275813296</v>
      </c>
      <c r="L47" s="66" t="n">
        <f aca="false">IF(OR(K47="",J47=""),"",(J47-K47)*100)</f>
        <v>-2.28880030860229</v>
      </c>
      <c r="M47" s="36" t="n">
        <v>3.8996591139679</v>
      </c>
      <c r="N47" s="36" t="n">
        <v>2.06812190543644</v>
      </c>
      <c r="O47" s="36" t="n">
        <f aca="false">SQRT(M47^2+N47^2)</f>
        <v>4.41412159108683</v>
      </c>
      <c r="P47" s="55" t="n">
        <f aca="false">IF(J47="","",MAX(0,J47-1.96*O47/100))</f>
        <v>0.186210489541971</v>
      </c>
      <c r="Q47" s="55" t="n">
        <f aca="false">IF(J47="","",MIN(1,J47+1.96*O47/100))</f>
        <v>0.359244055912575</v>
      </c>
      <c r="R47" s="32" t="str">
        <f aca="false">IF(L47="","",IF(ABS(L47)&lt;=O47,"Yes","No"))</f>
        <v>Yes</v>
      </c>
      <c r="S47" s="32" t="str">
        <f aca="false">IF(L47="","",IF(ABS(L47)&lt;=1.96*O47,"Yes","No"))</f>
        <v>Yes</v>
      </c>
      <c r="T47" s="54" t="n">
        <f aca="false">IF(D47="","",ROUND(SQRT(((D47+G47)*O47/100)^2+(J47*(D47+G47)*0.07897)^2),0))</f>
        <v>30</v>
      </c>
      <c r="U47" s="32"/>
    </row>
    <row r="48" customFormat="false" ht="15" hidden="false" customHeight="false" outlineLevel="0" collapsed="false">
      <c r="A48" s="32" t="s">
        <v>127</v>
      </c>
      <c r="B48" s="32" t="s">
        <v>190</v>
      </c>
      <c r="C48" s="32" t="s">
        <v>192</v>
      </c>
      <c r="D48" s="54" t="n">
        <v>158</v>
      </c>
      <c r="E48" s="54" t="n">
        <v>210</v>
      </c>
      <c r="F48" s="65" t="n">
        <f aca="false">IF(E48="","",D48-E48)</f>
        <v>-52</v>
      </c>
      <c r="G48" s="54" t="n">
        <v>479</v>
      </c>
      <c r="H48" s="54" t="n">
        <v>536</v>
      </c>
      <c r="I48" s="65" t="n">
        <f aca="false">IF(H48="","",G48-H48)</f>
        <v>-57</v>
      </c>
      <c r="J48" s="55" t="n">
        <f aca="false">IF(OR(D48="",D48+G48=0),"",D48/(D48+G48))</f>
        <v>0.248037676609105</v>
      </c>
      <c r="K48" s="55" t="n">
        <f aca="false">IF(E48="","",E48/(E48+H48))</f>
        <v>0.281501340482574</v>
      </c>
      <c r="L48" s="66" t="n">
        <f aca="false">IF(OR(K48="",J48=""),"",(J48-K48)*100)</f>
        <v>-3.34636638734686</v>
      </c>
      <c r="M48" s="36" t="n">
        <v>3.8996591139679</v>
      </c>
      <c r="N48" s="36" t="n">
        <v>2.06812190543644</v>
      </c>
      <c r="O48" s="36" t="n">
        <f aca="false">SQRT(M48^2+N48^2)</f>
        <v>4.41412159108683</v>
      </c>
      <c r="P48" s="55" t="n">
        <f aca="false">IF(J48="","",MAX(0,J48-1.96*O48/100))</f>
        <v>0.161520893423803</v>
      </c>
      <c r="Q48" s="55" t="n">
        <f aca="false">IF(J48="","",MIN(1,J48+1.96*O48/100))</f>
        <v>0.334554459794407</v>
      </c>
      <c r="R48" s="32" t="str">
        <f aca="false">IF(L48="","",IF(ABS(L48)&lt;=O48,"Yes","No"))</f>
        <v>Yes</v>
      </c>
      <c r="S48" s="32" t="str">
        <f aca="false">IF(L48="","",IF(ABS(L48)&lt;=1.96*O48,"Yes","No"))</f>
        <v>Yes</v>
      </c>
      <c r="T48" s="54" t="n">
        <f aca="false">IF(D48="","",ROUND(SQRT(((D48+G48)*O48/100)^2+(J48*(D48+G48)*0.07897)^2),0))</f>
        <v>31</v>
      </c>
      <c r="U48" s="32"/>
    </row>
    <row r="49" customFormat="false" ht="15" hidden="false" customHeight="false" outlineLevel="0" collapsed="false">
      <c r="A49" s="32" t="s">
        <v>127</v>
      </c>
      <c r="B49" s="32" t="s">
        <v>190</v>
      </c>
      <c r="C49" s="32" t="s">
        <v>193</v>
      </c>
      <c r="D49" s="54" t="n">
        <v>151</v>
      </c>
      <c r="E49" s="54" t="n">
        <v>206</v>
      </c>
      <c r="F49" s="65" t="n">
        <f aca="false">IF(E49="","",D49-E49)</f>
        <v>-55</v>
      </c>
      <c r="G49" s="54" t="n">
        <v>443</v>
      </c>
      <c r="H49" s="54" t="n">
        <v>472</v>
      </c>
      <c r="I49" s="65" t="n">
        <f aca="false">IF(H49="","",G49-H49)</f>
        <v>-29</v>
      </c>
      <c r="J49" s="55" t="n">
        <f aca="false">IF(OR(D49="",D49+G49=0),"",D49/(D49+G49))</f>
        <v>0.254208754208754</v>
      </c>
      <c r="K49" s="55" t="n">
        <f aca="false">IF(E49="","",E49/(E49+H49))</f>
        <v>0.303834808259587</v>
      </c>
      <c r="L49" s="66" t="n">
        <f aca="false">IF(OR(K49="",J49=""),"",(J49-K49)*100)</f>
        <v>-4.96260540508328</v>
      </c>
      <c r="M49" s="36" t="n">
        <v>3.8996591139679</v>
      </c>
      <c r="N49" s="36" t="n">
        <v>2.06812190543644</v>
      </c>
      <c r="O49" s="36" t="n">
        <f aca="false">SQRT(M49^2+N49^2)</f>
        <v>4.41412159108683</v>
      </c>
      <c r="P49" s="55" t="n">
        <f aca="false">IF(J49="","",MAX(0,J49-1.96*O49/100))</f>
        <v>0.167691971023452</v>
      </c>
      <c r="Q49" s="55" t="n">
        <f aca="false">IF(J49="","",MIN(1,J49+1.96*O49/100))</f>
        <v>0.340725537394056</v>
      </c>
      <c r="R49" s="32" t="str">
        <f aca="false">IF(L49="","",IF(ABS(L49)&lt;=O49,"Yes","No"))</f>
        <v>No</v>
      </c>
      <c r="S49" s="32" t="str">
        <f aca="false">IF(L49="","",IF(ABS(L49)&lt;=1.96*O49,"Yes","No"))</f>
        <v>Yes</v>
      </c>
      <c r="T49" s="54" t="n">
        <f aca="false">IF(D49="","",ROUND(SQRT(((D49+G49)*O49/100)^2+(J49*(D49+G49)*0.07897)^2),0))</f>
        <v>29</v>
      </c>
      <c r="U49" s="32"/>
    </row>
    <row r="50" customFormat="false" ht="15" hidden="false" customHeight="false" outlineLevel="0" collapsed="false">
      <c r="A50" s="32" t="s">
        <v>127</v>
      </c>
      <c r="B50" s="32" t="s">
        <v>194</v>
      </c>
      <c r="C50" s="32" t="s">
        <v>195</v>
      </c>
      <c r="D50" s="54" t="n">
        <v>143</v>
      </c>
      <c r="E50" s="54" t="n">
        <v>167</v>
      </c>
      <c r="F50" s="65" t="n">
        <f aca="false">IF(E50="","",D50-E50)</f>
        <v>-24</v>
      </c>
      <c r="G50" s="54" t="n">
        <v>419</v>
      </c>
      <c r="H50" s="54" t="n">
        <v>435</v>
      </c>
      <c r="I50" s="65" t="n">
        <f aca="false">IF(H50="","",G50-H50)</f>
        <v>-16</v>
      </c>
      <c r="J50" s="55" t="n">
        <f aca="false">IF(OR(D50="",D50+G50=0),"",D50/(D50+G50))</f>
        <v>0.254448398576512</v>
      </c>
      <c r="K50" s="55" t="n">
        <f aca="false">IF(E50="","",E50/(E50+H50))</f>
        <v>0.277408637873754</v>
      </c>
      <c r="L50" s="66" t="n">
        <f aca="false">IF(OR(K50="",J50=""),"",(J50-K50)*100)</f>
        <v>-2.29602392972417</v>
      </c>
      <c r="M50" s="36" t="n">
        <v>3.8996591139679</v>
      </c>
      <c r="N50" s="36" t="n">
        <v>2.06812190543644</v>
      </c>
      <c r="O50" s="36" t="n">
        <f aca="false">SQRT(M50^2+N50^2)</f>
        <v>4.41412159108683</v>
      </c>
      <c r="P50" s="55" t="n">
        <f aca="false">IF(J50="","",MAX(0,J50-1.96*O50/100))</f>
        <v>0.167931615391211</v>
      </c>
      <c r="Q50" s="55" t="n">
        <f aca="false">IF(J50="","",MIN(1,J50+1.96*O50/100))</f>
        <v>0.340965181761814</v>
      </c>
      <c r="R50" s="32" t="str">
        <f aca="false">IF(L50="","",IF(ABS(L50)&lt;=O50,"Yes","No"))</f>
        <v>Yes</v>
      </c>
      <c r="S50" s="32" t="str">
        <f aca="false">IF(L50="","",IF(ABS(L50)&lt;=1.96*O50,"Yes","No"))</f>
        <v>Yes</v>
      </c>
      <c r="T50" s="54" t="n">
        <f aca="false">IF(D50="","",ROUND(SQRT(((D50+G50)*O50/100)^2+(J50*(D50+G50)*0.07897)^2),0))</f>
        <v>27</v>
      </c>
      <c r="U50" s="32"/>
    </row>
    <row r="51" customFormat="false" ht="15" hidden="false" customHeight="false" outlineLevel="0" collapsed="false">
      <c r="A51" s="32" t="s">
        <v>127</v>
      </c>
      <c r="B51" s="32" t="s">
        <v>194</v>
      </c>
      <c r="C51" s="32" t="s">
        <v>196</v>
      </c>
      <c r="D51" s="54" t="n">
        <v>78</v>
      </c>
      <c r="E51" s="54" t="n">
        <v>78</v>
      </c>
      <c r="F51" s="65" t="n">
        <f aca="false">IF(E51="","",D51-E51)</f>
        <v>0</v>
      </c>
      <c r="G51" s="54" t="n">
        <v>210</v>
      </c>
      <c r="H51" s="54" t="n">
        <v>221</v>
      </c>
      <c r="I51" s="65" t="n">
        <f aca="false">IF(H51="","",G51-H51)</f>
        <v>-11</v>
      </c>
      <c r="J51" s="55" t="n">
        <f aca="false">IF(OR(D51="",D51+G51=0),"",D51/(D51+G51))</f>
        <v>0.270833333333333</v>
      </c>
      <c r="K51" s="55" t="n">
        <f aca="false">IF(E51="","",E51/(E51+H51))</f>
        <v>0.260869565217391</v>
      </c>
      <c r="L51" s="66" t="n">
        <f aca="false">IF(OR(K51="",J51=""),"",(J51-K51)*100)</f>
        <v>0.996376811594202</v>
      </c>
      <c r="M51" s="36" t="n">
        <v>6.12439477701019</v>
      </c>
      <c r="N51" s="36" t="n">
        <v>2.06812190543644</v>
      </c>
      <c r="O51" s="36" t="n">
        <f aca="false">SQRT(M51^2+N51^2)</f>
        <v>6.46415807359441</v>
      </c>
      <c r="P51" s="55" t="n">
        <f aca="false">IF(J51="","",MAX(0,J51-1.96*O51/100))</f>
        <v>0.144135835090883</v>
      </c>
      <c r="Q51" s="55" t="n">
        <f aca="false">IF(J51="","",MIN(1,J51+1.96*O51/100))</f>
        <v>0.397530831575784</v>
      </c>
      <c r="R51" s="32" t="str">
        <f aca="false">IF(L51="","",IF(ABS(L51)&lt;=O51,"Yes","No"))</f>
        <v>Yes</v>
      </c>
      <c r="S51" s="32" t="str">
        <f aca="false">IF(L51="","",IF(ABS(L51)&lt;=1.96*O51,"Yes","No"))</f>
        <v>Yes</v>
      </c>
      <c r="T51" s="54" t="n">
        <f aca="false">IF(D51="","",ROUND(SQRT(((D51+G51)*O51/100)^2+(J51*(D51+G51)*0.12018)^2),0))</f>
        <v>21</v>
      </c>
      <c r="U51" s="32"/>
    </row>
    <row r="52" customFormat="false" ht="15" hidden="false" customHeight="false" outlineLevel="0" collapsed="false">
      <c r="A52" s="32" t="s">
        <v>127</v>
      </c>
      <c r="B52" s="32" t="s">
        <v>197</v>
      </c>
      <c r="C52" s="32" t="s">
        <v>197</v>
      </c>
      <c r="D52" s="54" t="n">
        <v>34</v>
      </c>
      <c r="E52" s="54" t="n">
        <v>46</v>
      </c>
      <c r="F52" s="65" t="n">
        <f aca="false">IF(E52="","",D52-E52)</f>
        <v>-12</v>
      </c>
      <c r="G52" s="54" t="n">
        <v>58</v>
      </c>
      <c r="H52" s="54" t="n">
        <v>54</v>
      </c>
      <c r="I52" s="65" t="n">
        <f aca="false">IF(H52="","",G52-H52)</f>
        <v>4</v>
      </c>
      <c r="J52" s="55" t="n">
        <f aca="false">IF(OR(D52="",D52+G52=0),"",D52/(D52+G52))</f>
        <v>0.369565217391304</v>
      </c>
      <c r="K52" s="55" t="n">
        <f aca="false">IF(E52="","",E52/(E52+H52))</f>
        <v>0.46</v>
      </c>
      <c r="L52" s="66" t="n">
        <f aca="false">IF(OR(K52="",J52=""),"",(J52-K52)*100)</f>
        <v>-9.04347826086957</v>
      </c>
      <c r="M52" s="36" t="n">
        <v>6.12439477701019</v>
      </c>
      <c r="N52" s="36" t="n">
        <v>2.06812190543644</v>
      </c>
      <c r="O52" s="36" t="n">
        <f aca="false">SQRT(M52^2+N52^2)</f>
        <v>6.46415807359441</v>
      </c>
      <c r="P52" s="55" t="n">
        <f aca="false">IF(J52="","",MAX(0,J52-1.96*O52/100))</f>
        <v>0.242867719148854</v>
      </c>
      <c r="Q52" s="55" t="n">
        <f aca="false">IF(J52="","",MIN(1,J52+1.96*O52/100))</f>
        <v>0.496262715633755</v>
      </c>
      <c r="R52" s="32" t="str">
        <f aca="false">IF(L52="","",IF(ABS(L52)&lt;=O52,"Yes","No"))</f>
        <v>No</v>
      </c>
      <c r="S52" s="32" t="str">
        <f aca="false">IF(L52="","",IF(ABS(L52)&lt;=1.96*O52,"Yes","No"))</f>
        <v>Yes</v>
      </c>
      <c r="T52" s="54" t="n">
        <f aca="false">IF(D52="","",ROUND(SQRT(((D52+G52)*O52/100)^2+(J52*(D52+G52)*0.12018)^2),0))</f>
        <v>7</v>
      </c>
      <c r="U52" s="32"/>
    </row>
    <row r="53" customFormat="false" ht="15" hidden="false" customHeight="false" outlineLevel="0" collapsed="false">
      <c r="A53" s="32" t="s">
        <v>198</v>
      </c>
      <c r="B53" s="32" t="s">
        <v>199</v>
      </c>
      <c r="C53" s="32" t="s">
        <v>199</v>
      </c>
      <c r="D53" s="54" t="n">
        <v>454</v>
      </c>
      <c r="E53" s="54" t="n">
        <v>494</v>
      </c>
      <c r="F53" s="65" t="n">
        <f aca="false">IF(E53="","",D53-E53)</f>
        <v>-40</v>
      </c>
      <c r="G53" s="54" t="n">
        <v>472</v>
      </c>
      <c r="H53" s="54" t="n">
        <v>519</v>
      </c>
      <c r="I53" s="65" t="n">
        <f aca="false">IF(H53="","",G53-H53)</f>
        <v>-47</v>
      </c>
      <c r="J53" s="55" t="n">
        <f aca="false">IF(OR(D53="",D53+G53=0),"",D53/(D53+G53))</f>
        <v>0.490280777537797</v>
      </c>
      <c r="K53" s="55" t="n">
        <f aca="false">IF(E53="","",E53/(E53+H53))</f>
        <v>0.487660414610069</v>
      </c>
      <c r="L53" s="66" t="n">
        <f aca="false">IF(OR(K53="",J53=""),"",(J53-K53)*100)</f>
        <v>0.262036292772788</v>
      </c>
      <c r="M53" s="36" t="n">
        <v>3.13002569138266</v>
      </c>
      <c r="N53" s="36" t="n">
        <v>2.06812190543644</v>
      </c>
      <c r="O53" s="36" t="n">
        <f aca="false">SQRT(M53^2+N53^2)</f>
        <v>3.75155821552346</v>
      </c>
      <c r="P53" s="55" t="n">
        <f aca="false">IF(J53="","",MAX(0,J53-1.96*O53/100))</f>
        <v>0.416750236513537</v>
      </c>
      <c r="Q53" s="55" t="n">
        <f aca="false">IF(J53="","",MIN(1,J53+1.96*O53/100))</f>
        <v>0.563811318562057</v>
      </c>
      <c r="R53" s="32" t="str">
        <f aca="false">IF(L53="","",IF(ABS(L53)&lt;=O53,"Yes","No"))</f>
        <v>Yes</v>
      </c>
      <c r="S53" s="32" t="str">
        <f aca="false">IF(L53="","",IF(ABS(L53)&lt;=1.96*O53,"Yes","No"))</f>
        <v>Yes</v>
      </c>
      <c r="T53" s="54" t="n">
        <f aca="false">IF(D53="","",ROUND(SQRT(((D53+G53)*O53/100)^2+(J53*(D53+G53)*0.07933)^2),0))</f>
        <v>50</v>
      </c>
      <c r="U53" s="32"/>
    </row>
    <row r="54" customFormat="false" ht="15" hidden="false" customHeight="false" outlineLevel="0" collapsed="false">
      <c r="A54" s="32" t="s">
        <v>198</v>
      </c>
      <c r="B54" s="32" t="s">
        <v>200</v>
      </c>
      <c r="C54" s="32" t="s">
        <v>201</v>
      </c>
      <c r="D54" s="54" t="n">
        <v>315</v>
      </c>
      <c r="E54" s="54" t="n">
        <v>264</v>
      </c>
      <c r="F54" s="65" t="n">
        <f aca="false">IF(E54="","",D54-E54)</f>
        <v>51</v>
      </c>
      <c r="G54" s="54" t="n">
        <v>87</v>
      </c>
      <c r="H54" s="54" t="n">
        <v>71</v>
      </c>
      <c r="I54" s="65" t="n">
        <f aca="false">IF(H54="","",G54-H54)</f>
        <v>16</v>
      </c>
      <c r="J54" s="55" t="n">
        <f aca="false">IF(OR(D54="",D54+G54=0),"",D54/(D54+G54))</f>
        <v>0.783582089552239</v>
      </c>
      <c r="K54" s="55" t="n">
        <f aca="false">IF(E54="","",E54/(E54+H54))</f>
        <v>0.788059701492537</v>
      </c>
      <c r="L54" s="66" t="n">
        <f aca="false">IF(OR(K54="",J54=""),"",(J54-K54)*100)</f>
        <v>-0.44776119402985</v>
      </c>
      <c r="M54" s="36" t="n">
        <v>6.12439477701019</v>
      </c>
      <c r="N54" s="36" t="n">
        <v>2.06812190543644</v>
      </c>
      <c r="O54" s="36" t="n">
        <f aca="false">SQRT(M54^2+N54^2)</f>
        <v>6.46415807359441</v>
      </c>
      <c r="P54" s="55" t="n">
        <f aca="false">IF(J54="","",MAX(0,J54-1.96*O54/100))</f>
        <v>0.656884591309789</v>
      </c>
      <c r="Q54" s="55" t="n">
        <f aca="false">IF(J54="","",MIN(1,J54+1.96*O54/100))</f>
        <v>0.910279587794689</v>
      </c>
      <c r="R54" s="32" t="str">
        <f aca="false">IF(L54="","",IF(ABS(L54)&lt;=O54,"Yes","No"))</f>
        <v>Yes</v>
      </c>
      <c r="S54" s="32" t="str">
        <f aca="false">IF(L54="","",IF(ABS(L54)&lt;=1.96*O54,"Yes","No"))</f>
        <v>Yes</v>
      </c>
      <c r="T54" s="54" t="n">
        <f aca="false">IF(D54="","",ROUND(SQRT(((D54+G54)*O54/100)^2+(J54*(D54+G54)*0.12018)^2),0))</f>
        <v>46</v>
      </c>
      <c r="U54" s="32"/>
    </row>
    <row r="55" customFormat="false" ht="15" hidden="false" customHeight="false" outlineLevel="0" collapsed="false">
      <c r="A55" s="32" t="s">
        <v>198</v>
      </c>
      <c r="B55" s="32" t="s">
        <v>200</v>
      </c>
      <c r="C55" s="32" t="s">
        <v>202</v>
      </c>
      <c r="D55" s="54" t="n">
        <v>221</v>
      </c>
      <c r="E55" s="54" t="n">
        <v>152</v>
      </c>
      <c r="F55" s="65" t="n">
        <f aca="false">IF(E55="","",D55-E55)</f>
        <v>69</v>
      </c>
      <c r="G55" s="54" t="n">
        <v>76</v>
      </c>
      <c r="H55" s="54" t="n">
        <v>57</v>
      </c>
      <c r="I55" s="65" t="n">
        <f aca="false">IF(H55="","",G55-H55)</f>
        <v>19</v>
      </c>
      <c r="J55" s="55" t="n">
        <f aca="false">IF(OR(D55="",D55+G55=0),"",D55/(D55+G55))</f>
        <v>0.744107744107744</v>
      </c>
      <c r="K55" s="55" t="n">
        <f aca="false">IF(E55="","",E55/(E55+H55))</f>
        <v>0.727272727272727</v>
      </c>
      <c r="L55" s="66" t="n">
        <f aca="false">IF(OR(K55="",J55=""),"",(J55-K55)*100)</f>
        <v>1.68350168350169</v>
      </c>
      <c r="M55" s="36" t="n">
        <v>6.12439477701019</v>
      </c>
      <c r="N55" s="36" t="n">
        <v>2.06812190543644</v>
      </c>
      <c r="O55" s="36" t="n">
        <f aca="false">SQRT(M55^2+N55^2)</f>
        <v>6.46415807359441</v>
      </c>
      <c r="P55" s="55" t="n">
        <f aca="false">IF(J55="","",MAX(0,J55-1.96*O55/100))</f>
        <v>0.617410245865294</v>
      </c>
      <c r="Q55" s="55" t="n">
        <f aca="false">IF(J55="","",MIN(1,J55+1.96*O55/100))</f>
        <v>0.870805242350195</v>
      </c>
      <c r="R55" s="32" t="str">
        <f aca="false">IF(L55="","",IF(ABS(L55)&lt;=O55,"Yes","No"))</f>
        <v>Yes</v>
      </c>
      <c r="S55" s="32" t="str">
        <f aca="false">IF(L55="","",IF(ABS(L55)&lt;=1.96*O55,"Yes","No"))</f>
        <v>Yes</v>
      </c>
      <c r="T55" s="54" t="n">
        <f aca="false">IF(D55="","",ROUND(SQRT(((D55+G55)*O55/100)^2+(J55*(D55+G55)*0.12018)^2),0))</f>
        <v>33</v>
      </c>
      <c r="U55" s="32"/>
    </row>
    <row r="56" customFormat="false" ht="15" hidden="false" customHeight="false" outlineLevel="0" collapsed="false">
      <c r="A56" s="32" t="s">
        <v>198</v>
      </c>
      <c r="B56" s="32" t="s">
        <v>200</v>
      </c>
      <c r="C56" s="32" t="s">
        <v>203</v>
      </c>
      <c r="D56" s="54" t="n">
        <v>241</v>
      </c>
      <c r="E56" s="54" t="n">
        <v>191</v>
      </c>
      <c r="F56" s="65" t="n">
        <f aca="false">IF(E56="","",D56-E56)</f>
        <v>50</v>
      </c>
      <c r="G56" s="54" t="n">
        <v>73</v>
      </c>
      <c r="H56" s="54" t="n">
        <v>48</v>
      </c>
      <c r="I56" s="65" t="n">
        <f aca="false">IF(H56="","",G56-H56)</f>
        <v>25</v>
      </c>
      <c r="J56" s="55" t="n">
        <f aca="false">IF(OR(D56="",D56+G56=0),"",D56/(D56+G56))</f>
        <v>0.767515923566879</v>
      </c>
      <c r="K56" s="55" t="n">
        <f aca="false">IF(E56="","",E56/(E56+H56))</f>
        <v>0.799163179916318</v>
      </c>
      <c r="L56" s="66" t="n">
        <f aca="false">IF(OR(K56="",J56=""),"",(J56-K56)*100)</f>
        <v>-3.1647256349439</v>
      </c>
      <c r="M56" s="36" t="n">
        <v>6.12439477701019</v>
      </c>
      <c r="N56" s="36" t="n">
        <v>2.06812190543644</v>
      </c>
      <c r="O56" s="36" t="n">
        <f aca="false">SQRT(M56^2+N56^2)</f>
        <v>6.46415807359441</v>
      </c>
      <c r="P56" s="55" t="n">
        <f aca="false">IF(J56="","",MAX(0,J56-1.96*O56/100))</f>
        <v>0.640818425324429</v>
      </c>
      <c r="Q56" s="55" t="n">
        <f aca="false">IF(J56="","",MIN(1,J56+1.96*O56/100))</f>
        <v>0.894213421809329</v>
      </c>
      <c r="R56" s="32" t="str">
        <f aca="false">IF(L56="","",IF(ABS(L56)&lt;=O56,"Yes","No"))</f>
        <v>Yes</v>
      </c>
      <c r="S56" s="32" t="str">
        <f aca="false">IF(L56="","",IF(ABS(L56)&lt;=1.96*O56,"Yes","No"))</f>
        <v>Yes</v>
      </c>
      <c r="T56" s="54" t="n">
        <f aca="false">IF(D56="","",ROUND(SQRT(((D56+G56)*O56/100)^2+(J56*(D56+G56)*0.12018)^2),0))</f>
        <v>35</v>
      </c>
      <c r="U56" s="32"/>
    </row>
    <row r="57" customFormat="false" ht="15" hidden="false" customHeight="false" outlineLevel="0" collapsed="false">
      <c r="A57" s="32" t="s">
        <v>198</v>
      </c>
      <c r="B57" s="32" t="s">
        <v>200</v>
      </c>
      <c r="C57" s="32" t="s">
        <v>204</v>
      </c>
      <c r="D57" s="54" t="n">
        <v>216</v>
      </c>
      <c r="E57" s="54" t="n">
        <v>182</v>
      </c>
      <c r="F57" s="65" t="n">
        <f aca="false">IF(E57="","",D57-E57)</f>
        <v>34</v>
      </c>
      <c r="G57" s="54" t="n">
        <v>81</v>
      </c>
      <c r="H57" s="54" t="n">
        <v>56</v>
      </c>
      <c r="I57" s="65" t="n">
        <f aca="false">IF(H57="","",G57-H57)</f>
        <v>25</v>
      </c>
      <c r="J57" s="55" t="n">
        <f aca="false">IF(OR(D57="",D57+G57=0),"",D57/(D57+G57))</f>
        <v>0.727272727272727</v>
      </c>
      <c r="K57" s="55" t="n">
        <f aca="false">IF(E57="","",E57/(E57+H57))</f>
        <v>0.764705882352941</v>
      </c>
      <c r="L57" s="66" t="n">
        <f aca="false">IF(OR(K57="",J57=""),"",(J57-K57)*100)</f>
        <v>-3.74331550802138</v>
      </c>
      <c r="M57" s="36" t="n">
        <v>6.12439477701019</v>
      </c>
      <c r="N57" s="36" t="n">
        <v>2.06812190543644</v>
      </c>
      <c r="O57" s="36" t="n">
        <f aca="false">SQRT(M57^2+N57^2)</f>
        <v>6.46415807359441</v>
      </c>
      <c r="P57" s="55" t="n">
        <f aca="false">IF(J57="","",MAX(0,J57-1.96*O57/100))</f>
        <v>0.600575229030277</v>
      </c>
      <c r="Q57" s="55" t="n">
        <f aca="false">IF(J57="","",MIN(1,J57+1.96*O57/100))</f>
        <v>0.853970225515178</v>
      </c>
      <c r="R57" s="32" t="str">
        <f aca="false">IF(L57="","",IF(ABS(L57)&lt;=O57,"Yes","No"))</f>
        <v>Yes</v>
      </c>
      <c r="S57" s="32" t="str">
        <f aca="false">IF(L57="","",IF(ABS(L57)&lt;=1.96*O57,"Yes","No"))</f>
        <v>Yes</v>
      </c>
      <c r="T57" s="54" t="n">
        <f aca="false">IF(D57="","",ROUND(SQRT(((D57+G57)*O57/100)^2+(J57*(D57+G57)*0.12018)^2),0))</f>
        <v>32</v>
      </c>
      <c r="U57" s="32"/>
    </row>
    <row r="58" customFormat="false" ht="15" hidden="false" customHeight="false" outlineLevel="0" collapsed="false">
      <c r="A58" s="32" t="s">
        <v>198</v>
      </c>
      <c r="B58" s="32" t="s">
        <v>200</v>
      </c>
      <c r="C58" s="32" t="s">
        <v>205</v>
      </c>
      <c r="D58" s="54" t="n">
        <v>244</v>
      </c>
      <c r="E58" s="54" t="n">
        <v>182</v>
      </c>
      <c r="F58" s="65" t="n">
        <f aca="false">IF(E58="","",D58-E58)</f>
        <v>62</v>
      </c>
      <c r="G58" s="54" t="n">
        <v>77</v>
      </c>
      <c r="H58" s="54" t="n">
        <v>50</v>
      </c>
      <c r="I58" s="65" t="n">
        <f aca="false">IF(H58="","",G58-H58)</f>
        <v>27</v>
      </c>
      <c r="J58" s="55" t="n">
        <f aca="false">IF(OR(D58="",D58+G58=0),"",D58/(D58+G58))</f>
        <v>0.7601246105919</v>
      </c>
      <c r="K58" s="55" t="n">
        <f aca="false">IF(E58="","",E58/(E58+H58))</f>
        <v>0.78448275862069</v>
      </c>
      <c r="L58" s="66" t="n">
        <f aca="false">IF(OR(K58="",J58=""),"",(J58-K58)*100)</f>
        <v>-2.43581480287893</v>
      </c>
      <c r="M58" s="36" t="n">
        <v>6.12439477701019</v>
      </c>
      <c r="N58" s="36" t="n">
        <v>2.06812190543644</v>
      </c>
      <c r="O58" s="36" t="n">
        <f aca="false">SQRT(M58^2+N58^2)</f>
        <v>6.46415807359441</v>
      </c>
      <c r="P58" s="55" t="n">
        <f aca="false">IF(J58="","",MAX(0,J58-1.96*O58/100))</f>
        <v>0.63342711234945</v>
      </c>
      <c r="Q58" s="55" t="n">
        <f aca="false">IF(J58="","",MIN(1,J58+1.96*O58/100))</f>
        <v>0.886822108834351</v>
      </c>
      <c r="R58" s="32" t="str">
        <f aca="false">IF(L58="","",IF(ABS(L58)&lt;=O58,"Yes","No"))</f>
        <v>Yes</v>
      </c>
      <c r="S58" s="32" t="str">
        <f aca="false">IF(L58="","",IF(ABS(L58)&lt;=1.96*O58,"Yes","No"))</f>
        <v>Yes</v>
      </c>
      <c r="T58" s="54" t="n">
        <f aca="false">IF(D58="","",ROUND(SQRT(((D58+G58)*O58/100)^2+(J58*(D58+G58)*0.12018)^2),0))</f>
        <v>36</v>
      </c>
      <c r="U58" s="32"/>
    </row>
    <row r="59" customFormat="false" ht="15" hidden="false" customHeight="false" outlineLevel="0" collapsed="false">
      <c r="A59" s="32" t="s">
        <v>198</v>
      </c>
      <c r="B59" s="32" t="s">
        <v>200</v>
      </c>
      <c r="C59" s="32" t="s">
        <v>206</v>
      </c>
      <c r="D59" s="54" t="n">
        <v>312</v>
      </c>
      <c r="E59" s="54" t="n">
        <v>258</v>
      </c>
      <c r="F59" s="65" t="n">
        <f aca="false">IF(E59="","",D59-E59)</f>
        <v>54</v>
      </c>
      <c r="G59" s="54" t="n">
        <v>118</v>
      </c>
      <c r="H59" s="54" t="n">
        <v>100</v>
      </c>
      <c r="I59" s="65" t="n">
        <f aca="false">IF(H59="","",G59-H59)</f>
        <v>18</v>
      </c>
      <c r="J59" s="55" t="n">
        <f aca="false">IF(OR(D59="",D59+G59=0),"",D59/(D59+G59))</f>
        <v>0.725581395348837</v>
      </c>
      <c r="K59" s="55" t="n">
        <f aca="false">IF(E59="","",E59/(E59+H59))</f>
        <v>0.720670391061453</v>
      </c>
      <c r="L59" s="66" t="n">
        <f aca="false">IF(OR(K59="",J59=""),"",(J59-K59)*100)</f>
        <v>0.491100428738478</v>
      </c>
      <c r="M59" s="36" t="n">
        <v>6.12439477701019</v>
      </c>
      <c r="N59" s="36" t="n">
        <v>2.06812190543644</v>
      </c>
      <c r="O59" s="36" t="n">
        <f aca="false">SQRT(M59^2+N59^2)</f>
        <v>6.46415807359441</v>
      </c>
      <c r="P59" s="55" t="n">
        <f aca="false">IF(J59="","",MAX(0,J59-1.96*O59/100))</f>
        <v>0.598883897106387</v>
      </c>
      <c r="Q59" s="55" t="n">
        <f aca="false">IF(J59="","",MIN(1,J59+1.96*O59/100))</f>
        <v>0.852278893591288</v>
      </c>
      <c r="R59" s="32" t="str">
        <f aca="false">IF(L59="","",IF(ABS(L59)&lt;=O59,"Yes","No"))</f>
        <v>Yes</v>
      </c>
      <c r="S59" s="32" t="str">
        <f aca="false">IF(L59="","",IF(ABS(L59)&lt;=1.96*O59,"Yes","No"))</f>
        <v>Yes</v>
      </c>
      <c r="T59" s="54" t="n">
        <f aca="false">IF(D59="","",ROUND(SQRT(((D59+G59)*O59/100)^2+(J59*(D59+G59)*0.12018)^2),0))</f>
        <v>47</v>
      </c>
      <c r="U59" s="32"/>
    </row>
    <row r="60" customFormat="false" ht="15" hidden="false" customHeight="false" outlineLevel="0" collapsed="false">
      <c r="A60" s="32" t="s">
        <v>198</v>
      </c>
      <c r="B60" s="32" t="s">
        <v>200</v>
      </c>
      <c r="C60" s="32" t="s">
        <v>207</v>
      </c>
      <c r="D60" s="54" t="n">
        <v>755</v>
      </c>
      <c r="E60" s="54" t="n">
        <v>611</v>
      </c>
      <c r="F60" s="65" t="n">
        <f aca="false">IF(E60="","",D60-E60)</f>
        <v>144</v>
      </c>
      <c r="G60" s="54" t="n">
        <v>247</v>
      </c>
      <c r="H60" s="54" t="n">
        <v>154</v>
      </c>
      <c r="I60" s="65" t="n">
        <f aca="false">IF(H60="","",G60-H60)</f>
        <v>93</v>
      </c>
      <c r="J60" s="55" t="n">
        <f aca="false">IF(OR(D60="",D60+G60=0),"",D60/(D60+G60))</f>
        <v>0.753493013972056</v>
      </c>
      <c r="K60" s="55" t="n">
        <f aca="false">IF(E60="","",E60/(E60+H60))</f>
        <v>0.798692810457516</v>
      </c>
      <c r="L60" s="66" t="n">
        <f aca="false">IF(OR(K60="",J60=""),"",(J60-K60)*100)</f>
        <v>-4.51997964854605</v>
      </c>
      <c r="M60" s="36" t="n">
        <v>3.13002569138266</v>
      </c>
      <c r="N60" s="36" t="n">
        <v>2.06812190543644</v>
      </c>
      <c r="O60" s="36" t="n">
        <f aca="false">SQRT(M60^2+N60^2)</f>
        <v>3.75155821552346</v>
      </c>
      <c r="P60" s="55" t="n">
        <f aca="false">IF(J60="","",MAX(0,J60-1.96*O60/100))</f>
        <v>0.679962472947796</v>
      </c>
      <c r="Q60" s="55" t="n">
        <f aca="false">IF(J60="","",MIN(1,J60+1.96*O60/100))</f>
        <v>0.827023554996316</v>
      </c>
      <c r="R60" s="32" t="str">
        <f aca="false">IF(L60="","",IF(ABS(L60)&lt;=O60,"Yes","No"))</f>
        <v>No</v>
      </c>
      <c r="S60" s="32" t="str">
        <f aca="false">IF(L60="","",IF(ABS(L60)&lt;=1.96*O60,"Yes","No"))</f>
        <v>Yes</v>
      </c>
      <c r="T60" s="54" t="n">
        <f aca="false">IF(D60="","",ROUND(SQRT(((D60+G60)*O60/100)^2+(J60*(D60+G60)*0.07933)^2),0))</f>
        <v>71</v>
      </c>
      <c r="U60" s="32"/>
    </row>
    <row r="61" customFormat="false" ht="15" hidden="false" customHeight="false" outlineLevel="0" collapsed="false">
      <c r="A61" s="32" t="s">
        <v>198</v>
      </c>
      <c r="B61" s="32" t="s">
        <v>200</v>
      </c>
      <c r="C61" s="32" t="s">
        <v>208</v>
      </c>
      <c r="D61" s="54" t="n">
        <v>278</v>
      </c>
      <c r="E61" s="54" t="n">
        <v>280</v>
      </c>
      <c r="F61" s="65" t="n">
        <f aca="false">IF(E61="","",D61-E61)</f>
        <v>-2</v>
      </c>
      <c r="G61" s="54" t="n">
        <v>148</v>
      </c>
      <c r="H61" s="54" t="n">
        <v>119</v>
      </c>
      <c r="I61" s="65" t="n">
        <f aca="false">IF(H61="","",G61-H61)</f>
        <v>29</v>
      </c>
      <c r="J61" s="55" t="n">
        <f aca="false">IF(OR(D61="",D61+G61=0),"",D61/(D61+G61))</f>
        <v>0.652582159624413</v>
      </c>
      <c r="K61" s="55" t="n">
        <f aca="false">IF(E61="","",E61/(E61+H61))</f>
        <v>0.701754385964912</v>
      </c>
      <c r="L61" s="66" t="n">
        <f aca="false">IF(OR(K61="",J61=""),"",(J61-K61)*100)</f>
        <v>-4.91722263404991</v>
      </c>
      <c r="M61" s="36" t="n">
        <v>6.12439477701019</v>
      </c>
      <c r="N61" s="36" t="n">
        <v>2.06812190543644</v>
      </c>
      <c r="O61" s="36" t="n">
        <f aca="false">SQRT(M61^2+N61^2)</f>
        <v>6.46415807359441</v>
      </c>
      <c r="P61" s="55" t="n">
        <f aca="false">IF(J61="","",MAX(0,J61-1.96*O61/100))</f>
        <v>0.525884661381963</v>
      </c>
      <c r="Q61" s="55" t="n">
        <f aca="false">IF(J61="","",MIN(1,J61+1.96*O61/100))</f>
        <v>0.779279657866864</v>
      </c>
      <c r="R61" s="32" t="str">
        <f aca="false">IF(L61="","",IF(ABS(L61)&lt;=O61,"Yes","No"))</f>
        <v>Yes</v>
      </c>
      <c r="S61" s="32" t="str">
        <f aca="false">IF(L61="","",IF(ABS(L61)&lt;=1.96*O61,"Yes","No"))</f>
        <v>Yes</v>
      </c>
      <c r="T61" s="54" t="n">
        <f aca="false">IF(D61="","",ROUND(SQRT(((D61+G61)*O61/100)^2+(J61*(D61+G61)*0.12018)^2),0))</f>
        <v>43</v>
      </c>
      <c r="U61" s="32"/>
    </row>
    <row r="62" customFormat="false" ht="15" hidden="false" customHeight="false" outlineLevel="0" collapsed="false">
      <c r="A62" s="32" t="s">
        <v>198</v>
      </c>
      <c r="B62" s="32" t="s">
        <v>200</v>
      </c>
      <c r="C62" s="32" t="s">
        <v>209</v>
      </c>
      <c r="D62" s="54" t="n">
        <v>485</v>
      </c>
      <c r="E62" s="54" t="n">
        <v>425</v>
      </c>
      <c r="F62" s="65" t="n">
        <f aca="false">IF(E62="","",D62-E62)</f>
        <v>60</v>
      </c>
      <c r="G62" s="54" t="n">
        <v>263</v>
      </c>
      <c r="H62" s="54" t="n">
        <v>264</v>
      </c>
      <c r="I62" s="65" t="n">
        <f aca="false">IF(H62="","",G62-H62)</f>
        <v>-1</v>
      </c>
      <c r="J62" s="55" t="n">
        <f aca="false">IF(OR(D62="",D62+G62=0),"",D62/(D62+G62))</f>
        <v>0.648395721925134</v>
      </c>
      <c r="K62" s="55" t="n">
        <f aca="false">IF(E62="","",E62/(E62+H62))</f>
        <v>0.616835994194485</v>
      </c>
      <c r="L62" s="66" t="n">
        <f aca="false">IF(OR(K62="",J62=""),"",(J62-K62)*100)</f>
        <v>3.1559727730649</v>
      </c>
      <c r="M62" s="36" t="n">
        <v>3.8996591139679</v>
      </c>
      <c r="N62" s="36" t="n">
        <v>2.06812190543644</v>
      </c>
      <c r="O62" s="36" t="n">
        <f aca="false">SQRT(M62^2+N62^2)</f>
        <v>4.41412159108683</v>
      </c>
      <c r="P62" s="55" t="n">
        <f aca="false">IF(J62="","",MAX(0,J62-1.96*O62/100))</f>
        <v>0.561878938739832</v>
      </c>
      <c r="Q62" s="55" t="n">
        <f aca="false">IF(J62="","",MIN(1,J62+1.96*O62/100))</f>
        <v>0.734912505110436</v>
      </c>
      <c r="R62" s="32" t="str">
        <f aca="false">IF(L62="","",IF(ABS(L62)&lt;=O62,"Yes","No"))</f>
        <v>Yes</v>
      </c>
      <c r="S62" s="32" t="str">
        <f aca="false">IF(L62="","",IF(ABS(L62)&lt;=1.96*O62,"Yes","No"))</f>
        <v>Yes</v>
      </c>
      <c r="T62" s="54" t="n">
        <f aca="false">IF(D62="","",ROUND(SQRT(((D62+G62)*O62/100)^2+(J62*(D62+G62)*0.07897)^2),0))</f>
        <v>51</v>
      </c>
      <c r="U62" s="32"/>
    </row>
    <row r="63" customFormat="false" ht="15" hidden="false" customHeight="false" outlineLevel="0" collapsed="false">
      <c r="A63" s="32" t="s">
        <v>198</v>
      </c>
      <c r="B63" s="32" t="s">
        <v>200</v>
      </c>
      <c r="C63" s="32" t="s">
        <v>210</v>
      </c>
      <c r="D63" s="54" t="n">
        <v>365</v>
      </c>
      <c r="E63" s="54" t="n">
        <v>339</v>
      </c>
      <c r="F63" s="65" t="n">
        <f aca="false">IF(E63="","",D63-E63)</f>
        <v>26</v>
      </c>
      <c r="G63" s="54" t="n">
        <v>201</v>
      </c>
      <c r="H63" s="54" t="n">
        <v>205</v>
      </c>
      <c r="I63" s="65" t="n">
        <f aca="false">IF(H63="","",G63-H63)</f>
        <v>-4</v>
      </c>
      <c r="J63" s="55" t="n">
        <f aca="false">IF(OR(D63="",D63+G63=0),"",D63/(D63+G63))</f>
        <v>0.644876325088339</v>
      </c>
      <c r="K63" s="55" t="n">
        <f aca="false">IF(E63="","",E63/(E63+H63))</f>
        <v>0.623161764705882</v>
      </c>
      <c r="L63" s="66" t="n">
        <f aca="false">IF(OR(K63="",J63=""),"",(J63-K63)*100)</f>
        <v>2.17145603824569</v>
      </c>
      <c r="M63" s="36" t="n">
        <v>3.8996591139679</v>
      </c>
      <c r="N63" s="36" t="n">
        <v>2.06812190543644</v>
      </c>
      <c r="O63" s="36" t="n">
        <f aca="false">SQRT(M63^2+N63^2)</f>
        <v>4.41412159108683</v>
      </c>
      <c r="P63" s="55" t="n">
        <f aca="false">IF(J63="","",MAX(0,J63-1.96*O63/100))</f>
        <v>0.558359541903037</v>
      </c>
      <c r="Q63" s="55" t="n">
        <f aca="false">IF(J63="","",MIN(1,J63+1.96*O63/100))</f>
        <v>0.731393108273641</v>
      </c>
      <c r="R63" s="32" t="str">
        <f aca="false">IF(L63="","",IF(ABS(L63)&lt;=O63,"Yes","No"))</f>
        <v>Yes</v>
      </c>
      <c r="S63" s="32" t="str">
        <f aca="false">IF(L63="","",IF(ABS(L63)&lt;=1.96*O63,"Yes","No"))</f>
        <v>Yes</v>
      </c>
      <c r="T63" s="54" t="n">
        <f aca="false">IF(D63="","",ROUND(SQRT(((D63+G63)*O63/100)^2+(J63*(D63+G63)*0.07897)^2),0))</f>
        <v>38</v>
      </c>
      <c r="U63" s="32"/>
    </row>
    <row r="64" customFormat="false" ht="15" hidden="false" customHeight="false" outlineLevel="0" collapsed="false">
      <c r="A64" s="32" t="s">
        <v>198</v>
      </c>
      <c r="B64" s="32" t="s">
        <v>200</v>
      </c>
      <c r="C64" s="32" t="s">
        <v>211</v>
      </c>
      <c r="D64" s="54" t="n">
        <v>327</v>
      </c>
      <c r="E64" s="54" t="n">
        <v>287</v>
      </c>
      <c r="F64" s="65" t="n">
        <f aca="false">IF(E64="","",D64-E64)</f>
        <v>40</v>
      </c>
      <c r="G64" s="54" t="n">
        <v>133</v>
      </c>
      <c r="H64" s="54" t="n">
        <v>97</v>
      </c>
      <c r="I64" s="65" t="n">
        <f aca="false">IF(H64="","",G64-H64)</f>
        <v>36</v>
      </c>
      <c r="J64" s="55" t="n">
        <f aca="false">IF(OR(D64="",D64+G64=0),"",D64/(D64+G64))</f>
        <v>0.710869565217391</v>
      </c>
      <c r="K64" s="55" t="n">
        <f aca="false">IF(E64="","",E64/(E64+H64))</f>
        <v>0.747395833333333</v>
      </c>
      <c r="L64" s="66" t="n">
        <f aca="false">IF(OR(K64="",J64=""),"",(J64-K64)*100)</f>
        <v>-3.65262681159421</v>
      </c>
      <c r="M64" s="36" t="n">
        <v>6.12439477701019</v>
      </c>
      <c r="N64" s="36" t="n">
        <v>2.06812190543644</v>
      </c>
      <c r="O64" s="36" t="n">
        <f aca="false">SQRT(M64^2+N64^2)</f>
        <v>6.46415807359441</v>
      </c>
      <c r="P64" s="55" t="n">
        <f aca="false">IF(J64="","",MAX(0,J64-1.96*O64/100))</f>
        <v>0.584172066974941</v>
      </c>
      <c r="Q64" s="55" t="n">
        <f aca="false">IF(J64="","",MIN(1,J64+1.96*O64/100))</f>
        <v>0.837567063459842</v>
      </c>
      <c r="R64" s="32" t="str">
        <f aca="false">IF(L64="","",IF(ABS(L64)&lt;=O64,"Yes","No"))</f>
        <v>Yes</v>
      </c>
      <c r="S64" s="32" t="str">
        <f aca="false">IF(L64="","",IF(ABS(L64)&lt;=1.96*O64,"Yes","No"))</f>
        <v>Yes</v>
      </c>
      <c r="T64" s="54" t="n">
        <f aca="false">IF(D64="","",ROUND(SQRT(((D64+G64)*O64/100)^2+(J64*(D64+G64)*0.12018)^2),0))</f>
        <v>49</v>
      </c>
      <c r="U64" s="32"/>
    </row>
    <row r="65" customFormat="false" ht="15" hidden="false" customHeight="false" outlineLevel="0" collapsed="false">
      <c r="A65" s="32" t="s">
        <v>198</v>
      </c>
      <c r="B65" s="32" t="s">
        <v>200</v>
      </c>
      <c r="C65" s="32" t="s">
        <v>212</v>
      </c>
      <c r="D65" s="54" t="n">
        <v>397</v>
      </c>
      <c r="E65" s="54" t="n">
        <v>327</v>
      </c>
      <c r="F65" s="65" t="n">
        <f aca="false">IF(E65="","",D65-E65)</f>
        <v>70</v>
      </c>
      <c r="G65" s="54" t="n">
        <v>171</v>
      </c>
      <c r="H65" s="54" t="n">
        <v>159</v>
      </c>
      <c r="I65" s="65" t="n">
        <f aca="false">IF(H65="","",G65-H65)</f>
        <v>12</v>
      </c>
      <c r="J65" s="55" t="n">
        <f aca="false">IF(OR(D65="",D65+G65=0),"",D65/(D65+G65))</f>
        <v>0.698943661971831</v>
      </c>
      <c r="K65" s="55" t="n">
        <f aca="false">IF(E65="","",E65/(E65+H65))</f>
        <v>0.67283950617284</v>
      </c>
      <c r="L65" s="66" t="n">
        <f aca="false">IF(OR(K65="",J65=""),"",(J65-K65)*100)</f>
        <v>2.61041557989915</v>
      </c>
      <c r="M65" s="36" t="n">
        <v>3.8996591139679</v>
      </c>
      <c r="N65" s="36" t="n">
        <v>2.06812190543644</v>
      </c>
      <c r="O65" s="36" t="n">
        <f aca="false">SQRT(M65^2+N65^2)</f>
        <v>4.41412159108683</v>
      </c>
      <c r="P65" s="55" t="n">
        <f aca="false">IF(J65="","",MAX(0,J65-1.96*O65/100))</f>
        <v>0.612426878786529</v>
      </c>
      <c r="Q65" s="55" t="n">
        <f aca="false">IF(J65="","",MIN(1,J65+1.96*O65/100))</f>
        <v>0.785460445157133</v>
      </c>
      <c r="R65" s="32" t="str">
        <f aca="false">IF(L65="","",IF(ABS(L65)&lt;=O65,"Yes","No"))</f>
        <v>Yes</v>
      </c>
      <c r="S65" s="32" t="str">
        <f aca="false">IF(L65="","",IF(ABS(L65)&lt;=1.96*O65,"Yes","No"))</f>
        <v>Yes</v>
      </c>
      <c r="T65" s="54" t="n">
        <f aca="false">IF(D65="","",ROUND(SQRT(((D65+G65)*O65/100)^2+(J65*(D65+G65)*0.07897)^2),0))</f>
        <v>40</v>
      </c>
      <c r="U65" s="32"/>
    </row>
    <row r="66" customFormat="false" ht="15" hidden="false" customHeight="false" outlineLevel="0" collapsed="false">
      <c r="A66" s="32" t="s">
        <v>198</v>
      </c>
      <c r="B66" s="32" t="s">
        <v>200</v>
      </c>
      <c r="C66" s="32" t="s">
        <v>213</v>
      </c>
      <c r="D66" s="54" t="n">
        <v>345</v>
      </c>
      <c r="E66" s="54" t="n">
        <v>309</v>
      </c>
      <c r="F66" s="65" t="n">
        <f aca="false">IF(E66="","",D66-E66)</f>
        <v>36</v>
      </c>
      <c r="G66" s="54" t="n">
        <v>183</v>
      </c>
      <c r="H66" s="54" t="n">
        <v>187</v>
      </c>
      <c r="I66" s="65" t="n">
        <f aca="false">IF(H66="","",G66-H66)</f>
        <v>-4</v>
      </c>
      <c r="J66" s="55" t="n">
        <f aca="false">IF(OR(D66="",D66+G66=0),"",D66/(D66+G66))</f>
        <v>0.653409090909091</v>
      </c>
      <c r="K66" s="55" t="n">
        <f aca="false">IF(E66="","",E66/(E66+H66))</f>
        <v>0.622983870967742</v>
      </c>
      <c r="L66" s="66" t="n">
        <f aca="false">IF(OR(K66="",J66=""),"",(J66-K66)*100)</f>
        <v>3.04252199413491</v>
      </c>
      <c r="M66" s="36" t="n">
        <v>3.8996591139679</v>
      </c>
      <c r="N66" s="36" t="n">
        <v>2.06812190543644</v>
      </c>
      <c r="O66" s="36" t="n">
        <f aca="false">SQRT(M66^2+N66^2)</f>
        <v>4.41412159108683</v>
      </c>
      <c r="P66" s="55" t="n">
        <f aca="false">IF(J66="","",MAX(0,J66-1.96*O66/100))</f>
        <v>0.566892307723789</v>
      </c>
      <c r="Q66" s="55" t="n">
        <f aca="false">IF(J66="","",MIN(1,J66+1.96*O66/100))</f>
        <v>0.739925874094393</v>
      </c>
      <c r="R66" s="32" t="str">
        <f aca="false">IF(L66="","",IF(ABS(L66)&lt;=O66,"Yes","No"))</f>
        <v>Yes</v>
      </c>
      <c r="S66" s="32" t="str">
        <f aca="false">IF(L66="","",IF(ABS(L66)&lt;=1.96*O66,"Yes","No"))</f>
        <v>Yes</v>
      </c>
      <c r="T66" s="54" t="n">
        <f aca="false">IF(D66="","",ROUND(SQRT(((D66+G66)*O66/100)^2+(J66*(D66+G66)*0.07897)^2),0))</f>
        <v>36</v>
      </c>
      <c r="U66" s="32"/>
    </row>
    <row r="67" customFormat="false" ht="15" hidden="false" customHeight="false" outlineLevel="0" collapsed="false">
      <c r="A67" s="32" t="s">
        <v>198</v>
      </c>
      <c r="B67" s="32" t="s">
        <v>200</v>
      </c>
      <c r="C67" s="32" t="s">
        <v>214</v>
      </c>
      <c r="D67" s="54" t="n">
        <v>312</v>
      </c>
      <c r="E67" s="54" t="n">
        <v>334</v>
      </c>
      <c r="F67" s="65" t="n">
        <f aca="false">IF(E67="","",D67-E67)</f>
        <v>-22</v>
      </c>
      <c r="G67" s="54" t="n">
        <v>211</v>
      </c>
      <c r="H67" s="54" t="n">
        <v>232</v>
      </c>
      <c r="I67" s="65" t="n">
        <f aca="false">IF(H67="","",G67-H67)</f>
        <v>-21</v>
      </c>
      <c r="J67" s="55" t="n">
        <f aca="false">IF(OR(D67="",D67+G67=0),"",D67/(D67+G67))</f>
        <v>0.596558317399618</v>
      </c>
      <c r="K67" s="55" t="n">
        <f aca="false">IF(E67="","",E67/(E67+H67))</f>
        <v>0.590106007067138</v>
      </c>
      <c r="L67" s="66" t="n">
        <f aca="false">IF(OR(K67="",J67=""),"",(J67-K67)*100)</f>
        <v>0.645231033247984</v>
      </c>
      <c r="M67" s="36" t="n">
        <v>6.12439477701019</v>
      </c>
      <c r="N67" s="36" t="n">
        <v>2.06812190543644</v>
      </c>
      <c r="O67" s="36" t="n">
        <f aca="false">SQRT(M67^2+N67^2)</f>
        <v>6.46415807359441</v>
      </c>
      <c r="P67" s="55" t="n">
        <f aca="false">IF(J67="","",MAX(0,J67-1.96*O67/100))</f>
        <v>0.469860819157167</v>
      </c>
      <c r="Q67" s="55" t="n">
        <f aca="false">IF(J67="","",MIN(1,J67+1.96*O67/100))</f>
        <v>0.723255815642068</v>
      </c>
      <c r="R67" s="32" t="str">
        <f aca="false">IF(L67="","",IF(ABS(L67)&lt;=O67,"Yes","No"))</f>
        <v>Yes</v>
      </c>
      <c r="S67" s="32" t="str">
        <f aca="false">IF(L67="","",IF(ABS(L67)&lt;=1.96*O67,"Yes","No"))</f>
        <v>Yes</v>
      </c>
      <c r="T67" s="54" t="n">
        <f aca="false">IF(D67="","",ROUND(SQRT(((D67+G67)*O67/100)^2+(J67*(D67+G67)*0.12018)^2),0))</f>
        <v>50</v>
      </c>
      <c r="U67" s="32"/>
    </row>
    <row r="68" customFormat="false" ht="15" hidden="false" customHeight="false" outlineLevel="0" collapsed="false">
      <c r="A68" s="32" t="s">
        <v>198</v>
      </c>
      <c r="B68" s="32" t="s">
        <v>200</v>
      </c>
      <c r="C68" s="32" t="s">
        <v>215</v>
      </c>
      <c r="D68" s="54" t="n">
        <v>312</v>
      </c>
      <c r="E68" s="54" t="n">
        <v>256</v>
      </c>
      <c r="F68" s="65" t="n">
        <f aca="false">IF(E68="","",D68-E68)</f>
        <v>56</v>
      </c>
      <c r="G68" s="54" t="n">
        <v>156</v>
      </c>
      <c r="H68" s="54" t="n">
        <v>154</v>
      </c>
      <c r="I68" s="65" t="n">
        <f aca="false">IF(H68="","",G68-H68)</f>
        <v>2</v>
      </c>
      <c r="J68" s="55" t="n">
        <f aca="false">IF(OR(D68="",D68+G68=0),"",D68/(D68+G68))</f>
        <v>0.666666666666667</v>
      </c>
      <c r="K68" s="55" t="n">
        <f aca="false">IF(E68="","",E68/(E68+H68))</f>
        <v>0.624390243902439</v>
      </c>
      <c r="L68" s="66" t="n">
        <f aca="false">IF(OR(K68="",J68=""),"",(J68-K68)*100)</f>
        <v>4.22764227642276</v>
      </c>
      <c r="M68" s="36" t="n">
        <v>6.12439477701019</v>
      </c>
      <c r="N68" s="36" t="n">
        <v>2.06812190543644</v>
      </c>
      <c r="O68" s="36" t="n">
        <f aca="false">SQRT(M68^2+N68^2)</f>
        <v>6.46415807359441</v>
      </c>
      <c r="P68" s="55" t="n">
        <f aca="false">IF(J68="","",MAX(0,J68-1.96*O68/100))</f>
        <v>0.539969168424216</v>
      </c>
      <c r="Q68" s="55" t="n">
        <f aca="false">IF(J68="","",MIN(1,J68+1.96*O68/100))</f>
        <v>0.793364164909117</v>
      </c>
      <c r="R68" s="32" t="str">
        <f aca="false">IF(L68="","",IF(ABS(L68)&lt;=O68,"Yes","No"))</f>
        <v>Yes</v>
      </c>
      <c r="S68" s="32" t="str">
        <f aca="false">IF(L68="","",IF(ABS(L68)&lt;=1.96*O68,"Yes","No"))</f>
        <v>Yes</v>
      </c>
      <c r="T68" s="54" t="n">
        <f aca="false">IF(D68="","",ROUND(SQRT(((D68+G68)*O68/100)^2+(J68*(D68+G68)*0.12018)^2),0))</f>
        <v>48</v>
      </c>
      <c r="U68" s="32"/>
    </row>
    <row r="69" customFormat="false" ht="15" hidden="false" customHeight="false" outlineLevel="0" collapsed="false">
      <c r="A69" s="32" t="s">
        <v>198</v>
      </c>
      <c r="B69" s="32" t="s">
        <v>200</v>
      </c>
      <c r="C69" s="32" t="s">
        <v>216</v>
      </c>
      <c r="D69" s="54" t="n">
        <v>319</v>
      </c>
      <c r="E69" s="54" t="n">
        <v>274</v>
      </c>
      <c r="F69" s="65" t="n">
        <f aca="false">IF(E69="","",D69-E69)</f>
        <v>45</v>
      </c>
      <c r="G69" s="54" t="n">
        <v>105</v>
      </c>
      <c r="H69" s="54" t="n">
        <v>74</v>
      </c>
      <c r="I69" s="65" t="n">
        <f aca="false">IF(H69="","",G69-H69)</f>
        <v>31</v>
      </c>
      <c r="J69" s="55" t="n">
        <f aca="false">IF(OR(D69="",D69+G69=0),"",D69/(D69+G69))</f>
        <v>0.752358490566038</v>
      </c>
      <c r="K69" s="55" t="n">
        <f aca="false">IF(E69="","",E69/(E69+H69))</f>
        <v>0.78735632183908</v>
      </c>
      <c r="L69" s="66" t="n">
        <f aca="false">IF(OR(K69="",J69=""),"",(J69-K69)*100)</f>
        <v>-3.49978312730427</v>
      </c>
      <c r="M69" s="36" t="n">
        <v>6.12439477701019</v>
      </c>
      <c r="N69" s="36" t="n">
        <v>2.06812190543644</v>
      </c>
      <c r="O69" s="36" t="n">
        <f aca="false">SQRT(M69^2+N69^2)</f>
        <v>6.46415807359441</v>
      </c>
      <c r="P69" s="55" t="n">
        <f aca="false">IF(J69="","",MAX(0,J69-1.96*O69/100))</f>
        <v>0.625660992323587</v>
      </c>
      <c r="Q69" s="55" t="n">
        <f aca="false">IF(J69="","",MIN(1,J69+1.96*O69/100))</f>
        <v>0.879055988808488</v>
      </c>
      <c r="R69" s="32" t="str">
        <f aca="false">IF(L69="","",IF(ABS(L69)&lt;=O69,"Yes","No"))</f>
        <v>Yes</v>
      </c>
      <c r="S69" s="32" t="str">
        <f aca="false">IF(L69="","",IF(ABS(L69)&lt;=1.96*O69,"Yes","No"))</f>
        <v>Yes</v>
      </c>
      <c r="T69" s="54" t="n">
        <f aca="false">IF(D69="","",ROUND(SQRT(((D69+G69)*O69/100)^2+(J69*(D69+G69)*0.12018)^2),0))</f>
        <v>47</v>
      </c>
      <c r="U69" s="32"/>
    </row>
    <row r="70" customFormat="false" ht="15" hidden="false" customHeight="false" outlineLevel="0" collapsed="false">
      <c r="A70" s="32" t="s">
        <v>198</v>
      </c>
      <c r="B70" s="32" t="s">
        <v>200</v>
      </c>
      <c r="C70" s="32" t="s">
        <v>217</v>
      </c>
      <c r="D70" s="54" t="n">
        <v>257</v>
      </c>
      <c r="E70" s="54" t="n">
        <v>211</v>
      </c>
      <c r="F70" s="65" t="n">
        <f aca="false">IF(E70="","",D70-E70)</f>
        <v>46</v>
      </c>
      <c r="G70" s="54" t="n">
        <v>113</v>
      </c>
      <c r="H70" s="54" t="n">
        <v>83</v>
      </c>
      <c r="I70" s="65" t="n">
        <f aca="false">IF(H70="","",G70-H70)</f>
        <v>30</v>
      </c>
      <c r="J70" s="55" t="n">
        <f aca="false">IF(OR(D70="",D70+G70=0),"",D70/(D70+G70))</f>
        <v>0.694594594594595</v>
      </c>
      <c r="K70" s="55" t="n">
        <f aca="false">IF(E70="","",E70/(E70+H70))</f>
        <v>0.717687074829932</v>
      </c>
      <c r="L70" s="66" t="n">
        <f aca="false">IF(OR(K70="",J70=""),"",(J70-K70)*100)</f>
        <v>-2.30924802353374</v>
      </c>
      <c r="M70" s="36" t="n">
        <v>6.12439477701019</v>
      </c>
      <c r="N70" s="36" t="n">
        <v>2.06812190543644</v>
      </c>
      <c r="O70" s="36" t="n">
        <f aca="false">SQRT(M70^2+N70^2)</f>
        <v>6.46415807359441</v>
      </c>
      <c r="P70" s="55" t="n">
        <f aca="false">IF(J70="","",MAX(0,J70-1.96*O70/100))</f>
        <v>0.567897096352144</v>
      </c>
      <c r="Q70" s="55" t="n">
        <f aca="false">IF(J70="","",MIN(1,J70+1.96*O70/100))</f>
        <v>0.821292092837045</v>
      </c>
      <c r="R70" s="32" t="str">
        <f aca="false">IF(L70="","",IF(ABS(L70)&lt;=O70,"Yes","No"))</f>
        <v>Yes</v>
      </c>
      <c r="S70" s="32" t="str">
        <f aca="false">IF(L70="","",IF(ABS(L70)&lt;=1.96*O70,"Yes","No"))</f>
        <v>Yes</v>
      </c>
      <c r="T70" s="54" t="n">
        <f aca="false">IF(D70="","",ROUND(SQRT(((D70+G70)*O70/100)^2+(J70*(D70+G70)*0.12018)^2),0))</f>
        <v>39</v>
      </c>
      <c r="U70" s="32"/>
    </row>
    <row r="71" customFormat="false" ht="15" hidden="false" customHeight="false" outlineLevel="0" collapsed="false">
      <c r="A71" s="32" t="s">
        <v>198</v>
      </c>
      <c r="B71" s="32" t="s">
        <v>200</v>
      </c>
      <c r="C71" s="32" t="s">
        <v>218</v>
      </c>
      <c r="D71" s="54" t="n">
        <v>314</v>
      </c>
      <c r="E71" s="54" t="n">
        <v>256</v>
      </c>
      <c r="F71" s="65" t="n">
        <f aca="false">IF(E71="","",D71-E71)</f>
        <v>58</v>
      </c>
      <c r="G71" s="54" t="n">
        <v>136</v>
      </c>
      <c r="H71" s="54" t="n">
        <v>123</v>
      </c>
      <c r="I71" s="65" t="n">
        <f aca="false">IF(H71="","",G71-H71)</f>
        <v>13</v>
      </c>
      <c r="J71" s="55" t="n">
        <f aca="false">IF(OR(D71="",D71+G71=0),"",D71/(D71+G71))</f>
        <v>0.697777777777778</v>
      </c>
      <c r="K71" s="55" t="n">
        <f aca="false">IF(E71="","",E71/(E71+H71))</f>
        <v>0.675461741424802</v>
      </c>
      <c r="L71" s="66" t="n">
        <f aca="false">IF(OR(K71="",J71=""),"",(J71-K71)*100)</f>
        <v>2.23160363529757</v>
      </c>
      <c r="M71" s="36" t="n">
        <v>6.12439477701019</v>
      </c>
      <c r="N71" s="36" t="n">
        <v>2.06812190543644</v>
      </c>
      <c r="O71" s="36" t="n">
        <f aca="false">SQRT(M71^2+N71^2)</f>
        <v>6.46415807359441</v>
      </c>
      <c r="P71" s="55" t="n">
        <f aca="false">IF(J71="","",MAX(0,J71-1.96*O71/100))</f>
        <v>0.571080279535328</v>
      </c>
      <c r="Q71" s="55" t="n">
        <f aca="false">IF(J71="","",MIN(1,J71+1.96*O71/100))</f>
        <v>0.824475276020228</v>
      </c>
      <c r="R71" s="32" t="str">
        <f aca="false">IF(L71="","",IF(ABS(L71)&lt;=O71,"Yes","No"))</f>
        <v>Yes</v>
      </c>
      <c r="S71" s="32" t="str">
        <f aca="false">IF(L71="","",IF(ABS(L71)&lt;=1.96*O71,"Yes","No"))</f>
        <v>Yes</v>
      </c>
      <c r="T71" s="54" t="n">
        <f aca="false">IF(D71="","",ROUND(SQRT(((D71+G71)*O71/100)^2+(J71*(D71+G71)*0.12018)^2),0))</f>
        <v>48</v>
      </c>
      <c r="U71" s="32"/>
    </row>
    <row r="72" customFormat="false" ht="15" hidden="false" customHeight="false" outlineLevel="0" collapsed="false">
      <c r="A72" s="32" t="s">
        <v>198</v>
      </c>
      <c r="B72" s="32" t="s">
        <v>200</v>
      </c>
      <c r="C72" s="32" t="s">
        <v>219</v>
      </c>
      <c r="D72" s="54" t="n">
        <v>238</v>
      </c>
      <c r="E72" s="54" t="n">
        <v>209</v>
      </c>
      <c r="F72" s="65" t="n">
        <f aca="false">IF(E72="","",D72-E72)</f>
        <v>29</v>
      </c>
      <c r="G72" s="54" t="n">
        <v>97</v>
      </c>
      <c r="H72" s="54" t="n">
        <v>82</v>
      </c>
      <c r="I72" s="65" t="n">
        <f aca="false">IF(H72="","",G72-H72)</f>
        <v>15</v>
      </c>
      <c r="J72" s="55" t="n">
        <f aca="false">IF(OR(D72="",D72+G72=0),"",D72/(D72+G72))</f>
        <v>0.71044776119403</v>
      </c>
      <c r="K72" s="55" t="n">
        <f aca="false">IF(E72="","",E72/(E72+H72))</f>
        <v>0.718213058419244</v>
      </c>
      <c r="L72" s="66" t="n">
        <f aca="false">IF(OR(K72="",J72=""),"",(J72-K72)*100)</f>
        <v>-0.776529722521413</v>
      </c>
      <c r="M72" s="36" t="n">
        <v>6.12439477701019</v>
      </c>
      <c r="N72" s="36" t="n">
        <v>2.06812190543644</v>
      </c>
      <c r="O72" s="36" t="n">
        <f aca="false">SQRT(M72^2+N72^2)</f>
        <v>6.46415807359441</v>
      </c>
      <c r="P72" s="55" t="n">
        <f aca="false">IF(J72="","",MAX(0,J72-1.96*O72/100))</f>
        <v>0.58375026295158</v>
      </c>
      <c r="Q72" s="55" t="n">
        <f aca="false">IF(J72="","",MIN(1,J72+1.96*O72/100))</f>
        <v>0.83714525943648</v>
      </c>
      <c r="R72" s="32" t="str">
        <f aca="false">IF(L72="","",IF(ABS(L72)&lt;=O72,"Yes","No"))</f>
        <v>Yes</v>
      </c>
      <c r="S72" s="32" t="str">
        <f aca="false">IF(L72="","",IF(ABS(L72)&lt;=1.96*O72,"Yes","No"))</f>
        <v>Yes</v>
      </c>
      <c r="T72" s="54" t="n">
        <f aca="false">IF(D72="","",ROUND(SQRT(((D72+G72)*O72/100)^2+(J72*(D72+G72)*0.12018)^2),0))</f>
        <v>36</v>
      </c>
      <c r="U72" s="32"/>
    </row>
    <row r="73" customFormat="false" ht="15" hidden="false" customHeight="false" outlineLevel="0" collapsed="false">
      <c r="A73" s="32" t="s">
        <v>198</v>
      </c>
      <c r="B73" s="32" t="s">
        <v>200</v>
      </c>
      <c r="C73" s="32" t="s">
        <v>220</v>
      </c>
      <c r="D73" s="54" t="n">
        <v>440</v>
      </c>
      <c r="E73" s="54" t="n">
        <v>368</v>
      </c>
      <c r="F73" s="65" t="n">
        <f aca="false">IF(E73="","",D73-E73)</f>
        <v>72</v>
      </c>
      <c r="G73" s="54" t="n">
        <v>194</v>
      </c>
      <c r="H73" s="54" t="n">
        <v>206</v>
      </c>
      <c r="I73" s="65" t="n">
        <f aca="false">IF(H73="","",G73-H73)</f>
        <v>-12</v>
      </c>
      <c r="J73" s="55" t="n">
        <f aca="false">IF(OR(D73="",D73+G73=0),"",D73/(D73+G73))</f>
        <v>0.694006309148265</v>
      </c>
      <c r="K73" s="55" t="n">
        <f aca="false">IF(E73="","",E73/(E73+H73))</f>
        <v>0.641114982578397</v>
      </c>
      <c r="L73" s="66" t="n">
        <f aca="false">IF(OR(K73="",J73=""),"",(J73-K73)*100)</f>
        <v>5.28913265698678</v>
      </c>
      <c r="M73" s="36" t="n">
        <v>3.8996591139679</v>
      </c>
      <c r="N73" s="36" t="n">
        <v>2.06812190543644</v>
      </c>
      <c r="O73" s="36" t="n">
        <f aca="false">SQRT(M73^2+N73^2)</f>
        <v>4.41412159108683</v>
      </c>
      <c r="P73" s="55" t="n">
        <f aca="false">IF(J73="","",MAX(0,J73-1.96*O73/100))</f>
        <v>0.607489525962963</v>
      </c>
      <c r="Q73" s="55" t="n">
        <f aca="false">IF(J73="","",MIN(1,J73+1.96*O73/100))</f>
        <v>0.780523092333567</v>
      </c>
      <c r="R73" s="32" t="str">
        <f aca="false">IF(L73="","",IF(ABS(L73)&lt;=O73,"Yes","No"))</f>
        <v>No</v>
      </c>
      <c r="S73" s="32" t="str">
        <f aca="false">IF(L73="","",IF(ABS(L73)&lt;=1.96*O73,"Yes","No"))</f>
        <v>Yes</v>
      </c>
      <c r="T73" s="54" t="n">
        <f aca="false">IF(D73="","",ROUND(SQRT(((D73+G73)*O73/100)^2+(J73*(D73+G73)*0.07897)^2),0))</f>
        <v>45</v>
      </c>
      <c r="U73" s="32"/>
    </row>
    <row r="74" customFormat="false" ht="15" hidden="false" customHeight="false" outlineLevel="0" collapsed="false">
      <c r="A74" s="32" t="s">
        <v>198</v>
      </c>
      <c r="B74" s="32" t="s">
        <v>200</v>
      </c>
      <c r="C74" s="32" t="s">
        <v>221</v>
      </c>
      <c r="D74" s="54" t="n">
        <v>459</v>
      </c>
      <c r="E74" s="54" t="n">
        <v>385</v>
      </c>
      <c r="F74" s="65" t="n">
        <f aca="false">IF(E74="","",D74-E74)</f>
        <v>74</v>
      </c>
      <c r="G74" s="54" t="n">
        <v>176</v>
      </c>
      <c r="H74" s="54" t="n">
        <v>168</v>
      </c>
      <c r="I74" s="65" t="n">
        <f aca="false">IF(H74="","",G74-H74)</f>
        <v>8</v>
      </c>
      <c r="J74" s="55" t="n">
        <f aca="false">IF(OR(D74="",D74+G74=0),"",D74/(D74+G74))</f>
        <v>0.722834645669291</v>
      </c>
      <c r="K74" s="55" t="n">
        <f aca="false">IF(E74="","",E74/(E74+H74))</f>
        <v>0.69620253164557</v>
      </c>
      <c r="L74" s="66" t="n">
        <f aca="false">IF(OR(K74="",J74=""),"",(J74-K74)*100)</f>
        <v>2.66321140237217</v>
      </c>
      <c r="M74" s="36" t="n">
        <v>3.8996591139679</v>
      </c>
      <c r="N74" s="36" t="n">
        <v>2.06812190543644</v>
      </c>
      <c r="O74" s="36" t="n">
        <f aca="false">SQRT(M74^2+N74^2)</f>
        <v>4.41412159108683</v>
      </c>
      <c r="P74" s="55" t="n">
        <f aca="false">IF(J74="","",MAX(0,J74-1.96*O74/100))</f>
        <v>0.63631786248399</v>
      </c>
      <c r="Q74" s="55" t="n">
        <f aca="false">IF(J74="","",MIN(1,J74+1.96*O74/100))</f>
        <v>0.809351428854593</v>
      </c>
      <c r="R74" s="32" t="str">
        <f aca="false">IF(L74="","",IF(ABS(L74)&lt;=O74,"Yes","No"))</f>
        <v>Yes</v>
      </c>
      <c r="S74" s="32" t="str">
        <f aca="false">IF(L74="","",IF(ABS(L74)&lt;=1.96*O74,"Yes","No"))</f>
        <v>Yes</v>
      </c>
      <c r="T74" s="54" t="n">
        <f aca="false">IF(D74="","",ROUND(SQRT(((D74+G74)*O74/100)^2+(J74*(D74+G74)*0.07897)^2),0))</f>
        <v>46</v>
      </c>
      <c r="U74" s="32"/>
    </row>
    <row r="75" customFormat="false" ht="15" hidden="false" customHeight="false" outlineLevel="0" collapsed="false">
      <c r="A75" s="32" t="s">
        <v>198</v>
      </c>
      <c r="B75" s="32" t="s">
        <v>200</v>
      </c>
      <c r="C75" s="32" t="s">
        <v>222</v>
      </c>
      <c r="D75" s="54" t="n">
        <v>348</v>
      </c>
      <c r="E75" s="54" t="n">
        <v>308</v>
      </c>
      <c r="F75" s="65" t="n">
        <f aca="false">IF(E75="","",D75-E75)</f>
        <v>40</v>
      </c>
      <c r="G75" s="54" t="n">
        <v>185</v>
      </c>
      <c r="H75" s="54" t="n">
        <v>215</v>
      </c>
      <c r="I75" s="65" t="n">
        <f aca="false">IF(H75="","",G75-H75)</f>
        <v>-30</v>
      </c>
      <c r="J75" s="55" t="n">
        <f aca="false">IF(OR(D75="",D75+G75=0),"",D75/(D75+G75))</f>
        <v>0.652908067542214</v>
      </c>
      <c r="K75" s="55" t="n">
        <f aca="false">IF(E75="","",E75/(E75+H75))</f>
        <v>0.588910133843212</v>
      </c>
      <c r="L75" s="66" t="n">
        <f aca="false">IF(OR(K75="",J75=""),"",(J75-K75)*100)</f>
        <v>6.39979336990017</v>
      </c>
      <c r="M75" s="36" t="n">
        <v>3.8996591139679</v>
      </c>
      <c r="N75" s="36" t="n">
        <v>2.06812190543644</v>
      </c>
      <c r="O75" s="36" t="n">
        <f aca="false">SQRT(M75^2+N75^2)</f>
        <v>4.41412159108683</v>
      </c>
      <c r="P75" s="55" t="n">
        <f aca="false">IF(J75="","",MAX(0,J75-1.96*O75/100))</f>
        <v>0.566391284356912</v>
      </c>
      <c r="Q75" s="55" t="n">
        <f aca="false">IF(J75="","",MIN(1,J75+1.96*O75/100))</f>
        <v>0.739424850727516</v>
      </c>
      <c r="R75" s="32" t="str">
        <f aca="false">IF(L75="","",IF(ABS(L75)&lt;=O75,"Yes","No"))</f>
        <v>No</v>
      </c>
      <c r="S75" s="32" t="str">
        <f aca="false">IF(L75="","",IF(ABS(L75)&lt;=1.96*O75,"Yes","No"))</f>
        <v>Yes</v>
      </c>
      <c r="T75" s="54" t="n">
        <f aca="false">IF(D75="","",ROUND(SQRT(((D75+G75)*O75/100)^2+(J75*(D75+G75)*0.07897)^2),0))</f>
        <v>36</v>
      </c>
      <c r="U75" s="32"/>
    </row>
    <row r="76" customFormat="false" ht="15" hidden="false" customHeight="false" outlineLevel="0" collapsed="false">
      <c r="A76" s="32" t="s">
        <v>198</v>
      </c>
      <c r="B76" s="32" t="s">
        <v>200</v>
      </c>
      <c r="C76" s="32" t="s">
        <v>223</v>
      </c>
      <c r="D76" s="54" t="n">
        <v>403</v>
      </c>
      <c r="E76" s="54" t="n">
        <v>391</v>
      </c>
      <c r="F76" s="65" t="n">
        <f aca="false">IF(E76="","",D76-E76)</f>
        <v>12</v>
      </c>
      <c r="G76" s="54" t="n">
        <v>214</v>
      </c>
      <c r="H76" s="54" t="n">
        <v>209</v>
      </c>
      <c r="I76" s="65" t="n">
        <f aca="false">IF(H76="","",G76-H76)</f>
        <v>5</v>
      </c>
      <c r="J76" s="55" t="n">
        <f aca="false">IF(OR(D76="",D76+G76=0),"",D76/(D76+G76))</f>
        <v>0.653160453808752</v>
      </c>
      <c r="K76" s="55" t="n">
        <f aca="false">IF(E76="","",E76/(E76+H76))</f>
        <v>0.651666666666667</v>
      </c>
      <c r="L76" s="66" t="n">
        <f aca="false">IF(OR(K76="",J76=""),"",(J76-K76)*100)</f>
        <v>0.149378714208537</v>
      </c>
      <c r="M76" s="36" t="n">
        <v>3.8996591139679</v>
      </c>
      <c r="N76" s="36" t="n">
        <v>2.06812190543644</v>
      </c>
      <c r="O76" s="36" t="n">
        <f aca="false">SQRT(M76^2+N76^2)</f>
        <v>4.41412159108683</v>
      </c>
      <c r="P76" s="55" t="n">
        <f aca="false">IF(J76="","",MAX(0,J76-1.96*O76/100))</f>
        <v>0.56664367062345</v>
      </c>
      <c r="Q76" s="55" t="n">
        <f aca="false">IF(J76="","",MIN(1,J76+1.96*O76/100))</f>
        <v>0.739677236994054</v>
      </c>
      <c r="R76" s="32" t="str">
        <f aca="false">IF(L76="","",IF(ABS(L76)&lt;=O76,"Yes","No"))</f>
        <v>Yes</v>
      </c>
      <c r="S76" s="32" t="str">
        <f aca="false">IF(L76="","",IF(ABS(L76)&lt;=1.96*O76,"Yes","No"))</f>
        <v>Yes</v>
      </c>
      <c r="T76" s="54" t="n">
        <f aca="false">IF(D76="","",ROUND(SQRT(((D76+G76)*O76/100)^2+(J76*(D76+G76)*0.07897)^2),0))</f>
        <v>42</v>
      </c>
      <c r="U76" s="32"/>
    </row>
    <row r="77" customFormat="false" ht="15" hidden="false" customHeight="false" outlineLevel="0" collapsed="false">
      <c r="A77" s="32" t="s">
        <v>198</v>
      </c>
      <c r="B77" s="32" t="s">
        <v>200</v>
      </c>
      <c r="C77" s="32" t="s">
        <v>224</v>
      </c>
      <c r="D77" s="54" t="n">
        <v>497</v>
      </c>
      <c r="E77" s="54" t="n">
        <v>427</v>
      </c>
      <c r="F77" s="65" t="n">
        <f aca="false">IF(E77="","",D77-E77)</f>
        <v>70</v>
      </c>
      <c r="G77" s="54" t="n">
        <v>251</v>
      </c>
      <c r="H77" s="54" t="n">
        <v>242</v>
      </c>
      <c r="I77" s="65" t="n">
        <f aca="false">IF(H77="","",G77-H77)</f>
        <v>9</v>
      </c>
      <c r="J77" s="55" t="n">
        <f aca="false">IF(OR(D77="",D77+G77=0),"",D77/(D77+G77))</f>
        <v>0.664438502673797</v>
      </c>
      <c r="K77" s="55" t="n">
        <f aca="false">IF(E77="","",E77/(E77+H77))</f>
        <v>0.638266068759342</v>
      </c>
      <c r="L77" s="66" t="n">
        <f aca="false">IF(OR(K77="",J77=""),"",(J77-K77)*100)</f>
        <v>2.61724339144545</v>
      </c>
      <c r="M77" s="36" t="n">
        <v>3.8996591139679</v>
      </c>
      <c r="N77" s="36" t="n">
        <v>2.06812190543644</v>
      </c>
      <c r="O77" s="36" t="n">
        <f aca="false">SQRT(M77^2+N77^2)</f>
        <v>4.41412159108683</v>
      </c>
      <c r="P77" s="55" t="n">
        <f aca="false">IF(J77="","",MAX(0,J77-1.96*O77/100))</f>
        <v>0.577921719488495</v>
      </c>
      <c r="Q77" s="55" t="n">
        <f aca="false">IF(J77="","",MIN(1,J77+1.96*O77/100))</f>
        <v>0.750955285859099</v>
      </c>
      <c r="R77" s="32" t="str">
        <f aca="false">IF(L77="","",IF(ABS(L77)&lt;=O77,"Yes","No"))</f>
        <v>Yes</v>
      </c>
      <c r="S77" s="32" t="str">
        <f aca="false">IF(L77="","",IF(ABS(L77)&lt;=1.96*O77,"Yes","No"))</f>
        <v>Yes</v>
      </c>
      <c r="T77" s="54" t="n">
        <f aca="false">IF(D77="","",ROUND(SQRT(((D77+G77)*O77/100)^2+(J77*(D77+G77)*0.07897)^2),0))</f>
        <v>51</v>
      </c>
      <c r="U77" s="32"/>
    </row>
    <row r="78" customFormat="false" ht="15" hidden="false" customHeight="false" outlineLevel="0" collapsed="false">
      <c r="A78" s="32" t="s">
        <v>198</v>
      </c>
      <c r="B78" s="32" t="s">
        <v>200</v>
      </c>
      <c r="C78" s="32" t="s">
        <v>225</v>
      </c>
      <c r="D78" s="54" t="n">
        <v>346</v>
      </c>
      <c r="E78" s="54" t="n">
        <v>288</v>
      </c>
      <c r="F78" s="65" t="n">
        <f aca="false">IF(E78="","",D78-E78)</f>
        <v>58</v>
      </c>
      <c r="G78" s="54" t="n">
        <v>160</v>
      </c>
      <c r="H78" s="54" t="n">
        <v>176</v>
      </c>
      <c r="I78" s="65" t="n">
        <f aca="false">IF(H78="","",G78-H78)</f>
        <v>-16</v>
      </c>
      <c r="J78" s="55" t="n">
        <f aca="false">IF(OR(D78="",D78+G78=0),"",D78/(D78+G78))</f>
        <v>0.683794466403162</v>
      </c>
      <c r="K78" s="55" t="n">
        <f aca="false">IF(E78="","",E78/(E78+H78))</f>
        <v>0.620689655172414</v>
      </c>
      <c r="L78" s="66" t="n">
        <f aca="false">IF(OR(K78="",J78=""),"",(J78-K78)*100)</f>
        <v>6.31048112307483</v>
      </c>
      <c r="M78" s="36" t="n">
        <v>6.12439477701019</v>
      </c>
      <c r="N78" s="36" t="n">
        <v>2.06812190543644</v>
      </c>
      <c r="O78" s="36" t="n">
        <f aca="false">SQRT(M78^2+N78^2)</f>
        <v>6.46415807359441</v>
      </c>
      <c r="P78" s="55" t="n">
        <f aca="false">IF(J78="","",MAX(0,J78-1.96*O78/100))</f>
        <v>0.557096968160712</v>
      </c>
      <c r="Q78" s="55" t="n">
        <f aca="false">IF(J78="","",MIN(1,J78+1.96*O78/100))</f>
        <v>0.810491964645613</v>
      </c>
      <c r="R78" s="32" t="str">
        <f aca="false">IF(L78="","",IF(ABS(L78)&lt;=O78,"Yes","No"))</f>
        <v>Yes</v>
      </c>
      <c r="S78" s="32" t="str">
        <f aca="false">IF(L78="","",IF(ABS(L78)&lt;=1.96*O78,"Yes","No"))</f>
        <v>Yes</v>
      </c>
      <c r="T78" s="54" t="n">
        <f aca="false">IF(D78="","",ROUND(SQRT(((D78+G78)*O78/100)^2+(J78*(D78+G78)*0.12018)^2),0))</f>
        <v>53</v>
      </c>
      <c r="U78" s="32"/>
    </row>
    <row r="79" customFormat="false" ht="15" hidden="false" customHeight="false" outlineLevel="0" collapsed="false">
      <c r="A79" s="32" t="s">
        <v>198</v>
      </c>
      <c r="B79" s="32" t="s">
        <v>200</v>
      </c>
      <c r="C79" s="32" t="s">
        <v>226</v>
      </c>
      <c r="D79" s="54" t="n">
        <v>378</v>
      </c>
      <c r="E79" s="54" t="n">
        <v>283</v>
      </c>
      <c r="F79" s="65" t="n">
        <f aca="false">IF(E79="","",D79-E79)</f>
        <v>95</v>
      </c>
      <c r="G79" s="54" t="n">
        <v>167</v>
      </c>
      <c r="H79" s="54" t="n">
        <v>158</v>
      </c>
      <c r="I79" s="65" t="n">
        <f aca="false">IF(H79="","",G79-H79)</f>
        <v>9</v>
      </c>
      <c r="J79" s="55" t="n">
        <f aca="false">IF(OR(D79="",D79+G79=0),"",D79/(D79+G79))</f>
        <v>0.693577981651376</v>
      </c>
      <c r="K79" s="55" t="n">
        <f aca="false">IF(E79="","",E79/(E79+H79))</f>
        <v>0.64172335600907</v>
      </c>
      <c r="L79" s="66" t="n">
        <f aca="false">IF(OR(K79="",J79=""),"",(J79-K79)*100)</f>
        <v>5.18546256423059</v>
      </c>
      <c r="M79" s="36" t="n">
        <v>3.8996591139679</v>
      </c>
      <c r="N79" s="36" t="n">
        <v>2.06812190543644</v>
      </c>
      <c r="O79" s="36" t="n">
        <f aca="false">SQRT(M79^2+N79^2)</f>
        <v>4.41412159108683</v>
      </c>
      <c r="P79" s="55" t="n">
        <f aca="false">IF(J79="","",MAX(0,J79-1.96*O79/100))</f>
        <v>0.607061198466074</v>
      </c>
      <c r="Q79" s="55" t="n">
        <f aca="false">IF(J79="","",MIN(1,J79+1.96*O79/100))</f>
        <v>0.780094764836678</v>
      </c>
      <c r="R79" s="32" t="str">
        <f aca="false">IF(L79="","",IF(ABS(L79)&lt;=O79,"Yes","No"))</f>
        <v>No</v>
      </c>
      <c r="S79" s="32" t="str">
        <f aca="false">IF(L79="","",IF(ABS(L79)&lt;=1.96*O79,"Yes","No"))</f>
        <v>Yes</v>
      </c>
      <c r="T79" s="54" t="n">
        <f aca="false">IF(D79="","",ROUND(SQRT(((D79+G79)*O79/100)^2+(J79*(D79+G79)*0.07897)^2),0))</f>
        <v>38</v>
      </c>
      <c r="U79" s="32"/>
    </row>
    <row r="80" customFormat="false" ht="15" hidden="false" customHeight="false" outlineLevel="0" collapsed="false">
      <c r="A80" s="32" t="s">
        <v>198</v>
      </c>
      <c r="B80" s="32" t="s">
        <v>200</v>
      </c>
      <c r="C80" s="32" t="s">
        <v>227</v>
      </c>
      <c r="D80" s="54" t="n">
        <v>536</v>
      </c>
      <c r="E80" s="54" t="n">
        <v>474</v>
      </c>
      <c r="F80" s="65" t="n">
        <f aca="false">IF(E80="","",D80-E80)</f>
        <v>62</v>
      </c>
      <c r="G80" s="54" t="n">
        <v>279</v>
      </c>
      <c r="H80" s="54" t="n">
        <v>300</v>
      </c>
      <c r="I80" s="65" t="n">
        <f aca="false">IF(H80="","",G80-H80)</f>
        <v>-21</v>
      </c>
      <c r="J80" s="55" t="n">
        <f aca="false">IF(OR(D80="",D80+G80=0),"",D80/(D80+G80))</f>
        <v>0.657668711656442</v>
      </c>
      <c r="K80" s="55" t="n">
        <f aca="false">IF(E80="","",E80/(E80+H80))</f>
        <v>0.612403100775194</v>
      </c>
      <c r="L80" s="66" t="n">
        <f aca="false">IF(OR(K80="",J80=""),"",(J80-K80)*100)</f>
        <v>4.52656108812479</v>
      </c>
      <c r="M80" s="36" t="n">
        <v>3.8996591139679</v>
      </c>
      <c r="N80" s="36" t="n">
        <v>2.06812190543644</v>
      </c>
      <c r="O80" s="36" t="n">
        <f aca="false">SQRT(M80^2+N80^2)</f>
        <v>4.41412159108683</v>
      </c>
      <c r="P80" s="55" t="n">
        <f aca="false">IF(J80="","",MAX(0,J80-1.96*O80/100))</f>
        <v>0.57115192847114</v>
      </c>
      <c r="Q80" s="55" t="n">
        <f aca="false">IF(J80="","",MIN(1,J80+1.96*O80/100))</f>
        <v>0.744185494841744</v>
      </c>
      <c r="R80" s="32" t="str">
        <f aca="false">IF(L80="","",IF(ABS(L80)&lt;=O80,"Yes","No"))</f>
        <v>No</v>
      </c>
      <c r="S80" s="32" t="str">
        <f aca="false">IF(L80="","",IF(ABS(L80)&lt;=1.96*O80,"Yes","No"))</f>
        <v>Yes</v>
      </c>
      <c r="T80" s="54" t="n">
        <f aca="false">IF(D80="","",ROUND(SQRT(((D80+G80)*O80/100)^2+(J80*(D80+G80)*0.07897)^2),0))</f>
        <v>56</v>
      </c>
      <c r="U80" s="32"/>
    </row>
    <row r="81" customFormat="false" ht="15" hidden="false" customHeight="false" outlineLevel="0" collapsed="false">
      <c r="A81" s="32" t="s">
        <v>198</v>
      </c>
      <c r="B81" s="32" t="s">
        <v>200</v>
      </c>
      <c r="C81" s="32" t="s">
        <v>228</v>
      </c>
      <c r="D81" s="54" t="n">
        <v>345</v>
      </c>
      <c r="E81" s="54" t="n">
        <v>346</v>
      </c>
      <c r="F81" s="65" t="n">
        <f aca="false">IF(E81="","",D81-E81)</f>
        <v>-1</v>
      </c>
      <c r="G81" s="54" t="n">
        <v>166</v>
      </c>
      <c r="H81" s="54" t="n">
        <v>146</v>
      </c>
      <c r="I81" s="65" t="n">
        <f aca="false">IF(H81="","",G81-H81)</f>
        <v>20</v>
      </c>
      <c r="J81" s="55" t="n">
        <f aca="false">IF(OR(D81="",D81+G81=0),"",D81/(D81+G81))</f>
        <v>0.675146771037182</v>
      </c>
      <c r="K81" s="55" t="n">
        <f aca="false">IF(E81="","",E81/(E81+H81))</f>
        <v>0.703252032520325</v>
      </c>
      <c r="L81" s="66" t="n">
        <f aca="false">IF(OR(K81="",J81=""),"",(J81-K81)*100)</f>
        <v>-2.81052614831432</v>
      </c>
      <c r="M81" s="36" t="n">
        <v>6.12439477701019</v>
      </c>
      <c r="N81" s="36" t="n">
        <v>2.06812190543644</v>
      </c>
      <c r="O81" s="36" t="n">
        <f aca="false">SQRT(M81^2+N81^2)</f>
        <v>6.46415807359441</v>
      </c>
      <c r="P81" s="55" t="n">
        <f aca="false">IF(J81="","",MAX(0,J81-1.96*O81/100))</f>
        <v>0.548449272794732</v>
      </c>
      <c r="Q81" s="55" t="n">
        <f aca="false">IF(J81="","",MIN(1,J81+1.96*O81/100))</f>
        <v>0.801844269279632</v>
      </c>
      <c r="R81" s="32" t="str">
        <f aca="false">IF(L81="","",IF(ABS(L81)&lt;=O81,"Yes","No"))</f>
        <v>Yes</v>
      </c>
      <c r="S81" s="32" t="str">
        <f aca="false">IF(L81="","",IF(ABS(L81)&lt;=1.96*O81,"Yes","No"))</f>
        <v>Yes</v>
      </c>
      <c r="T81" s="54" t="n">
        <f aca="false">IF(D81="","",ROUND(SQRT(((D81+G81)*O81/100)^2+(J81*(D81+G81)*0.12018)^2),0))</f>
        <v>53</v>
      </c>
      <c r="U81" s="32"/>
    </row>
    <row r="82" customFormat="false" ht="15" hidden="false" customHeight="false" outlineLevel="0" collapsed="false">
      <c r="A82" s="32" t="s">
        <v>198</v>
      </c>
      <c r="B82" s="32" t="s">
        <v>200</v>
      </c>
      <c r="C82" s="32" t="s">
        <v>229</v>
      </c>
      <c r="D82" s="54" t="n">
        <v>383</v>
      </c>
      <c r="E82" s="54" t="n">
        <v>410</v>
      </c>
      <c r="F82" s="65" t="n">
        <f aca="false">IF(E82="","",D82-E82)</f>
        <v>-27</v>
      </c>
      <c r="G82" s="54" t="n">
        <v>221</v>
      </c>
      <c r="H82" s="54" t="n">
        <v>212</v>
      </c>
      <c r="I82" s="65" t="n">
        <f aca="false">IF(H82="","",G82-H82)</f>
        <v>9</v>
      </c>
      <c r="J82" s="55" t="n">
        <f aca="false">IF(OR(D82="",D82+G82=0),"",D82/(D82+G82))</f>
        <v>0.634105960264901</v>
      </c>
      <c r="K82" s="55" t="n">
        <f aca="false">IF(E82="","",E82/(E82+H82))</f>
        <v>0.659163987138264</v>
      </c>
      <c r="L82" s="66" t="n">
        <f aca="false">IF(OR(K82="",J82=""),"",(J82-K82)*100)</f>
        <v>-2.5058026873363</v>
      </c>
      <c r="M82" s="36" t="n">
        <v>3.8996591139679</v>
      </c>
      <c r="N82" s="36" t="n">
        <v>2.06812190543644</v>
      </c>
      <c r="O82" s="36" t="n">
        <f aca="false">SQRT(M82^2+N82^2)</f>
        <v>4.41412159108683</v>
      </c>
      <c r="P82" s="55" t="n">
        <f aca="false">IF(J82="","",MAX(0,J82-1.96*O82/100))</f>
        <v>0.547589177079599</v>
      </c>
      <c r="Q82" s="55" t="n">
        <f aca="false">IF(J82="","",MIN(1,J82+1.96*O82/100))</f>
        <v>0.720622743450203</v>
      </c>
      <c r="R82" s="32" t="str">
        <f aca="false">IF(L82="","",IF(ABS(L82)&lt;=O82,"Yes","No"))</f>
        <v>Yes</v>
      </c>
      <c r="S82" s="32" t="str">
        <f aca="false">IF(L82="","",IF(ABS(L82)&lt;=1.96*O82,"Yes","No"))</f>
        <v>Yes</v>
      </c>
      <c r="T82" s="54" t="n">
        <f aca="false">IF(D82="","",ROUND(SQRT(((D82+G82)*O82/100)^2+(J82*(D82+G82)*0.07897)^2),0))</f>
        <v>40</v>
      </c>
      <c r="U82" s="32"/>
    </row>
    <row r="83" customFormat="false" ht="15" hidden="false" customHeight="false" outlineLevel="0" collapsed="false">
      <c r="A83" s="32" t="s">
        <v>198</v>
      </c>
      <c r="B83" s="32" t="s">
        <v>200</v>
      </c>
      <c r="C83" s="32" t="s">
        <v>230</v>
      </c>
      <c r="D83" s="54" t="n">
        <v>422</v>
      </c>
      <c r="E83" s="54" t="n">
        <v>446</v>
      </c>
      <c r="F83" s="65" t="n">
        <f aca="false">IF(E83="","",D83-E83)</f>
        <v>-24</v>
      </c>
      <c r="G83" s="54" t="n">
        <v>255</v>
      </c>
      <c r="H83" s="54" t="n">
        <v>239</v>
      </c>
      <c r="I83" s="65" t="n">
        <f aca="false">IF(H83="","",G83-H83)</f>
        <v>16</v>
      </c>
      <c r="J83" s="55" t="n">
        <f aca="false">IF(OR(D83="",D83+G83=0),"",D83/(D83+G83))</f>
        <v>0.623338257016248</v>
      </c>
      <c r="K83" s="55" t="n">
        <f aca="false">IF(E83="","",E83/(E83+H83))</f>
        <v>0.651094890510949</v>
      </c>
      <c r="L83" s="66" t="n">
        <f aca="false">IF(OR(K83="",J83=""),"",(J83-K83)*100)</f>
        <v>-2.77566334947008</v>
      </c>
      <c r="M83" s="36" t="n">
        <v>3.8996591139679</v>
      </c>
      <c r="N83" s="36" t="n">
        <v>2.06812190543644</v>
      </c>
      <c r="O83" s="36" t="n">
        <f aca="false">SQRT(M83^2+N83^2)</f>
        <v>4.41412159108683</v>
      </c>
      <c r="P83" s="55" t="n">
        <f aca="false">IF(J83="","",MAX(0,J83-1.96*O83/100))</f>
        <v>0.536821473830946</v>
      </c>
      <c r="Q83" s="55" t="n">
        <f aca="false">IF(J83="","",MIN(1,J83+1.96*O83/100))</f>
        <v>0.70985504020155</v>
      </c>
      <c r="R83" s="32" t="str">
        <f aca="false">IF(L83="","",IF(ABS(L83)&lt;=O83,"Yes","No"))</f>
        <v>Yes</v>
      </c>
      <c r="S83" s="32" t="str">
        <f aca="false">IF(L83="","",IF(ABS(L83)&lt;=1.96*O83,"Yes","No"))</f>
        <v>Yes</v>
      </c>
      <c r="T83" s="54" t="n">
        <f aca="false">IF(D83="","",ROUND(SQRT(((D83+G83)*O83/100)^2+(J83*(D83+G83)*0.07897)^2),0))</f>
        <v>45</v>
      </c>
      <c r="U83" s="32"/>
    </row>
    <row r="84" customFormat="false" ht="15" hidden="false" customHeight="false" outlineLevel="0" collapsed="false">
      <c r="A84" s="32" t="s">
        <v>198</v>
      </c>
      <c r="B84" s="32" t="s">
        <v>200</v>
      </c>
      <c r="C84" s="32" t="s">
        <v>231</v>
      </c>
      <c r="D84" s="54" t="n">
        <v>332</v>
      </c>
      <c r="E84" s="54"/>
      <c r="F84" s="65" t="str">
        <f aca="false">IF(E84="","",D84-E84)</f>
        <v/>
      </c>
      <c r="G84" s="54" t="n">
        <v>202</v>
      </c>
      <c r="H84" s="54"/>
      <c r="I84" s="65" t="str">
        <f aca="false">IF(H84="","",G84-H84)</f>
        <v/>
      </c>
      <c r="J84" s="55" t="n">
        <f aca="false">IF(OR(D84="",D84+G84=0),"",D84/(D84+G84))</f>
        <v>0.621722846441948</v>
      </c>
      <c r="K84" s="55" t="str">
        <f aca="false">IF(E84="","",E84/(E84+H84))</f>
        <v/>
      </c>
      <c r="L84" s="66" t="str">
        <f aca="false">IF(OR(K84="",J84=""),"",(J84-K84)*100)</f>
        <v/>
      </c>
      <c r="M84" s="36" t="n">
        <v>3.8996591139679</v>
      </c>
      <c r="N84" s="36" t="n">
        <v>2.06812190543644</v>
      </c>
      <c r="O84" s="36" t="n">
        <f aca="false">SQRT(M84^2+N84^2)</f>
        <v>4.41412159108683</v>
      </c>
      <c r="P84" s="55" t="n">
        <f aca="false">IF(J84="","",MAX(0,J84-1.96*O84/100))</f>
        <v>0.535206063256646</v>
      </c>
      <c r="Q84" s="55" t="n">
        <f aca="false">IF(J84="","",MIN(1,J84+1.96*O84/100))</f>
        <v>0.708239629627249</v>
      </c>
      <c r="R84" s="32" t="str">
        <f aca="false">IF(L84="","",IF(ABS(L84)&lt;=O84,"Yes","No"))</f>
        <v/>
      </c>
      <c r="S84" s="32" t="str">
        <f aca="false">IF(L84="","",IF(ABS(L84)&lt;=1.96*O84,"Yes","No"))</f>
        <v/>
      </c>
      <c r="T84" s="54" t="n">
        <f aca="false">IF(D84="","",ROUND(SQRT(((D84+G84)*O84/100)^2+(J84*(D84+G84)*0.07897)^2),0))</f>
        <v>35</v>
      </c>
      <c r="U84" s="32" t="s">
        <v>735</v>
      </c>
    </row>
    <row r="85" customFormat="false" ht="15" hidden="false" customHeight="false" outlineLevel="0" collapsed="false">
      <c r="A85" s="32" t="s">
        <v>198</v>
      </c>
      <c r="B85" s="32" t="s">
        <v>200</v>
      </c>
      <c r="C85" s="32" t="s">
        <v>233</v>
      </c>
      <c r="D85" s="54" t="n">
        <v>716</v>
      </c>
      <c r="E85" s="54"/>
      <c r="F85" s="65" t="str">
        <f aca="false">IF(E85="","",D85-E85)</f>
        <v/>
      </c>
      <c r="G85" s="54" t="n">
        <v>439</v>
      </c>
      <c r="H85" s="54"/>
      <c r="I85" s="65" t="str">
        <f aca="false">IF(H85="","",G85-H85)</f>
        <v/>
      </c>
      <c r="J85" s="55" t="n">
        <f aca="false">IF(OR(D85="",D85+G85=0),"",D85/(D85+G85))</f>
        <v>0.61991341991342</v>
      </c>
      <c r="K85" s="55" t="str">
        <f aca="false">IF(E85="","",E85/(E85+H85))</f>
        <v/>
      </c>
      <c r="L85" s="66" t="str">
        <f aca="false">IF(OR(K85="",J85=""),"",(J85-K85)*100)</f>
        <v/>
      </c>
      <c r="M85" s="36" t="n">
        <v>3.13002569138266</v>
      </c>
      <c r="N85" s="36" t="n">
        <v>2.06812190543644</v>
      </c>
      <c r="O85" s="36" t="n">
        <f aca="false">SQRT(M85^2+N85^2)</f>
        <v>3.75155821552346</v>
      </c>
      <c r="P85" s="55" t="n">
        <f aca="false">IF(J85="","",MAX(0,J85-1.96*O85/100))</f>
        <v>0.54638287888916</v>
      </c>
      <c r="Q85" s="55" t="n">
        <f aca="false">IF(J85="","",MIN(1,J85+1.96*O85/100))</f>
        <v>0.69344396093768</v>
      </c>
      <c r="R85" s="32" t="str">
        <f aca="false">IF(L85="","",IF(ABS(L85)&lt;=O85,"Yes","No"))</f>
        <v/>
      </c>
      <c r="S85" s="32" t="str">
        <f aca="false">IF(L85="","",IF(ABS(L85)&lt;=1.96*O85,"Yes","No"))</f>
        <v/>
      </c>
      <c r="T85" s="54" t="n">
        <f aca="false">IF(D85="","",ROUND(SQRT(((D85+G85)*O85/100)^2+(J85*(D85+G85)*0.07933)^2),0))</f>
        <v>71</v>
      </c>
      <c r="U85" s="32" t="s">
        <v>735</v>
      </c>
    </row>
    <row r="86" customFormat="false" ht="15" hidden="false" customHeight="false" outlineLevel="0" collapsed="false">
      <c r="A86" s="32" t="s">
        <v>198</v>
      </c>
      <c r="B86" s="32" t="s">
        <v>200</v>
      </c>
      <c r="C86" s="32" t="s">
        <v>235</v>
      </c>
      <c r="D86" s="54" t="n">
        <v>388</v>
      </c>
      <c r="E86" s="54" t="n">
        <v>410</v>
      </c>
      <c r="F86" s="65" t="n">
        <f aca="false">IF(E86="","",D86-E86)</f>
        <v>-22</v>
      </c>
      <c r="G86" s="54" t="n">
        <v>178</v>
      </c>
      <c r="H86" s="54" t="n">
        <v>165</v>
      </c>
      <c r="I86" s="65" t="n">
        <f aca="false">IF(H86="","",G86-H86)</f>
        <v>13</v>
      </c>
      <c r="J86" s="55" t="n">
        <f aca="false">IF(OR(D86="",D86+G86=0),"",D86/(D86+G86))</f>
        <v>0.685512367491166</v>
      </c>
      <c r="K86" s="55" t="n">
        <f aca="false">IF(E86="","",E86/(E86+H86))</f>
        <v>0.71304347826087</v>
      </c>
      <c r="L86" s="66" t="n">
        <f aca="false">IF(OR(K86="",J86=""),"",(J86-K86)*100)</f>
        <v>-2.75311107697035</v>
      </c>
      <c r="M86" s="36" t="n">
        <v>3.8996591139679</v>
      </c>
      <c r="N86" s="36" t="n">
        <v>2.06812190543644</v>
      </c>
      <c r="O86" s="36" t="n">
        <f aca="false">SQRT(M86^2+N86^2)</f>
        <v>4.41412159108683</v>
      </c>
      <c r="P86" s="55" t="n">
        <f aca="false">IF(J86="","",MAX(0,J86-1.96*O86/100))</f>
        <v>0.598995584305864</v>
      </c>
      <c r="Q86" s="55" t="n">
        <f aca="false">IF(J86="","",MIN(1,J86+1.96*O86/100))</f>
        <v>0.772029150676468</v>
      </c>
      <c r="R86" s="32" t="str">
        <f aca="false">IF(L86="","",IF(ABS(L86)&lt;=O86,"Yes","No"))</f>
        <v>Yes</v>
      </c>
      <c r="S86" s="32" t="str">
        <f aca="false">IF(L86="","",IF(ABS(L86)&lt;=1.96*O86,"Yes","No"))</f>
        <v>Yes</v>
      </c>
      <c r="T86" s="54" t="n">
        <f aca="false">IF(D86="","",ROUND(SQRT(((D86+G86)*O86/100)^2+(J86*(D86+G86)*0.07897)^2),0))</f>
        <v>40</v>
      </c>
      <c r="U86" s="32"/>
    </row>
    <row r="87" customFormat="false" ht="15" hidden="false" customHeight="false" outlineLevel="0" collapsed="false">
      <c r="A87" s="32" t="s">
        <v>198</v>
      </c>
      <c r="B87" s="32" t="s">
        <v>200</v>
      </c>
      <c r="C87" s="32" t="s">
        <v>236</v>
      </c>
      <c r="D87" s="54" t="n">
        <v>465</v>
      </c>
      <c r="E87" s="54" t="n">
        <v>483</v>
      </c>
      <c r="F87" s="65" t="n">
        <f aca="false">IF(E87="","",D87-E87)</f>
        <v>-18</v>
      </c>
      <c r="G87" s="54" t="n">
        <v>270</v>
      </c>
      <c r="H87" s="54" t="n">
        <v>278</v>
      </c>
      <c r="I87" s="65" t="n">
        <f aca="false">IF(H87="","",G87-H87)</f>
        <v>-8</v>
      </c>
      <c r="J87" s="55" t="n">
        <f aca="false">IF(OR(D87="",D87+G87=0),"",D87/(D87+G87))</f>
        <v>0.63265306122449</v>
      </c>
      <c r="K87" s="55" t="n">
        <f aca="false">IF(E87="","",E87/(E87+H87))</f>
        <v>0.634691195795007</v>
      </c>
      <c r="L87" s="66" t="n">
        <f aca="false">IF(OR(K87="",J87=""),"",(J87-K87)*100)</f>
        <v>-0.203813457051671</v>
      </c>
      <c r="M87" s="36" t="n">
        <v>3.8996591139679</v>
      </c>
      <c r="N87" s="36" t="n">
        <v>2.06812190543644</v>
      </c>
      <c r="O87" s="36" t="n">
        <f aca="false">SQRT(M87^2+N87^2)</f>
        <v>4.41412159108683</v>
      </c>
      <c r="P87" s="55" t="n">
        <f aca="false">IF(J87="","",MAX(0,J87-1.96*O87/100))</f>
        <v>0.546136278039188</v>
      </c>
      <c r="Q87" s="55" t="n">
        <f aca="false">IF(J87="","",MIN(1,J87+1.96*O87/100))</f>
        <v>0.719169844409792</v>
      </c>
      <c r="R87" s="32" t="str">
        <f aca="false">IF(L87="","",IF(ABS(L87)&lt;=O87,"Yes","No"))</f>
        <v>Yes</v>
      </c>
      <c r="S87" s="32" t="str">
        <f aca="false">IF(L87="","",IF(ABS(L87)&lt;=1.96*O87,"Yes","No"))</f>
        <v>Yes</v>
      </c>
      <c r="T87" s="54" t="n">
        <f aca="false">IF(D87="","",ROUND(SQRT(((D87+G87)*O87/100)^2+(J87*(D87+G87)*0.07897)^2),0))</f>
        <v>49</v>
      </c>
      <c r="U87" s="32"/>
    </row>
    <row r="88" customFormat="false" ht="15" hidden="false" customHeight="false" outlineLevel="0" collapsed="false">
      <c r="A88" s="32" t="s">
        <v>198</v>
      </c>
      <c r="B88" s="32" t="s">
        <v>200</v>
      </c>
      <c r="C88" s="32" t="s">
        <v>237</v>
      </c>
      <c r="D88" s="54" t="n">
        <v>13</v>
      </c>
      <c r="E88" s="54"/>
      <c r="F88" s="65" t="str">
        <f aca="false">IF(E88="","",D88-E88)</f>
        <v/>
      </c>
      <c r="G88" s="54" t="n">
        <v>7</v>
      </c>
      <c r="H88" s="54"/>
      <c r="I88" s="65" t="str">
        <f aca="false">IF(H88="","",G88-H88)</f>
        <v/>
      </c>
      <c r="J88" s="55" t="n">
        <f aca="false">IF(OR(D88="",D88+G88=0),"",D88/(D88+G88))</f>
        <v>0.65</v>
      </c>
      <c r="K88" s="55" t="str">
        <f aca="false">IF(E88="","",E88/(E88+H88))</f>
        <v/>
      </c>
      <c r="L88" s="66" t="str">
        <f aca="false">IF(OR(K88="",J88=""),"",(J88-K88)*100)</f>
        <v/>
      </c>
      <c r="M88" s="36" t="n">
        <v>6.12439477701019</v>
      </c>
      <c r="N88" s="36" t="n">
        <v>2.06812190543644</v>
      </c>
      <c r="O88" s="36" t="n">
        <f aca="false">SQRT(M88^2+N88^2)</f>
        <v>6.46415807359441</v>
      </c>
      <c r="P88" s="55" t="n">
        <f aca="false">IF(J88="","",MAX(0,J88-1.96*O88/100))</f>
        <v>0.52330250175755</v>
      </c>
      <c r="Q88" s="55" t="n">
        <f aca="false">IF(J88="","",MIN(1,J88+1.96*O88/100))</f>
        <v>0.77669749824245</v>
      </c>
      <c r="R88" s="32" t="str">
        <f aca="false">IF(L88="","",IF(ABS(L88)&lt;=O88,"Yes","No"))</f>
        <v/>
      </c>
      <c r="S88" s="32" t="str">
        <f aca="false">IF(L88="","",IF(ABS(L88)&lt;=1.96*O88,"Yes","No"))</f>
        <v/>
      </c>
      <c r="T88" s="54" t="n">
        <f aca="false">IF(D88="","",ROUND(SQRT(((D88+G88)*O88/100)^2+(J88*(D88+G88)*0.12018)^2),0))</f>
        <v>2</v>
      </c>
      <c r="U88" s="32" t="s">
        <v>735</v>
      </c>
    </row>
    <row r="89" customFormat="false" ht="15" hidden="false" customHeight="false" outlineLevel="0" collapsed="false">
      <c r="A89" s="32" t="s">
        <v>198</v>
      </c>
      <c r="B89" s="32" t="s">
        <v>200</v>
      </c>
      <c r="C89" s="32" t="s">
        <v>238</v>
      </c>
      <c r="D89" s="54" t="n">
        <v>257</v>
      </c>
      <c r="E89" s="54" t="n">
        <v>212</v>
      </c>
      <c r="F89" s="65" t="n">
        <f aca="false">IF(E89="","",D89-E89)</f>
        <v>45</v>
      </c>
      <c r="G89" s="54" t="n">
        <v>138</v>
      </c>
      <c r="H89" s="54" t="n">
        <v>155</v>
      </c>
      <c r="I89" s="65" t="n">
        <f aca="false">IF(H89="","",G89-H89)</f>
        <v>-17</v>
      </c>
      <c r="J89" s="55" t="n">
        <f aca="false">IF(OR(D89="",D89+G89=0),"",D89/(D89+G89))</f>
        <v>0.650632911392405</v>
      </c>
      <c r="K89" s="55" t="n">
        <f aca="false">IF(E89="","",E89/(E89+H89))</f>
        <v>0.577656675749319</v>
      </c>
      <c r="L89" s="66" t="n">
        <f aca="false">IF(OR(K89="",J89=""),"",(J89-K89)*100)</f>
        <v>7.29762356430863</v>
      </c>
      <c r="M89" s="36" t="n">
        <v>6.12439477701019</v>
      </c>
      <c r="N89" s="36" t="n">
        <v>2.06812190543644</v>
      </c>
      <c r="O89" s="36" t="n">
        <f aca="false">SQRT(M89^2+N89^2)</f>
        <v>6.46415807359441</v>
      </c>
      <c r="P89" s="55" t="n">
        <f aca="false">IF(J89="","",MAX(0,J89-1.96*O89/100))</f>
        <v>0.523935413149955</v>
      </c>
      <c r="Q89" s="55" t="n">
        <f aca="false">IF(J89="","",MIN(1,J89+1.96*O89/100))</f>
        <v>0.777330409634855</v>
      </c>
      <c r="R89" s="32" t="str">
        <f aca="false">IF(L89="","",IF(ABS(L89)&lt;=O89,"Yes","No"))</f>
        <v>No</v>
      </c>
      <c r="S89" s="32" t="str">
        <f aca="false">IF(L89="","",IF(ABS(L89)&lt;=1.96*O89,"Yes","No"))</f>
        <v>Yes</v>
      </c>
      <c r="T89" s="54" t="n">
        <f aca="false">IF(D89="","",ROUND(SQRT(((D89+G89)*O89/100)^2+(J89*(D89+G89)*0.12018)^2),0))</f>
        <v>40</v>
      </c>
      <c r="U89" s="32"/>
    </row>
    <row r="90" customFormat="false" ht="15" hidden="false" customHeight="false" outlineLevel="0" collapsed="false">
      <c r="A90" s="32" t="s">
        <v>198</v>
      </c>
      <c r="B90" s="32" t="s">
        <v>200</v>
      </c>
      <c r="C90" s="32" t="s">
        <v>239</v>
      </c>
      <c r="D90" s="54" t="n">
        <v>456</v>
      </c>
      <c r="E90" s="54" t="n">
        <v>384</v>
      </c>
      <c r="F90" s="65" t="n">
        <f aca="false">IF(E90="","",D90-E90)</f>
        <v>72</v>
      </c>
      <c r="G90" s="54" t="n">
        <v>182</v>
      </c>
      <c r="H90" s="54" t="n">
        <v>166</v>
      </c>
      <c r="I90" s="65" t="n">
        <f aca="false">IF(H90="","",G90-H90)</f>
        <v>16</v>
      </c>
      <c r="J90" s="55" t="n">
        <f aca="false">IF(OR(D90="",D90+G90=0),"",D90/(D90+G90))</f>
        <v>0.714733542319749</v>
      </c>
      <c r="K90" s="55" t="n">
        <f aca="false">IF(E90="","",E90/(E90+H90))</f>
        <v>0.698181818181818</v>
      </c>
      <c r="L90" s="66" t="n">
        <f aca="false">IF(OR(K90="",J90=""),"",(J90-K90)*100)</f>
        <v>1.65517241379309</v>
      </c>
      <c r="M90" s="36" t="n">
        <v>3.8996591139679</v>
      </c>
      <c r="N90" s="36" t="n">
        <v>2.06812190543644</v>
      </c>
      <c r="O90" s="36" t="n">
        <f aca="false">SQRT(M90^2+N90^2)</f>
        <v>4.41412159108683</v>
      </c>
      <c r="P90" s="55" t="n">
        <f aca="false">IF(J90="","",MAX(0,J90-1.96*O90/100))</f>
        <v>0.628216759134447</v>
      </c>
      <c r="Q90" s="55" t="n">
        <f aca="false">IF(J90="","",MIN(1,J90+1.96*O90/100))</f>
        <v>0.801250325505051</v>
      </c>
      <c r="R90" s="32" t="str">
        <f aca="false">IF(L90="","",IF(ABS(L90)&lt;=O90,"Yes","No"))</f>
        <v>Yes</v>
      </c>
      <c r="S90" s="32" t="str">
        <f aca="false">IF(L90="","",IF(ABS(L90)&lt;=1.96*O90,"Yes","No"))</f>
        <v>Yes</v>
      </c>
      <c r="T90" s="54" t="n">
        <f aca="false">IF(D90="","",ROUND(SQRT(((D90+G90)*O90/100)^2+(J90*(D90+G90)*0.07897)^2),0))</f>
        <v>46</v>
      </c>
      <c r="U90" s="32"/>
    </row>
    <row r="91" customFormat="false" ht="15" hidden="false" customHeight="false" outlineLevel="0" collapsed="false">
      <c r="A91" s="32" t="s">
        <v>198</v>
      </c>
      <c r="B91" s="32" t="s">
        <v>200</v>
      </c>
      <c r="C91" s="32" t="s">
        <v>240</v>
      </c>
      <c r="D91" s="54" t="n">
        <v>264</v>
      </c>
      <c r="E91" s="54" t="n">
        <v>254</v>
      </c>
      <c r="F91" s="65" t="n">
        <f aca="false">IF(E91="","",D91-E91)</f>
        <v>10</v>
      </c>
      <c r="G91" s="54" t="n">
        <v>162</v>
      </c>
      <c r="H91" s="54" t="n">
        <v>167</v>
      </c>
      <c r="I91" s="65" t="n">
        <f aca="false">IF(H91="","",G91-H91)</f>
        <v>-5</v>
      </c>
      <c r="J91" s="55" t="n">
        <f aca="false">IF(OR(D91="",D91+G91=0),"",D91/(D91+G91))</f>
        <v>0.619718309859155</v>
      </c>
      <c r="K91" s="55" t="n">
        <f aca="false">IF(E91="","",E91/(E91+H91))</f>
        <v>0.60332541567696</v>
      </c>
      <c r="L91" s="66" t="n">
        <f aca="false">IF(OR(K91="",J91=""),"",(J91-K91)*100)</f>
        <v>1.63928941821953</v>
      </c>
      <c r="M91" s="36" t="n">
        <v>6.12439477701019</v>
      </c>
      <c r="N91" s="36" t="n">
        <v>2.06812190543644</v>
      </c>
      <c r="O91" s="36" t="n">
        <f aca="false">SQRT(M91^2+N91^2)</f>
        <v>6.46415807359441</v>
      </c>
      <c r="P91" s="55" t="n">
        <f aca="false">IF(J91="","",MAX(0,J91-1.96*O91/100))</f>
        <v>0.493020811616705</v>
      </c>
      <c r="Q91" s="55" t="n">
        <f aca="false">IF(J91="","",MIN(1,J91+1.96*O91/100))</f>
        <v>0.746415808101605</v>
      </c>
      <c r="R91" s="32" t="str">
        <f aca="false">IF(L91="","",IF(ABS(L91)&lt;=O91,"Yes","No"))</f>
        <v>Yes</v>
      </c>
      <c r="S91" s="32" t="str">
        <f aca="false">IF(L91="","",IF(ABS(L91)&lt;=1.96*O91,"Yes","No"))</f>
        <v>Yes</v>
      </c>
      <c r="T91" s="54" t="n">
        <f aca="false">IF(D91="","",ROUND(SQRT(((D91+G91)*O91/100)^2+(J91*(D91+G91)*0.12018)^2),0))</f>
        <v>42</v>
      </c>
      <c r="U91" s="32"/>
    </row>
    <row r="92" customFormat="false" ht="15" hidden="false" customHeight="false" outlineLevel="0" collapsed="false">
      <c r="A92" s="32" t="s">
        <v>198</v>
      </c>
      <c r="B92" s="32" t="s">
        <v>200</v>
      </c>
      <c r="C92" s="32" t="s">
        <v>241</v>
      </c>
      <c r="D92" s="54" t="n">
        <v>286</v>
      </c>
      <c r="E92" s="54" t="n">
        <v>265</v>
      </c>
      <c r="F92" s="65" t="n">
        <f aca="false">IF(E92="","",D92-E92)</f>
        <v>21</v>
      </c>
      <c r="G92" s="54" t="n">
        <v>121</v>
      </c>
      <c r="H92" s="54" t="n">
        <v>121</v>
      </c>
      <c r="I92" s="65" t="n">
        <f aca="false">IF(H92="","",G92-H92)</f>
        <v>0</v>
      </c>
      <c r="J92" s="55" t="n">
        <f aca="false">IF(OR(D92="",D92+G92=0),"",D92/(D92+G92))</f>
        <v>0.702702702702703</v>
      </c>
      <c r="K92" s="55" t="n">
        <f aca="false">IF(E92="","",E92/(E92+H92))</f>
        <v>0.686528497409326</v>
      </c>
      <c r="L92" s="66" t="n">
        <f aca="false">IF(OR(K92="",J92=""),"",(J92-K92)*100)</f>
        <v>1.61742052933763</v>
      </c>
      <c r="M92" s="36" t="n">
        <v>6.12439477701019</v>
      </c>
      <c r="N92" s="36" t="n">
        <v>2.06812190543644</v>
      </c>
      <c r="O92" s="36" t="n">
        <f aca="false">SQRT(M92^2+N92^2)</f>
        <v>6.46415807359441</v>
      </c>
      <c r="P92" s="55" t="n">
        <f aca="false">IF(J92="","",MAX(0,J92-1.96*O92/100))</f>
        <v>0.576005204460252</v>
      </c>
      <c r="Q92" s="55" t="n">
        <f aca="false">IF(J92="","",MIN(1,J92+1.96*O92/100))</f>
        <v>0.829400200945153</v>
      </c>
      <c r="R92" s="32" t="str">
        <f aca="false">IF(L92="","",IF(ABS(L92)&lt;=O92,"Yes","No"))</f>
        <v>Yes</v>
      </c>
      <c r="S92" s="32" t="str">
        <f aca="false">IF(L92="","",IF(ABS(L92)&lt;=1.96*O92,"Yes","No"))</f>
        <v>Yes</v>
      </c>
      <c r="T92" s="54" t="n">
        <f aca="false">IF(D92="","",ROUND(SQRT(((D92+G92)*O92/100)^2+(J92*(D92+G92)*0.12018)^2),0))</f>
        <v>43</v>
      </c>
      <c r="U92" s="32"/>
    </row>
    <row r="93" customFormat="false" ht="15" hidden="false" customHeight="false" outlineLevel="0" collapsed="false">
      <c r="A93" s="32" t="s">
        <v>198</v>
      </c>
      <c r="B93" s="32" t="s">
        <v>200</v>
      </c>
      <c r="C93" s="32" t="s">
        <v>242</v>
      </c>
      <c r="D93" s="54" t="n">
        <v>209</v>
      </c>
      <c r="E93" s="54" t="n">
        <v>351</v>
      </c>
      <c r="F93" s="65" t="n">
        <f aca="false">IF(E93="","",D93-E93)</f>
        <v>-142</v>
      </c>
      <c r="G93" s="54" t="n">
        <v>126</v>
      </c>
      <c r="H93" s="54" t="n">
        <v>253</v>
      </c>
      <c r="I93" s="65" t="n">
        <f aca="false">IF(H93="","",G93-H93)</f>
        <v>-127</v>
      </c>
      <c r="J93" s="55" t="n">
        <f aca="false">IF(OR(D93="",D93+G93=0),"",D93/(D93+G93))</f>
        <v>0.623880597014925</v>
      </c>
      <c r="K93" s="55" t="n">
        <f aca="false">IF(E93="","",E93/(E93+H93))</f>
        <v>0.58112582781457</v>
      </c>
      <c r="L93" s="66" t="n">
        <f aca="false">IF(OR(K93="",J93=""),"",(J93-K93)*100)</f>
        <v>4.27547692003558</v>
      </c>
      <c r="M93" s="36" t="n">
        <v>6.12439477701019</v>
      </c>
      <c r="N93" s="36" t="n">
        <v>2.06812190543644</v>
      </c>
      <c r="O93" s="36" t="n">
        <f aca="false">SQRT(M93^2+N93^2)</f>
        <v>6.46415807359441</v>
      </c>
      <c r="P93" s="55" t="n">
        <f aca="false">IF(J93="","",MAX(0,J93-1.96*O93/100))</f>
        <v>0.497183098772475</v>
      </c>
      <c r="Q93" s="55" t="n">
        <f aca="false">IF(J93="","",MIN(1,J93+1.96*O93/100))</f>
        <v>0.750578095257376</v>
      </c>
      <c r="R93" s="32" t="str">
        <f aca="false">IF(L93="","",IF(ABS(L93)&lt;=O93,"Yes","No"))</f>
        <v>Yes</v>
      </c>
      <c r="S93" s="32" t="str">
        <f aca="false">IF(L93="","",IF(ABS(L93)&lt;=1.96*O93,"Yes","No"))</f>
        <v>Yes</v>
      </c>
      <c r="T93" s="54" t="n">
        <f aca="false">IF(D93="","",ROUND(SQRT(((D93+G93)*O93/100)^2+(J93*(D93+G93)*0.12018)^2),0))</f>
        <v>33</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6.12439477701019</v>
      </c>
      <c r="N94" s="36" t="n">
        <v>2.06812190543644</v>
      </c>
      <c r="O94" s="36" t="n">
        <f aca="false">SQRT(M94^2+N94^2)</f>
        <v>6.46415807359441</v>
      </c>
      <c r="P94" s="55" t="n">
        <f aca="false">IF(J94="","",MAX(0,J94-1.96*O94/100))</f>
        <v>0.539969168424216</v>
      </c>
      <c r="Q94" s="55" t="n">
        <f aca="false">IF(J94="","",MIN(1,J94+1.96*O94/100))</f>
        <v>0.793364164909117</v>
      </c>
      <c r="R94" s="32" t="str">
        <f aca="false">IF(L94="","",IF(ABS(L94)&lt;=O94,"Yes","No"))</f>
        <v/>
      </c>
      <c r="S94" s="32" t="str">
        <f aca="false">IF(L94="","",IF(ABS(L94)&lt;=1.96*O94,"Yes","No"))</f>
        <v/>
      </c>
      <c r="T94" s="54" t="n">
        <f aca="false">IF(D94="","",ROUND(SQRT(((D94+G94)*O94/100)^2+(J94*(D94+G94)*0.12018)^2),0))</f>
        <v>0</v>
      </c>
      <c r="U94" s="32" t="s">
        <v>735</v>
      </c>
    </row>
    <row r="95" customFormat="false" ht="15" hidden="false" customHeight="false" outlineLevel="0" collapsed="false">
      <c r="A95" s="32" t="s">
        <v>198</v>
      </c>
      <c r="B95" s="32" t="s">
        <v>200</v>
      </c>
      <c r="C95" s="32" t="s">
        <v>244</v>
      </c>
      <c r="D95" s="54" t="n">
        <v>598</v>
      </c>
      <c r="E95" s="54" t="n">
        <v>493</v>
      </c>
      <c r="F95" s="65" t="n">
        <f aca="false">IF(E95="","",D95-E95)</f>
        <v>105</v>
      </c>
      <c r="G95" s="54" t="n">
        <v>271</v>
      </c>
      <c r="H95" s="54" t="n">
        <v>277</v>
      </c>
      <c r="I95" s="65" t="n">
        <f aca="false">IF(H95="","",G95-H95)</f>
        <v>-6</v>
      </c>
      <c r="J95" s="55" t="n">
        <f aca="false">IF(OR(D95="",D95+G95=0),"",D95/(D95+G95))</f>
        <v>0.688147295742232</v>
      </c>
      <c r="K95" s="55" t="n">
        <f aca="false">IF(E95="","",E95/(E95+H95))</f>
        <v>0.64025974025974</v>
      </c>
      <c r="L95" s="66" t="n">
        <f aca="false">IF(OR(K95="",J95=""),"",(J95-K95)*100)</f>
        <v>4.78875554824921</v>
      </c>
      <c r="M95" s="36" t="n">
        <v>3.13002569138266</v>
      </c>
      <c r="N95" s="36" t="n">
        <v>2.06812190543644</v>
      </c>
      <c r="O95" s="36" t="n">
        <f aca="false">SQRT(M95^2+N95^2)</f>
        <v>3.75155821552346</v>
      </c>
      <c r="P95" s="55" t="n">
        <f aca="false">IF(J95="","",MAX(0,J95-1.96*O95/100))</f>
        <v>0.614616754717973</v>
      </c>
      <c r="Q95" s="55" t="n">
        <f aca="false">IF(J95="","",MIN(1,J95+1.96*O95/100))</f>
        <v>0.761677836766492</v>
      </c>
      <c r="R95" s="32" t="str">
        <f aca="false">IF(L95="","",IF(ABS(L95)&lt;=O95,"Yes","No"))</f>
        <v>No</v>
      </c>
      <c r="S95" s="32" t="str">
        <f aca="false">IF(L95="","",IF(ABS(L95)&lt;=1.96*O95,"Yes","No"))</f>
        <v>Yes</v>
      </c>
      <c r="T95" s="54" t="n">
        <f aca="false">IF(D95="","",ROUND(SQRT(((D95+G95)*O95/100)^2+(J95*(D95+G95)*0.07933)^2),0))</f>
        <v>58</v>
      </c>
      <c r="U95" s="32"/>
    </row>
    <row r="96" customFormat="false" ht="15" hidden="false" customHeight="false" outlineLevel="0" collapsed="false">
      <c r="A96" s="32" t="s">
        <v>198</v>
      </c>
      <c r="B96" s="32" t="s">
        <v>200</v>
      </c>
      <c r="C96" s="32" t="s">
        <v>245</v>
      </c>
      <c r="D96" s="54" t="n">
        <v>293</v>
      </c>
      <c r="E96" s="54" t="n">
        <v>240</v>
      </c>
      <c r="F96" s="65" t="n">
        <f aca="false">IF(E96="","",D96-E96)</f>
        <v>53</v>
      </c>
      <c r="G96" s="54" t="n">
        <v>81</v>
      </c>
      <c r="H96" s="54" t="n">
        <v>63</v>
      </c>
      <c r="I96" s="65" t="n">
        <f aca="false">IF(H96="","",G96-H96)</f>
        <v>18</v>
      </c>
      <c r="J96" s="55" t="n">
        <f aca="false">IF(OR(D96="",D96+G96=0),"",D96/(D96+G96))</f>
        <v>0.783422459893048</v>
      </c>
      <c r="K96" s="55" t="n">
        <f aca="false">IF(E96="","",E96/(E96+H96))</f>
        <v>0.792079207920792</v>
      </c>
      <c r="L96" s="66" t="n">
        <f aca="false">IF(OR(K96="",J96=""),"",(J96-K96)*100)</f>
        <v>-0.865674802774397</v>
      </c>
      <c r="M96" s="36" t="n">
        <v>6.12439477701019</v>
      </c>
      <c r="N96" s="36" t="n">
        <v>2.06812190543644</v>
      </c>
      <c r="O96" s="36" t="n">
        <f aca="false">SQRT(M96^2+N96^2)</f>
        <v>6.46415807359441</v>
      </c>
      <c r="P96" s="55" t="n">
        <f aca="false">IF(J96="","",MAX(0,J96-1.96*O96/100))</f>
        <v>0.656724961650598</v>
      </c>
      <c r="Q96" s="55" t="n">
        <f aca="false">IF(J96="","",MIN(1,J96+1.96*O96/100))</f>
        <v>0.910119958135499</v>
      </c>
      <c r="R96" s="32" t="str">
        <f aca="false">IF(L96="","",IF(ABS(L96)&lt;=O96,"Yes","No"))</f>
        <v>Yes</v>
      </c>
      <c r="S96" s="32" t="str">
        <f aca="false">IF(L96="","",IF(ABS(L96)&lt;=1.96*O96,"Yes","No"))</f>
        <v>Yes</v>
      </c>
      <c r="T96" s="54" t="n">
        <f aca="false">IF(D96="","",ROUND(SQRT(((D96+G96)*O96/100)^2+(J96*(D96+G96)*0.12018)^2),0))</f>
        <v>43</v>
      </c>
      <c r="U96" s="32"/>
    </row>
    <row r="97" customFormat="false" ht="15" hidden="false" customHeight="false" outlineLevel="0" collapsed="false">
      <c r="A97" s="32" t="s">
        <v>198</v>
      </c>
      <c r="B97" s="32" t="s">
        <v>200</v>
      </c>
      <c r="C97" s="32" t="s">
        <v>246</v>
      </c>
      <c r="D97" s="54" t="n">
        <v>236</v>
      </c>
      <c r="E97" s="54" t="n">
        <v>236</v>
      </c>
      <c r="F97" s="65" t="n">
        <f aca="false">IF(E97="","",D97-E97)</f>
        <v>0</v>
      </c>
      <c r="G97" s="54" t="n">
        <v>75</v>
      </c>
      <c r="H97" s="54" t="n">
        <v>68</v>
      </c>
      <c r="I97" s="65" t="n">
        <f aca="false">IF(H97="","",G97-H97)</f>
        <v>7</v>
      </c>
      <c r="J97" s="55" t="n">
        <f aca="false">IF(OR(D97="",D97+G97=0),"",D97/(D97+G97))</f>
        <v>0.758842443729904</v>
      </c>
      <c r="K97" s="55" t="n">
        <f aca="false">IF(E97="","",E97/(E97+H97))</f>
        <v>0.776315789473684</v>
      </c>
      <c r="L97" s="66" t="n">
        <f aca="false">IF(OR(K97="",J97=""),"",(J97-K97)*100)</f>
        <v>-1.74733457437807</v>
      </c>
      <c r="M97" s="36" t="n">
        <v>6.12439477701019</v>
      </c>
      <c r="N97" s="36" t="n">
        <v>2.06812190543644</v>
      </c>
      <c r="O97" s="36" t="n">
        <f aca="false">SQRT(M97^2+N97^2)</f>
        <v>6.46415807359441</v>
      </c>
      <c r="P97" s="55" t="n">
        <f aca="false">IF(J97="","",MAX(0,J97-1.96*O97/100))</f>
        <v>0.632144945487453</v>
      </c>
      <c r="Q97" s="55" t="n">
        <f aca="false">IF(J97="","",MIN(1,J97+1.96*O97/100))</f>
        <v>0.885539941972354</v>
      </c>
      <c r="R97" s="32" t="str">
        <f aca="false">IF(L97="","",IF(ABS(L97)&lt;=O97,"Yes","No"))</f>
        <v>Yes</v>
      </c>
      <c r="S97" s="32" t="str">
        <f aca="false">IF(L97="","",IF(ABS(L97)&lt;=1.96*O97,"Yes","No"))</f>
        <v>Yes</v>
      </c>
      <c r="T97" s="54" t="n">
        <f aca="false">IF(D97="","",ROUND(SQRT(((D97+G97)*O97/100)^2+(J97*(D97+G97)*0.12018)^2),0))</f>
        <v>35</v>
      </c>
      <c r="U97" s="32"/>
    </row>
    <row r="98" customFormat="false" ht="15" hidden="false" customHeight="false" outlineLevel="0" collapsed="false">
      <c r="A98" s="32" t="s">
        <v>198</v>
      </c>
      <c r="B98" s="32" t="s">
        <v>200</v>
      </c>
      <c r="C98" s="32" t="s">
        <v>247</v>
      </c>
      <c r="D98" s="54" t="n">
        <v>324</v>
      </c>
      <c r="E98" s="54" t="n">
        <v>365</v>
      </c>
      <c r="F98" s="65" t="n">
        <f aca="false">IF(E98="","",D98-E98)</f>
        <v>-41</v>
      </c>
      <c r="G98" s="54" t="n">
        <v>100</v>
      </c>
      <c r="H98" s="54" t="n">
        <v>72</v>
      </c>
      <c r="I98" s="65" t="n">
        <f aca="false">IF(H98="","",G98-H98)</f>
        <v>28</v>
      </c>
      <c r="J98" s="55" t="n">
        <f aca="false">IF(OR(D98="",D98+G98=0),"",D98/(D98+G98))</f>
        <v>0.764150943396227</v>
      </c>
      <c r="K98" s="55" t="n">
        <f aca="false">IF(E98="","",E98/(E98+H98))</f>
        <v>0.835240274599542</v>
      </c>
      <c r="L98" s="66" t="n">
        <f aca="false">IF(OR(K98="",J98=""),"",(J98-K98)*100)</f>
        <v>-7.10893312033158</v>
      </c>
      <c r="M98" s="36" t="n">
        <v>6.12439477701019</v>
      </c>
      <c r="N98" s="36" t="n">
        <v>2.06812190543644</v>
      </c>
      <c r="O98" s="36" t="n">
        <f aca="false">SQRT(M98^2+N98^2)</f>
        <v>6.46415807359441</v>
      </c>
      <c r="P98" s="55" t="n">
        <f aca="false">IF(J98="","",MAX(0,J98-1.96*O98/100))</f>
        <v>0.637453445153776</v>
      </c>
      <c r="Q98" s="55" t="n">
        <f aca="false">IF(J98="","",MIN(1,J98+1.96*O98/100))</f>
        <v>0.890848441638677</v>
      </c>
      <c r="R98" s="32" t="str">
        <f aca="false">IF(L98="","",IF(ABS(L98)&lt;=O98,"Yes","No"))</f>
        <v>No</v>
      </c>
      <c r="S98" s="32" t="str">
        <f aca="false">IF(L98="","",IF(ABS(L98)&lt;=1.96*O98,"Yes","No"))</f>
        <v>Yes</v>
      </c>
      <c r="T98" s="54" t="n">
        <f aca="false">IF(D98="","",ROUND(SQRT(((D98+G98)*O98/100)^2+(J98*(D98+G98)*0.12018)^2),0))</f>
        <v>48</v>
      </c>
      <c r="U98" s="32"/>
    </row>
    <row r="99" customFormat="false" ht="15" hidden="false" customHeight="false" outlineLevel="0" collapsed="false">
      <c r="A99" s="32" t="s">
        <v>198</v>
      </c>
      <c r="B99" s="32" t="s">
        <v>200</v>
      </c>
      <c r="C99" s="32" t="s">
        <v>248</v>
      </c>
      <c r="D99" s="54" t="n">
        <v>186</v>
      </c>
      <c r="E99" s="54" t="n">
        <v>173</v>
      </c>
      <c r="F99" s="65" t="n">
        <f aca="false">IF(E99="","",D99-E99)</f>
        <v>13</v>
      </c>
      <c r="G99" s="54" t="n">
        <v>59</v>
      </c>
      <c r="H99" s="54" t="n">
        <v>59</v>
      </c>
      <c r="I99" s="65" t="n">
        <f aca="false">IF(H99="","",G99-H99)</f>
        <v>0</v>
      </c>
      <c r="J99" s="55" t="n">
        <f aca="false">IF(OR(D99="",D99+G99=0),"",D99/(D99+G99))</f>
        <v>0.759183673469388</v>
      </c>
      <c r="K99" s="55" t="n">
        <f aca="false">IF(E99="","",E99/(E99+H99))</f>
        <v>0.745689655172414</v>
      </c>
      <c r="L99" s="66" t="n">
        <f aca="false">IF(OR(K99="",J99=""),"",(J99-K99)*100)</f>
        <v>1.34940182969739</v>
      </c>
      <c r="M99" s="36" t="n">
        <v>6.12439477701019</v>
      </c>
      <c r="N99" s="36" t="n">
        <v>2.06812190543644</v>
      </c>
      <c r="O99" s="36" t="n">
        <f aca="false">SQRT(M99^2+N99^2)</f>
        <v>6.46415807359441</v>
      </c>
      <c r="P99" s="55" t="n">
        <f aca="false">IF(J99="","",MAX(0,J99-1.96*O99/100))</f>
        <v>0.632486175226937</v>
      </c>
      <c r="Q99" s="55" t="n">
        <f aca="false">IF(J99="","",MIN(1,J99+1.96*O99/100))</f>
        <v>0.885881171711838</v>
      </c>
      <c r="R99" s="32" t="str">
        <f aca="false">IF(L99="","",IF(ABS(L99)&lt;=O99,"Yes","No"))</f>
        <v>Yes</v>
      </c>
      <c r="S99" s="32" t="str">
        <f aca="false">IF(L99="","",IF(ABS(L99)&lt;=1.96*O99,"Yes","No"))</f>
        <v>Yes</v>
      </c>
      <c r="T99" s="54" t="n">
        <f aca="false">IF(D99="","",ROUND(SQRT(((D99+G99)*O99/100)^2+(J99*(D99+G99)*0.12018)^2),0))</f>
        <v>27</v>
      </c>
      <c r="U99" s="32"/>
    </row>
    <row r="100" customFormat="false" ht="15" hidden="false" customHeight="false" outlineLevel="0" collapsed="false">
      <c r="A100" s="32" t="s">
        <v>198</v>
      </c>
      <c r="B100" s="32" t="s">
        <v>200</v>
      </c>
      <c r="C100" s="32" t="s">
        <v>249</v>
      </c>
      <c r="D100" s="54" t="n">
        <v>268</v>
      </c>
      <c r="E100" s="54" t="n">
        <v>224</v>
      </c>
      <c r="F100" s="65" t="n">
        <f aca="false">IF(E100="","",D100-E100)</f>
        <v>44</v>
      </c>
      <c r="G100" s="54" t="n">
        <v>74</v>
      </c>
      <c r="H100" s="54" t="n">
        <v>57</v>
      </c>
      <c r="I100" s="65" t="n">
        <f aca="false">IF(H100="","",G100-H100)</f>
        <v>17</v>
      </c>
      <c r="J100" s="55" t="n">
        <f aca="false">IF(OR(D100="",D100+G100=0),"",D100/(D100+G100))</f>
        <v>0.783625730994152</v>
      </c>
      <c r="K100" s="55" t="n">
        <f aca="false">IF(E100="","",E100/(E100+H100))</f>
        <v>0.797153024911032</v>
      </c>
      <c r="L100" s="66" t="n">
        <f aca="false">IF(OR(K100="",J100=""),"",(J100-K100)*100)</f>
        <v>-1.352729391688</v>
      </c>
      <c r="M100" s="36" t="n">
        <v>6.12439477701019</v>
      </c>
      <c r="N100" s="36" t="n">
        <v>2.06812190543644</v>
      </c>
      <c r="O100" s="36" t="n">
        <f aca="false">SQRT(M100^2+N100^2)</f>
        <v>6.46415807359441</v>
      </c>
      <c r="P100" s="55" t="n">
        <f aca="false">IF(J100="","",MAX(0,J100-1.96*O100/100))</f>
        <v>0.656928232751702</v>
      </c>
      <c r="Q100" s="55" t="n">
        <f aca="false">IF(J100="","",MIN(1,J100+1.96*O100/100))</f>
        <v>0.910323229236602</v>
      </c>
      <c r="R100" s="32" t="str">
        <f aca="false">IF(L100="","",IF(ABS(L100)&lt;=O100,"Yes","No"))</f>
        <v>Yes</v>
      </c>
      <c r="S100" s="32" t="str">
        <f aca="false">IF(L100="","",IF(ABS(L100)&lt;=1.96*O100,"Yes","No"))</f>
        <v>Yes</v>
      </c>
      <c r="T100" s="54" t="n">
        <f aca="false">IF(D100="","",ROUND(SQRT(((D100+G100)*O100/100)^2+(J100*(D100+G100)*0.12018)^2),0))</f>
        <v>39</v>
      </c>
      <c r="U100" s="32"/>
    </row>
    <row r="101" customFormat="false" ht="15" hidden="false" customHeight="false" outlineLevel="0" collapsed="false">
      <c r="A101" s="32" t="s">
        <v>198</v>
      </c>
      <c r="B101" s="32" t="s">
        <v>200</v>
      </c>
      <c r="C101" s="32" t="s">
        <v>250</v>
      </c>
      <c r="D101" s="54" t="n">
        <v>142</v>
      </c>
      <c r="E101" s="54" t="n">
        <v>93</v>
      </c>
      <c r="F101" s="65" t="n">
        <f aca="false">IF(E101="","",D101-E101)</f>
        <v>49</v>
      </c>
      <c r="G101" s="54" t="n">
        <v>43</v>
      </c>
      <c r="H101" s="54" t="n">
        <v>30</v>
      </c>
      <c r="I101" s="65" t="n">
        <f aca="false">IF(H101="","",G101-H101)</f>
        <v>13</v>
      </c>
      <c r="J101" s="55" t="n">
        <f aca="false">IF(OR(D101="",D101+G101=0),"",D101/(D101+G101))</f>
        <v>0.767567567567568</v>
      </c>
      <c r="K101" s="55" t="n">
        <f aca="false">IF(E101="","",E101/(E101+H101))</f>
        <v>0.75609756097561</v>
      </c>
      <c r="L101" s="66" t="n">
        <f aca="false">IF(OR(K101="",J101=""),"",(J101-K101)*100)</f>
        <v>1.14700065919578</v>
      </c>
      <c r="M101" s="36" t="n">
        <v>6.12439477701019</v>
      </c>
      <c r="N101" s="36" t="n">
        <v>2.06812190543644</v>
      </c>
      <c r="O101" s="36" t="n">
        <f aca="false">SQRT(M101^2+N101^2)</f>
        <v>6.46415807359441</v>
      </c>
      <c r="P101" s="55" t="n">
        <f aca="false">IF(J101="","",MAX(0,J101-1.96*O101/100))</f>
        <v>0.640870069325117</v>
      </c>
      <c r="Q101" s="55" t="n">
        <f aca="false">IF(J101="","",MIN(1,J101+1.96*O101/100))</f>
        <v>0.894265065810018</v>
      </c>
      <c r="R101" s="32" t="str">
        <f aca="false">IF(L101="","",IF(ABS(L101)&lt;=O101,"Yes","No"))</f>
        <v>Yes</v>
      </c>
      <c r="S101" s="32" t="str">
        <f aca="false">IF(L101="","",IF(ABS(L101)&lt;=1.96*O101,"Yes","No"))</f>
        <v>Yes</v>
      </c>
      <c r="T101" s="54" t="n">
        <f aca="false">IF(D101="","",ROUND(SQRT(((D101+G101)*O101/100)^2+(J101*(D101+G101)*0.12018)^2),0))</f>
        <v>21</v>
      </c>
      <c r="U101" s="32"/>
    </row>
    <row r="102" customFormat="false" ht="15" hidden="false" customHeight="false" outlineLevel="0" collapsed="false">
      <c r="A102" s="32" t="s">
        <v>198</v>
      </c>
      <c r="B102" s="32" t="s">
        <v>200</v>
      </c>
      <c r="C102" s="32" t="s">
        <v>251</v>
      </c>
      <c r="D102" s="54" t="n">
        <v>245</v>
      </c>
      <c r="E102" s="54" t="n">
        <v>206</v>
      </c>
      <c r="F102" s="65" t="n">
        <f aca="false">IF(E102="","",D102-E102)</f>
        <v>39</v>
      </c>
      <c r="G102" s="54" t="n">
        <v>92</v>
      </c>
      <c r="H102" s="54" t="n">
        <v>84</v>
      </c>
      <c r="I102" s="65" t="n">
        <f aca="false">IF(H102="","",G102-H102)</f>
        <v>8</v>
      </c>
      <c r="J102" s="55" t="n">
        <f aca="false">IF(OR(D102="",D102+G102=0),"",D102/(D102+G102))</f>
        <v>0.727002967359051</v>
      </c>
      <c r="K102" s="55" t="n">
        <f aca="false">IF(E102="","",E102/(E102+H102))</f>
        <v>0.710344827586207</v>
      </c>
      <c r="L102" s="66" t="n">
        <f aca="false">IF(OR(K102="",J102=""),"",(J102-K102)*100)</f>
        <v>1.66581397728436</v>
      </c>
      <c r="M102" s="36" t="n">
        <v>6.12439477701019</v>
      </c>
      <c r="N102" s="36" t="n">
        <v>2.06812190543644</v>
      </c>
      <c r="O102" s="36" t="n">
        <f aca="false">SQRT(M102^2+N102^2)</f>
        <v>6.46415807359441</v>
      </c>
      <c r="P102" s="55" t="n">
        <f aca="false">IF(J102="","",MAX(0,J102-1.96*O102/100))</f>
        <v>0.6003054691166</v>
      </c>
      <c r="Q102" s="55" t="n">
        <f aca="false">IF(J102="","",MIN(1,J102+1.96*O102/100))</f>
        <v>0.853700465601501</v>
      </c>
      <c r="R102" s="32" t="str">
        <f aca="false">IF(L102="","",IF(ABS(L102)&lt;=O102,"Yes","No"))</f>
        <v>Yes</v>
      </c>
      <c r="S102" s="32" t="str">
        <f aca="false">IF(L102="","",IF(ABS(L102)&lt;=1.96*O102,"Yes","No"))</f>
        <v>Yes</v>
      </c>
      <c r="T102" s="54" t="n">
        <f aca="false">IF(D102="","",ROUND(SQRT(((D102+G102)*O102/100)^2+(J102*(D102+G102)*0.12018)^2),0))</f>
        <v>37</v>
      </c>
      <c r="U102" s="32"/>
    </row>
    <row r="103" customFormat="false" ht="15" hidden="false" customHeight="false" outlineLevel="0" collapsed="false">
      <c r="A103" s="32" t="s">
        <v>198</v>
      </c>
      <c r="B103" s="32" t="s">
        <v>200</v>
      </c>
      <c r="C103" s="32" t="s">
        <v>252</v>
      </c>
      <c r="D103" s="54" t="n">
        <v>338</v>
      </c>
      <c r="E103" s="54" t="n">
        <v>305</v>
      </c>
      <c r="F103" s="65" t="n">
        <f aca="false">IF(E103="","",D103-E103)</f>
        <v>33</v>
      </c>
      <c r="G103" s="54" t="n">
        <v>100</v>
      </c>
      <c r="H103" s="54" t="n">
        <v>94</v>
      </c>
      <c r="I103" s="65" t="n">
        <f aca="false">IF(H103="","",G103-H103)</f>
        <v>6</v>
      </c>
      <c r="J103" s="55" t="n">
        <f aca="false">IF(OR(D103="",D103+G103=0),"",D103/(D103+G103))</f>
        <v>0.771689497716895</v>
      </c>
      <c r="K103" s="55" t="n">
        <f aca="false">IF(E103="","",E103/(E103+H103))</f>
        <v>0.764411027568922</v>
      </c>
      <c r="L103" s="66" t="n">
        <f aca="false">IF(OR(K103="",J103=""),"",(J103-K103)*100)</f>
        <v>0.727847014797267</v>
      </c>
      <c r="M103" s="36" t="n">
        <v>6.12439477701019</v>
      </c>
      <c r="N103" s="36" t="n">
        <v>2.06812190543644</v>
      </c>
      <c r="O103" s="36" t="n">
        <f aca="false">SQRT(M103^2+N103^2)</f>
        <v>6.46415807359441</v>
      </c>
      <c r="P103" s="55" t="n">
        <f aca="false">IF(J103="","",MAX(0,J103-1.96*O103/100))</f>
        <v>0.644991999474445</v>
      </c>
      <c r="Q103" s="55" t="n">
        <f aca="false">IF(J103="","",MIN(1,J103+1.96*O103/100))</f>
        <v>0.898386995959345</v>
      </c>
      <c r="R103" s="32" t="str">
        <f aca="false">IF(L103="","",IF(ABS(L103)&lt;=O103,"Yes","No"))</f>
        <v>Yes</v>
      </c>
      <c r="S103" s="32" t="str">
        <f aca="false">IF(L103="","",IF(ABS(L103)&lt;=1.96*O103,"Yes","No"))</f>
        <v>Yes</v>
      </c>
      <c r="T103" s="54" t="n">
        <f aca="false">IF(D103="","",ROUND(SQRT(((D103+G103)*O103/100)^2+(J103*(D103+G103)*0.12018)^2),0))</f>
        <v>50</v>
      </c>
      <c r="U103" s="32"/>
    </row>
    <row r="104" customFormat="false" ht="15" hidden="false" customHeight="false" outlineLevel="0" collapsed="false">
      <c r="A104" s="32" t="s">
        <v>198</v>
      </c>
      <c r="B104" s="32" t="s">
        <v>200</v>
      </c>
      <c r="C104" s="32" t="s">
        <v>253</v>
      </c>
      <c r="D104" s="54" t="n">
        <v>133</v>
      </c>
      <c r="E104" s="54" t="n">
        <v>116</v>
      </c>
      <c r="F104" s="65" t="n">
        <f aca="false">IF(E104="","",D104-E104)</f>
        <v>17</v>
      </c>
      <c r="G104" s="54" t="n">
        <v>44</v>
      </c>
      <c r="H104" s="54" t="n">
        <v>25</v>
      </c>
      <c r="I104" s="65" t="n">
        <f aca="false">IF(H104="","",G104-H104)</f>
        <v>19</v>
      </c>
      <c r="J104" s="55" t="n">
        <f aca="false">IF(OR(D104="",D104+G104=0),"",D104/(D104+G104))</f>
        <v>0.751412429378531</v>
      </c>
      <c r="K104" s="55" t="n">
        <f aca="false">IF(E104="","",E104/(E104+H104))</f>
        <v>0.822695035460993</v>
      </c>
      <c r="L104" s="66" t="n">
        <f aca="false">IF(OR(K104="",J104=""),"",(J104-K104)*100)</f>
        <v>-7.12826060824618</v>
      </c>
      <c r="M104" s="36" t="n">
        <v>6.12439477701019</v>
      </c>
      <c r="N104" s="36" t="n">
        <v>2.06812190543644</v>
      </c>
      <c r="O104" s="36" t="n">
        <f aca="false">SQRT(M104^2+N104^2)</f>
        <v>6.46415807359441</v>
      </c>
      <c r="P104" s="55" t="n">
        <f aca="false">IF(J104="","",MAX(0,J104-1.96*O104/100))</f>
        <v>0.624714931136081</v>
      </c>
      <c r="Q104" s="55" t="n">
        <f aca="false">IF(J104="","",MIN(1,J104+1.96*O104/100))</f>
        <v>0.878109927620981</v>
      </c>
      <c r="R104" s="32" t="str">
        <f aca="false">IF(L104="","",IF(ABS(L104)&lt;=O104,"Yes","No"))</f>
        <v>No</v>
      </c>
      <c r="S104" s="32" t="str">
        <f aca="false">IF(L104="","",IF(ABS(L104)&lt;=1.96*O104,"Yes","No"))</f>
        <v>Yes</v>
      </c>
      <c r="T104" s="54" t="n">
        <f aca="false">IF(D104="","",ROUND(SQRT(((D104+G104)*O104/100)^2+(J104*(D104+G104)*0.12018)^2),0))</f>
        <v>20</v>
      </c>
      <c r="U104" s="32"/>
    </row>
    <row r="105" customFormat="false" ht="15" hidden="false" customHeight="false" outlineLevel="0" collapsed="false">
      <c r="A105" s="32" t="s">
        <v>198</v>
      </c>
      <c r="B105" s="32" t="s">
        <v>200</v>
      </c>
      <c r="C105" s="32" t="s">
        <v>254</v>
      </c>
      <c r="D105" s="54" t="n">
        <v>165</v>
      </c>
      <c r="E105" s="54" t="n">
        <v>147</v>
      </c>
      <c r="F105" s="65" t="n">
        <f aca="false">IF(E105="","",D105-E105)</f>
        <v>18</v>
      </c>
      <c r="G105" s="54" t="n">
        <v>49</v>
      </c>
      <c r="H105" s="54" t="n">
        <v>26</v>
      </c>
      <c r="I105" s="65" t="n">
        <f aca="false">IF(H105="","",G105-H105)</f>
        <v>23</v>
      </c>
      <c r="J105" s="55" t="n">
        <f aca="false">IF(OR(D105="",D105+G105=0),"",D105/(D105+G105))</f>
        <v>0.771028037383178</v>
      </c>
      <c r="K105" s="55" t="n">
        <f aca="false">IF(E105="","",E105/(E105+H105))</f>
        <v>0.84971098265896</v>
      </c>
      <c r="L105" s="66" t="n">
        <f aca="false">IF(OR(K105="",J105=""),"",(J105-K105)*100)</f>
        <v>-7.86829452757819</v>
      </c>
      <c r="M105" s="36" t="n">
        <v>6.12439477701019</v>
      </c>
      <c r="N105" s="36" t="n">
        <v>2.06812190543644</v>
      </c>
      <c r="O105" s="36" t="n">
        <f aca="false">SQRT(M105^2+N105^2)</f>
        <v>6.46415807359441</v>
      </c>
      <c r="P105" s="55" t="n">
        <f aca="false">IF(J105="","",MAX(0,J105-1.96*O105/100))</f>
        <v>0.644330539140727</v>
      </c>
      <c r="Q105" s="55" t="n">
        <f aca="false">IF(J105="","",MIN(1,J105+1.96*O105/100))</f>
        <v>0.897725535625628</v>
      </c>
      <c r="R105" s="32" t="str">
        <f aca="false">IF(L105="","",IF(ABS(L105)&lt;=O105,"Yes","No"))</f>
        <v>No</v>
      </c>
      <c r="S105" s="32" t="str">
        <f aca="false">IF(L105="","",IF(ABS(L105)&lt;=1.96*O105,"Yes","No"))</f>
        <v>Yes</v>
      </c>
      <c r="T105" s="54" t="n">
        <f aca="false">IF(D105="","",ROUND(SQRT(((D105+G105)*O105/100)^2+(J105*(D105+G105)*0.12018)^2),0))</f>
        <v>24</v>
      </c>
      <c r="U105" s="32"/>
    </row>
    <row r="106" customFormat="false" ht="15" hidden="false" customHeight="false" outlineLevel="0" collapsed="false">
      <c r="A106" s="32" t="s">
        <v>198</v>
      </c>
      <c r="B106" s="32" t="s">
        <v>200</v>
      </c>
      <c r="C106" s="32" t="s">
        <v>255</v>
      </c>
      <c r="D106" s="54" t="n">
        <v>236</v>
      </c>
      <c r="E106" s="54" t="n">
        <v>220</v>
      </c>
      <c r="F106" s="65" t="n">
        <f aca="false">IF(E106="","",D106-E106)</f>
        <v>16</v>
      </c>
      <c r="G106" s="54" t="n">
        <v>70</v>
      </c>
      <c r="H106" s="54" t="n">
        <v>55</v>
      </c>
      <c r="I106" s="65" t="n">
        <f aca="false">IF(H106="","",G106-H106)</f>
        <v>15</v>
      </c>
      <c r="J106" s="55" t="n">
        <f aca="false">IF(OR(D106="",D106+G106=0),"",D106/(D106+G106))</f>
        <v>0.77124183006536</v>
      </c>
      <c r="K106" s="55" t="n">
        <f aca="false">IF(E106="","",E106/(E106+H106))</f>
        <v>0.8</v>
      </c>
      <c r="L106" s="66" t="n">
        <f aca="false">IF(OR(K106="",J106=""),"",(J106-K106)*100)</f>
        <v>-2.87581699346405</v>
      </c>
      <c r="M106" s="36" t="n">
        <v>6.12439477701019</v>
      </c>
      <c r="N106" s="36" t="n">
        <v>2.06812190543644</v>
      </c>
      <c r="O106" s="36" t="n">
        <f aca="false">SQRT(M106^2+N106^2)</f>
        <v>6.46415807359441</v>
      </c>
      <c r="P106" s="55" t="n">
        <f aca="false">IF(J106="","",MAX(0,J106-1.96*O106/100))</f>
        <v>0.644544331822909</v>
      </c>
      <c r="Q106" s="55" t="n">
        <f aca="false">IF(J106="","",MIN(1,J106+1.96*O106/100))</f>
        <v>0.89793932830781</v>
      </c>
      <c r="R106" s="32" t="str">
        <f aca="false">IF(L106="","",IF(ABS(L106)&lt;=O106,"Yes","No"))</f>
        <v>Yes</v>
      </c>
      <c r="S106" s="32" t="str">
        <f aca="false">IF(L106="","",IF(ABS(L106)&lt;=1.96*O106,"Yes","No"))</f>
        <v>Yes</v>
      </c>
      <c r="T106" s="54" t="n">
        <f aca="false">IF(D106="","",ROUND(SQRT(((D106+G106)*O106/100)^2+(J106*(D106+G106)*0.12018)^2),0))</f>
        <v>35</v>
      </c>
      <c r="U106" s="32"/>
    </row>
    <row r="107" customFormat="false" ht="15" hidden="false" customHeight="false" outlineLevel="0" collapsed="false">
      <c r="A107" s="32" t="s">
        <v>198</v>
      </c>
      <c r="B107" s="32" t="s">
        <v>200</v>
      </c>
      <c r="C107" s="32" t="s">
        <v>256</v>
      </c>
      <c r="D107" s="54" t="n">
        <v>391</v>
      </c>
      <c r="E107" s="54" t="n">
        <v>338</v>
      </c>
      <c r="F107" s="65" t="n">
        <f aca="false">IF(E107="","",D107-E107)</f>
        <v>53</v>
      </c>
      <c r="G107" s="54" t="n">
        <v>156</v>
      </c>
      <c r="H107" s="54" t="n">
        <v>159</v>
      </c>
      <c r="I107" s="65" t="n">
        <f aca="false">IF(H107="","",G107-H107)</f>
        <v>-3</v>
      </c>
      <c r="J107" s="55" t="n">
        <f aca="false">IF(OR(D107="",D107+G107=0),"",D107/(D107+G107))</f>
        <v>0.714808043875686</v>
      </c>
      <c r="K107" s="55" t="n">
        <f aca="false">IF(E107="","",E107/(E107+H107))</f>
        <v>0.680080482897384</v>
      </c>
      <c r="L107" s="66" t="n">
        <f aca="false">IF(OR(K107="",J107=""),"",(J107-K107)*100)</f>
        <v>3.47275609783012</v>
      </c>
      <c r="M107" s="36" t="n">
        <v>3.8996591139679</v>
      </c>
      <c r="N107" s="36" t="n">
        <v>2.06812190543644</v>
      </c>
      <c r="O107" s="36" t="n">
        <f aca="false">SQRT(M107^2+N107^2)</f>
        <v>4.41412159108683</v>
      </c>
      <c r="P107" s="55" t="n">
        <f aca="false">IF(J107="","",MAX(0,J107-1.96*O107/100))</f>
        <v>0.628291260690384</v>
      </c>
      <c r="Q107" s="55" t="n">
        <f aca="false">IF(J107="","",MIN(1,J107+1.96*O107/100))</f>
        <v>0.801324827060987</v>
      </c>
      <c r="R107" s="32" t="str">
        <f aca="false">IF(L107="","",IF(ABS(L107)&lt;=O107,"Yes","No"))</f>
        <v>Yes</v>
      </c>
      <c r="S107" s="32" t="str">
        <f aca="false">IF(L107="","",IF(ABS(L107)&lt;=1.96*O107,"Yes","No"))</f>
        <v>Yes</v>
      </c>
      <c r="T107" s="54" t="n">
        <f aca="false">IF(D107="","",ROUND(SQRT(((D107+G107)*O107/100)^2+(J107*(D107+G107)*0.07897)^2),0))</f>
        <v>39</v>
      </c>
      <c r="U107" s="32"/>
    </row>
    <row r="108" customFormat="false" ht="15" hidden="false" customHeight="false" outlineLevel="0" collapsed="false">
      <c r="A108" s="32" t="s">
        <v>198</v>
      </c>
      <c r="B108" s="32" t="s">
        <v>200</v>
      </c>
      <c r="C108" s="32" t="s">
        <v>257</v>
      </c>
      <c r="D108" s="54" t="n">
        <v>191</v>
      </c>
      <c r="E108" s="54" t="n">
        <v>158</v>
      </c>
      <c r="F108" s="65" t="n">
        <f aca="false">IF(E108="","",D108-E108)</f>
        <v>33</v>
      </c>
      <c r="G108" s="54" t="n">
        <v>70</v>
      </c>
      <c r="H108" s="54" t="n">
        <v>60</v>
      </c>
      <c r="I108" s="65" t="n">
        <f aca="false">IF(H108="","",G108-H108)</f>
        <v>10</v>
      </c>
      <c r="J108" s="55" t="n">
        <f aca="false">IF(OR(D108="",D108+G108=0),"",D108/(D108+G108))</f>
        <v>0.731800766283525</v>
      </c>
      <c r="K108" s="55" t="n">
        <f aca="false">IF(E108="","",E108/(E108+H108))</f>
        <v>0.724770642201835</v>
      </c>
      <c r="L108" s="66" t="n">
        <f aca="false">IF(OR(K108="",J108=""),"",(J108-K108)*100)</f>
        <v>0.703012408169002</v>
      </c>
      <c r="M108" s="36" t="n">
        <v>6.12439477701019</v>
      </c>
      <c r="N108" s="36" t="n">
        <v>2.06812190543644</v>
      </c>
      <c r="O108" s="36" t="n">
        <f aca="false">SQRT(M108^2+N108^2)</f>
        <v>6.46415807359441</v>
      </c>
      <c r="P108" s="55" t="n">
        <f aca="false">IF(J108="","",MAX(0,J108-1.96*O108/100))</f>
        <v>0.605103268041075</v>
      </c>
      <c r="Q108" s="55" t="n">
        <f aca="false">IF(J108="","",MIN(1,J108+1.96*O108/100))</f>
        <v>0.858498264525975</v>
      </c>
      <c r="R108" s="32" t="str">
        <f aca="false">IF(L108="","",IF(ABS(L108)&lt;=O108,"Yes","No"))</f>
        <v>Yes</v>
      </c>
      <c r="S108" s="32" t="str">
        <f aca="false">IF(L108="","",IF(ABS(L108)&lt;=1.96*O108,"Yes","No"))</f>
        <v>Yes</v>
      </c>
      <c r="T108" s="54" t="n">
        <f aca="false">IF(D108="","",ROUND(SQRT(((D108+G108)*O108/100)^2+(J108*(D108+G108)*0.12018)^2),0))</f>
        <v>28</v>
      </c>
      <c r="U108" s="32"/>
    </row>
    <row r="109" customFormat="false" ht="15" hidden="false" customHeight="false" outlineLevel="0" collapsed="false">
      <c r="A109" s="32" t="s">
        <v>198</v>
      </c>
      <c r="B109" s="32" t="s">
        <v>200</v>
      </c>
      <c r="C109" s="32" t="s">
        <v>258</v>
      </c>
      <c r="D109" s="54" t="n">
        <v>236</v>
      </c>
      <c r="E109" s="54" t="n">
        <v>180</v>
      </c>
      <c r="F109" s="65" t="n">
        <f aca="false">IF(E109="","",D109-E109)</f>
        <v>56</v>
      </c>
      <c r="G109" s="54" t="n">
        <v>75</v>
      </c>
      <c r="H109" s="54" t="n">
        <v>58</v>
      </c>
      <c r="I109" s="65" t="n">
        <f aca="false">IF(H109="","",G109-H109)</f>
        <v>17</v>
      </c>
      <c r="J109" s="55" t="n">
        <f aca="false">IF(OR(D109="",D109+G109=0),"",D109/(D109+G109))</f>
        <v>0.758842443729904</v>
      </c>
      <c r="K109" s="55" t="n">
        <f aca="false">IF(E109="","",E109/(E109+H109))</f>
        <v>0.756302521008403</v>
      </c>
      <c r="L109" s="66" t="n">
        <f aca="false">IF(OR(K109="",J109=""),"",(J109-K109)*100)</f>
        <v>0.253992272150017</v>
      </c>
      <c r="M109" s="36" t="n">
        <v>6.12439477701019</v>
      </c>
      <c r="N109" s="36" t="n">
        <v>2.06812190543644</v>
      </c>
      <c r="O109" s="36" t="n">
        <f aca="false">SQRT(M109^2+N109^2)</f>
        <v>6.46415807359441</v>
      </c>
      <c r="P109" s="55" t="n">
        <f aca="false">IF(J109="","",MAX(0,J109-1.96*O109/100))</f>
        <v>0.632144945487453</v>
      </c>
      <c r="Q109" s="55" t="n">
        <f aca="false">IF(J109="","",MIN(1,J109+1.96*O109/100))</f>
        <v>0.885539941972354</v>
      </c>
      <c r="R109" s="32" t="str">
        <f aca="false">IF(L109="","",IF(ABS(L109)&lt;=O109,"Yes","No"))</f>
        <v>Yes</v>
      </c>
      <c r="S109" s="32" t="str">
        <f aca="false">IF(L109="","",IF(ABS(L109)&lt;=1.96*O109,"Yes","No"))</f>
        <v>Yes</v>
      </c>
      <c r="T109" s="54" t="n">
        <f aca="false">IF(D109="","",ROUND(SQRT(((D109+G109)*O109/100)^2+(J109*(D109+G109)*0.12018)^2),0))</f>
        <v>35</v>
      </c>
      <c r="U109" s="32"/>
    </row>
    <row r="110" customFormat="false" ht="15" hidden="false" customHeight="false" outlineLevel="0" collapsed="false">
      <c r="A110" s="32" t="s">
        <v>198</v>
      </c>
      <c r="B110" s="32" t="s">
        <v>200</v>
      </c>
      <c r="C110" s="32" t="s">
        <v>259</v>
      </c>
      <c r="D110" s="54" t="n">
        <v>312</v>
      </c>
      <c r="E110" s="54" t="n">
        <v>275</v>
      </c>
      <c r="F110" s="65" t="n">
        <f aca="false">IF(E110="","",D110-E110)</f>
        <v>37</v>
      </c>
      <c r="G110" s="54" t="n">
        <v>164</v>
      </c>
      <c r="H110" s="54" t="n">
        <v>147</v>
      </c>
      <c r="I110" s="65" t="n">
        <f aca="false">IF(H110="","",G110-H110)</f>
        <v>17</v>
      </c>
      <c r="J110" s="55" t="n">
        <f aca="false">IF(OR(D110="",D110+G110=0),"",D110/(D110+G110))</f>
        <v>0.65546218487395</v>
      </c>
      <c r="K110" s="55" t="n">
        <f aca="false">IF(E110="","",E110/(E110+H110))</f>
        <v>0.651658767772512</v>
      </c>
      <c r="L110" s="66" t="n">
        <f aca="false">IF(OR(K110="",J110=""),"",(J110-K110)*100)</f>
        <v>0.380341710143772</v>
      </c>
      <c r="M110" s="36" t="n">
        <v>6.12439477701019</v>
      </c>
      <c r="N110" s="36" t="n">
        <v>2.06812190543644</v>
      </c>
      <c r="O110" s="36" t="n">
        <f aca="false">SQRT(M110^2+N110^2)</f>
        <v>6.46415807359441</v>
      </c>
      <c r="P110" s="55" t="n">
        <f aca="false">IF(J110="","",MAX(0,J110-1.96*O110/100))</f>
        <v>0.528764686631499</v>
      </c>
      <c r="Q110" s="55" t="n">
        <f aca="false">IF(J110="","",MIN(1,J110+1.96*O110/100))</f>
        <v>0.7821596831164</v>
      </c>
      <c r="R110" s="32" t="str">
        <f aca="false">IF(L110="","",IF(ABS(L110)&lt;=O110,"Yes","No"))</f>
        <v>Yes</v>
      </c>
      <c r="S110" s="32" t="str">
        <f aca="false">IF(L110="","",IF(ABS(L110)&lt;=1.96*O110,"Yes","No"))</f>
        <v>Yes</v>
      </c>
      <c r="T110" s="54" t="n">
        <f aca="false">IF(D110="","",ROUND(SQRT(((D110+G110)*O110/100)^2+(J110*(D110+G110)*0.12018)^2),0))</f>
        <v>49</v>
      </c>
      <c r="U110" s="32"/>
    </row>
    <row r="111" customFormat="false" ht="15" hidden="false" customHeight="false" outlineLevel="0" collapsed="false">
      <c r="A111" s="32" t="s">
        <v>198</v>
      </c>
      <c r="B111" s="32" t="s">
        <v>200</v>
      </c>
      <c r="C111" s="32" t="s">
        <v>260</v>
      </c>
      <c r="D111" s="54" t="n">
        <v>269</v>
      </c>
      <c r="E111" s="54" t="n">
        <v>240</v>
      </c>
      <c r="F111" s="65" t="n">
        <f aca="false">IF(E111="","",D111-E111)</f>
        <v>29</v>
      </c>
      <c r="G111" s="54" t="n">
        <v>87</v>
      </c>
      <c r="H111" s="54" t="n">
        <v>61</v>
      </c>
      <c r="I111" s="65" t="n">
        <f aca="false">IF(H111="","",G111-H111)</f>
        <v>26</v>
      </c>
      <c r="J111" s="55" t="n">
        <f aca="false">IF(OR(D111="",D111+G111=0),"",D111/(D111+G111))</f>
        <v>0.75561797752809</v>
      </c>
      <c r="K111" s="55" t="n">
        <f aca="false">IF(E111="","",E111/(E111+H111))</f>
        <v>0.79734219269103</v>
      </c>
      <c r="L111" s="66" t="n">
        <f aca="false">IF(OR(K111="",J111=""),"",(J111-K111)*100)</f>
        <v>-4.172421516294</v>
      </c>
      <c r="M111" s="36" t="n">
        <v>6.12439477701019</v>
      </c>
      <c r="N111" s="36" t="n">
        <v>2.06812190543644</v>
      </c>
      <c r="O111" s="36" t="n">
        <f aca="false">SQRT(M111^2+N111^2)</f>
        <v>6.46415807359441</v>
      </c>
      <c r="P111" s="55" t="n">
        <f aca="false">IF(J111="","",MAX(0,J111-1.96*O111/100))</f>
        <v>0.62892047928564</v>
      </c>
      <c r="Q111" s="55" t="n">
        <f aca="false">IF(J111="","",MIN(1,J111+1.96*O111/100))</f>
        <v>0.88231547577054</v>
      </c>
      <c r="R111" s="32" t="str">
        <f aca="false">IF(L111="","",IF(ABS(L111)&lt;=O111,"Yes","No"))</f>
        <v>Yes</v>
      </c>
      <c r="S111" s="32" t="str">
        <f aca="false">IF(L111="","",IF(ABS(L111)&lt;=1.96*O111,"Yes","No"))</f>
        <v>Yes</v>
      </c>
      <c r="T111" s="54" t="n">
        <f aca="false">IF(D111="","",ROUND(SQRT(((D111+G111)*O111/100)^2+(J111*(D111+G111)*0.12018)^2),0))</f>
        <v>40</v>
      </c>
      <c r="U111" s="32"/>
    </row>
    <row r="112" customFormat="false" ht="15" hidden="false" customHeight="false" outlineLevel="0" collapsed="false">
      <c r="A112" s="32" t="s">
        <v>198</v>
      </c>
      <c r="B112" s="32" t="s">
        <v>261</v>
      </c>
      <c r="C112" s="32" t="s">
        <v>262</v>
      </c>
      <c r="D112" s="54" t="n">
        <v>434</v>
      </c>
      <c r="E112" s="54" t="n">
        <v>472</v>
      </c>
      <c r="F112" s="65" t="n">
        <f aca="false">IF(E112="","",D112-E112)</f>
        <v>-38</v>
      </c>
      <c r="G112" s="54" t="n">
        <v>167</v>
      </c>
      <c r="H112" s="54" t="n">
        <v>160</v>
      </c>
      <c r="I112" s="65" t="n">
        <f aca="false">IF(H112="","",G112-H112)</f>
        <v>7</v>
      </c>
      <c r="J112" s="55" t="n">
        <f aca="false">IF(OR(D112="",D112+G112=0),"",D112/(D112+G112))</f>
        <v>0.722129783693844</v>
      </c>
      <c r="K112" s="55" t="n">
        <f aca="false">IF(E112="","",E112/(E112+H112))</f>
        <v>0.746835443037975</v>
      </c>
      <c r="L112" s="66" t="n">
        <f aca="false">IF(OR(K112="",J112=""),"",(J112-K112)*100)</f>
        <v>-2.47056593441311</v>
      </c>
      <c r="M112" s="36" t="n">
        <v>3.8996591139679</v>
      </c>
      <c r="N112" s="36" t="n">
        <v>2.06812190543644</v>
      </c>
      <c r="O112" s="36" t="n">
        <f aca="false">SQRT(M112^2+N112^2)</f>
        <v>4.41412159108683</v>
      </c>
      <c r="P112" s="55" t="n">
        <f aca="false">IF(J112="","",MAX(0,J112-1.96*O112/100))</f>
        <v>0.635613000508542</v>
      </c>
      <c r="Q112" s="55" t="n">
        <f aca="false">IF(J112="","",MIN(1,J112+1.96*O112/100))</f>
        <v>0.808646566879146</v>
      </c>
      <c r="R112" s="32" t="str">
        <f aca="false">IF(L112="","",IF(ABS(L112)&lt;=O112,"Yes","No"))</f>
        <v>Yes</v>
      </c>
      <c r="S112" s="32" t="str">
        <f aca="false">IF(L112="","",IF(ABS(L112)&lt;=1.96*O112,"Yes","No"))</f>
        <v>Yes</v>
      </c>
      <c r="T112" s="54" t="n">
        <f aca="false">IF(D112="","",ROUND(SQRT(((D112+G112)*O112/100)^2+(J112*(D112+G112)*0.07897)^2),0))</f>
        <v>43</v>
      </c>
      <c r="U112" s="32"/>
    </row>
    <row r="113" customFormat="false" ht="15" hidden="false" customHeight="false" outlineLevel="0" collapsed="false">
      <c r="A113" s="32" t="s">
        <v>198</v>
      </c>
      <c r="B113" s="32" t="s">
        <v>261</v>
      </c>
      <c r="C113" s="32" t="s">
        <v>263</v>
      </c>
      <c r="D113" s="54" t="n">
        <v>303</v>
      </c>
      <c r="E113" s="54" t="n">
        <v>324</v>
      </c>
      <c r="F113" s="65" t="n">
        <f aca="false">IF(E113="","",D113-E113)</f>
        <v>-21</v>
      </c>
      <c r="G113" s="54" t="n">
        <v>152</v>
      </c>
      <c r="H113" s="54" t="n">
        <v>138</v>
      </c>
      <c r="I113" s="65" t="n">
        <f aca="false">IF(H113="","",G113-H113)</f>
        <v>14</v>
      </c>
      <c r="J113" s="55" t="n">
        <f aca="false">IF(OR(D113="",D113+G113=0),"",D113/(D113+G113))</f>
        <v>0.665934065934066</v>
      </c>
      <c r="K113" s="55" t="n">
        <f aca="false">IF(E113="","",E113/(E113+H113))</f>
        <v>0.701298701298701</v>
      </c>
      <c r="L113" s="66" t="n">
        <f aca="false">IF(OR(K113="",J113=""),"",(J113-K113)*100)</f>
        <v>-3.53646353646354</v>
      </c>
      <c r="M113" s="36" t="n">
        <v>6.12439477701019</v>
      </c>
      <c r="N113" s="36" t="n">
        <v>2.06812190543644</v>
      </c>
      <c r="O113" s="36" t="n">
        <f aca="false">SQRT(M113^2+N113^2)</f>
        <v>6.46415807359441</v>
      </c>
      <c r="P113" s="55" t="n">
        <f aca="false">IF(J113="","",MAX(0,J113-1.96*O113/100))</f>
        <v>0.539236567691616</v>
      </c>
      <c r="Q113" s="55" t="n">
        <f aca="false">IF(J113="","",MIN(1,J113+1.96*O113/100))</f>
        <v>0.792631564176516</v>
      </c>
      <c r="R113" s="32" t="str">
        <f aca="false">IF(L113="","",IF(ABS(L113)&lt;=O113,"Yes","No"))</f>
        <v>Yes</v>
      </c>
      <c r="S113" s="32" t="str">
        <f aca="false">IF(L113="","",IF(ABS(L113)&lt;=1.96*O113,"Yes","No"))</f>
        <v>Yes</v>
      </c>
      <c r="T113" s="54" t="n">
        <f aca="false">IF(D113="","",ROUND(SQRT(((D113+G113)*O113/100)^2+(J113*(D113+G113)*0.12018)^2),0))</f>
        <v>47</v>
      </c>
      <c r="U113" s="32"/>
    </row>
    <row r="114" customFormat="false" ht="15" hidden="false" customHeight="false" outlineLevel="0" collapsed="false">
      <c r="A114" s="32" t="s">
        <v>198</v>
      </c>
      <c r="B114" s="32" t="s">
        <v>261</v>
      </c>
      <c r="C114" s="32" t="s">
        <v>264</v>
      </c>
      <c r="D114" s="54" t="n">
        <v>338</v>
      </c>
      <c r="E114" s="54" t="n">
        <v>366</v>
      </c>
      <c r="F114" s="65" t="n">
        <f aca="false">IF(E114="","",D114-E114)</f>
        <v>-28</v>
      </c>
      <c r="G114" s="54" t="n">
        <v>137</v>
      </c>
      <c r="H114" s="54" t="n">
        <v>124</v>
      </c>
      <c r="I114" s="65" t="n">
        <f aca="false">IF(H114="","",G114-H114)</f>
        <v>13</v>
      </c>
      <c r="J114" s="55" t="n">
        <f aca="false">IF(OR(D114="",D114+G114=0),"",D114/(D114+G114))</f>
        <v>0.711578947368421</v>
      </c>
      <c r="K114" s="55" t="n">
        <f aca="false">IF(E114="","",E114/(E114+H114))</f>
        <v>0.746938775510204</v>
      </c>
      <c r="L114" s="66" t="n">
        <f aca="false">IF(OR(K114="",J114=""),"",(J114-K114)*100)</f>
        <v>-3.5359828141783</v>
      </c>
      <c r="M114" s="36" t="n">
        <v>6.12439477701019</v>
      </c>
      <c r="N114" s="36" t="n">
        <v>2.06812190543644</v>
      </c>
      <c r="O114" s="36" t="n">
        <f aca="false">SQRT(M114^2+N114^2)</f>
        <v>6.46415807359441</v>
      </c>
      <c r="P114" s="55" t="n">
        <f aca="false">IF(J114="","",MAX(0,J114-1.96*O114/100))</f>
        <v>0.584881449125971</v>
      </c>
      <c r="Q114" s="55" t="n">
        <f aca="false">IF(J114="","",MIN(1,J114+1.96*O114/100))</f>
        <v>0.838276445610871</v>
      </c>
      <c r="R114" s="32" t="str">
        <f aca="false">IF(L114="","",IF(ABS(L114)&lt;=O114,"Yes","No"))</f>
        <v>Yes</v>
      </c>
      <c r="S114" s="32" t="str">
        <f aca="false">IF(L114="","",IF(ABS(L114)&lt;=1.96*O114,"Yes","No"))</f>
        <v>Yes</v>
      </c>
      <c r="T114" s="54" t="n">
        <f aca="false">IF(D114="","",ROUND(SQRT(((D114+G114)*O114/100)^2+(J114*(D114+G114)*0.12018)^2),0))</f>
        <v>51</v>
      </c>
      <c r="U114" s="32"/>
    </row>
    <row r="115" customFormat="false" ht="15" hidden="false" customHeight="false" outlineLevel="0" collapsed="false">
      <c r="A115" s="32" t="s">
        <v>198</v>
      </c>
      <c r="B115" s="32" t="s">
        <v>261</v>
      </c>
      <c r="C115" s="32" t="s">
        <v>265</v>
      </c>
      <c r="D115" s="54" t="n">
        <v>367</v>
      </c>
      <c r="E115" s="54" t="n">
        <v>415</v>
      </c>
      <c r="F115" s="65" t="n">
        <f aca="false">IF(E115="","",D115-E115)</f>
        <v>-48</v>
      </c>
      <c r="G115" s="54" t="n">
        <v>163</v>
      </c>
      <c r="H115" s="54" t="n">
        <v>166</v>
      </c>
      <c r="I115" s="65" t="n">
        <f aca="false">IF(H115="","",G115-H115)</f>
        <v>-3</v>
      </c>
      <c r="J115" s="55" t="n">
        <f aca="false">IF(OR(D115="",D115+G115=0),"",D115/(D115+G115))</f>
        <v>0.692452830188679</v>
      </c>
      <c r="K115" s="55" t="n">
        <f aca="false">IF(E115="","",E115/(E115+H115))</f>
        <v>0.714285714285714</v>
      </c>
      <c r="L115" s="66" t="n">
        <f aca="false">IF(OR(K115="",J115=""),"",(J115-K115)*100)</f>
        <v>-2.18328840970351</v>
      </c>
      <c r="M115" s="36" t="n">
        <v>3.8996591139679</v>
      </c>
      <c r="N115" s="36" t="n">
        <v>2.06812190543644</v>
      </c>
      <c r="O115" s="36" t="n">
        <f aca="false">SQRT(M115^2+N115^2)</f>
        <v>4.41412159108683</v>
      </c>
      <c r="P115" s="55" t="n">
        <f aca="false">IF(J115="","",MAX(0,J115-1.96*O115/100))</f>
        <v>0.605936047003377</v>
      </c>
      <c r="Q115" s="55" t="n">
        <f aca="false">IF(J115="","",MIN(1,J115+1.96*O115/100))</f>
        <v>0.778969613373981</v>
      </c>
      <c r="R115" s="32" t="str">
        <f aca="false">IF(L115="","",IF(ABS(L115)&lt;=O115,"Yes","No"))</f>
        <v>Yes</v>
      </c>
      <c r="S115" s="32" t="str">
        <f aca="false">IF(L115="","",IF(ABS(L115)&lt;=1.96*O115,"Yes","No"))</f>
        <v>Yes</v>
      </c>
      <c r="T115" s="54" t="n">
        <f aca="false">IF(D115="","",ROUND(SQRT(((D115+G115)*O115/100)^2+(J115*(D115+G115)*0.07897)^2),0))</f>
        <v>37</v>
      </c>
      <c r="U115" s="32"/>
    </row>
    <row r="116" customFormat="false" ht="15" hidden="false" customHeight="false" outlineLevel="0" collapsed="false">
      <c r="A116" s="32" t="s">
        <v>198</v>
      </c>
      <c r="B116" s="32" t="s">
        <v>261</v>
      </c>
      <c r="C116" s="32" t="s">
        <v>266</v>
      </c>
      <c r="D116" s="54" t="n">
        <v>560</v>
      </c>
      <c r="E116" s="54" t="n">
        <v>571</v>
      </c>
      <c r="F116" s="65" t="n">
        <f aca="false">IF(E116="","",D116-E116)</f>
        <v>-11</v>
      </c>
      <c r="G116" s="54" t="n">
        <v>276</v>
      </c>
      <c r="H116" s="54" t="n">
        <v>293</v>
      </c>
      <c r="I116" s="65" t="n">
        <f aca="false">IF(H116="","",G116-H116)</f>
        <v>-17</v>
      </c>
      <c r="J116" s="55" t="n">
        <f aca="false">IF(OR(D116="",D116+G116=0),"",D116/(D116+G116))</f>
        <v>0.669856459330144</v>
      </c>
      <c r="K116" s="55" t="n">
        <f aca="false">IF(E116="","",E116/(E116+H116))</f>
        <v>0.66087962962963</v>
      </c>
      <c r="L116" s="66" t="n">
        <f aca="false">IF(OR(K116="",J116=""),"",(J116-K116)*100)</f>
        <v>0.897682970051394</v>
      </c>
      <c r="M116" s="36" t="n">
        <v>3.8996591139679</v>
      </c>
      <c r="N116" s="36" t="n">
        <v>2.06812190543644</v>
      </c>
      <c r="O116" s="36" t="n">
        <f aca="false">SQRT(M116^2+N116^2)</f>
        <v>4.41412159108683</v>
      </c>
      <c r="P116" s="55" t="n">
        <f aca="false">IF(J116="","",MAX(0,J116-1.96*O116/100))</f>
        <v>0.583339676144842</v>
      </c>
      <c r="Q116" s="55" t="n">
        <f aca="false">IF(J116="","",MIN(1,J116+1.96*O116/100))</f>
        <v>0.756373242515446</v>
      </c>
      <c r="R116" s="32" t="str">
        <f aca="false">IF(L116="","",IF(ABS(L116)&lt;=O116,"Yes","No"))</f>
        <v>Yes</v>
      </c>
      <c r="S116" s="32" t="str">
        <f aca="false">IF(L116="","",IF(ABS(L116)&lt;=1.96*O116,"Yes","No"))</f>
        <v>Yes</v>
      </c>
      <c r="T116" s="54" t="n">
        <f aca="false">IF(D116="","",ROUND(SQRT(((D116+G116)*O116/100)^2+(J116*(D116+G116)*0.07897)^2),0))</f>
        <v>58</v>
      </c>
      <c r="U116" s="32"/>
    </row>
    <row r="117" customFormat="false" ht="15" hidden="false" customHeight="false" outlineLevel="0" collapsed="false">
      <c r="A117" s="32" t="s">
        <v>198</v>
      </c>
      <c r="B117" s="32" t="s">
        <v>261</v>
      </c>
      <c r="C117" s="32" t="s">
        <v>267</v>
      </c>
      <c r="D117" s="54" t="n">
        <v>380</v>
      </c>
      <c r="E117" s="54" t="n">
        <v>400</v>
      </c>
      <c r="F117" s="65" t="n">
        <f aca="false">IF(E117="","",D117-E117)</f>
        <v>-20</v>
      </c>
      <c r="G117" s="54" t="n">
        <v>210</v>
      </c>
      <c r="H117" s="54" t="n">
        <v>220</v>
      </c>
      <c r="I117" s="65" t="n">
        <f aca="false">IF(H117="","",G117-H117)</f>
        <v>-10</v>
      </c>
      <c r="J117" s="55" t="n">
        <f aca="false">IF(OR(D117="",D117+G117=0),"",D117/(D117+G117))</f>
        <v>0.644067796610169</v>
      </c>
      <c r="K117" s="55" t="n">
        <f aca="false">IF(E117="","",E117/(E117+H117))</f>
        <v>0.645161290322581</v>
      </c>
      <c r="L117" s="66" t="n">
        <f aca="false">IF(OR(K117="",J117=""),"",(J117-K117)*100)</f>
        <v>-0.109349371241119</v>
      </c>
      <c r="M117" s="36" t="n">
        <v>3.8996591139679</v>
      </c>
      <c r="N117" s="36" t="n">
        <v>2.06812190543644</v>
      </c>
      <c r="O117" s="36" t="n">
        <f aca="false">SQRT(M117^2+N117^2)</f>
        <v>4.41412159108683</v>
      </c>
      <c r="P117" s="55" t="n">
        <f aca="false">IF(J117="","",MAX(0,J117-1.96*O117/100))</f>
        <v>0.557551013424868</v>
      </c>
      <c r="Q117" s="55" t="n">
        <f aca="false">IF(J117="","",MIN(1,J117+1.96*O117/100))</f>
        <v>0.730584579795471</v>
      </c>
      <c r="R117" s="32" t="str">
        <f aca="false">IF(L117="","",IF(ABS(L117)&lt;=O117,"Yes","No"))</f>
        <v>Yes</v>
      </c>
      <c r="S117" s="32" t="str">
        <f aca="false">IF(L117="","",IF(ABS(L117)&lt;=1.96*O117,"Yes","No"))</f>
        <v>Yes</v>
      </c>
      <c r="T117" s="54" t="n">
        <f aca="false">IF(D117="","",ROUND(SQRT(((D117+G117)*O117/100)^2+(J117*(D117+G117)*0.07897)^2),0))</f>
        <v>40</v>
      </c>
      <c r="U117" s="32"/>
    </row>
    <row r="118" customFormat="false" ht="15" hidden="false" customHeight="false" outlineLevel="0" collapsed="false">
      <c r="A118" s="32" t="s">
        <v>198</v>
      </c>
      <c r="B118" s="32" t="s">
        <v>261</v>
      </c>
      <c r="C118" s="32" t="s">
        <v>268</v>
      </c>
      <c r="D118" s="54" t="n">
        <v>435</v>
      </c>
      <c r="E118" s="54" t="n">
        <v>465</v>
      </c>
      <c r="F118" s="65" t="n">
        <f aca="false">IF(E118="","",D118-E118)</f>
        <v>-30</v>
      </c>
      <c r="G118" s="54" t="n">
        <v>290</v>
      </c>
      <c r="H118" s="54" t="n">
        <v>283</v>
      </c>
      <c r="I118" s="65" t="n">
        <f aca="false">IF(H118="","",G118-H118)</f>
        <v>7</v>
      </c>
      <c r="J118" s="55" t="n">
        <f aca="false">IF(OR(D118="",D118+G118=0),"",D118/(D118+G118))</f>
        <v>0.6</v>
      </c>
      <c r="K118" s="55" t="n">
        <f aca="false">IF(E118="","",E118/(E118+H118))</f>
        <v>0.621657754010695</v>
      </c>
      <c r="L118" s="66" t="n">
        <f aca="false">IF(OR(K118="",J118=""),"",(J118-K118)*100)</f>
        <v>-2.16577540106953</v>
      </c>
      <c r="M118" s="36" t="n">
        <v>3.8996591139679</v>
      </c>
      <c r="N118" s="36" t="n">
        <v>2.06812190543644</v>
      </c>
      <c r="O118" s="36" t="n">
        <f aca="false">SQRT(M118^2+N118^2)</f>
        <v>4.41412159108683</v>
      </c>
      <c r="P118" s="55" t="n">
        <f aca="false">IF(J118="","",MAX(0,J118-1.96*O118/100))</f>
        <v>0.513483216814698</v>
      </c>
      <c r="Q118" s="55" t="n">
        <f aca="false">IF(J118="","",MIN(1,J118+1.96*O118/100))</f>
        <v>0.686516783185302</v>
      </c>
      <c r="R118" s="32" t="str">
        <f aca="false">IF(L118="","",IF(ABS(L118)&lt;=O118,"Yes","No"))</f>
        <v>Yes</v>
      </c>
      <c r="S118" s="32" t="str">
        <f aca="false">IF(L118="","",IF(ABS(L118)&lt;=1.96*O118,"Yes","No"))</f>
        <v>Yes</v>
      </c>
      <c r="T118" s="54" t="n">
        <f aca="false">IF(D118="","",ROUND(SQRT(((D118+G118)*O118/100)^2+(J118*(D118+G118)*0.07897)^2),0))</f>
        <v>47</v>
      </c>
      <c r="U118" s="32"/>
    </row>
    <row r="119" customFormat="false" ht="15" hidden="false" customHeight="false" outlineLevel="0" collapsed="false">
      <c r="A119" s="32" t="s">
        <v>198</v>
      </c>
      <c r="B119" s="32" t="s">
        <v>261</v>
      </c>
      <c r="C119" s="32" t="s">
        <v>269</v>
      </c>
      <c r="D119" s="54" t="n">
        <v>510</v>
      </c>
      <c r="E119" s="54" t="n">
        <v>583</v>
      </c>
      <c r="F119" s="65" t="n">
        <f aca="false">IF(E119="","",D119-E119)</f>
        <v>-73</v>
      </c>
      <c r="G119" s="54" t="n">
        <v>333</v>
      </c>
      <c r="H119" s="54" t="n">
        <v>335</v>
      </c>
      <c r="I119" s="65" t="n">
        <f aca="false">IF(H119="","",G119-H119)</f>
        <v>-2</v>
      </c>
      <c r="J119" s="55" t="n">
        <f aca="false">IF(OR(D119="",D119+G119=0),"",D119/(D119+G119))</f>
        <v>0.604982206405694</v>
      </c>
      <c r="K119" s="55" t="n">
        <f aca="false">IF(E119="","",E119/(E119+H119))</f>
        <v>0.635076252723312</v>
      </c>
      <c r="L119" s="66" t="n">
        <f aca="false">IF(OR(K119="",J119=""),"",(J119-K119)*100)</f>
        <v>-3.00940463176176</v>
      </c>
      <c r="M119" s="36" t="n">
        <v>3.13002569138266</v>
      </c>
      <c r="N119" s="36" t="n">
        <v>2.06812190543644</v>
      </c>
      <c r="O119" s="36" t="n">
        <f aca="false">SQRT(M119^2+N119^2)</f>
        <v>3.75155821552346</v>
      </c>
      <c r="P119" s="55" t="n">
        <f aca="false">IF(J119="","",MAX(0,J119-1.96*O119/100))</f>
        <v>0.531451665381434</v>
      </c>
      <c r="Q119" s="55" t="n">
        <f aca="false">IF(J119="","",MIN(1,J119+1.96*O119/100))</f>
        <v>0.678512747429954</v>
      </c>
      <c r="R119" s="32" t="str">
        <f aca="false">IF(L119="","",IF(ABS(L119)&lt;=O119,"Yes","No"))</f>
        <v>Yes</v>
      </c>
      <c r="S119" s="32" t="str">
        <f aca="false">IF(L119="","",IF(ABS(L119)&lt;=1.96*O119,"Yes","No"))</f>
        <v>Yes</v>
      </c>
      <c r="T119" s="54" t="n">
        <f aca="false">IF(D119="","",ROUND(SQRT(((D119+G119)*O119/100)^2+(J119*(D119+G119)*0.07933)^2),0))</f>
        <v>51</v>
      </c>
      <c r="U119" s="32"/>
    </row>
    <row r="120" customFormat="false" ht="15" hidden="false" customHeight="false" outlineLevel="0" collapsed="false">
      <c r="A120" s="32" t="s">
        <v>198</v>
      </c>
      <c r="B120" s="32" t="s">
        <v>261</v>
      </c>
      <c r="C120" s="32" t="s">
        <v>270</v>
      </c>
      <c r="D120" s="54" t="n">
        <v>411</v>
      </c>
      <c r="E120" s="54" t="n">
        <v>415</v>
      </c>
      <c r="F120" s="65" t="n">
        <f aca="false">IF(E120="","",D120-E120)</f>
        <v>-4</v>
      </c>
      <c r="G120" s="54" t="n">
        <v>235</v>
      </c>
      <c r="H120" s="54" t="n">
        <v>238</v>
      </c>
      <c r="I120" s="65" t="n">
        <f aca="false">IF(H120="","",G120-H120)</f>
        <v>-3</v>
      </c>
      <c r="J120" s="55" t="n">
        <f aca="false">IF(OR(D120="",D120+G120=0),"",D120/(D120+G120))</f>
        <v>0.636222910216718</v>
      </c>
      <c r="K120" s="55" t="n">
        <f aca="false">IF(E120="","",E120/(E120+H120))</f>
        <v>0.635528330781011</v>
      </c>
      <c r="L120" s="66" t="n">
        <f aca="false">IF(OR(K120="",J120=""),"",(J120-K120)*100)</f>
        <v>0.069457943570761</v>
      </c>
      <c r="M120" s="36" t="n">
        <v>3.8996591139679</v>
      </c>
      <c r="N120" s="36" t="n">
        <v>2.06812190543644</v>
      </c>
      <c r="O120" s="36" t="n">
        <f aca="false">SQRT(M120^2+N120^2)</f>
        <v>4.41412159108683</v>
      </c>
      <c r="P120" s="55" t="n">
        <f aca="false">IF(J120="","",MAX(0,J120-1.96*O120/100))</f>
        <v>0.549706127031416</v>
      </c>
      <c r="Q120" s="55" t="n">
        <f aca="false">IF(J120="","",MIN(1,J120+1.96*O120/100))</f>
        <v>0.72273969340202</v>
      </c>
      <c r="R120" s="32" t="str">
        <f aca="false">IF(L120="","",IF(ABS(L120)&lt;=O120,"Yes","No"))</f>
        <v>Yes</v>
      </c>
      <c r="S120" s="32" t="str">
        <f aca="false">IF(L120="","",IF(ABS(L120)&lt;=1.96*O120,"Yes","No"))</f>
        <v>Yes</v>
      </c>
      <c r="T120" s="54" t="n">
        <f aca="false">IF(D120="","",ROUND(SQRT(((D120+G120)*O120/100)^2+(J120*(D120+G120)*0.07897)^2),0))</f>
        <v>43</v>
      </c>
      <c r="U120" s="32"/>
    </row>
    <row r="121" customFormat="false" ht="15" hidden="false" customHeight="false" outlineLevel="0" collapsed="false">
      <c r="A121" s="32" t="s">
        <v>198</v>
      </c>
      <c r="B121" s="32" t="s">
        <v>261</v>
      </c>
      <c r="C121" s="32" t="s">
        <v>271</v>
      </c>
      <c r="D121" s="54" t="n">
        <v>309</v>
      </c>
      <c r="E121" s="54" t="n">
        <v>332</v>
      </c>
      <c r="F121" s="65" t="n">
        <f aca="false">IF(E121="","",D121-E121)</f>
        <v>-23</v>
      </c>
      <c r="G121" s="54" t="n">
        <v>214</v>
      </c>
      <c r="H121" s="54" t="n">
        <v>255</v>
      </c>
      <c r="I121" s="65" t="n">
        <f aca="false">IF(H121="","",G121-H121)</f>
        <v>-41</v>
      </c>
      <c r="J121" s="55" t="n">
        <f aca="false">IF(OR(D121="",D121+G121=0),"",D121/(D121+G121))</f>
        <v>0.590822179732314</v>
      </c>
      <c r="K121" s="55" t="n">
        <f aca="false">IF(E121="","",E121/(E121+H121))</f>
        <v>0.565587734241908</v>
      </c>
      <c r="L121" s="66" t="n">
        <f aca="false">IF(OR(K121="",J121=""),"",(J121-K121)*100)</f>
        <v>2.52344454904055</v>
      </c>
      <c r="M121" s="36" t="n">
        <v>6.12439477701019</v>
      </c>
      <c r="N121" s="36" t="n">
        <v>2.06812190543644</v>
      </c>
      <c r="O121" s="36" t="n">
        <f aca="false">SQRT(M121^2+N121^2)</f>
        <v>6.46415807359441</v>
      </c>
      <c r="P121" s="55" t="n">
        <f aca="false">IF(J121="","",MAX(0,J121-1.96*O121/100))</f>
        <v>0.464124681489863</v>
      </c>
      <c r="Q121" s="55" t="n">
        <f aca="false">IF(J121="","",MIN(1,J121+1.96*O121/100))</f>
        <v>0.717519677974764</v>
      </c>
      <c r="R121" s="32" t="str">
        <f aca="false">IF(L121="","",IF(ABS(L121)&lt;=O121,"Yes","No"))</f>
        <v>Yes</v>
      </c>
      <c r="S121" s="32" t="str">
        <f aca="false">IF(L121="","",IF(ABS(L121)&lt;=1.96*O121,"Yes","No"))</f>
        <v>Yes</v>
      </c>
      <c r="T121" s="54" t="n">
        <f aca="false">IF(D121="","",ROUND(SQRT(((D121+G121)*O121/100)^2+(J121*(D121+G121)*0.12018)^2),0))</f>
        <v>50</v>
      </c>
      <c r="U121" s="32"/>
    </row>
    <row r="122" customFormat="false" ht="15" hidden="false" customHeight="false" outlineLevel="0" collapsed="false">
      <c r="A122" s="32" t="s">
        <v>198</v>
      </c>
      <c r="B122" s="32" t="s">
        <v>261</v>
      </c>
      <c r="C122" s="32" t="s">
        <v>272</v>
      </c>
      <c r="D122" s="54" t="n">
        <v>410</v>
      </c>
      <c r="E122" s="54" t="n">
        <v>418</v>
      </c>
      <c r="F122" s="65" t="n">
        <f aca="false">IF(E122="","",D122-E122)</f>
        <v>-8</v>
      </c>
      <c r="G122" s="54" t="n">
        <v>220</v>
      </c>
      <c r="H122" s="54" t="n">
        <v>222</v>
      </c>
      <c r="I122" s="65" t="n">
        <f aca="false">IF(H122="","",G122-H122)</f>
        <v>-2</v>
      </c>
      <c r="J122" s="55" t="n">
        <f aca="false">IF(OR(D122="",D122+G122=0),"",D122/(D122+G122))</f>
        <v>0.650793650793651</v>
      </c>
      <c r="K122" s="55" t="n">
        <f aca="false">IF(E122="","",E122/(E122+H122))</f>
        <v>0.653125</v>
      </c>
      <c r="L122" s="66" t="n">
        <f aca="false">IF(OR(K122="",J122=""),"",(J122-K122)*100)</f>
        <v>-0.233134920634914</v>
      </c>
      <c r="M122" s="36" t="n">
        <v>3.8996591139679</v>
      </c>
      <c r="N122" s="36" t="n">
        <v>2.06812190543644</v>
      </c>
      <c r="O122" s="36" t="n">
        <f aca="false">SQRT(M122^2+N122^2)</f>
        <v>4.41412159108683</v>
      </c>
      <c r="P122" s="55" t="n">
        <f aca="false">IF(J122="","",MAX(0,J122-1.96*O122/100))</f>
        <v>0.564276867608349</v>
      </c>
      <c r="Q122" s="55" t="n">
        <f aca="false">IF(J122="","",MIN(1,J122+1.96*O122/100))</f>
        <v>0.737310433978953</v>
      </c>
      <c r="R122" s="32" t="str">
        <f aca="false">IF(L122="","",IF(ABS(L122)&lt;=O122,"Yes","No"))</f>
        <v>Yes</v>
      </c>
      <c r="S122" s="32" t="str">
        <f aca="false">IF(L122="","",IF(ABS(L122)&lt;=1.96*O122,"Yes","No"))</f>
        <v>Yes</v>
      </c>
      <c r="T122" s="54" t="n">
        <f aca="false">IF(D122="","",ROUND(SQRT(((D122+G122)*O122/100)^2+(J122*(D122+G122)*0.07897)^2),0))</f>
        <v>43</v>
      </c>
      <c r="U122" s="32"/>
    </row>
    <row r="123" customFormat="false" ht="15" hidden="false" customHeight="false" outlineLevel="0" collapsed="false">
      <c r="A123" s="32" t="s">
        <v>198</v>
      </c>
      <c r="B123" s="32" t="s">
        <v>261</v>
      </c>
      <c r="C123" s="32" t="s">
        <v>273</v>
      </c>
      <c r="D123" s="54" t="n">
        <v>397</v>
      </c>
      <c r="E123" s="54" t="n">
        <v>425</v>
      </c>
      <c r="F123" s="65" t="n">
        <f aca="false">IF(E123="","",D123-E123)</f>
        <v>-28</v>
      </c>
      <c r="G123" s="54" t="n">
        <v>259</v>
      </c>
      <c r="H123" s="54" t="n">
        <v>271</v>
      </c>
      <c r="I123" s="65" t="n">
        <f aca="false">IF(H123="","",G123-H123)</f>
        <v>-12</v>
      </c>
      <c r="J123" s="55" t="n">
        <f aca="false">IF(OR(D123="",D123+G123=0),"",D123/(D123+G123))</f>
        <v>0.605182926829268</v>
      </c>
      <c r="K123" s="55" t="n">
        <f aca="false">IF(E123="","",E123/(E123+H123))</f>
        <v>0.610632183908046</v>
      </c>
      <c r="L123" s="66" t="n">
        <f aca="false">IF(OR(K123="",J123=""),"",(J123-K123)*100)</f>
        <v>-0.544925707877764</v>
      </c>
      <c r="M123" s="36" t="n">
        <v>3.8996591139679</v>
      </c>
      <c r="N123" s="36" t="n">
        <v>2.06812190543644</v>
      </c>
      <c r="O123" s="36" t="n">
        <f aca="false">SQRT(M123^2+N123^2)</f>
        <v>4.41412159108683</v>
      </c>
      <c r="P123" s="55" t="n">
        <f aca="false">IF(J123="","",MAX(0,J123-1.96*O123/100))</f>
        <v>0.518666143643967</v>
      </c>
      <c r="Q123" s="55" t="n">
        <f aca="false">IF(J123="","",MIN(1,J123+1.96*O123/100))</f>
        <v>0.69169971001457</v>
      </c>
      <c r="R123" s="32" t="str">
        <f aca="false">IF(L123="","",IF(ABS(L123)&lt;=O123,"Yes","No"))</f>
        <v>Yes</v>
      </c>
      <c r="S123" s="32" t="str">
        <f aca="false">IF(L123="","",IF(ABS(L123)&lt;=1.96*O123,"Yes","No"))</f>
        <v>Yes</v>
      </c>
      <c r="T123" s="54" t="n">
        <f aca="false">IF(D123="","",ROUND(SQRT(((D123+G123)*O123/100)^2+(J123*(D123+G123)*0.07897)^2),0))</f>
        <v>43</v>
      </c>
      <c r="U123" s="32"/>
    </row>
    <row r="124" customFormat="false" ht="15" hidden="false" customHeight="false" outlineLevel="0" collapsed="false">
      <c r="A124" s="32" t="s">
        <v>198</v>
      </c>
      <c r="B124" s="32" t="s">
        <v>274</v>
      </c>
      <c r="C124" s="32" t="s">
        <v>275</v>
      </c>
      <c r="D124" s="54" t="n">
        <v>369</v>
      </c>
      <c r="E124" s="54" t="n">
        <v>392</v>
      </c>
      <c r="F124" s="65" t="n">
        <f aca="false">IF(E124="","",D124-E124)</f>
        <v>-23</v>
      </c>
      <c r="G124" s="54" t="n">
        <v>261</v>
      </c>
      <c r="H124" s="54" t="n">
        <v>281</v>
      </c>
      <c r="I124" s="65" t="n">
        <f aca="false">IF(H124="","",G124-H124)</f>
        <v>-20</v>
      </c>
      <c r="J124" s="55" t="n">
        <f aca="false">IF(OR(D124="",D124+G124=0),"",D124/(D124+G124))</f>
        <v>0.585714285714286</v>
      </c>
      <c r="K124" s="55" t="n">
        <f aca="false">IF(E124="","",E124/(E124+H124))</f>
        <v>0.582466567607727</v>
      </c>
      <c r="L124" s="66" t="n">
        <f aca="false">IF(OR(K124="",J124=""),"",(J124-K124)*100)</f>
        <v>0.324771810655911</v>
      </c>
      <c r="M124" s="36" t="n">
        <v>3.8996591139679</v>
      </c>
      <c r="N124" s="36" t="n">
        <v>2.06812190543644</v>
      </c>
      <c r="O124" s="36" t="n">
        <f aca="false">SQRT(M124^2+N124^2)</f>
        <v>4.41412159108683</v>
      </c>
      <c r="P124" s="55" t="n">
        <f aca="false">IF(J124="","",MAX(0,J124-1.96*O124/100))</f>
        <v>0.499197502528984</v>
      </c>
      <c r="Q124" s="55" t="n">
        <f aca="false">IF(J124="","",MIN(1,J124+1.96*O124/100))</f>
        <v>0.672231068899588</v>
      </c>
      <c r="R124" s="32" t="str">
        <f aca="false">IF(L124="","",IF(ABS(L124)&lt;=O124,"Yes","No"))</f>
        <v>Yes</v>
      </c>
      <c r="S124" s="32" t="str">
        <f aca="false">IF(L124="","",IF(ABS(L124)&lt;=1.96*O124,"Yes","No"))</f>
        <v>Yes</v>
      </c>
      <c r="T124" s="54" t="n">
        <f aca="false">IF(D124="","",ROUND(SQRT(((D124+G124)*O124/100)^2+(J124*(D124+G124)*0.07897)^2),0))</f>
        <v>40</v>
      </c>
      <c r="U124" s="32"/>
    </row>
    <row r="125" customFormat="false" ht="15" hidden="false" customHeight="false" outlineLevel="0" collapsed="false">
      <c r="A125" s="32" t="s">
        <v>198</v>
      </c>
      <c r="B125" s="32" t="s">
        <v>274</v>
      </c>
      <c r="C125" s="32" t="s">
        <v>276</v>
      </c>
      <c r="D125" s="54" t="n">
        <v>339</v>
      </c>
      <c r="E125" s="54" t="n">
        <v>334</v>
      </c>
      <c r="F125" s="65" t="n">
        <f aca="false">IF(E125="","",D125-E125)</f>
        <v>5</v>
      </c>
      <c r="G125" s="54" t="n">
        <v>340</v>
      </c>
      <c r="H125" s="54" t="n">
        <v>333</v>
      </c>
      <c r="I125" s="65" t="n">
        <f aca="false">IF(H125="","",G125-H125)</f>
        <v>7</v>
      </c>
      <c r="J125" s="55" t="n">
        <f aca="false">IF(OR(D125="",D125+G125=0),"",D125/(D125+G125))</f>
        <v>0.499263622974963</v>
      </c>
      <c r="K125" s="55" t="n">
        <f aca="false">IF(E125="","",E125/(E125+H125))</f>
        <v>0.500749625187406</v>
      </c>
      <c r="L125" s="66" t="n">
        <f aca="false">IF(OR(K125="",J125=""),"",(J125-K125)*100)</f>
        <v>-0.148600221244311</v>
      </c>
      <c r="M125" s="36" t="n">
        <v>3.8996591139679</v>
      </c>
      <c r="N125" s="36" t="n">
        <v>2.06812190543644</v>
      </c>
      <c r="O125" s="36" t="n">
        <f aca="false">SQRT(M125^2+N125^2)</f>
        <v>4.41412159108683</v>
      </c>
      <c r="P125" s="55" t="n">
        <f aca="false">IF(J125="","",MAX(0,J125-1.96*O125/100))</f>
        <v>0.412746839789661</v>
      </c>
      <c r="Q125" s="55" t="n">
        <f aca="false">IF(J125="","",MIN(1,J125+1.96*O125/100))</f>
        <v>0.585780406160265</v>
      </c>
      <c r="R125" s="32" t="str">
        <f aca="false">IF(L125="","",IF(ABS(L125)&lt;=O125,"Yes","No"))</f>
        <v>Yes</v>
      </c>
      <c r="S125" s="32" t="str">
        <f aca="false">IF(L125="","",IF(ABS(L125)&lt;=1.96*O125,"Yes","No"))</f>
        <v>Yes</v>
      </c>
      <c r="T125" s="54" t="n">
        <f aca="false">IF(D125="","",ROUND(SQRT(((D125+G125)*O125/100)^2+(J125*(D125+G125)*0.07897)^2),0))</f>
        <v>40</v>
      </c>
      <c r="U125" s="32"/>
    </row>
    <row r="126" customFormat="false" ht="15" hidden="false" customHeight="false" outlineLevel="0" collapsed="false">
      <c r="A126" s="32" t="s">
        <v>198</v>
      </c>
      <c r="B126" s="32" t="s">
        <v>274</v>
      </c>
      <c r="C126" s="32" t="s">
        <v>277</v>
      </c>
      <c r="D126" s="54" t="n">
        <v>383</v>
      </c>
      <c r="E126" s="54" t="n">
        <v>409</v>
      </c>
      <c r="F126" s="65" t="n">
        <f aca="false">IF(E126="","",D126-E126)</f>
        <v>-26</v>
      </c>
      <c r="G126" s="54" t="n">
        <v>351</v>
      </c>
      <c r="H126" s="54" t="n">
        <v>361</v>
      </c>
      <c r="I126" s="65" t="n">
        <f aca="false">IF(H126="","",G126-H126)</f>
        <v>-10</v>
      </c>
      <c r="J126" s="55" t="n">
        <f aca="false">IF(OR(D126="",D126+G126=0),"",D126/(D126+G126))</f>
        <v>0.521798365122616</v>
      </c>
      <c r="K126" s="55" t="n">
        <f aca="false">IF(E126="","",E126/(E126+H126))</f>
        <v>0.531168831168831</v>
      </c>
      <c r="L126" s="66" t="n">
        <f aca="false">IF(OR(K126="",J126=""),"",(J126-K126)*100)</f>
        <v>-0.937046604621539</v>
      </c>
      <c r="M126" s="36" t="n">
        <v>3.8996591139679</v>
      </c>
      <c r="N126" s="36" t="n">
        <v>2.06812190543644</v>
      </c>
      <c r="O126" s="36" t="n">
        <f aca="false">SQRT(M126^2+N126^2)</f>
        <v>4.41412159108683</v>
      </c>
      <c r="P126" s="55" t="n">
        <f aca="false">IF(J126="","",MAX(0,J126-1.96*O126/100))</f>
        <v>0.435281581937314</v>
      </c>
      <c r="Q126" s="55" t="n">
        <f aca="false">IF(J126="","",MIN(1,J126+1.96*O126/100))</f>
        <v>0.608315148307918</v>
      </c>
      <c r="R126" s="32" t="str">
        <f aca="false">IF(L126="","",IF(ABS(L126)&lt;=O126,"Yes","No"))</f>
        <v>Yes</v>
      </c>
      <c r="S126" s="32" t="str">
        <f aca="false">IF(L126="","",IF(ABS(L126)&lt;=1.96*O126,"Yes","No"))</f>
        <v>Yes</v>
      </c>
      <c r="T126" s="54" t="n">
        <f aca="false">IF(D126="","",ROUND(SQRT(((D126+G126)*O126/100)^2+(J126*(D126+G126)*0.07897)^2),0))</f>
        <v>44</v>
      </c>
      <c r="U126" s="32"/>
    </row>
    <row r="127" customFormat="false" ht="15" hidden="false" customHeight="false" outlineLevel="0" collapsed="false">
      <c r="A127" s="32" t="s">
        <v>198</v>
      </c>
      <c r="B127" s="32" t="s">
        <v>278</v>
      </c>
      <c r="C127" s="32" t="s">
        <v>278</v>
      </c>
      <c r="D127" s="54" t="n">
        <v>527</v>
      </c>
      <c r="E127" s="54" t="n">
        <v>621</v>
      </c>
      <c r="F127" s="65" t="n">
        <f aca="false">IF(E127="","",D127-E127)</f>
        <v>-94</v>
      </c>
      <c r="G127" s="54" t="n">
        <v>560</v>
      </c>
      <c r="H127" s="54" t="n">
        <v>598</v>
      </c>
      <c r="I127" s="65" t="n">
        <f aca="false">IF(H127="","",G127-H127)</f>
        <v>-38</v>
      </c>
      <c r="J127" s="55" t="n">
        <f aca="false">IF(OR(D127="",D127+G127=0),"",D127/(D127+G127))</f>
        <v>0.484820607175713</v>
      </c>
      <c r="K127" s="55" t="n">
        <f aca="false">IF(E127="","",E127/(E127+H127))</f>
        <v>0.509433962264151</v>
      </c>
      <c r="L127" s="66" t="n">
        <f aca="false">IF(OR(K127="",J127=""),"",(J127-K127)*100)</f>
        <v>-2.4613355088438</v>
      </c>
      <c r="M127" s="36" t="n">
        <v>3.13002569138266</v>
      </c>
      <c r="N127" s="36" t="n">
        <v>2.06812190543644</v>
      </c>
      <c r="O127" s="36" t="n">
        <f aca="false">SQRT(M127^2+N127^2)</f>
        <v>3.75155821552346</v>
      </c>
      <c r="P127" s="55" t="n">
        <f aca="false">IF(J127="","",MAX(0,J127-1.96*O127/100))</f>
        <v>0.411290066151453</v>
      </c>
      <c r="Q127" s="55" t="n">
        <f aca="false">IF(J127="","",MIN(1,J127+1.96*O127/100))</f>
        <v>0.558351148199973</v>
      </c>
      <c r="R127" s="32" t="str">
        <f aca="false">IF(L127="","",IF(ABS(L127)&lt;=O127,"Yes","No"))</f>
        <v>Yes</v>
      </c>
      <c r="S127" s="32" t="str">
        <f aca="false">IF(L127="","",IF(ABS(L127)&lt;=1.96*O127,"Yes","No"))</f>
        <v>Yes</v>
      </c>
      <c r="T127" s="54" t="n">
        <f aca="false">IF(D127="","",ROUND(SQRT(((D127+G127)*O127/100)^2+(J127*(D127+G127)*0.07933)^2),0))</f>
        <v>58</v>
      </c>
      <c r="U127" s="32"/>
    </row>
    <row r="128" customFormat="false" ht="15" hidden="false" customHeight="false" outlineLevel="0" collapsed="false">
      <c r="A128" s="32" t="s">
        <v>198</v>
      </c>
      <c r="B128" s="32" t="s">
        <v>279</v>
      </c>
      <c r="C128" s="32" t="s">
        <v>280</v>
      </c>
      <c r="D128" s="54" t="n">
        <v>281</v>
      </c>
      <c r="E128" s="54" t="n">
        <v>289</v>
      </c>
      <c r="F128" s="65" t="n">
        <f aca="false">IF(E128="","",D128-E128)</f>
        <v>-8</v>
      </c>
      <c r="G128" s="54" t="n">
        <v>255</v>
      </c>
      <c r="H128" s="54" t="n">
        <v>261</v>
      </c>
      <c r="I128" s="65" t="n">
        <f aca="false">IF(H128="","",G128-H128)</f>
        <v>-6</v>
      </c>
      <c r="J128" s="55" t="n">
        <f aca="false">IF(OR(D128="",D128+G128=0),"",D128/(D128+G128))</f>
        <v>0.524253731343284</v>
      </c>
      <c r="K128" s="55" t="n">
        <f aca="false">IF(E128="","",E128/(E128+H128))</f>
        <v>0.525454545454546</v>
      </c>
      <c r="L128" s="66" t="n">
        <f aca="false">IF(OR(K128="",J128=""),"",(J128-K128)*100)</f>
        <v>-0.120081411126194</v>
      </c>
      <c r="M128" s="36" t="n">
        <v>3.8996591139679</v>
      </c>
      <c r="N128" s="36" t="n">
        <v>2.06812190543644</v>
      </c>
      <c r="O128" s="36" t="n">
        <f aca="false">SQRT(M128^2+N128^2)</f>
        <v>4.41412159108683</v>
      </c>
      <c r="P128" s="55" t="n">
        <f aca="false">IF(J128="","",MAX(0,J128-1.96*O128/100))</f>
        <v>0.437736948157982</v>
      </c>
      <c r="Q128" s="55" t="n">
        <f aca="false">IF(J128="","",MIN(1,J128+1.96*O128/100))</f>
        <v>0.610770514528585</v>
      </c>
      <c r="R128" s="32" t="str">
        <f aca="false">IF(L128="","",IF(ABS(L128)&lt;=O128,"Yes","No"))</f>
        <v>Yes</v>
      </c>
      <c r="S128" s="32" t="str">
        <f aca="false">IF(L128="","",IF(ABS(L128)&lt;=1.96*O128,"Yes","No"))</f>
        <v>Yes</v>
      </c>
      <c r="T128" s="54" t="n">
        <f aca="false">IF(D128="","",ROUND(SQRT(((D128+G128)*O128/100)^2+(J128*(D128+G128)*0.07897)^2),0))</f>
        <v>32</v>
      </c>
      <c r="U128" s="32"/>
    </row>
    <row r="129" customFormat="false" ht="15" hidden="false" customHeight="false" outlineLevel="0" collapsed="false">
      <c r="A129" s="32" t="s">
        <v>198</v>
      </c>
      <c r="B129" s="32" t="s">
        <v>279</v>
      </c>
      <c r="C129" s="32" t="s">
        <v>281</v>
      </c>
      <c r="D129" s="54" t="n">
        <v>386</v>
      </c>
      <c r="E129" s="54" t="n">
        <v>402</v>
      </c>
      <c r="F129" s="65" t="n">
        <f aca="false">IF(E129="","",D129-E129)</f>
        <v>-16</v>
      </c>
      <c r="G129" s="54" t="n">
        <v>336</v>
      </c>
      <c r="H129" s="54" t="n">
        <v>345</v>
      </c>
      <c r="I129" s="65" t="n">
        <f aca="false">IF(H129="","",G129-H129)</f>
        <v>-9</v>
      </c>
      <c r="J129" s="55" t="n">
        <f aca="false">IF(OR(D129="",D129+G129=0),"",D129/(D129+G129))</f>
        <v>0.534626038781163</v>
      </c>
      <c r="K129" s="55" t="n">
        <f aca="false">IF(E129="","",E129/(E129+H129))</f>
        <v>0.538152610441767</v>
      </c>
      <c r="L129" s="66" t="n">
        <f aca="false">IF(OR(K129="",J129=""),"",(J129-K129)*100)</f>
        <v>-0.352657166060366</v>
      </c>
      <c r="M129" s="36" t="n">
        <v>3.8996591139679</v>
      </c>
      <c r="N129" s="36" t="n">
        <v>2.06812190543644</v>
      </c>
      <c r="O129" s="36" t="n">
        <f aca="false">SQRT(M129^2+N129^2)</f>
        <v>4.41412159108683</v>
      </c>
      <c r="P129" s="55" t="n">
        <f aca="false">IF(J129="","",MAX(0,J129-1.96*O129/100))</f>
        <v>0.448109255595862</v>
      </c>
      <c r="Q129" s="55" t="n">
        <f aca="false">IF(J129="","",MIN(1,J129+1.96*O129/100))</f>
        <v>0.621142821966465</v>
      </c>
      <c r="R129" s="32" t="str">
        <f aca="false">IF(L129="","",IF(ABS(L129)&lt;=O129,"Yes","No"))</f>
        <v>Yes</v>
      </c>
      <c r="S129" s="32" t="str">
        <f aca="false">IF(L129="","",IF(ABS(L129)&lt;=1.96*O129,"Yes","No"))</f>
        <v>Yes</v>
      </c>
      <c r="T129" s="54" t="n">
        <f aca="false">IF(D129="","",ROUND(SQRT(((D129+G129)*O129/100)^2+(J129*(D129+G129)*0.07897)^2),0))</f>
        <v>44</v>
      </c>
      <c r="U129" s="32"/>
    </row>
    <row r="130" customFormat="false" ht="15" hidden="false" customHeight="false" outlineLevel="0" collapsed="false">
      <c r="A130" s="32" t="s">
        <v>198</v>
      </c>
      <c r="B130" s="32" t="s">
        <v>282</v>
      </c>
      <c r="C130" s="32" t="s">
        <v>283</v>
      </c>
      <c r="D130" s="54" t="n">
        <v>422</v>
      </c>
      <c r="E130" s="54" t="n">
        <v>455</v>
      </c>
      <c r="F130" s="65" t="n">
        <f aca="false">IF(E130="","",D130-E130)</f>
        <v>-33</v>
      </c>
      <c r="G130" s="54" t="n">
        <v>321</v>
      </c>
      <c r="H130" s="54" t="n">
        <v>363</v>
      </c>
      <c r="I130" s="65" t="n">
        <f aca="false">IF(H130="","",G130-H130)</f>
        <v>-42</v>
      </c>
      <c r="J130" s="55" t="n">
        <f aca="false">IF(OR(D130="",D130+G130=0),"",D130/(D130+G130))</f>
        <v>0.567967698519516</v>
      </c>
      <c r="K130" s="55" t="n">
        <f aca="false">IF(E130="","",E130/(E130+H130))</f>
        <v>0.556234718826406</v>
      </c>
      <c r="L130" s="66" t="n">
        <f aca="false">IF(OR(K130="",J130=""),"",(J130-K130)*100)</f>
        <v>1.17329796931096</v>
      </c>
      <c r="M130" s="36" t="n">
        <v>3.8996591139679</v>
      </c>
      <c r="N130" s="36" t="n">
        <v>2.06812190543644</v>
      </c>
      <c r="O130" s="36" t="n">
        <f aca="false">SQRT(M130^2+N130^2)</f>
        <v>4.41412159108683</v>
      </c>
      <c r="P130" s="55" t="n">
        <f aca="false">IF(J130="","",MAX(0,J130-1.96*O130/100))</f>
        <v>0.481450915334214</v>
      </c>
      <c r="Q130" s="55" t="n">
        <f aca="false">IF(J130="","",MIN(1,J130+1.96*O130/100))</f>
        <v>0.654484481704817</v>
      </c>
      <c r="R130" s="32" t="str">
        <f aca="false">IF(L130="","",IF(ABS(L130)&lt;=O130,"Yes","No"))</f>
        <v>Yes</v>
      </c>
      <c r="S130" s="32" t="str">
        <f aca="false">IF(L130="","",IF(ABS(L130)&lt;=1.96*O130,"Yes","No"))</f>
        <v>Yes</v>
      </c>
      <c r="T130" s="54" t="n">
        <f aca="false">IF(D130="","",ROUND(SQRT(((D130+G130)*O130/100)^2+(J130*(D130+G130)*0.07897)^2),0))</f>
        <v>47</v>
      </c>
      <c r="U130" s="32"/>
    </row>
    <row r="131" customFormat="false" ht="15" hidden="false" customHeight="false" outlineLevel="0" collapsed="false">
      <c r="A131" s="32" t="s">
        <v>198</v>
      </c>
      <c r="B131" s="32" t="s">
        <v>282</v>
      </c>
      <c r="C131" s="32" t="s">
        <v>284</v>
      </c>
      <c r="D131" s="54" t="n">
        <v>433</v>
      </c>
      <c r="E131" s="54" t="n">
        <v>447</v>
      </c>
      <c r="F131" s="65" t="n">
        <f aca="false">IF(E131="","",D131-E131)</f>
        <v>-14</v>
      </c>
      <c r="G131" s="54" t="n">
        <v>353</v>
      </c>
      <c r="H131" s="54" t="n">
        <v>358</v>
      </c>
      <c r="I131" s="65" t="n">
        <f aca="false">IF(H131="","",G131-H131)</f>
        <v>-5</v>
      </c>
      <c r="J131" s="55" t="n">
        <f aca="false">IF(OR(D131="",D131+G131=0),"",D131/(D131+G131))</f>
        <v>0.55089058524173</v>
      </c>
      <c r="K131" s="55" t="n">
        <f aca="false">IF(E131="","",E131/(E131+H131))</f>
        <v>0.55527950310559</v>
      </c>
      <c r="L131" s="66" t="n">
        <f aca="false">IF(OR(K131="",J131=""),"",(J131-K131)*100)</f>
        <v>-0.438891786385975</v>
      </c>
      <c r="M131" s="36" t="n">
        <v>3.8996591139679</v>
      </c>
      <c r="N131" s="36" t="n">
        <v>2.06812190543644</v>
      </c>
      <c r="O131" s="36" t="n">
        <f aca="false">SQRT(M131^2+N131^2)</f>
        <v>4.41412159108683</v>
      </c>
      <c r="P131" s="55" t="n">
        <f aca="false">IF(J131="","",MAX(0,J131-1.96*O131/100))</f>
        <v>0.464373802056428</v>
      </c>
      <c r="Q131" s="55" t="n">
        <f aca="false">IF(J131="","",MIN(1,J131+1.96*O131/100))</f>
        <v>0.637407368427032</v>
      </c>
      <c r="R131" s="32" t="str">
        <f aca="false">IF(L131="","",IF(ABS(L131)&lt;=O131,"Yes","No"))</f>
        <v>Yes</v>
      </c>
      <c r="S131" s="32" t="str">
        <f aca="false">IF(L131="","",IF(ABS(L131)&lt;=1.96*O131,"Yes","No"))</f>
        <v>Yes</v>
      </c>
      <c r="T131" s="54" t="n">
        <f aca="false">IF(D131="","",ROUND(SQRT(((D131+G131)*O131/100)^2+(J131*(D131+G131)*0.07897)^2),0))</f>
        <v>49</v>
      </c>
      <c r="U131" s="32"/>
    </row>
    <row r="132" customFormat="false" ht="15" hidden="false" customHeight="false" outlineLevel="0" collapsed="false">
      <c r="A132" s="32" t="s">
        <v>198</v>
      </c>
      <c r="B132" s="32" t="s">
        <v>282</v>
      </c>
      <c r="C132" s="32" t="s">
        <v>285</v>
      </c>
      <c r="D132" s="54" t="n">
        <v>467</v>
      </c>
      <c r="E132" s="54" t="n">
        <v>528</v>
      </c>
      <c r="F132" s="65" t="n">
        <f aca="false">IF(E132="","",D132-E132)</f>
        <v>-61</v>
      </c>
      <c r="G132" s="54" t="n">
        <v>469</v>
      </c>
      <c r="H132" s="54" t="n">
        <v>494</v>
      </c>
      <c r="I132" s="65" t="n">
        <f aca="false">IF(H132="","",G132-H132)</f>
        <v>-25</v>
      </c>
      <c r="J132" s="55" t="n">
        <f aca="false">IF(OR(D132="",D132+G132=0),"",D132/(D132+G132))</f>
        <v>0.498931623931624</v>
      </c>
      <c r="K132" s="55" t="n">
        <f aca="false">IF(E132="","",E132/(E132+H132))</f>
        <v>0.516634050880626</v>
      </c>
      <c r="L132" s="66" t="n">
        <f aca="false">IF(OR(K132="",J132=""),"",(J132-K132)*100)</f>
        <v>-1.77024269490023</v>
      </c>
      <c r="M132" s="36" t="n">
        <v>3.13002569138266</v>
      </c>
      <c r="N132" s="36" t="n">
        <v>2.06812190543644</v>
      </c>
      <c r="O132" s="36" t="n">
        <f aca="false">SQRT(M132^2+N132^2)</f>
        <v>3.75155821552346</v>
      </c>
      <c r="P132" s="55" t="n">
        <f aca="false">IF(J132="","",MAX(0,J132-1.96*O132/100))</f>
        <v>0.425401082907364</v>
      </c>
      <c r="Q132" s="55" t="n">
        <f aca="false">IF(J132="","",MIN(1,J132+1.96*O132/100))</f>
        <v>0.572462164955884</v>
      </c>
      <c r="R132" s="32" t="str">
        <f aca="false">IF(L132="","",IF(ABS(L132)&lt;=O132,"Yes","No"))</f>
        <v>Yes</v>
      </c>
      <c r="S132" s="32" t="str">
        <f aca="false">IF(L132="","",IF(ABS(L132)&lt;=1.96*O132,"Yes","No"))</f>
        <v>Yes</v>
      </c>
      <c r="T132" s="54" t="n">
        <f aca="false">IF(D132="","",ROUND(SQRT(((D132+G132)*O132/100)^2+(J132*(D132+G132)*0.07933)^2),0))</f>
        <v>51</v>
      </c>
      <c r="U132" s="32"/>
    </row>
    <row r="133" customFormat="false" ht="15" hidden="false" customHeight="false" outlineLevel="0" collapsed="false">
      <c r="A133" s="32" t="s">
        <v>198</v>
      </c>
      <c r="B133" s="32" t="s">
        <v>282</v>
      </c>
      <c r="C133" s="32" t="s">
        <v>286</v>
      </c>
      <c r="D133" s="54" t="n">
        <v>453</v>
      </c>
      <c r="E133" s="54" t="n">
        <v>516</v>
      </c>
      <c r="F133" s="65" t="n">
        <f aca="false">IF(E133="","",D133-E133)</f>
        <v>-63</v>
      </c>
      <c r="G133" s="54" t="n">
        <v>336</v>
      </c>
      <c r="H133" s="54" t="n">
        <v>363</v>
      </c>
      <c r="I133" s="65" t="n">
        <f aca="false">IF(H133="","",G133-H133)</f>
        <v>-27</v>
      </c>
      <c r="J133" s="55" t="n">
        <f aca="false">IF(OR(D133="",D133+G133=0),"",D133/(D133+G133))</f>
        <v>0.574144486692015</v>
      </c>
      <c r="K133" s="55" t="n">
        <f aca="false">IF(E133="","",E133/(E133+H133))</f>
        <v>0.58703071672355</v>
      </c>
      <c r="L133" s="66" t="n">
        <f aca="false">IF(OR(K133="",J133=""),"",(J133-K133)*100)</f>
        <v>-1.28862300315342</v>
      </c>
      <c r="M133" s="36" t="n">
        <v>3.8996591139679</v>
      </c>
      <c r="N133" s="36" t="n">
        <v>2.06812190543644</v>
      </c>
      <c r="O133" s="36" t="n">
        <f aca="false">SQRT(M133^2+N133^2)</f>
        <v>4.41412159108683</v>
      </c>
      <c r="P133" s="55" t="n">
        <f aca="false">IF(J133="","",MAX(0,J133-1.96*O133/100))</f>
        <v>0.487627703506713</v>
      </c>
      <c r="Q133" s="55" t="n">
        <f aca="false">IF(J133="","",MIN(1,J133+1.96*O133/100))</f>
        <v>0.660661269877317</v>
      </c>
      <c r="R133" s="32" t="str">
        <f aca="false">IF(L133="","",IF(ABS(L133)&lt;=O133,"Yes","No"))</f>
        <v>Yes</v>
      </c>
      <c r="S133" s="32" t="str">
        <f aca="false">IF(L133="","",IF(ABS(L133)&lt;=1.96*O133,"Yes","No"))</f>
        <v>Yes</v>
      </c>
      <c r="T133" s="54" t="n">
        <f aca="false">IF(D133="","",ROUND(SQRT(((D133+G133)*O133/100)^2+(J133*(D133+G133)*0.07897)^2),0))</f>
        <v>50</v>
      </c>
      <c r="U133" s="32"/>
    </row>
    <row r="134" customFormat="false" ht="15" hidden="false" customHeight="false" outlineLevel="0" collapsed="false">
      <c r="A134" s="32" t="s">
        <v>198</v>
      </c>
      <c r="B134" s="32" t="s">
        <v>282</v>
      </c>
      <c r="C134" s="32" t="s">
        <v>287</v>
      </c>
      <c r="D134" s="54" t="n">
        <v>258</v>
      </c>
      <c r="E134" s="54" t="n">
        <v>294</v>
      </c>
      <c r="F134" s="65" t="n">
        <f aca="false">IF(E134="","",D134-E134)</f>
        <v>-36</v>
      </c>
      <c r="G134" s="54" t="n">
        <v>250</v>
      </c>
      <c r="H134" s="54" t="n">
        <v>260</v>
      </c>
      <c r="I134" s="65" t="n">
        <f aca="false">IF(H134="","",G134-H134)</f>
        <v>-10</v>
      </c>
      <c r="J134" s="55" t="n">
        <f aca="false">IF(OR(D134="",D134+G134=0),"",D134/(D134+G134))</f>
        <v>0.507874015748032</v>
      </c>
      <c r="K134" s="55" t="n">
        <f aca="false">IF(E134="","",E134/(E134+H134))</f>
        <v>0.530685920577617</v>
      </c>
      <c r="L134" s="66" t="n">
        <f aca="false">IF(OR(K134="",J134=""),"",(J134-K134)*100)</f>
        <v>-2.28119048295858</v>
      </c>
      <c r="M134" s="36" t="n">
        <v>6.12439477701019</v>
      </c>
      <c r="N134" s="36" t="n">
        <v>2.06812190543644</v>
      </c>
      <c r="O134" s="36" t="n">
        <f aca="false">SQRT(M134^2+N134^2)</f>
        <v>6.46415807359441</v>
      </c>
      <c r="P134" s="55" t="n">
        <f aca="false">IF(J134="","",MAX(0,J134-1.96*O134/100))</f>
        <v>0.381176517505581</v>
      </c>
      <c r="Q134" s="55" t="n">
        <f aca="false">IF(J134="","",MIN(1,J134+1.96*O134/100))</f>
        <v>0.634571513990482</v>
      </c>
      <c r="R134" s="32" t="str">
        <f aca="false">IF(L134="","",IF(ABS(L134)&lt;=O134,"Yes","No"))</f>
        <v>Yes</v>
      </c>
      <c r="S134" s="32" t="str">
        <f aca="false">IF(L134="","",IF(ABS(L134)&lt;=1.96*O134,"Yes","No"))</f>
        <v>Yes</v>
      </c>
      <c r="T134" s="54" t="n">
        <f aca="false">IF(D134="","",ROUND(SQRT(((D134+G134)*O134/100)^2+(J134*(D134+G134)*0.12018)^2),0))</f>
        <v>45</v>
      </c>
      <c r="U134" s="32"/>
    </row>
    <row r="135" customFormat="false" ht="15" hidden="false" customHeight="false" outlineLevel="0" collapsed="false">
      <c r="A135" s="32" t="s">
        <v>198</v>
      </c>
      <c r="B135" s="32" t="s">
        <v>282</v>
      </c>
      <c r="C135" s="32" t="s">
        <v>288</v>
      </c>
      <c r="D135" s="54" t="n">
        <v>520</v>
      </c>
      <c r="E135" s="54" t="n">
        <v>594</v>
      </c>
      <c r="F135" s="65" t="n">
        <f aca="false">IF(E135="","",D135-E135)</f>
        <v>-74</v>
      </c>
      <c r="G135" s="54" t="n">
        <v>421</v>
      </c>
      <c r="H135" s="54" t="n">
        <v>412</v>
      </c>
      <c r="I135" s="65" t="n">
        <f aca="false">IF(H135="","",G135-H135)</f>
        <v>9</v>
      </c>
      <c r="J135" s="55" t="n">
        <f aca="false">IF(OR(D135="",D135+G135=0),"",D135/(D135+G135))</f>
        <v>0.552603613177471</v>
      </c>
      <c r="K135" s="55" t="n">
        <f aca="false">IF(E135="","",E135/(E135+H135))</f>
        <v>0.590457256461233</v>
      </c>
      <c r="L135" s="66" t="n">
        <f aca="false">IF(OR(K135="",J135=""),"",(J135-K135)*100)</f>
        <v>-3.78536432837618</v>
      </c>
      <c r="M135" s="36" t="n">
        <v>3.13002569138266</v>
      </c>
      <c r="N135" s="36" t="n">
        <v>2.06812190543644</v>
      </c>
      <c r="O135" s="36" t="n">
        <f aca="false">SQRT(M135^2+N135^2)</f>
        <v>3.75155821552346</v>
      </c>
      <c r="P135" s="55" t="n">
        <f aca="false">IF(J135="","",MAX(0,J135-1.96*O135/100))</f>
        <v>0.479073072153211</v>
      </c>
      <c r="Q135" s="55" t="n">
        <f aca="false">IF(J135="","",MIN(1,J135+1.96*O135/100))</f>
        <v>0.626134154201731</v>
      </c>
      <c r="R135" s="32" t="str">
        <f aca="false">IF(L135="","",IF(ABS(L135)&lt;=O135,"Yes","No"))</f>
        <v>No</v>
      </c>
      <c r="S135" s="32" t="str">
        <f aca="false">IF(L135="","",IF(ABS(L135)&lt;=1.96*O135,"Yes","No"))</f>
        <v>Yes</v>
      </c>
      <c r="T135" s="54" t="n">
        <f aca="false">IF(D135="","",ROUND(SQRT(((D135+G135)*O135/100)^2+(J135*(D135+G135)*0.07933)^2),0))</f>
        <v>54</v>
      </c>
      <c r="U135" s="32"/>
    </row>
    <row r="136" customFormat="false" ht="15" hidden="false" customHeight="false" outlineLevel="0" collapsed="false">
      <c r="A136" s="32" t="s">
        <v>198</v>
      </c>
      <c r="B136" s="32" t="s">
        <v>289</v>
      </c>
      <c r="C136" s="32" t="s">
        <v>290</v>
      </c>
      <c r="D136" s="54" t="n">
        <v>422</v>
      </c>
      <c r="E136" s="54" t="n">
        <v>413</v>
      </c>
      <c r="F136" s="65" t="n">
        <f aca="false">IF(E136="","",D136-E136)</f>
        <v>9</v>
      </c>
      <c r="G136" s="54" t="n">
        <v>174</v>
      </c>
      <c r="H136" s="54" t="n">
        <v>158</v>
      </c>
      <c r="I136" s="65" t="n">
        <f aca="false">IF(H136="","",G136-H136)</f>
        <v>16</v>
      </c>
      <c r="J136" s="55" t="n">
        <f aca="false">IF(OR(D136="",D136+G136=0),"",D136/(D136+G136))</f>
        <v>0.708053691275168</v>
      </c>
      <c r="K136" s="55" t="n">
        <f aca="false">IF(E136="","",E136/(E136+H136))</f>
        <v>0.723292469352014</v>
      </c>
      <c r="L136" s="66" t="n">
        <f aca="false">IF(OR(K136="",J136=""),"",(J136-K136)*100)</f>
        <v>-1.52387780768462</v>
      </c>
      <c r="M136" s="36" t="n">
        <v>3.8996591139679</v>
      </c>
      <c r="N136" s="36" t="n">
        <v>2.06812190543644</v>
      </c>
      <c r="O136" s="36" t="n">
        <f aca="false">SQRT(M136^2+N136^2)</f>
        <v>4.41412159108683</v>
      </c>
      <c r="P136" s="55" t="n">
        <f aca="false">IF(J136="","",MAX(0,J136-1.96*O136/100))</f>
        <v>0.621536908089866</v>
      </c>
      <c r="Q136" s="55" t="n">
        <f aca="false">IF(J136="","",MIN(1,J136+1.96*O136/100))</f>
        <v>0.79457047446047</v>
      </c>
      <c r="R136" s="32" t="str">
        <f aca="false">IF(L136="","",IF(ABS(L136)&lt;=O136,"Yes","No"))</f>
        <v>Yes</v>
      </c>
      <c r="S136" s="32" t="str">
        <f aca="false">IF(L136="","",IF(ABS(L136)&lt;=1.96*O136,"Yes","No"))</f>
        <v>Yes</v>
      </c>
      <c r="T136" s="54" t="n">
        <f aca="false">IF(D136="","",ROUND(SQRT(((D136+G136)*O136/100)^2+(J136*(D136+G136)*0.07897)^2),0))</f>
        <v>42</v>
      </c>
      <c r="U136" s="32"/>
    </row>
    <row r="137" customFormat="false" ht="15" hidden="false" customHeight="false" outlineLevel="0" collapsed="false">
      <c r="A137" s="32" t="s">
        <v>198</v>
      </c>
      <c r="B137" s="32" t="s">
        <v>289</v>
      </c>
      <c r="C137" s="32" t="s">
        <v>291</v>
      </c>
      <c r="D137" s="54" t="n">
        <v>347</v>
      </c>
      <c r="E137" s="54" t="n">
        <v>303</v>
      </c>
      <c r="F137" s="65" t="n">
        <f aca="false">IF(E137="","",D137-E137)</f>
        <v>44</v>
      </c>
      <c r="G137" s="54" t="n">
        <v>173</v>
      </c>
      <c r="H137" s="54" t="n">
        <v>169</v>
      </c>
      <c r="I137" s="65" t="n">
        <f aca="false">IF(H137="","",G137-H137)</f>
        <v>4</v>
      </c>
      <c r="J137" s="55" t="n">
        <f aca="false">IF(OR(D137="",D137+G137=0),"",D137/(D137+G137))</f>
        <v>0.667307692307692</v>
      </c>
      <c r="K137" s="55" t="n">
        <f aca="false">IF(E137="","",E137/(E137+H137))</f>
        <v>0.641949152542373</v>
      </c>
      <c r="L137" s="66" t="n">
        <f aca="false">IF(OR(K137="",J137=""),"",(J137-K137)*100)</f>
        <v>2.53585397653194</v>
      </c>
      <c r="M137" s="36" t="n">
        <v>6.12439477701019</v>
      </c>
      <c r="N137" s="36" t="n">
        <v>2.06812190543644</v>
      </c>
      <c r="O137" s="36" t="n">
        <f aca="false">SQRT(M137^2+N137^2)</f>
        <v>6.46415807359441</v>
      </c>
      <c r="P137" s="55" t="n">
        <f aca="false">IF(J137="","",MAX(0,J137-1.96*O137/100))</f>
        <v>0.540610194065242</v>
      </c>
      <c r="Q137" s="55" t="n">
        <f aca="false">IF(J137="","",MIN(1,J137+1.96*O137/100))</f>
        <v>0.794005190550143</v>
      </c>
      <c r="R137" s="32" t="str">
        <f aca="false">IF(L137="","",IF(ABS(L137)&lt;=O137,"Yes","No"))</f>
        <v>Yes</v>
      </c>
      <c r="S137" s="32" t="str">
        <f aca="false">IF(L137="","",IF(ABS(L137)&lt;=1.96*O137,"Yes","No"))</f>
        <v>Yes</v>
      </c>
      <c r="T137" s="54" t="n">
        <f aca="false">IF(D137="","",ROUND(SQRT(((D137+G137)*O137/100)^2+(J137*(D137+G137)*0.12018)^2),0))</f>
        <v>54</v>
      </c>
      <c r="U137" s="32"/>
    </row>
    <row r="138" customFormat="false" ht="15" hidden="false" customHeight="false" outlineLevel="0" collapsed="false">
      <c r="A138" s="32" t="s">
        <v>198</v>
      </c>
      <c r="B138" s="32" t="s">
        <v>289</v>
      </c>
      <c r="C138" s="32" t="s">
        <v>292</v>
      </c>
      <c r="D138" s="54" t="n">
        <v>332</v>
      </c>
      <c r="E138" s="54" t="n">
        <v>354</v>
      </c>
      <c r="F138" s="65" t="n">
        <f aca="false">IF(E138="","",D138-E138)</f>
        <v>-22</v>
      </c>
      <c r="G138" s="54" t="n">
        <v>167</v>
      </c>
      <c r="H138" s="54" t="n">
        <v>152</v>
      </c>
      <c r="I138" s="65" t="n">
        <f aca="false">IF(H138="","",G138-H138)</f>
        <v>15</v>
      </c>
      <c r="J138" s="55" t="n">
        <f aca="false">IF(OR(D138="",D138+G138=0),"",D138/(D138+G138))</f>
        <v>0.665330661322645</v>
      </c>
      <c r="K138" s="55" t="n">
        <f aca="false">IF(E138="","",E138/(E138+H138))</f>
        <v>0.699604743083004</v>
      </c>
      <c r="L138" s="66" t="n">
        <f aca="false">IF(OR(K138="",J138=""),"",(J138-K138)*100)</f>
        <v>-3.42740817603586</v>
      </c>
      <c r="M138" s="36" t="n">
        <v>6.12439477701019</v>
      </c>
      <c r="N138" s="36" t="n">
        <v>2.06812190543644</v>
      </c>
      <c r="O138" s="36" t="n">
        <f aca="false">SQRT(M138^2+N138^2)</f>
        <v>6.46415807359441</v>
      </c>
      <c r="P138" s="55" t="n">
        <f aca="false">IF(J138="","",MAX(0,J138-1.96*O138/100))</f>
        <v>0.538633163080195</v>
      </c>
      <c r="Q138" s="55" t="n">
        <f aca="false">IF(J138="","",MIN(1,J138+1.96*O138/100))</f>
        <v>0.792028159565096</v>
      </c>
      <c r="R138" s="32" t="str">
        <f aca="false">IF(L138="","",IF(ABS(L138)&lt;=O138,"Yes","No"))</f>
        <v>Yes</v>
      </c>
      <c r="S138" s="32" t="str">
        <f aca="false">IF(L138="","",IF(ABS(L138)&lt;=1.96*O138,"Yes","No"))</f>
        <v>Yes</v>
      </c>
      <c r="T138" s="54" t="n">
        <f aca="false">IF(D138="","",ROUND(SQRT(((D138+G138)*O138/100)^2+(J138*(D138+G138)*0.12018)^2),0))</f>
        <v>51</v>
      </c>
      <c r="U138" s="32"/>
    </row>
    <row r="139" customFormat="false" ht="15" hidden="false" customHeight="false" outlineLevel="0" collapsed="false">
      <c r="A139" s="32" t="s">
        <v>198</v>
      </c>
      <c r="B139" s="32" t="s">
        <v>293</v>
      </c>
      <c r="C139" s="32" t="s">
        <v>293</v>
      </c>
      <c r="D139" s="54" t="n">
        <v>288</v>
      </c>
      <c r="E139" s="54" t="n">
        <v>262</v>
      </c>
      <c r="F139" s="65" t="n">
        <f aca="false">IF(E139="","",D139-E139)</f>
        <v>26</v>
      </c>
      <c r="G139" s="54" t="n">
        <v>201</v>
      </c>
      <c r="H139" s="54" t="n">
        <v>205</v>
      </c>
      <c r="I139" s="65" t="n">
        <f aca="false">IF(H139="","",G139-H139)</f>
        <v>-4</v>
      </c>
      <c r="J139" s="55" t="n">
        <f aca="false">IF(OR(D139="",D139+G139=0),"",D139/(D139+G139))</f>
        <v>0.588957055214724</v>
      </c>
      <c r="K139" s="55" t="n">
        <f aca="false">IF(E139="","",E139/(E139+H139))</f>
        <v>0.561027837259101</v>
      </c>
      <c r="L139" s="66" t="n">
        <f aca="false">IF(OR(K139="",J139=""),"",(J139-K139)*100)</f>
        <v>2.79292179556233</v>
      </c>
      <c r="M139" s="36" t="n">
        <v>6.12439477701019</v>
      </c>
      <c r="N139" s="36" t="n">
        <v>2.06812190543644</v>
      </c>
      <c r="O139" s="36" t="n">
        <f aca="false">SQRT(M139^2+N139^2)</f>
        <v>6.46415807359441</v>
      </c>
      <c r="P139" s="55" t="n">
        <f aca="false">IF(J139="","",MAX(0,J139-1.96*O139/100))</f>
        <v>0.462259556972274</v>
      </c>
      <c r="Q139" s="55" t="n">
        <f aca="false">IF(J139="","",MIN(1,J139+1.96*O139/100))</f>
        <v>0.715654553457174</v>
      </c>
      <c r="R139" s="32" t="str">
        <f aca="false">IF(L139="","",IF(ABS(L139)&lt;=O139,"Yes","No"))</f>
        <v>Yes</v>
      </c>
      <c r="S139" s="32" t="str">
        <f aca="false">IF(L139="","",IF(ABS(L139)&lt;=1.96*O139,"Yes","No"))</f>
        <v>Yes</v>
      </c>
      <c r="T139" s="54" t="n">
        <f aca="false">IF(D139="","",ROUND(SQRT(((D139+G139)*O139/100)^2+(J139*(D139+G139)*0.12018)^2),0))</f>
        <v>47</v>
      </c>
      <c r="U139" s="32"/>
    </row>
    <row r="140" customFormat="false" ht="15" hidden="false" customHeight="false" outlineLevel="0" collapsed="false">
      <c r="A140" s="32" t="s">
        <v>198</v>
      </c>
      <c r="B140" s="32" t="s">
        <v>294</v>
      </c>
      <c r="C140" s="32" t="s">
        <v>294</v>
      </c>
      <c r="D140" s="54" t="n">
        <v>454</v>
      </c>
      <c r="E140" s="54" t="n">
        <v>532</v>
      </c>
      <c r="F140" s="65" t="n">
        <f aca="false">IF(E140="","",D140-E140)</f>
        <v>-78</v>
      </c>
      <c r="G140" s="54" t="n">
        <v>1019</v>
      </c>
      <c r="H140" s="54" t="n">
        <v>1068</v>
      </c>
      <c r="I140" s="65" t="n">
        <f aca="false">IF(H140="","",G140-H140)</f>
        <v>-49</v>
      </c>
      <c r="J140" s="55" t="n">
        <f aca="false">IF(OR(D140="",D140+G140=0),"",D140/(D140+G140))</f>
        <v>0.308214528173795</v>
      </c>
      <c r="K140" s="55" t="n">
        <f aca="false">IF(E140="","",E140/(E140+H140))</f>
        <v>0.3325</v>
      </c>
      <c r="L140" s="66" t="n">
        <f aca="false">IF(OR(K140="",J140=""),"",(J140-K140)*100)</f>
        <v>-2.42854718262051</v>
      </c>
      <c r="M140" s="36" t="n">
        <v>3.13002569138266</v>
      </c>
      <c r="N140" s="36" t="n">
        <v>2.06812190543644</v>
      </c>
      <c r="O140" s="36" t="n">
        <f aca="false">SQRT(M140^2+N140^2)</f>
        <v>3.75155821552346</v>
      </c>
      <c r="P140" s="55" t="n">
        <f aca="false">IF(J140="","",MAX(0,J140-1.96*O140/100))</f>
        <v>0.234683987149535</v>
      </c>
      <c r="Q140" s="55" t="n">
        <f aca="false">IF(J140="","",MIN(1,J140+1.96*O140/100))</f>
        <v>0.381745069198055</v>
      </c>
      <c r="R140" s="32" t="str">
        <f aca="false">IF(L140="","",IF(ABS(L140)&lt;=O140,"Yes","No"))</f>
        <v>Yes</v>
      </c>
      <c r="S140" s="32" t="str">
        <f aca="false">IF(L140="","",IF(ABS(L140)&lt;=1.96*O140,"Yes","No"))</f>
        <v>Yes</v>
      </c>
      <c r="T140" s="54" t="n">
        <f aca="false">IF(D140="","",ROUND(SQRT(((D140+G140)*O140/100)^2+(J140*(D140+G140)*0.07933)^2),0))</f>
        <v>66</v>
      </c>
      <c r="U140" s="32"/>
    </row>
    <row r="141" customFormat="false" ht="15" hidden="false" customHeight="false" outlineLevel="0" collapsed="false">
      <c r="A141" s="32" t="s">
        <v>198</v>
      </c>
      <c r="B141" s="32" t="s">
        <v>295</v>
      </c>
      <c r="C141" s="32" t="s">
        <v>296</v>
      </c>
      <c r="D141" s="54" t="n">
        <v>694</v>
      </c>
      <c r="E141" s="54" t="n">
        <v>765</v>
      </c>
      <c r="F141" s="65" t="n">
        <f aca="false">IF(E141="","",D141-E141)</f>
        <v>-71</v>
      </c>
      <c r="G141" s="54" t="n">
        <v>705</v>
      </c>
      <c r="H141" s="54" t="n">
        <v>744</v>
      </c>
      <c r="I141" s="65" t="n">
        <f aca="false">IF(H141="","",G141-H141)</f>
        <v>-39</v>
      </c>
      <c r="J141" s="55" t="n">
        <f aca="false">IF(OR(D141="",D141+G141=0),"",D141/(D141+G141))</f>
        <v>0.496068620443174</v>
      </c>
      <c r="K141" s="55" t="n">
        <f aca="false">IF(E141="","",E141/(E141+H141))</f>
        <v>0.506958250497018</v>
      </c>
      <c r="L141" s="66" t="n">
        <f aca="false">IF(OR(K141="",J141=""),"",(J141-K141)*100)</f>
        <v>-1.08896300538442</v>
      </c>
      <c r="M141" s="36" t="n">
        <v>3.13002569138266</v>
      </c>
      <c r="N141" s="36" t="n">
        <v>2.06812190543644</v>
      </c>
      <c r="O141" s="36" t="n">
        <f aca="false">SQRT(M141^2+N141^2)</f>
        <v>3.75155821552346</v>
      </c>
      <c r="P141" s="55" t="n">
        <f aca="false">IF(J141="","",MAX(0,J141-1.96*O141/100))</f>
        <v>0.422538079418914</v>
      </c>
      <c r="Q141" s="55" t="n">
        <f aca="false">IF(J141="","",MIN(1,J141+1.96*O141/100))</f>
        <v>0.569599161467434</v>
      </c>
      <c r="R141" s="32" t="str">
        <f aca="false">IF(L141="","",IF(ABS(L141)&lt;=O141,"Yes","No"))</f>
        <v>Yes</v>
      </c>
      <c r="S141" s="32" t="str">
        <f aca="false">IF(L141="","",IF(ABS(L141)&lt;=1.96*O141,"Yes","No"))</f>
        <v>Yes</v>
      </c>
      <c r="T141" s="54" t="n">
        <f aca="false">IF(D141="","",ROUND(SQRT(((D141+G141)*O141/100)^2+(J141*(D141+G141)*0.07933)^2),0))</f>
        <v>76</v>
      </c>
      <c r="U141" s="32"/>
    </row>
    <row r="142" customFormat="false" ht="15" hidden="false" customHeight="false" outlineLevel="0" collapsed="false">
      <c r="A142" s="32" t="s">
        <v>198</v>
      </c>
      <c r="B142" s="32" t="s">
        <v>295</v>
      </c>
      <c r="C142" s="32" t="s">
        <v>297</v>
      </c>
      <c r="D142" s="54" t="n">
        <v>855</v>
      </c>
      <c r="E142" s="54" t="n">
        <v>879</v>
      </c>
      <c r="F142" s="65" t="n">
        <f aca="false">IF(E142="","",D142-E142)</f>
        <v>-24</v>
      </c>
      <c r="G142" s="54" t="n">
        <v>816</v>
      </c>
      <c r="H142" s="54" t="n">
        <v>809</v>
      </c>
      <c r="I142" s="65" t="n">
        <f aca="false">IF(H142="","",G142-H142)</f>
        <v>7</v>
      </c>
      <c r="J142" s="55" t="n">
        <f aca="false">IF(OR(D142="",D142+G142=0),"",D142/(D142+G142))</f>
        <v>0.511669658886894</v>
      </c>
      <c r="K142" s="55" t="n">
        <f aca="false">IF(E142="","",E142/(E142+H142))</f>
        <v>0.520734597156398</v>
      </c>
      <c r="L142" s="66" t="n">
        <f aca="false">IF(OR(K142="",J142=""),"",(J142-K142)*100)</f>
        <v>-0.906493826950405</v>
      </c>
      <c r="M142" s="36" t="n">
        <v>3.13002569138266</v>
      </c>
      <c r="N142" s="36" t="n">
        <v>2.06812190543644</v>
      </c>
      <c r="O142" s="36" t="n">
        <f aca="false">SQRT(M142^2+N142^2)</f>
        <v>3.75155821552346</v>
      </c>
      <c r="P142" s="55" t="n">
        <f aca="false">IF(J142="","",MAX(0,J142-1.96*O142/100))</f>
        <v>0.438139117862634</v>
      </c>
      <c r="Q142" s="55" t="n">
        <f aca="false">IF(J142="","",MIN(1,J142+1.96*O142/100))</f>
        <v>0.585200199911154</v>
      </c>
      <c r="R142" s="32" t="str">
        <f aca="false">IF(L142="","",IF(ABS(L142)&lt;=O142,"Yes","No"))</f>
        <v>Yes</v>
      </c>
      <c r="S142" s="32" t="str">
        <f aca="false">IF(L142="","",IF(ABS(L142)&lt;=1.96*O142,"Yes","No"))</f>
        <v>Yes</v>
      </c>
      <c r="T142" s="54" t="n">
        <f aca="false">IF(D142="","",ROUND(SQRT(((D142+G142)*O142/100)^2+(J142*(D142+G142)*0.07933)^2),0))</f>
        <v>92</v>
      </c>
      <c r="U142" s="32"/>
    </row>
    <row r="143" customFormat="false" ht="15" hidden="false" customHeight="false" outlineLevel="0" collapsed="false">
      <c r="A143" s="32" t="s">
        <v>198</v>
      </c>
      <c r="B143" s="32" t="s">
        <v>295</v>
      </c>
      <c r="C143" s="32" t="s">
        <v>298</v>
      </c>
      <c r="D143" s="54" t="n">
        <v>1415</v>
      </c>
      <c r="E143" s="54" t="n">
        <v>1520</v>
      </c>
      <c r="F143" s="65" t="n">
        <f aca="false">IF(E143="","",D143-E143)</f>
        <v>-105</v>
      </c>
      <c r="G143" s="54" t="n">
        <v>1366</v>
      </c>
      <c r="H143" s="54" t="n">
        <v>1428</v>
      </c>
      <c r="I143" s="65" t="n">
        <f aca="false">IF(H143="","",G143-H143)</f>
        <v>-62</v>
      </c>
      <c r="J143" s="55" t="n">
        <f aca="false">IF(OR(D143="",D143+G143=0),"",D143/(D143+G143))</f>
        <v>0.508809780654441</v>
      </c>
      <c r="K143" s="55" t="n">
        <f aca="false">IF(E143="","",E143/(E143+H143))</f>
        <v>0.515603799185889</v>
      </c>
      <c r="L143" s="66" t="n">
        <f aca="false">IF(OR(K143="",J143=""),"",(J143-K143)*100)</f>
        <v>-0.67940185314479</v>
      </c>
      <c r="M143" s="36" t="n">
        <v>3.13002569138266</v>
      </c>
      <c r="N143" s="36" t="n">
        <v>2.06812190543644</v>
      </c>
      <c r="O143" s="36" t="n">
        <f aca="false">SQRT(M143^2+N143^2)</f>
        <v>3.75155821552346</v>
      </c>
      <c r="P143" s="55" t="n">
        <f aca="false">IF(J143="","",MAX(0,J143-1.96*O143/100))</f>
        <v>0.435279239630181</v>
      </c>
      <c r="Q143" s="55" t="n">
        <f aca="false">IF(J143="","",MIN(1,J143+1.96*O143/100))</f>
        <v>0.582340321678701</v>
      </c>
      <c r="R143" s="32" t="str">
        <f aca="false">IF(L143="","",IF(ABS(L143)&lt;=O143,"Yes","No"))</f>
        <v>Yes</v>
      </c>
      <c r="S143" s="32" t="str">
        <f aca="false">IF(L143="","",IF(ABS(L143)&lt;=1.96*O143,"Yes","No"))</f>
        <v>Yes</v>
      </c>
      <c r="T143" s="54" t="n">
        <f aca="false">IF(D143="","",ROUND(SQRT(((D143+G143)*O143/100)^2+(J143*(D143+G143)*0.07933)^2),0))</f>
        <v>153</v>
      </c>
      <c r="U143" s="32"/>
    </row>
    <row r="144" customFormat="false" ht="15" hidden="false" customHeight="false" outlineLevel="0" collapsed="false">
      <c r="A144" s="32" t="s">
        <v>198</v>
      </c>
      <c r="B144" s="32" t="s">
        <v>295</v>
      </c>
      <c r="C144" s="32" t="s">
        <v>299</v>
      </c>
      <c r="D144" s="54" t="n">
        <v>697</v>
      </c>
      <c r="E144" s="54" t="n">
        <v>758</v>
      </c>
      <c r="F144" s="65" t="n">
        <f aca="false">IF(E144="","",D144-E144)</f>
        <v>-61</v>
      </c>
      <c r="G144" s="54" t="n">
        <v>699</v>
      </c>
      <c r="H144" s="54" t="n">
        <v>734</v>
      </c>
      <c r="I144" s="65" t="n">
        <f aca="false">IF(H144="","",G144-H144)</f>
        <v>-35</v>
      </c>
      <c r="J144" s="55" t="n">
        <f aca="false">IF(OR(D144="",D144+G144=0),"",D144/(D144+G144))</f>
        <v>0.499283667621777</v>
      </c>
      <c r="K144" s="55" t="n">
        <f aca="false">IF(E144="","",E144/(E144+H144))</f>
        <v>0.508042895442359</v>
      </c>
      <c r="L144" s="66" t="n">
        <f aca="false">IF(OR(K144="",J144=""),"",(J144-K144)*100)</f>
        <v>-0.875922782058275</v>
      </c>
      <c r="M144" s="36" t="n">
        <v>3.13002569138266</v>
      </c>
      <c r="N144" s="36" t="n">
        <v>2.06812190543644</v>
      </c>
      <c r="O144" s="36" t="n">
        <f aca="false">SQRT(M144^2+N144^2)</f>
        <v>3.75155821552346</v>
      </c>
      <c r="P144" s="55" t="n">
        <f aca="false">IF(J144="","",MAX(0,J144-1.96*O144/100))</f>
        <v>0.425753126597517</v>
      </c>
      <c r="Q144" s="55" t="n">
        <f aca="false">IF(J144="","",MIN(1,J144+1.96*O144/100))</f>
        <v>0.572814208646036</v>
      </c>
      <c r="R144" s="32" t="str">
        <f aca="false">IF(L144="","",IF(ABS(L144)&lt;=O144,"Yes","No"))</f>
        <v>Yes</v>
      </c>
      <c r="S144" s="32" t="str">
        <f aca="false">IF(L144="","",IF(ABS(L144)&lt;=1.96*O144,"Yes","No"))</f>
        <v>Yes</v>
      </c>
      <c r="T144" s="54" t="n">
        <f aca="false">IF(D144="","",ROUND(SQRT(((D144+G144)*O144/100)^2+(J144*(D144+G144)*0.07933)^2),0))</f>
        <v>76</v>
      </c>
      <c r="U144" s="32"/>
    </row>
    <row r="145" customFormat="false" ht="15" hidden="false" customHeight="false" outlineLevel="0" collapsed="false">
      <c r="A145" s="32" t="s">
        <v>198</v>
      </c>
      <c r="B145" s="32" t="s">
        <v>295</v>
      </c>
      <c r="C145" s="32" t="s">
        <v>300</v>
      </c>
      <c r="D145" s="54" t="n">
        <v>652</v>
      </c>
      <c r="E145" s="54" t="n">
        <v>686</v>
      </c>
      <c r="F145" s="65" t="n">
        <f aca="false">IF(E145="","",D145-E145)</f>
        <v>-34</v>
      </c>
      <c r="G145" s="54" t="n">
        <v>648</v>
      </c>
      <c r="H145" s="54" t="n">
        <v>669</v>
      </c>
      <c r="I145" s="65" t="n">
        <f aca="false">IF(H145="","",G145-H145)</f>
        <v>-21</v>
      </c>
      <c r="J145" s="55" t="n">
        <f aca="false">IF(OR(D145="",D145+G145=0),"",D145/(D145+G145))</f>
        <v>0.501538461538462</v>
      </c>
      <c r="K145" s="55" t="n">
        <f aca="false">IF(E145="","",E145/(E145+H145))</f>
        <v>0.506273062730627</v>
      </c>
      <c r="L145" s="66" t="n">
        <f aca="false">IF(OR(K145="",J145=""),"",(J145-K145)*100)</f>
        <v>-0.473460119216584</v>
      </c>
      <c r="M145" s="36" t="n">
        <v>3.13002569138266</v>
      </c>
      <c r="N145" s="36" t="n">
        <v>2.06812190543644</v>
      </c>
      <c r="O145" s="36" t="n">
        <f aca="false">SQRT(M145^2+N145^2)</f>
        <v>3.75155821552346</v>
      </c>
      <c r="P145" s="55" t="n">
        <f aca="false">IF(J145="","",MAX(0,J145-1.96*O145/100))</f>
        <v>0.428007920514202</v>
      </c>
      <c r="Q145" s="55" t="n">
        <f aca="false">IF(J145="","",MIN(1,J145+1.96*O145/100))</f>
        <v>0.575069002562721</v>
      </c>
      <c r="R145" s="32" t="str">
        <f aca="false">IF(L145="","",IF(ABS(L145)&lt;=O145,"Yes","No"))</f>
        <v>Yes</v>
      </c>
      <c r="S145" s="32" t="str">
        <f aca="false">IF(L145="","",IF(ABS(L145)&lt;=1.96*O145,"Yes","No"))</f>
        <v>Yes</v>
      </c>
      <c r="T145" s="54" t="n">
        <f aca="false">IF(D145="","",ROUND(SQRT(((D145+G145)*O145/100)^2+(J145*(D145+G145)*0.07933)^2),0))</f>
        <v>71</v>
      </c>
      <c r="U145" s="32"/>
    </row>
    <row r="146" customFormat="false" ht="15" hidden="false" customHeight="false" outlineLevel="0" collapsed="false">
      <c r="A146" s="32" t="s">
        <v>198</v>
      </c>
      <c r="B146" s="32" t="s">
        <v>295</v>
      </c>
      <c r="C146" s="32" t="s">
        <v>301</v>
      </c>
      <c r="D146" s="54" t="n">
        <v>566</v>
      </c>
      <c r="E146" s="54" t="n">
        <v>628</v>
      </c>
      <c r="F146" s="65" t="n">
        <f aca="false">IF(E146="","",D146-E146)</f>
        <v>-62</v>
      </c>
      <c r="G146" s="54" t="n">
        <v>572</v>
      </c>
      <c r="H146" s="54" t="n">
        <v>578</v>
      </c>
      <c r="I146" s="65" t="n">
        <f aca="false">IF(H146="","",G146-H146)</f>
        <v>-6</v>
      </c>
      <c r="J146" s="55" t="n">
        <f aca="false">IF(OR(D146="",D146+G146=0),"",D146/(D146+G146))</f>
        <v>0.497363796133568</v>
      </c>
      <c r="K146" s="55" t="n">
        <f aca="false">IF(E146="","",E146/(E146+H146))</f>
        <v>0.520729684908789</v>
      </c>
      <c r="L146" s="66" t="n">
        <f aca="false">IF(OR(K146="",J146=""),"",(J146-K146)*100)</f>
        <v>-2.33658887752217</v>
      </c>
      <c r="M146" s="36" t="n">
        <v>3.13002569138266</v>
      </c>
      <c r="N146" s="36" t="n">
        <v>2.06812190543644</v>
      </c>
      <c r="O146" s="36" t="n">
        <f aca="false">SQRT(M146^2+N146^2)</f>
        <v>3.75155821552346</v>
      </c>
      <c r="P146" s="55" t="n">
        <f aca="false">IF(J146="","",MAX(0,J146-1.96*O146/100))</f>
        <v>0.423833255109308</v>
      </c>
      <c r="Q146" s="55" t="n">
        <f aca="false">IF(J146="","",MIN(1,J146+1.96*O146/100))</f>
        <v>0.570894337157827</v>
      </c>
      <c r="R146" s="32" t="str">
        <f aca="false">IF(L146="","",IF(ABS(L146)&lt;=O146,"Yes","No"))</f>
        <v>Yes</v>
      </c>
      <c r="S146" s="32" t="str">
        <f aca="false">IF(L146="","",IF(ABS(L146)&lt;=1.96*O146,"Yes","No"))</f>
        <v>Yes</v>
      </c>
      <c r="T146" s="54" t="n">
        <f aca="false">IF(D146="","",ROUND(SQRT(((D146+G146)*O146/100)^2+(J146*(D146+G146)*0.07933)^2),0))</f>
        <v>62</v>
      </c>
      <c r="U146" s="32"/>
    </row>
    <row r="147" customFormat="false" ht="15" hidden="false" customHeight="false" outlineLevel="0" collapsed="false">
      <c r="A147" s="32" t="s">
        <v>198</v>
      </c>
      <c r="B147" s="32" t="s">
        <v>295</v>
      </c>
      <c r="C147" s="32" t="s">
        <v>302</v>
      </c>
      <c r="D147" s="54" t="n">
        <v>1051</v>
      </c>
      <c r="E147" s="54" t="n">
        <v>1176</v>
      </c>
      <c r="F147" s="65" t="n">
        <f aca="false">IF(E147="","",D147-E147)</f>
        <v>-125</v>
      </c>
      <c r="G147" s="54" t="n">
        <v>994</v>
      </c>
      <c r="H147" s="54" t="n">
        <v>1036</v>
      </c>
      <c r="I147" s="65" t="n">
        <f aca="false">IF(H147="","",G147-H147)</f>
        <v>-42</v>
      </c>
      <c r="J147" s="55" t="n">
        <f aca="false">IF(OR(D147="",D147+G147=0),"",D147/(D147+G147))</f>
        <v>0.513936430317848</v>
      </c>
      <c r="K147" s="55" t="n">
        <f aca="false">IF(E147="","",E147/(E147+H147))</f>
        <v>0.531645569620253</v>
      </c>
      <c r="L147" s="66" t="n">
        <f aca="false">IF(OR(K147="",J147=""),"",(J147-K147)*100)</f>
        <v>-1.77091393024047</v>
      </c>
      <c r="M147" s="36" t="n">
        <v>3.13002569138266</v>
      </c>
      <c r="N147" s="36" t="n">
        <v>2.06812190543644</v>
      </c>
      <c r="O147" s="36" t="n">
        <f aca="false">SQRT(M147^2+N147^2)</f>
        <v>3.75155821552346</v>
      </c>
      <c r="P147" s="55" t="n">
        <f aca="false">IF(J147="","",MAX(0,J147-1.96*O147/100))</f>
        <v>0.440405889293589</v>
      </c>
      <c r="Q147" s="55" t="n">
        <f aca="false">IF(J147="","",MIN(1,J147+1.96*O147/100))</f>
        <v>0.587466971342108</v>
      </c>
      <c r="R147" s="32" t="str">
        <f aca="false">IF(L147="","",IF(ABS(L147)&lt;=O147,"Yes","No"))</f>
        <v>Yes</v>
      </c>
      <c r="S147" s="32" t="str">
        <f aca="false">IF(L147="","",IF(ABS(L147)&lt;=1.96*O147,"Yes","No"))</f>
        <v>Yes</v>
      </c>
      <c r="T147" s="54" t="n">
        <f aca="false">IF(D147="","",ROUND(SQRT(((D147+G147)*O147/100)^2+(J147*(D147+G147)*0.07933)^2),0))</f>
        <v>113</v>
      </c>
      <c r="U147" s="32"/>
    </row>
    <row r="148" customFormat="false" ht="15" hidden="false" customHeight="false" outlineLevel="0" collapsed="false">
      <c r="A148" s="32" t="s">
        <v>198</v>
      </c>
      <c r="B148" s="32" t="s">
        <v>295</v>
      </c>
      <c r="C148" s="32" t="s">
        <v>303</v>
      </c>
      <c r="D148" s="54" t="n">
        <v>664</v>
      </c>
      <c r="E148" s="54" t="n">
        <v>741</v>
      </c>
      <c r="F148" s="65" t="n">
        <f aca="false">IF(E148="","",D148-E148)</f>
        <v>-77</v>
      </c>
      <c r="G148" s="54" t="n">
        <v>592</v>
      </c>
      <c r="H148" s="54" t="n">
        <v>575</v>
      </c>
      <c r="I148" s="65" t="n">
        <f aca="false">IF(H148="","",G148-H148)</f>
        <v>17</v>
      </c>
      <c r="J148" s="55" t="n">
        <f aca="false">IF(OR(D148="",D148+G148=0),"",D148/(D148+G148))</f>
        <v>0.528662420382166</v>
      </c>
      <c r="K148" s="55" t="n">
        <f aca="false">IF(E148="","",E148/(E148+H148))</f>
        <v>0.56306990881459</v>
      </c>
      <c r="L148" s="66" t="n">
        <f aca="false">IF(OR(K148="",J148=""),"",(J148-K148)*100)</f>
        <v>-3.4407488432424</v>
      </c>
      <c r="M148" s="36" t="n">
        <v>3.13002569138266</v>
      </c>
      <c r="N148" s="36" t="n">
        <v>2.06812190543644</v>
      </c>
      <c r="O148" s="36" t="n">
        <f aca="false">SQRT(M148^2+N148^2)</f>
        <v>3.75155821552346</v>
      </c>
      <c r="P148" s="55" t="n">
        <f aca="false">IF(J148="","",MAX(0,J148-1.96*O148/100))</f>
        <v>0.455131879357906</v>
      </c>
      <c r="Q148" s="55" t="n">
        <f aca="false">IF(J148="","",MIN(1,J148+1.96*O148/100))</f>
        <v>0.602192961406425</v>
      </c>
      <c r="R148" s="32" t="str">
        <f aca="false">IF(L148="","",IF(ABS(L148)&lt;=O148,"Yes","No"))</f>
        <v>Yes</v>
      </c>
      <c r="S148" s="32" t="str">
        <f aca="false">IF(L148="","",IF(ABS(L148)&lt;=1.96*O148,"Yes","No"))</f>
        <v>Yes</v>
      </c>
      <c r="T148" s="54" t="n">
        <f aca="false">IF(D148="","",ROUND(SQRT(((D148+G148)*O148/100)^2+(J148*(D148+G148)*0.07933)^2),0))</f>
        <v>71</v>
      </c>
      <c r="U148" s="32"/>
    </row>
    <row r="149" customFormat="false" ht="15" hidden="false" customHeight="false" outlineLevel="0" collapsed="false">
      <c r="A149" s="32" t="s">
        <v>198</v>
      </c>
      <c r="B149" s="32" t="s">
        <v>295</v>
      </c>
      <c r="C149" s="32" t="s">
        <v>304</v>
      </c>
      <c r="D149" s="54" t="n">
        <v>631</v>
      </c>
      <c r="E149" s="54" t="n">
        <v>714</v>
      </c>
      <c r="F149" s="65" t="n">
        <f aca="false">IF(E149="","",D149-E149)</f>
        <v>-83</v>
      </c>
      <c r="G149" s="54" t="n">
        <v>603</v>
      </c>
      <c r="H149" s="54" t="n">
        <v>619</v>
      </c>
      <c r="I149" s="65" t="n">
        <f aca="false">IF(H149="","",G149-H149)</f>
        <v>-16</v>
      </c>
      <c r="J149" s="55" t="n">
        <f aca="false">IF(OR(D149="",D149+G149=0),"",D149/(D149+G149))</f>
        <v>0.511345218800648</v>
      </c>
      <c r="K149" s="55" t="n">
        <f aca="false">IF(E149="","",E149/(E149+H149))</f>
        <v>0.535633908477119</v>
      </c>
      <c r="L149" s="66" t="n">
        <f aca="false">IF(OR(K149="",J149=""),"",(J149-K149)*100)</f>
        <v>-2.42886896764709</v>
      </c>
      <c r="M149" s="36" t="n">
        <v>3.13002569138266</v>
      </c>
      <c r="N149" s="36" t="n">
        <v>2.06812190543644</v>
      </c>
      <c r="O149" s="36" t="n">
        <f aca="false">SQRT(M149^2+N149^2)</f>
        <v>3.75155821552346</v>
      </c>
      <c r="P149" s="55" t="n">
        <f aca="false">IF(J149="","",MAX(0,J149-1.96*O149/100))</f>
        <v>0.437814677776389</v>
      </c>
      <c r="Q149" s="55" t="n">
        <f aca="false">IF(J149="","",MIN(1,J149+1.96*O149/100))</f>
        <v>0.584875759824908</v>
      </c>
      <c r="R149" s="32" t="str">
        <f aca="false">IF(L149="","",IF(ABS(L149)&lt;=O149,"Yes","No"))</f>
        <v>Yes</v>
      </c>
      <c r="S149" s="32" t="str">
        <f aca="false">IF(L149="","",IF(ABS(L149)&lt;=1.96*O149,"Yes","No"))</f>
        <v>Yes</v>
      </c>
      <c r="T149" s="54" t="n">
        <f aca="false">IF(D149="","",ROUND(SQRT(((D149+G149)*O149/100)^2+(J149*(D149+G149)*0.07933)^2),0))</f>
        <v>68</v>
      </c>
      <c r="U149" s="32"/>
    </row>
    <row r="150" customFormat="false" ht="15" hidden="false" customHeight="false" outlineLevel="0" collapsed="false">
      <c r="A150" s="32" t="s">
        <v>198</v>
      </c>
      <c r="B150" s="32" t="s">
        <v>295</v>
      </c>
      <c r="C150" s="32" t="s">
        <v>305</v>
      </c>
      <c r="D150" s="54" t="n">
        <v>426</v>
      </c>
      <c r="E150" s="54" t="n">
        <v>491</v>
      </c>
      <c r="F150" s="65" t="n">
        <f aca="false">IF(E150="","",D150-E150)</f>
        <v>-65</v>
      </c>
      <c r="G150" s="54" t="n">
        <v>407</v>
      </c>
      <c r="H150" s="54" t="n">
        <v>403</v>
      </c>
      <c r="I150" s="65" t="n">
        <f aca="false">IF(H150="","",G150-H150)</f>
        <v>4</v>
      </c>
      <c r="J150" s="55" t="n">
        <f aca="false">IF(OR(D150="",D150+G150=0),"",D150/(D150+G150))</f>
        <v>0.51140456182473</v>
      </c>
      <c r="K150" s="55" t="n">
        <f aca="false">IF(E150="","",E150/(E150+H150))</f>
        <v>0.549217002237136</v>
      </c>
      <c r="L150" s="66" t="n">
        <f aca="false">IF(OR(K150="",J150=""),"",(J150-K150)*100)</f>
        <v>-3.78124404124065</v>
      </c>
      <c r="M150" s="36" t="n">
        <v>3.8996591139679</v>
      </c>
      <c r="N150" s="36" t="n">
        <v>2.06812190543644</v>
      </c>
      <c r="O150" s="36" t="n">
        <f aca="false">SQRT(M150^2+N150^2)</f>
        <v>4.41412159108683</v>
      </c>
      <c r="P150" s="55" t="n">
        <f aca="false">IF(J150="","",MAX(0,J150-1.96*O150/100))</f>
        <v>0.424887778639428</v>
      </c>
      <c r="Q150" s="55" t="n">
        <f aca="false">IF(J150="","",MIN(1,J150+1.96*O150/100))</f>
        <v>0.597921345010032</v>
      </c>
      <c r="R150" s="32" t="str">
        <f aca="false">IF(L150="","",IF(ABS(L150)&lt;=O150,"Yes","No"))</f>
        <v>Yes</v>
      </c>
      <c r="S150" s="32" t="str">
        <f aca="false">IF(L150="","",IF(ABS(L150)&lt;=1.96*O150,"Yes","No"))</f>
        <v>Yes</v>
      </c>
      <c r="T150" s="54" t="n">
        <f aca="false">IF(D150="","",ROUND(SQRT(((D150+G150)*O150/100)^2+(J150*(D150+G150)*0.07897)^2),0))</f>
        <v>50</v>
      </c>
      <c r="U150" s="32"/>
    </row>
    <row r="151" customFormat="false" ht="15" hidden="false" customHeight="false" outlineLevel="0" collapsed="false">
      <c r="A151" s="32" t="s">
        <v>198</v>
      </c>
      <c r="B151" s="32" t="s">
        <v>306</v>
      </c>
      <c r="C151" s="32" t="s">
        <v>306</v>
      </c>
      <c r="D151" s="54" t="n">
        <v>741</v>
      </c>
      <c r="E151" s="54" t="n">
        <v>850</v>
      </c>
      <c r="F151" s="65" t="n">
        <f aca="false">IF(E151="","",D151-E151)</f>
        <v>-109</v>
      </c>
      <c r="G151" s="54" t="n">
        <v>1271</v>
      </c>
      <c r="H151" s="54" t="n">
        <v>1311</v>
      </c>
      <c r="I151" s="65" t="n">
        <f aca="false">IF(H151="","",G151-H151)</f>
        <v>-40</v>
      </c>
      <c r="J151" s="55" t="n">
        <f aca="false">IF(OR(D151="",D151+G151=0),"",D151/(D151+G151))</f>
        <v>0.368290258449304</v>
      </c>
      <c r="K151" s="55" t="n">
        <f aca="false">IF(E151="","",E151/(E151+H151))</f>
        <v>0.39333641832485</v>
      </c>
      <c r="L151" s="66" t="n">
        <f aca="false">IF(OR(K151="",J151=""),"",(J151-K151)*100)</f>
        <v>-2.50461598755454</v>
      </c>
      <c r="M151" s="36" t="n">
        <v>3.13002569138266</v>
      </c>
      <c r="N151" s="36" t="n">
        <v>2.06812190543644</v>
      </c>
      <c r="O151" s="36" t="n">
        <f aca="false">SQRT(M151^2+N151^2)</f>
        <v>3.75155821552346</v>
      </c>
      <c r="P151" s="55" t="n">
        <f aca="false">IF(J151="","",MAX(0,J151-1.96*O151/100))</f>
        <v>0.294759717425044</v>
      </c>
      <c r="Q151" s="55" t="n">
        <f aca="false">IF(J151="","",MIN(1,J151+1.96*O151/100))</f>
        <v>0.441820799473564</v>
      </c>
      <c r="R151" s="32" t="str">
        <f aca="false">IF(L151="","",IF(ABS(L151)&lt;=O151,"Yes","No"))</f>
        <v>Yes</v>
      </c>
      <c r="S151" s="32" t="str">
        <f aca="false">IF(L151="","",IF(ABS(L151)&lt;=1.96*O151,"Yes","No"))</f>
        <v>Yes</v>
      </c>
      <c r="T151" s="54" t="n">
        <f aca="false">IF(D151="","",ROUND(SQRT(((D151+G151)*O151/100)^2+(J151*(D151+G151)*0.07933)^2),0))</f>
        <v>96</v>
      </c>
      <c r="U151" s="32"/>
    </row>
    <row r="152" customFormat="false" ht="15" hidden="false" customHeight="false" outlineLevel="0" collapsed="false">
      <c r="A152" s="32" t="s">
        <v>198</v>
      </c>
      <c r="B152" s="32" t="s">
        <v>307</v>
      </c>
      <c r="C152" s="32" t="s">
        <v>307</v>
      </c>
      <c r="D152" s="54" t="n">
        <v>423</v>
      </c>
      <c r="E152" s="54" t="n">
        <v>457</v>
      </c>
      <c r="F152" s="65" t="n">
        <f aca="false">IF(E152="","",D152-E152)</f>
        <v>-34</v>
      </c>
      <c r="G152" s="54" t="n">
        <v>755</v>
      </c>
      <c r="H152" s="54" t="n">
        <v>760</v>
      </c>
      <c r="I152" s="65" t="n">
        <f aca="false">IF(H152="","",G152-H152)</f>
        <v>-5</v>
      </c>
      <c r="J152" s="55" t="n">
        <f aca="false">IF(OR(D152="",D152+G152=0),"",D152/(D152+G152))</f>
        <v>0.359083191850594</v>
      </c>
      <c r="K152" s="55" t="n">
        <f aca="false">IF(E152="","",E152/(E152+H152))</f>
        <v>0.375513557929334</v>
      </c>
      <c r="L152" s="66" t="n">
        <f aca="false">IF(OR(K152="",J152=""),"",(J152-K152)*100)</f>
        <v>-1.64303660787402</v>
      </c>
      <c r="M152" s="36" t="n">
        <v>3.13002569138266</v>
      </c>
      <c r="N152" s="36" t="n">
        <v>2.06812190543644</v>
      </c>
      <c r="O152" s="36" t="n">
        <f aca="false">SQRT(M152^2+N152^2)</f>
        <v>3.75155821552346</v>
      </c>
      <c r="P152" s="55" t="n">
        <f aca="false">IF(J152="","",MAX(0,J152-1.96*O152/100))</f>
        <v>0.285552650826334</v>
      </c>
      <c r="Q152" s="55" t="n">
        <f aca="false">IF(J152="","",MIN(1,J152+1.96*O152/100))</f>
        <v>0.432613732874854</v>
      </c>
      <c r="R152" s="32" t="str">
        <f aca="false">IF(L152="","",IF(ABS(L152)&lt;=O152,"Yes","No"))</f>
        <v>Yes</v>
      </c>
      <c r="S152" s="32" t="str">
        <f aca="false">IF(L152="","",IF(ABS(L152)&lt;=1.96*O152,"Yes","No"))</f>
        <v>Yes</v>
      </c>
      <c r="T152" s="54" t="n">
        <f aca="false">IF(D152="","",ROUND(SQRT(((D152+G152)*O152/100)^2+(J152*(D152+G152)*0.07933)^2),0))</f>
        <v>55</v>
      </c>
      <c r="U152" s="32"/>
    </row>
    <row r="153" customFormat="false" ht="15" hidden="false" customHeight="false" outlineLevel="0" collapsed="false">
      <c r="A153" s="32" t="s">
        <v>198</v>
      </c>
      <c r="B153" s="32" t="s">
        <v>308</v>
      </c>
      <c r="C153" s="32" t="s">
        <v>309</v>
      </c>
      <c r="D153" s="54" t="n">
        <v>133</v>
      </c>
      <c r="E153" s="54" t="n">
        <v>159</v>
      </c>
      <c r="F153" s="65" t="n">
        <f aca="false">IF(E153="","",D153-E153)</f>
        <v>-26</v>
      </c>
      <c r="G153" s="54" t="n">
        <v>342</v>
      </c>
      <c r="H153" s="54" t="n">
        <v>381</v>
      </c>
      <c r="I153" s="65" t="n">
        <f aca="false">IF(H153="","",G153-H153)</f>
        <v>-39</v>
      </c>
      <c r="J153" s="55" t="n">
        <f aca="false">IF(OR(D153="",D153+G153=0),"",D153/(D153+G153))</f>
        <v>0.28</v>
      </c>
      <c r="K153" s="55" t="n">
        <f aca="false">IF(E153="","",E153/(E153+H153))</f>
        <v>0.294444444444444</v>
      </c>
      <c r="L153" s="66" t="n">
        <f aca="false">IF(OR(K153="",J153=""),"",(J153-K153)*100)</f>
        <v>-1.44444444444444</v>
      </c>
      <c r="M153" s="36" t="n">
        <v>6.12439477701019</v>
      </c>
      <c r="N153" s="36" t="n">
        <v>2.06812190543644</v>
      </c>
      <c r="O153" s="36" t="n">
        <f aca="false">SQRT(M153^2+N153^2)</f>
        <v>6.46415807359441</v>
      </c>
      <c r="P153" s="55" t="n">
        <f aca="false">IF(J153="","",MAX(0,J153-1.96*O153/100))</f>
        <v>0.15330250175755</v>
      </c>
      <c r="Q153" s="55" t="n">
        <f aca="false">IF(J153="","",MIN(1,J153+1.96*O153/100))</f>
        <v>0.40669749824245</v>
      </c>
      <c r="R153" s="32" t="str">
        <f aca="false">IF(L153="","",IF(ABS(L153)&lt;=O153,"Yes","No"))</f>
        <v>Yes</v>
      </c>
      <c r="S153" s="32" t="str">
        <f aca="false">IF(L153="","",IF(ABS(L153)&lt;=1.96*O153,"Yes","No"))</f>
        <v>Yes</v>
      </c>
      <c r="T153" s="54" t="n">
        <f aca="false">IF(D153="","",ROUND(SQRT(((D153+G153)*O153/100)^2+(J153*(D153+G153)*0.12018)^2),0))</f>
        <v>35</v>
      </c>
      <c r="U153" s="32"/>
    </row>
    <row r="154" customFormat="false" ht="15" hidden="false" customHeight="false" outlineLevel="0" collapsed="false">
      <c r="A154" s="32" t="s">
        <v>198</v>
      </c>
      <c r="B154" s="32" t="s">
        <v>308</v>
      </c>
      <c r="C154" s="32" t="s">
        <v>310</v>
      </c>
      <c r="D154" s="54" t="n">
        <v>110</v>
      </c>
      <c r="E154" s="54" t="n">
        <v>116</v>
      </c>
      <c r="F154" s="65" t="n">
        <f aca="false">IF(E154="","",D154-E154)</f>
        <v>-6</v>
      </c>
      <c r="G154" s="54" t="n">
        <v>249</v>
      </c>
      <c r="H154" s="54" t="n">
        <v>244</v>
      </c>
      <c r="I154" s="65" t="n">
        <f aca="false">IF(H154="","",G154-H154)</f>
        <v>5</v>
      </c>
      <c r="J154" s="55" t="n">
        <f aca="false">IF(OR(D154="",D154+G154=0),"",D154/(D154+G154))</f>
        <v>0.306406685236769</v>
      </c>
      <c r="K154" s="55" t="n">
        <f aca="false">IF(E154="","",E154/(E154+H154))</f>
        <v>0.322222222222222</v>
      </c>
      <c r="L154" s="66" t="n">
        <f aca="false">IF(OR(K154="",J154=""),"",(J154-K154)*100)</f>
        <v>-1.58155369854535</v>
      </c>
      <c r="M154" s="36" t="n">
        <v>6.12439477701019</v>
      </c>
      <c r="N154" s="36" t="n">
        <v>2.06812190543644</v>
      </c>
      <c r="O154" s="36" t="n">
        <f aca="false">SQRT(M154^2+N154^2)</f>
        <v>6.46415807359441</v>
      </c>
      <c r="P154" s="55" t="n">
        <f aca="false">IF(J154="","",MAX(0,J154-1.96*O154/100))</f>
        <v>0.179709186994318</v>
      </c>
      <c r="Q154" s="55" t="n">
        <f aca="false">IF(J154="","",MIN(1,J154+1.96*O154/100))</f>
        <v>0.433104183479219</v>
      </c>
      <c r="R154" s="32" t="str">
        <f aca="false">IF(L154="","",IF(ABS(L154)&lt;=O154,"Yes","No"))</f>
        <v>Yes</v>
      </c>
      <c r="S154" s="32" t="str">
        <f aca="false">IF(L154="","",IF(ABS(L154)&lt;=1.96*O154,"Yes","No"))</f>
        <v>Yes</v>
      </c>
      <c r="T154" s="54" t="n">
        <f aca="false">IF(D154="","",ROUND(SQRT(((D154+G154)*O154/100)^2+(J154*(D154+G154)*0.12018)^2),0))</f>
        <v>27</v>
      </c>
      <c r="U154" s="32"/>
    </row>
    <row r="155" customFormat="false" ht="15" hidden="false" customHeight="false" outlineLevel="0" collapsed="false">
      <c r="A155" s="32" t="s">
        <v>198</v>
      </c>
      <c r="B155" s="32" t="s">
        <v>308</v>
      </c>
      <c r="C155" s="32" t="s">
        <v>311</v>
      </c>
      <c r="D155" s="54" t="n">
        <v>386</v>
      </c>
      <c r="E155" s="54" t="n">
        <v>444</v>
      </c>
      <c r="F155" s="65" t="n">
        <f aca="false">IF(E155="","",D155-E155)</f>
        <v>-58</v>
      </c>
      <c r="G155" s="54" t="n">
        <v>770</v>
      </c>
      <c r="H155" s="54" t="n">
        <v>809</v>
      </c>
      <c r="I155" s="65" t="n">
        <f aca="false">IF(H155="","",G155-H155)</f>
        <v>-39</v>
      </c>
      <c r="J155" s="55" t="n">
        <f aca="false">IF(OR(D155="",D155+G155=0),"",D155/(D155+G155))</f>
        <v>0.333910034602076</v>
      </c>
      <c r="K155" s="55" t="n">
        <f aca="false">IF(E155="","",E155/(E155+H155))</f>
        <v>0.354349561053472</v>
      </c>
      <c r="L155" s="66" t="n">
        <f aca="false">IF(OR(K155="",J155=""),"",(J155-K155)*100)</f>
        <v>-2.04395264513955</v>
      </c>
      <c r="M155" s="36" t="n">
        <v>3.13002569138266</v>
      </c>
      <c r="N155" s="36" t="n">
        <v>2.06812190543644</v>
      </c>
      <c r="O155" s="36" t="n">
        <f aca="false">SQRT(M155^2+N155^2)</f>
        <v>3.75155821552346</v>
      </c>
      <c r="P155" s="55" t="n">
        <f aca="false">IF(J155="","",MAX(0,J155-1.96*O155/100))</f>
        <v>0.260379493577816</v>
      </c>
      <c r="Q155" s="55" t="n">
        <f aca="false">IF(J155="","",MIN(1,J155+1.96*O155/100))</f>
        <v>0.407440575626336</v>
      </c>
      <c r="R155" s="32" t="str">
        <f aca="false">IF(L155="","",IF(ABS(L155)&lt;=O155,"Yes","No"))</f>
        <v>Yes</v>
      </c>
      <c r="S155" s="32" t="str">
        <f aca="false">IF(L155="","",IF(ABS(L155)&lt;=1.96*O155,"Yes","No"))</f>
        <v>Yes</v>
      </c>
      <c r="T155" s="54" t="n">
        <f aca="false">IF(D155="","",ROUND(SQRT(((D155+G155)*O155/100)^2+(J155*(D155+G155)*0.07933)^2),0))</f>
        <v>53</v>
      </c>
      <c r="U155" s="32"/>
    </row>
    <row r="156" customFormat="false" ht="15" hidden="false" customHeight="false" outlineLevel="0" collapsed="false">
      <c r="A156" s="32" t="s">
        <v>198</v>
      </c>
      <c r="B156" s="32" t="s">
        <v>312</v>
      </c>
      <c r="C156" s="32" t="s">
        <v>312</v>
      </c>
      <c r="D156" s="54" t="n">
        <v>718</v>
      </c>
      <c r="E156" s="54" t="n">
        <v>788</v>
      </c>
      <c r="F156" s="65" t="n">
        <f aca="false">IF(E156="","",D156-E156)</f>
        <v>-70</v>
      </c>
      <c r="G156" s="54" t="n">
        <v>627</v>
      </c>
      <c r="H156" s="54" t="n">
        <v>628</v>
      </c>
      <c r="I156" s="65" t="n">
        <f aca="false">IF(H156="","",G156-H156)</f>
        <v>-1</v>
      </c>
      <c r="J156" s="55" t="n">
        <f aca="false">IF(OR(D156="",D156+G156=0),"",D156/(D156+G156))</f>
        <v>0.533828996282528</v>
      </c>
      <c r="K156" s="55" t="n">
        <f aca="false">IF(E156="","",E156/(E156+H156))</f>
        <v>0.556497175141243</v>
      </c>
      <c r="L156" s="66" t="n">
        <f aca="false">IF(OR(K156="",J156=""),"",(J156-K156)*100)</f>
        <v>-2.26681788587151</v>
      </c>
      <c r="M156" s="36" t="n">
        <v>3.13002569138266</v>
      </c>
      <c r="N156" s="36" t="n">
        <v>2.06812190543644</v>
      </c>
      <c r="O156" s="36" t="n">
        <f aca="false">SQRT(M156^2+N156^2)</f>
        <v>3.75155821552346</v>
      </c>
      <c r="P156" s="55" t="n">
        <f aca="false">IF(J156="","",MAX(0,J156-1.96*O156/100))</f>
        <v>0.460298455258268</v>
      </c>
      <c r="Q156" s="55" t="n">
        <f aca="false">IF(J156="","",MIN(1,J156+1.96*O156/100))</f>
        <v>0.607359537306788</v>
      </c>
      <c r="R156" s="32" t="str">
        <f aca="false">IF(L156="","",IF(ABS(L156)&lt;=O156,"Yes","No"))</f>
        <v>Yes</v>
      </c>
      <c r="S156" s="32" t="str">
        <f aca="false">IF(L156="","",IF(ABS(L156)&lt;=1.96*O156,"Yes","No"))</f>
        <v>Yes</v>
      </c>
      <c r="T156" s="54" t="n">
        <f aca="false">IF(D156="","",ROUND(SQRT(((D156+G156)*O156/100)^2+(J156*(D156+G156)*0.07933)^2),0))</f>
        <v>76</v>
      </c>
      <c r="U156" s="32"/>
    </row>
    <row r="157" customFormat="false" ht="15" hidden="false" customHeight="false" outlineLevel="0" collapsed="false">
      <c r="A157" s="32" t="s">
        <v>198</v>
      </c>
      <c r="B157" s="32" t="s">
        <v>313</v>
      </c>
      <c r="C157" s="32" t="s">
        <v>314</v>
      </c>
      <c r="D157" s="54" t="n">
        <v>697</v>
      </c>
      <c r="E157" s="54" t="n">
        <v>830</v>
      </c>
      <c r="F157" s="65" t="n">
        <f aca="false">IF(E157="","",D157-E157)</f>
        <v>-133</v>
      </c>
      <c r="G157" s="54" t="n">
        <v>1064</v>
      </c>
      <c r="H157" s="54" t="n">
        <v>1043</v>
      </c>
      <c r="I157" s="65" t="n">
        <f aca="false">IF(H157="","",G157-H157)</f>
        <v>21</v>
      </c>
      <c r="J157" s="55" t="n">
        <f aca="false">IF(OR(D157="",D157+G157=0),"",D157/(D157+G157))</f>
        <v>0.39579784213515</v>
      </c>
      <c r="K157" s="55" t="n">
        <f aca="false">IF(E157="","",E157/(E157+H157))</f>
        <v>0.443139348638548</v>
      </c>
      <c r="L157" s="66" t="n">
        <f aca="false">IF(OR(K157="",J157=""),"",(J157-K157)*100)</f>
        <v>-4.73415065033973</v>
      </c>
      <c r="M157" s="36" t="n">
        <v>3.13002569138266</v>
      </c>
      <c r="N157" s="36" t="n">
        <v>2.06812190543644</v>
      </c>
      <c r="O157" s="36" t="n">
        <f aca="false">SQRT(M157^2+N157^2)</f>
        <v>3.75155821552346</v>
      </c>
      <c r="P157" s="55" t="n">
        <f aca="false">IF(J157="","",MAX(0,J157-1.96*O157/100))</f>
        <v>0.322267301110891</v>
      </c>
      <c r="Q157" s="55" t="n">
        <f aca="false">IF(J157="","",MIN(1,J157+1.96*O157/100))</f>
        <v>0.46932838315941</v>
      </c>
      <c r="R157" s="32" t="str">
        <f aca="false">IF(L157="","",IF(ABS(L157)&lt;=O157,"Yes","No"))</f>
        <v>No</v>
      </c>
      <c r="S157" s="32" t="str">
        <f aca="false">IF(L157="","",IF(ABS(L157)&lt;=1.96*O157,"Yes","No"))</f>
        <v>Yes</v>
      </c>
      <c r="T157" s="54" t="n">
        <f aca="false">IF(D157="","",ROUND(SQRT(((D157+G157)*O157/100)^2+(J157*(D157+G157)*0.07933)^2),0))</f>
        <v>86</v>
      </c>
      <c r="U157" s="32"/>
    </row>
    <row r="158" customFormat="false" ht="15" hidden="false" customHeight="false" outlineLevel="0" collapsed="false">
      <c r="A158" s="32" t="s">
        <v>198</v>
      </c>
      <c r="B158" s="32" t="s">
        <v>313</v>
      </c>
      <c r="C158" s="32" t="s">
        <v>315</v>
      </c>
      <c r="D158" s="54" t="n">
        <v>588</v>
      </c>
      <c r="E158" s="54" t="n">
        <v>686</v>
      </c>
      <c r="F158" s="65" t="n">
        <f aca="false">IF(E158="","",D158-E158)</f>
        <v>-98</v>
      </c>
      <c r="G158" s="54" t="n">
        <v>896</v>
      </c>
      <c r="H158" s="54" t="n">
        <v>981</v>
      </c>
      <c r="I158" s="65" t="n">
        <f aca="false">IF(H158="","",G158-H158)</f>
        <v>-85</v>
      </c>
      <c r="J158" s="55" t="n">
        <f aca="false">IF(OR(D158="",D158+G158=0),"",D158/(D158+G158))</f>
        <v>0.39622641509434</v>
      </c>
      <c r="K158" s="55" t="n">
        <f aca="false">IF(E158="","",E158/(E158+H158))</f>
        <v>0.411517696460708</v>
      </c>
      <c r="L158" s="66" t="n">
        <f aca="false">IF(OR(K158="",J158=""),"",(J158-K158)*100)</f>
        <v>-1.52912813663682</v>
      </c>
      <c r="M158" s="36" t="n">
        <v>3.13002569138266</v>
      </c>
      <c r="N158" s="36" t="n">
        <v>2.06812190543644</v>
      </c>
      <c r="O158" s="36" t="n">
        <f aca="false">SQRT(M158^2+N158^2)</f>
        <v>3.75155821552346</v>
      </c>
      <c r="P158" s="55" t="n">
        <f aca="false">IF(J158="","",MAX(0,J158-1.96*O158/100))</f>
        <v>0.32269587407008</v>
      </c>
      <c r="Q158" s="55" t="n">
        <f aca="false">IF(J158="","",MIN(1,J158+1.96*O158/100))</f>
        <v>0.469756956118599</v>
      </c>
      <c r="R158" s="32" t="str">
        <f aca="false">IF(L158="","",IF(ABS(L158)&lt;=O158,"Yes","No"))</f>
        <v>Yes</v>
      </c>
      <c r="S158" s="32" t="str">
        <f aca="false">IF(L158="","",IF(ABS(L158)&lt;=1.96*O158,"Yes","No"))</f>
        <v>Yes</v>
      </c>
      <c r="T158" s="54" t="n">
        <f aca="false">IF(D158="","",ROUND(SQRT(((D158+G158)*O158/100)^2+(J158*(D158+G158)*0.07933)^2),0))</f>
        <v>73</v>
      </c>
      <c r="U158" s="32"/>
    </row>
    <row r="159" customFormat="false" ht="15" hidden="false" customHeight="false" outlineLevel="0" collapsed="false">
      <c r="A159" s="32" t="s">
        <v>198</v>
      </c>
      <c r="B159" s="32" t="s">
        <v>313</v>
      </c>
      <c r="C159" s="32" t="s">
        <v>316</v>
      </c>
      <c r="D159" s="54" t="n">
        <v>311</v>
      </c>
      <c r="E159" s="54" t="n">
        <v>370</v>
      </c>
      <c r="F159" s="65" t="n">
        <f aca="false">IF(E159="","",D159-E159)</f>
        <v>-59</v>
      </c>
      <c r="G159" s="54" t="n">
        <v>480</v>
      </c>
      <c r="H159" s="54" t="n">
        <v>519</v>
      </c>
      <c r="I159" s="65" t="n">
        <f aca="false">IF(H159="","",G159-H159)</f>
        <v>-39</v>
      </c>
      <c r="J159" s="55" t="n">
        <f aca="false">IF(OR(D159="",D159+G159=0),"",D159/(D159+G159))</f>
        <v>0.393173198482933</v>
      </c>
      <c r="K159" s="55" t="n">
        <f aca="false">IF(E159="","",E159/(E159+H159))</f>
        <v>0.416197975253093</v>
      </c>
      <c r="L159" s="66" t="n">
        <f aca="false">IF(OR(K159="",J159=""),"",(J159-K159)*100)</f>
        <v>-2.30247767701604</v>
      </c>
      <c r="M159" s="36" t="n">
        <v>3.8996591139679</v>
      </c>
      <c r="N159" s="36" t="n">
        <v>2.06812190543644</v>
      </c>
      <c r="O159" s="36" t="n">
        <f aca="false">SQRT(M159^2+N159^2)</f>
        <v>4.41412159108683</v>
      </c>
      <c r="P159" s="55" t="n">
        <f aca="false">IF(J159="","",MAX(0,J159-1.96*O159/100))</f>
        <v>0.306656415297631</v>
      </c>
      <c r="Q159" s="55" t="n">
        <f aca="false">IF(J159="","",MIN(1,J159+1.96*O159/100))</f>
        <v>0.479689981668235</v>
      </c>
      <c r="R159" s="32" t="str">
        <f aca="false">IF(L159="","",IF(ABS(L159)&lt;=O159,"Yes","No"))</f>
        <v>Yes</v>
      </c>
      <c r="S159" s="32" t="str">
        <f aca="false">IF(L159="","",IF(ABS(L159)&lt;=1.96*O159,"Yes","No"))</f>
        <v>Yes</v>
      </c>
      <c r="T159" s="54" t="n">
        <f aca="false">IF(D159="","",ROUND(SQRT(((D159+G159)*O159/100)^2+(J159*(D159+G159)*0.07897)^2),0))</f>
        <v>43</v>
      </c>
      <c r="U159" s="32"/>
    </row>
    <row r="160" customFormat="false" ht="15" hidden="false" customHeight="false" outlineLevel="0" collapsed="false">
      <c r="A160" s="32" t="s">
        <v>198</v>
      </c>
      <c r="B160" s="32" t="s">
        <v>313</v>
      </c>
      <c r="C160" s="32" t="s">
        <v>317</v>
      </c>
      <c r="D160" s="54" t="n">
        <v>467</v>
      </c>
      <c r="E160" s="54" t="n">
        <v>521</v>
      </c>
      <c r="F160" s="65" t="n">
        <f aca="false">IF(E160="","",D160-E160)</f>
        <v>-54</v>
      </c>
      <c r="G160" s="54" t="n">
        <v>695</v>
      </c>
      <c r="H160" s="54" t="n">
        <v>758</v>
      </c>
      <c r="I160" s="65" t="n">
        <f aca="false">IF(H160="","",G160-H160)</f>
        <v>-63</v>
      </c>
      <c r="J160" s="55" t="n">
        <f aca="false">IF(OR(D160="",D160+G160=0),"",D160/(D160+G160))</f>
        <v>0.401893287435456</v>
      </c>
      <c r="K160" s="55" t="n">
        <f aca="false">IF(E160="","",E160/(E160+H160))</f>
        <v>0.407349491790461</v>
      </c>
      <c r="L160" s="66" t="n">
        <f aca="false">IF(OR(K160="",J160=""),"",(J160-K160)*100)</f>
        <v>-0.545620435500521</v>
      </c>
      <c r="M160" s="36" t="n">
        <v>3.13002569138266</v>
      </c>
      <c r="N160" s="36" t="n">
        <v>2.06812190543644</v>
      </c>
      <c r="O160" s="36" t="n">
        <f aca="false">SQRT(M160^2+N160^2)</f>
        <v>3.75155821552346</v>
      </c>
      <c r="P160" s="55" t="n">
        <f aca="false">IF(J160="","",MAX(0,J160-1.96*O160/100))</f>
        <v>0.328362746411196</v>
      </c>
      <c r="Q160" s="55" t="n">
        <f aca="false">IF(J160="","",MIN(1,J160+1.96*O160/100))</f>
        <v>0.475423828459716</v>
      </c>
      <c r="R160" s="32" t="str">
        <f aca="false">IF(L160="","",IF(ABS(L160)&lt;=O160,"Yes","No"))</f>
        <v>Yes</v>
      </c>
      <c r="S160" s="32" t="str">
        <f aca="false">IF(L160="","",IF(ABS(L160)&lt;=1.96*O160,"Yes","No"))</f>
        <v>Yes</v>
      </c>
      <c r="T160" s="54" t="n">
        <f aca="false">IF(D160="","",ROUND(SQRT(((D160+G160)*O160/100)^2+(J160*(D160+G160)*0.07933)^2),0))</f>
        <v>57</v>
      </c>
      <c r="U160" s="32"/>
    </row>
    <row r="161" customFormat="false" ht="15" hidden="false" customHeight="false" outlineLevel="0" collapsed="false">
      <c r="A161" s="32" t="s">
        <v>198</v>
      </c>
      <c r="B161" s="32" t="s">
        <v>313</v>
      </c>
      <c r="C161" s="32" t="s">
        <v>318</v>
      </c>
      <c r="D161" s="54" t="n">
        <v>403</v>
      </c>
      <c r="E161" s="54" t="n">
        <v>474</v>
      </c>
      <c r="F161" s="65" t="n">
        <f aca="false">IF(E161="","",D161-E161)</f>
        <v>-71</v>
      </c>
      <c r="G161" s="54" t="n">
        <v>652</v>
      </c>
      <c r="H161" s="54" t="n">
        <v>704</v>
      </c>
      <c r="I161" s="65" t="n">
        <f aca="false">IF(H161="","",G161-H161)</f>
        <v>-52</v>
      </c>
      <c r="J161" s="55" t="n">
        <f aca="false">IF(OR(D161="",D161+G161=0),"",D161/(D161+G161))</f>
        <v>0.381990521327014</v>
      </c>
      <c r="K161" s="55" t="n">
        <f aca="false">IF(E161="","",E161/(E161+H161))</f>
        <v>0.402376910016978</v>
      </c>
      <c r="L161" s="66" t="n">
        <f aca="false">IF(OR(K161="",J161=""),"",(J161-K161)*100)</f>
        <v>-2.03863886899637</v>
      </c>
      <c r="M161" s="36" t="n">
        <v>3.13002569138266</v>
      </c>
      <c r="N161" s="36" t="n">
        <v>2.06812190543644</v>
      </c>
      <c r="O161" s="36" t="n">
        <f aca="false">SQRT(M161^2+N161^2)</f>
        <v>3.75155821552346</v>
      </c>
      <c r="P161" s="55" t="n">
        <f aca="false">IF(J161="","",MAX(0,J161-1.96*O161/100))</f>
        <v>0.308459980302754</v>
      </c>
      <c r="Q161" s="55" t="n">
        <f aca="false">IF(J161="","",MIN(1,J161+1.96*O161/100))</f>
        <v>0.455521062351274</v>
      </c>
      <c r="R161" s="32" t="str">
        <f aca="false">IF(L161="","",IF(ABS(L161)&lt;=O161,"Yes","No"))</f>
        <v>Yes</v>
      </c>
      <c r="S161" s="32" t="str">
        <f aca="false">IF(L161="","",IF(ABS(L161)&lt;=1.96*O161,"Yes","No"))</f>
        <v>Yes</v>
      </c>
      <c r="T161" s="54" t="n">
        <f aca="false">IF(D161="","",ROUND(SQRT(((D161+G161)*O161/100)^2+(J161*(D161+G161)*0.07933)^2),0))</f>
        <v>51</v>
      </c>
      <c r="U161" s="32"/>
    </row>
    <row r="162" customFormat="false" ht="15" hidden="false" customHeight="false" outlineLevel="0" collapsed="false">
      <c r="A162" s="32" t="s">
        <v>198</v>
      </c>
      <c r="B162" s="32" t="s">
        <v>313</v>
      </c>
      <c r="C162" s="32" t="s">
        <v>319</v>
      </c>
      <c r="D162" s="54" t="n">
        <v>317</v>
      </c>
      <c r="E162" s="54" t="n">
        <v>374</v>
      </c>
      <c r="F162" s="65" t="n">
        <f aca="false">IF(E162="","",D162-E162)</f>
        <v>-57</v>
      </c>
      <c r="G162" s="54" t="n">
        <v>452</v>
      </c>
      <c r="H162" s="54" t="n">
        <v>457</v>
      </c>
      <c r="I162" s="65" t="n">
        <f aca="false">IF(H162="","",G162-H162)</f>
        <v>-5</v>
      </c>
      <c r="J162" s="55" t="n">
        <f aca="false">IF(OR(D162="",D162+G162=0),"",D162/(D162+G162))</f>
        <v>0.41222366710013</v>
      </c>
      <c r="K162" s="55" t="n">
        <f aca="false">IF(E162="","",E162/(E162+H162))</f>
        <v>0.450060168471721</v>
      </c>
      <c r="L162" s="66" t="n">
        <f aca="false">IF(OR(K162="",J162=""),"",(J162-K162)*100)</f>
        <v>-3.78365013715908</v>
      </c>
      <c r="M162" s="36" t="n">
        <v>3.8996591139679</v>
      </c>
      <c r="N162" s="36" t="n">
        <v>2.06812190543644</v>
      </c>
      <c r="O162" s="36" t="n">
        <f aca="false">SQRT(M162^2+N162^2)</f>
        <v>4.41412159108683</v>
      </c>
      <c r="P162" s="55" t="n">
        <f aca="false">IF(J162="","",MAX(0,J162-1.96*O162/100))</f>
        <v>0.325706883914828</v>
      </c>
      <c r="Q162" s="55" t="n">
        <f aca="false">IF(J162="","",MIN(1,J162+1.96*O162/100))</f>
        <v>0.498740450285432</v>
      </c>
      <c r="R162" s="32" t="str">
        <f aca="false">IF(L162="","",IF(ABS(L162)&lt;=O162,"Yes","No"))</f>
        <v>Yes</v>
      </c>
      <c r="S162" s="32" t="str">
        <f aca="false">IF(L162="","",IF(ABS(L162)&lt;=1.96*O162,"Yes","No"))</f>
        <v>Yes</v>
      </c>
      <c r="T162" s="54" t="n">
        <f aca="false">IF(D162="","",ROUND(SQRT(((D162+G162)*O162/100)^2+(J162*(D162+G162)*0.07897)^2),0))</f>
        <v>42</v>
      </c>
      <c r="U162" s="32"/>
    </row>
    <row r="163" customFormat="false" ht="15" hidden="false" customHeight="false" outlineLevel="0" collapsed="false">
      <c r="A163" s="32" t="s">
        <v>198</v>
      </c>
      <c r="B163" s="32" t="s">
        <v>320</v>
      </c>
      <c r="C163" s="32" t="s">
        <v>321</v>
      </c>
      <c r="D163" s="54" t="n">
        <v>509</v>
      </c>
      <c r="E163" s="54" t="n">
        <v>504</v>
      </c>
      <c r="F163" s="65" t="n">
        <f aca="false">IF(E163="","",D163-E163)</f>
        <v>5</v>
      </c>
      <c r="G163" s="54" t="n">
        <v>456</v>
      </c>
      <c r="H163" s="54" t="n">
        <v>501</v>
      </c>
      <c r="I163" s="65" t="n">
        <f aca="false">IF(H163="","",G163-H163)</f>
        <v>-45</v>
      </c>
      <c r="J163" s="55" t="n">
        <f aca="false">IF(OR(D163="",D163+G163=0),"",D163/(D163+G163))</f>
        <v>0.527461139896373</v>
      </c>
      <c r="K163" s="55" t="n">
        <f aca="false">IF(E163="","",E163/(E163+H163))</f>
        <v>0.501492537313433</v>
      </c>
      <c r="L163" s="66" t="n">
        <f aca="false">IF(OR(K163="",J163=""),"",(J163-K163)*100)</f>
        <v>2.59686025829403</v>
      </c>
      <c r="M163" s="36" t="n">
        <v>3.13002569138266</v>
      </c>
      <c r="N163" s="36" t="n">
        <v>2.06812190543644</v>
      </c>
      <c r="O163" s="36" t="n">
        <f aca="false">SQRT(M163^2+N163^2)</f>
        <v>3.75155821552346</v>
      </c>
      <c r="P163" s="55" t="n">
        <f aca="false">IF(J163="","",MAX(0,J163-1.96*O163/100))</f>
        <v>0.453930598872113</v>
      </c>
      <c r="Q163" s="55" t="n">
        <f aca="false">IF(J163="","",MIN(1,J163+1.96*O163/100))</f>
        <v>0.600991680920633</v>
      </c>
      <c r="R163" s="32" t="str">
        <f aca="false">IF(L163="","",IF(ABS(L163)&lt;=O163,"Yes","No"))</f>
        <v>Yes</v>
      </c>
      <c r="S163" s="32" t="str">
        <f aca="false">IF(L163="","",IF(ABS(L163)&lt;=1.96*O163,"Yes","No"))</f>
        <v>Yes</v>
      </c>
      <c r="T163" s="54" t="n">
        <f aca="false">IF(D163="","",ROUND(SQRT(((D163+G163)*O163/100)^2+(J163*(D163+G163)*0.07933)^2),0))</f>
        <v>54</v>
      </c>
      <c r="U163" s="32"/>
    </row>
    <row r="164" customFormat="false" ht="15" hidden="false" customHeight="false" outlineLevel="0" collapsed="false">
      <c r="A164" s="32" t="s">
        <v>198</v>
      </c>
      <c r="B164" s="32" t="s">
        <v>320</v>
      </c>
      <c r="C164" s="32" t="s">
        <v>322</v>
      </c>
      <c r="D164" s="54" t="n">
        <v>579</v>
      </c>
      <c r="E164" s="54" t="n">
        <v>602</v>
      </c>
      <c r="F164" s="65" t="n">
        <f aca="false">IF(E164="","",D164-E164)</f>
        <v>-23</v>
      </c>
      <c r="G164" s="54" t="n">
        <v>515</v>
      </c>
      <c r="H164" s="54" t="n">
        <v>577</v>
      </c>
      <c r="I164" s="65" t="n">
        <f aca="false">IF(H164="","",G164-H164)</f>
        <v>-62</v>
      </c>
      <c r="J164" s="55" t="n">
        <f aca="false">IF(OR(D164="",D164+G164=0),"",D164/(D164+G164))</f>
        <v>0.529250457038391</v>
      </c>
      <c r="K164" s="55" t="n">
        <f aca="false">IF(E164="","",E164/(E164+H164))</f>
        <v>0.510602205258694</v>
      </c>
      <c r="L164" s="66" t="n">
        <f aca="false">IF(OR(K164="",J164=""),"",(J164-K164)*100)</f>
        <v>1.86482517796974</v>
      </c>
      <c r="M164" s="36" t="n">
        <v>3.13002569138266</v>
      </c>
      <c r="N164" s="36" t="n">
        <v>2.06812190543644</v>
      </c>
      <c r="O164" s="36" t="n">
        <f aca="false">SQRT(M164^2+N164^2)</f>
        <v>3.75155821552346</v>
      </c>
      <c r="P164" s="55" t="n">
        <f aca="false">IF(J164="","",MAX(0,J164-1.96*O164/100))</f>
        <v>0.455719916014131</v>
      </c>
      <c r="Q164" s="55" t="n">
        <f aca="false">IF(J164="","",MIN(1,J164+1.96*O164/100))</f>
        <v>0.602780998062651</v>
      </c>
      <c r="R164" s="32" t="str">
        <f aca="false">IF(L164="","",IF(ABS(L164)&lt;=O164,"Yes","No"))</f>
        <v>Yes</v>
      </c>
      <c r="S164" s="32" t="str">
        <f aca="false">IF(L164="","",IF(ABS(L164)&lt;=1.96*O164,"Yes","No"))</f>
        <v>Yes</v>
      </c>
      <c r="T164" s="54" t="n">
        <f aca="false">IF(D164="","",ROUND(SQRT(((D164+G164)*O164/100)^2+(J164*(D164+G164)*0.07933)^2),0))</f>
        <v>62</v>
      </c>
      <c r="U164" s="32"/>
    </row>
    <row r="165" customFormat="false" ht="15" hidden="false" customHeight="false" outlineLevel="0" collapsed="false">
      <c r="A165" s="32" t="s">
        <v>198</v>
      </c>
      <c r="B165" s="32" t="s">
        <v>320</v>
      </c>
      <c r="C165" s="32" t="s">
        <v>323</v>
      </c>
      <c r="D165" s="54" t="n">
        <v>252</v>
      </c>
      <c r="E165" s="54" t="n">
        <v>292</v>
      </c>
      <c r="F165" s="65" t="n">
        <f aca="false">IF(E165="","",D165-E165)</f>
        <v>-40</v>
      </c>
      <c r="G165" s="54" t="n">
        <v>247</v>
      </c>
      <c r="H165" s="54" t="n">
        <v>268</v>
      </c>
      <c r="I165" s="65" t="n">
        <f aca="false">IF(H165="","",G165-H165)</f>
        <v>-21</v>
      </c>
      <c r="J165" s="55" t="n">
        <f aca="false">IF(OR(D165="",D165+G165=0),"",D165/(D165+G165))</f>
        <v>0.50501002004008</v>
      </c>
      <c r="K165" s="55" t="n">
        <f aca="false">IF(E165="","",E165/(E165+H165))</f>
        <v>0.521428571428572</v>
      </c>
      <c r="L165" s="66" t="n">
        <f aca="false">IF(OR(K165="",J165=""),"",(J165-K165)*100)</f>
        <v>-1.64185513884914</v>
      </c>
      <c r="M165" s="36" t="n">
        <v>6.12439477701019</v>
      </c>
      <c r="N165" s="36" t="n">
        <v>2.06812190543644</v>
      </c>
      <c r="O165" s="36" t="n">
        <f aca="false">SQRT(M165^2+N165^2)</f>
        <v>6.46415807359441</v>
      </c>
      <c r="P165" s="55" t="n">
        <f aca="false">IF(J165="","",MAX(0,J165-1.96*O165/100))</f>
        <v>0.37831252179763</v>
      </c>
      <c r="Q165" s="55" t="n">
        <f aca="false">IF(J165="","",MIN(1,J165+1.96*O165/100))</f>
        <v>0.631707518282531</v>
      </c>
      <c r="R165" s="32" t="str">
        <f aca="false">IF(L165="","",IF(ABS(L165)&lt;=O165,"Yes","No"))</f>
        <v>Yes</v>
      </c>
      <c r="S165" s="32" t="str">
        <f aca="false">IF(L165="","",IF(ABS(L165)&lt;=1.96*O165,"Yes","No"))</f>
        <v>Yes</v>
      </c>
      <c r="T165" s="54" t="n">
        <f aca="false">IF(D165="","",ROUND(SQRT(((D165+G165)*O165/100)^2+(J165*(D165+G165)*0.12018)^2),0))</f>
        <v>44</v>
      </c>
      <c r="U165" s="32"/>
    </row>
    <row r="166" customFormat="false" ht="15" hidden="false" customHeight="false" outlineLevel="0" collapsed="false">
      <c r="A166" s="32" t="s">
        <v>198</v>
      </c>
      <c r="B166" s="32" t="s">
        <v>320</v>
      </c>
      <c r="C166" s="32" t="s">
        <v>324</v>
      </c>
      <c r="D166" s="54" t="n">
        <v>288</v>
      </c>
      <c r="E166" s="54" t="n">
        <v>331</v>
      </c>
      <c r="F166" s="65" t="n">
        <f aca="false">IF(E166="","",D166-E166)</f>
        <v>-43</v>
      </c>
      <c r="G166" s="54" t="n">
        <v>263</v>
      </c>
      <c r="H166" s="54" t="n">
        <v>297</v>
      </c>
      <c r="I166" s="65" t="n">
        <f aca="false">IF(H166="","",G166-H166)</f>
        <v>-34</v>
      </c>
      <c r="J166" s="55" t="n">
        <f aca="false">IF(OR(D166="",D166+G166=0),"",D166/(D166+G166))</f>
        <v>0.522686025408348</v>
      </c>
      <c r="K166" s="55" t="n">
        <f aca="false">IF(E166="","",E166/(E166+H166))</f>
        <v>0.527070063694268</v>
      </c>
      <c r="L166" s="66" t="n">
        <f aca="false">IF(OR(K166="",J166=""),"",(J166-K166)*100)</f>
        <v>-0.438403828591916</v>
      </c>
      <c r="M166" s="36" t="n">
        <v>3.8996591139679</v>
      </c>
      <c r="N166" s="36" t="n">
        <v>2.06812190543644</v>
      </c>
      <c r="O166" s="36" t="n">
        <f aca="false">SQRT(M166^2+N166^2)</f>
        <v>4.41412159108683</v>
      </c>
      <c r="P166" s="55" t="n">
        <f aca="false">IF(J166="","",MAX(0,J166-1.96*O166/100))</f>
        <v>0.436169242223047</v>
      </c>
      <c r="Q166" s="55" t="n">
        <f aca="false">IF(J166="","",MIN(1,J166+1.96*O166/100))</f>
        <v>0.60920280859365</v>
      </c>
      <c r="R166" s="32" t="str">
        <f aca="false">IF(L166="","",IF(ABS(L166)&lt;=O166,"Yes","No"))</f>
        <v>Yes</v>
      </c>
      <c r="S166" s="32" t="str">
        <f aca="false">IF(L166="","",IF(ABS(L166)&lt;=1.96*O166,"Yes","No"))</f>
        <v>Yes</v>
      </c>
      <c r="T166" s="54" t="n">
        <f aca="false">IF(D166="","",ROUND(SQRT(((D166+G166)*O166/100)^2+(J166*(D166+G166)*0.07897)^2),0))</f>
        <v>33</v>
      </c>
      <c r="U166" s="32"/>
    </row>
    <row r="167" customFormat="false" ht="15" hidden="false" customHeight="false" outlineLevel="0" collapsed="false">
      <c r="A167" s="32" t="s">
        <v>198</v>
      </c>
      <c r="B167" s="32" t="s">
        <v>320</v>
      </c>
      <c r="C167" s="32" t="s">
        <v>325</v>
      </c>
      <c r="D167" s="54" t="n">
        <v>422</v>
      </c>
      <c r="E167" s="54" t="n">
        <v>418</v>
      </c>
      <c r="F167" s="65" t="n">
        <f aca="false">IF(E167="","",D167-E167)</f>
        <v>4</v>
      </c>
      <c r="G167" s="54" t="n">
        <v>432</v>
      </c>
      <c r="H167" s="54" t="n">
        <v>445</v>
      </c>
      <c r="I167" s="65" t="n">
        <f aca="false">IF(H167="","",G167-H167)</f>
        <v>-13</v>
      </c>
      <c r="J167" s="55" t="n">
        <f aca="false">IF(OR(D167="",D167+G167=0),"",D167/(D167+G167))</f>
        <v>0.494145199063232</v>
      </c>
      <c r="K167" s="55" t="n">
        <f aca="false">IF(E167="","",E167/(E167+H167))</f>
        <v>0.484356894553882</v>
      </c>
      <c r="L167" s="66" t="n">
        <f aca="false">IF(OR(K167="",J167=""),"",(J167-K167)*100)</f>
        <v>0.978830450935003</v>
      </c>
      <c r="M167" s="36" t="n">
        <v>3.13002569138266</v>
      </c>
      <c r="N167" s="36" t="n">
        <v>2.06812190543644</v>
      </c>
      <c r="O167" s="36" t="n">
        <f aca="false">SQRT(M167^2+N167^2)</f>
        <v>3.75155821552346</v>
      </c>
      <c r="P167" s="55" t="n">
        <f aca="false">IF(J167="","",MAX(0,J167-1.96*O167/100))</f>
        <v>0.420614658038972</v>
      </c>
      <c r="Q167" s="55" t="n">
        <f aca="false">IF(J167="","",MIN(1,J167+1.96*O167/100))</f>
        <v>0.567675740087492</v>
      </c>
      <c r="R167" s="32" t="str">
        <f aca="false">IF(L167="","",IF(ABS(L167)&lt;=O167,"Yes","No"))</f>
        <v>Yes</v>
      </c>
      <c r="S167" s="32" t="str">
        <f aca="false">IF(L167="","",IF(ABS(L167)&lt;=1.96*O167,"Yes","No"))</f>
        <v>Yes</v>
      </c>
      <c r="T167" s="54" t="n">
        <f aca="false">IF(D167="","",ROUND(SQRT(((D167+G167)*O167/100)^2+(J167*(D167+G167)*0.07933)^2),0))</f>
        <v>46</v>
      </c>
      <c r="U167" s="32"/>
    </row>
    <row r="168" customFormat="false" ht="15" hidden="false" customHeight="false" outlineLevel="0" collapsed="false">
      <c r="A168" s="32" t="s">
        <v>198</v>
      </c>
      <c r="B168" s="32" t="s">
        <v>320</v>
      </c>
      <c r="C168" s="32" t="s">
        <v>326</v>
      </c>
      <c r="D168" s="54" t="n">
        <v>264</v>
      </c>
      <c r="E168" s="54" t="n">
        <v>266</v>
      </c>
      <c r="F168" s="65" t="n">
        <f aca="false">IF(E168="","",D168-E168)</f>
        <v>-2</v>
      </c>
      <c r="G168" s="54" t="n">
        <v>265</v>
      </c>
      <c r="H168" s="54" t="n">
        <v>293</v>
      </c>
      <c r="I168" s="65" t="n">
        <f aca="false">IF(H168="","",G168-H168)</f>
        <v>-28</v>
      </c>
      <c r="J168" s="55" t="n">
        <f aca="false">IF(OR(D168="",D168+G168=0),"",D168/(D168+G168))</f>
        <v>0.499054820415879</v>
      </c>
      <c r="K168" s="55" t="n">
        <f aca="false">IF(E168="","",E168/(E168+H168))</f>
        <v>0.475849731663685</v>
      </c>
      <c r="L168" s="66" t="n">
        <f aca="false">IF(OR(K168="",J168=""),"",(J168-K168)*100)</f>
        <v>2.32050887521938</v>
      </c>
      <c r="M168" s="36" t="n">
        <v>3.8996591139679</v>
      </c>
      <c r="N168" s="36" t="n">
        <v>2.06812190543644</v>
      </c>
      <c r="O168" s="36" t="n">
        <f aca="false">SQRT(M168^2+N168^2)</f>
        <v>4.41412159108683</v>
      </c>
      <c r="P168" s="55" t="n">
        <f aca="false">IF(J168="","",MAX(0,J168-1.96*O168/100))</f>
        <v>0.412538037230577</v>
      </c>
      <c r="Q168" s="55" t="n">
        <f aca="false">IF(J168="","",MIN(1,J168+1.96*O168/100))</f>
        <v>0.585571603601181</v>
      </c>
      <c r="R168" s="32" t="str">
        <f aca="false">IF(L168="","",IF(ABS(L168)&lt;=O168,"Yes","No"))</f>
        <v>Yes</v>
      </c>
      <c r="S168" s="32" t="str">
        <f aca="false">IF(L168="","",IF(ABS(L168)&lt;=1.96*O168,"Yes","No"))</f>
        <v>Yes</v>
      </c>
      <c r="T168" s="54" t="n">
        <f aca="false">IF(D168="","",ROUND(SQRT(((D168+G168)*O168/100)^2+(J168*(D168+G168)*0.07897)^2),0))</f>
        <v>31</v>
      </c>
      <c r="U168" s="32"/>
    </row>
    <row r="169" customFormat="false" ht="15" hidden="false" customHeight="false" outlineLevel="0" collapsed="false">
      <c r="A169" s="32" t="s">
        <v>198</v>
      </c>
      <c r="B169" s="32" t="s">
        <v>320</v>
      </c>
      <c r="C169" s="32" t="s">
        <v>327</v>
      </c>
      <c r="D169" s="54" t="n">
        <v>311</v>
      </c>
      <c r="E169" s="54" t="n">
        <v>350</v>
      </c>
      <c r="F169" s="65" t="n">
        <f aca="false">IF(E169="","",D169-E169)</f>
        <v>-39</v>
      </c>
      <c r="G169" s="54" t="n">
        <v>302</v>
      </c>
      <c r="H169" s="54" t="n">
        <v>297</v>
      </c>
      <c r="I169" s="65" t="n">
        <f aca="false">IF(H169="","",G169-H169)</f>
        <v>5</v>
      </c>
      <c r="J169" s="55" t="n">
        <f aca="false">IF(OR(D169="",D169+G169=0),"",D169/(D169+G169))</f>
        <v>0.507340946166395</v>
      </c>
      <c r="K169" s="55" t="n">
        <f aca="false">IF(E169="","",E169/(E169+H169))</f>
        <v>0.540958268933539</v>
      </c>
      <c r="L169" s="66" t="n">
        <f aca="false">IF(OR(K169="",J169=""),"",(J169-K169)*100)</f>
        <v>-3.36173227671446</v>
      </c>
      <c r="M169" s="36" t="n">
        <v>3.8996591139679</v>
      </c>
      <c r="N169" s="36" t="n">
        <v>2.06812190543644</v>
      </c>
      <c r="O169" s="36" t="n">
        <f aca="false">SQRT(M169^2+N169^2)</f>
        <v>4.41412159108683</v>
      </c>
      <c r="P169" s="55" t="n">
        <f aca="false">IF(J169="","",MAX(0,J169-1.96*O169/100))</f>
        <v>0.420824162981093</v>
      </c>
      <c r="Q169" s="55" t="n">
        <f aca="false">IF(J169="","",MIN(1,J169+1.96*O169/100))</f>
        <v>0.593857729351697</v>
      </c>
      <c r="R169" s="32" t="str">
        <f aca="false">IF(L169="","",IF(ABS(L169)&lt;=O169,"Yes","No"))</f>
        <v>Yes</v>
      </c>
      <c r="S169" s="32" t="str">
        <f aca="false">IF(L169="","",IF(ABS(L169)&lt;=1.96*O169,"Yes","No"))</f>
        <v>Yes</v>
      </c>
      <c r="T169" s="54" t="n">
        <f aca="false">IF(D169="","",ROUND(SQRT(((D169+G169)*O169/100)^2+(J169*(D169+G169)*0.07897)^2),0))</f>
        <v>37</v>
      </c>
      <c r="U169" s="32"/>
    </row>
    <row r="170" customFormat="false" ht="15" hidden="false" customHeight="false" outlineLevel="0" collapsed="false">
      <c r="A170" s="32" t="s">
        <v>198</v>
      </c>
      <c r="B170" s="32" t="s">
        <v>320</v>
      </c>
      <c r="C170" s="32" t="s">
        <v>328</v>
      </c>
      <c r="D170" s="54" t="n">
        <v>464</v>
      </c>
      <c r="E170" s="54" t="n">
        <v>476</v>
      </c>
      <c r="F170" s="65" t="n">
        <f aca="false">IF(E170="","",D170-E170)</f>
        <v>-12</v>
      </c>
      <c r="G170" s="54" t="n">
        <v>452</v>
      </c>
      <c r="H170" s="54" t="n">
        <v>451</v>
      </c>
      <c r="I170" s="65" t="n">
        <f aca="false">IF(H170="","",G170-H170)</f>
        <v>1</v>
      </c>
      <c r="J170" s="55" t="n">
        <f aca="false">IF(OR(D170="",D170+G170=0),"",D170/(D170+G170))</f>
        <v>0.506550218340611</v>
      </c>
      <c r="K170" s="55" t="n">
        <f aca="false">IF(E170="","",E170/(E170+H170))</f>
        <v>0.513484358144552</v>
      </c>
      <c r="L170" s="66" t="n">
        <f aca="false">IF(OR(K170="",J170=""),"",(J170-K170)*100)</f>
        <v>-0.693413980394098</v>
      </c>
      <c r="M170" s="36" t="n">
        <v>3.13002569138266</v>
      </c>
      <c r="N170" s="36" t="n">
        <v>2.06812190543644</v>
      </c>
      <c r="O170" s="36" t="n">
        <f aca="false">SQRT(M170^2+N170^2)</f>
        <v>3.75155821552346</v>
      </c>
      <c r="P170" s="55" t="n">
        <f aca="false">IF(J170="","",MAX(0,J170-1.96*O170/100))</f>
        <v>0.433019677316352</v>
      </c>
      <c r="Q170" s="55" t="n">
        <f aca="false">IF(J170="","",MIN(1,J170+1.96*O170/100))</f>
        <v>0.580080759364871</v>
      </c>
      <c r="R170" s="32" t="str">
        <f aca="false">IF(L170="","",IF(ABS(L170)&lt;=O170,"Yes","No"))</f>
        <v>Yes</v>
      </c>
      <c r="S170" s="32" t="str">
        <f aca="false">IF(L170="","",IF(ABS(L170)&lt;=1.96*O170,"Yes","No"))</f>
        <v>Yes</v>
      </c>
      <c r="T170" s="54" t="n">
        <f aca="false">IF(D170="","",ROUND(SQRT(((D170+G170)*O170/100)^2+(J170*(D170+G170)*0.07933)^2),0))</f>
        <v>50</v>
      </c>
      <c r="U170" s="32"/>
    </row>
    <row r="171" customFormat="false" ht="15" hidden="false" customHeight="false" outlineLevel="0" collapsed="false">
      <c r="A171" s="32" t="s">
        <v>198</v>
      </c>
      <c r="B171" s="32" t="s">
        <v>329</v>
      </c>
      <c r="C171" s="32" t="s">
        <v>330</v>
      </c>
      <c r="D171" s="54" t="n">
        <v>160</v>
      </c>
      <c r="E171" s="54" t="n">
        <v>186</v>
      </c>
      <c r="F171" s="65" t="n">
        <f aca="false">IF(E171="","",D171-E171)</f>
        <v>-26</v>
      </c>
      <c r="G171" s="54" t="n">
        <v>218</v>
      </c>
      <c r="H171" s="54" t="n">
        <v>201</v>
      </c>
      <c r="I171" s="65" t="n">
        <f aca="false">IF(H171="","",G171-H171)</f>
        <v>17</v>
      </c>
      <c r="J171" s="55" t="n">
        <f aca="false">IF(OR(D171="",D171+G171=0),"",D171/(D171+G171))</f>
        <v>0.423280423280423</v>
      </c>
      <c r="K171" s="55" t="n">
        <f aca="false">IF(E171="","",E171/(E171+H171))</f>
        <v>0.48062015503876</v>
      </c>
      <c r="L171" s="66" t="n">
        <f aca="false">IF(OR(K171="",J171=""),"",(J171-K171)*100)</f>
        <v>-5.73397317583365</v>
      </c>
      <c r="M171" s="36" t="n">
        <v>6.12439477701019</v>
      </c>
      <c r="N171" s="36" t="n">
        <v>2.06812190543644</v>
      </c>
      <c r="O171" s="36" t="n">
        <f aca="false">SQRT(M171^2+N171^2)</f>
        <v>6.46415807359441</v>
      </c>
      <c r="P171" s="55" t="n">
        <f aca="false">IF(J171="","",MAX(0,J171-1.96*O171/100))</f>
        <v>0.296582925037973</v>
      </c>
      <c r="Q171" s="55" t="n">
        <f aca="false">IF(J171="","",MIN(1,J171+1.96*O171/100))</f>
        <v>0.549977921522874</v>
      </c>
      <c r="R171" s="32" t="str">
        <f aca="false">IF(L171="","",IF(ABS(L171)&lt;=O171,"Yes","No"))</f>
        <v>Yes</v>
      </c>
      <c r="S171" s="32" t="str">
        <f aca="false">IF(L171="","",IF(ABS(L171)&lt;=1.96*O171,"Yes","No"))</f>
        <v>Yes</v>
      </c>
      <c r="T171" s="54" t="n">
        <f aca="false">IF(D171="","",ROUND(SQRT(((D171+G171)*O171/100)^2+(J171*(D171+G171)*0.12018)^2),0))</f>
        <v>31</v>
      </c>
      <c r="U171" s="32"/>
    </row>
    <row r="172" customFormat="false" ht="15" hidden="false" customHeight="false" outlineLevel="0" collapsed="false">
      <c r="A172" s="32" t="s">
        <v>198</v>
      </c>
      <c r="B172" s="32" t="s">
        <v>329</v>
      </c>
      <c r="C172" s="32" t="s">
        <v>331</v>
      </c>
      <c r="D172" s="54" t="n">
        <v>125</v>
      </c>
      <c r="E172" s="54" t="n">
        <v>134</v>
      </c>
      <c r="F172" s="65" t="n">
        <f aca="false">IF(E172="","",D172-E172)</f>
        <v>-9</v>
      </c>
      <c r="G172" s="54" t="n">
        <v>188</v>
      </c>
      <c r="H172" s="54" t="n">
        <v>168</v>
      </c>
      <c r="I172" s="65" t="n">
        <f aca="false">IF(H172="","",G172-H172)</f>
        <v>20</v>
      </c>
      <c r="J172" s="55" t="n">
        <f aca="false">IF(OR(D172="",D172+G172=0),"",D172/(D172+G172))</f>
        <v>0.399361022364217</v>
      </c>
      <c r="K172" s="55" t="n">
        <f aca="false">IF(E172="","",E172/(E172+H172))</f>
        <v>0.443708609271523</v>
      </c>
      <c r="L172" s="66" t="n">
        <f aca="false">IF(OR(K172="",J172=""),"",(J172-K172)*100)</f>
        <v>-4.43475869073059</v>
      </c>
      <c r="M172" s="36" t="n">
        <v>6.12439477701019</v>
      </c>
      <c r="N172" s="36" t="n">
        <v>2.06812190543644</v>
      </c>
      <c r="O172" s="36" t="n">
        <f aca="false">SQRT(M172^2+N172^2)</f>
        <v>6.46415807359441</v>
      </c>
      <c r="P172" s="55" t="n">
        <f aca="false">IF(J172="","",MAX(0,J172-1.96*O172/100))</f>
        <v>0.272663524121767</v>
      </c>
      <c r="Q172" s="55" t="n">
        <f aca="false">IF(J172="","",MIN(1,J172+1.96*O172/100))</f>
        <v>0.526058520606668</v>
      </c>
      <c r="R172" s="32" t="str">
        <f aca="false">IF(L172="","",IF(ABS(L172)&lt;=O172,"Yes","No"))</f>
        <v>Yes</v>
      </c>
      <c r="S172" s="32" t="str">
        <f aca="false">IF(L172="","",IF(ABS(L172)&lt;=1.96*O172,"Yes","No"))</f>
        <v>Yes</v>
      </c>
      <c r="T172" s="54" t="n">
        <f aca="false">IF(D172="","",ROUND(SQRT(((D172+G172)*O172/100)^2+(J172*(D172+G172)*0.12018)^2),0))</f>
        <v>25</v>
      </c>
      <c r="U172" s="32"/>
    </row>
    <row r="173" customFormat="false" ht="15" hidden="false" customHeight="false" outlineLevel="0" collapsed="false">
      <c r="A173" s="32" t="s">
        <v>198</v>
      </c>
      <c r="B173" s="32" t="s">
        <v>329</v>
      </c>
      <c r="C173" s="32" t="s">
        <v>332</v>
      </c>
      <c r="D173" s="54" t="n">
        <v>248</v>
      </c>
      <c r="E173" s="54" t="n">
        <v>291</v>
      </c>
      <c r="F173" s="65" t="n">
        <f aca="false">IF(E173="","",D173-E173)</f>
        <v>-43</v>
      </c>
      <c r="G173" s="54" t="n">
        <v>372</v>
      </c>
      <c r="H173" s="54" t="n">
        <v>371</v>
      </c>
      <c r="I173" s="65" t="n">
        <f aca="false">IF(H173="","",G173-H173)</f>
        <v>1</v>
      </c>
      <c r="J173" s="55" t="n">
        <f aca="false">IF(OR(D173="",D173+G173=0),"",D173/(D173+G173))</f>
        <v>0.4</v>
      </c>
      <c r="K173" s="55" t="n">
        <f aca="false">IF(E173="","",E173/(E173+H173))</f>
        <v>0.439577039274925</v>
      </c>
      <c r="L173" s="66" t="n">
        <f aca="false">IF(OR(K173="",J173=""),"",(J173-K173)*100)</f>
        <v>-3.95770392749245</v>
      </c>
      <c r="M173" s="36" t="n">
        <v>3.8996591139679</v>
      </c>
      <c r="N173" s="36" t="n">
        <v>2.06812190543644</v>
      </c>
      <c r="O173" s="36" t="n">
        <f aca="false">SQRT(M173^2+N173^2)</f>
        <v>4.41412159108683</v>
      </c>
      <c r="P173" s="55" t="n">
        <f aca="false">IF(J173="","",MAX(0,J173-1.96*O173/100))</f>
        <v>0.313483216814698</v>
      </c>
      <c r="Q173" s="55" t="n">
        <f aca="false">IF(J173="","",MIN(1,J173+1.96*O173/100))</f>
        <v>0.486516783185302</v>
      </c>
      <c r="R173" s="32" t="str">
        <f aca="false">IF(L173="","",IF(ABS(L173)&lt;=O173,"Yes","No"))</f>
        <v>Yes</v>
      </c>
      <c r="S173" s="32" t="str">
        <f aca="false">IF(L173="","",IF(ABS(L173)&lt;=1.96*O173,"Yes","No"))</f>
        <v>Yes</v>
      </c>
      <c r="T173" s="54" t="n">
        <f aca="false">IF(D173="","",ROUND(SQRT(((D173+G173)*O173/100)^2+(J173*(D173+G173)*0.07897)^2),0))</f>
        <v>34</v>
      </c>
      <c r="U173" s="32"/>
    </row>
    <row r="174" customFormat="false" ht="15" hidden="false" customHeight="false" outlineLevel="0" collapsed="false">
      <c r="A174" s="32" t="s">
        <v>198</v>
      </c>
      <c r="B174" s="32" t="s">
        <v>333</v>
      </c>
      <c r="C174" s="32" t="s">
        <v>334</v>
      </c>
      <c r="D174" s="54" t="n">
        <v>670</v>
      </c>
      <c r="E174" s="54" t="n">
        <v>745</v>
      </c>
      <c r="F174" s="65" t="n">
        <f aca="false">IF(E174="","",D174-E174)</f>
        <v>-75</v>
      </c>
      <c r="G174" s="54" t="n">
        <v>671</v>
      </c>
      <c r="H174" s="54" t="n">
        <v>675</v>
      </c>
      <c r="I174" s="65" t="n">
        <f aca="false">IF(H174="","",G174-H174)</f>
        <v>-4</v>
      </c>
      <c r="J174" s="55" t="n">
        <f aca="false">IF(OR(D174="",D174+G174=0),"",D174/(D174+G174))</f>
        <v>0.499627143922446</v>
      </c>
      <c r="K174" s="55" t="n">
        <f aca="false">IF(E174="","",E174/(E174+H174))</f>
        <v>0.524647887323944</v>
      </c>
      <c r="L174" s="66" t="n">
        <f aca="false">IF(OR(K174="",J174=""),"",(J174-K174)*100)</f>
        <v>-2.50207434014977</v>
      </c>
      <c r="M174" s="36" t="n">
        <v>3.13002569138266</v>
      </c>
      <c r="N174" s="36" t="n">
        <v>2.06812190543644</v>
      </c>
      <c r="O174" s="36" t="n">
        <f aca="false">SQRT(M174^2+N174^2)</f>
        <v>3.75155821552346</v>
      </c>
      <c r="P174" s="55" t="n">
        <f aca="false">IF(J174="","",MAX(0,J174-1.96*O174/100))</f>
        <v>0.426096602898186</v>
      </c>
      <c r="Q174" s="55" t="n">
        <f aca="false">IF(J174="","",MIN(1,J174+1.96*O174/100))</f>
        <v>0.573157684946706</v>
      </c>
      <c r="R174" s="32" t="str">
        <f aca="false">IF(L174="","",IF(ABS(L174)&lt;=O174,"Yes","No"))</f>
        <v>Yes</v>
      </c>
      <c r="S174" s="32" t="str">
        <f aca="false">IF(L174="","",IF(ABS(L174)&lt;=1.96*O174,"Yes","No"))</f>
        <v>Yes</v>
      </c>
      <c r="T174" s="54" t="n">
        <f aca="false">IF(D174="","",ROUND(SQRT(((D174+G174)*O174/100)^2+(J174*(D174+G174)*0.07933)^2),0))</f>
        <v>73</v>
      </c>
      <c r="U174" s="32"/>
    </row>
    <row r="175" customFormat="false" ht="15" hidden="false" customHeight="false" outlineLevel="0" collapsed="false">
      <c r="A175" s="32" t="s">
        <v>198</v>
      </c>
      <c r="B175" s="32" t="s">
        <v>333</v>
      </c>
      <c r="C175" s="32" t="s">
        <v>335</v>
      </c>
      <c r="D175" s="54" t="n">
        <v>328</v>
      </c>
      <c r="E175" s="54" t="n">
        <v>346</v>
      </c>
      <c r="F175" s="65" t="n">
        <f aca="false">IF(E175="","",D175-E175)</f>
        <v>-18</v>
      </c>
      <c r="G175" s="54" t="n">
        <v>311</v>
      </c>
      <c r="H175" s="54" t="n">
        <v>303</v>
      </c>
      <c r="I175" s="65" t="n">
        <f aca="false">IF(H175="","",G175-H175)</f>
        <v>8</v>
      </c>
      <c r="J175" s="55" t="n">
        <f aca="false">IF(OR(D175="",D175+G175=0),"",D175/(D175+G175))</f>
        <v>0.513302034428795</v>
      </c>
      <c r="K175" s="55" t="n">
        <f aca="false">IF(E175="","",E175/(E175+H175))</f>
        <v>0.533127889060093</v>
      </c>
      <c r="L175" s="66" t="n">
        <f aca="false">IF(OR(K175="",J175=""),"",(J175-K175)*100)</f>
        <v>-1.98258546312975</v>
      </c>
      <c r="M175" s="36" t="n">
        <v>3.8996591139679</v>
      </c>
      <c r="N175" s="36" t="n">
        <v>2.06812190543644</v>
      </c>
      <c r="O175" s="36" t="n">
        <f aca="false">SQRT(M175^2+N175^2)</f>
        <v>4.41412159108683</v>
      </c>
      <c r="P175" s="55" t="n">
        <f aca="false">IF(J175="","",MAX(0,J175-1.96*O175/100))</f>
        <v>0.426785251243493</v>
      </c>
      <c r="Q175" s="55" t="n">
        <f aca="false">IF(J175="","",MIN(1,J175+1.96*O175/100))</f>
        <v>0.599818817614097</v>
      </c>
      <c r="R175" s="32" t="str">
        <f aca="false">IF(L175="","",IF(ABS(L175)&lt;=O175,"Yes","No"))</f>
        <v>Yes</v>
      </c>
      <c r="S175" s="32" t="str">
        <f aca="false">IF(L175="","",IF(ABS(L175)&lt;=1.96*O175,"Yes","No"))</f>
        <v>Yes</v>
      </c>
      <c r="T175" s="54" t="n">
        <f aca="false">IF(D175="","",ROUND(SQRT(((D175+G175)*O175/100)^2+(J175*(D175+G175)*0.07897)^2),0))</f>
        <v>38</v>
      </c>
      <c r="U175" s="32"/>
    </row>
    <row r="176" customFormat="false" ht="15" hidden="false" customHeight="false" outlineLevel="0" collapsed="false">
      <c r="A176" s="32" t="s">
        <v>198</v>
      </c>
      <c r="B176" s="32" t="s">
        <v>333</v>
      </c>
      <c r="C176" s="32" t="s">
        <v>336</v>
      </c>
      <c r="D176" s="54" t="n">
        <v>924</v>
      </c>
      <c r="E176" s="54" t="n">
        <v>935</v>
      </c>
      <c r="F176" s="65" t="n">
        <f aca="false">IF(E176="","",D176-E176)</f>
        <v>-11</v>
      </c>
      <c r="G176" s="54" t="n">
        <v>653</v>
      </c>
      <c r="H176" s="54" t="n">
        <v>631</v>
      </c>
      <c r="I176" s="65" t="n">
        <f aca="false">IF(H176="","",G176-H176)</f>
        <v>22</v>
      </c>
      <c r="J176" s="55" t="n">
        <f aca="false">IF(OR(D176="",D176+G176=0),"",D176/(D176+G176))</f>
        <v>0.585922637920102</v>
      </c>
      <c r="K176" s="55" t="n">
        <f aca="false">IF(E176="","",E176/(E176+H176))</f>
        <v>0.597062579821201</v>
      </c>
      <c r="L176" s="66" t="n">
        <f aca="false">IF(OR(K176="",J176=""),"",(J176-K176)*100)</f>
        <v>-1.1139941901099</v>
      </c>
      <c r="M176" s="36" t="n">
        <v>3.13002569138266</v>
      </c>
      <c r="N176" s="36" t="n">
        <v>2.06812190543644</v>
      </c>
      <c r="O176" s="36" t="n">
        <f aca="false">SQRT(M176^2+N176^2)</f>
        <v>3.75155821552346</v>
      </c>
      <c r="P176" s="55" t="n">
        <f aca="false">IF(J176="","",MAX(0,J176-1.96*O176/100))</f>
        <v>0.512392096895842</v>
      </c>
      <c r="Q176" s="55" t="n">
        <f aca="false">IF(J176="","",MIN(1,J176+1.96*O176/100))</f>
        <v>0.659453178944361</v>
      </c>
      <c r="R176" s="32" t="str">
        <f aca="false">IF(L176="","",IF(ABS(L176)&lt;=O176,"Yes","No"))</f>
        <v>Yes</v>
      </c>
      <c r="S176" s="32" t="str">
        <f aca="false">IF(L176="","",IF(ABS(L176)&lt;=1.96*O176,"Yes","No"))</f>
        <v>Yes</v>
      </c>
      <c r="T176" s="54" t="n">
        <f aca="false">IF(D176="","",ROUND(SQRT(((D176+G176)*O176/100)^2+(J176*(D176+G176)*0.07933)^2),0))</f>
        <v>94</v>
      </c>
      <c r="U176" s="32"/>
    </row>
    <row r="177" customFormat="false" ht="15" hidden="false" customHeight="false" outlineLevel="0" collapsed="false">
      <c r="A177" s="32" t="s">
        <v>198</v>
      </c>
      <c r="B177" s="32" t="s">
        <v>333</v>
      </c>
      <c r="C177" s="32" t="s">
        <v>337</v>
      </c>
      <c r="D177" s="54" t="n">
        <v>414</v>
      </c>
      <c r="E177" s="54" t="n">
        <v>424</v>
      </c>
      <c r="F177" s="65" t="n">
        <f aca="false">IF(E177="","",D177-E177)</f>
        <v>-10</v>
      </c>
      <c r="G177" s="54" t="n">
        <v>426</v>
      </c>
      <c r="H177" s="54" t="n">
        <v>437</v>
      </c>
      <c r="I177" s="65" t="n">
        <f aca="false">IF(H177="","",G177-H177)</f>
        <v>-11</v>
      </c>
      <c r="J177" s="55" t="n">
        <f aca="false">IF(OR(D177="",D177+G177=0),"",D177/(D177+G177))</f>
        <v>0.492857142857143</v>
      </c>
      <c r="K177" s="55" t="n">
        <f aca="false">IF(E177="","",E177/(E177+H177))</f>
        <v>0.492450638792102</v>
      </c>
      <c r="L177" s="66" t="n">
        <f aca="false">IF(OR(K177="",J177=""),"",(J177-K177)*100)</f>
        <v>0.0406504065040669</v>
      </c>
      <c r="M177" s="36" t="n">
        <v>3.8996591139679</v>
      </c>
      <c r="N177" s="36" t="n">
        <v>2.06812190543644</v>
      </c>
      <c r="O177" s="36" t="n">
        <f aca="false">SQRT(M177^2+N177^2)</f>
        <v>4.41412159108683</v>
      </c>
      <c r="P177" s="55" t="n">
        <f aca="false">IF(J177="","",MAX(0,J177-1.96*O177/100))</f>
        <v>0.406340359671841</v>
      </c>
      <c r="Q177" s="55" t="n">
        <f aca="false">IF(J177="","",MIN(1,J177+1.96*O177/100))</f>
        <v>0.579373926042445</v>
      </c>
      <c r="R177" s="32" t="str">
        <f aca="false">IF(L177="","",IF(ABS(L177)&lt;=O177,"Yes","No"))</f>
        <v>Yes</v>
      </c>
      <c r="S177" s="32" t="str">
        <f aca="false">IF(L177="","",IF(ABS(L177)&lt;=1.96*O177,"Yes","No"))</f>
        <v>Yes</v>
      </c>
      <c r="T177" s="54" t="n">
        <f aca="false">IF(D177="","",ROUND(SQRT(((D177+G177)*O177/100)^2+(J177*(D177+G177)*0.07897)^2),0))</f>
        <v>49</v>
      </c>
      <c r="U177" s="32"/>
    </row>
    <row r="178" customFormat="false" ht="15" hidden="false" customHeight="false" outlineLevel="0" collapsed="false">
      <c r="A178" s="32" t="s">
        <v>198</v>
      </c>
      <c r="B178" s="32" t="s">
        <v>333</v>
      </c>
      <c r="C178" s="32" t="s">
        <v>338</v>
      </c>
      <c r="D178" s="54" t="n">
        <v>807</v>
      </c>
      <c r="E178" s="54" t="n">
        <v>872</v>
      </c>
      <c r="F178" s="65" t="n">
        <f aca="false">IF(E178="","",D178-E178)</f>
        <v>-65</v>
      </c>
      <c r="G178" s="54" t="n">
        <v>552</v>
      </c>
      <c r="H178" s="54" t="n">
        <v>544</v>
      </c>
      <c r="I178" s="65" t="n">
        <f aca="false">IF(H178="","",G178-H178)</f>
        <v>8</v>
      </c>
      <c r="J178" s="55" t="n">
        <f aca="false">IF(OR(D178="",D178+G178=0),"",D178/(D178+G178))</f>
        <v>0.593818984547461</v>
      </c>
      <c r="K178" s="55" t="n">
        <f aca="false">IF(E178="","",E178/(E178+H178))</f>
        <v>0.615819209039548</v>
      </c>
      <c r="L178" s="66" t="n">
        <f aca="false">IF(OR(K178="",J178=""),"",(J178-K178)*100)</f>
        <v>-2.20002244920866</v>
      </c>
      <c r="M178" s="36" t="n">
        <v>3.13002569138266</v>
      </c>
      <c r="N178" s="36" t="n">
        <v>2.06812190543644</v>
      </c>
      <c r="O178" s="36" t="n">
        <f aca="false">SQRT(M178^2+N178^2)</f>
        <v>3.75155821552346</v>
      </c>
      <c r="P178" s="55" t="n">
        <f aca="false">IF(J178="","",MAX(0,J178-1.96*O178/100))</f>
        <v>0.520288443523202</v>
      </c>
      <c r="Q178" s="55" t="n">
        <f aca="false">IF(J178="","",MIN(1,J178+1.96*O178/100))</f>
        <v>0.667349525571721</v>
      </c>
      <c r="R178" s="32" t="str">
        <f aca="false">IF(L178="","",IF(ABS(L178)&lt;=O178,"Yes","No"))</f>
        <v>Yes</v>
      </c>
      <c r="S178" s="32" t="str">
        <f aca="false">IF(L178="","",IF(ABS(L178)&lt;=1.96*O178,"Yes","No"))</f>
        <v>Yes</v>
      </c>
      <c r="T178" s="54" t="n">
        <f aca="false">IF(D178="","",ROUND(SQRT(((D178+G178)*O178/100)^2+(J178*(D178+G178)*0.07933)^2),0))</f>
        <v>82</v>
      </c>
      <c r="U178" s="32"/>
    </row>
    <row r="179" customFormat="false" ht="15" hidden="false" customHeight="false" outlineLevel="0" collapsed="false">
      <c r="A179" s="32" t="s">
        <v>198</v>
      </c>
      <c r="B179" s="32" t="s">
        <v>333</v>
      </c>
      <c r="C179" s="32" t="s">
        <v>339</v>
      </c>
      <c r="D179" s="54" t="n">
        <v>811</v>
      </c>
      <c r="E179" s="54" t="n">
        <v>891</v>
      </c>
      <c r="F179" s="65" t="n">
        <f aca="false">IF(E179="","",D179-E179)</f>
        <v>-80</v>
      </c>
      <c r="G179" s="54" t="n">
        <v>547</v>
      </c>
      <c r="H179" s="54" t="n">
        <v>525</v>
      </c>
      <c r="I179" s="65" t="n">
        <f aca="false">IF(H179="","",G179-H179)</f>
        <v>22</v>
      </c>
      <c r="J179" s="55" t="n">
        <f aca="false">IF(OR(D179="",D179+G179=0),"",D179/(D179+G179))</f>
        <v>0.59720176730486</v>
      </c>
      <c r="K179" s="55" t="n">
        <f aca="false">IF(E179="","",E179/(E179+H179))</f>
        <v>0.629237288135593</v>
      </c>
      <c r="L179" s="66" t="n">
        <f aca="false">IF(OR(K179="",J179=""),"",(J179-K179)*100)</f>
        <v>-3.20355208307331</v>
      </c>
      <c r="M179" s="36" t="n">
        <v>3.13002569138266</v>
      </c>
      <c r="N179" s="36" t="n">
        <v>2.06812190543644</v>
      </c>
      <c r="O179" s="36" t="n">
        <f aca="false">SQRT(M179^2+N179^2)</f>
        <v>3.75155821552346</v>
      </c>
      <c r="P179" s="55" t="n">
        <f aca="false">IF(J179="","",MAX(0,J179-1.96*O179/100))</f>
        <v>0.5236712262806</v>
      </c>
      <c r="Q179" s="55" t="n">
        <f aca="false">IF(J179="","",MIN(1,J179+1.96*O179/100))</f>
        <v>0.67073230832912</v>
      </c>
      <c r="R179" s="32" t="str">
        <f aca="false">IF(L179="","",IF(ABS(L179)&lt;=O179,"Yes","No"))</f>
        <v>Yes</v>
      </c>
      <c r="S179" s="32" t="str">
        <f aca="false">IF(L179="","",IF(ABS(L179)&lt;=1.96*O179,"Yes","No"))</f>
        <v>Yes</v>
      </c>
      <c r="T179" s="54" t="n">
        <f aca="false">IF(D179="","",ROUND(SQRT(((D179+G179)*O179/100)^2+(J179*(D179+G179)*0.07933)^2),0))</f>
        <v>82</v>
      </c>
      <c r="U179" s="32"/>
    </row>
    <row r="180" customFormat="false" ht="15" hidden="false" customHeight="false" outlineLevel="0" collapsed="false">
      <c r="A180" s="32" t="s">
        <v>198</v>
      </c>
      <c r="B180" s="32" t="s">
        <v>333</v>
      </c>
      <c r="C180" s="32" t="s">
        <v>340</v>
      </c>
      <c r="D180" s="54" t="n">
        <v>382</v>
      </c>
      <c r="E180" s="54" t="n">
        <v>424</v>
      </c>
      <c r="F180" s="65" t="n">
        <f aca="false">IF(E180="","",D180-E180)</f>
        <v>-42</v>
      </c>
      <c r="G180" s="54" t="n">
        <v>321</v>
      </c>
      <c r="H180" s="54" t="n">
        <v>334</v>
      </c>
      <c r="I180" s="65" t="n">
        <f aca="false">IF(H180="","",G180-H180)</f>
        <v>-13</v>
      </c>
      <c r="J180" s="55" t="n">
        <f aca="false">IF(OR(D180="",D180+G180=0),"",D180/(D180+G180))</f>
        <v>0.543385490753912</v>
      </c>
      <c r="K180" s="55" t="n">
        <f aca="false">IF(E180="","",E180/(E180+H180))</f>
        <v>0.559366754617414</v>
      </c>
      <c r="L180" s="66" t="n">
        <f aca="false">IF(OR(K180="",J180=""),"",(J180-K180)*100)</f>
        <v>-1.59812638635024</v>
      </c>
      <c r="M180" s="36" t="n">
        <v>3.8996591139679</v>
      </c>
      <c r="N180" s="36" t="n">
        <v>2.06812190543644</v>
      </c>
      <c r="O180" s="36" t="n">
        <f aca="false">SQRT(M180^2+N180^2)</f>
        <v>4.41412159108683</v>
      </c>
      <c r="P180" s="55" t="n">
        <f aca="false">IF(J180="","",MAX(0,J180-1.96*O180/100))</f>
        <v>0.45686870756861</v>
      </c>
      <c r="Q180" s="55" t="n">
        <f aca="false">IF(J180="","",MIN(1,J180+1.96*O180/100))</f>
        <v>0.629902273939214</v>
      </c>
      <c r="R180" s="32" t="str">
        <f aca="false">IF(L180="","",IF(ABS(L180)&lt;=O180,"Yes","No"))</f>
        <v>Yes</v>
      </c>
      <c r="S180" s="32" t="str">
        <f aca="false">IF(L180="","",IF(ABS(L180)&lt;=1.96*O180,"Yes","No"))</f>
        <v>Yes</v>
      </c>
      <c r="T180" s="54" t="n">
        <f aca="false">IF(D180="","",ROUND(SQRT(((D180+G180)*O180/100)^2+(J180*(D180+G180)*0.07897)^2),0))</f>
        <v>43</v>
      </c>
      <c r="U180" s="32"/>
    </row>
    <row r="181" customFormat="false" ht="15" hidden="false" customHeight="false" outlineLevel="0" collapsed="false">
      <c r="A181" s="32" t="s">
        <v>198</v>
      </c>
      <c r="B181" s="32" t="s">
        <v>333</v>
      </c>
      <c r="C181" s="32" t="s">
        <v>341</v>
      </c>
      <c r="D181" s="54" t="n">
        <v>924</v>
      </c>
      <c r="E181" s="54" t="n">
        <v>1062</v>
      </c>
      <c r="F181" s="65" t="n">
        <f aca="false">IF(E181="","",D181-E181)</f>
        <v>-138</v>
      </c>
      <c r="G181" s="54" t="n">
        <v>916</v>
      </c>
      <c r="H181" s="54" t="n">
        <v>971</v>
      </c>
      <c r="I181" s="65" t="n">
        <f aca="false">IF(H181="","",G181-H181)</f>
        <v>-55</v>
      </c>
      <c r="J181" s="55" t="n">
        <f aca="false">IF(OR(D181="",D181+G181=0),"",D181/(D181+G181))</f>
        <v>0.502173913043478</v>
      </c>
      <c r="K181" s="55" t="n">
        <f aca="false">IF(E181="","",E181/(E181+H181))</f>
        <v>0.522380718150517</v>
      </c>
      <c r="L181" s="66" t="n">
        <f aca="false">IF(OR(K181="",J181=""),"",(J181-K181)*100)</f>
        <v>-2.02068051070382</v>
      </c>
      <c r="M181" s="36" t="n">
        <v>3.13002569138266</v>
      </c>
      <c r="N181" s="36" t="n">
        <v>2.06812190543644</v>
      </c>
      <c r="O181" s="36" t="n">
        <f aca="false">SQRT(M181^2+N181^2)</f>
        <v>3.75155821552346</v>
      </c>
      <c r="P181" s="55" t="n">
        <f aca="false">IF(J181="","",MAX(0,J181-1.96*O181/100))</f>
        <v>0.428643372019218</v>
      </c>
      <c r="Q181" s="55" t="n">
        <f aca="false">IF(J181="","",MIN(1,J181+1.96*O181/100))</f>
        <v>0.575704454067738</v>
      </c>
      <c r="R181" s="32" t="str">
        <f aca="false">IF(L181="","",IF(ABS(L181)&lt;=O181,"Yes","No"))</f>
        <v>Yes</v>
      </c>
      <c r="S181" s="32" t="str">
        <f aca="false">IF(L181="","",IF(ABS(L181)&lt;=1.96*O181,"Yes","No"))</f>
        <v>Yes</v>
      </c>
      <c r="T181" s="54" t="n">
        <f aca="false">IF(D181="","",ROUND(SQRT(((D181+G181)*O181/100)^2+(J181*(D181+G181)*0.07933)^2),0))</f>
        <v>101</v>
      </c>
      <c r="U181" s="32"/>
    </row>
    <row r="182" customFormat="false" ht="15" hidden="false" customHeight="false" outlineLevel="0" collapsed="false">
      <c r="A182" s="32" t="s">
        <v>198</v>
      </c>
      <c r="B182" s="32" t="s">
        <v>342</v>
      </c>
      <c r="C182" s="32" t="s">
        <v>343</v>
      </c>
      <c r="D182" s="54" t="n">
        <v>760</v>
      </c>
      <c r="E182" s="54" t="n">
        <v>812</v>
      </c>
      <c r="F182" s="65" t="n">
        <f aca="false">IF(E182="","",D182-E182)</f>
        <v>-52</v>
      </c>
      <c r="G182" s="54" t="n">
        <v>717</v>
      </c>
      <c r="H182" s="54" t="n">
        <v>703</v>
      </c>
      <c r="I182" s="65" t="n">
        <f aca="false">IF(H182="","",G182-H182)</f>
        <v>14</v>
      </c>
      <c r="J182" s="55" t="n">
        <f aca="false">IF(OR(D182="",D182+G182=0),"",D182/(D182+G182))</f>
        <v>0.51455653351388</v>
      </c>
      <c r="K182" s="55" t="n">
        <f aca="false">IF(E182="","",E182/(E182+H182))</f>
        <v>0.535973597359736</v>
      </c>
      <c r="L182" s="66" t="n">
        <f aca="false">IF(OR(K182="",J182=""),"",(J182-K182)*100)</f>
        <v>-2.14170638458564</v>
      </c>
      <c r="M182" s="36" t="n">
        <v>3.13002569138266</v>
      </c>
      <c r="N182" s="36" t="n">
        <v>2.06812190543644</v>
      </c>
      <c r="O182" s="36" t="n">
        <f aca="false">SQRT(M182^2+N182^2)</f>
        <v>3.75155821552346</v>
      </c>
      <c r="P182" s="55" t="n">
        <f aca="false">IF(J182="","",MAX(0,J182-1.96*O182/100))</f>
        <v>0.44102599248962</v>
      </c>
      <c r="Q182" s="55" t="n">
        <f aca="false">IF(J182="","",MIN(1,J182+1.96*O182/100))</f>
        <v>0.588087074538139</v>
      </c>
      <c r="R182" s="32" t="str">
        <f aca="false">IF(L182="","",IF(ABS(L182)&lt;=O182,"Yes","No"))</f>
        <v>Yes</v>
      </c>
      <c r="S182" s="32" t="str">
        <f aca="false">IF(L182="","",IF(ABS(L182)&lt;=1.96*O182,"Yes","No"))</f>
        <v>Yes</v>
      </c>
      <c r="T182" s="54" t="n">
        <f aca="false">IF(D182="","",ROUND(SQRT(((D182+G182)*O182/100)^2+(J182*(D182+G182)*0.07933)^2),0))</f>
        <v>82</v>
      </c>
      <c r="U182" s="32"/>
    </row>
    <row r="183" customFormat="false" ht="15" hidden="false" customHeight="false" outlineLevel="0" collapsed="false">
      <c r="A183" s="32" t="s">
        <v>198</v>
      </c>
      <c r="B183" s="32" t="s">
        <v>342</v>
      </c>
      <c r="C183" s="32" t="s">
        <v>344</v>
      </c>
      <c r="D183" s="54" t="n">
        <v>1032</v>
      </c>
      <c r="E183" s="54" t="n">
        <v>1089</v>
      </c>
      <c r="F183" s="65" t="n">
        <f aca="false">IF(E183="","",D183-E183)</f>
        <v>-57</v>
      </c>
      <c r="G183" s="54" t="n">
        <v>978</v>
      </c>
      <c r="H183" s="54" t="n">
        <v>1003</v>
      </c>
      <c r="I183" s="65" t="n">
        <f aca="false">IF(H183="","",G183-H183)</f>
        <v>-25</v>
      </c>
      <c r="J183" s="55" t="n">
        <f aca="false">IF(OR(D183="",D183+G183=0),"",D183/(D183+G183))</f>
        <v>0.513432835820896</v>
      </c>
      <c r="K183" s="55" t="n">
        <f aca="false">IF(E183="","",E183/(E183+H183))</f>
        <v>0.520554493307839</v>
      </c>
      <c r="L183" s="66" t="n">
        <f aca="false">IF(OR(K183="",J183=""),"",(J183-K183)*100)</f>
        <v>-0.712165748694393</v>
      </c>
      <c r="M183" s="36" t="n">
        <v>3.13002569138266</v>
      </c>
      <c r="N183" s="36" t="n">
        <v>2.06812190543644</v>
      </c>
      <c r="O183" s="36" t="n">
        <f aca="false">SQRT(M183^2+N183^2)</f>
        <v>3.75155821552346</v>
      </c>
      <c r="P183" s="55" t="n">
        <f aca="false">IF(J183="","",MAX(0,J183-1.96*O183/100))</f>
        <v>0.439902294796636</v>
      </c>
      <c r="Q183" s="55" t="n">
        <f aca="false">IF(J183="","",MIN(1,J183+1.96*O183/100))</f>
        <v>0.586963376845155</v>
      </c>
      <c r="R183" s="32" t="str">
        <f aca="false">IF(L183="","",IF(ABS(L183)&lt;=O183,"Yes","No"))</f>
        <v>Yes</v>
      </c>
      <c r="S183" s="32" t="str">
        <f aca="false">IF(L183="","",IF(ABS(L183)&lt;=1.96*O183,"Yes","No"))</f>
        <v>Yes</v>
      </c>
      <c r="T183" s="54" t="n">
        <f aca="false">IF(D183="","",ROUND(SQRT(((D183+G183)*O183/100)^2+(J183*(D183+G183)*0.07933)^2),0))</f>
        <v>111</v>
      </c>
      <c r="U183" s="32"/>
    </row>
    <row r="184" customFormat="false" ht="15" hidden="false" customHeight="false" outlineLevel="0" collapsed="false">
      <c r="A184" s="32" t="s">
        <v>198</v>
      </c>
      <c r="B184" s="32" t="s">
        <v>342</v>
      </c>
      <c r="C184" s="32" t="s">
        <v>345</v>
      </c>
      <c r="D184" s="54" t="n">
        <v>649</v>
      </c>
      <c r="E184" s="54" t="n">
        <v>658</v>
      </c>
      <c r="F184" s="65" t="n">
        <f aca="false">IF(E184="","",D184-E184)</f>
        <v>-9</v>
      </c>
      <c r="G184" s="54" t="n">
        <v>666</v>
      </c>
      <c r="H184" s="54" t="n">
        <v>705</v>
      </c>
      <c r="I184" s="65" t="n">
        <f aca="false">IF(H184="","",G184-H184)</f>
        <v>-39</v>
      </c>
      <c r="J184" s="55" t="n">
        <f aca="false">IF(OR(D184="",D184+G184=0),"",D184/(D184+G184))</f>
        <v>0.493536121673004</v>
      </c>
      <c r="K184" s="55" t="n">
        <f aca="false">IF(E184="","",E184/(E184+H184))</f>
        <v>0.482758620689655</v>
      </c>
      <c r="L184" s="66" t="n">
        <f aca="false">IF(OR(K184="",J184=""),"",(J184-K184)*100)</f>
        <v>1.07775009833486</v>
      </c>
      <c r="M184" s="36" t="n">
        <v>3.13002569138266</v>
      </c>
      <c r="N184" s="36" t="n">
        <v>2.06812190543644</v>
      </c>
      <c r="O184" s="36" t="n">
        <f aca="false">SQRT(M184^2+N184^2)</f>
        <v>3.75155821552346</v>
      </c>
      <c r="P184" s="55" t="n">
        <f aca="false">IF(J184="","",MAX(0,J184-1.96*O184/100))</f>
        <v>0.420005580648744</v>
      </c>
      <c r="Q184" s="55" t="n">
        <f aca="false">IF(J184="","",MIN(1,J184+1.96*O184/100))</f>
        <v>0.567066662697264</v>
      </c>
      <c r="R184" s="32" t="str">
        <f aca="false">IF(L184="","",IF(ABS(L184)&lt;=O184,"Yes","No"))</f>
        <v>Yes</v>
      </c>
      <c r="S184" s="32" t="str">
        <f aca="false">IF(L184="","",IF(ABS(L184)&lt;=1.96*O184,"Yes","No"))</f>
        <v>Yes</v>
      </c>
      <c r="T184" s="54" t="n">
        <f aca="false">IF(D184="","",ROUND(SQRT(((D184+G184)*O184/100)^2+(J184*(D184+G184)*0.07933)^2),0))</f>
        <v>71</v>
      </c>
      <c r="U184" s="32"/>
    </row>
    <row r="185" customFormat="false" ht="15" hidden="false" customHeight="false" outlineLevel="0" collapsed="false">
      <c r="A185" s="32" t="s">
        <v>198</v>
      </c>
      <c r="B185" s="32" t="s">
        <v>342</v>
      </c>
      <c r="C185" s="32" t="s">
        <v>346</v>
      </c>
      <c r="D185" s="54" t="n">
        <v>501</v>
      </c>
      <c r="E185" s="54" t="n">
        <v>516</v>
      </c>
      <c r="F185" s="65" t="n">
        <f aca="false">IF(E185="","",D185-E185)</f>
        <v>-15</v>
      </c>
      <c r="G185" s="54" t="n">
        <v>360</v>
      </c>
      <c r="H185" s="54" t="n">
        <v>400</v>
      </c>
      <c r="I185" s="65" t="n">
        <f aca="false">IF(H185="","",G185-H185)</f>
        <v>-40</v>
      </c>
      <c r="J185" s="55" t="n">
        <f aca="false">IF(OR(D185="",D185+G185=0),"",D185/(D185+G185))</f>
        <v>0.581881533101045</v>
      </c>
      <c r="K185" s="55" t="n">
        <f aca="false">IF(E185="","",E185/(E185+H185))</f>
        <v>0.563318777292576</v>
      </c>
      <c r="L185" s="66" t="n">
        <f aca="false">IF(OR(K185="",J185=""),"",(J185-K185)*100)</f>
        <v>1.85627558084689</v>
      </c>
      <c r="M185" s="36" t="n">
        <v>3.13002569138266</v>
      </c>
      <c r="N185" s="36" t="n">
        <v>2.06812190543644</v>
      </c>
      <c r="O185" s="36" t="n">
        <f aca="false">SQRT(M185^2+N185^2)</f>
        <v>3.75155821552346</v>
      </c>
      <c r="P185" s="55" t="n">
        <f aca="false">IF(J185="","",MAX(0,J185-1.96*O185/100))</f>
        <v>0.508350992076786</v>
      </c>
      <c r="Q185" s="55" t="n">
        <f aca="false">IF(J185="","",MIN(1,J185+1.96*O185/100))</f>
        <v>0.655412074125305</v>
      </c>
      <c r="R185" s="32" t="str">
        <f aca="false">IF(L185="","",IF(ABS(L185)&lt;=O185,"Yes","No"))</f>
        <v>Yes</v>
      </c>
      <c r="S185" s="32" t="str">
        <f aca="false">IF(L185="","",IF(ABS(L185)&lt;=1.96*O185,"Yes","No"))</f>
        <v>Yes</v>
      </c>
      <c r="T185" s="54" t="n">
        <f aca="false">IF(D185="","",ROUND(SQRT(((D185+G185)*O185/100)^2+(J185*(D185+G185)*0.07933)^2),0))</f>
        <v>51</v>
      </c>
      <c r="U185" s="32"/>
    </row>
    <row r="186" customFormat="false" ht="15" hidden="false" customHeight="false" outlineLevel="0" collapsed="false">
      <c r="A186" s="32" t="s">
        <v>198</v>
      </c>
      <c r="B186" s="32" t="s">
        <v>342</v>
      </c>
      <c r="C186" s="32" t="s">
        <v>347</v>
      </c>
      <c r="D186" s="54" t="n">
        <v>1313</v>
      </c>
      <c r="E186" s="54" t="n">
        <v>1409</v>
      </c>
      <c r="F186" s="65" t="n">
        <f aca="false">IF(E186="","",D186-E186)</f>
        <v>-96</v>
      </c>
      <c r="G186" s="54" t="n">
        <v>1176</v>
      </c>
      <c r="H186" s="54" t="n">
        <v>1142</v>
      </c>
      <c r="I186" s="65" t="n">
        <f aca="false">IF(H186="","",G186-H186)</f>
        <v>34</v>
      </c>
      <c r="J186" s="55" t="n">
        <f aca="false">IF(OR(D186="",D186+G186=0),"",D186/(D186+G186))</f>
        <v>0.527521092808357</v>
      </c>
      <c r="K186" s="55" t="n">
        <f aca="false">IF(E186="","",E186/(E186+H186))</f>
        <v>0.552332418659349</v>
      </c>
      <c r="L186" s="66" t="n">
        <f aca="false">IF(OR(K186="",J186=""),"",(J186-K186)*100)</f>
        <v>-2.48113258509924</v>
      </c>
      <c r="M186" s="36" t="n">
        <v>3.13002569138266</v>
      </c>
      <c r="N186" s="36" t="n">
        <v>2.06812190543644</v>
      </c>
      <c r="O186" s="36" t="n">
        <f aca="false">SQRT(M186^2+N186^2)</f>
        <v>3.75155821552346</v>
      </c>
      <c r="P186" s="55" t="n">
        <f aca="false">IF(J186="","",MAX(0,J186-1.96*O186/100))</f>
        <v>0.453990551784097</v>
      </c>
      <c r="Q186" s="55" t="n">
        <f aca="false">IF(J186="","",MIN(1,J186+1.96*O186/100))</f>
        <v>0.601051633832617</v>
      </c>
      <c r="R186" s="32" t="str">
        <f aca="false">IF(L186="","",IF(ABS(L186)&lt;=O186,"Yes","No"))</f>
        <v>Yes</v>
      </c>
      <c r="S186" s="32" t="str">
        <f aca="false">IF(L186="","",IF(ABS(L186)&lt;=1.96*O186,"Yes","No"))</f>
        <v>Yes</v>
      </c>
      <c r="T186" s="54" t="n">
        <f aca="false">IF(D186="","",ROUND(SQRT(((D186+G186)*O186/100)^2+(J186*(D186+G186)*0.07933)^2),0))</f>
        <v>140</v>
      </c>
      <c r="U186" s="32"/>
    </row>
    <row r="187" customFormat="false" ht="15" hidden="false" customHeight="false" outlineLevel="0" collapsed="false">
      <c r="A187" s="32" t="s">
        <v>198</v>
      </c>
      <c r="B187" s="32" t="s">
        <v>342</v>
      </c>
      <c r="C187" s="32" t="s">
        <v>348</v>
      </c>
      <c r="D187" s="54" t="n">
        <v>458</v>
      </c>
      <c r="E187" s="54" t="n">
        <v>513</v>
      </c>
      <c r="F187" s="65" t="n">
        <f aca="false">IF(E187="","",D187-E187)</f>
        <v>-55</v>
      </c>
      <c r="G187" s="54" t="n">
        <v>351</v>
      </c>
      <c r="H187" s="54" t="n">
        <v>429</v>
      </c>
      <c r="I187" s="65" t="n">
        <f aca="false">IF(H187="","",G187-H187)</f>
        <v>-78</v>
      </c>
      <c r="J187" s="55" t="n">
        <f aca="false">IF(OR(D187="",D187+G187=0),"",D187/(D187+G187))</f>
        <v>0.566131025957973</v>
      </c>
      <c r="K187" s="55" t="n">
        <f aca="false">IF(E187="","",E187/(E187+H187))</f>
        <v>0.544585987261147</v>
      </c>
      <c r="L187" s="66" t="n">
        <f aca="false">IF(OR(K187="",J187=""),"",(J187-K187)*100)</f>
        <v>2.15450386968263</v>
      </c>
      <c r="M187" s="36" t="n">
        <v>3.8996591139679</v>
      </c>
      <c r="N187" s="36" t="n">
        <v>2.06812190543644</v>
      </c>
      <c r="O187" s="36" t="n">
        <f aca="false">SQRT(M187^2+N187^2)</f>
        <v>4.41412159108683</v>
      </c>
      <c r="P187" s="55" t="n">
        <f aca="false">IF(J187="","",MAX(0,J187-1.96*O187/100))</f>
        <v>0.479614242772671</v>
      </c>
      <c r="Q187" s="55" t="n">
        <f aca="false">IF(J187="","",MIN(1,J187+1.96*O187/100))</f>
        <v>0.652647809143275</v>
      </c>
      <c r="R187" s="32" t="str">
        <f aca="false">IF(L187="","",IF(ABS(L187)&lt;=O187,"Yes","No"))</f>
        <v>Yes</v>
      </c>
      <c r="S187" s="32" t="str">
        <f aca="false">IF(L187="","",IF(ABS(L187)&lt;=1.96*O187,"Yes","No"))</f>
        <v>Yes</v>
      </c>
      <c r="T187" s="54" t="n">
        <f aca="false">IF(D187="","",ROUND(SQRT(((D187+G187)*O187/100)^2+(J187*(D187+G187)*0.07897)^2),0))</f>
        <v>51</v>
      </c>
      <c r="U187" s="32"/>
    </row>
    <row r="188" customFormat="false" ht="15" hidden="false" customHeight="false" outlineLevel="0" collapsed="false">
      <c r="A188" s="32" t="s">
        <v>198</v>
      </c>
      <c r="B188" s="32" t="s">
        <v>342</v>
      </c>
      <c r="C188" s="32" t="s">
        <v>349</v>
      </c>
      <c r="D188" s="54" t="n">
        <v>471</v>
      </c>
      <c r="E188" s="54" t="n">
        <v>494</v>
      </c>
      <c r="F188" s="65" t="n">
        <f aca="false">IF(E188="","",D188-E188)</f>
        <v>-23</v>
      </c>
      <c r="G188" s="54" t="n">
        <v>390</v>
      </c>
      <c r="H188" s="54" t="n">
        <v>404</v>
      </c>
      <c r="I188" s="65" t="n">
        <f aca="false">IF(H188="","",G188-H188)</f>
        <v>-14</v>
      </c>
      <c r="J188" s="55" t="n">
        <f aca="false">IF(OR(D188="",D188+G188=0),"",D188/(D188+G188))</f>
        <v>0.547038327526132</v>
      </c>
      <c r="K188" s="55" t="n">
        <f aca="false">IF(E188="","",E188/(E188+H188))</f>
        <v>0.55011135857461</v>
      </c>
      <c r="L188" s="66" t="n">
        <f aca="false">IF(OR(K188="",J188=""),"",(J188-K188)*100)</f>
        <v>-0.307303104847789</v>
      </c>
      <c r="M188" s="36" t="n">
        <v>3.13002569138266</v>
      </c>
      <c r="N188" s="36" t="n">
        <v>2.06812190543644</v>
      </c>
      <c r="O188" s="36" t="n">
        <f aca="false">SQRT(M188^2+N188^2)</f>
        <v>3.75155821552346</v>
      </c>
      <c r="P188" s="55" t="n">
        <f aca="false">IF(J188="","",MAX(0,J188-1.96*O188/100))</f>
        <v>0.473507786501873</v>
      </c>
      <c r="Q188" s="55" t="n">
        <f aca="false">IF(J188="","",MIN(1,J188+1.96*O188/100))</f>
        <v>0.620568868550392</v>
      </c>
      <c r="R188" s="32" t="str">
        <f aca="false">IF(L188="","",IF(ABS(L188)&lt;=O188,"Yes","No"))</f>
        <v>Yes</v>
      </c>
      <c r="S188" s="32" t="str">
        <f aca="false">IF(L188="","",IF(ABS(L188)&lt;=1.96*O188,"Yes","No"))</f>
        <v>Yes</v>
      </c>
      <c r="T188" s="54" t="n">
        <f aca="false">IF(D188="","",ROUND(SQRT(((D188+G188)*O188/100)^2+(J188*(D188+G188)*0.07933)^2),0))</f>
        <v>49</v>
      </c>
      <c r="U188" s="32"/>
    </row>
    <row r="189" customFormat="false" ht="15" hidden="false" customHeight="false" outlineLevel="0" collapsed="false">
      <c r="A189" s="32" t="s">
        <v>198</v>
      </c>
      <c r="B189" s="32" t="s">
        <v>342</v>
      </c>
      <c r="C189" s="32" t="s">
        <v>350</v>
      </c>
      <c r="D189" s="54" t="n">
        <v>540</v>
      </c>
      <c r="E189" s="54" t="n">
        <v>518</v>
      </c>
      <c r="F189" s="65" t="n">
        <f aca="false">IF(E189="","",D189-E189)</f>
        <v>22</v>
      </c>
      <c r="G189" s="54" t="n">
        <v>437</v>
      </c>
      <c r="H189" s="54" t="n">
        <v>471</v>
      </c>
      <c r="I189" s="65" t="n">
        <f aca="false">IF(H189="","",G189-H189)</f>
        <v>-34</v>
      </c>
      <c r="J189" s="55" t="n">
        <f aca="false">IF(OR(D189="",D189+G189=0),"",D189/(D189+G189))</f>
        <v>0.552712384851587</v>
      </c>
      <c r="K189" s="55" t="n">
        <f aca="false">IF(E189="","",E189/(E189+H189))</f>
        <v>0.52376137512639</v>
      </c>
      <c r="L189" s="66" t="n">
        <f aca="false">IF(OR(K189="",J189=""),"",(J189-K189)*100)</f>
        <v>2.89510097251962</v>
      </c>
      <c r="M189" s="36" t="n">
        <v>3.13002569138266</v>
      </c>
      <c r="N189" s="36" t="n">
        <v>2.06812190543644</v>
      </c>
      <c r="O189" s="36" t="n">
        <f aca="false">SQRT(M189^2+N189^2)</f>
        <v>3.75155821552346</v>
      </c>
      <c r="P189" s="55" t="n">
        <f aca="false">IF(J189="","",MAX(0,J189-1.96*O189/100))</f>
        <v>0.479181843827327</v>
      </c>
      <c r="Q189" s="55" t="n">
        <f aca="false">IF(J189="","",MIN(1,J189+1.96*O189/100))</f>
        <v>0.626242925875846</v>
      </c>
      <c r="R189" s="32" t="str">
        <f aca="false">IF(L189="","",IF(ABS(L189)&lt;=O189,"Yes","No"))</f>
        <v>Yes</v>
      </c>
      <c r="S189" s="32" t="str">
        <f aca="false">IF(L189="","",IF(ABS(L189)&lt;=1.96*O189,"Yes","No"))</f>
        <v>Yes</v>
      </c>
      <c r="T189" s="54" t="n">
        <f aca="false">IF(D189="","",ROUND(SQRT(((D189+G189)*O189/100)^2+(J189*(D189+G189)*0.07933)^2),0))</f>
        <v>56</v>
      </c>
      <c r="U189" s="32"/>
    </row>
    <row r="190" customFormat="false" ht="15" hidden="false" customHeight="false" outlineLevel="0" collapsed="false">
      <c r="A190" s="32" t="s">
        <v>198</v>
      </c>
      <c r="B190" s="32" t="s">
        <v>351</v>
      </c>
      <c r="C190" s="32" t="s">
        <v>352</v>
      </c>
      <c r="D190" s="54" t="n">
        <v>1038</v>
      </c>
      <c r="E190" s="54" t="n">
        <v>1212</v>
      </c>
      <c r="F190" s="65" t="n">
        <f aca="false">IF(E190="","",D190-E190)</f>
        <v>-174</v>
      </c>
      <c r="G190" s="54" t="n">
        <v>1225</v>
      </c>
      <c r="H190" s="54" t="n">
        <v>1282</v>
      </c>
      <c r="I190" s="65" t="n">
        <f aca="false">IF(H190="","",G190-H190)</f>
        <v>-57</v>
      </c>
      <c r="J190" s="55" t="n">
        <f aca="false">IF(OR(D190="",D190+G190=0),"",D190/(D190+G190))</f>
        <v>0.45868316394167</v>
      </c>
      <c r="K190" s="55" t="n">
        <f aca="false">IF(E190="","",E190/(E190+H190))</f>
        <v>0.485966319165998</v>
      </c>
      <c r="L190" s="66" t="n">
        <f aca="false">IF(OR(K190="",J190=""),"",(J190-K190)*100)</f>
        <v>-2.72831552243281</v>
      </c>
      <c r="M190" s="36" t="n">
        <v>3.13002569138266</v>
      </c>
      <c r="N190" s="36" t="n">
        <v>2.06812190543644</v>
      </c>
      <c r="O190" s="36" t="n">
        <f aca="false">SQRT(M190^2+N190^2)</f>
        <v>3.75155821552346</v>
      </c>
      <c r="P190" s="55" t="n">
        <f aca="false">IF(J190="","",MAX(0,J190-1.96*O190/100))</f>
        <v>0.385152622917411</v>
      </c>
      <c r="Q190" s="55" t="n">
        <f aca="false">IF(J190="","",MIN(1,J190+1.96*O190/100))</f>
        <v>0.53221370496593</v>
      </c>
      <c r="R190" s="32" t="str">
        <f aca="false">IF(L190="","",IF(ABS(L190)&lt;=O190,"Yes","No"))</f>
        <v>Yes</v>
      </c>
      <c r="S190" s="32" t="str">
        <f aca="false">IF(L190="","",IF(ABS(L190)&lt;=1.96*O190,"Yes","No"))</f>
        <v>Yes</v>
      </c>
      <c r="T190" s="54" t="n">
        <f aca="false">IF(D190="","",ROUND(SQRT(((D190+G190)*O190/100)^2+(J190*(D190+G190)*0.07933)^2),0))</f>
        <v>118</v>
      </c>
      <c r="U190" s="32"/>
    </row>
    <row r="191" customFormat="false" ht="15" hidden="false" customHeight="false" outlineLevel="0" collapsed="false">
      <c r="A191" s="32" t="s">
        <v>198</v>
      </c>
      <c r="B191" s="32" t="s">
        <v>351</v>
      </c>
      <c r="C191" s="32" t="s">
        <v>353</v>
      </c>
      <c r="D191" s="54" t="n">
        <v>724</v>
      </c>
      <c r="E191" s="54" t="n">
        <v>820</v>
      </c>
      <c r="F191" s="65" t="n">
        <f aca="false">IF(E191="","",D191-E191)</f>
        <v>-96</v>
      </c>
      <c r="G191" s="54" t="n">
        <v>1143</v>
      </c>
      <c r="H191" s="54" t="n">
        <v>1168</v>
      </c>
      <c r="I191" s="65" t="n">
        <f aca="false">IF(H191="","",G191-H191)</f>
        <v>-25</v>
      </c>
      <c r="J191" s="55" t="n">
        <f aca="false">IF(OR(D191="",D191+G191=0),"",D191/(D191+G191))</f>
        <v>0.387787895018747</v>
      </c>
      <c r="K191" s="55" t="n">
        <f aca="false">IF(E191="","",E191/(E191+H191))</f>
        <v>0.412474849094567</v>
      </c>
      <c r="L191" s="66" t="n">
        <f aca="false">IF(OR(K191="",J191=""),"",(J191-K191)*100)</f>
        <v>-2.46869540758207</v>
      </c>
      <c r="M191" s="36" t="n">
        <v>3.13002569138266</v>
      </c>
      <c r="N191" s="36" t="n">
        <v>2.06812190543644</v>
      </c>
      <c r="O191" s="36" t="n">
        <f aca="false">SQRT(M191^2+N191^2)</f>
        <v>3.75155821552346</v>
      </c>
      <c r="P191" s="55" t="n">
        <f aca="false">IF(J191="","",MAX(0,J191-1.96*O191/100))</f>
        <v>0.314257353994487</v>
      </c>
      <c r="Q191" s="55" t="n">
        <f aca="false">IF(J191="","",MIN(1,J191+1.96*O191/100))</f>
        <v>0.461318436043007</v>
      </c>
      <c r="R191" s="32" t="str">
        <f aca="false">IF(L191="","",IF(ABS(L191)&lt;=O191,"Yes","No"))</f>
        <v>Yes</v>
      </c>
      <c r="S191" s="32" t="str">
        <f aca="false">IF(L191="","",IF(ABS(L191)&lt;=1.96*O191,"Yes","No"))</f>
        <v>Yes</v>
      </c>
      <c r="T191" s="54" t="n">
        <f aca="false">IF(D191="","",ROUND(SQRT(((D191+G191)*O191/100)^2+(J191*(D191+G191)*0.07933)^2),0))</f>
        <v>91</v>
      </c>
      <c r="U191" s="32"/>
    </row>
    <row r="192" customFormat="false" ht="15" hidden="false" customHeight="false" outlineLevel="0" collapsed="false">
      <c r="A192" s="32" t="s">
        <v>198</v>
      </c>
      <c r="B192" s="32" t="s">
        <v>354</v>
      </c>
      <c r="C192" s="32" t="s">
        <v>355</v>
      </c>
      <c r="D192" s="54" t="n">
        <v>808</v>
      </c>
      <c r="E192" s="54" t="n">
        <v>888</v>
      </c>
      <c r="F192" s="65" t="n">
        <f aca="false">IF(E192="","",D192-E192)</f>
        <v>-80</v>
      </c>
      <c r="G192" s="54" t="n">
        <v>833</v>
      </c>
      <c r="H192" s="54" t="n">
        <v>859</v>
      </c>
      <c r="I192" s="65" t="n">
        <f aca="false">IF(H192="","",G192-H192)</f>
        <v>-26</v>
      </c>
      <c r="J192" s="55" t="n">
        <f aca="false">IF(OR(D192="",D192+G192=0),"",D192/(D192+G192))</f>
        <v>0.492382693479586</v>
      </c>
      <c r="K192" s="55" t="n">
        <f aca="false">IF(E192="","",E192/(E192+H192))</f>
        <v>0.508299942759016</v>
      </c>
      <c r="L192" s="66" t="n">
        <f aca="false">IF(OR(K192="",J192=""),"",(J192-K192)*100)</f>
        <v>-1.59172492794298</v>
      </c>
      <c r="M192" s="36" t="n">
        <v>3.13002569138266</v>
      </c>
      <c r="N192" s="36" t="n">
        <v>2.06812190543644</v>
      </c>
      <c r="O192" s="36" t="n">
        <f aca="false">SQRT(M192^2+N192^2)</f>
        <v>3.75155821552346</v>
      </c>
      <c r="P192" s="55" t="n">
        <f aca="false">IF(J192="","",MAX(0,J192-1.96*O192/100))</f>
        <v>0.418852152455326</v>
      </c>
      <c r="Q192" s="55" t="n">
        <f aca="false">IF(J192="","",MIN(1,J192+1.96*O192/100))</f>
        <v>0.565913234503846</v>
      </c>
      <c r="R192" s="32" t="str">
        <f aca="false">IF(L192="","",IF(ABS(L192)&lt;=O192,"Yes","No"))</f>
        <v>Yes</v>
      </c>
      <c r="S192" s="32" t="str">
        <f aca="false">IF(L192="","",IF(ABS(L192)&lt;=1.96*O192,"Yes","No"))</f>
        <v>Yes</v>
      </c>
      <c r="T192" s="54" t="n">
        <f aca="false">IF(D192="","",ROUND(SQRT(((D192+G192)*O192/100)^2+(J192*(D192+G192)*0.07933)^2),0))</f>
        <v>89</v>
      </c>
      <c r="U192" s="32"/>
    </row>
    <row r="193" customFormat="false" ht="15" hidden="false" customHeight="false" outlineLevel="0" collapsed="false">
      <c r="A193" s="32" t="s">
        <v>198</v>
      </c>
      <c r="B193" s="32" t="s">
        <v>354</v>
      </c>
      <c r="C193" s="32" t="s">
        <v>356</v>
      </c>
      <c r="D193" s="54" t="n">
        <v>526</v>
      </c>
      <c r="E193" s="54" t="n">
        <v>590</v>
      </c>
      <c r="F193" s="65" t="n">
        <f aca="false">IF(E193="","",D193-E193)</f>
        <v>-64</v>
      </c>
      <c r="G193" s="54" t="n">
        <v>568</v>
      </c>
      <c r="H193" s="54" t="n">
        <v>646</v>
      </c>
      <c r="I193" s="65" t="n">
        <f aca="false">IF(H193="","",G193-H193)</f>
        <v>-78</v>
      </c>
      <c r="J193" s="55" t="n">
        <f aca="false">IF(OR(D193="",D193+G193=0),"",D193/(D193+G193))</f>
        <v>0.480804387568556</v>
      </c>
      <c r="K193" s="55" t="n">
        <f aca="false">IF(E193="","",E193/(E193+H193))</f>
        <v>0.477346278317152</v>
      </c>
      <c r="L193" s="66" t="n">
        <f aca="false">IF(OR(K193="",J193=""),"",(J193-K193)*100)</f>
        <v>0.345810925140366</v>
      </c>
      <c r="M193" s="36" t="n">
        <v>3.13002569138266</v>
      </c>
      <c r="N193" s="36" t="n">
        <v>2.06812190543644</v>
      </c>
      <c r="O193" s="36" t="n">
        <f aca="false">SQRT(M193^2+N193^2)</f>
        <v>3.75155821552346</v>
      </c>
      <c r="P193" s="55" t="n">
        <f aca="false">IF(J193="","",MAX(0,J193-1.96*O193/100))</f>
        <v>0.407273846544296</v>
      </c>
      <c r="Q193" s="55" t="n">
        <f aca="false">IF(J193="","",MIN(1,J193+1.96*O193/100))</f>
        <v>0.554334928592816</v>
      </c>
      <c r="R193" s="32" t="str">
        <f aca="false">IF(L193="","",IF(ABS(L193)&lt;=O193,"Yes","No"))</f>
        <v>Yes</v>
      </c>
      <c r="S193" s="32" t="str">
        <f aca="false">IF(L193="","",IF(ABS(L193)&lt;=1.96*O193,"Yes","No"))</f>
        <v>Yes</v>
      </c>
      <c r="T193" s="54" t="n">
        <f aca="false">IF(D193="","",ROUND(SQRT(((D193+G193)*O193/100)^2+(J193*(D193+G193)*0.07933)^2),0))</f>
        <v>59</v>
      </c>
      <c r="U193" s="32"/>
    </row>
    <row r="194" customFormat="false" ht="15" hidden="false" customHeight="false" outlineLevel="0" collapsed="false">
      <c r="A194" s="32" t="s">
        <v>198</v>
      </c>
      <c r="B194" s="32" t="s">
        <v>354</v>
      </c>
      <c r="C194" s="32" t="s">
        <v>357</v>
      </c>
      <c r="D194" s="54" t="n">
        <v>427</v>
      </c>
      <c r="E194" s="54" t="n">
        <v>498</v>
      </c>
      <c r="F194" s="65" t="n">
        <f aca="false">IF(E194="","",D194-E194)</f>
        <v>-71</v>
      </c>
      <c r="G194" s="54" t="n">
        <v>454</v>
      </c>
      <c r="H194" s="54" t="n">
        <v>506</v>
      </c>
      <c r="I194" s="65" t="n">
        <f aca="false">IF(H194="","",G194-H194)</f>
        <v>-52</v>
      </c>
      <c r="J194" s="55" t="n">
        <f aca="false">IF(OR(D194="",D194+G194=0),"",D194/(D194+G194))</f>
        <v>0.484676503972758</v>
      </c>
      <c r="K194" s="55" t="n">
        <f aca="false">IF(E194="","",E194/(E194+H194))</f>
        <v>0.49601593625498</v>
      </c>
      <c r="L194" s="66" t="n">
        <f aca="false">IF(OR(K194="",J194=""),"",(J194-K194)*100)</f>
        <v>-1.13394322822218</v>
      </c>
      <c r="M194" s="36" t="n">
        <v>3.13002569138266</v>
      </c>
      <c r="N194" s="36" t="n">
        <v>2.06812190543644</v>
      </c>
      <c r="O194" s="36" t="n">
        <f aca="false">SQRT(M194^2+N194^2)</f>
        <v>3.75155821552346</v>
      </c>
      <c r="P194" s="55" t="n">
        <f aca="false">IF(J194="","",MAX(0,J194-1.96*O194/100))</f>
        <v>0.411145962948499</v>
      </c>
      <c r="Q194" s="55" t="n">
        <f aca="false">IF(J194="","",MIN(1,J194+1.96*O194/100))</f>
        <v>0.558207044997018</v>
      </c>
      <c r="R194" s="32" t="str">
        <f aca="false">IF(L194="","",IF(ABS(L194)&lt;=O194,"Yes","No"))</f>
        <v>Yes</v>
      </c>
      <c r="S194" s="32" t="str">
        <f aca="false">IF(L194="","",IF(ABS(L194)&lt;=1.96*O194,"Yes","No"))</f>
        <v>Yes</v>
      </c>
      <c r="T194" s="54" t="n">
        <f aca="false">IF(D194="","",ROUND(SQRT(((D194+G194)*O194/100)^2+(J194*(D194+G194)*0.07933)^2),0))</f>
        <v>47</v>
      </c>
      <c r="U194" s="32"/>
    </row>
    <row r="195" customFormat="false" ht="15" hidden="false" customHeight="false" outlineLevel="0" collapsed="false">
      <c r="A195" s="32" t="s">
        <v>198</v>
      </c>
      <c r="B195" s="32" t="s">
        <v>354</v>
      </c>
      <c r="C195" s="32" t="s">
        <v>358</v>
      </c>
      <c r="D195" s="54" t="n">
        <v>1190</v>
      </c>
      <c r="E195" s="54" t="n">
        <v>1289</v>
      </c>
      <c r="F195" s="65" t="n">
        <f aca="false">IF(E195="","",D195-E195)</f>
        <v>-99</v>
      </c>
      <c r="G195" s="54" t="n">
        <v>1257</v>
      </c>
      <c r="H195" s="54" t="n">
        <v>1351</v>
      </c>
      <c r="I195" s="65" t="n">
        <f aca="false">IF(H195="","",G195-H195)</f>
        <v>-94</v>
      </c>
      <c r="J195" s="55" t="n">
        <f aca="false">IF(OR(D195="",D195+G195=0),"",D195/(D195+G195))</f>
        <v>0.486309767061708</v>
      </c>
      <c r="K195" s="55" t="n">
        <f aca="false">IF(E195="","",E195/(E195+H195))</f>
        <v>0.488257575757576</v>
      </c>
      <c r="L195" s="66" t="n">
        <f aca="false">IF(OR(K195="",J195=""),"",(J195-K195)*100)</f>
        <v>-0.194780869586758</v>
      </c>
      <c r="M195" s="36" t="n">
        <v>3.13002569138266</v>
      </c>
      <c r="N195" s="36" t="n">
        <v>2.06812190543644</v>
      </c>
      <c r="O195" s="36" t="n">
        <f aca="false">SQRT(M195^2+N195^2)</f>
        <v>3.75155821552346</v>
      </c>
      <c r="P195" s="55" t="n">
        <f aca="false">IF(J195="","",MAX(0,J195-1.96*O195/100))</f>
        <v>0.412779226037448</v>
      </c>
      <c r="Q195" s="55" t="n">
        <f aca="false">IF(J195="","",MIN(1,J195+1.96*O195/100))</f>
        <v>0.559840308085968</v>
      </c>
      <c r="R195" s="32" t="str">
        <f aca="false">IF(L195="","",IF(ABS(L195)&lt;=O195,"Yes","No"))</f>
        <v>Yes</v>
      </c>
      <c r="S195" s="32" t="str">
        <f aca="false">IF(L195="","",IF(ABS(L195)&lt;=1.96*O195,"Yes","No"))</f>
        <v>Yes</v>
      </c>
      <c r="T195" s="54" t="n">
        <f aca="false">IF(D195="","",ROUND(SQRT(((D195+G195)*O195/100)^2+(J195*(D195+G195)*0.07933)^2),0))</f>
        <v>132</v>
      </c>
      <c r="U195" s="32"/>
    </row>
    <row r="196" customFormat="false" ht="15" hidden="false" customHeight="false" outlineLevel="0" collapsed="false">
      <c r="A196" s="32" t="s">
        <v>198</v>
      </c>
      <c r="B196" s="32" t="s">
        <v>354</v>
      </c>
      <c r="C196" s="32" t="s">
        <v>359</v>
      </c>
      <c r="D196" s="54" t="n">
        <v>507</v>
      </c>
      <c r="E196" s="54" t="n">
        <v>559</v>
      </c>
      <c r="F196" s="65" t="n">
        <f aca="false">IF(E196="","",D196-E196)</f>
        <v>-52</v>
      </c>
      <c r="G196" s="54" t="n">
        <v>528</v>
      </c>
      <c r="H196" s="54" t="n">
        <v>520</v>
      </c>
      <c r="I196" s="65" t="n">
        <f aca="false">IF(H196="","",G196-H196)</f>
        <v>8</v>
      </c>
      <c r="J196" s="55" t="n">
        <f aca="false">IF(OR(D196="",D196+G196=0),"",D196/(D196+G196))</f>
        <v>0.489855072463768</v>
      </c>
      <c r="K196" s="55" t="n">
        <f aca="false">IF(E196="","",E196/(E196+H196))</f>
        <v>0.518072289156627</v>
      </c>
      <c r="L196" s="66" t="n">
        <f aca="false">IF(OR(K196="",J196=""),"",(J196-K196)*100)</f>
        <v>-2.82172166928584</v>
      </c>
      <c r="M196" s="36" t="n">
        <v>3.13002569138266</v>
      </c>
      <c r="N196" s="36" t="n">
        <v>2.06812190543644</v>
      </c>
      <c r="O196" s="36" t="n">
        <f aca="false">SQRT(M196^2+N196^2)</f>
        <v>3.75155821552346</v>
      </c>
      <c r="P196" s="55" t="n">
        <f aca="false">IF(J196="","",MAX(0,J196-1.96*O196/100))</f>
        <v>0.416324531439508</v>
      </c>
      <c r="Q196" s="55" t="n">
        <f aca="false">IF(J196="","",MIN(1,J196+1.96*O196/100))</f>
        <v>0.563385613488028</v>
      </c>
      <c r="R196" s="32" t="str">
        <f aca="false">IF(L196="","",IF(ABS(L196)&lt;=O196,"Yes","No"))</f>
        <v>Yes</v>
      </c>
      <c r="S196" s="32" t="str">
        <f aca="false">IF(L196="","",IF(ABS(L196)&lt;=1.96*O196,"Yes","No"))</f>
        <v>Yes</v>
      </c>
      <c r="T196" s="54" t="n">
        <f aca="false">IF(D196="","",ROUND(SQRT(((D196+G196)*O196/100)^2+(J196*(D196+G196)*0.07933)^2),0))</f>
        <v>56</v>
      </c>
      <c r="U196" s="32"/>
    </row>
    <row r="197" customFormat="false" ht="15" hidden="false" customHeight="false" outlineLevel="0" collapsed="false">
      <c r="A197" s="32" t="s">
        <v>198</v>
      </c>
      <c r="B197" s="32" t="s">
        <v>354</v>
      </c>
      <c r="C197" s="32" t="s">
        <v>360</v>
      </c>
      <c r="D197" s="54" t="n">
        <v>502</v>
      </c>
      <c r="E197" s="54" t="n">
        <v>582</v>
      </c>
      <c r="F197" s="65" t="n">
        <f aca="false">IF(E197="","",D197-E197)</f>
        <v>-80</v>
      </c>
      <c r="G197" s="54" t="n">
        <v>479</v>
      </c>
      <c r="H197" s="54" t="n">
        <v>487</v>
      </c>
      <c r="I197" s="65" t="n">
        <f aca="false">IF(H197="","",G197-H197)</f>
        <v>-8</v>
      </c>
      <c r="J197" s="55" t="n">
        <f aca="false">IF(OR(D197="",D197+G197=0),"",D197/(D197+G197))</f>
        <v>0.511722731906218</v>
      </c>
      <c r="K197" s="55" t="n">
        <f aca="false">IF(E197="","",E197/(E197+H197))</f>
        <v>0.5444340505145</v>
      </c>
      <c r="L197" s="66" t="n">
        <f aca="false">IF(OR(K197="",J197=""),"",(J197-K197)*100)</f>
        <v>-3.27113186082814</v>
      </c>
      <c r="M197" s="36" t="n">
        <v>3.13002569138266</v>
      </c>
      <c r="N197" s="36" t="n">
        <v>2.06812190543644</v>
      </c>
      <c r="O197" s="36" t="n">
        <f aca="false">SQRT(M197^2+N197^2)</f>
        <v>3.75155821552346</v>
      </c>
      <c r="P197" s="55" t="n">
        <f aca="false">IF(J197="","",MAX(0,J197-1.96*O197/100))</f>
        <v>0.438192190881958</v>
      </c>
      <c r="Q197" s="55" t="n">
        <f aca="false">IF(J197="","",MIN(1,J197+1.96*O197/100))</f>
        <v>0.585253272930478</v>
      </c>
      <c r="R197" s="32" t="str">
        <f aca="false">IF(L197="","",IF(ABS(L197)&lt;=O197,"Yes","No"))</f>
        <v>Yes</v>
      </c>
      <c r="S197" s="32" t="str">
        <f aca="false">IF(L197="","",IF(ABS(L197)&lt;=1.96*O197,"Yes","No"))</f>
        <v>Yes</v>
      </c>
      <c r="T197" s="54" t="n">
        <f aca="false">IF(D197="","",ROUND(SQRT(((D197+G197)*O197/100)^2+(J197*(D197+G197)*0.07933)^2),0))</f>
        <v>54</v>
      </c>
      <c r="U197" s="32"/>
    </row>
    <row r="198" customFormat="false" ht="15" hidden="false" customHeight="false" outlineLevel="0" collapsed="false">
      <c r="A198" s="32" t="s">
        <v>198</v>
      </c>
      <c r="B198" s="32" t="s">
        <v>361</v>
      </c>
      <c r="C198" s="32" t="s">
        <v>362</v>
      </c>
      <c r="D198" s="54" t="n">
        <v>166</v>
      </c>
      <c r="E198" s="54" t="n">
        <v>188</v>
      </c>
      <c r="F198" s="65" t="n">
        <f aca="false">IF(E198="","",D198-E198)</f>
        <v>-22</v>
      </c>
      <c r="G198" s="54" t="n">
        <v>354</v>
      </c>
      <c r="H198" s="54" t="n">
        <v>395</v>
      </c>
      <c r="I198" s="65" t="n">
        <f aca="false">IF(H198="","",G198-H198)</f>
        <v>-41</v>
      </c>
      <c r="J198" s="55" t="n">
        <f aca="false">IF(OR(D198="",D198+G198=0),"",D198/(D198+G198))</f>
        <v>0.319230769230769</v>
      </c>
      <c r="K198" s="55" t="n">
        <f aca="false">IF(E198="","",E198/(E198+H198))</f>
        <v>0.322469982847341</v>
      </c>
      <c r="L198" s="66" t="n">
        <f aca="false">IF(OR(K198="",J198=""),"",(J198-K198)*100)</f>
        <v>-0.323921361657215</v>
      </c>
      <c r="M198" s="36" t="n">
        <v>6.12439477701019</v>
      </c>
      <c r="N198" s="36" t="n">
        <v>2.06812190543644</v>
      </c>
      <c r="O198" s="36" t="n">
        <f aca="false">SQRT(M198^2+N198^2)</f>
        <v>6.46415807359441</v>
      </c>
      <c r="P198" s="55" t="n">
        <f aca="false">IF(J198="","",MAX(0,J198-1.96*O198/100))</f>
        <v>0.192533270988319</v>
      </c>
      <c r="Q198" s="55" t="n">
        <f aca="false">IF(J198="","",MIN(1,J198+1.96*O198/100))</f>
        <v>0.44592826747322</v>
      </c>
      <c r="R198" s="32" t="str">
        <f aca="false">IF(L198="","",IF(ABS(L198)&lt;=O198,"Yes","No"))</f>
        <v>Yes</v>
      </c>
      <c r="S198" s="32" t="str">
        <f aca="false">IF(L198="","",IF(ABS(L198)&lt;=1.96*O198,"Yes","No"))</f>
        <v>Yes</v>
      </c>
      <c r="T198" s="54" t="n">
        <f aca="false">IF(D198="","",ROUND(SQRT(((D198+G198)*O198/100)^2+(J198*(D198+G198)*0.12018)^2),0))</f>
        <v>39</v>
      </c>
      <c r="U198" s="32"/>
    </row>
    <row r="199" customFormat="false" ht="15" hidden="false" customHeight="false" outlineLevel="0" collapsed="false">
      <c r="A199" s="32" t="s">
        <v>198</v>
      </c>
      <c r="B199" s="32" t="s">
        <v>361</v>
      </c>
      <c r="C199" s="32" t="s">
        <v>363</v>
      </c>
      <c r="D199" s="54" t="n">
        <v>569</v>
      </c>
      <c r="E199" s="54" t="n">
        <v>697</v>
      </c>
      <c r="F199" s="65" t="n">
        <f aca="false">IF(E199="","",D199-E199)</f>
        <v>-128</v>
      </c>
      <c r="G199" s="54" t="n">
        <v>1136</v>
      </c>
      <c r="H199" s="54" t="n">
        <v>1216</v>
      </c>
      <c r="I199" s="65" t="n">
        <f aca="false">IF(H199="","",G199-H199)</f>
        <v>-80</v>
      </c>
      <c r="J199" s="55" t="n">
        <f aca="false">IF(OR(D199="",D199+G199=0),"",D199/(D199+G199))</f>
        <v>0.333724340175953</v>
      </c>
      <c r="K199" s="55" t="n">
        <f aca="false">IF(E199="","",E199/(E199+H199))</f>
        <v>0.364349189754313</v>
      </c>
      <c r="L199" s="66" t="n">
        <f aca="false">IF(OR(K199="",J199=""),"",(J199-K199)*100)</f>
        <v>-3.06248495783595</v>
      </c>
      <c r="M199" s="36" t="n">
        <v>3.13002569138266</v>
      </c>
      <c r="N199" s="36" t="n">
        <v>2.06812190543644</v>
      </c>
      <c r="O199" s="36" t="n">
        <f aca="false">SQRT(M199^2+N199^2)</f>
        <v>3.75155821552346</v>
      </c>
      <c r="P199" s="55" t="n">
        <f aca="false">IF(J199="","",MAX(0,J199-1.96*O199/100))</f>
        <v>0.260193799151693</v>
      </c>
      <c r="Q199" s="55" t="n">
        <f aca="false">IF(J199="","",MIN(1,J199+1.96*O199/100))</f>
        <v>0.407254881200213</v>
      </c>
      <c r="R199" s="32" t="str">
        <f aca="false">IF(L199="","",IF(ABS(L199)&lt;=O199,"Yes","No"))</f>
        <v>Yes</v>
      </c>
      <c r="S199" s="32" t="str">
        <f aca="false">IF(L199="","",IF(ABS(L199)&lt;=1.96*O199,"Yes","No"))</f>
        <v>Yes</v>
      </c>
      <c r="T199" s="54" t="n">
        <f aca="false">IF(D199="","",ROUND(SQRT(((D199+G199)*O199/100)^2+(J199*(D199+G199)*0.07933)^2),0))</f>
        <v>78</v>
      </c>
      <c r="U199" s="32"/>
    </row>
    <row r="200" customFormat="false" ht="15" hidden="false" customHeight="false" outlineLevel="0" collapsed="false">
      <c r="A200" s="32" t="s">
        <v>198</v>
      </c>
      <c r="B200" s="32" t="s">
        <v>361</v>
      </c>
      <c r="C200" s="32" t="s">
        <v>364</v>
      </c>
      <c r="D200" s="54" t="n">
        <v>132</v>
      </c>
      <c r="E200" s="54" t="n">
        <v>169</v>
      </c>
      <c r="F200" s="65" t="n">
        <f aca="false">IF(E200="","",D200-E200)</f>
        <v>-37</v>
      </c>
      <c r="G200" s="54" t="n">
        <v>297</v>
      </c>
      <c r="H200" s="54" t="n">
        <v>341</v>
      </c>
      <c r="I200" s="65" t="n">
        <f aca="false">IF(H200="","",G200-H200)</f>
        <v>-44</v>
      </c>
      <c r="J200" s="55" t="n">
        <f aca="false">IF(OR(D200="",D200+G200=0),"",D200/(D200+G200))</f>
        <v>0.307692307692308</v>
      </c>
      <c r="K200" s="55" t="n">
        <f aca="false">IF(E200="","",E200/(E200+H200))</f>
        <v>0.331372549019608</v>
      </c>
      <c r="L200" s="66" t="n">
        <f aca="false">IF(OR(K200="",J200=""),"",(J200-K200)*100)</f>
        <v>-2.36802413273001</v>
      </c>
      <c r="M200" s="36" t="n">
        <v>6.12439477701019</v>
      </c>
      <c r="N200" s="36" t="n">
        <v>2.06812190543644</v>
      </c>
      <c r="O200" s="36" t="n">
        <f aca="false">SQRT(M200^2+N200^2)</f>
        <v>6.46415807359441</v>
      </c>
      <c r="P200" s="55" t="n">
        <f aca="false">IF(J200="","",MAX(0,J200-1.96*O200/100))</f>
        <v>0.180994809449857</v>
      </c>
      <c r="Q200" s="55" t="n">
        <f aca="false">IF(J200="","",MIN(1,J200+1.96*O200/100))</f>
        <v>0.434389805934758</v>
      </c>
      <c r="R200" s="32" t="str">
        <f aca="false">IF(L200="","",IF(ABS(L200)&lt;=O200,"Yes","No"))</f>
        <v>Yes</v>
      </c>
      <c r="S200" s="32" t="str">
        <f aca="false">IF(L200="","",IF(ABS(L200)&lt;=1.96*O200,"Yes","No"))</f>
        <v>Yes</v>
      </c>
      <c r="T200" s="54" t="n">
        <f aca="false">IF(D200="","",ROUND(SQRT(((D200+G200)*O200/100)^2+(J200*(D200+G200)*0.12018)^2),0))</f>
        <v>32</v>
      </c>
      <c r="U200" s="32"/>
    </row>
    <row r="201" customFormat="false" ht="15" hidden="false" customHeight="false" outlineLevel="0" collapsed="false">
      <c r="A201" s="32" t="s">
        <v>198</v>
      </c>
      <c r="B201" s="32" t="s">
        <v>365</v>
      </c>
      <c r="C201" s="32" t="s">
        <v>365</v>
      </c>
      <c r="D201" s="54" t="n">
        <v>846</v>
      </c>
      <c r="E201" s="54" t="n">
        <v>981</v>
      </c>
      <c r="F201" s="65" t="n">
        <f aca="false">IF(E201="","",D201-E201)</f>
        <v>-135</v>
      </c>
      <c r="G201" s="54" t="n">
        <v>1683</v>
      </c>
      <c r="H201" s="54" t="n">
        <v>1711</v>
      </c>
      <c r="I201" s="65" t="n">
        <f aca="false">IF(H201="","",G201-H201)</f>
        <v>-28</v>
      </c>
      <c r="J201" s="55" t="n">
        <f aca="false">IF(OR(D201="",D201+G201=0),"",D201/(D201+G201))</f>
        <v>0.334519572953737</v>
      </c>
      <c r="K201" s="55" t="n">
        <f aca="false">IF(E201="","",E201/(E201+H201))</f>
        <v>0.364413075780089</v>
      </c>
      <c r="L201" s="66" t="n">
        <f aca="false">IF(OR(K201="",J201=""),"",(J201-K201)*100)</f>
        <v>-2.98935028263525</v>
      </c>
      <c r="M201" s="36" t="n">
        <v>3.13002569138266</v>
      </c>
      <c r="N201" s="36" t="n">
        <v>2.06812190543644</v>
      </c>
      <c r="O201" s="36" t="n">
        <f aca="false">SQRT(M201^2+N201^2)</f>
        <v>3.75155821552346</v>
      </c>
      <c r="P201" s="55" t="n">
        <f aca="false">IF(J201="","",MAX(0,J201-1.96*O201/100))</f>
        <v>0.260989031929477</v>
      </c>
      <c r="Q201" s="55" t="n">
        <f aca="false">IF(J201="","",MIN(1,J201+1.96*O201/100))</f>
        <v>0.408050113977996</v>
      </c>
      <c r="R201" s="32" t="str">
        <f aca="false">IF(L201="","",IF(ABS(L201)&lt;=O201,"Yes","No"))</f>
        <v>Yes</v>
      </c>
      <c r="S201" s="32" t="str">
        <f aca="false">IF(L201="","",IF(ABS(L201)&lt;=1.96*O201,"Yes","No"))</f>
        <v>Yes</v>
      </c>
      <c r="T201" s="54" t="n">
        <f aca="false">IF(D201="","",ROUND(SQRT(((D201+G201)*O201/100)^2+(J201*(D201+G201)*0.07933)^2),0))</f>
        <v>116</v>
      </c>
      <c r="U201" s="32"/>
    </row>
    <row r="202" customFormat="false" ht="15" hidden="false" customHeight="false" outlineLevel="0" collapsed="false">
      <c r="A202" s="32" t="s">
        <v>198</v>
      </c>
      <c r="B202" s="32" t="s">
        <v>366</v>
      </c>
      <c r="C202" s="32" t="s">
        <v>367</v>
      </c>
      <c r="D202" s="54" t="n">
        <v>572</v>
      </c>
      <c r="E202" s="54" t="n">
        <v>616</v>
      </c>
      <c r="F202" s="65" t="n">
        <f aca="false">IF(E202="","",D202-E202)</f>
        <v>-44</v>
      </c>
      <c r="G202" s="54" t="n">
        <v>634</v>
      </c>
      <c r="H202" s="54" t="n">
        <v>685</v>
      </c>
      <c r="I202" s="65" t="n">
        <f aca="false">IF(H202="","",G202-H202)</f>
        <v>-51</v>
      </c>
      <c r="J202" s="55" t="n">
        <f aca="false">IF(OR(D202="",D202+G202=0),"",D202/(D202+G202))</f>
        <v>0.474295190713101</v>
      </c>
      <c r="K202" s="55" t="n">
        <f aca="false">IF(E202="","",E202/(E202+H202))</f>
        <v>0.47348193697156</v>
      </c>
      <c r="L202" s="66" t="n">
        <f aca="false">IF(OR(K202="",J202=""),"",(J202-K202)*100)</f>
        <v>0.0813253741540843</v>
      </c>
      <c r="M202" s="36" t="n">
        <v>3.13002569138266</v>
      </c>
      <c r="N202" s="36" t="n">
        <v>2.06812190543644</v>
      </c>
      <c r="O202" s="36" t="n">
        <f aca="false">SQRT(M202^2+N202^2)</f>
        <v>3.75155821552346</v>
      </c>
      <c r="P202" s="55" t="n">
        <f aca="false">IF(J202="","",MAX(0,J202-1.96*O202/100))</f>
        <v>0.400764649688841</v>
      </c>
      <c r="Q202" s="55" t="n">
        <f aca="false">IF(J202="","",MIN(1,J202+1.96*O202/100))</f>
        <v>0.547825731737361</v>
      </c>
      <c r="R202" s="32" t="str">
        <f aca="false">IF(L202="","",IF(ABS(L202)&lt;=O202,"Yes","No"))</f>
        <v>Yes</v>
      </c>
      <c r="S202" s="32" t="str">
        <f aca="false">IF(L202="","",IF(ABS(L202)&lt;=1.96*O202,"Yes","No"))</f>
        <v>Yes</v>
      </c>
      <c r="T202" s="54" t="n">
        <f aca="false">IF(D202="","",ROUND(SQRT(((D202+G202)*O202/100)^2+(J202*(D202+G202)*0.07933)^2),0))</f>
        <v>64</v>
      </c>
      <c r="U202" s="32"/>
    </row>
    <row r="203" customFormat="false" ht="15" hidden="false" customHeight="false" outlineLevel="0" collapsed="false">
      <c r="A203" s="32" t="s">
        <v>198</v>
      </c>
      <c r="B203" s="32" t="s">
        <v>366</v>
      </c>
      <c r="C203" s="32" t="s">
        <v>368</v>
      </c>
      <c r="D203" s="54" t="n">
        <v>421</v>
      </c>
      <c r="E203" s="54" t="n">
        <v>446</v>
      </c>
      <c r="F203" s="65" t="n">
        <f aca="false">IF(E203="","",D203-E203)</f>
        <v>-25</v>
      </c>
      <c r="G203" s="54" t="n">
        <v>408</v>
      </c>
      <c r="H203" s="54" t="n">
        <v>517</v>
      </c>
      <c r="I203" s="65" t="n">
        <f aca="false">IF(H203="","",G203-H203)</f>
        <v>-109</v>
      </c>
      <c r="J203" s="55" t="n">
        <f aca="false">IF(OR(D203="",D203+G203=0),"",D203/(D203+G203))</f>
        <v>0.507840772014475</v>
      </c>
      <c r="K203" s="55" t="n">
        <f aca="false">IF(E203="","",E203/(E203+H203))</f>
        <v>0.463136033229491</v>
      </c>
      <c r="L203" s="66" t="n">
        <f aca="false">IF(OR(K203="",J203=""),"",(J203-K203)*100)</f>
        <v>4.47047387849842</v>
      </c>
      <c r="M203" s="36" t="n">
        <v>3.8996591139679</v>
      </c>
      <c r="N203" s="36" t="n">
        <v>2.06812190543644</v>
      </c>
      <c r="O203" s="36" t="n">
        <f aca="false">SQRT(M203^2+N203^2)</f>
        <v>4.41412159108683</v>
      </c>
      <c r="P203" s="55" t="n">
        <f aca="false">IF(J203="","",MAX(0,J203-1.96*O203/100))</f>
        <v>0.421323988829173</v>
      </c>
      <c r="Q203" s="55" t="n">
        <f aca="false">IF(J203="","",MIN(1,J203+1.96*O203/100))</f>
        <v>0.594357555199777</v>
      </c>
      <c r="R203" s="32" t="str">
        <f aca="false">IF(L203="","",IF(ABS(L203)&lt;=O203,"Yes","No"))</f>
        <v>No</v>
      </c>
      <c r="S203" s="32" t="str">
        <f aca="false">IF(L203="","",IF(ABS(L203)&lt;=1.96*O203,"Yes","No"))</f>
        <v>Yes</v>
      </c>
      <c r="T203" s="54" t="n">
        <f aca="false">IF(D203="","",ROUND(SQRT(((D203+G203)*O203/100)^2+(J203*(D203+G203)*0.07897)^2),0))</f>
        <v>49</v>
      </c>
      <c r="U203" s="32"/>
    </row>
    <row r="204" customFormat="false" ht="15" hidden="false" customHeight="false" outlineLevel="0" collapsed="false">
      <c r="A204" s="32" t="s">
        <v>198</v>
      </c>
      <c r="B204" s="32" t="s">
        <v>366</v>
      </c>
      <c r="C204" s="32" t="s">
        <v>369</v>
      </c>
      <c r="D204" s="54" t="n">
        <v>543</v>
      </c>
      <c r="E204" s="54" t="n">
        <v>544</v>
      </c>
      <c r="F204" s="65" t="n">
        <f aca="false">IF(E204="","",D204-E204)</f>
        <v>-1</v>
      </c>
      <c r="G204" s="54" t="n">
        <v>360</v>
      </c>
      <c r="H204" s="54" t="n">
        <v>356</v>
      </c>
      <c r="I204" s="65" t="n">
        <f aca="false">IF(H204="","",G204-H204)</f>
        <v>4</v>
      </c>
      <c r="J204" s="55" t="n">
        <f aca="false">IF(OR(D204="",D204+G204=0),"",D204/(D204+G204))</f>
        <v>0.601328903654485</v>
      </c>
      <c r="K204" s="55" t="n">
        <f aca="false">IF(E204="","",E204/(E204+H204))</f>
        <v>0.604444444444445</v>
      </c>
      <c r="L204" s="66" t="n">
        <f aca="false">IF(OR(K204="",J204=""),"",(J204-K204)*100)</f>
        <v>-0.311554078995935</v>
      </c>
      <c r="M204" s="36" t="n">
        <v>3.13002569138266</v>
      </c>
      <c r="N204" s="36" t="n">
        <v>2.06812190543644</v>
      </c>
      <c r="O204" s="36" t="n">
        <f aca="false">SQRT(M204^2+N204^2)</f>
        <v>3.75155821552346</v>
      </c>
      <c r="P204" s="55" t="n">
        <f aca="false">IF(J204="","",MAX(0,J204-1.96*O204/100))</f>
        <v>0.527798362630225</v>
      </c>
      <c r="Q204" s="55" t="n">
        <f aca="false">IF(J204="","",MIN(1,J204+1.96*O204/100))</f>
        <v>0.674859444678745</v>
      </c>
      <c r="R204" s="32" t="str">
        <f aca="false">IF(L204="","",IF(ABS(L204)&lt;=O204,"Yes","No"))</f>
        <v>Yes</v>
      </c>
      <c r="S204" s="32" t="str">
        <f aca="false">IF(L204="","",IF(ABS(L204)&lt;=1.96*O204,"Yes","No"))</f>
        <v>Yes</v>
      </c>
      <c r="T204" s="54" t="n">
        <f aca="false">IF(D204="","",ROUND(SQRT(((D204+G204)*O204/100)^2+(J204*(D204+G204)*0.07933)^2),0))</f>
        <v>55</v>
      </c>
      <c r="U204" s="32"/>
    </row>
    <row r="205" customFormat="false" ht="15" hidden="false" customHeight="false" outlineLevel="0" collapsed="false">
      <c r="A205" s="32" t="s">
        <v>198</v>
      </c>
      <c r="B205" s="32" t="s">
        <v>366</v>
      </c>
      <c r="C205" s="32" t="s">
        <v>370</v>
      </c>
      <c r="D205" s="54" t="n">
        <v>627</v>
      </c>
      <c r="E205" s="54" t="n">
        <v>613</v>
      </c>
      <c r="F205" s="65" t="n">
        <f aca="false">IF(E205="","",D205-E205)</f>
        <v>14</v>
      </c>
      <c r="G205" s="54" t="n">
        <v>359</v>
      </c>
      <c r="H205" s="54" t="n">
        <v>381</v>
      </c>
      <c r="I205" s="65" t="n">
        <f aca="false">IF(H205="","",G205-H205)</f>
        <v>-22</v>
      </c>
      <c r="J205" s="55" t="n">
        <f aca="false">IF(OR(D205="",D205+G205=0),"",D205/(D205+G205))</f>
        <v>0.635902636916836</v>
      </c>
      <c r="K205" s="55" t="n">
        <f aca="false">IF(E205="","",E205/(E205+H205))</f>
        <v>0.616700201207243</v>
      </c>
      <c r="L205" s="66" t="n">
        <f aca="false">IF(OR(K205="",J205=""),"",(J205-K205)*100)</f>
        <v>1.92024357095922</v>
      </c>
      <c r="M205" s="36" t="n">
        <v>3.13002569138266</v>
      </c>
      <c r="N205" s="36" t="n">
        <v>2.06812190543644</v>
      </c>
      <c r="O205" s="36" t="n">
        <f aca="false">SQRT(M205^2+N205^2)</f>
        <v>3.75155821552346</v>
      </c>
      <c r="P205" s="55" t="n">
        <f aca="false">IF(J205="","",MAX(0,J205-1.96*O205/100))</f>
        <v>0.562372095892576</v>
      </c>
      <c r="Q205" s="55" t="n">
        <f aca="false">IF(J205="","",MIN(1,J205+1.96*O205/100))</f>
        <v>0.709433177941096</v>
      </c>
      <c r="R205" s="32" t="str">
        <f aca="false">IF(L205="","",IF(ABS(L205)&lt;=O205,"Yes","No"))</f>
        <v>Yes</v>
      </c>
      <c r="S205" s="32" t="str">
        <f aca="false">IF(L205="","",IF(ABS(L205)&lt;=1.96*O205,"Yes","No"))</f>
        <v>Yes</v>
      </c>
      <c r="T205" s="54" t="n">
        <f aca="false">IF(D205="","",ROUND(SQRT(((D205+G205)*O205/100)^2+(J205*(D205+G205)*0.07933)^2),0))</f>
        <v>62</v>
      </c>
      <c r="U205" s="32"/>
    </row>
    <row r="206" customFormat="false" ht="15" hidden="false" customHeight="false" outlineLevel="0" collapsed="false">
      <c r="A206" s="32" t="s">
        <v>198</v>
      </c>
      <c r="B206" s="32" t="s">
        <v>366</v>
      </c>
      <c r="C206" s="32" t="s">
        <v>371</v>
      </c>
      <c r="D206" s="54" t="n">
        <v>224</v>
      </c>
      <c r="E206" s="54" t="n">
        <v>219</v>
      </c>
      <c r="F206" s="65" t="n">
        <f aca="false">IF(E206="","",D206-E206)</f>
        <v>5</v>
      </c>
      <c r="G206" s="54" t="n">
        <v>174</v>
      </c>
      <c r="H206" s="54" t="n">
        <v>164</v>
      </c>
      <c r="I206" s="65" t="n">
        <f aca="false">IF(H206="","",G206-H206)</f>
        <v>10</v>
      </c>
      <c r="J206" s="55" t="n">
        <f aca="false">IF(OR(D206="",D206+G206=0),"",D206/(D206+G206))</f>
        <v>0.562814070351759</v>
      </c>
      <c r="K206" s="55" t="n">
        <f aca="false">IF(E206="","",E206/(E206+H206))</f>
        <v>0.571801566579634</v>
      </c>
      <c r="L206" s="66" t="n">
        <f aca="false">IF(OR(K206="",J206=""),"",(J206-K206)*100)</f>
        <v>-0.898749622787565</v>
      </c>
      <c r="M206" s="36" t="n">
        <v>6.12439477701019</v>
      </c>
      <c r="N206" s="36" t="n">
        <v>2.06812190543644</v>
      </c>
      <c r="O206" s="36" t="n">
        <f aca="false">SQRT(M206^2+N206^2)</f>
        <v>6.46415807359441</v>
      </c>
      <c r="P206" s="55" t="n">
        <f aca="false">IF(J206="","",MAX(0,J206-1.96*O206/100))</f>
        <v>0.436116572109308</v>
      </c>
      <c r="Q206" s="55" t="n">
        <f aca="false">IF(J206="","",MIN(1,J206+1.96*O206/100))</f>
        <v>0.689511568594209</v>
      </c>
      <c r="R206" s="32" t="str">
        <f aca="false">IF(L206="","",IF(ABS(L206)&lt;=O206,"Yes","No"))</f>
        <v>Yes</v>
      </c>
      <c r="S206" s="32" t="str">
        <f aca="false">IF(L206="","",IF(ABS(L206)&lt;=1.96*O206,"Yes","No"))</f>
        <v>Yes</v>
      </c>
      <c r="T206" s="54" t="n">
        <f aca="false">IF(D206="","",ROUND(SQRT(((D206+G206)*O206/100)^2+(J206*(D206+G206)*0.12018)^2),0))</f>
        <v>37</v>
      </c>
      <c r="U206" s="32"/>
    </row>
    <row r="207" customFormat="false" ht="15" hidden="false" customHeight="false" outlineLevel="0" collapsed="false">
      <c r="A207" s="32" t="s">
        <v>198</v>
      </c>
      <c r="B207" s="32" t="s">
        <v>366</v>
      </c>
      <c r="C207" s="32" t="s">
        <v>372</v>
      </c>
      <c r="D207" s="54" t="n">
        <v>371</v>
      </c>
      <c r="E207" s="54" t="n">
        <v>356</v>
      </c>
      <c r="F207" s="65" t="n">
        <f aca="false">IF(E207="","",D207-E207)</f>
        <v>15</v>
      </c>
      <c r="G207" s="54" t="n">
        <v>164</v>
      </c>
      <c r="H207" s="54" t="n">
        <v>169</v>
      </c>
      <c r="I207" s="65" t="n">
        <f aca="false">IF(H207="","",G207-H207)</f>
        <v>-5</v>
      </c>
      <c r="J207" s="55" t="n">
        <f aca="false">IF(OR(D207="",D207+G207=0),"",D207/(D207+G207))</f>
        <v>0.693457943925234</v>
      </c>
      <c r="K207" s="55" t="n">
        <f aca="false">IF(E207="","",E207/(E207+H207))</f>
        <v>0.678095238095238</v>
      </c>
      <c r="L207" s="66" t="n">
        <f aca="false">IF(OR(K207="",J207=""),"",(J207-K207)*100)</f>
        <v>1.53627058299955</v>
      </c>
      <c r="M207" s="36" t="n">
        <v>3.8996591139679</v>
      </c>
      <c r="N207" s="36" t="n">
        <v>2.06812190543644</v>
      </c>
      <c r="O207" s="36" t="n">
        <f aca="false">SQRT(M207^2+N207^2)</f>
        <v>4.41412159108683</v>
      </c>
      <c r="P207" s="55" t="n">
        <f aca="false">IF(J207="","",MAX(0,J207-1.96*O207/100))</f>
        <v>0.606941160739932</v>
      </c>
      <c r="Q207" s="55" t="n">
        <f aca="false">IF(J207="","",MIN(1,J207+1.96*O207/100))</f>
        <v>0.779974727110536</v>
      </c>
      <c r="R207" s="32" t="str">
        <f aca="false">IF(L207="","",IF(ABS(L207)&lt;=O207,"Yes","No"))</f>
        <v>Yes</v>
      </c>
      <c r="S207" s="32" t="str">
        <f aca="false">IF(L207="","",IF(ABS(L207)&lt;=1.96*O207,"Yes","No"))</f>
        <v>Yes</v>
      </c>
      <c r="T207" s="54" t="n">
        <f aca="false">IF(D207="","",ROUND(SQRT(((D207+G207)*O207/100)^2+(J207*(D207+G207)*0.07897)^2),0))</f>
        <v>38</v>
      </c>
      <c r="U207" s="32"/>
    </row>
    <row r="208" customFormat="false" ht="15" hidden="false" customHeight="false" outlineLevel="0" collapsed="false">
      <c r="A208" s="32" t="s">
        <v>198</v>
      </c>
      <c r="B208" s="32" t="s">
        <v>366</v>
      </c>
      <c r="C208" s="32" t="s">
        <v>373</v>
      </c>
      <c r="D208" s="54" t="n">
        <v>367</v>
      </c>
      <c r="E208" s="54" t="n">
        <v>392</v>
      </c>
      <c r="F208" s="65" t="n">
        <f aca="false">IF(E208="","",D208-E208)</f>
        <v>-25</v>
      </c>
      <c r="G208" s="54" t="n">
        <v>294</v>
      </c>
      <c r="H208" s="54" t="n">
        <v>296</v>
      </c>
      <c r="I208" s="65" t="n">
        <f aca="false">IF(H208="","",G208-H208)</f>
        <v>-2</v>
      </c>
      <c r="J208" s="55" t="n">
        <f aca="false">IF(OR(D208="",D208+G208=0),"",D208/(D208+G208))</f>
        <v>0.555219364599092</v>
      </c>
      <c r="K208" s="55" t="n">
        <f aca="false">IF(E208="","",E208/(E208+H208))</f>
        <v>0.569767441860465</v>
      </c>
      <c r="L208" s="66" t="n">
        <f aca="false">IF(OR(K208="",J208=""),"",(J208-K208)*100)</f>
        <v>-1.45480772613729</v>
      </c>
      <c r="M208" s="36" t="n">
        <v>3.8996591139679</v>
      </c>
      <c r="N208" s="36" t="n">
        <v>2.06812190543644</v>
      </c>
      <c r="O208" s="36" t="n">
        <f aca="false">SQRT(M208^2+N208^2)</f>
        <v>4.41412159108683</v>
      </c>
      <c r="P208" s="55" t="n">
        <f aca="false">IF(J208="","",MAX(0,J208-1.96*O208/100))</f>
        <v>0.46870258141379</v>
      </c>
      <c r="Q208" s="55" t="n">
        <f aca="false">IF(J208="","",MIN(1,J208+1.96*O208/100))</f>
        <v>0.641736147784394</v>
      </c>
      <c r="R208" s="32" t="str">
        <f aca="false">IF(L208="","",IF(ABS(L208)&lt;=O208,"Yes","No"))</f>
        <v>Yes</v>
      </c>
      <c r="S208" s="32" t="str">
        <f aca="false">IF(L208="","",IF(ABS(L208)&lt;=1.96*O208,"Yes","No"))</f>
        <v>Yes</v>
      </c>
      <c r="T208" s="54" t="n">
        <f aca="false">IF(D208="","",ROUND(SQRT(((D208+G208)*O208/100)^2+(J208*(D208+G208)*0.07897)^2),0))</f>
        <v>41</v>
      </c>
      <c r="U208" s="32"/>
    </row>
    <row r="209" customFormat="false" ht="15" hidden="false" customHeight="false" outlineLevel="0" collapsed="false">
      <c r="A209" s="32" t="s">
        <v>198</v>
      </c>
      <c r="B209" s="32" t="s">
        <v>366</v>
      </c>
      <c r="C209" s="32" t="s">
        <v>374</v>
      </c>
      <c r="D209" s="54" t="n">
        <v>202</v>
      </c>
      <c r="E209" s="54" t="n">
        <v>212</v>
      </c>
      <c r="F209" s="65" t="n">
        <f aca="false">IF(E209="","",D209-E209)</f>
        <v>-10</v>
      </c>
      <c r="G209" s="54" t="n">
        <v>208</v>
      </c>
      <c r="H209" s="54" t="n">
        <v>217</v>
      </c>
      <c r="I209" s="65" t="n">
        <f aca="false">IF(H209="","",G209-H209)</f>
        <v>-9</v>
      </c>
      <c r="J209" s="55" t="n">
        <f aca="false">IF(OR(D209="",D209+G209=0),"",D209/(D209+G209))</f>
        <v>0.492682926829268</v>
      </c>
      <c r="K209" s="55" t="n">
        <f aca="false">IF(E209="","",E209/(E209+H209))</f>
        <v>0.494172494172494</v>
      </c>
      <c r="L209" s="66" t="n">
        <f aca="false">IF(OR(K209="",J209=""),"",(J209-K209)*100)</f>
        <v>-0.148956734322586</v>
      </c>
      <c r="M209" s="36" t="n">
        <v>6.12439477701019</v>
      </c>
      <c r="N209" s="36" t="n">
        <v>2.06812190543644</v>
      </c>
      <c r="O209" s="36" t="n">
        <f aca="false">SQRT(M209^2+N209^2)</f>
        <v>6.46415807359441</v>
      </c>
      <c r="P209" s="55" t="n">
        <f aca="false">IF(J209="","",MAX(0,J209-1.96*O209/100))</f>
        <v>0.365985428586818</v>
      </c>
      <c r="Q209" s="55" t="n">
        <f aca="false">IF(J209="","",MIN(1,J209+1.96*O209/100))</f>
        <v>0.619380425071719</v>
      </c>
      <c r="R209" s="32" t="str">
        <f aca="false">IF(L209="","",IF(ABS(L209)&lt;=O209,"Yes","No"))</f>
        <v>Yes</v>
      </c>
      <c r="S209" s="32" t="str">
        <f aca="false">IF(L209="","",IF(ABS(L209)&lt;=1.96*O209,"Yes","No"))</f>
        <v>Yes</v>
      </c>
      <c r="T209" s="54" t="n">
        <f aca="false">IF(D209="","",ROUND(SQRT(((D209+G209)*O209/100)^2+(J209*(D209+G209)*0.12018)^2),0))</f>
        <v>36</v>
      </c>
      <c r="U209" s="32"/>
    </row>
    <row r="210" customFormat="false" ht="15" hidden="false" customHeight="false" outlineLevel="0" collapsed="false">
      <c r="A210" s="32" t="s">
        <v>198</v>
      </c>
      <c r="B210" s="32" t="s">
        <v>366</v>
      </c>
      <c r="C210" s="32" t="s">
        <v>375</v>
      </c>
      <c r="D210" s="54" t="n">
        <v>410</v>
      </c>
      <c r="E210" s="54" t="n">
        <v>399</v>
      </c>
      <c r="F210" s="65" t="n">
        <f aca="false">IF(E210="","",D210-E210)</f>
        <v>11</v>
      </c>
      <c r="G210" s="54" t="n">
        <v>312</v>
      </c>
      <c r="H210" s="54" t="n">
        <v>329</v>
      </c>
      <c r="I210" s="65" t="n">
        <f aca="false">IF(H210="","",G210-H210)</f>
        <v>-17</v>
      </c>
      <c r="J210" s="55" t="n">
        <f aca="false">IF(OR(D210="",D210+G210=0),"",D210/(D210+G210))</f>
        <v>0.56786703601108</v>
      </c>
      <c r="K210" s="55" t="n">
        <f aca="false">IF(E210="","",E210/(E210+H210))</f>
        <v>0.548076923076923</v>
      </c>
      <c r="L210" s="66" t="n">
        <f aca="false">IF(OR(K210="",J210=""),"",(J210-K210)*100)</f>
        <v>1.97901129341572</v>
      </c>
      <c r="M210" s="36" t="n">
        <v>3.8996591139679</v>
      </c>
      <c r="N210" s="36" t="n">
        <v>2.06812190543644</v>
      </c>
      <c r="O210" s="36" t="n">
        <f aca="false">SQRT(M210^2+N210^2)</f>
        <v>4.41412159108683</v>
      </c>
      <c r="P210" s="55" t="n">
        <f aca="false">IF(J210="","",MAX(0,J210-1.96*O210/100))</f>
        <v>0.481350252825778</v>
      </c>
      <c r="Q210" s="55" t="n">
        <f aca="false">IF(J210="","",MIN(1,J210+1.96*O210/100))</f>
        <v>0.654383819196382</v>
      </c>
      <c r="R210" s="32" t="str">
        <f aca="false">IF(L210="","",IF(ABS(L210)&lt;=O210,"Yes","No"))</f>
        <v>Yes</v>
      </c>
      <c r="S210" s="32" t="str">
        <f aca="false">IF(L210="","",IF(ABS(L210)&lt;=1.96*O210,"Yes","No"))</f>
        <v>Yes</v>
      </c>
      <c r="T210" s="54" t="n">
        <f aca="false">IF(D210="","",ROUND(SQRT(((D210+G210)*O210/100)^2+(J210*(D210+G210)*0.07897)^2),0))</f>
        <v>45</v>
      </c>
      <c r="U210" s="32"/>
    </row>
    <row r="211" customFormat="false" ht="15" hidden="false" customHeight="false" outlineLevel="0" collapsed="false">
      <c r="A211" s="32" t="s">
        <v>198</v>
      </c>
      <c r="B211" s="32" t="s">
        <v>366</v>
      </c>
      <c r="C211" s="32" t="s">
        <v>376</v>
      </c>
      <c r="D211" s="54" t="n">
        <v>629</v>
      </c>
      <c r="E211" s="54" t="n">
        <v>664</v>
      </c>
      <c r="F211" s="65" t="n">
        <f aca="false">IF(E211="","",D211-E211)</f>
        <v>-35</v>
      </c>
      <c r="G211" s="54" t="n">
        <v>657</v>
      </c>
      <c r="H211" s="54" t="n">
        <v>709</v>
      </c>
      <c r="I211" s="65" t="n">
        <f aca="false">IF(H211="","",G211-H211)</f>
        <v>-52</v>
      </c>
      <c r="J211" s="55" t="n">
        <f aca="false">IF(OR(D211="",D211+G211=0),"",D211/(D211+G211))</f>
        <v>0.489113530326594</v>
      </c>
      <c r="K211" s="55" t="n">
        <f aca="false">IF(E211="","",E211/(E211+H211))</f>
        <v>0.483612527312454</v>
      </c>
      <c r="L211" s="66" t="n">
        <f aca="false">IF(OR(K211="",J211=""),"",(J211-K211)*100)</f>
        <v>0.550100301413964</v>
      </c>
      <c r="M211" s="36" t="n">
        <v>3.13002569138266</v>
      </c>
      <c r="N211" s="36" t="n">
        <v>2.06812190543644</v>
      </c>
      <c r="O211" s="36" t="n">
        <f aca="false">SQRT(M211^2+N211^2)</f>
        <v>3.75155821552346</v>
      </c>
      <c r="P211" s="55" t="n">
        <f aca="false">IF(J211="","",MAX(0,J211-1.96*O211/100))</f>
        <v>0.415582989302334</v>
      </c>
      <c r="Q211" s="55" t="n">
        <f aca="false">IF(J211="","",MIN(1,J211+1.96*O211/100))</f>
        <v>0.562644071350854</v>
      </c>
      <c r="R211" s="32" t="str">
        <f aca="false">IF(L211="","",IF(ABS(L211)&lt;=O211,"Yes","No"))</f>
        <v>Yes</v>
      </c>
      <c r="S211" s="32" t="str">
        <f aca="false">IF(L211="","",IF(ABS(L211)&lt;=1.96*O211,"Yes","No"))</f>
        <v>Yes</v>
      </c>
      <c r="T211" s="54" t="n">
        <f aca="false">IF(D211="","",ROUND(SQRT(((D211+G211)*O211/100)^2+(J211*(D211+G211)*0.07933)^2),0))</f>
        <v>69</v>
      </c>
      <c r="U211" s="32"/>
    </row>
    <row r="212" customFormat="false" ht="15" hidden="false" customHeight="false" outlineLevel="0" collapsed="false">
      <c r="A212" s="32" t="s">
        <v>198</v>
      </c>
      <c r="B212" s="32" t="s">
        <v>366</v>
      </c>
      <c r="C212" s="32" t="s">
        <v>377</v>
      </c>
      <c r="D212" s="54" t="n">
        <v>506</v>
      </c>
      <c r="E212" s="54" t="n">
        <v>577</v>
      </c>
      <c r="F212" s="65" t="n">
        <f aca="false">IF(E212="","",D212-E212)</f>
        <v>-71</v>
      </c>
      <c r="G212" s="54" t="n">
        <v>520</v>
      </c>
      <c r="H212" s="54" t="n">
        <v>567</v>
      </c>
      <c r="I212" s="65" t="n">
        <f aca="false">IF(H212="","",G212-H212)</f>
        <v>-47</v>
      </c>
      <c r="J212" s="55" t="n">
        <f aca="false">IF(OR(D212="",D212+G212=0),"",D212/(D212+G212))</f>
        <v>0.49317738791423</v>
      </c>
      <c r="K212" s="55" t="n">
        <f aca="false">IF(E212="","",E212/(E212+H212))</f>
        <v>0.504370629370629</v>
      </c>
      <c r="L212" s="66" t="n">
        <f aca="false">IF(OR(K212="",J212=""),"",(J212-K212)*100)</f>
        <v>-1.11932414563994</v>
      </c>
      <c r="M212" s="36" t="n">
        <v>3.13002569138266</v>
      </c>
      <c r="N212" s="36" t="n">
        <v>2.06812190543644</v>
      </c>
      <c r="O212" s="36" t="n">
        <f aca="false">SQRT(M212^2+N212^2)</f>
        <v>3.75155821552346</v>
      </c>
      <c r="P212" s="55" t="n">
        <f aca="false">IF(J212="","",MAX(0,J212-1.96*O212/100))</f>
        <v>0.41964684688997</v>
      </c>
      <c r="Q212" s="55" t="n">
        <f aca="false">IF(J212="","",MIN(1,J212+1.96*O212/100))</f>
        <v>0.56670792893849</v>
      </c>
      <c r="R212" s="32" t="str">
        <f aca="false">IF(L212="","",IF(ABS(L212)&lt;=O212,"Yes","No"))</f>
        <v>Yes</v>
      </c>
      <c r="S212" s="32" t="str">
        <f aca="false">IF(L212="","",IF(ABS(L212)&lt;=1.96*O212,"Yes","No"))</f>
        <v>Yes</v>
      </c>
      <c r="T212" s="54" t="n">
        <f aca="false">IF(D212="","",ROUND(SQRT(((D212+G212)*O212/100)^2+(J212*(D212+G212)*0.07933)^2),0))</f>
        <v>56</v>
      </c>
      <c r="U212" s="32"/>
    </row>
    <row r="213" customFormat="false" ht="15" hidden="false" customHeight="false" outlineLevel="0" collapsed="false">
      <c r="A213" s="32" t="s">
        <v>198</v>
      </c>
      <c r="B213" s="32" t="s">
        <v>366</v>
      </c>
      <c r="C213" s="32" t="s">
        <v>378</v>
      </c>
      <c r="D213" s="54" t="n">
        <v>487</v>
      </c>
      <c r="E213" s="54" t="n">
        <v>470</v>
      </c>
      <c r="F213" s="65" t="n">
        <f aca="false">IF(E213="","",D213-E213)</f>
        <v>17</v>
      </c>
      <c r="G213" s="54" t="n">
        <v>417</v>
      </c>
      <c r="H213" s="54" t="n">
        <v>394</v>
      </c>
      <c r="I213" s="65" t="n">
        <f aca="false">IF(H213="","",G213-H213)</f>
        <v>23</v>
      </c>
      <c r="J213" s="55" t="n">
        <f aca="false">IF(OR(D213="",D213+G213=0),"",D213/(D213+G213))</f>
        <v>0.538716814159292</v>
      </c>
      <c r="K213" s="55" t="n">
        <f aca="false">IF(E213="","",E213/(E213+H213))</f>
        <v>0.543981481481482</v>
      </c>
      <c r="L213" s="66" t="n">
        <f aca="false">IF(OR(K213="",J213=""),"",(J213-K213)*100)</f>
        <v>-0.526466732218944</v>
      </c>
      <c r="M213" s="36" t="n">
        <v>3.13002569138266</v>
      </c>
      <c r="N213" s="36" t="n">
        <v>2.06812190543644</v>
      </c>
      <c r="O213" s="36" t="n">
        <f aca="false">SQRT(M213^2+N213^2)</f>
        <v>3.75155821552346</v>
      </c>
      <c r="P213" s="55" t="n">
        <f aca="false">IF(J213="","",MAX(0,J213-1.96*O213/100))</f>
        <v>0.465186273135032</v>
      </c>
      <c r="Q213" s="55" t="n">
        <f aca="false">IF(J213="","",MIN(1,J213+1.96*O213/100))</f>
        <v>0.612247355183552</v>
      </c>
      <c r="R213" s="32" t="str">
        <f aca="false">IF(L213="","",IF(ABS(L213)&lt;=O213,"Yes","No"))</f>
        <v>Yes</v>
      </c>
      <c r="S213" s="32" t="str">
        <f aca="false">IF(L213="","",IF(ABS(L213)&lt;=1.96*O213,"Yes","No"))</f>
        <v>Yes</v>
      </c>
      <c r="T213" s="54" t="n">
        <f aca="false">IF(D213="","",ROUND(SQRT(((D213+G213)*O213/100)^2+(J213*(D213+G213)*0.07933)^2),0))</f>
        <v>51</v>
      </c>
      <c r="U213" s="32"/>
    </row>
    <row r="214" customFormat="false" ht="15" hidden="false" customHeight="false" outlineLevel="0" collapsed="false">
      <c r="A214" s="32" t="s">
        <v>379</v>
      </c>
      <c r="B214" s="32" t="s">
        <v>380</v>
      </c>
      <c r="C214" s="32" t="s">
        <v>381</v>
      </c>
      <c r="D214" s="54" t="n">
        <v>350</v>
      </c>
      <c r="E214" s="54" t="n">
        <v>361</v>
      </c>
      <c r="F214" s="65" t="n">
        <f aca="false">IF(E214="","",D214-E214)</f>
        <v>-11</v>
      </c>
      <c r="G214" s="54" t="n">
        <v>698</v>
      </c>
      <c r="H214" s="54" t="n">
        <v>824</v>
      </c>
      <c r="I214" s="65" t="n">
        <f aca="false">IF(H214="","",G214-H214)</f>
        <v>-126</v>
      </c>
      <c r="J214" s="55" t="n">
        <f aca="false">IF(OR(D214="",D214+G214=0),"",D214/(D214+G214))</f>
        <v>0.333969465648855</v>
      </c>
      <c r="K214" s="55" t="n">
        <f aca="false">IF(E214="","",E214/(E214+H214))</f>
        <v>0.30464135021097</v>
      </c>
      <c r="L214" s="66" t="n">
        <f aca="false">IF(OR(K214="",J214=""),"",(J214-K214)*100)</f>
        <v>2.93281154378845</v>
      </c>
      <c r="M214" s="36" t="n">
        <v>3.13002569138266</v>
      </c>
      <c r="N214" s="36" t="n">
        <v>2.06812190543644</v>
      </c>
      <c r="O214" s="36" t="n">
        <f aca="false">SQRT(M214^2+N214^2)</f>
        <v>3.75155821552346</v>
      </c>
      <c r="P214" s="55" t="n">
        <f aca="false">IF(J214="","",MAX(0,J214-1.96*O214/100))</f>
        <v>0.260438924624595</v>
      </c>
      <c r="Q214" s="55" t="n">
        <f aca="false">IF(J214="","",MIN(1,J214+1.96*O214/100))</f>
        <v>0.407500006673115</v>
      </c>
      <c r="R214" s="32" t="str">
        <f aca="false">IF(L214="","",IF(ABS(L214)&lt;=O214,"Yes","No"))</f>
        <v>Yes</v>
      </c>
      <c r="S214" s="32" t="str">
        <f aca="false">IF(L214="","",IF(ABS(L214)&lt;=1.96*O214,"Yes","No"))</f>
        <v>Yes</v>
      </c>
      <c r="T214" s="54" t="n">
        <f aca="false">IF(D214="","",ROUND(SQRT(((D214+G214)*O214/100)^2+(J214*(D214+G214)*0.07933)^2),0))</f>
        <v>48</v>
      </c>
      <c r="U214" s="32"/>
    </row>
    <row r="215" customFormat="false" ht="15" hidden="false" customHeight="false" outlineLevel="0" collapsed="false">
      <c r="A215" s="32" t="s">
        <v>379</v>
      </c>
      <c r="B215" s="32" t="s">
        <v>382</v>
      </c>
      <c r="C215" s="32" t="s">
        <v>383</v>
      </c>
      <c r="D215" s="54" t="n">
        <v>1021</v>
      </c>
      <c r="E215" s="54" t="n">
        <v>1021</v>
      </c>
      <c r="F215" s="65" t="n">
        <f aca="false">IF(E215="","",D215-E215)</f>
        <v>0</v>
      </c>
      <c r="G215" s="54" t="n">
        <v>1767</v>
      </c>
      <c r="H215" s="54" t="n">
        <v>1984</v>
      </c>
      <c r="I215" s="65" t="n">
        <f aca="false">IF(H215="","",G215-H215)</f>
        <v>-217</v>
      </c>
      <c r="J215" s="55" t="n">
        <f aca="false">IF(OR(D215="",D215+G215=0),"",D215/(D215+G215))</f>
        <v>0.366212338593974</v>
      </c>
      <c r="K215" s="55" t="n">
        <f aca="false">IF(E215="","",E215/(E215+H215))</f>
        <v>0.339767054908486</v>
      </c>
      <c r="L215" s="66" t="n">
        <f aca="false">IF(OR(K215="",J215=""),"",(J215-K215)*100)</f>
        <v>2.64452836854883</v>
      </c>
      <c r="M215" s="36" t="n">
        <v>3.13002569138266</v>
      </c>
      <c r="N215" s="36" t="n">
        <v>2.06812190543644</v>
      </c>
      <c r="O215" s="36" t="n">
        <f aca="false">SQRT(M215^2+N215^2)</f>
        <v>3.75155821552346</v>
      </c>
      <c r="P215" s="55" t="n">
        <f aca="false">IF(J215="","",MAX(0,J215-1.96*O215/100))</f>
        <v>0.292681797569714</v>
      </c>
      <c r="Q215" s="55" t="n">
        <f aca="false">IF(J215="","",MIN(1,J215+1.96*O215/100))</f>
        <v>0.439742879618234</v>
      </c>
      <c r="R215" s="32" t="str">
        <f aca="false">IF(L215="","",IF(ABS(L215)&lt;=O215,"Yes","No"))</f>
        <v>Yes</v>
      </c>
      <c r="S215" s="32" t="str">
        <f aca="false">IF(L215="","",IF(ABS(L215)&lt;=1.96*O215,"Yes","No"))</f>
        <v>Yes</v>
      </c>
      <c r="T215" s="54" t="n">
        <f aca="false">IF(D215="","",ROUND(SQRT(((D215+G215)*O215/100)^2+(J215*(D215+G215)*0.07933)^2),0))</f>
        <v>132</v>
      </c>
      <c r="U215" s="32"/>
    </row>
    <row r="216" customFormat="false" ht="15" hidden="false" customHeight="false" outlineLevel="0" collapsed="false">
      <c r="A216" s="32" t="s">
        <v>379</v>
      </c>
      <c r="B216" s="32" t="s">
        <v>384</v>
      </c>
      <c r="C216" s="32" t="s">
        <v>385</v>
      </c>
      <c r="D216" s="54" t="n">
        <v>338</v>
      </c>
      <c r="E216" s="54" t="n">
        <v>380</v>
      </c>
      <c r="F216" s="65" t="n">
        <f aca="false">IF(E216="","",D216-E216)</f>
        <v>-42</v>
      </c>
      <c r="G216" s="54" t="n">
        <v>552</v>
      </c>
      <c r="H216" s="54" t="n">
        <v>732</v>
      </c>
      <c r="I216" s="65" t="n">
        <f aca="false">IF(H216="","",G216-H216)</f>
        <v>-180</v>
      </c>
      <c r="J216" s="55" t="n">
        <f aca="false">IF(OR(D216="",D216+G216=0),"",D216/(D216+G216))</f>
        <v>0.379775280898876</v>
      </c>
      <c r="K216" s="55" t="n">
        <f aca="false">IF(E216="","",E216/(E216+H216))</f>
        <v>0.341726618705036</v>
      </c>
      <c r="L216" s="66" t="n">
        <f aca="false">IF(OR(K216="",J216=""),"",(J216-K216)*100)</f>
        <v>3.80486621938405</v>
      </c>
      <c r="M216" s="36" t="n">
        <v>3.13002569138266</v>
      </c>
      <c r="N216" s="36" t="n">
        <v>2.06812190543644</v>
      </c>
      <c r="O216" s="36" t="n">
        <f aca="false">SQRT(M216^2+N216^2)</f>
        <v>3.75155821552346</v>
      </c>
      <c r="P216" s="55" t="n">
        <f aca="false">IF(J216="","",MAX(0,J216-1.96*O216/100))</f>
        <v>0.306244739874617</v>
      </c>
      <c r="Q216" s="55" t="n">
        <f aca="false">IF(J216="","",MIN(1,J216+1.96*O216/100))</f>
        <v>0.453305821923136</v>
      </c>
      <c r="R216" s="32" t="str">
        <f aca="false">IF(L216="","",IF(ABS(L216)&lt;=O216,"Yes","No"))</f>
        <v>No</v>
      </c>
      <c r="S216" s="32" t="str">
        <f aca="false">IF(L216="","",IF(ABS(L216)&lt;=1.96*O216,"Yes","No"))</f>
        <v>Yes</v>
      </c>
      <c r="T216" s="54" t="n">
        <f aca="false">IF(D216="","",ROUND(SQRT(((D216+G216)*O216/100)^2+(J216*(D216+G216)*0.07933)^2),0))</f>
        <v>43</v>
      </c>
      <c r="U216" s="32"/>
    </row>
    <row r="217" customFormat="false" ht="15" hidden="false" customHeight="false" outlineLevel="0" collapsed="false">
      <c r="A217" s="32" t="s">
        <v>386</v>
      </c>
      <c r="B217" s="32" t="s">
        <v>387</v>
      </c>
      <c r="C217" s="32" t="s">
        <v>388</v>
      </c>
      <c r="D217" s="54" t="n">
        <v>219</v>
      </c>
      <c r="E217" s="54" t="n">
        <v>526</v>
      </c>
      <c r="F217" s="65" t="n">
        <f aca="false">IF(E217="","",D217-E217)</f>
        <v>-307</v>
      </c>
      <c r="G217" s="54" t="n">
        <v>328</v>
      </c>
      <c r="H217" s="54" t="n">
        <v>747</v>
      </c>
      <c r="I217" s="65" t="n">
        <f aca="false">IF(H217="","",G217-H217)</f>
        <v>-419</v>
      </c>
      <c r="J217" s="55" t="n">
        <f aca="false">IF(OR(D217="",D217+G217=0),"",D217/(D217+G217))</f>
        <v>0.40036563071298</v>
      </c>
      <c r="K217" s="55" t="n">
        <f aca="false">IF(E217="","",E217/(E217+H217))</f>
        <v>0.413197172034564</v>
      </c>
      <c r="L217" s="66" t="n">
        <f aca="false">IF(OR(K217="",J217=""),"",(J217-K217)*100)</f>
        <v>-1.28315413215842</v>
      </c>
      <c r="M217" s="36" t="n">
        <v>3.8996591139679</v>
      </c>
      <c r="N217" s="36" t="n">
        <v>2.06812190543644</v>
      </c>
      <c r="O217" s="36" t="n">
        <f aca="false">SQRT(M217^2+N217^2)</f>
        <v>4.41412159108683</v>
      </c>
      <c r="P217" s="55" t="n">
        <f aca="false">IF(J217="","",MAX(0,J217-1.96*O217/100))</f>
        <v>0.313848847527678</v>
      </c>
      <c r="Q217" s="55" t="n">
        <f aca="false">IF(J217="","",MIN(1,J217+1.96*O217/100))</f>
        <v>0.486882413898282</v>
      </c>
      <c r="R217" s="32" t="str">
        <f aca="false">IF(L217="","",IF(ABS(L217)&lt;=O217,"Yes","No"))</f>
        <v>Yes</v>
      </c>
      <c r="S217" s="32" t="str">
        <f aca="false">IF(L217="","",IF(ABS(L217)&lt;=1.96*O217,"Yes","No"))</f>
        <v>Yes</v>
      </c>
      <c r="T217" s="54" t="n">
        <f aca="false">IF(D217="","",ROUND(SQRT(((D217+G217)*O217/100)^2+(J217*(D217+G217)*0.07897)^2),0))</f>
        <v>30</v>
      </c>
      <c r="U217" s="32"/>
    </row>
    <row r="218" customFormat="false" ht="15" hidden="false" customHeight="false" outlineLevel="0" collapsed="false">
      <c r="A218" s="32" t="s">
        <v>386</v>
      </c>
      <c r="B218" s="32" t="s">
        <v>387</v>
      </c>
      <c r="C218" s="32" t="s">
        <v>389</v>
      </c>
      <c r="D218" s="54" t="n">
        <v>590</v>
      </c>
      <c r="E218" s="54" t="n">
        <v>648</v>
      </c>
      <c r="F218" s="65" t="n">
        <f aca="false">IF(E218="","",D218-E218)</f>
        <v>-58</v>
      </c>
      <c r="G218" s="54" t="n">
        <v>645</v>
      </c>
      <c r="H218" s="54" t="n">
        <v>679</v>
      </c>
      <c r="I218" s="65" t="n">
        <f aca="false">IF(H218="","",G218-H218)</f>
        <v>-34</v>
      </c>
      <c r="J218" s="55" t="n">
        <f aca="false">IF(OR(D218="",D218+G218=0),"",D218/(D218+G218))</f>
        <v>0.477732793522267</v>
      </c>
      <c r="K218" s="55" t="n">
        <f aca="false">IF(E218="","",E218/(E218+H218))</f>
        <v>0.488319517709118</v>
      </c>
      <c r="L218" s="66" t="n">
        <f aca="false">IF(OR(K218="",J218=""),"",(J218-K218)*100)</f>
        <v>-1.05867241868511</v>
      </c>
      <c r="M218" s="36" t="n">
        <v>3.13002569138266</v>
      </c>
      <c r="N218" s="36" t="n">
        <v>2.06812190543644</v>
      </c>
      <c r="O218" s="36" t="n">
        <f aca="false">SQRT(M218^2+N218^2)</f>
        <v>3.75155821552346</v>
      </c>
      <c r="P218" s="55" t="n">
        <f aca="false">IF(J218="","",MAX(0,J218-1.96*O218/100))</f>
        <v>0.404202252498007</v>
      </c>
      <c r="Q218" s="55" t="n">
        <f aca="false">IF(J218="","",MIN(1,J218+1.96*O218/100))</f>
        <v>0.551263334546527</v>
      </c>
      <c r="R218" s="32" t="str">
        <f aca="false">IF(L218="","",IF(ABS(L218)&lt;=O218,"Yes","No"))</f>
        <v>Yes</v>
      </c>
      <c r="S218" s="32" t="str">
        <f aca="false">IF(L218="","",IF(ABS(L218)&lt;=1.96*O218,"Yes","No"))</f>
        <v>Yes</v>
      </c>
      <c r="T218" s="54" t="n">
        <f aca="false">IF(D218="","",ROUND(SQRT(((D218+G218)*O218/100)^2+(J218*(D218+G218)*0.07933)^2),0))</f>
        <v>66</v>
      </c>
      <c r="U218" s="32"/>
    </row>
    <row r="219" customFormat="false" ht="15" hidden="false" customHeight="false" outlineLevel="0" collapsed="false">
      <c r="A219" s="32" t="s">
        <v>386</v>
      </c>
      <c r="B219" s="32" t="s">
        <v>390</v>
      </c>
      <c r="C219" s="32" t="s">
        <v>391</v>
      </c>
      <c r="D219" s="54" t="n">
        <v>305</v>
      </c>
      <c r="E219" s="54"/>
      <c r="F219" s="65" t="str">
        <f aca="false">IF(E219="","",D219-E219)</f>
        <v/>
      </c>
      <c r="G219" s="54" t="n">
        <v>458</v>
      </c>
      <c r="H219" s="54"/>
      <c r="I219" s="65" t="str">
        <f aca="false">IF(H219="","",G219-H219)</f>
        <v/>
      </c>
      <c r="J219" s="55" t="n">
        <f aca="false">IF(OR(D219="",D219+G219=0),"",D219/(D219+G219))</f>
        <v>0.399737876802097</v>
      </c>
      <c r="K219" s="55" t="str">
        <f aca="false">IF(E219="","",E219/(E219+H219))</f>
        <v/>
      </c>
      <c r="L219" s="66" t="str">
        <f aca="false">IF(OR(K219="",J219=""),"",(J219-K219)*100)</f>
        <v/>
      </c>
      <c r="M219" s="36" t="n">
        <v>3.8996591139679</v>
      </c>
      <c r="N219" s="36" t="n">
        <v>2.06812190543644</v>
      </c>
      <c r="O219" s="36" t="n">
        <f aca="false">SQRT(M219^2+N219^2)</f>
        <v>4.41412159108683</v>
      </c>
      <c r="P219" s="55" t="n">
        <f aca="false">IF(J219="","",MAX(0,J219-1.96*O219/100))</f>
        <v>0.313221093616795</v>
      </c>
      <c r="Q219" s="55" t="n">
        <f aca="false">IF(J219="","",MIN(1,J219+1.96*O219/100))</f>
        <v>0.486254659987399</v>
      </c>
      <c r="R219" s="32" t="str">
        <f aca="false">IF(L219="","",IF(ABS(L219)&lt;=O219,"Yes","No"))</f>
        <v/>
      </c>
      <c r="S219" s="32" t="str">
        <f aca="false">IF(L219="","",IF(ABS(L219)&lt;=1.96*O219,"Yes","No"))</f>
        <v/>
      </c>
      <c r="T219" s="54" t="n">
        <f aca="false">IF(D219="","",ROUND(SQRT(((D219+G219)*O219/100)^2+(J219*(D219+G219)*0.07897)^2),0))</f>
        <v>41</v>
      </c>
      <c r="U219" s="32" t="s">
        <v>735</v>
      </c>
    </row>
    <row r="220" customFormat="false" ht="15" hidden="false" customHeight="false" outlineLevel="0" collapsed="false">
      <c r="A220" s="32" t="s">
        <v>386</v>
      </c>
      <c r="B220" s="32" t="s">
        <v>390</v>
      </c>
      <c r="C220" s="32" t="s">
        <v>392</v>
      </c>
      <c r="D220" s="54" t="n">
        <v>313</v>
      </c>
      <c r="E220" s="54"/>
      <c r="F220" s="65" t="str">
        <f aca="false">IF(E220="","",D220-E220)</f>
        <v/>
      </c>
      <c r="G220" s="54" t="n">
        <v>449</v>
      </c>
      <c r="H220" s="54"/>
      <c r="I220" s="65" t="str">
        <f aca="false">IF(H220="","",G220-H220)</f>
        <v/>
      </c>
      <c r="J220" s="55" t="n">
        <f aca="false">IF(OR(D220="",D220+G220=0),"",D220/(D220+G220))</f>
        <v>0.410761154855643</v>
      </c>
      <c r="K220" s="55" t="str">
        <f aca="false">IF(E220="","",E220/(E220+H220))</f>
        <v/>
      </c>
      <c r="L220" s="66" t="str">
        <f aca="false">IF(OR(K220="",J220=""),"",(J220-K220)*100)</f>
        <v/>
      </c>
      <c r="M220" s="36" t="n">
        <v>3.8996591139679</v>
      </c>
      <c r="N220" s="36" t="n">
        <v>2.06812190543644</v>
      </c>
      <c r="O220" s="36" t="n">
        <f aca="false">SQRT(M220^2+N220^2)</f>
        <v>4.41412159108683</v>
      </c>
      <c r="P220" s="55" t="n">
        <f aca="false">IF(J220="","",MAX(0,J220-1.96*O220/100))</f>
        <v>0.324244371670341</v>
      </c>
      <c r="Q220" s="55" t="n">
        <f aca="false">IF(J220="","",MIN(1,J220+1.96*O220/100))</f>
        <v>0.497277938040945</v>
      </c>
      <c r="R220" s="32" t="str">
        <f aca="false">IF(L220="","",IF(ABS(L220)&lt;=O220,"Yes","No"))</f>
        <v/>
      </c>
      <c r="S220" s="32" t="str">
        <f aca="false">IF(L220="","",IF(ABS(L220)&lt;=1.96*O220,"Yes","No"))</f>
        <v/>
      </c>
      <c r="T220" s="54" t="n">
        <f aca="false">IF(D220="","",ROUND(SQRT(((D220+G220)*O220/100)^2+(J220*(D220+G220)*0.07897)^2),0))</f>
        <v>42</v>
      </c>
      <c r="U220" s="32" t="s">
        <v>735</v>
      </c>
    </row>
    <row r="221" customFormat="false" ht="15" hidden="false" customHeight="false" outlineLevel="0" collapsed="false">
      <c r="A221" s="32" t="s">
        <v>386</v>
      </c>
      <c r="B221" s="32" t="s">
        <v>393</v>
      </c>
      <c r="C221" s="32" t="s">
        <v>394</v>
      </c>
      <c r="D221" s="54" t="n">
        <v>413</v>
      </c>
      <c r="E221" s="54" t="n">
        <v>441</v>
      </c>
      <c r="F221" s="65" t="n">
        <f aca="false">IF(E221="","",D221-E221)</f>
        <v>-28</v>
      </c>
      <c r="G221" s="54" t="n">
        <v>461</v>
      </c>
      <c r="H221" s="54" t="n">
        <v>513</v>
      </c>
      <c r="I221" s="65" t="n">
        <f aca="false">IF(H221="","",G221-H221)</f>
        <v>-52</v>
      </c>
      <c r="J221" s="55" t="n">
        <f aca="false">IF(OR(D221="",D221+G221=0),"",D221/(D221+G221))</f>
        <v>0.47254004576659</v>
      </c>
      <c r="K221" s="55" t="n">
        <f aca="false">IF(E221="","",E221/(E221+H221))</f>
        <v>0.462264150943396</v>
      </c>
      <c r="L221" s="66" t="n">
        <f aca="false">IF(OR(K221="",J221=""),"",(J221-K221)*100)</f>
        <v>1.02758948231941</v>
      </c>
      <c r="M221" s="36" t="n">
        <v>3.13002569138266</v>
      </c>
      <c r="N221" s="36" t="n">
        <v>2.06812190543644</v>
      </c>
      <c r="O221" s="36" t="n">
        <f aca="false">SQRT(M221^2+N221^2)</f>
        <v>3.75155821552346</v>
      </c>
      <c r="P221" s="55" t="n">
        <f aca="false">IF(J221="","",MAX(0,J221-1.96*O221/100))</f>
        <v>0.399009504742331</v>
      </c>
      <c r="Q221" s="55" t="n">
        <f aca="false">IF(J221="","",MIN(1,J221+1.96*O221/100))</f>
        <v>0.54607058679085</v>
      </c>
      <c r="R221" s="32" t="str">
        <f aca="false">IF(L221="","",IF(ABS(L221)&lt;=O221,"Yes","No"))</f>
        <v>Yes</v>
      </c>
      <c r="S221" s="32" t="str">
        <f aca="false">IF(L221="","",IF(ABS(L221)&lt;=1.96*O221,"Yes","No"))</f>
        <v>Yes</v>
      </c>
      <c r="T221" s="54" t="n">
        <f aca="false">IF(D221="","",ROUND(SQRT(((D221+G221)*O221/100)^2+(J221*(D221+G221)*0.07933)^2),0))</f>
        <v>46</v>
      </c>
      <c r="U221" s="32"/>
    </row>
    <row r="222" customFormat="false" ht="15" hidden="false" customHeight="false" outlineLevel="0" collapsed="false">
      <c r="A222" s="32" t="s">
        <v>386</v>
      </c>
      <c r="B222" s="32" t="s">
        <v>261</v>
      </c>
      <c r="C222" s="32" t="s">
        <v>395</v>
      </c>
      <c r="D222" s="54" t="n">
        <v>561</v>
      </c>
      <c r="E222" s="54" t="n">
        <v>605</v>
      </c>
      <c r="F222" s="65" t="n">
        <f aca="false">IF(E222="","",D222-E222)</f>
        <v>-44</v>
      </c>
      <c r="G222" s="54" t="n">
        <v>347</v>
      </c>
      <c r="H222" s="54" t="n">
        <v>353</v>
      </c>
      <c r="I222" s="65" t="n">
        <f aca="false">IF(H222="","",G222-H222)</f>
        <v>-6</v>
      </c>
      <c r="J222" s="55" t="n">
        <f aca="false">IF(OR(D222="",D222+G222=0),"",D222/(D222+G222))</f>
        <v>0.61784140969163</v>
      </c>
      <c r="K222" s="55" t="n">
        <f aca="false">IF(E222="","",E222/(E222+H222))</f>
        <v>0.631524008350731</v>
      </c>
      <c r="L222" s="66" t="n">
        <f aca="false">IF(OR(K222="",J222=""),"",(J222-K222)*100)</f>
        <v>-1.36825986591007</v>
      </c>
      <c r="M222" s="36" t="n">
        <v>3.13002569138266</v>
      </c>
      <c r="N222" s="36" t="n">
        <v>2.06812190543644</v>
      </c>
      <c r="O222" s="36" t="n">
        <f aca="false">SQRT(M222^2+N222^2)</f>
        <v>3.75155821552346</v>
      </c>
      <c r="P222" s="55" t="n">
        <f aca="false">IF(J222="","",MAX(0,J222-1.96*O222/100))</f>
        <v>0.54431086866737</v>
      </c>
      <c r="Q222" s="55" t="n">
        <f aca="false">IF(J222="","",MIN(1,J222+1.96*O222/100))</f>
        <v>0.69137195071589</v>
      </c>
      <c r="R222" s="32" t="str">
        <f aca="false">IF(L222="","",IF(ABS(L222)&lt;=O222,"Yes","No"))</f>
        <v>Yes</v>
      </c>
      <c r="S222" s="32" t="str">
        <f aca="false">IF(L222="","",IF(ABS(L222)&lt;=1.96*O222,"Yes","No"))</f>
        <v>Yes</v>
      </c>
      <c r="T222" s="54" t="n">
        <f aca="false">IF(D222="","",ROUND(SQRT(((D222+G222)*O222/100)^2+(J222*(D222+G222)*0.07933)^2),0))</f>
        <v>56</v>
      </c>
      <c r="U222" s="32"/>
    </row>
    <row r="223" customFormat="false" ht="15" hidden="false" customHeight="false" outlineLevel="0" collapsed="false">
      <c r="A223" s="32" t="s">
        <v>386</v>
      </c>
      <c r="B223" s="32" t="s">
        <v>261</v>
      </c>
      <c r="C223" s="32" t="s">
        <v>396</v>
      </c>
      <c r="D223" s="54" t="n">
        <v>772</v>
      </c>
      <c r="E223" s="54" t="n">
        <v>841</v>
      </c>
      <c r="F223" s="65" t="n">
        <f aca="false">IF(E223="","",D223-E223)</f>
        <v>-69</v>
      </c>
      <c r="G223" s="54" t="n">
        <v>489</v>
      </c>
      <c r="H223" s="54" t="n">
        <v>547</v>
      </c>
      <c r="I223" s="65" t="n">
        <f aca="false">IF(H223="","",G223-H223)</f>
        <v>-58</v>
      </c>
      <c r="J223" s="55" t="n">
        <f aca="false">IF(OR(D223="",D223+G223=0),"",D223/(D223+G223))</f>
        <v>0.612212529738303</v>
      </c>
      <c r="K223" s="55" t="n">
        <f aca="false">IF(E223="","",E223/(E223+H223))</f>
        <v>0.605907780979827</v>
      </c>
      <c r="L223" s="66" t="n">
        <f aca="false">IF(OR(K223="",J223=""),"",(J223-K223)*100)</f>
        <v>0.630474875847586</v>
      </c>
      <c r="M223" s="36" t="n">
        <v>3.13002569138266</v>
      </c>
      <c r="N223" s="36" t="n">
        <v>2.06812190543644</v>
      </c>
      <c r="O223" s="36" t="n">
        <f aca="false">SQRT(M223^2+N223^2)</f>
        <v>3.75155821552346</v>
      </c>
      <c r="P223" s="55" t="n">
        <f aca="false">IF(J223="","",MAX(0,J223-1.96*O223/100))</f>
        <v>0.538681988714043</v>
      </c>
      <c r="Q223" s="55" t="n">
        <f aca="false">IF(J223="","",MIN(1,J223+1.96*O223/100))</f>
        <v>0.685743070762563</v>
      </c>
      <c r="R223" s="32" t="str">
        <f aca="false">IF(L223="","",IF(ABS(L223)&lt;=O223,"Yes","No"))</f>
        <v>Yes</v>
      </c>
      <c r="S223" s="32" t="str">
        <f aca="false">IF(L223="","",IF(ABS(L223)&lt;=1.96*O223,"Yes","No"))</f>
        <v>Yes</v>
      </c>
      <c r="T223" s="54" t="n">
        <f aca="false">IF(D223="","",ROUND(SQRT(((D223+G223)*O223/100)^2+(J223*(D223+G223)*0.07933)^2),0))</f>
        <v>77</v>
      </c>
      <c r="U223" s="32"/>
    </row>
    <row r="224" customFormat="false" ht="15" hidden="false" customHeight="false" outlineLevel="0" collapsed="false">
      <c r="A224" s="32" t="s">
        <v>386</v>
      </c>
      <c r="B224" s="32" t="s">
        <v>261</v>
      </c>
      <c r="C224" s="32" t="s">
        <v>397</v>
      </c>
      <c r="D224" s="54" t="n">
        <v>574</v>
      </c>
      <c r="E224" s="54" t="n">
        <v>630</v>
      </c>
      <c r="F224" s="65" t="n">
        <f aca="false">IF(E224="","",D224-E224)</f>
        <v>-56</v>
      </c>
      <c r="G224" s="54" t="n">
        <v>321</v>
      </c>
      <c r="H224" s="54" t="n">
        <v>301</v>
      </c>
      <c r="I224" s="65" t="n">
        <f aca="false">IF(H224="","",G224-H224)</f>
        <v>20</v>
      </c>
      <c r="J224" s="55" t="n">
        <f aca="false">IF(OR(D224="",D224+G224=0),"",D224/(D224+G224))</f>
        <v>0.641340782122905</v>
      </c>
      <c r="K224" s="55" t="n">
        <f aca="false">IF(E224="","",E224/(E224+H224))</f>
        <v>0.676691729323308</v>
      </c>
      <c r="L224" s="66" t="n">
        <f aca="false">IF(OR(K224="",J224=""),"",(J224-K224)*100)</f>
        <v>-3.53509472004032</v>
      </c>
      <c r="M224" s="36" t="n">
        <v>3.13002569138266</v>
      </c>
      <c r="N224" s="36" t="n">
        <v>2.06812190543644</v>
      </c>
      <c r="O224" s="36" t="n">
        <f aca="false">SQRT(M224^2+N224^2)</f>
        <v>3.75155821552346</v>
      </c>
      <c r="P224" s="55" t="n">
        <f aca="false">IF(J224="","",MAX(0,J224-1.96*O224/100))</f>
        <v>0.567810241098645</v>
      </c>
      <c r="Q224" s="55" t="n">
        <f aca="false">IF(J224="","",MIN(1,J224+1.96*O224/100))</f>
        <v>0.714871323147165</v>
      </c>
      <c r="R224" s="32" t="str">
        <f aca="false">IF(L224="","",IF(ABS(L224)&lt;=O224,"Yes","No"))</f>
        <v>Yes</v>
      </c>
      <c r="S224" s="32" t="str">
        <f aca="false">IF(L224="","",IF(ABS(L224)&lt;=1.96*O224,"Yes","No"))</f>
        <v>Yes</v>
      </c>
      <c r="T224" s="54" t="n">
        <f aca="false">IF(D224="","",ROUND(SQRT(((D224+G224)*O224/100)^2+(J224*(D224+G224)*0.07933)^2),0))</f>
        <v>57</v>
      </c>
      <c r="U224" s="32"/>
    </row>
    <row r="225" customFormat="false" ht="15" hidden="false" customHeight="false" outlineLevel="0" collapsed="false">
      <c r="A225" s="32" t="s">
        <v>386</v>
      </c>
      <c r="B225" s="32" t="s">
        <v>261</v>
      </c>
      <c r="C225" s="32" t="s">
        <v>398</v>
      </c>
      <c r="D225" s="54" t="n">
        <v>424</v>
      </c>
      <c r="E225" s="54" t="n">
        <v>463</v>
      </c>
      <c r="F225" s="65" t="n">
        <f aca="false">IF(E225="","",D225-E225)</f>
        <v>-39</v>
      </c>
      <c r="G225" s="54" t="n">
        <v>229</v>
      </c>
      <c r="H225" s="54" t="n">
        <v>238</v>
      </c>
      <c r="I225" s="65" t="n">
        <f aca="false">IF(H225="","",G225-H225)</f>
        <v>-9</v>
      </c>
      <c r="J225" s="55" t="n">
        <f aca="false">IF(OR(D225="",D225+G225=0),"",D225/(D225+G225))</f>
        <v>0.649310872894334</v>
      </c>
      <c r="K225" s="55" t="n">
        <f aca="false">IF(E225="","",E225/(E225+H225))</f>
        <v>0.660485021398003</v>
      </c>
      <c r="L225" s="66" t="n">
        <f aca="false">IF(OR(K225="",J225=""),"",(J225-K225)*100)</f>
        <v>-1.11741485036689</v>
      </c>
      <c r="M225" s="36" t="n">
        <v>3.8996591139679</v>
      </c>
      <c r="N225" s="36" t="n">
        <v>2.06812190543644</v>
      </c>
      <c r="O225" s="36" t="n">
        <f aca="false">SQRT(M225^2+N225^2)</f>
        <v>4.41412159108683</v>
      </c>
      <c r="P225" s="55" t="n">
        <f aca="false">IF(J225="","",MAX(0,J225-1.96*O225/100))</f>
        <v>0.562794089709032</v>
      </c>
      <c r="Q225" s="55" t="n">
        <f aca="false">IF(J225="","",MIN(1,J225+1.96*O225/100))</f>
        <v>0.735827656079636</v>
      </c>
      <c r="R225" s="32" t="str">
        <f aca="false">IF(L225="","",IF(ABS(L225)&lt;=O225,"Yes","No"))</f>
        <v>Yes</v>
      </c>
      <c r="S225" s="32" t="str">
        <f aca="false">IF(L225="","",IF(ABS(L225)&lt;=1.96*O225,"Yes","No"))</f>
        <v>Yes</v>
      </c>
      <c r="T225" s="54" t="n">
        <f aca="false">IF(D225="","",ROUND(SQRT(((D225+G225)*O225/100)^2+(J225*(D225+G225)*0.07897)^2),0))</f>
        <v>44</v>
      </c>
      <c r="U225" s="32"/>
    </row>
    <row r="226" customFormat="false" ht="15" hidden="false" customHeight="false" outlineLevel="0" collapsed="false">
      <c r="A226" s="32" t="s">
        <v>386</v>
      </c>
      <c r="B226" s="32" t="s">
        <v>261</v>
      </c>
      <c r="C226" s="32" t="s">
        <v>399</v>
      </c>
      <c r="D226" s="54" t="n">
        <v>569</v>
      </c>
      <c r="E226" s="54" t="n">
        <v>594</v>
      </c>
      <c r="F226" s="65" t="n">
        <f aca="false">IF(E226="","",D226-E226)</f>
        <v>-25</v>
      </c>
      <c r="G226" s="54" t="n">
        <v>354</v>
      </c>
      <c r="H226" s="54" t="n">
        <v>383</v>
      </c>
      <c r="I226" s="65" t="n">
        <f aca="false">IF(H226="","",G226-H226)</f>
        <v>-29</v>
      </c>
      <c r="J226" s="55" t="n">
        <f aca="false">IF(OR(D226="",D226+G226=0),"",D226/(D226+G226))</f>
        <v>0.61646803900325</v>
      </c>
      <c r="K226" s="55" t="n">
        <f aca="false">IF(E226="","",E226/(E226+H226))</f>
        <v>0.607983623336745</v>
      </c>
      <c r="L226" s="66" t="n">
        <f aca="false">IF(OR(K226="",J226=""),"",(J226-K226)*100)</f>
        <v>0.848441566650515</v>
      </c>
      <c r="M226" s="36" t="n">
        <v>3.13002569138266</v>
      </c>
      <c r="N226" s="36" t="n">
        <v>2.06812190543644</v>
      </c>
      <c r="O226" s="36" t="n">
        <f aca="false">SQRT(M226^2+N226^2)</f>
        <v>3.75155821552346</v>
      </c>
      <c r="P226" s="55" t="n">
        <f aca="false">IF(J226="","",MAX(0,J226-1.96*O226/100))</f>
        <v>0.542937497978991</v>
      </c>
      <c r="Q226" s="55" t="n">
        <f aca="false">IF(J226="","",MIN(1,J226+1.96*O226/100))</f>
        <v>0.68999858002751</v>
      </c>
      <c r="R226" s="32" t="str">
        <f aca="false">IF(L226="","",IF(ABS(L226)&lt;=O226,"Yes","No"))</f>
        <v>Yes</v>
      </c>
      <c r="S226" s="32" t="str">
        <f aca="false">IF(L226="","",IF(ABS(L226)&lt;=1.96*O226,"Yes","No"))</f>
        <v>Yes</v>
      </c>
      <c r="T226" s="54" t="n">
        <f aca="false">IF(D226="","",ROUND(SQRT(((D226+G226)*O226/100)^2+(J226*(D226+G226)*0.07933)^2),0))</f>
        <v>57</v>
      </c>
      <c r="U226" s="32"/>
    </row>
    <row r="227" customFormat="false" ht="15" hidden="false" customHeight="false" outlineLevel="0" collapsed="false">
      <c r="A227" s="32" t="s">
        <v>386</v>
      </c>
      <c r="B227" s="32" t="s">
        <v>261</v>
      </c>
      <c r="C227" s="32" t="s">
        <v>400</v>
      </c>
      <c r="D227" s="54" t="n">
        <v>742</v>
      </c>
      <c r="E227" s="54" t="n">
        <v>777</v>
      </c>
      <c r="F227" s="65" t="n">
        <f aca="false">IF(E227="","",D227-E227)</f>
        <v>-35</v>
      </c>
      <c r="G227" s="54" t="n">
        <v>395</v>
      </c>
      <c r="H227" s="54" t="n">
        <v>422</v>
      </c>
      <c r="I227" s="65" t="n">
        <f aca="false">IF(H227="","",G227-H227)</f>
        <v>-27</v>
      </c>
      <c r="J227" s="55" t="n">
        <f aca="false">IF(OR(D227="",D227+G227=0),"",D227/(D227+G227))</f>
        <v>0.65259454705365</v>
      </c>
      <c r="K227" s="55" t="n">
        <f aca="false">IF(E227="","",E227/(E227+H227))</f>
        <v>0.648040033361134</v>
      </c>
      <c r="L227" s="66" t="n">
        <f aca="false">IF(OR(K227="",J227=""),"",(J227-K227)*100)</f>
        <v>0.455451369251569</v>
      </c>
      <c r="M227" s="36" t="n">
        <v>3.13002569138266</v>
      </c>
      <c r="N227" s="36" t="n">
        <v>2.06812190543644</v>
      </c>
      <c r="O227" s="36" t="n">
        <f aca="false">SQRT(M227^2+N227^2)</f>
        <v>3.75155821552346</v>
      </c>
      <c r="P227" s="55" t="n">
        <f aca="false">IF(J227="","",MAX(0,J227-1.96*O227/100))</f>
        <v>0.57906400602939</v>
      </c>
      <c r="Q227" s="55" t="n">
        <f aca="false">IF(J227="","",MIN(1,J227+1.96*O227/100))</f>
        <v>0.72612508807791</v>
      </c>
      <c r="R227" s="32" t="str">
        <f aca="false">IF(L227="","",IF(ABS(L227)&lt;=O227,"Yes","No"))</f>
        <v>Yes</v>
      </c>
      <c r="S227" s="32" t="str">
        <f aca="false">IF(L227="","",IF(ABS(L227)&lt;=1.96*O227,"Yes","No"))</f>
        <v>Yes</v>
      </c>
      <c r="T227" s="54" t="n">
        <f aca="false">IF(D227="","",ROUND(SQRT(((D227+G227)*O227/100)^2+(J227*(D227+G227)*0.07933)^2),0))</f>
        <v>73</v>
      </c>
      <c r="U227" s="32"/>
    </row>
    <row r="228" customFormat="false" ht="15" hidden="false" customHeight="false" outlineLevel="0" collapsed="false">
      <c r="A228" s="32" t="s">
        <v>386</v>
      </c>
      <c r="B228" s="32" t="s">
        <v>261</v>
      </c>
      <c r="C228" s="32" t="s">
        <v>401</v>
      </c>
      <c r="D228" s="54" t="n">
        <v>563</v>
      </c>
      <c r="E228" s="54" t="n">
        <v>611</v>
      </c>
      <c r="F228" s="65" t="n">
        <f aca="false">IF(E228="","",D228-E228)</f>
        <v>-48</v>
      </c>
      <c r="G228" s="54" t="n">
        <v>376</v>
      </c>
      <c r="H228" s="54" t="n">
        <v>412</v>
      </c>
      <c r="I228" s="65" t="n">
        <f aca="false">IF(H228="","",G228-H228)</f>
        <v>-36</v>
      </c>
      <c r="J228" s="55" t="n">
        <f aca="false">IF(OR(D228="",D228+G228=0),"",D228/(D228+G228))</f>
        <v>0.599574014909478</v>
      </c>
      <c r="K228" s="55" t="n">
        <f aca="false">IF(E228="","",E228/(E228+H228))</f>
        <v>0.597262952101662</v>
      </c>
      <c r="L228" s="66" t="n">
        <f aca="false">IF(OR(K228="",J228=""),"",(J228-K228)*100)</f>
        <v>0.231106280781634</v>
      </c>
      <c r="M228" s="36" t="n">
        <v>3.13002569138266</v>
      </c>
      <c r="N228" s="36" t="n">
        <v>2.06812190543644</v>
      </c>
      <c r="O228" s="36" t="n">
        <f aca="false">SQRT(M228^2+N228^2)</f>
        <v>3.75155821552346</v>
      </c>
      <c r="P228" s="55" t="n">
        <f aca="false">IF(J228="","",MAX(0,J228-1.96*O228/100))</f>
        <v>0.526043473885218</v>
      </c>
      <c r="Q228" s="55" t="n">
        <f aca="false">IF(J228="","",MIN(1,J228+1.96*O228/100))</f>
        <v>0.673104555933738</v>
      </c>
      <c r="R228" s="32" t="str">
        <f aca="false">IF(L228="","",IF(ABS(L228)&lt;=O228,"Yes","No"))</f>
        <v>Yes</v>
      </c>
      <c r="S228" s="32" t="str">
        <f aca="false">IF(L228="","",IF(ABS(L228)&lt;=1.96*O228,"Yes","No"))</f>
        <v>Yes</v>
      </c>
      <c r="T228" s="54" t="n">
        <f aca="false">IF(D228="","",ROUND(SQRT(((D228+G228)*O228/100)^2+(J228*(D228+G228)*0.07933)^2),0))</f>
        <v>57</v>
      </c>
      <c r="U228" s="32"/>
    </row>
    <row r="229" customFormat="false" ht="15" hidden="false" customHeight="false" outlineLevel="0" collapsed="false">
      <c r="A229" s="32" t="s">
        <v>386</v>
      </c>
      <c r="B229" s="32" t="s">
        <v>261</v>
      </c>
      <c r="C229" s="32" t="s">
        <v>402</v>
      </c>
      <c r="D229" s="54" t="n">
        <v>431</v>
      </c>
      <c r="E229" s="54" t="n">
        <v>458</v>
      </c>
      <c r="F229" s="65" t="n">
        <f aca="false">IF(E229="","",D229-E229)</f>
        <v>-27</v>
      </c>
      <c r="G229" s="54" t="n">
        <v>243</v>
      </c>
      <c r="H229" s="54" t="n">
        <v>241</v>
      </c>
      <c r="I229" s="65" t="n">
        <f aca="false">IF(H229="","",G229-H229)</f>
        <v>2</v>
      </c>
      <c r="J229" s="55" t="n">
        <f aca="false">IF(OR(D229="",D229+G229=0),"",D229/(D229+G229))</f>
        <v>0.63946587537092</v>
      </c>
      <c r="K229" s="55" t="n">
        <f aca="false">IF(E229="","",E229/(E229+H229))</f>
        <v>0.655221745350501</v>
      </c>
      <c r="L229" s="66" t="n">
        <f aca="false">IF(OR(K229="",J229=""),"",(J229-K229)*100)</f>
        <v>-1.57558699795808</v>
      </c>
      <c r="M229" s="36" t="n">
        <v>3.8996591139679</v>
      </c>
      <c r="N229" s="36" t="n">
        <v>2.06812190543644</v>
      </c>
      <c r="O229" s="36" t="n">
        <f aca="false">SQRT(M229^2+N229^2)</f>
        <v>4.41412159108683</v>
      </c>
      <c r="P229" s="55" t="n">
        <f aca="false">IF(J229="","",MAX(0,J229-1.96*O229/100))</f>
        <v>0.552949092185618</v>
      </c>
      <c r="Q229" s="55" t="n">
        <f aca="false">IF(J229="","",MIN(1,J229+1.96*O229/100))</f>
        <v>0.725982658556222</v>
      </c>
      <c r="R229" s="32" t="str">
        <f aca="false">IF(L229="","",IF(ABS(L229)&lt;=O229,"Yes","No"))</f>
        <v>Yes</v>
      </c>
      <c r="S229" s="32" t="str">
        <f aca="false">IF(L229="","",IF(ABS(L229)&lt;=1.96*O229,"Yes","No"))</f>
        <v>Yes</v>
      </c>
      <c r="T229" s="54" t="n">
        <f aca="false">IF(D229="","",ROUND(SQRT(((D229+G229)*O229/100)^2+(J229*(D229+G229)*0.07897)^2),0))</f>
        <v>45</v>
      </c>
      <c r="U229" s="32"/>
    </row>
    <row r="230" customFormat="false" ht="15" hidden="false" customHeight="false" outlineLevel="0" collapsed="false">
      <c r="A230" s="32" t="s">
        <v>386</v>
      </c>
      <c r="B230" s="32" t="s">
        <v>261</v>
      </c>
      <c r="C230" s="32" t="s">
        <v>403</v>
      </c>
      <c r="D230" s="54" t="n">
        <v>496</v>
      </c>
      <c r="E230" s="54" t="n">
        <v>545</v>
      </c>
      <c r="F230" s="65" t="n">
        <f aca="false">IF(E230="","",D230-E230)</f>
        <v>-49</v>
      </c>
      <c r="G230" s="54" t="n">
        <v>269</v>
      </c>
      <c r="H230" s="54" t="n">
        <v>242</v>
      </c>
      <c r="I230" s="65" t="n">
        <f aca="false">IF(H230="","",G230-H230)</f>
        <v>27</v>
      </c>
      <c r="J230" s="55" t="n">
        <f aca="false">IF(OR(D230="",D230+G230=0),"",D230/(D230+G230))</f>
        <v>0.648366013071896</v>
      </c>
      <c r="K230" s="55" t="n">
        <f aca="false">IF(E230="","",E230/(E230+H230))</f>
        <v>0.692503176620076</v>
      </c>
      <c r="L230" s="66" t="n">
        <f aca="false">IF(OR(K230="",J230=""),"",(J230-K230)*100)</f>
        <v>-4.41371635481808</v>
      </c>
      <c r="M230" s="36" t="n">
        <v>3.8996591139679</v>
      </c>
      <c r="N230" s="36" t="n">
        <v>2.06812190543644</v>
      </c>
      <c r="O230" s="36" t="n">
        <f aca="false">SQRT(M230^2+N230^2)</f>
        <v>4.41412159108683</v>
      </c>
      <c r="P230" s="55" t="n">
        <f aca="false">IF(J230="","",MAX(0,J230-1.96*O230/100))</f>
        <v>0.561849229886594</v>
      </c>
      <c r="Q230" s="55" t="n">
        <f aca="false">IF(J230="","",MIN(1,J230+1.96*O230/100))</f>
        <v>0.734882796257197</v>
      </c>
      <c r="R230" s="32" t="str">
        <f aca="false">IF(L230="","",IF(ABS(L230)&lt;=O230,"Yes","No"))</f>
        <v>Yes</v>
      </c>
      <c r="S230" s="32" t="str">
        <f aca="false">IF(L230="","",IF(ABS(L230)&lt;=1.96*O230,"Yes","No"))</f>
        <v>Yes</v>
      </c>
      <c r="T230" s="54" t="n">
        <f aca="false">IF(D230="","",ROUND(SQRT(((D230+G230)*O230/100)^2+(J230*(D230+G230)*0.07897)^2),0))</f>
        <v>52</v>
      </c>
      <c r="U230" s="32"/>
    </row>
    <row r="231" customFormat="false" ht="15" hidden="false" customHeight="false" outlineLevel="0" collapsed="false">
      <c r="A231" s="32" t="s">
        <v>386</v>
      </c>
      <c r="B231" s="32" t="s">
        <v>261</v>
      </c>
      <c r="C231" s="32" t="s">
        <v>404</v>
      </c>
      <c r="D231" s="54" t="n">
        <v>701</v>
      </c>
      <c r="E231" s="54" t="n">
        <v>710</v>
      </c>
      <c r="F231" s="65" t="n">
        <f aca="false">IF(E231="","",D231-E231)</f>
        <v>-9</v>
      </c>
      <c r="G231" s="54" t="n">
        <v>382</v>
      </c>
      <c r="H231" s="54" t="n">
        <v>403</v>
      </c>
      <c r="I231" s="65" t="n">
        <f aca="false">IF(H231="","",G231-H231)</f>
        <v>-21</v>
      </c>
      <c r="J231" s="55" t="n">
        <f aca="false">IF(OR(D231="",D231+G231=0),"",D231/(D231+G231))</f>
        <v>0.647276084949215</v>
      </c>
      <c r="K231" s="55" t="n">
        <f aca="false">IF(E231="","",E231/(E231+H231))</f>
        <v>0.637915543575921</v>
      </c>
      <c r="L231" s="66" t="n">
        <f aca="false">IF(OR(K231="",J231=""),"",(J231-K231)*100)</f>
        <v>0.936054137329423</v>
      </c>
      <c r="M231" s="36" t="n">
        <v>3.13002569138266</v>
      </c>
      <c r="N231" s="36" t="n">
        <v>2.06812190543644</v>
      </c>
      <c r="O231" s="36" t="n">
        <f aca="false">SQRT(M231^2+N231^2)</f>
        <v>3.75155821552346</v>
      </c>
      <c r="P231" s="55" t="n">
        <f aca="false">IF(J231="","",MAX(0,J231-1.96*O231/100))</f>
        <v>0.573745543924955</v>
      </c>
      <c r="Q231" s="55" t="n">
        <f aca="false">IF(J231="","",MIN(1,J231+1.96*O231/100))</f>
        <v>0.720806625973475</v>
      </c>
      <c r="R231" s="32" t="str">
        <f aca="false">IF(L231="","",IF(ABS(L231)&lt;=O231,"Yes","No"))</f>
        <v>Yes</v>
      </c>
      <c r="S231" s="32" t="str">
        <f aca="false">IF(L231="","",IF(ABS(L231)&lt;=1.96*O231,"Yes","No"))</f>
        <v>Yes</v>
      </c>
      <c r="T231" s="54" t="n">
        <f aca="false">IF(D231="","",ROUND(SQRT(((D231+G231)*O231/100)^2+(J231*(D231+G231)*0.07933)^2),0))</f>
        <v>69</v>
      </c>
      <c r="U231" s="32"/>
    </row>
    <row r="232" customFormat="false" ht="15" hidden="false" customHeight="false" outlineLevel="0" collapsed="false">
      <c r="A232" s="32" t="s">
        <v>386</v>
      </c>
      <c r="B232" s="32" t="s">
        <v>261</v>
      </c>
      <c r="C232" s="32" t="s">
        <v>405</v>
      </c>
      <c r="D232" s="54" t="n">
        <v>648</v>
      </c>
      <c r="E232" s="54" t="n">
        <v>510</v>
      </c>
      <c r="F232" s="65" t="n">
        <f aca="false">IF(E232="","",D232-E232)</f>
        <v>138</v>
      </c>
      <c r="G232" s="54" t="n">
        <v>235</v>
      </c>
      <c r="H232" s="54" t="n">
        <v>227</v>
      </c>
      <c r="I232" s="65" t="n">
        <f aca="false">IF(H232="","",G232-H232)</f>
        <v>8</v>
      </c>
      <c r="J232" s="55" t="n">
        <f aca="false">IF(OR(D232="",D232+G232=0),"",D232/(D232+G232))</f>
        <v>0.733861834654587</v>
      </c>
      <c r="K232" s="55" t="n">
        <f aca="false">IF(E232="","",E232/(E232+H232))</f>
        <v>0.691994572591588</v>
      </c>
      <c r="L232" s="66" t="n">
        <f aca="false">IF(OR(K232="",J232=""),"",(J232-K232)*100)</f>
        <v>4.18672620629992</v>
      </c>
      <c r="M232" s="36" t="n">
        <v>3.13002569138266</v>
      </c>
      <c r="N232" s="36" t="n">
        <v>2.06812190543644</v>
      </c>
      <c r="O232" s="36" t="n">
        <f aca="false">SQRT(M232^2+N232^2)</f>
        <v>3.75155821552346</v>
      </c>
      <c r="P232" s="55" t="n">
        <f aca="false">IF(J232="","",MAX(0,J232-1.96*O232/100))</f>
        <v>0.660331293630327</v>
      </c>
      <c r="Q232" s="55" t="n">
        <f aca="false">IF(J232="","",MIN(1,J232+1.96*O232/100))</f>
        <v>0.807392375678847</v>
      </c>
      <c r="R232" s="32" t="str">
        <f aca="false">IF(L232="","",IF(ABS(L232)&lt;=O232,"Yes","No"))</f>
        <v>No</v>
      </c>
      <c r="S232" s="32" t="str">
        <f aca="false">IF(L232="","",IF(ABS(L232)&lt;=1.96*O232,"Yes","No"))</f>
        <v>Yes</v>
      </c>
      <c r="T232" s="54" t="n">
        <f aca="false">IF(D232="","",ROUND(SQRT(((D232+G232)*O232/100)^2+(J232*(D232+G232)*0.07933)^2),0))</f>
        <v>61</v>
      </c>
      <c r="U232" s="32"/>
    </row>
    <row r="233" customFormat="false" ht="15" hidden="false" customHeight="false" outlineLevel="0" collapsed="false">
      <c r="A233" s="32" t="s">
        <v>386</v>
      </c>
      <c r="B233" s="32" t="s">
        <v>261</v>
      </c>
      <c r="C233" s="32" t="s">
        <v>406</v>
      </c>
      <c r="D233" s="54" t="n">
        <v>518</v>
      </c>
      <c r="E233" s="54" t="n">
        <v>540</v>
      </c>
      <c r="F233" s="65" t="n">
        <f aca="false">IF(E233="","",D233-E233)</f>
        <v>-22</v>
      </c>
      <c r="G233" s="54" t="n">
        <v>294</v>
      </c>
      <c r="H233" s="54" t="n">
        <v>307</v>
      </c>
      <c r="I233" s="65" t="n">
        <f aca="false">IF(H233="","",G233-H233)</f>
        <v>-13</v>
      </c>
      <c r="J233" s="55" t="n">
        <f aca="false">IF(OR(D233="",D233+G233=0),"",D233/(D233+G233))</f>
        <v>0.637931034482759</v>
      </c>
      <c r="K233" s="55" t="n">
        <f aca="false">IF(E233="","",E233/(E233+H233))</f>
        <v>0.63754427390791</v>
      </c>
      <c r="L233" s="66" t="n">
        <f aca="false">IF(OR(K233="",J233=""),"",(J233-K233)*100)</f>
        <v>0.0386760574848433</v>
      </c>
      <c r="M233" s="36" t="n">
        <v>3.8996591139679</v>
      </c>
      <c r="N233" s="36" t="n">
        <v>2.06812190543644</v>
      </c>
      <c r="O233" s="36" t="n">
        <f aca="false">SQRT(M233^2+N233^2)</f>
        <v>4.41412159108683</v>
      </c>
      <c r="P233" s="55" t="n">
        <f aca="false">IF(J233="","",MAX(0,J233-1.96*O233/100))</f>
        <v>0.551414251297457</v>
      </c>
      <c r="Q233" s="55" t="n">
        <f aca="false">IF(J233="","",MIN(1,J233+1.96*O233/100))</f>
        <v>0.724447817668061</v>
      </c>
      <c r="R233" s="32" t="str">
        <f aca="false">IF(L233="","",IF(ABS(L233)&lt;=O233,"Yes","No"))</f>
        <v>Yes</v>
      </c>
      <c r="S233" s="32" t="str">
        <f aca="false">IF(L233="","",IF(ABS(L233)&lt;=1.96*O233,"Yes","No"))</f>
        <v>Yes</v>
      </c>
      <c r="T233" s="54" t="n">
        <f aca="false">IF(D233="","",ROUND(SQRT(((D233+G233)*O233/100)^2+(J233*(D233+G233)*0.07897)^2),0))</f>
        <v>54</v>
      </c>
      <c r="U233" s="32"/>
    </row>
    <row r="234" customFormat="false" ht="15" hidden="false" customHeight="false" outlineLevel="0" collapsed="false">
      <c r="A234" s="32" t="s">
        <v>386</v>
      </c>
      <c r="B234" s="32" t="s">
        <v>261</v>
      </c>
      <c r="C234" s="32" t="s">
        <v>407</v>
      </c>
      <c r="D234" s="54" t="n">
        <v>181</v>
      </c>
      <c r="E234" s="54" t="n">
        <v>156</v>
      </c>
      <c r="F234" s="65" t="n">
        <f aca="false">IF(E234="","",D234-E234)</f>
        <v>25</v>
      </c>
      <c r="G234" s="54" t="n">
        <v>53</v>
      </c>
      <c r="H234" s="54" t="n">
        <v>54</v>
      </c>
      <c r="I234" s="65" t="n">
        <f aca="false">IF(H234="","",G234-H234)</f>
        <v>-1</v>
      </c>
      <c r="J234" s="55" t="n">
        <f aca="false">IF(OR(D234="",D234+G234=0),"",D234/(D234+G234))</f>
        <v>0.773504273504274</v>
      </c>
      <c r="K234" s="55" t="n">
        <f aca="false">IF(E234="","",E234/(E234+H234))</f>
        <v>0.742857142857143</v>
      </c>
      <c r="L234" s="66" t="n">
        <f aca="false">IF(OR(K234="",J234=""),"",(J234-K234)*100)</f>
        <v>3.06471306471307</v>
      </c>
      <c r="M234" s="36" t="n">
        <v>6.12439477701019</v>
      </c>
      <c r="N234" s="36" t="n">
        <v>2.06812190543644</v>
      </c>
      <c r="O234" s="36" t="n">
        <f aca="false">SQRT(M234^2+N234^2)</f>
        <v>6.46415807359441</v>
      </c>
      <c r="P234" s="55" t="n">
        <f aca="false">IF(J234="","",MAX(0,J234-1.96*O234/100))</f>
        <v>0.646806775261823</v>
      </c>
      <c r="Q234" s="55" t="n">
        <f aca="false">IF(J234="","",MIN(1,J234+1.96*O234/100))</f>
        <v>0.900201771746724</v>
      </c>
      <c r="R234" s="32" t="str">
        <f aca="false">IF(L234="","",IF(ABS(L234)&lt;=O234,"Yes","No"))</f>
        <v>Yes</v>
      </c>
      <c r="S234" s="32" t="str">
        <f aca="false">IF(L234="","",IF(ABS(L234)&lt;=1.96*O234,"Yes","No"))</f>
        <v>Yes</v>
      </c>
      <c r="T234" s="54" t="n">
        <f aca="false">IF(D234="","",ROUND(SQRT(((D234+G234)*O234/100)^2+(J234*(D234+G234)*0.12018)^2),0))</f>
        <v>26</v>
      </c>
      <c r="U234" s="32"/>
    </row>
    <row r="235" customFormat="false" ht="15" hidden="false" customHeight="false" outlineLevel="0" collapsed="false">
      <c r="A235" s="32" t="s">
        <v>386</v>
      </c>
      <c r="B235" s="32" t="s">
        <v>261</v>
      </c>
      <c r="C235" s="32" t="s">
        <v>408</v>
      </c>
      <c r="D235" s="54" t="n">
        <v>327</v>
      </c>
      <c r="E235" s="54" t="n">
        <v>353</v>
      </c>
      <c r="F235" s="65" t="n">
        <f aca="false">IF(E235="","",D235-E235)</f>
        <v>-26</v>
      </c>
      <c r="G235" s="54" t="n">
        <v>108</v>
      </c>
      <c r="H235" s="54" t="n">
        <v>92</v>
      </c>
      <c r="I235" s="65" t="n">
        <f aca="false">IF(H235="","",G235-H235)</f>
        <v>16</v>
      </c>
      <c r="J235" s="55" t="n">
        <f aca="false">IF(OR(D235="",D235+G235=0),"",D235/(D235+G235))</f>
        <v>0.751724137931034</v>
      </c>
      <c r="K235" s="55" t="n">
        <f aca="false">IF(E235="","",E235/(E235+H235))</f>
        <v>0.793258426966292</v>
      </c>
      <c r="L235" s="66" t="n">
        <f aca="false">IF(OR(K235="",J235=""),"",(J235-K235)*100)</f>
        <v>-4.15342890352577</v>
      </c>
      <c r="M235" s="36" t="n">
        <v>6.12439477701019</v>
      </c>
      <c r="N235" s="36" t="n">
        <v>2.06812190543644</v>
      </c>
      <c r="O235" s="36" t="n">
        <f aca="false">SQRT(M235^2+N235^2)</f>
        <v>6.46415807359441</v>
      </c>
      <c r="P235" s="55" t="n">
        <f aca="false">IF(J235="","",MAX(0,J235-1.96*O235/100))</f>
        <v>0.625026639688584</v>
      </c>
      <c r="Q235" s="55" t="n">
        <f aca="false">IF(J235="","",MIN(1,J235+1.96*O235/100))</f>
        <v>0.878421636173485</v>
      </c>
      <c r="R235" s="32" t="str">
        <f aca="false">IF(L235="","",IF(ABS(L235)&lt;=O235,"Yes","No"))</f>
        <v>Yes</v>
      </c>
      <c r="S235" s="32" t="str">
        <f aca="false">IF(L235="","",IF(ABS(L235)&lt;=1.96*O235,"Yes","No"))</f>
        <v>Yes</v>
      </c>
      <c r="T235" s="54" t="n">
        <f aca="false">IF(D235="","",ROUND(SQRT(((D235+G235)*O235/100)^2+(J235*(D235+G235)*0.12018)^2),0))</f>
        <v>48</v>
      </c>
      <c r="U235" s="32"/>
    </row>
    <row r="236" customFormat="false" ht="15" hidden="false" customHeight="false" outlineLevel="0" collapsed="false">
      <c r="A236" s="32" t="s">
        <v>386</v>
      </c>
      <c r="B236" s="32" t="s">
        <v>261</v>
      </c>
      <c r="C236" s="32" t="s">
        <v>409</v>
      </c>
      <c r="D236" s="54" t="n">
        <v>282</v>
      </c>
      <c r="E236" s="54" t="n">
        <v>266</v>
      </c>
      <c r="F236" s="65" t="n">
        <f aca="false">IF(E236="","",D236-E236)</f>
        <v>16</v>
      </c>
      <c r="G236" s="54" t="n">
        <v>88</v>
      </c>
      <c r="H236" s="54" t="n">
        <v>88</v>
      </c>
      <c r="I236" s="65" t="n">
        <f aca="false">IF(H236="","",G236-H236)</f>
        <v>0</v>
      </c>
      <c r="J236" s="55" t="n">
        <f aca="false">IF(OR(D236="",D236+G236=0),"",D236/(D236+G236))</f>
        <v>0.762162162162162</v>
      </c>
      <c r="K236" s="55" t="n">
        <f aca="false">IF(E236="","",E236/(E236+H236))</f>
        <v>0.751412429378531</v>
      </c>
      <c r="L236" s="66" t="n">
        <f aca="false">IF(OR(K236="",J236=""),"",(J236-K236)*100)</f>
        <v>1.07497327836311</v>
      </c>
      <c r="M236" s="36" t="n">
        <v>6.12439477701019</v>
      </c>
      <c r="N236" s="36" t="n">
        <v>2.06812190543644</v>
      </c>
      <c r="O236" s="36" t="n">
        <f aca="false">SQRT(M236^2+N236^2)</f>
        <v>6.46415807359441</v>
      </c>
      <c r="P236" s="55" t="n">
        <f aca="false">IF(J236="","",MAX(0,J236-1.96*O236/100))</f>
        <v>0.635464663919712</v>
      </c>
      <c r="Q236" s="55" t="n">
        <f aca="false">IF(J236="","",MIN(1,J236+1.96*O236/100))</f>
        <v>0.888859660404613</v>
      </c>
      <c r="R236" s="32" t="str">
        <f aca="false">IF(L236="","",IF(ABS(L236)&lt;=O236,"Yes","No"))</f>
        <v>Yes</v>
      </c>
      <c r="S236" s="32" t="str">
        <f aca="false">IF(L236="","",IF(ABS(L236)&lt;=1.96*O236,"Yes","No"))</f>
        <v>Yes</v>
      </c>
      <c r="T236" s="54" t="n">
        <f aca="false">IF(D236="","",ROUND(SQRT(((D236+G236)*O236/100)^2+(J236*(D236+G236)*0.12018)^2),0))</f>
        <v>41</v>
      </c>
      <c r="U236" s="32"/>
    </row>
    <row r="237" customFormat="false" ht="15" hidden="false" customHeight="false" outlineLevel="0" collapsed="false">
      <c r="A237" s="32" t="s">
        <v>386</v>
      </c>
      <c r="B237" s="32" t="s">
        <v>261</v>
      </c>
      <c r="C237" s="32" t="s">
        <v>410</v>
      </c>
      <c r="D237" s="54" t="n">
        <v>356</v>
      </c>
      <c r="E237" s="54" t="n">
        <v>353</v>
      </c>
      <c r="F237" s="65" t="n">
        <f aca="false">IF(E237="","",D237-E237)</f>
        <v>3</v>
      </c>
      <c r="G237" s="54" t="n">
        <v>107</v>
      </c>
      <c r="H237" s="54" t="n">
        <v>88</v>
      </c>
      <c r="I237" s="65" t="n">
        <f aca="false">IF(H237="","",G237-H237)</f>
        <v>19</v>
      </c>
      <c r="J237" s="55" t="n">
        <f aca="false">IF(OR(D237="",D237+G237=0),"",D237/(D237+G237))</f>
        <v>0.76889848812095</v>
      </c>
      <c r="K237" s="55" t="n">
        <f aca="false">IF(E237="","",E237/(E237+H237))</f>
        <v>0.800453514739229</v>
      </c>
      <c r="L237" s="66" t="n">
        <f aca="false">IF(OR(K237="",J237=""),"",(J237-K237)*100)</f>
        <v>-3.15550266182787</v>
      </c>
      <c r="M237" s="36" t="n">
        <v>6.12439477701019</v>
      </c>
      <c r="N237" s="36" t="n">
        <v>2.06812190543644</v>
      </c>
      <c r="O237" s="36" t="n">
        <f aca="false">SQRT(M237^2+N237^2)</f>
        <v>6.46415807359441</v>
      </c>
      <c r="P237" s="55" t="n">
        <f aca="false">IF(J237="","",MAX(0,J237-1.96*O237/100))</f>
        <v>0.6422009898785</v>
      </c>
      <c r="Q237" s="55" t="n">
        <f aca="false">IF(J237="","",MIN(1,J237+1.96*O237/100))</f>
        <v>0.895595986363401</v>
      </c>
      <c r="R237" s="32" t="str">
        <f aca="false">IF(L237="","",IF(ABS(L237)&lt;=O237,"Yes","No"))</f>
        <v>Yes</v>
      </c>
      <c r="S237" s="32" t="str">
        <f aca="false">IF(L237="","",IF(ABS(L237)&lt;=1.96*O237,"Yes","No"))</f>
        <v>Yes</v>
      </c>
      <c r="T237" s="54" t="n">
        <f aca="false">IF(D237="","",ROUND(SQRT(((D237+G237)*O237/100)^2+(J237*(D237+G237)*0.12018)^2),0))</f>
        <v>52</v>
      </c>
      <c r="U237" s="32"/>
    </row>
    <row r="238" customFormat="false" ht="15" hidden="false" customHeight="false" outlineLevel="0" collapsed="false">
      <c r="A238" s="32" t="s">
        <v>386</v>
      </c>
      <c r="B238" s="32" t="s">
        <v>261</v>
      </c>
      <c r="C238" s="32" t="s">
        <v>411</v>
      </c>
      <c r="D238" s="54" t="n">
        <v>710</v>
      </c>
      <c r="E238" s="54" t="n">
        <v>691</v>
      </c>
      <c r="F238" s="65" t="n">
        <f aca="false">IF(E238="","",D238-E238)</f>
        <v>19</v>
      </c>
      <c r="G238" s="54" t="n">
        <v>171</v>
      </c>
      <c r="H238" s="54" t="n">
        <v>98</v>
      </c>
      <c r="I238" s="65" t="n">
        <f aca="false">IF(H238="","",G238-H238)</f>
        <v>73</v>
      </c>
      <c r="J238" s="55" t="n">
        <f aca="false">IF(OR(D238="",D238+G238=0),"",D238/(D238+G238))</f>
        <v>0.805902383654938</v>
      </c>
      <c r="K238" s="55" t="n">
        <f aca="false">IF(E238="","",E238/(E238+H238))</f>
        <v>0.875792141951838</v>
      </c>
      <c r="L238" s="66" t="n">
        <f aca="false">IF(OR(K238="",J238=""),"",(J238-K238)*100)</f>
        <v>-6.98897582969001</v>
      </c>
      <c r="M238" s="36" t="n">
        <v>3.13002569138266</v>
      </c>
      <c r="N238" s="36" t="n">
        <v>2.06812190543644</v>
      </c>
      <c r="O238" s="36" t="n">
        <f aca="false">SQRT(M238^2+N238^2)</f>
        <v>3.75155821552346</v>
      </c>
      <c r="P238" s="55" t="n">
        <f aca="false">IF(J238="","",MAX(0,J238-1.96*O238/100))</f>
        <v>0.732371842630678</v>
      </c>
      <c r="Q238" s="55" t="n">
        <f aca="false">IF(J238="","",MIN(1,J238+1.96*O238/100))</f>
        <v>0.879432924679197</v>
      </c>
      <c r="R238" s="32" t="str">
        <f aca="false">IF(L238="","",IF(ABS(L238)&lt;=O238,"Yes","No"))</f>
        <v>No</v>
      </c>
      <c r="S238" s="32" t="str">
        <f aca="false">IF(L238="","",IF(ABS(L238)&lt;=1.96*O238,"Yes","No"))</f>
        <v>Yes</v>
      </c>
      <c r="T238" s="54" t="n">
        <f aca="false">IF(D238="","",ROUND(SQRT(((D238+G238)*O238/100)^2+(J238*(D238+G238)*0.07933)^2),0))</f>
        <v>65</v>
      </c>
      <c r="U238" s="32"/>
    </row>
    <row r="239" customFormat="false" ht="15" hidden="false" customHeight="false" outlineLevel="0" collapsed="false">
      <c r="A239" s="32" t="s">
        <v>386</v>
      </c>
      <c r="B239" s="32" t="s">
        <v>261</v>
      </c>
      <c r="C239" s="32" t="s">
        <v>412</v>
      </c>
      <c r="D239" s="54" t="n">
        <v>373</v>
      </c>
      <c r="E239" s="54" t="n">
        <v>370</v>
      </c>
      <c r="F239" s="65" t="n">
        <f aca="false">IF(E239="","",D239-E239)</f>
        <v>3</v>
      </c>
      <c r="G239" s="54" t="n">
        <v>111</v>
      </c>
      <c r="H239" s="54" t="n">
        <v>96</v>
      </c>
      <c r="I239" s="65" t="n">
        <f aca="false">IF(H239="","",G239-H239)</f>
        <v>15</v>
      </c>
      <c r="J239" s="55" t="n">
        <f aca="false">IF(OR(D239="",D239+G239=0),"",D239/(D239+G239))</f>
        <v>0.770661157024793</v>
      </c>
      <c r="K239" s="55" t="n">
        <f aca="false">IF(E239="","",E239/(E239+H239))</f>
        <v>0.793991416309013</v>
      </c>
      <c r="L239" s="66" t="n">
        <f aca="false">IF(OR(K239="",J239=""),"",(J239-K239)*100)</f>
        <v>-2.33302592842194</v>
      </c>
      <c r="M239" s="36" t="n">
        <v>6.12439477701019</v>
      </c>
      <c r="N239" s="36" t="n">
        <v>2.06812190543644</v>
      </c>
      <c r="O239" s="36" t="n">
        <f aca="false">SQRT(M239^2+N239^2)</f>
        <v>6.46415807359441</v>
      </c>
      <c r="P239" s="55" t="n">
        <f aca="false">IF(J239="","",MAX(0,J239-1.96*O239/100))</f>
        <v>0.643963658782343</v>
      </c>
      <c r="Q239" s="55" t="n">
        <f aca="false">IF(J239="","",MIN(1,J239+1.96*O239/100))</f>
        <v>0.897358655267244</v>
      </c>
      <c r="R239" s="32" t="str">
        <f aca="false">IF(L239="","",IF(ABS(L239)&lt;=O239,"Yes","No"))</f>
        <v>Yes</v>
      </c>
      <c r="S239" s="32" t="str">
        <f aca="false">IF(L239="","",IF(ABS(L239)&lt;=1.96*O239,"Yes","No"))</f>
        <v>Yes</v>
      </c>
      <c r="T239" s="54" t="n">
        <f aca="false">IF(D239="","",ROUND(SQRT(((D239+G239)*O239/100)^2+(J239*(D239+G239)*0.12018)^2),0))</f>
        <v>55</v>
      </c>
      <c r="U239" s="32"/>
    </row>
    <row r="240" customFormat="false" ht="15" hidden="false" customHeight="false" outlineLevel="0" collapsed="false">
      <c r="A240" s="32" t="s">
        <v>386</v>
      </c>
      <c r="B240" s="32" t="s">
        <v>261</v>
      </c>
      <c r="C240" s="32" t="s">
        <v>413</v>
      </c>
      <c r="D240" s="54" t="n">
        <v>412</v>
      </c>
      <c r="E240" s="54" t="n">
        <v>378</v>
      </c>
      <c r="F240" s="65" t="n">
        <f aca="false">IF(E240="","",D240-E240)</f>
        <v>34</v>
      </c>
      <c r="G240" s="54" t="n">
        <v>141</v>
      </c>
      <c r="H240" s="54" t="n">
        <v>119</v>
      </c>
      <c r="I240" s="65" t="n">
        <f aca="false">IF(H240="","",G240-H240)</f>
        <v>22</v>
      </c>
      <c r="J240" s="55" t="n">
        <f aca="false">IF(OR(D240="",D240+G240=0),"",D240/(D240+G240))</f>
        <v>0.74502712477396</v>
      </c>
      <c r="K240" s="55" t="n">
        <f aca="false">IF(E240="","",E240/(E240+H240))</f>
        <v>0.76056338028169</v>
      </c>
      <c r="L240" s="66" t="n">
        <f aca="false">IF(OR(K240="",J240=""),"",(J240-K240)*100)</f>
        <v>-1.55362555077299</v>
      </c>
      <c r="M240" s="36" t="n">
        <v>3.8996591139679</v>
      </c>
      <c r="N240" s="36" t="n">
        <v>2.06812190543644</v>
      </c>
      <c r="O240" s="36" t="n">
        <f aca="false">SQRT(M240^2+N240^2)</f>
        <v>4.41412159108683</v>
      </c>
      <c r="P240" s="55" t="n">
        <f aca="false">IF(J240="","",MAX(0,J240-1.96*O240/100))</f>
        <v>0.658510341588658</v>
      </c>
      <c r="Q240" s="55" t="n">
        <f aca="false">IF(J240="","",MIN(1,J240+1.96*O240/100))</f>
        <v>0.831543907959262</v>
      </c>
      <c r="R240" s="32" t="str">
        <f aca="false">IF(L240="","",IF(ABS(L240)&lt;=O240,"Yes","No"))</f>
        <v>Yes</v>
      </c>
      <c r="S240" s="32" t="str">
        <f aca="false">IF(L240="","",IF(ABS(L240)&lt;=1.96*O240,"Yes","No"))</f>
        <v>Yes</v>
      </c>
      <c r="T240" s="54" t="n">
        <f aca="false">IF(D240="","",ROUND(SQRT(((D240+G240)*O240/100)^2+(J240*(D240+G240)*0.07897)^2),0))</f>
        <v>41</v>
      </c>
      <c r="U240" s="32"/>
    </row>
    <row r="241" customFormat="false" ht="15" hidden="false" customHeight="false" outlineLevel="0" collapsed="false">
      <c r="A241" s="32" t="s">
        <v>386</v>
      </c>
      <c r="B241" s="32" t="s">
        <v>261</v>
      </c>
      <c r="C241" s="32" t="s">
        <v>414</v>
      </c>
      <c r="D241" s="54" t="n">
        <v>367</v>
      </c>
      <c r="E241" s="54" t="n">
        <v>412</v>
      </c>
      <c r="F241" s="65" t="n">
        <f aca="false">IF(E241="","",D241-E241)</f>
        <v>-45</v>
      </c>
      <c r="G241" s="54" t="n">
        <v>151</v>
      </c>
      <c r="H241" s="54" t="n">
        <v>152</v>
      </c>
      <c r="I241" s="65" t="n">
        <f aca="false">IF(H241="","",G241-H241)</f>
        <v>-1</v>
      </c>
      <c r="J241" s="55" t="n">
        <f aca="false">IF(OR(D241="",D241+G241=0),"",D241/(D241+G241))</f>
        <v>0.708494208494209</v>
      </c>
      <c r="K241" s="55" t="n">
        <f aca="false">IF(E241="","",E241/(E241+H241))</f>
        <v>0.730496453900709</v>
      </c>
      <c r="L241" s="66" t="n">
        <f aca="false">IF(OR(K241="",J241=""),"",(J241-K241)*100)</f>
        <v>-2.20022454065008</v>
      </c>
      <c r="M241" s="36" t="n">
        <v>6.12439477701019</v>
      </c>
      <c r="N241" s="36" t="n">
        <v>2.06812190543644</v>
      </c>
      <c r="O241" s="36" t="n">
        <f aca="false">SQRT(M241^2+N241^2)</f>
        <v>6.46415807359441</v>
      </c>
      <c r="P241" s="55" t="n">
        <f aca="false">IF(J241="","",MAX(0,J241-1.96*O241/100))</f>
        <v>0.581796710251758</v>
      </c>
      <c r="Q241" s="55" t="n">
        <f aca="false">IF(J241="","",MIN(1,J241+1.96*O241/100))</f>
        <v>0.835191706736659</v>
      </c>
      <c r="R241" s="32" t="str">
        <f aca="false">IF(L241="","",IF(ABS(L241)&lt;=O241,"Yes","No"))</f>
        <v>Yes</v>
      </c>
      <c r="S241" s="32" t="str">
        <f aca="false">IF(L241="","",IF(ABS(L241)&lt;=1.96*O241,"Yes","No"))</f>
        <v>Yes</v>
      </c>
      <c r="T241" s="54" t="n">
        <f aca="false">IF(D241="","",ROUND(SQRT(((D241+G241)*O241/100)^2+(J241*(D241+G241)*0.12018)^2),0))</f>
        <v>55</v>
      </c>
      <c r="U241" s="32"/>
    </row>
    <row r="242" customFormat="false" ht="15" hidden="false" customHeight="false" outlineLevel="0" collapsed="false">
      <c r="A242" s="32" t="s">
        <v>386</v>
      </c>
      <c r="B242" s="32" t="s">
        <v>261</v>
      </c>
      <c r="C242" s="32" t="s">
        <v>415</v>
      </c>
      <c r="D242" s="54" t="n">
        <v>501</v>
      </c>
      <c r="E242" s="54" t="n">
        <v>546</v>
      </c>
      <c r="F242" s="65" t="n">
        <f aca="false">IF(E242="","",D242-E242)</f>
        <v>-45</v>
      </c>
      <c r="G242" s="54" t="n">
        <v>197</v>
      </c>
      <c r="H242" s="54" t="n">
        <v>190</v>
      </c>
      <c r="I242" s="65" t="n">
        <f aca="false">IF(H242="","",G242-H242)</f>
        <v>7</v>
      </c>
      <c r="J242" s="55" t="n">
        <f aca="false">IF(OR(D242="",D242+G242=0),"",D242/(D242+G242))</f>
        <v>0.717765042979943</v>
      </c>
      <c r="K242" s="55" t="n">
        <f aca="false">IF(E242="","",E242/(E242+H242))</f>
        <v>0.741847826086957</v>
      </c>
      <c r="L242" s="66" t="n">
        <f aca="false">IF(OR(K242="",J242=""),"",(J242-K242)*100)</f>
        <v>-2.40827831070138</v>
      </c>
      <c r="M242" s="36" t="n">
        <v>3.8996591139679</v>
      </c>
      <c r="N242" s="36" t="n">
        <v>2.06812190543644</v>
      </c>
      <c r="O242" s="36" t="n">
        <f aca="false">SQRT(M242^2+N242^2)</f>
        <v>4.41412159108683</v>
      </c>
      <c r="P242" s="55" t="n">
        <f aca="false">IF(J242="","",MAX(0,J242-1.96*O242/100))</f>
        <v>0.631248259794641</v>
      </c>
      <c r="Q242" s="55" t="n">
        <f aca="false">IF(J242="","",MIN(1,J242+1.96*O242/100))</f>
        <v>0.804281826165245</v>
      </c>
      <c r="R242" s="32" t="str">
        <f aca="false">IF(L242="","",IF(ABS(L242)&lt;=O242,"Yes","No"))</f>
        <v>Yes</v>
      </c>
      <c r="S242" s="32" t="str">
        <f aca="false">IF(L242="","",IF(ABS(L242)&lt;=1.96*O242,"Yes","No"))</f>
        <v>Yes</v>
      </c>
      <c r="T242" s="54" t="n">
        <f aca="false">IF(D242="","",ROUND(SQRT(((D242+G242)*O242/100)^2+(J242*(D242+G242)*0.07897)^2),0))</f>
        <v>50</v>
      </c>
      <c r="U242" s="32"/>
    </row>
    <row r="243" customFormat="false" ht="15" hidden="false" customHeight="false" outlineLevel="0" collapsed="false">
      <c r="A243" s="32" t="s">
        <v>386</v>
      </c>
      <c r="B243" s="32" t="s">
        <v>261</v>
      </c>
      <c r="C243" s="32" t="s">
        <v>416</v>
      </c>
      <c r="D243" s="54" t="n">
        <v>443</v>
      </c>
      <c r="E243" s="54" t="n">
        <v>483</v>
      </c>
      <c r="F243" s="65" t="n">
        <f aca="false">IF(E243="","",D243-E243)</f>
        <v>-40</v>
      </c>
      <c r="G243" s="54" t="n">
        <v>185</v>
      </c>
      <c r="H243" s="54" t="n">
        <v>192</v>
      </c>
      <c r="I243" s="65" t="n">
        <f aca="false">IF(H243="","",G243-H243)</f>
        <v>-7</v>
      </c>
      <c r="J243" s="55" t="n">
        <f aca="false">IF(OR(D243="",D243+G243=0),"",D243/(D243+G243))</f>
        <v>0.705414012738854</v>
      </c>
      <c r="K243" s="55" t="n">
        <f aca="false">IF(E243="","",E243/(E243+H243))</f>
        <v>0.715555555555556</v>
      </c>
      <c r="L243" s="66" t="n">
        <f aca="false">IF(OR(K243="",J243=""),"",(J243-K243)*100)</f>
        <v>-1.0141542816702</v>
      </c>
      <c r="M243" s="36" t="n">
        <v>3.8996591139679</v>
      </c>
      <c r="N243" s="36" t="n">
        <v>2.06812190543644</v>
      </c>
      <c r="O243" s="36" t="n">
        <f aca="false">SQRT(M243^2+N243^2)</f>
        <v>4.41412159108683</v>
      </c>
      <c r="P243" s="55" t="n">
        <f aca="false">IF(J243="","",MAX(0,J243-1.96*O243/100))</f>
        <v>0.618897229553552</v>
      </c>
      <c r="Q243" s="55" t="n">
        <f aca="false">IF(J243="","",MIN(1,J243+1.96*O243/100))</f>
        <v>0.791930795924155</v>
      </c>
      <c r="R243" s="32" t="str">
        <f aca="false">IF(L243="","",IF(ABS(L243)&lt;=O243,"Yes","No"))</f>
        <v>Yes</v>
      </c>
      <c r="S243" s="32" t="str">
        <f aca="false">IF(L243="","",IF(ABS(L243)&lt;=1.96*O243,"Yes","No"))</f>
        <v>Yes</v>
      </c>
      <c r="T243" s="54" t="n">
        <f aca="false">IF(D243="","",ROUND(SQRT(((D243+G243)*O243/100)^2+(J243*(D243+G243)*0.07897)^2),0))</f>
        <v>45</v>
      </c>
      <c r="U243" s="32"/>
    </row>
    <row r="244" customFormat="false" ht="15" hidden="false" customHeight="false" outlineLevel="0" collapsed="false">
      <c r="A244" s="32" t="s">
        <v>386</v>
      </c>
      <c r="B244" s="32" t="s">
        <v>261</v>
      </c>
      <c r="C244" s="32" t="s">
        <v>417</v>
      </c>
      <c r="D244" s="54" t="n">
        <v>480</v>
      </c>
      <c r="E244" s="54" t="n">
        <v>563</v>
      </c>
      <c r="F244" s="65" t="n">
        <f aca="false">IF(E244="","",D244-E244)</f>
        <v>-83</v>
      </c>
      <c r="G244" s="54" t="n">
        <v>238</v>
      </c>
      <c r="H244" s="54" t="n">
        <v>231</v>
      </c>
      <c r="I244" s="65" t="n">
        <f aca="false">IF(H244="","",G244-H244)</f>
        <v>7</v>
      </c>
      <c r="J244" s="55" t="n">
        <f aca="false">IF(OR(D244="",D244+G244=0),"",D244/(D244+G244))</f>
        <v>0.668523676880223</v>
      </c>
      <c r="K244" s="55" t="n">
        <f aca="false">IF(E244="","",E244/(E244+H244))</f>
        <v>0.709068010075567</v>
      </c>
      <c r="L244" s="66" t="n">
        <f aca="false">IF(OR(K244="",J244=""),"",(J244-K244)*100)</f>
        <v>-4.05443331953439</v>
      </c>
      <c r="M244" s="36" t="n">
        <v>3.8996591139679</v>
      </c>
      <c r="N244" s="36" t="n">
        <v>2.06812190543644</v>
      </c>
      <c r="O244" s="36" t="n">
        <f aca="false">SQRT(M244^2+N244^2)</f>
        <v>4.41412159108683</v>
      </c>
      <c r="P244" s="55" t="n">
        <f aca="false">IF(J244="","",MAX(0,J244-1.96*O244/100))</f>
        <v>0.582006893694921</v>
      </c>
      <c r="Q244" s="55" t="n">
        <f aca="false">IF(J244="","",MIN(1,J244+1.96*O244/100))</f>
        <v>0.755040460065525</v>
      </c>
      <c r="R244" s="32" t="str">
        <f aca="false">IF(L244="","",IF(ABS(L244)&lt;=O244,"Yes","No"))</f>
        <v>Yes</v>
      </c>
      <c r="S244" s="32" t="str">
        <f aca="false">IF(L244="","",IF(ABS(L244)&lt;=1.96*O244,"Yes","No"))</f>
        <v>Yes</v>
      </c>
      <c r="T244" s="54" t="n">
        <f aca="false">IF(D244="","",ROUND(SQRT(((D244+G244)*O244/100)^2+(J244*(D244+G244)*0.07897)^2),0))</f>
        <v>49</v>
      </c>
      <c r="U244" s="32"/>
    </row>
    <row r="245" customFormat="false" ht="15" hidden="false" customHeight="false" outlineLevel="0" collapsed="false">
      <c r="A245" s="32" t="s">
        <v>386</v>
      </c>
      <c r="B245" s="32" t="s">
        <v>261</v>
      </c>
      <c r="C245" s="32" t="s">
        <v>418</v>
      </c>
      <c r="D245" s="54" t="n">
        <v>442</v>
      </c>
      <c r="E245" s="54"/>
      <c r="F245" s="65" t="str">
        <f aca="false">IF(E245="","",D245-E245)</f>
        <v/>
      </c>
      <c r="G245" s="54" t="n">
        <v>197</v>
      </c>
      <c r="H245" s="54"/>
      <c r="I245" s="65" t="str">
        <f aca="false">IF(H245="","",G245-H245)</f>
        <v/>
      </c>
      <c r="J245" s="55" t="n">
        <f aca="false">IF(OR(D245="",D245+G245=0),"",D245/(D245+G245))</f>
        <v>0.69170579029734</v>
      </c>
      <c r="K245" s="55" t="str">
        <f aca="false">IF(E245="","",E245/(E245+H245))</f>
        <v/>
      </c>
      <c r="L245" s="66" t="str">
        <f aca="false">IF(OR(K245="",J245=""),"",(J245-K245)*100)</f>
        <v/>
      </c>
      <c r="M245" s="36" t="n">
        <v>3.8996591139679</v>
      </c>
      <c r="N245" s="36" t="n">
        <v>2.06812190543644</v>
      </c>
      <c r="O245" s="36" t="n">
        <f aca="false">SQRT(M245^2+N245^2)</f>
        <v>4.41412159108683</v>
      </c>
      <c r="P245" s="55" t="n">
        <f aca="false">IF(J245="","",MAX(0,J245-1.96*O245/100))</f>
        <v>0.605189007112038</v>
      </c>
      <c r="Q245" s="55" t="n">
        <f aca="false">IF(J245="","",MIN(1,J245+1.96*O245/100))</f>
        <v>0.778222573482642</v>
      </c>
      <c r="R245" s="32" t="str">
        <f aca="false">IF(L245="","",IF(ABS(L245)&lt;=O245,"Yes","No"))</f>
        <v/>
      </c>
      <c r="S245" s="32" t="str">
        <f aca="false">IF(L245="","",IF(ABS(L245)&lt;=1.96*O245,"Yes","No"))</f>
        <v/>
      </c>
      <c r="T245" s="54" t="n">
        <f aca="false">IF(D245="","",ROUND(SQRT(((D245+G245)*O245/100)^2+(J245*(D245+G245)*0.07897)^2),0))</f>
        <v>45</v>
      </c>
      <c r="U245" s="32" t="s">
        <v>735</v>
      </c>
    </row>
    <row r="246" customFormat="false" ht="15" hidden="false" customHeight="false" outlineLevel="0" collapsed="false">
      <c r="A246" s="32" t="s">
        <v>386</v>
      </c>
      <c r="B246" s="32" t="s">
        <v>419</v>
      </c>
      <c r="C246" s="32" t="s">
        <v>420</v>
      </c>
      <c r="D246" s="54" t="n">
        <v>347</v>
      </c>
      <c r="E246" s="54" t="n">
        <v>374</v>
      </c>
      <c r="F246" s="65" t="n">
        <f aca="false">IF(E246="","",D246-E246)</f>
        <v>-27</v>
      </c>
      <c r="G246" s="54" t="n">
        <v>311</v>
      </c>
      <c r="H246" s="54" t="n">
        <v>338</v>
      </c>
      <c r="I246" s="65" t="n">
        <f aca="false">IF(H246="","",G246-H246)</f>
        <v>-27</v>
      </c>
      <c r="J246" s="55" t="n">
        <f aca="false">IF(OR(D246="",D246+G246=0),"",D246/(D246+G246))</f>
        <v>0.527355623100304</v>
      </c>
      <c r="K246" s="55" t="n">
        <f aca="false">IF(E246="","",E246/(E246+H246))</f>
        <v>0.525280898876405</v>
      </c>
      <c r="L246" s="66" t="n">
        <f aca="false">IF(OR(K246="",J246=""),"",(J246-K246)*100)</f>
        <v>0.207472422389943</v>
      </c>
      <c r="M246" s="36" t="n">
        <v>3.8996591139679</v>
      </c>
      <c r="N246" s="36" t="n">
        <v>2.06812190543644</v>
      </c>
      <c r="O246" s="36" t="n">
        <f aca="false">SQRT(M246^2+N246^2)</f>
        <v>4.41412159108683</v>
      </c>
      <c r="P246" s="55" t="n">
        <f aca="false">IF(J246="","",MAX(0,J246-1.96*O246/100))</f>
        <v>0.440838839915002</v>
      </c>
      <c r="Q246" s="55" t="n">
        <f aca="false">IF(J246="","",MIN(1,J246+1.96*O246/100))</f>
        <v>0.613872406285606</v>
      </c>
      <c r="R246" s="32" t="str">
        <f aca="false">IF(L246="","",IF(ABS(L246)&lt;=O246,"Yes","No"))</f>
        <v>Yes</v>
      </c>
      <c r="S246" s="32" t="str">
        <f aca="false">IF(L246="","",IF(ABS(L246)&lt;=1.96*O246,"Yes","No"))</f>
        <v>Yes</v>
      </c>
      <c r="T246" s="54" t="n">
        <f aca="false">IF(D246="","",ROUND(SQRT(((D246+G246)*O246/100)^2+(J246*(D246+G246)*0.07897)^2),0))</f>
        <v>40</v>
      </c>
      <c r="U246" s="32"/>
    </row>
    <row r="247" customFormat="false" ht="15" hidden="false" customHeight="false" outlineLevel="0" collapsed="false">
      <c r="A247" s="32" t="s">
        <v>386</v>
      </c>
      <c r="B247" s="32" t="s">
        <v>419</v>
      </c>
      <c r="C247" s="32" t="s">
        <v>421</v>
      </c>
      <c r="D247" s="54" t="n">
        <v>446</v>
      </c>
      <c r="E247" s="54" t="n">
        <v>485</v>
      </c>
      <c r="F247" s="65" t="n">
        <f aca="false">IF(E247="","",D247-E247)</f>
        <v>-39</v>
      </c>
      <c r="G247" s="54" t="n">
        <v>401</v>
      </c>
      <c r="H247" s="54" t="n">
        <v>421</v>
      </c>
      <c r="I247" s="65" t="n">
        <f aca="false">IF(H247="","",G247-H247)</f>
        <v>-20</v>
      </c>
      <c r="J247" s="55" t="n">
        <f aca="false">IF(OR(D247="",D247+G247=0),"",D247/(D247+G247))</f>
        <v>0.526564344746163</v>
      </c>
      <c r="K247" s="55" t="n">
        <f aca="false">IF(E247="","",E247/(E247+H247))</f>
        <v>0.535320088300221</v>
      </c>
      <c r="L247" s="66" t="n">
        <f aca="false">IF(OR(K247="",J247=""),"",(J247-K247)*100)</f>
        <v>-0.875574355405773</v>
      </c>
      <c r="M247" s="36" t="n">
        <v>3.13002569138266</v>
      </c>
      <c r="N247" s="36" t="n">
        <v>2.06812190543644</v>
      </c>
      <c r="O247" s="36" t="n">
        <f aca="false">SQRT(M247^2+N247^2)</f>
        <v>3.75155821552346</v>
      </c>
      <c r="P247" s="55" t="n">
        <f aca="false">IF(J247="","",MAX(0,J247-1.96*O247/100))</f>
        <v>0.453033803721903</v>
      </c>
      <c r="Q247" s="55" t="n">
        <f aca="false">IF(J247="","",MIN(1,J247+1.96*O247/100))</f>
        <v>0.600094885770423</v>
      </c>
      <c r="R247" s="32" t="str">
        <f aca="false">IF(L247="","",IF(ABS(L247)&lt;=O247,"Yes","No"))</f>
        <v>Yes</v>
      </c>
      <c r="S247" s="32" t="str">
        <f aca="false">IF(L247="","",IF(ABS(L247)&lt;=1.96*O247,"Yes","No"))</f>
        <v>Yes</v>
      </c>
      <c r="T247" s="54" t="n">
        <f aca="false">IF(D247="","",ROUND(SQRT(((D247+G247)*O247/100)^2+(J247*(D247+G247)*0.07933)^2),0))</f>
        <v>48</v>
      </c>
      <c r="U247" s="32"/>
    </row>
    <row r="248" customFormat="false" ht="15" hidden="false" customHeight="false" outlineLevel="0" collapsed="false">
      <c r="A248" s="32" t="s">
        <v>386</v>
      </c>
      <c r="B248" s="32" t="s">
        <v>419</v>
      </c>
      <c r="C248" s="32" t="s">
        <v>422</v>
      </c>
      <c r="D248" s="54" t="n">
        <v>466</v>
      </c>
      <c r="E248" s="54" t="n">
        <v>523</v>
      </c>
      <c r="F248" s="65" t="n">
        <f aca="false">IF(E248="","",D248-E248)</f>
        <v>-57</v>
      </c>
      <c r="G248" s="54" t="n">
        <v>343</v>
      </c>
      <c r="H248" s="54" t="n">
        <v>389</v>
      </c>
      <c r="I248" s="65" t="n">
        <f aca="false">IF(H248="","",G248-H248)</f>
        <v>-46</v>
      </c>
      <c r="J248" s="55" t="n">
        <f aca="false">IF(OR(D248="",D248+G248=0),"",D248/(D248+G248))</f>
        <v>0.57601977750309</v>
      </c>
      <c r="K248" s="55" t="n">
        <f aca="false">IF(E248="","",E248/(E248+H248))</f>
        <v>0.573464912280702</v>
      </c>
      <c r="L248" s="66" t="n">
        <f aca="false">IF(OR(K248="",J248=""),"",(J248-K248)*100)</f>
        <v>0.255486522238846</v>
      </c>
      <c r="M248" s="36" t="n">
        <v>3.8996591139679</v>
      </c>
      <c r="N248" s="36" t="n">
        <v>2.06812190543644</v>
      </c>
      <c r="O248" s="36" t="n">
        <f aca="false">SQRT(M248^2+N248^2)</f>
        <v>4.41412159108683</v>
      </c>
      <c r="P248" s="55" t="n">
        <f aca="false">IF(J248="","",MAX(0,J248-1.96*O248/100))</f>
        <v>0.489502994317788</v>
      </c>
      <c r="Q248" s="55" t="n">
        <f aca="false">IF(J248="","",MIN(1,J248+1.96*O248/100))</f>
        <v>0.662536560688392</v>
      </c>
      <c r="R248" s="32" t="str">
        <f aca="false">IF(L248="","",IF(ABS(L248)&lt;=O248,"Yes","No"))</f>
        <v>Yes</v>
      </c>
      <c r="S248" s="32" t="str">
        <f aca="false">IF(L248="","",IF(ABS(L248)&lt;=1.96*O248,"Yes","No"))</f>
        <v>Yes</v>
      </c>
      <c r="T248" s="54" t="n">
        <f aca="false">IF(D248="","",ROUND(SQRT(((D248+G248)*O248/100)^2+(J248*(D248+G248)*0.07897)^2),0))</f>
        <v>51</v>
      </c>
      <c r="U248" s="32"/>
    </row>
    <row r="249" customFormat="false" ht="15" hidden="false" customHeight="false" outlineLevel="0" collapsed="false">
      <c r="A249" s="32" t="s">
        <v>386</v>
      </c>
      <c r="B249" s="32" t="s">
        <v>419</v>
      </c>
      <c r="C249" s="32" t="s">
        <v>423</v>
      </c>
      <c r="D249" s="54" t="n">
        <v>194</v>
      </c>
      <c r="E249" s="54" t="n">
        <v>232</v>
      </c>
      <c r="F249" s="65" t="n">
        <f aca="false">IF(E249="","",D249-E249)</f>
        <v>-38</v>
      </c>
      <c r="G249" s="54" t="n">
        <v>201</v>
      </c>
      <c r="H249" s="54" t="n">
        <v>250</v>
      </c>
      <c r="I249" s="65" t="n">
        <f aca="false">IF(H249="","",G249-H249)</f>
        <v>-49</v>
      </c>
      <c r="J249" s="55" t="n">
        <f aca="false">IF(OR(D249="",D249+G249=0),"",D249/(D249+G249))</f>
        <v>0.491139240506329</v>
      </c>
      <c r="K249" s="55" t="n">
        <f aca="false">IF(E249="","",E249/(E249+H249))</f>
        <v>0.481327800829876</v>
      </c>
      <c r="L249" s="66" t="n">
        <f aca="false">IF(OR(K249="",J249=""),"",(J249-K249)*100)</f>
        <v>0.981143967645359</v>
      </c>
      <c r="M249" s="36" t="n">
        <v>6.12439477701019</v>
      </c>
      <c r="N249" s="36" t="n">
        <v>2.06812190543644</v>
      </c>
      <c r="O249" s="36" t="n">
        <f aca="false">SQRT(M249^2+N249^2)</f>
        <v>6.46415807359441</v>
      </c>
      <c r="P249" s="55" t="n">
        <f aca="false">IF(J249="","",MAX(0,J249-1.96*O249/100))</f>
        <v>0.364441742263879</v>
      </c>
      <c r="Q249" s="55" t="n">
        <f aca="false">IF(J249="","",MIN(1,J249+1.96*O249/100))</f>
        <v>0.61783673874878</v>
      </c>
      <c r="R249" s="32" t="str">
        <f aca="false">IF(L249="","",IF(ABS(L249)&lt;=O249,"Yes","No"))</f>
        <v>Yes</v>
      </c>
      <c r="S249" s="32" t="str">
        <f aca="false">IF(L249="","",IF(ABS(L249)&lt;=1.96*O249,"Yes","No"))</f>
        <v>Yes</v>
      </c>
      <c r="T249" s="54" t="n">
        <f aca="false">IF(D249="","",ROUND(SQRT(((D249+G249)*O249/100)^2+(J249*(D249+G249)*0.12018)^2),0))</f>
        <v>35</v>
      </c>
      <c r="U249" s="32"/>
    </row>
    <row r="250" customFormat="false" ht="15" hidden="false" customHeight="false" outlineLevel="0" collapsed="false">
      <c r="A250" s="32" t="s">
        <v>386</v>
      </c>
      <c r="B250" s="32" t="s">
        <v>419</v>
      </c>
      <c r="C250" s="32" t="s">
        <v>424</v>
      </c>
      <c r="D250" s="54" t="n">
        <v>400</v>
      </c>
      <c r="E250" s="54" t="n">
        <v>435</v>
      </c>
      <c r="F250" s="65" t="n">
        <f aca="false">IF(E250="","",D250-E250)</f>
        <v>-35</v>
      </c>
      <c r="G250" s="54" t="n">
        <v>300</v>
      </c>
      <c r="H250" s="54" t="n">
        <v>317</v>
      </c>
      <c r="I250" s="65" t="n">
        <f aca="false">IF(H250="","",G250-H250)</f>
        <v>-17</v>
      </c>
      <c r="J250" s="55" t="n">
        <f aca="false">IF(OR(D250="",D250+G250=0),"",D250/(D250+G250))</f>
        <v>0.571428571428571</v>
      </c>
      <c r="K250" s="55" t="n">
        <f aca="false">IF(E250="","",E250/(E250+H250))</f>
        <v>0.578457446808511</v>
      </c>
      <c r="L250" s="66" t="n">
        <f aca="false">IF(OR(K250="",J250=""),"",(J250-K250)*100)</f>
        <v>-0.702887537993924</v>
      </c>
      <c r="M250" s="36" t="n">
        <v>3.8996591139679</v>
      </c>
      <c r="N250" s="36" t="n">
        <v>2.06812190543644</v>
      </c>
      <c r="O250" s="36" t="n">
        <f aca="false">SQRT(M250^2+N250^2)</f>
        <v>4.41412159108683</v>
      </c>
      <c r="P250" s="55" t="n">
        <f aca="false">IF(J250="","",MAX(0,J250-1.96*O250/100))</f>
        <v>0.484911788243269</v>
      </c>
      <c r="Q250" s="55" t="n">
        <f aca="false">IF(J250="","",MIN(1,J250+1.96*O250/100))</f>
        <v>0.657945354613873</v>
      </c>
      <c r="R250" s="32" t="str">
        <f aca="false">IF(L250="","",IF(ABS(L250)&lt;=O250,"Yes","No"))</f>
        <v>Yes</v>
      </c>
      <c r="S250" s="32" t="str">
        <f aca="false">IF(L250="","",IF(ABS(L250)&lt;=1.96*O250,"Yes","No"))</f>
        <v>Yes</v>
      </c>
      <c r="T250" s="54" t="n">
        <f aca="false">IF(D250="","",ROUND(SQRT(((D250+G250)*O250/100)^2+(J250*(D250+G250)*0.07897)^2),0))</f>
        <v>44</v>
      </c>
      <c r="U250" s="32"/>
    </row>
    <row r="251" customFormat="false" ht="15" hidden="false" customHeight="false" outlineLevel="0" collapsed="false">
      <c r="A251" s="32" t="s">
        <v>386</v>
      </c>
      <c r="B251" s="32" t="s">
        <v>419</v>
      </c>
      <c r="C251" s="32" t="s">
        <v>425</v>
      </c>
      <c r="D251" s="54" t="n">
        <v>393</v>
      </c>
      <c r="E251" s="54" t="n">
        <v>437</v>
      </c>
      <c r="F251" s="65" t="n">
        <f aca="false">IF(E251="","",D251-E251)</f>
        <v>-44</v>
      </c>
      <c r="G251" s="54" t="n">
        <v>326</v>
      </c>
      <c r="H251" s="54" t="n">
        <v>364</v>
      </c>
      <c r="I251" s="65" t="n">
        <f aca="false">IF(H251="","",G251-H251)</f>
        <v>-38</v>
      </c>
      <c r="J251" s="55" t="n">
        <f aca="false">IF(OR(D251="",D251+G251=0),"",D251/(D251+G251))</f>
        <v>0.546592489568846</v>
      </c>
      <c r="K251" s="55" t="n">
        <f aca="false">IF(E251="","",E251/(E251+H251))</f>
        <v>0.545568039950062</v>
      </c>
      <c r="L251" s="66" t="n">
        <f aca="false">IF(OR(K251="",J251=""),"",(J251-K251)*100)</f>
        <v>0.102444961878323</v>
      </c>
      <c r="M251" s="36" t="n">
        <v>3.8996591139679</v>
      </c>
      <c r="N251" s="36" t="n">
        <v>2.06812190543644</v>
      </c>
      <c r="O251" s="36" t="n">
        <f aca="false">SQRT(M251^2+N251^2)</f>
        <v>4.41412159108683</v>
      </c>
      <c r="P251" s="55" t="n">
        <f aca="false">IF(J251="","",MAX(0,J251-1.96*O251/100))</f>
        <v>0.460075706383544</v>
      </c>
      <c r="Q251" s="55" t="n">
        <f aca="false">IF(J251="","",MIN(1,J251+1.96*O251/100))</f>
        <v>0.633109272754148</v>
      </c>
      <c r="R251" s="32" t="str">
        <f aca="false">IF(L251="","",IF(ABS(L251)&lt;=O251,"Yes","No"))</f>
        <v>Yes</v>
      </c>
      <c r="S251" s="32" t="str">
        <f aca="false">IF(L251="","",IF(ABS(L251)&lt;=1.96*O251,"Yes","No"))</f>
        <v>Yes</v>
      </c>
      <c r="T251" s="54" t="n">
        <f aca="false">IF(D251="","",ROUND(SQRT(((D251+G251)*O251/100)^2+(J251*(D251+G251)*0.07897)^2),0))</f>
        <v>44</v>
      </c>
      <c r="U251" s="32"/>
    </row>
    <row r="252" customFormat="false" ht="15" hidden="false" customHeight="false" outlineLevel="0" collapsed="false">
      <c r="A252" s="32" t="s">
        <v>386</v>
      </c>
      <c r="B252" s="32" t="s">
        <v>419</v>
      </c>
      <c r="C252" s="32" t="s">
        <v>426</v>
      </c>
      <c r="D252" s="54" t="n">
        <v>232</v>
      </c>
      <c r="E252" s="54" t="n">
        <v>279</v>
      </c>
      <c r="F252" s="65" t="n">
        <f aca="false">IF(E252="","",D252-E252)</f>
        <v>-47</v>
      </c>
      <c r="G252" s="54" t="n">
        <v>205</v>
      </c>
      <c r="H252" s="54" t="n">
        <v>214</v>
      </c>
      <c r="I252" s="65" t="n">
        <f aca="false">IF(H252="","",G252-H252)</f>
        <v>-9</v>
      </c>
      <c r="J252" s="55" t="n">
        <f aca="false">IF(OR(D252="",D252+G252=0),"",D252/(D252+G252))</f>
        <v>0.530892448512586</v>
      </c>
      <c r="K252" s="55" t="n">
        <f aca="false">IF(E252="","",E252/(E252+H252))</f>
        <v>0.565922920892495</v>
      </c>
      <c r="L252" s="66" t="n">
        <f aca="false">IF(OR(K252="",J252=""),"",(J252-K252)*100)</f>
        <v>-3.50304723799092</v>
      </c>
      <c r="M252" s="36" t="n">
        <v>6.12439477701019</v>
      </c>
      <c r="N252" s="36" t="n">
        <v>2.06812190543644</v>
      </c>
      <c r="O252" s="36" t="n">
        <f aca="false">SQRT(M252^2+N252^2)</f>
        <v>6.46415807359441</v>
      </c>
      <c r="P252" s="55" t="n">
        <f aca="false">IF(J252="","",MAX(0,J252-1.96*O252/100))</f>
        <v>0.404194950270135</v>
      </c>
      <c r="Q252" s="55" t="n">
        <f aca="false">IF(J252="","",MIN(1,J252+1.96*O252/100))</f>
        <v>0.657589946755036</v>
      </c>
      <c r="R252" s="32" t="str">
        <f aca="false">IF(L252="","",IF(ABS(L252)&lt;=O252,"Yes","No"))</f>
        <v>Yes</v>
      </c>
      <c r="S252" s="32" t="str">
        <f aca="false">IF(L252="","",IF(ABS(L252)&lt;=1.96*O252,"Yes","No"))</f>
        <v>Yes</v>
      </c>
      <c r="T252" s="54" t="n">
        <f aca="false">IF(D252="","",ROUND(SQRT(((D252+G252)*O252/100)^2+(J252*(D252+G252)*0.12018)^2),0))</f>
        <v>40</v>
      </c>
      <c r="U252" s="32"/>
    </row>
    <row r="253" customFormat="false" ht="15" hidden="false" customHeight="false" outlineLevel="0" collapsed="false">
      <c r="A253" s="32" t="s">
        <v>386</v>
      </c>
      <c r="B253" s="32" t="s">
        <v>419</v>
      </c>
      <c r="C253" s="32" t="s">
        <v>427</v>
      </c>
      <c r="D253" s="54" t="n">
        <v>363</v>
      </c>
      <c r="E253" s="54" t="n">
        <v>374</v>
      </c>
      <c r="F253" s="65" t="n">
        <f aca="false">IF(E253="","",D253-E253)</f>
        <v>-11</v>
      </c>
      <c r="G253" s="54" t="n">
        <v>254</v>
      </c>
      <c r="H253" s="54" t="n">
        <v>251</v>
      </c>
      <c r="I253" s="65" t="n">
        <f aca="false">IF(H253="","",G253-H253)</f>
        <v>3</v>
      </c>
      <c r="J253" s="55" t="n">
        <f aca="false">IF(OR(D253="",D253+G253=0),"",D253/(D253+G253))</f>
        <v>0.588330632090762</v>
      </c>
      <c r="K253" s="55" t="n">
        <f aca="false">IF(E253="","",E253/(E253+H253))</f>
        <v>0.5984</v>
      </c>
      <c r="L253" s="66" t="n">
        <f aca="false">IF(OR(K253="",J253=""),"",(J253-K253)*100)</f>
        <v>-1.00693679092383</v>
      </c>
      <c r="M253" s="36" t="n">
        <v>3.8996591139679</v>
      </c>
      <c r="N253" s="36" t="n">
        <v>2.06812190543644</v>
      </c>
      <c r="O253" s="36" t="n">
        <f aca="false">SQRT(M253^2+N253^2)</f>
        <v>4.41412159108683</v>
      </c>
      <c r="P253" s="55" t="n">
        <f aca="false">IF(J253="","",MAX(0,J253-1.96*O253/100))</f>
        <v>0.50181384890546</v>
      </c>
      <c r="Q253" s="55" t="n">
        <f aca="false">IF(J253="","",MIN(1,J253+1.96*O253/100))</f>
        <v>0.674847415276064</v>
      </c>
      <c r="R253" s="32" t="str">
        <f aca="false">IF(L253="","",IF(ABS(L253)&lt;=O253,"Yes","No"))</f>
        <v>Yes</v>
      </c>
      <c r="S253" s="32" t="str">
        <f aca="false">IF(L253="","",IF(ABS(L253)&lt;=1.96*O253,"Yes","No"))</f>
        <v>Yes</v>
      </c>
      <c r="T253" s="54" t="n">
        <f aca="false">IF(D253="","",ROUND(SQRT(((D253+G253)*O253/100)^2+(J253*(D253+G253)*0.07897)^2),0))</f>
        <v>40</v>
      </c>
      <c r="U253" s="32"/>
    </row>
    <row r="254" customFormat="false" ht="15" hidden="false" customHeight="false" outlineLevel="0" collapsed="false">
      <c r="A254" s="32" t="s">
        <v>386</v>
      </c>
      <c r="B254" s="32" t="s">
        <v>419</v>
      </c>
      <c r="C254" s="32" t="s">
        <v>428</v>
      </c>
      <c r="D254" s="54" t="n">
        <v>235</v>
      </c>
      <c r="E254" s="54" t="n">
        <v>245</v>
      </c>
      <c r="F254" s="65" t="n">
        <f aca="false">IF(E254="","",D254-E254)</f>
        <v>-10</v>
      </c>
      <c r="G254" s="54" t="n">
        <v>160</v>
      </c>
      <c r="H254" s="54" t="n">
        <v>160</v>
      </c>
      <c r="I254" s="65" t="n">
        <f aca="false">IF(H254="","",G254-H254)</f>
        <v>0</v>
      </c>
      <c r="J254" s="55" t="n">
        <f aca="false">IF(OR(D254="",D254+G254=0),"",D254/(D254+G254))</f>
        <v>0.594936708860759</v>
      </c>
      <c r="K254" s="55" t="n">
        <f aca="false">IF(E254="","",E254/(E254+H254))</f>
        <v>0.604938271604938</v>
      </c>
      <c r="L254" s="66" t="n">
        <f aca="false">IF(OR(K254="",J254=""),"",(J254-K254)*100)</f>
        <v>-1.00015627441789</v>
      </c>
      <c r="M254" s="36" t="n">
        <v>6.12439477701019</v>
      </c>
      <c r="N254" s="36" t="n">
        <v>2.06812190543644</v>
      </c>
      <c r="O254" s="36" t="n">
        <f aca="false">SQRT(M254^2+N254^2)</f>
        <v>6.46415807359441</v>
      </c>
      <c r="P254" s="55" t="n">
        <f aca="false">IF(J254="","",MAX(0,J254-1.96*O254/100))</f>
        <v>0.468239210618309</v>
      </c>
      <c r="Q254" s="55" t="n">
        <f aca="false">IF(J254="","",MIN(1,J254+1.96*O254/100))</f>
        <v>0.72163420710321</v>
      </c>
      <c r="R254" s="32" t="str">
        <f aca="false">IF(L254="","",IF(ABS(L254)&lt;=O254,"Yes","No"))</f>
        <v>Yes</v>
      </c>
      <c r="S254" s="32" t="str">
        <f aca="false">IF(L254="","",IF(ABS(L254)&lt;=1.96*O254,"Yes","No"))</f>
        <v>Yes</v>
      </c>
      <c r="T254" s="54" t="n">
        <f aca="false">IF(D254="","",ROUND(SQRT(((D254+G254)*O254/100)^2+(J254*(D254+G254)*0.12018)^2),0))</f>
        <v>38</v>
      </c>
      <c r="U254" s="32"/>
    </row>
    <row r="255" customFormat="false" ht="15" hidden="false" customHeight="false" outlineLevel="0" collapsed="false">
      <c r="A255" s="32" t="s">
        <v>386</v>
      </c>
      <c r="B255" s="32" t="s">
        <v>419</v>
      </c>
      <c r="C255" s="32" t="s">
        <v>429</v>
      </c>
      <c r="D255" s="54" t="n">
        <v>250</v>
      </c>
      <c r="E255" s="54" t="n">
        <v>276</v>
      </c>
      <c r="F255" s="65" t="n">
        <f aca="false">IF(E255="","",D255-E255)</f>
        <v>-26</v>
      </c>
      <c r="G255" s="54" t="n">
        <v>250</v>
      </c>
      <c r="H255" s="54" t="n">
        <v>276</v>
      </c>
      <c r="I255" s="65" t="n">
        <f aca="false">IF(H255="","",G255-H255)</f>
        <v>-26</v>
      </c>
      <c r="J255" s="55" t="n">
        <f aca="false">IF(OR(D255="",D255+G255=0),"",D255/(D255+G255))</f>
        <v>0.5</v>
      </c>
      <c r="K255" s="55" t="n">
        <f aca="false">IF(E255="","",E255/(E255+H255))</f>
        <v>0.5</v>
      </c>
      <c r="L255" s="66" t="n">
        <f aca="false">IF(OR(K255="",J255=""),"",(J255-K255)*100)</f>
        <v>0</v>
      </c>
      <c r="M255" s="36" t="n">
        <v>6.12439477701019</v>
      </c>
      <c r="N255" s="36" t="n">
        <v>2.06812190543644</v>
      </c>
      <c r="O255" s="36" t="n">
        <f aca="false">SQRT(M255^2+N255^2)</f>
        <v>6.46415807359441</v>
      </c>
      <c r="P255" s="55" t="n">
        <f aca="false">IF(J255="","",MAX(0,J255-1.96*O255/100))</f>
        <v>0.37330250175755</v>
      </c>
      <c r="Q255" s="55" t="n">
        <f aca="false">IF(J255="","",MIN(1,J255+1.96*O255/100))</f>
        <v>0.62669749824245</v>
      </c>
      <c r="R255" s="32" t="str">
        <f aca="false">IF(L255="","",IF(ABS(L255)&lt;=O255,"Yes","No"))</f>
        <v>Yes</v>
      </c>
      <c r="S255" s="32" t="str">
        <f aca="false">IF(L255="","",IF(ABS(L255)&lt;=1.96*O255,"Yes","No"))</f>
        <v>Yes</v>
      </c>
      <c r="T255" s="54" t="n">
        <f aca="false">IF(D255="","",ROUND(SQRT(((D255+G255)*O255/100)^2+(J255*(D255+G255)*0.12018)^2),0))</f>
        <v>44</v>
      </c>
      <c r="U255" s="32"/>
    </row>
    <row r="256" customFormat="false" ht="15" hidden="false" customHeight="false" outlineLevel="0" collapsed="false">
      <c r="A256" s="32" t="s">
        <v>386</v>
      </c>
      <c r="B256" s="32" t="s">
        <v>419</v>
      </c>
      <c r="C256" s="32" t="s">
        <v>430</v>
      </c>
      <c r="D256" s="54" t="n">
        <v>305</v>
      </c>
      <c r="E256" s="54" t="n">
        <v>353</v>
      </c>
      <c r="F256" s="65" t="n">
        <f aca="false">IF(E256="","",D256-E256)</f>
        <v>-48</v>
      </c>
      <c r="G256" s="54" t="n">
        <v>248</v>
      </c>
      <c r="H256" s="54" t="n">
        <v>293</v>
      </c>
      <c r="I256" s="65" t="n">
        <f aca="false">IF(H256="","",G256-H256)</f>
        <v>-45</v>
      </c>
      <c r="J256" s="55" t="n">
        <f aca="false">IF(OR(D256="",D256+G256=0),"",D256/(D256+G256))</f>
        <v>0.551537070524412</v>
      </c>
      <c r="K256" s="55" t="n">
        <f aca="false">IF(E256="","",E256/(E256+H256))</f>
        <v>0.546439628482972</v>
      </c>
      <c r="L256" s="66" t="n">
        <f aca="false">IF(OR(K256="",J256=""),"",(J256-K256)*100)</f>
        <v>0.509744204144014</v>
      </c>
      <c r="M256" s="36" t="n">
        <v>3.8996591139679</v>
      </c>
      <c r="N256" s="36" t="n">
        <v>2.06812190543644</v>
      </c>
      <c r="O256" s="36" t="n">
        <f aca="false">SQRT(M256^2+N256^2)</f>
        <v>4.41412159108683</v>
      </c>
      <c r="P256" s="55" t="n">
        <f aca="false">IF(J256="","",MAX(0,J256-1.96*O256/100))</f>
        <v>0.46502028733911</v>
      </c>
      <c r="Q256" s="55" t="n">
        <f aca="false">IF(J256="","",MIN(1,J256+1.96*O256/100))</f>
        <v>0.638053853709714</v>
      </c>
      <c r="R256" s="32" t="str">
        <f aca="false">IF(L256="","",IF(ABS(L256)&lt;=O256,"Yes","No"))</f>
        <v>Yes</v>
      </c>
      <c r="S256" s="32" t="str">
        <f aca="false">IF(L256="","",IF(ABS(L256)&lt;=1.96*O256,"Yes","No"))</f>
        <v>Yes</v>
      </c>
      <c r="T256" s="54" t="n">
        <f aca="false">IF(D256="","",ROUND(SQRT(((D256+G256)*O256/100)^2+(J256*(D256+G256)*0.07897)^2),0))</f>
        <v>34</v>
      </c>
      <c r="U256" s="32"/>
    </row>
    <row r="257" customFormat="false" ht="15" hidden="false" customHeight="false" outlineLevel="0" collapsed="false">
      <c r="A257" s="32" t="s">
        <v>386</v>
      </c>
      <c r="B257" s="32" t="s">
        <v>419</v>
      </c>
      <c r="C257" s="32" t="s">
        <v>431</v>
      </c>
      <c r="D257" s="54" t="n">
        <v>377</v>
      </c>
      <c r="E257" s="54" t="n">
        <v>400</v>
      </c>
      <c r="F257" s="65" t="n">
        <f aca="false">IF(E257="","",D257-E257)</f>
        <v>-23</v>
      </c>
      <c r="G257" s="54" t="n">
        <v>269</v>
      </c>
      <c r="H257" s="54" t="n">
        <v>303</v>
      </c>
      <c r="I257" s="65" t="n">
        <f aca="false">IF(H257="","",G257-H257)</f>
        <v>-34</v>
      </c>
      <c r="J257" s="55" t="n">
        <f aca="false">IF(OR(D257="",D257+G257=0),"",D257/(D257+G257))</f>
        <v>0.58359133126935</v>
      </c>
      <c r="K257" s="55" t="n">
        <f aca="false">IF(E257="","",E257/(E257+H257))</f>
        <v>0.568990042674253</v>
      </c>
      <c r="L257" s="66" t="n">
        <f aca="false">IF(OR(K257="",J257=""),"",(J257-K257)*100)</f>
        <v>1.46012885950966</v>
      </c>
      <c r="M257" s="36" t="n">
        <v>3.8996591139679</v>
      </c>
      <c r="N257" s="36" t="n">
        <v>2.06812190543644</v>
      </c>
      <c r="O257" s="36" t="n">
        <f aca="false">SQRT(M257^2+N257^2)</f>
        <v>4.41412159108683</v>
      </c>
      <c r="P257" s="55" t="n">
        <f aca="false">IF(J257="","",MAX(0,J257-1.96*O257/100))</f>
        <v>0.497074548084048</v>
      </c>
      <c r="Q257" s="55" t="n">
        <f aca="false">IF(J257="","",MIN(1,J257+1.96*O257/100))</f>
        <v>0.670108114454652</v>
      </c>
      <c r="R257" s="32" t="str">
        <f aca="false">IF(L257="","",IF(ABS(L257)&lt;=O257,"Yes","No"))</f>
        <v>Yes</v>
      </c>
      <c r="S257" s="32" t="str">
        <f aca="false">IF(L257="","",IF(ABS(L257)&lt;=1.96*O257,"Yes","No"))</f>
        <v>Yes</v>
      </c>
      <c r="T257" s="54" t="n">
        <f aca="false">IF(D257="","",ROUND(SQRT(((D257+G257)*O257/100)^2+(J257*(D257+G257)*0.07897)^2),0))</f>
        <v>41</v>
      </c>
      <c r="U257" s="32"/>
    </row>
    <row r="258" customFormat="false" ht="15" hidden="false" customHeight="false" outlineLevel="0" collapsed="false">
      <c r="A258" s="32" t="s">
        <v>386</v>
      </c>
      <c r="B258" s="32" t="s">
        <v>419</v>
      </c>
      <c r="C258" s="32" t="s">
        <v>432</v>
      </c>
      <c r="D258" s="54" t="n">
        <v>319</v>
      </c>
      <c r="E258" s="54" t="n">
        <v>356</v>
      </c>
      <c r="F258" s="65" t="n">
        <f aca="false">IF(E258="","",D258-E258)</f>
        <v>-37</v>
      </c>
      <c r="G258" s="54" t="n">
        <v>307</v>
      </c>
      <c r="H258" s="54" t="n">
        <v>330</v>
      </c>
      <c r="I258" s="65" t="n">
        <f aca="false">IF(H258="","",G258-H258)</f>
        <v>-23</v>
      </c>
      <c r="J258" s="55" t="n">
        <f aca="false">IF(OR(D258="",D258+G258=0),"",D258/(D258+G258))</f>
        <v>0.509584664536741</v>
      </c>
      <c r="K258" s="55" t="n">
        <f aca="false">IF(E258="","",E258/(E258+H258))</f>
        <v>0.518950437317784</v>
      </c>
      <c r="L258" s="66" t="n">
        <f aca="false">IF(OR(K258="",J258=""),"",(J258-K258)*100)</f>
        <v>-0.9365772781043</v>
      </c>
      <c r="M258" s="36" t="n">
        <v>3.8996591139679</v>
      </c>
      <c r="N258" s="36" t="n">
        <v>2.06812190543644</v>
      </c>
      <c r="O258" s="36" t="n">
        <f aca="false">SQRT(M258^2+N258^2)</f>
        <v>4.41412159108683</v>
      </c>
      <c r="P258" s="55" t="n">
        <f aca="false">IF(J258="","",MAX(0,J258-1.96*O258/100))</f>
        <v>0.423067881351439</v>
      </c>
      <c r="Q258" s="55" t="n">
        <f aca="false">IF(J258="","",MIN(1,J258+1.96*O258/100))</f>
        <v>0.596101447722043</v>
      </c>
      <c r="R258" s="32" t="str">
        <f aca="false">IF(L258="","",IF(ABS(L258)&lt;=O258,"Yes","No"))</f>
        <v>Yes</v>
      </c>
      <c r="S258" s="32" t="str">
        <f aca="false">IF(L258="","",IF(ABS(L258)&lt;=1.96*O258,"Yes","No"))</f>
        <v>Yes</v>
      </c>
      <c r="T258" s="54" t="n">
        <f aca="false">IF(D258="","",ROUND(SQRT(((D258+G258)*O258/100)^2+(J258*(D258+G258)*0.07897)^2),0))</f>
        <v>37</v>
      </c>
      <c r="U258" s="32"/>
    </row>
    <row r="259" customFormat="false" ht="15" hidden="false" customHeight="false" outlineLevel="0" collapsed="false">
      <c r="A259" s="32" t="s">
        <v>386</v>
      </c>
      <c r="B259" s="32" t="s">
        <v>419</v>
      </c>
      <c r="C259" s="32" t="s">
        <v>433</v>
      </c>
      <c r="D259" s="54" t="n">
        <v>733</v>
      </c>
      <c r="E259" s="54" t="n">
        <v>719</v>
      </c>
      <c r="F259" s="65" t="n">
        <f aca="false">IF(E259="","",D259-E259)</f>
        <v>14</v>
      </c>
      <c r="G259" s="54" t="n">
        <v>521</v>
      </c>
      <c r="H259" s="54" t="n">
        <v>538</v>
      </c>
      <c r="I259" s="65" t="n">
        <f aca="false">IF(H259="","",G259-H259)</f>
        <v>-17</v>
      </c>
      <c r="J259" s="55" t="n">
        <f aca="false">IF(OR(D259="",D259+G259=0),"",D259/(D259+G259))</f>
        <v>0.584529505582137</v>
      </c>
      <c r="K259" s="55" t="n">
        <f aca="false">IF(E259="","",E259/(E259+H259))</f>
        <v>0.571996817820207</v>
      </c>
      <c r="L259" s="66" t="n">
        <f aca="false">IF(OR(K259="",J259=""),"",(J259-K259)*100)</f>
        <v>1.25326877619303</v>
      </c>
      <c r="M259" s="36" t="n">
        <v>3.13002569138266</v>
      </c>
      <c r="N259" s="36" t="n">
        <v>2.06812190543644</v>
      </c>
      <c r="O259" s="36" t="n">
        <f aca="false">SQRT(M259^2+N259^2)</f>
        <v>3.75155821552346</v>
      </c>
      <c r="P259" s="55" t="n">
        <f aca="false">IF(J259="","",MAX(0,J259-1.96*O259/100))</f>
        <v>0.510998964557877</v>
      </c>
      <c r="Q259" s="55" t="n">
        <f aca="false">IF(J259="","",MIN(1,J259+1.96*O259/100))</f>
        <v>0.658060046606397</v>
      </c>
      <c r="R259" s="32" t="str">
        <f aca="false">IF(L259="","",IF(ABS(L259)&lt;=O259,"Yes","No"))</f>
        <v>Yes</v>
      </c>
      <c r="S259" s="32" t="str">
        <f aca="false">IF(L259="","",IF(ABS(L259)&lt;=1.96*O259,"Yes","No"))</f>
        <v>Yes</v>
      </c>
      <c r="T259" s="54" t="n">
        <f aca="false">IF(D259="","",ROUND(SQRT(((D259+G259)*O259/100)^2+(J259*(D259+G259)*0.07933)^2),0))</f>
        <v>75</v>
      </c>
      <c r="U259" s="32"/>
    </row>
    <row r="260" customFormat="false" ht="15" hidden="false" customHeight="false" outlineLevel="0" collapsed="false">
      <c r="A260" s="32" t="s">
        <v>386</v>
      </c>
      <c r="B260" s="32" t="s">
        <v>419</v>
      </c>
      <c r="C260" s="32" t="s">
        <v>434</v>
      </c>
      <c r="D260" s="54" t="n">
        <v>338</v>
      </c>
      <c r="E260" s="54" t="n">
        <v>391</v>
      </c>
      <c r="F260" s="65" t="n">
        <f aca="false">IF(E260="","",D260-E260)</f>
        <v>-53</v>
      </c>
      <c r="G260" s="54" t="n">
        <v>342</v>
      </c>
      <c r="H260" s="54" t="n">
        <v>384</v>
      </c>
      <c r="I260" s="65" t="n">
        <f aca="false">IF(H260="","",G260-H260)</f>
        <v>-42</v>
      </c>
      <c r="J260" s="55" t="n">
        <f aca="false">IF(OR(D260="",D260+G260=0),"",D260/(D260+G260))</f>
        <v>0.497058823529412</v>
      </c>
      <c r="K260" s="55" t="n">
        <f aca="false">IF(E260="","",E260/(E260+H260))</f>
        <v>0.504516129032258</v>
      </c>
      <c r="L260" s="66" t="n">
        <f aca="false">IF(OR(K260="",J260=""),"",(J260-K260)*100)</f>
        <v>-0.745730550284629</v>
      </c>
      <c r="M260" s="36" t="n">
        <v>3.8996591139679</v>
      </c>
      <c r="N260" s="36" t="n">
        <v>2.06812190543644</v>
      </c>
      <c r="O260" s="36" t="n">
        <f aca="false">SQRT(M260^2+N260^2)</f>
        <v>4.41412159108683</v>
      </c>
      <c r="P260" s="55" t="n">
        <f aca="false">IF(J260="","",MAX(0,J260-1.96*O260/100))</f>
        <v>0.41054204034411</v>
      </c>
      <c r="Q260" s="55" t="n">
        <f aca="false">IF(J260="","",MIN(1,J260+1.96*O260/100))</f>
        <v>0.583575606714714</v>
      </c>
      <c r="R260" s="32" t="str">
        <f aca="false">IF(L260="","",IF(ABS(L260)&lt;=O260,"Yes","No"))</f>
        <v>Yes</v>
      </c>
      <c r="S260" s="32" t="str">
        <f aca="false">IF(L260="","",IF(ABS(L260)&lt;=1.96*O260,"Yes","No"))</f>
        <v>Yes</v>
      </c>
      <c r="T260" s="54" t="n">
        <f aca="false">IF(D260="","",ROUND(SQRT(((D260+G260)*O260/100)^2+(J260*(D260+G260)*0.07897)^2),0))</f>
        <v>40</v>
      </c>
      <c r="U260" s="32"/>
    </row>
    <row r="261" customFormat="false" ht="15" hidden="false" customHeight="false" outlineLevel="0" collapsed="false">
      <c r="A261" s="32" t="s">
        <v>386</v>
      </c>
      <c r="B261" s="32" t="s">
        <v>419</v>
      </c>
      <c r="C261" s="32" t="s">
        <v>435</v>
      </c>
      <c r="D261" s="54" t="n">
        <v>379</v>
      </c>
      <c r="E261" s="54" t="n">
        <v>395</v>
      </c>
      <c r="F261" s="65" t="n">
        <f aca="false">IF(E261="","",D261-E261)</f>
        <v>-16</v>
      </c>
      <c r="G261" s="54" t="n">
        <v>338</v>
      </c>
      <c r="H261" s="54" t="n">
        <v>387</v>
      </c>
      <c r="I261" s="65" t="n">
        <f aca="false">IF(H261="","",G261-H261)</f>
        <v>-49</v>
      </c>
      <c r="J261" s="55" t="n">
        <f aca="false">IF(OR(D261="",D261+G261=0),"",D261/(D261+G261))</f>
        <v>0.528591352859135</v>
      </c>
      <c r="K261" s="55" t="n">
        <f aca="false">IF(E261="","",E261/(E261+H261))</f>
        <v>0.505115089514067</v>
      </c>
      <c r="L261" s="66" t="n">
        <f aca="false">IF(OR(K261="",J261=""),"",(J261-K261)*100)</f>
        <v>2.34762633450688</v>
      </c>
      <c r="M261" s="36" t="n">
        <v>3.8996591139679</v>
      </c>
      <c r="N261" s="36" t="n">
        <v>2.06812190543644</v>
      </c>
      <c r="O261" s="36" t="n">
        <f aca="false">SQRT(M261^2+N261^2)</f>
        <v>4.41412159108683</v>
      </c>
      <c r="P261" s="55" t="n">
        <f aca="false">IF(J261="","",MAX(0,J261-1.96*O261/100))</f>
        <v>0.442074569673833</v>
      </c>
      <c r="Q261" s="55" t="n">
        <f aca="false">IF(J261="","",MIN(1,J261+1.96*O261/100))</f>
        <v>0.615108136044437</v>
      </c>
      <c r="R261" s="32" t="str">
        <f aca="false">IF(L261="","",IF(ABS(L261)&lt;=O261,"Yes","No"))</f>
        <v>Yes</v>
      </c>
      <c r="S261" s="32" t="str">
        <f aca="false">IF(L261="","",IF(ABS(L261)&lt;=1.96*O261,"Yes","No"))</f>
        <v>Yes</v>
      </c>
      <c r="T261" s="54" t="n">
        <f aca="false">IF(D261="","",ROUND(SQRT(((D261+G261)*O261/100)^2+(J261*(D261+G261)*0.07897)^2),0))</f>
        <v>44</v>
      </c>
      <c r="U261" s="32"/>
    </row>
    <row r="262" customFormat="false" ht="15" hidden="false" customHeight="false" outlineLevel="0" collapsed="false">
      <c r="A262" s="32" t="s">
        <v>386</v>
      </c>
      <c r="B262" s="32" t="s">
        <v>419</v>
      </c>
      <c r="C262" s="32" t="s">
        <v>436</v>
      </c>
      <c r="D262" s="54" t="n">
        <v>365</v>
      </c>
      <c r="E262" s="54" t="n">
        <v>407</v>
      </c>
      <c r="F262" s="65" t="n">
        <f aca="false">IF(E262="","",D262-E262)</f>
        <v>-42</v>
      </c>
      <c r="G262" s="54" t="n">
        <v>318</v>
      </c>
      <c r="H262" s="54" t="n">
        <v>347</v>
      </c>
      <c r="I262" s="65" t="n">
        <f aca="false">IF(H262="","",G262-H262)</f>
        <v>-29</v>
      </c>
      <c r="J262" s="55" t="n">
        <f aca="false">IF(OR(D262="",D262+G262=0),"",D262/(D262+G262))</f>
        <v>0.534407027818448</v>
      </c>
      <c r="K262" s="55" t="n">
        <f aca="false">IF(E262="","",E262/(E262+H262))</f>
        <v>0.539787798408488</v>
      </c>
      <c r="L262" s="66" t="n">
        <f aca="false">IF(OR(K262="",J262=""),"",(J262-K262)*100)</f>
        <v>-0.538077059004005</v>
      </c>
      <c r="M262" s="36" t="n">
        <v>3.8996591139679</v>
      </c>
      <c r="N262" s="36" t="n">
        <v>2.06812190543644</v>
      </c>
      <c r="O262" s="36" t="n">
        <f aca="false">SQRT(M262^2+N262^2)</f>
        <v>4.41412159108683</v>
      </c>
      <c r="P262" s="55" t="n">
        <f aca="false">IF(J262="","",MAX(0,J262-1.96*O262/100))</f>
        <v>0.447890244633146</v>
      </c>
      <c r="Q262" s="55" t="n">
        <f aca="false">IF(J262="","",MIN(1,J262+1.96*O262/100))</f>
        <v>0.62092381100375</v>
      </c>
      <c r="R262" s="32" t="str">
        <f aca="false">IF(L262="","",IF(ABS(L262)&lt;=O262,"Yes","No"))</f>
        <v>Yes</v>
      </c>
      <c r="S262" s="32" t="str">
        <f aca="false">IF(L262="","",IF(ABS(L262)&lt;=1.96*O262,"Yes","No"))</f>
        <v>Yes</v>
      </c>
      <c r="T262" s="54" t="n">
        <f aca="false">IF(D262="","",ROUND(SQRT(((D262+G262)*O262/100)^2+(J262*(D262+G262)*0.07897)^2),0))</f>
        <v>42</v>
      </c>
      <c r="U262" s="32"/>
    </row>
    <row r="263" customFormat="false" ht="15" hidden="false" customHeight="false" outlineLevel="0" collapsed="false">
      <c r="A263" s="32" t="s">
        <v>386</v>
      </c>
      <c r="B263" s="32" t="s">
        <v>437</v>
      </c>
      <c r="C263" s="32" t="s">
        <v>438</v>
      </c>
      <c r="D263" s="54" t="n">
        <v>615</v>
      </c>
      <c r="E263" s="54" t="n">
        <v>730</v>
      </c>
      <c r="F263" s="65" t="n">
        <f aca="false">IF(E263="","",D263-E263)</f>
        <v>-115</v>
      </c>
      <c r="G263" s="54" t="n">
        <v>1023</v>
      </c>
      <c r="H263" s="54" t="n">
        <v>1145</v>
      </c>
      <c r="I263" s="65" t="n">
        <f aca="false">IF(H263="","",G263-H263)</f>
        <v>-122</v>
      </c>
      <c r="J263" s="55" t="n">
        <f aca="false">IF(OR(D263="",D263+G263=0),"",D263/(D263+G263))</f>
        <v>0.375457875457875</v>
      </c>
      <c r="K263" s="55" t="n">
        <f aca="false">IF(E263="","",E263/(E263+H263))</f>
        <v>0.389333333333333</v>
      </c>
      <c r="L263" s="66" t="n">
        <f aca="false">IF(OR(K263="",J263=""),"",(J263-K263)*100)</f>
        <v>-1.38754578754579</v>
      </c>
      <c r="M263" s="36" t="n">
        <v>3.13002569138266</v>
      </c>
      <c r="N263" s="36" t="n">
        <v>2.06812190543644</v>
      </c>
      <c r="O263" s="36" t="n">
        <f aca="false">SQRT(M263^2+N263^2)</f>
        <v>3.75155821552346</v>
      </c>
      <c r="P263" s="55" t="n">
        <f aca="false">IF(J263="","",MAX(0,J263-1.96*O263/100))</f>
        <v>0.301927334433616</v>
      </c>
      <c r="Q263" s="55" t="n">
        <f aca="false">IF(J263="","",MIN(1,J263+1.96*O263/100))</f>
        <v>0.448988416482135</v>
      </c>
      <c r="R263" s="32" t="str">
        <f aca="false">IF(L263="","",IF(ABS(L263)&lt;=O263,"Yes","No"))</f>
        <v>Yes</v>
      </c>
      <c r="S263" s="32" t="str">
        <f aca="false">IF(L263="","",IF(ABS(L263)&lt;=1.96*O263,"Yes","No"))</f>
        <v>Yes</v>
      </c>
      <c r="T263" s="54" t="n">
        <f aca="false">IF(D263="","",ROUND(SQRT(((D263+G263)*O263/100)^2+(J263*(D263+G263)*0.07933)^2),0))</f>
        <v>78</v>
      </c>
      <c r="U263" s="32"/>
    </row>
    <row r="264" customFormat="false" ht="15" hidden="false" customHeight="false" outlineLevel="0" collapsed="false">
      <c r="A264" s="32" t="s">
        <v>386</v>
      </c>
      <c r="B264" s="32" t="s">
        <v>437</v>
      </c>
      <c r="C264" s="32" t="s">
        <v>439</v>
      </c>
      <c r="D264" s="54" t="n">
        <v>545</v>
      </c>
      <c r="E264" s="54" t="n">
        <v>692</v>
      </c>
      <c r="F264" s="65" t="n">
        <f aca="false">IF(E264="","",D264-E264)</f>
        <v>-147</v>
      </c>
      <c r="G264" s="54" t="n">
        <v>848</v>
      </c>
      <c r="H264" s="54" t="n">
        <v>909</v>
      </c>
      <c r="I264" s="65" t="n">
        <f aca="false">IF(H264="","",G264-H264)</f>
        <v>-61</v>
      </c>
      <c r="J264" s="55" t="n">
        <f aca="false">IF(OR(D264="",D264+G264=0),"",D264/(D264+G264))</f>
        <v>0.391241923905241</v>
      </c>
      <c r="K264" s="55" t="n">
        <f aca="false">IF(E264="","",E264/(E264+H264))</f>
        <v>0.432229856339788</v>
      </c>
      <c r="L264" s="66" t="n">
        <f aca="false">IF(OR(K264="",J264=""),"",(J264-K264)*100)</f>
        <v>-4.09879324345471</v>
      </c>
      <c r="M264" s="36" t="n">
        <v>3.13002569138266</v>
      </c>
      <c r="N264" s="36" t="n">
        <v>2.06812190543644</v>
      </c>
      <c r="O264" s="36" t="n">
        <f aca="false">SQRT(M264^2+N264^2)</f>
        <v>3.75155821552346</v>
      </c>
      <c r="P264" s="55" t="n">
        <f aca="false">IF(J264="","",MAX(0,J264-1.96*O264/100))</f>
        <v>0.317711382880981</v>
      </c>
      <c r="Q264" s="55" t="n">
        <f aca="false">IF(J264="","",MIN(1,J264+1.96*O264/100))</f>
        <v>0.4647724649295</v>
      </c>
      <c r="R264" s="32" t="str">
        <f aca="false">IF(L264="","",IF(ABS(L264)&lt;=O264,"Yes","No"))</f>
        <v>No</v>
      </c>
      <c r="S264" s="32" t="str">
        <f aca="false">IF(L264="","",IF(ABS(L264)&lt;=1.96*O264,"Yes","No"))</f>
        <v>Yes</v>
      </c>
      <c r="T264" s="54" t="n">
        <f aca="false">IF(D264="","",ROUND(SQRT(((D264+G264)*O264/100)^2+(J264*(D264+G264)*0.07933)^2),0))</f>
        <v>68</v>
      </c>
      <c r="U264" s="32"/>
    </row>
    <row r="265" customFormat="false" ht="15" hidden="false" customHeight="false" outlineLevel="0" collapsed="false">
      <c r="A265" s="32" t="s">
        <v>386</v>
      </c>
      <c r="B265" s="32" t="s">
        <v>437</v>
      </c>
      <c r="C265" s="32" t="s">
        <v>440</v>
      </c>
      <c r="D265" s="54" t="n">
        <v>282</v>
      </c>
      <c r="E265" s="54" t="n">
        <v>315</v>
      </c>
      <c r="F265" s="65" t="n">
        <f aca="false">IF(E265="","",D265-E265)</f>
        <v>-33</v>
      </c>
      <c r="G265" s="54" t="n">
        <v>529</v>
      </c>
      <c r="H265" s="54" t="n">
        <v>608</v>
      </c>
      <c r="I265" s="65" t="n">
        <f aca="false">IF(H265="","",G265-H265)</f>
        <v>-79</v>
      </c>
      <c r="J265" s="55" t="n">
        <f aca="false">IF(OR(D265="",D265+G265=0),"",D265/(D265+G265))</f>
        <v>0.347718865598027</v>
      </c>
      <c r="K265" s="55" t="n">
        <f aca="false">IF(E265="","",E265/(E265+H265))</f>
        <v>0.341278439869989</v>
      </c>
      <c r="L265" s="66" t="n">
        <f aca="false">IF(OR(K265="",J265=""),"",(J265-K265)*100)</f>
        <v>0.644042572803794</v>
      </c>
      <c r="M265" s="36" t="n">
        <v>3.8996591139679</v>
      </c>
      <c r="N265" s="36" t="n">
        <v>2.06812190543644</v>
      </c>
      <c r="O265" s="36" t="n">
        <f aca="false">SQRT(M265^2+N265^2)</f>
        <v>4.41412159108683</v>
      </c>
      <c r="P265" s="55" t="n">
        <f aca="false">IF(J265="","",MAX(0,J265-1.96*O265/100))</f>
        <v>0.261202082412725</v>
      </c>
      <c r="Q265" s="55" t="n">
        <f aca="false">IF(J265="","",MIN(1,J265+1.96*O265/100))</f>
        <v>0.434235648783329</v>
      </c>
      <c r="R265" s="32" t="str">
        <f aca="false">IF(L265="","",IF(ABS(L265)&lt;=O265,"Yes","No"))</f>
        <v>Yes</v>
      </c>
      <c r="S265" s="32" t="str">
        <f aca="false">IF(L265="","",IF(ABS(L265)&lt;=1.96*O265,"Yes","No"))</f>
        <v>Yes</v>
      </c>
      <c r="T265" s="54" t="n">
        <f aca="false">IF(D265="","",ROUND(SQRT(((D265+G265)*O265/100)^2+(J265*(D265+G265)*0.07897)^2),0))</f>
        <v>42</v>
      </c>
      <c r="U265" s="32"/>
    </row>
    <row r="266" customFormat="false" ht="15" hidden="false" customHeight="false" outlineLevel="0" collapsed="false">
      <c r="A266" s="32" t="s">
        <v>386</v>
      </c>
      <c r="B266" s="32" t="s">
        <v>441</v>
      </c>
      <c r="C266" s="32" t="s">
        <v>441</v>
      </c>
      <c r="D266" s="54" t="n">
        <v>23</v>
      </c>
      <c r="E266" s="54" t="n">
        <v>31</v>
      </c>
      <c r="F266" s="65" t="n">
        <f aca="false">IF(E266="","",D266-E266)</f>
        <v>-8</v>
      </c>
      <c r="G266" s="54" t="n">
        <v>46</v>
      </c>
      <c r="H266" s="54" t="n">
        <v>55</v>
      </c>
      <c r="I266" s="65" t="n">
        <f aca="false">IF(H266="","",G266-H266)</f>
        <v>-9</v>
      </c>
      <c r="J266" s="55" t="n">
        <f aca="false">IF(OR(D266="",D266+G266=0),"",D266/(D266+G266))</f>
        <v>0.333333333333333</v>
      </c>
      <c r="K266" s="55" t="n">
        <f aca="false">IF(E266="","",E266/(E266+H266))</f>
        <v>0.36046511627907</v>
      </c>
      <c r="L266" s="66" t="n">
        <f aca="false">IF(OR(K266="",J266=""),"",(J266-K266)*100)</f>
        <v>-2.71317829457364</v>
      </c>
      <c r="M266" s="36" t="n">
        <v>6.12439477701019</v>
      </c>
      <c r="N266" s="36" t="n">
        <v>2.06812190543644</v>
      </c>
      <c r="O266" s="36" t="n">
        <f aca="false">SQRT(M266^2+N266^2)</f>
        <v>6.46415807359441</v>
      </c>
      <c r="P266" s="55" t="n">
        <f aca="false">IF(J266="","",MAX(0,J266-1.96*O266/100))</f>
        <v>0.206635835090883</v>
      </c>
      <c r="Q266" s="55" t="n">
        <f aca="false">IF(J266="","",MIN(1,J266+1.96*O266/100))</f>
        <v>0.460030831575784</v>
      </c>
      <c r="R266" s="32" t="str">
        <f aca="false">IF(L266="","",IF(ABS(L266)&lt;=O266,"Yes","No"))</f>
        <v>Yes</v>
      </c>
      <c r="S266" s="32" t="str">
        <f aca="false">IF(L266="","",IF(ABS(L266)&lt;=1.96*O266,"Yes","No"))</f>
        <v>Yes</v>
      </c>
      <c r="T266" s="54" t="n">
        <f aca="false">IF(D266="","",ROUND(SQRT(((D266+G266)*O266/100)^2+(J266*(D266+G266)*0.12018)^2),0))</f>
        <v>5</v>
      </c>
      <c r="U266" s="32"/>
    </row>
    <row r="267" customFormat="false" ht="15" hidden="false" customHeight="false" outlineLevel="0" collapsed="false">
      <c r="A267" s="32" t="s">
        <v>386</v>
      </c>
      <c r="B267" s="32" t="s">
        <v>442</v>
      </c>
      <c r="C267" s="32" t="s">
        <v>443</v>
      </c>
      <c r="D267" s="54" t="n">
        <v>430</v>
      </c>
      <c r="E267" s="54" t="n">
        <v>551</v>
      </c>
      <c r="F267" s="65" t="n">
        <f aca="false">IF(E267="","",D267-E267)</f>
        <v>-121</v>
      </c>
      <c r="G267" s="54" t="n">
        <v>665</v>
      </c>
      <c r="H267" s="54" t="n">
        <v>740</v>
      </c>
      <c r="I267" s="65" t="n">
        <f aca="false">IF(H267="","",G267-H267)</f>
        <v>-75</v>
      </c>
      <c r="J267" s="55" t="n">
        <f aca="false">IF(OR(D267="",D267+G267=0),"",D267/(D267+G267))</f>
        <v>0.392694063926941</v>
      </c>
      <c r="K267" s="55" t="n">
        <f aca="false">IF(E267="","",E267/(E267+H267))</f>
        <v>0.426800929512006</v>
      </c>
      <c r="L267" s="66" t="n">
        <f aca="false">IF(OR(K267="",J267=""),"",(J267-K267)*100)</f>
        <v>-3.41068655850656</v>
      </c>
      <c r="M267" s="36" t="n">
        <v>3.13002569138266</v>
      </c>
      <c r="N267" s="36" t="n">
        <v>2.06812190543644</v>
      </c>
      <c r="O267" s="36" t="n">
        <f aca="false">SQRT(M267^2+N267^2)</f>
        <v>3.75155821552346</v>
      </c>
      <c r="P267" s="55" t="n">
        <f aca="false">IF(J267="","",MAX(0,J267-1.96*O267/100))</f>
        <v>0.319163522902681</v>
      </c>
      <c r="Q267" s="55" t="n">
        <f aca="false">IF(J267="","",MIN(1,J267+1.96*O267/100))</f>
        <v>0.4662246049512</v>
      </c>
      <c r="R267" s="32" t="str">
        <f aca="false">IF(L267="","",IF(ABS(L267)&lt;=O267,"Yes","No"))</f>
        <v>Yes</v>
      </c>
      <c r="S267" s="32" t="str">
        <f aca="false">IF(L267="","",IF(ABS(L267)&lt;=1.96*O267,"Yes","No"))</f>
        <v>Yes</v>
      </c>
      <c r="T267" s="54" t="n">
        <f aca="false">IF(D267="","",ROUND(SQRT(((D267+G267)*O267/100)^2+(J267*(D267+G267)*0.07933)^2),0))</f>
        <v>53</v>
      </c>
      <c r="U267" s="32"/>
    </row>
    <row r="268" customFormat="false" ht="15" hidden="false" customHeight="false" outlineLevel="0" collapsed="false">
      <c r="A268" s="32" t="s">
        <v>386</v>
      </c>
      <c r="B268" s="32" t="s">
        <v>442</v>
      </c>
      <c r="C268" s="32" t="s">
        <v>444</v>
      </c>
      <c r="D268" s="54" t="n">
        <v>504</v>
      </c>
      <c r="E268" s="54" t="n">
        <v>558</v>
      </c>
      <c r="F268" s="65" t="n">
        <f aca="false">IF(E268="","",D268-E268)</f>
        <v>-54</v>
      </c>
      <c r="G268" s="54" t="n">
        <v>658</v>
      </c>
      <c r="H268" s="54" t="n">
        <v>668</v>
      </c>
      <c r="I268" s="65" t="n">
        <f aca="false">IF(H268="","",G268-H268)</f>
        <v>-10</v>
      </c>
      <c r="J268" s="55" t="n">
        <f aca="false">IF(OR(D268="",D268+G268=0),"",D268/(D268+G268))</f>
        <v>0.433734939759036</v>
      </c>
      <c r="K268" s="55" t="n">
        <f aca="false">IF(E268="","",E268/(E268+H268))</f>
        <v>0.455138662316476</v>
      </c>
      <c r="L268" s="66" t="n">
        <f aca="false">IF(OR(K268="",J268=""),"",(J268-K268)*100)</f>
        <v>-2.14037225574402</v>
      </c>
      <c r="M268" s="36" t="n">
        <v>3.13002569138266</v>
      </c>
      <c r="N268" s="36" t="n">
        <v>2.06812190543644</v>
      </c>
      <c r="O268" s="36" t="n">
        <f aca="false">SQRT(M268^2+N268^2)</f>
        <v>3.75155821552346</v>
      </c>
      <c r="P268" s="55" t="n">
        <f aca="false">IF(J268="","",MAX(0,J268-1.96*O268/100))</f>
        <v>0.360204398734776</v>
      </c>
      <c r="Q268" s="55" t="n">
        <f aca="false">IF(J268="","",MIN(1,J268+1.96*O268/100))</f>
        <v>0.507265480783296</v>
      </c>
      <c r="R268" s="32" t="str">
        <f aca="false">IF(L268="","",IF(ABS(L268)&lt;=O268,"Yes","No"))</f>
        <v>Yes</v>
      </c>
      <c r="S268" s="32" t="str">
        <f aca="false">IF(L268="","",IF(ABS(L268)&lt;=1.96*O268,"Yes","No"))</f>
        <v>Yes</v>
      </c>
      <c r="T268" s="54" t="n">
        <f aca="false">IF(D268="","",ROUND(SQRT(((D268+G268)*O268/100)^2+(J268*(D268+G268)*0.07933)^2),0))</f>
        <v>59</v>
      </c>
      <c r="U268" s="32"/>
    </row>
    <row r="269" customFormat="false" ht="15" hidden="false" customHeight="false" outlineLevel="0" collapsed="false">
      <c r="A269" s="32" t="s">
        <v>386</v>
      </c>
      <c r="B269" s="32" t="s">
        <v>445</v>
      </c>
      <c r="C269" s="32" t="s">
        <v>445</v>
      </c>
      <c r="D269" s="54" t="n">
        <v>127</v>
      </c>
      <c r="E269" s="54" t="n">
        <v>137</v>
      </c>
      <c r="F269" s="65" t="n">
        <f aca="false">IF(E269="","",D269-E269)</f>
        <v>-10</v>
      </c>
      <c r="G269" s="54" t="n">
        <v>221</v>
      </c>
      <c r="H269" s="54" t="n">
        <v>214</v>
      </c>
      <c r="I269" s="65" t="n">
        <f aca="false">IF(H269="","",G269-H269)</f>
        <v>7</v>
      </c>
      <c r="J269" s="55" t="n">
        <f aca="false">IF(OR(D269="",D269+G269=0),"",D269/(D269+G269))</f>
        <v>0.364942528735632</v>
      </c>
      <c r="K269" s="55" t="n">
        <f aca="false">IF(E269="","",E269/(E269+H269))</f>
        <v>0.39031339031339</v>
      </c>
      <c r="L269" s="66" t="n">
        <f aca="false">IF(OR(K269="",J269=""),"",(J269-K269)*100)</f>
        <v>-2.53708615777581</v>
      </c>
      <c r="M269" s="36" t="n">
        <v>6.12439477701019</v>
      </c>
      <c r="N269" s="36" t="n">
        <v>2.06812190543644</v>
      </c>
      <c r="O269" s="36" t="n">
        <f aca="false">SQRT(M269^2+N269^2)</f>
        <v>6.46415807359441</v>
      </c>
      <c r="P269" s="55" t="n">
        <f aca="false">IF(J269="","",MAX(0,J269-1.96*O269/100))</f>
        <v>0.238245030493182</v>
      </c>
      <c r="Q269" s="55" t="n">
        <f aca="false">IF(J269="","",MIN(1,J269+1.96*O269/100))</f>
        <v>0.491640026978083</v>
      </c>
      <c r="R269" s="32" t="str">
        <f aca="false">IF(L269="","",IF(ABS(L269)&lt;=O269,"Yes","No"))</f>
        <v>Yes</v>
      </c>
      <c r="S269" s="32" t="str">
        <f aca="false">IF(L269="","",IF(ABS(L269)&lt;=1.96*O269,"Yes","No"))</f>
        <v>Yes</v>
      </c>
      <c r="T269" s="54" t="n">
        <f aca="false">IF(D269="","",ROUND(SQRT(((D269+G269)*O269/100)^2+(J269*(D269+G269)*0.12018)^2),0))</f>
        <v>27</v>
      </c>
      <c r="U269" s="32"/>
    </row>
    <row r="270" customFormat="false" ht="15" hidden="false" customHeight="false" outlineLevel="0" collapsed="false">
      <c r="A270" s="32" t="s">
        <v>386</v>
      </c>
      <c r="B270" s="32" t="s">
        <v>446</v>
      </c>
      <c r="C270" s="32" t="s">
        <v>447</v>
      </c>
      <c r="D270" s="54" t="n">
        <v>215</v>
      </c>
      <c r="E270" s="54"/>
      <c r="F270" s="65" t="str">
        <f aca="false">IF(E270="","",D270-E270)</f>
        <v/>
      </c>
      <c r="G270" s="54" t="n">
        <v>89</v>
      </c>
      <c r="H270" s="54"/>
      <c r="I270" s="65" t="str">
        <f aca="false">IF(H270="","",G270-H270)</f>
        <v/>
      </c>
      <c r="J270" s="55" t="n">
        <f aca="false">IF(OR(D270="",D270+G270=0),"",D270/(D270+G270))</f>
        <v>0.707236842105263</v>
      </c>
      <c r="K270" s="55" t="str">
        <f aca="false">IF(E270="","",E270/(E270+H270))</f>
        <v/>
      </c>
      <c r="L270" s="66" t="str">
        <f aca="false">IF(OR(K270="",J270=""),"",(J270-K270)*100)</f>
        <v/>
      </c>
      <c r="M270" s="36" t="n">
        <v>6.12439477701019</v>
      </c>
      <c r="N270" s="36" t="n">
        <v>2.06812190543644</v>
      </c>
      <c r="O270" s="36" t="n">
        <f aca="false">SQRT(M270^2+N270^2)</f>
        <v>6.46415807359441</v>
      </c>
      <c r="P270" s="55" t="n">
        <f aca="false">IF(J270="","",MAX(0,J270-1.96*O270/100))</f>
        <v>0.580539343862813</v>
      </c>
      <c r="Q270" s="55" t="n">
        <f aca="false">IF(J270="","",MIN(1,J270+1.96*O270/100))</f>
        <v>0.833934340347714</v>
      </c>
      <c r="R270" s="32" t="str">
        <f aca="false">IF(L270="","",IF(ABS(L270)&lt;=O270,"Yes","No"))</f>
        <v/>
      </c>
      <c r="S270" s="32" t="str">
        <f aca="false">IF(L270="","",IF(ABS(L270)&lt;=1.96*O270,"Yes","No"))</f>
        <v/>
      </c>
      <c r="T270" s="54" t="n">
        <f aca="false">IF(D270="","",ROUND(SQRT(((D270+G270)*O270/100)^2+(J270*(D270+G270)*0.12018)^2),0))</f>
        <v>32</v>
      </c>
      <c r="U270" s="32" t="s">
        <v>735</v>
      </c>
    </row>
    <row r="271" customFormat="false" ht="15" hidden="false" customHeight="false" outlineLevel="0" collapsed="false">
      <c r="A271" s="32" t="s">
        <v>386</v>
      </c>
      <c r="B271" s="32" t="s">
        <v>446</v>
      </c>
      <c r="C271" s="32" t="s">
        <v>448</v>
      </c>
      <c r="D271" s="54" t="n">
        <v>334</v>
      </c>
      <c r="E271" s="54" t="n">
        <v>329</v>
      </c>
      <c r="F271" s="65" t="n">
        <f aca="false">IF(E271="","",D271-E271)</f>
        <v>5</v>
      </c>
      <c r="G271" s="54" t="n">
        <v>138</v>
      </c>
      <c r="H271" s="54" t="n">
        <v>127</v>
      </c>
      <c r="I271" s="65" t="n">
        <f aca="false">IF(H271="","",G271-H271)</f>
        <v>11</v>
      </c>
      <c r="J271" s="55" t="n">
        <f aca="false">IF(OR(D271="",D271+G271=0),"",D271/(D271+G271))</f>
        <v>0.707627118644068</v>
      </c>
      <c r="K271" s="55" t="n">
        <f aca="false">IF(E271="","",E271/(E271+H271))</f>
        <v>0.721491228070175</v>
      </c>
      <c r="L271" s="66" t="n">
        <f aca="false">IF(OR(K271="",J271=""),"",(J271-K271)*100)</f>
        <v>-1.38641094261076</v>
      </c>
      <c r="M271" s="36" t="n">
        <v>6.12439477701019</v>
      </c>
      <c r="N271" s="36" t="n">
        <v>2.06812190543644</v>
      </c>
      <c r="O271" s="36" t="n">
        <f aca="false">SQRT(M271^2+N271^2)</f>
        <v>6.46415807359441</v>
      </c>
      <c r="P271" s="55" t="n">
        <f aca="false">IF(J271="","",MAX(0,J271-1.96*O271/100))</f>
        <v>0.580929620401617</v>
      </c>
      <c r="Q271" s="55" t="n">
        <f aca="false">IF(J271="","",MIN(1,J271+1.96*O271/100))</f>
        <v>0.834324616886518</v>
      </c>
      <c r="R271" s="32" t="str">
        <f aca="false">IF(L271="","",IF(ABS(L271)&lt;=O271,"Yes","No"))</f>
        <v>Yes</v>
      </c>
      <c r="S271" s="32" t="str">
        <f aca="false">IF(L271="","",IF(ABS(L271)&lt;=1.96*O271,"Yes","No"))</f>
        <v>Yes</v>
      </c>
      <c r="T271" s="54" t="n">
        <f aca="false">IF(D271="","",ROUND(SQRT(((D271+G271)*O271/100)^2+(J271*(D271+G271)*0.12018)^2),0))</f>
        <v>50</v>
      </c>
      <c r="U271" s="32"/>
    </row>
    <row r="272" customFormat="false" ht="15" hidden="false" customHeight="false" outlineLevel="0" collapsed="false">
      <c r="A272" s="32" t="s">
        <v>386</v>
      </c>
      <c r="B272" s="32" t="s">
        <v>446</v>
      </c>
      <c r="C272" s="32" t="s">
        <v>449</v>
      </c>
      <c r="D272" s="54" t="n">
        <v>340</v>
      </c>
      <c r="E272" s="54" t="n">
        <v>372</v>
      </c>
      <c r="F272" s="65" t="n">
        <f aca="false">IF(E272="","",D272-E272)</f>
        <v>-32</v>
      </c>
      <c r="G272" s="54" t="n">
        <v>127</v>
      </c>
      <c r="H272" s="54" t="n">
        <v>118</v>
      </c>
      <c r="I272" s="65" t="n">
        <f aca="false">IF(H272="","",G272-H272)</f>
        <v>9</v>
      </c>
      <c r="J272" s="55" t="n">
        <f aca="false">IF(OR(D272="",D272+G272=0),"",D272/(D272+G272))</f>
        <v>0.728051391862955</v>
      </c>
      <c r="K272" s="55" t="n">
        <f aca="false">IF(E272="","",E272/(E272+H272))</f>
        <v>0.759183673469388</v>
      </c>
      <c r="L272" s="66" t="n">
        <f aca="false">IF(OR(K272="",J272=""),"",(J272-K272)*100)</f>
        <v>-3.11322816064328</v>
      </c>
      <c r="M272" s="36" t="n">
        <v>6.12439477701019</v>
      </c>
      <c r="N272" s="36" t="n">
        <v>2.06812190543644</v>
      </c>
      <c r="O272" s="36" t="n">
        <f aca="false">SQRT(M272^2+N272^2)</f>
        <v>6.46415807359441</v>
      </c>
      <c r="P272" s="55" t="n">
        <f aca="false">IF(J272="","",MAX(0,J272-1.96*O272/100))</f>
        <v>0.601353893620505</v>
      </c>
      <c r="Q272" s="55" t="n">
        <f aca="false">IF(J272="","",MIN(1,J272+1.96*O272/100))</f>
        <v>0.854748890105405</v>
      </c>
      <c r="R272" s="32" t="str">
        <f aca="false">IF(L272="","",IF(ABS(L272)&lt;=O272,"Yes","No"))</f>
        <v>Yes</v>
      </c>
      <c r="S272" s="32" t="str">
        <f aca="false">IF(L272="","",IF(ABS(L272)&lt;=1.96*O272,"Yes","No"))</f>
        <v>Yes</v>
      </c>
      <c r="T272" s="54" t="n">
        <f aca="false">IF(D272="","",ROUND(SQRT(((D272+G272)*O272/100)^2+(J272*(D272+G272)*0.12018)^2),0))</f>
        <v>51</v>
      </c>
      <c r="U272" s="32"/>
    </row>
    <row r="273" customFormat="false" ht="15" hidden="false" customHeight="false" outlineLevel="0" collapsed="false">
      <c r="A273" s="32" t="s">
        <v>386</v>
      </c>
      <c r="B273" s="32" t="s">
        <v>446</v>
      </c>
      <c r="C273" s="32" t="s">
        <v>450</v>
      </c>
      <c r="D273" s="54" t="n">
        <v>588</v>
      </c>
      <c r="E273" s="54" t="n">
        <v>665</v>
      </c>
      <c r="F273" s="65" t="n">
        <f aca="false">IF(E273="","",D273-E273)</f>
        <v>-77</v>
      </c>
      <c r="G273" s="54" t="n">
        <v>231</v>
      </c>
      <c r="H273" s="54" t="n">
        <v>201</v>
      </c>
      <c r="I273" s="65" t="n">
        <f aca="false">IF(H273="","",G273-H273)</f>
        <v>30</v>
      </c>
      <c r="J273" s="55" t="n">
        <f aca="false">IF(OR(D273="",D273+G273=0),"",D273/(D273+G273))</f>
        <v>0.717948717948718</v>
      </c>
      <c r="K273" s="55" t="n">
        <f aca="false">IF(E273="","",E273/(E273+H273))</f>
        <v>0.767898383371825</v>
      </c>
      <c r="L273" s="66" t="n">
        <f aca="false">IF(OR(K273="",J273=""),"",(J273-K273)*100)</f>
        <v>-4.99496654231065</v>
      </c>
      <c r="M273" s="36" t="n">
        <v>3.8996591139679</v>
      </c>
      <c r="N273" s="36" t="n">
        <v>2.06812190543644</v>
      </c>
      <c r="O273" s="36" t="n">
        <f aca="false">SQRT(M273^2+N273^2)</f>
        <v>4.41412159108683</v>
      </c>
      <c r="P273" s="55" t="n">
        <f aca="false">IF(J273="","",MAX(0,J273-1.96*O273/100))</f>
        <v>0.631431934763416</v>
      </c>
      <c r="Q273" s="55" t="n">
        <f aca="false">IF(J273="","",MIN(1,J273+1.96*O273/100))</f>
        <v>0.80446550113402</v>
      </c>
      <c r="R273" s="32" t="str">
        <f aca="false">IF(L273="","",IF(ABS(L273)&lt;=O273,"Yes","No"))</f>
        <v>No</v>
      </c>
      <c r="S273" s="32" t="str">
        <f aca="false">IF(L273="","",IF(ABS(L273)&lt;=1.96*O273,"Yes","No"))</f>
        <v>Yes</v>
      </c>
      <c r="T273" s="54" t="n">
        <f aca="false">IF(D273="","",ROUND(SQRT(((D273+G273)*O273/100)^2+(J273*(D273+G273)*0.07897)^2),0))</f>
        <v>59</v>
      </c>
      <c r="U273" s="32"/>
    </row>
    <row r="274" customFormat="false" ht="15" hidden="false" customHeight="false" outlineLevel="0" collapsed="false">
      <c r="A274" s="32" t="s">
        <v>386</v>
      </c>
      <c r="B274" s="32" t="s">
        <v>446</v>
      </c>
      <c r="C274" s="32" t="s">
        <v>451</v>
      </c>
      <c r="D274" s="54" t="n">
        <v>184</v>
      </c>
      <c r="E274" s="54" t="n">
        <v>460</v>
      </c>
      <c r="F274" s="65" t="n">
        <f aca="false">IF(E274="","",D274-E274)</f>
        <v>-276</v>
      </c>
      <c r="G274" s="54" t="n">
        <v>53</v>
      </c>
      <c r="H274" s="54" t="n">
        <v>76</v>
      </c>
      <c r="I274" s="65" t="n">
        <f aca="false">IF(H274="","",G274-H274)</f>
        <v>-23</v>
      </c>
      <c r="J274" s="55" t="n">
        <f aca="false">IF(OR(D274="",D274+G274=0),"",D274/(D274+G274))</f>
        <v>0.776371308016878</v>
      </c>
      <c r="K274" s="55" t="n">
        <f aca="false">IF(E274="","",E274/(E274+H274))</f>
        <v>0.858208955223881</v>
      </c>
      <c r="L274" s="66" t="n">
        <f aca="false">IF(OR(K274="",J274=""),"",(J274-K274)*100)</f>
        <v>-8.1837647207003</v>
      </c>
      <c r="M274" s="36" t="n">
        <v>6.12439477701019</v>
      </c>
      <c r="N274" s="36" t="n">
        <v>2.06812190543644</v>
      </c>
      <c r="O274" s="36" t="n">
        <f aca="false">SQRT(M274^2+N274^2)</f>
        <v>6.46415807359441</v>
      </c>
      <c r="P274" s="55" t="n">
        <f aca="false">IF(J274="","",MAX(0,J274-1.96*O274/100))</f>
        <v>0.649673809774427</v>
      </c>
      <c r="Q274" s="55" t="n">
        <f aca="false">IF(J274="","",MIN(1,J274+1.96*O274/100))</f>
        <v>0.903068806259328</v>
      </c>
      <c r="R274" s="32" t="str">
        <f aca="false">IF(L274="","",IF(ABS(L274)&lt;=O274,"Yes","No"))</f>
        <v>No</v>
      </c>
      <c r="S274" s="32" t="str">
        <f aca="false">IF(L274="","",IF(ABS(L274)&lt;=1.96*O274,"Yes","No"))</f>
        <v>Yes</v>
      </c>
      <c r="T274" s="54" t="n">
        <f aca="false">IF(D274="","",ROUND(SQRT(((D274+G274)*O274/100)^2+(J274*(D274+G274)*0.12018)^2),0))</f>
        <v>27</v>
      </c>
      <c r="U274" s="32"/>
    </row>
    <row r="275" customFormat="false" ht="15" hidden="false" customHeight="false" outlineLevel="0" collapsed="false">
      <c r="A275" s="32" t="s">
        <v>386</v>
      </c>
      <c r="B275" s="32" t="s">
        <v>446</v>
      </c>
      <c r="C275" s="32" t="s">
        <v>452</v>
      </c>
      <c r="D275" s="54" t="n">
        <v>462</v>
      </c>
      <c r="E275" s="54" t="n">
        <v>507</v>
      </c>
      <c r="F275" s="65" t="n">
        <f aca="false">IF(E275="","",D275-E275)</f>
        <v>-45</v>
      </c>
      <c r="G275" s="54" t="n">
        <v>198</v>
      </c>
      <c r="H275" s="54" t="n">
        <v>172</v>
      </c>
      <c r="I275" s="65" t="n">
        <f aca="false">IF(H275="","",G275-H275)</f>
        <v>26</v>
      </c>
      <c r="J275" s="55" t="n">
        <f aca="false">IF(OR(D275="",D275+G275=0),"",D275/(D275+G275))</f>
        <v>0.7</v>
      </c>
      <c r="K275" s="55" t="n">
        <f aca="false">IF(E275="","",E275/(E275+H275))</f>
        <v>0.746686303387334</v>
      </c>
      <c r="L275" s="66" t="n">
        <f aca="false">IF(OR(K275="",J275=""),"",(J275-K275)*100)</f>
        <v>-4.66863033873344</v>
      </c>
      <c r="M275" s="36" t="n">
        <v>3.8996591139679</v>
      </c>
      <c r="N275" s="36" t="n">
        <v>2.06812190543644</v>
      </c>
      <c r="O275" s="36" t="n">
        <f aca="false">SQRT(M275^2+N275^2)</f>
        <v>4.41412159108683</v>
      </c>
      <c r="P275" s="55" t="n">
        <f aca="false">IF(J275="","",MAX(0,J275-1.96*O275/100))</f>
        <v>0.613483216814698</v>
      </c>
      <c r="Q275" s="55" t="n">
        <f aca="false">IF(J275="","",MIN(1,J275+1.96*O275/100))</f>
        <v>0.786516783185302</v>
      </c>
      <c r="R275" s="32" t="str">
        <f aca="false">IF(L275="","",IF(ABS(L275)&lt;=O275,"Yes","No"))</f>
        <v>No</v>
      </c>
      <c r="S275" s="32" t="str">
        <f aca="false">IF(L275="","",IF(ABS(L275)&lt;=1.96*O275,"Yes","No"))</f>
        <v>Yes</v>
      </c>
      <c r="T275" s="54" t="n">
        <f aca="false">IF(D275="","",ROUND(SQRT(((D275+G275)*O275/100)^2+(J275*(D275+G275)*0.07897)^2),0))</f>
        <v>47</v>
      </c>
      <c r="U275" s="32"/>
    </row>
    <row r="276" customFormat="false" ht="15" hidden="false" customHeight="false" outlineLevel="0" collapsed="false">
      <c r="A276" s="32" t="s">
        <v>386</v>
      </c>
      <c r="B276" s="32" t="s">
        <v>446</v>
      </c>
      <c r="C276" s="32" t="s">
        <v>453</v>
      </c>
      <c r="D276" s="54" t="n">
        <v>337</v>
      </c>
      <c r="E276" s="54" t="n">
        <v>364</v>
      </c>
      <c r="F276" s="65" t="n">
        <f aca="false">IF(E276="","",D276-E276)</f>
        <v>-27</v>
      </c>
      <c r="G276" s="54" t="n">
        <v>152</v>
      </c>
      <c r="H276" s="54" t="n">
        <v>155</v>
      </c>
      <c r="I276" s="65" t="n">
        <f aca="false">IF(H276="","",G276-H276)</f>
        <v>-3</v>
      </c>
      <c r="J276" s="55" t="n">
        <f aca="false">IF(OR(D276="",D276+G276=0),"",D276/(D276+G276))</f>
        <v>0.689161554192229</v>
      </c>
      <c r="K276" s="55" t="n">
        <f aca="false">IF(E276="","",E276/(E276+H276))</f>
        <v>0.701348747591522</v>
      </c>
      <c r="L276" s="66" t="n">
        <f aca="false">IF(OR(K276="",J276=""),"",(J276-K276)*100)</f>
        <v>-1.21871933992931</v>
      </c>
      <c r="M276" s="36" t="n">
        <v>6.12439477701019</v>
      </c>
      <c r="N276" s="36" t="n">
        <v>2.06812190543644</v>
      </c>
      <c r="O276" s="36" t="n">
        <f aca="false">SQRT(M276^2+N276^2)</f>
        <v>6.46415807359441</v>
      </c>
      <c r="P276" s="55" t="n">
        <f aca="false">IF(J276="","",MAX(0,J276-1.96*O276/100))</f>
        <v>0.562464055949779</v>
      </c>
      <c r="Q276" s="55" t="n">
        <f aca="false">IF(J276="","",MIN(1,J276+1.96*O276/100))</f>
        <v>0.815859052434679</v>
      </c>
      <c r="R276" s="32" t="str">
        <f aca="false">IF(L276="","",IF(ABS(L276)&lt;=O276,"Yes","No"))</f>
        <v>Yes</v>
      </c>
      <c r="S276" s="32" t="str">
        <f aca="false">IF(L276="","",IF(ABS(L276)&lt;=1.96*O276,"Yes","No"))</f>
        <v>Yes</v>
      </c>
      <c r="T276" s="54" t="n">
        <f aca="false">IF(D276="","",ROUND(SQRT(((D276+G276)*O276/100)^2+(J276*(D276+G276)*0.12018)^2),0))</f>
        <v>51</v>
      </c>
      <c r="U276" s="32"/>
    </row>
    <row r="277" customFormat="false" ht="15" hidden="false" customHeight="false" outlineLevel="0" collapsed="false">
      <c r="A277" s="32" t="s">
        <v>386</v>
      </c>
      <c r="B277" s="32" t="s">
        <v>446</v>
      </c>
      <c r="C277" s="32" t="s">
        <v>454</v>
      </c>
      <c r="D277" s="54" t="n">
        <v>168</v>
      </c>
      <c r="E277" s="54" t="n">
        <v>154</v>
      </c>
      <c r="F277" s="65" t="n">
        <f aca="false">IF(E277="","",D277-E277)</f>
        <v>14</v>
      </c>
      <c r="G277" s="54" t="n">
        <v>62</v>
      </c>
      <c r="H277" s="54" t="n">
        <v>58</v>
      </c>
      <c r="I277" s="65" t="n">
        <f aca="false">IF(H277="","",G277-H277)</f>
        <v>4</v>
      </c>
      <c r="J277" s="55" t="n">
        <f aca="false">IF(OR(D277="",D277+G277=0),"",D277/(D277+G277))</f>
        <v>0.730434782608696</v>
      </c>
      <c r="K277" s="55" t="n">
        <f aca="false">IF(E277="","",E277/(E277+H277))</f>
        <v>0.726415094339623</v>
      </c>
      <c r="L277" s="66" t="n">
        <f aca="false">IF(OR(K277="",J277=""),"",(J277-K277)*100)</f>
        <v>0.401968826907306</v>
      </c>
      <c r="M277" s="36" t="n">
        <v>6.12439477701019</v>
      </c>
      <c r="N277" s="36" t="n">
        <v>2.06812190543644</v>
      </c>
      <c r="O277" s="36" t="n">
        <f aca="false">SQRT(M277^2+N277^2)</f>
        <v>6.46415807359441</v>
      </c>
      <c r="P277" s="55" t="n">
        <f aca="false">IF(J277="","",MAX(0,J277-1.96*O277/100))</f>
        <v>0.603737284366245</v>
      </c>
      <c r="Q277" s="55" t="n">
        <f aca="false">IF(J277="","",MIN(1,J277+1.96*O277/100))</f>
        <v>0.857132280851146</v>
      </c>
      <c r="R277" s="32" t="str">
        <f aca="false">IF(L277="","",IF(ABS(L277)&lt;=O277,"Yes","No"))</f>
        <v>Yes</v>
      </c>
      <c r="S277" s="32" t="str">
        <f aca="false">IF(L277="","",IF(ABS(L277)&lt;=1.96*O277,"Yes","No"))</f>
        <v>Yes</v>
      </c>
      <c r="T277" s="54" t="n">
        <f aca="false">IF(D277="","",ROUND(SQRT(((D277+G277)*O277/100)^2+(J277*(D277+G277)*0.12018)^2),0))</f>
        <v>25</v>
      </c>
      <c r="U277" s="32"/>
    </row>
    <row r="278" customFormat="false" ht="15" hidden="false" customHeight="false" outlineLevel="0" collapsed="false">
      <c r="A278" s="32" t="s">
        <v>386</v>
      </c>
      <c r="B278" s="32" t="s">
        <v>446</v>
      </c>
      <c r="C278" s="32" t="s">
        <v>455</v>
      </c>
      <c r="D278" s="54" t="n">
        <v>233</v>
      </c>
      <c r="E278" s="54" t="n">
        <v>245</v>
      </c>
      <c r="F278" s="65" t="n">
        <f aca="false">IF(E278="","",D278-E278)</f>
        <v>-12</v>
      </c>
      <c r="G278" s="54" t="n">
        <v>79</v>
      </c>
      <c r="H278" s="54" t="n">
        <v>79</v>
      </c>
      <c r="I278" s="65" t="n">
        <f aca="false">IF(H278="","",G278-H278)</f>
        <v>0</v>
      </c>
      <c r="J278" s="55" t="n">
        <f aca="false">IF(OR(D278="",D278+G278=0),"",D278/(D278+G278))</f>
        <v>0.746794871794872</v>
      </c>
      <c r="K278" s="55" t="n">
        <f aca="false">IF(E278="","",E278/(E278+H278))</f>
        <v>0.756172839506173</v>
      </c>
      <c r="L278" s="66" t="n">
        <f aca="false">IF(OR(K278="",J278=""),"",(J278-K278)*100)</f>
        <v>-0.937796771130106</v>
      </c>
      <c r="M278" s="36" t="n">
        <v>6.12439477701019</v>
      </c>
      <c r="N278" s="36" t="n">
        <v>2.06812190543644</v>
      </c>
      <c r="O278" s="36" t="n">
        <f aca="false">SQRT(M278^2+N278^2)</f>
        <v>6.46415807359441</v>
      </c>
      <c r="P278" s="55" t="n">
        <f aca="false">IF(J278="","",MAX(0,J278-1.96*O278/100))</f>
        <v>0.620097373552421</v>
      </c>
      <c r="Q278" s="55" t="n">
        <f aca="false">IF(J278="","",MIN(1,J278+1.96*O278/100))</f>
        <v>0.873492370037322</v>
      </c>
      <c r="R278" s="32" t="str">
        <f aca="false">IF(L278="","",IF(ABS(L278)&lt;=O278,"Yes","No"))</f>
        <v>Yes</v>
      </c>
      <c r="S278" s="32" t="str">
        <f aca="false">IF(L278="","",IF(ABS(L278)&lt;=1.96*O278,"Yes","No"))</f>
        <v>Yes</v>
      </c>
      <c r="T278" s="54" t="n">
        <f aca="false">IF(D278="","",ROUND(SQRT(((D278+G278)*O278/100)^2+(J278*(D278+G278)*0.12018)^2),0))</f>
        <v>35</v>
      </c>
      <c r="U278" s="32"/>
    </row>
    <row r="279" customFormat="false" ht="15" hidden="false" customHeight="false" outlineLevel="0" collapsed="false">
      <c r="A279" s="32" t="s">
        <v>386</v>
      </c>
      <c r="B279" s="32" t="s">
        <v>446</v>
      </c>
      <c r="C279" s="32" t="s">
        <v>456</v>
      </c>
      <c r="D279" s="54" t="n">
        <v>255</v>
      </c>
      <c r="E279" s="54" t="n">
        <v>262</v>
      </c>
      <c r="F279" s="65" t="n">
        <f aca="false">IF(E279="","",D279-E279)</f>
        <v>-7</v>
      </c>
      <c r="G279" s="54" t="n">
        <v>92</v>
      </c>
      <c r="H279" s="54" t="n">
        <v>82</v>
      </c>
      <c r="I279" s="65" t="n">
        <f aca="false">IF(H279="","",G279-H279)</f>
        <v>10</v>
      </c>
      <c r="J279" s="55" t="n">
        <f aca="false">IF(OR(D279="",D279+G279=0),"",D279/(D279+G279))</f>
        <v>0.734870317002882</v>
      </c>
      <c r="K279" s="55" t="n">
        <f aca="false">IF(E279="","",E279/(E279+H279))</f>
        <v>0.761627906976744</v>
      </c>
      <c r="L279" s="66" t="n">
        <f aca="false">IF(OR(K279="",J279=""),"",(J279-K279)*100)</f>
        <v>-2.67575899738624</v>
      </c>
      <c r="M279" s="36" t="n">
        <v>6.12439477701019</v>
      </c>
      <c r="N279" s="36" t="n">
        <v>2.06812190543644</v>
      </c>
      <c r="O279" s="36" t="n">
        <f aca="false">SQRT(M279^2+N279^2)</f>
        <v>6.46415807359441</v>
      </c>
      <c r="P279" s="55" t="n">
        <f aca="false">IF(J279="","",MAX(0,J279-1.96*O279/100))</f>
        <v>0.608172818760432</v>
      </c>
      <c r="Q279" s="55" t="n">
        <f aca="false">IF(J279="","",MIN(1,J279+1.96*O279/100))</f>
        <v>0.861567815245332</v>
      </c>
      <c r="R279" s="32" t="str">
        <f aca="false">IF(L279="","",IF(ABS(L279)&lt;=O279,"Yes","No"))</f>
        <v>Yes</v>
      </c>
      <c r="S279" s="32" t="str">
        <f aca="false">IF(L279="","",IF(ABS(L279)&lt;=1.96*O279,"Yes","No"))</f>
        <v>Yes</v>
      </c>
      <c r="T279" s="54" t="n">
        <f aca="false">IF(D279="","",ROUND(SQRT(((D279+G279)*O279/100)^2+(J279*(D279+G279)*0.12018)^2),0))</f>
        <v>38</v>
      </c>
      <c r="U279" s="32"/>
    </row>
    <row r="280" customFormat="false" ht="15" hidden="false" customHeight="false" outlineLevel="0" collapsed="false">
      <c r="A280" s="32" t="s">
        <v>386</v>
      </c>
      <c r="B280" s="32" t="s">
        <v>446</v>
      </c>
      <c r="C280" s="32" t="s">
        <v>457</v>
      </c>
      <c r="D280" s="54" t="n">
        <v>504</v>
      </c>
      <c r="E280" s="54"/>
      <c r="F280" s="65" t="str">
        <f aca="false">IF(E280="","",D280-E280)</f>
        <v/>
      </c>
      <c r="G280" s="54" t="n">
        <v>214</v>
      </c>
      <c r="H280" s="54"/>
      <c r="I280" s="65" t="str">
        <f aca="false">IF(H280="","",G280-H280)</f>
        <v/>
      </c>
      <c r="J280" s="55" t="n">
        <f aca="false">IF(OR(D280="",D280+G280=0),"",D280/(D280+G280))</f>
        <v>0.701949860724234</v>
      </c>
      <c r="K280" s="55" t="str">
        <f aca="false">IF(E280="","",E280/(E280+H280))</f>
        <v/>
      </c>
      <c r="L280" s="66" t="str">
        <f aca="false">IF(OR(K280="",J280=""),"",(J280-K280)*100)</f>
        <v/>
      </c>
      <c r="M280" s="36" t="n">
        <v>3.8996591139679</v>
      </c>
      <c r="N280" s="36" t="n">
        <v>2.06812190543644</v>
      </c>
      <c r="O280" s="36" t="n">
        <f aca="false">SQRT(M280^2+N280^2)</f>
        <v>4.41412159108683</v>
      </c>
      <c r="P280" s="55" t="n">
        <f aca="false">IF(J280="","",MAX(0,J280-1.96*O280/100))</f>
        <v>0.615433077538932</v>
      </c>
      <c r="Q280" s="55" t="n">
        <f aca="false">IF(J280="","",MIN(1,J280+1.96*O280/100))</f>
        <v>0.788466643909536</v>
      </c>
      <c r="R280" s="32" t="str">
        <f aca="false">IF(L280="","",IF(ABS(L280)&lt;=O280,"Yes","No"))</f>
        <v/>
      </c>
      <c r="S280" s="32" t="str">
        <f aca="false">IF(L280="","",IF(ABS(L280)&lt;=1.96*O280,"Yes","No"))</f>
        <v/>
      </c>
      <c r="T280" s="54" t="n">
        <f aca="false">IF(D280="","",ROUND(SQRT(((D280+G280)*O280/100)^2+(J280*(D280+G280)*0.07897)^2),0))</f>
        <v>51</v>
      </c>
      <c r="U280" s="32" t="s">
        <v>735</v>
      </c>
    </row>
    <row r="281" customFormat="false" ht="15" hidden="false" customHeight="false" outlineLevel="0" collapsed="false">
      <c r="A281" s="32" t="s">
        <v>386</v>
      </c>
      <c r="B281" s="32" t="s">
        <v>446</v>
      </c>
      <c r="C281" s="32" t="s">
        <v>458</v>
      </c>
      <c r="D281" s="54" t="n">
        <v>671</v>
      </c>
      <c r="E281" s="54" t="n">
        <v>643</v>
      </c>
      <c r="F281" s="65" t="n">
        <f aca="false">IF(E281="","",D281-E281)</f>
        <v>28</v>
      </c>
      <c r="G281" s="54" t="n">
        <v>262</v>
      </c>
      <c r="H281" s="54" t="n">
        <v>261</v>
      </c>
      <c r="I281" s="65" t="n">
        <f aca="false">IF(H281="","",G281-H281)</f>
        <v>1</v>
      </c>
      <c r="J281" s="55" t="n">
        <f aca="false">IF(OR(D281="",D281+G281=0),"",D281/(D281+G281))</f>
        <v>0.719185423365488</v>
      </c>
      <c r="K281" s="55" t="n">
        <f aca="false">IF(E281="","",E281/(E281+H281))</f>
        <v>0.711283185840708</v>
      </c>
      <c r="L281" s="66" t="n">
        <f aca="false">IF(OR(K281="",J281=""),"",(J281-K281)*100)</f>
        <v>0.79022375247797</v>
      </c>
      <c r="M281" s="36" t="n">
        <v>3.13002569138266</v>
      </c>
      <c r="N281" s="36" t="n">
        <v>2.06812190543644</v>
      </c>
      <c r="O281" s="36" t="n">
        <f aca="false">SQRT(M281^2+N281^2)</f>
        <v>3.75155821552346</v>
      </c>
      <c r="P281" s="55" t="n">
        <f aca="false">IF(J281="","",MAX(0,J281-1.96*O281/100))</f>
        <v>0.645654882341228</v>
      </c>
      <c r="Q281" s="55" t="n">
        <f aca="false">IF(J281="","",MIN(1,J281+1.96*O281/100))</f>
        <v>0.792715964389748</v>
      </c>
      <c r="R281" s="32" t="str">
        <f aca="false">IF(L281="","",IF(ABS(L281)&lt;=O281,"Yes","No"))</f>
        <v>Yes</v>
      </c>
      <c r="S281" s="32" t="str">
        <f aca="false">IF(L281="","",IF(ABS(L281)&lt;=1.96*O281,"Yes","No"))</f>
        <v>Yes</v>
      </c>
      <c r="T281" s="54" t="n">
        <f aca="false">IF(D281="","",ROUND(SQRT(((D281+G281)*O281/100)^2+(J281*(D281+G281)*0.07933)^2),0))</f>
        <v>64</v>
      </c>
      <c r="U281" s="32"/>
    </row>
    <row r="282" customFormat="false" ht="15" hidden="false" customHeight="false" outlineLevel="0" collapsed="false">
      <c r="A282" s="32" t="s">
        <v>386</v>
      </c>
      <c r="B282" s="32" t="s">
        <v>459</v>
      </c>
      <c r="C282" s="32" t="s">
        <v>460</v>
      </c>
      <c r="D282" s="54" t="n">
        <v>1045</v>
      </c>
      <c r="E282" s="54" t="n">
        <v>1089</v>
      </c>
      <c r="F282" s="65" t="n">
        <f aca="false">IF(E282="","",D282-E282)</f>
        <v>-44</v>
      </c>
      <c r="G282" s="54" t="n">
        <v>976</v>
      </c>
      <c r="H282" s="54" t="n">
        <v>1068</v>
      </c>
      <c r="I282" s="65" t="n">
        <f aca="false">IF(H282="","",G282-H282)</f>
        <v>-92</v>
      </c>
      <c r="J282" s="55" t="n">
        <f aca="false">IF(OR(D282="",D282+G282=0),"",D282/(D282+G282))</f>
        <v>0.517070757050965</v>
      </c>
      <c r="K282" s="55" t="n">
        <f aca="false">IF(E282="","",E282/(E282+H282))</f>
        <v>0.504867872044506</v>
      </c>
      <c r="L282" s="66" t="n">
        <f aca="false">IF(OR(K282="",J282=""),"",(J282-K282)*100)</f>
        <v>1.22028850064586</v>
      </c>
      <c r="M282" s="36" t="n">
        <v>3.13002569138266</v>
      </c>
      <c r="N282" s="36" t="n">
        <v>2.06812190543644</v>
      </c>
      <c r="O282" s="36" t="n">
        <f aca="false">SQRT(M282^2+N282^2)</f>
        <v>3.75155821552346</v>
      </c>
      <c r="P282" s="55" t="n">
        <f aca="false">IF(J282="","",MAX(0,J282-1.96*O282/100))</f>
        <v>0.443540216026705</v>
      </c>
      <c r="Q282" s="55" t="n">
        <f aca="false">IF(J282="","",MIN(1,J282+1.96*O282/100))</f>
        <v>0.590601298075225</v>
      </c>
      <c r="R282" s="32" t="str">
        <f aca="false">IF(L282="","",IF(ABS(L282)&lt;=O282,"Yes","No"))</f>
        <v>Yes</v>
      </c>
      <c r="S282" s="32" t="str">
        <f aca="false">IF(L282="","",IF(ABS(L282)&lt;=1.96*O282,"Yes","No"))</f>
        <v>Yes</v>
      </c>
      <c r="T282" s="54" t="n">
        <f aca="false">IF(D282="","",ROUND(SQRT(((D282+G282)*O282/100)^2+(J282*(D282+G282)*0.07933)^2),0))</f>
        <v>112</v>
      </c>
      <c r="U282" s="32"/>
    </row>
    <row r="283" customFormat="false" ht="15" hidden="false" customHeight="false" outlineLevel="0" collapsed="false">
      <c r="A283" s="32" t="s">
        <v>386</v>
      </c>
      <c r="B283" s="32" t="s">
        <v>459</v>
      </c>
      <c r="C283" s="32" t="s">
        <v>461</v>
      </c>
      <c r="D283" s="54" t="n">
        <v>513</v>
      </c>
      <c r="E283" s="54"/>
      <c r="F283" s="65" t="str">
        <f aca="false">IF(E283="","",D283-E283)</f>
        <v/>
      </c>
      <c r="G283" s="54" t="n">
        <v>491</v>
      </c>
      <c r="H283" s="54"/>
      <c r="I283" s="65" t="str">
        <f aca="false">IF(H283="","",G283-H283)</f>
        <v/>
      </c>
      <c r="J283" s="55" t="n">
        <f aca="false">IF(OR(D283="",D283+G283=0),"",D283/(D283+G283))</f>
        <v>0.510956175298805</v>
      </c>
      <c r="K283" s="55" t="str">
        <f aca="false">IF(E283="","",E283/(E283+H283))</f>
        <v/>
      </c>
      <c r="L283" s="66" t="str">
        <f aca="false">IF(OR(K283="",J283=""),"",(J283-K283)*100)</f>
        <v/>
      </c>
      <c r="M283" s="36" t="n">
        <v>3.13002569138266</v>
      </c>
      <c r="N283" s="36" t="n">
        <v>2.06812190543644</v>
      </c>
      <c r="O283" s="36" t="n">
        <f aca="false">SQRT(M283^2+N283^2)</f>
        <v>3.75155821552346</v>
      </c>
      <c r="P283" s="55" t="n">
        <f aca="false">IF(J283="","",MAX(0,J283-1.96*O283/100))</f>
        <v>0.437425634274545</v>
      </c>
      <c r="Q283" s="55" t="n">
        <f aca="false">IF(J283="","",MIN(1,J283+1.96*O283/100))</f>
        <v>0.584486716323065</v>
      </c>
      <c r="R283" s="32" t="str">
        <f aca="false">IF(L283="","",IF(ABS(L283)&lt;=O283,"Yes","No"))</f>
        <v/>
      </c>
      <c r="S283" s="32" t="str">
        <f aca="false">IF(L283="","",IF(ABS(L283)&lt;=1.96*O283,"Yes","No"))</f>
        <v/>
      </c>
      <c r="T283" s="54" t="n">
        <f aca="false">IF(D283="","",ROUND(SQRT(((D283+G283)*O283/100)^2+(J283*(D283+G283)*0.07933)^2),0))</f>
        <v>55</v>
      </c>
      <c r="U283" s="32" t="s">
        <v>735</v>
      </c>
    </row>
    <row r="284" customFormat="false" ht="15" hidden="false" customHeight="false" outlineLevel="0" collapsed="false">
      <c r="A284" s="32" t="s">
        <v>386</v>
      </c>
      <c r="B284" s="32" t="s">
        <v>459</v>
      </c>
      <c r="C284" s="32" t="s">
        <v>462</v>
      </c>
      <c r="D284" s="54" t="n">
        <v>560</v>
      </c>
      <c r="E284" s="54"/>
      <c r="F284" s="65" t="str">
        <f aca="false">IF(E284="","",D284-E284)</f>
        <v/>
      </c>
      <c r="G284" s="54" t="n">
        <v>464</v>
      </c>
      <c r="H284" s="54"/>
      <c r="I284" s="65" t="str">
        <f aca="false">IF(H284="","",G284-H284)</f>
        <v/>
      </c>
      <c r="J284" s="55" t="n">
        <f aca="false">IF(OR(D284="",D284+G284=0),"",D284/(D284+G284))</f>
        <v>0.546875</v>
      </c>
      <c r="K284" s="55" t="str">
        <f aca="false">IF(E284="","",E284/(E284+H284))</f>
        <v/>
      </c>
      <c r="L284" s="66" t="str">
        <f aca="false">IF(OR(K284="",J284=""),"",(J284-K284)*100)</f>
        <v/>
      </c>
      <c r="M284" s="36" t="n">
        <v>3.13002569138266</v>
      </c>
      <c r="N284" s="36" t="n">
        <v>2.06812190543644</v>
      </c>
      <c r="O284" s="36" t="n">
        <f aca="false">SQRT(M284^2+N284^2)</f>
        <v>3.75155821552346</v>
      </c>
      <c r="P284" s="55" t="n">
        <f aca="false">IF(J284="","",MAX(0,J284-1.96*O284/100))</f>
        <v>0.47334445897574</v>
      </c>
      <c r="Q284" s="55" t="n">
        <f aca="false">IF(J284="","",MIN(1,J284+1.96*O284/100))</f>
        <v>0.62040554102426</v>
      </c>
      <c r="R284" s="32" t="str">
        <f aca="false">IF(L284="","",IF(ABS(L284)&lt;=O284,"Yes","No"))</f>
        <v/>
      </c>
      <c r="S284" s="32" t="str">
        <f aca="false">IF(L284="","",IF(ABS(L284)&lt;=1.96*O284,"Yes","No"))</f>
        <v/>
      </c>
      <c r="T284" s="54" t="n">
        <f aca="false">IF(D284="","",ROUND(SQRT(((D284+G284)*O284/100)^2+(J284*(D284+G284)*0.07933)^2),0))</f>
        <v>59</v>
      </c>
      <c r="U284" s="32" t="s">
        <v>735</v>
      </c>
    </row>
    <row r="285" customFormat="false" ht="15" hidden="false" customHeight="false" outlineLevel="0" collapsed="false">
      <c r="A285" s="32" t="s">
        <v>386</v>
      </c>
      <c r="B285" s="32" t="s">
        <v>459</v>
      </c>
      <c r="C285" s="32" t="s">
        <v>463</v>
      </c>
      <c r="D285" s="54" t="n">
        <v>522</v>
      </c>
      <c r="E285" s="54"/>
      <c r="F285" s="65" t="str">
        <f aca="false">IF(E285="","",D285-E285)</f>
        <v/>
      </c>
      <c r="G285" s="54" t="n">
        <v>474</v>
      </c>
      <c r="H285" s="54"/>
      <c r="I285" s="65" t="str">
        <f aca="false">IF(H285="","",G285-H285)</f>
        <v/>
      </c>
      <c r="J285" s="55" t="n">
        <f aca="false">IF(OR(D285="",D285+G285=0),"",D285/(D285+G285))</f>
        <v>0.524096385542169</v>
      </c>
      <c r="K285" s="55" t="str">
        <f aca="false">IF(E285="","",E285/(E285+H285))</f>
        <v/>
      </c>
      <c r="L285" s="66" t="str">
        <f aca="false">IF(OR(K285="",J285=""),"",(J285-K285)*100)</f>
        <v/>
      </c>
      <c r="M285" s="36" t="n">
        <v>3.13002569138266</v>
      </c>
      <c r="N285" s="36" t="n">
        <v>2.06812190543644</v>
      </c>
      <c r="O285" s="36" t="n">
        <f aca="false">SQRT(M285^2+N285^2)</f>
        <v>3.75155821552346</v>
      </c>
      <c r="P285" s="55" t="n">
        <f aca="false">IF(J285="","",MAX(0,J285-1.96*O285/100))</f>
        <v>0.450565844517909</v>
      </c>
      <c r="Q285" s="55" t="n">
        <f aca="false">IF(J285="","",MIN(1,J285+1.96*O285/100))</f>
        <v>0.597626926566429</v>
      </c>
      <c r="R285" s="32" t="str">
        <f aca="false">IF(L285="","",IF(ABS(L285)&lt;=O285,"Yes","No"))</f>
        <v/>
      </c>
      <c r="S285" s="32" t="str">
        <f aca="false">IF(L285="","",IF(ABS(L285)&lt;=1.96*O285,"Yes","No"))</f>
        <v/>
      </c>
      <c r="T285" s="54" t="n">
        <f aca="false">IF(D285="","",ROUND(SQRT(((D285+G285)*O285/100)^2+(J285*(D285+G285)*0.07933)^2),0))</f>
        <v>56</v>
      </c>
      <c r="U285" s="32" t="s">
        <v>735</v>
      </c>
    </row>
    <row r="286" customFormat="false" ht="15" hidden="false" customHeight="false" outlineLevel="0" collapsed="false">
      <c r="A286" s="32" t="s">
        <v>386</v>
      </c>
      <c r="B286" s="32" t="s">
        <v>459</v>
      </c>
      <c r="C286" s="32" t="s">
        <v>464</v>
      </c>
      <c r="D286" s="54" t="n">
        <v>724</v>
      </c>
      <c r="E286" s="54" t="n">
        <v>796</v>
      </c>
      <c r="F286" s="65" t="n">
        <f aca="false">IF(E286="","",D286-E286)</f>
        <v>-72</v>
      </c>
      <c r="G286" s="54" t="n">
        <v>592</v>
      </c>
      <c r="H286" s="54" t="n">
        <v>678</v>
      </c>
      <c r="I286" s="65" t="n">
        <f aca="false">IF(H286="","",G286-H286)</f>
        <v>-86</v>
      </c>
      <c r="J286" s="55" t="n">
        <f aca="false">IF(OR(D286="",D286+G286=0),"",D286/(D286+G286))</f>
        <v>0.550151975683891</v>
      </c>
      <c r="K286" s="55" t="n">
        <f aca="false">IF(E286="","",E286/(E286+H286))</f>
        <v>0.540027137042062</v>
      </c>
      <c r="L286" s="66" t="n">
        <f aca="false">IF(OR(K286="",J286=""),"",(J286-K286)*100)</f>
        <v>1.01248386418282</v>
      </c>
      <c r="M286" s="36" t="n">
        <v>3.13002569138266</v>
      </c>
      <c r="N286" s="36" t="n">
        <v>2.06812190543644</v>
      </c>
      <c r="O286" s="36" t="n">
        <f aca="false">SQRT(M286^2+N286^2)</f>
        <v>3.75155821552346</v>
      </c>
      <c r="P286" s="55" t="n">
        <f aca="false">IF(J286="","",MAX(0,J286-1.96*O286/100))</f>
        <v>0.476621434659631</v>
      </c>
      <c r="Q286" s="55" t="n">
        <f aca="false">IF(J286="","",MIN(1,J286+1.96*O286/100))</f>
        <v>0.62368251670815</v>
      </c>
      <c r="R286" s="32" t="str">
        <f aca="false">IF(L286="","",IF(ABS(L286)&lt;=O286,"Yes","No"))</f>
        <v>Yes</v>
      </c>
      <c r="S286" s="32" t="str">
        <f aca="false">IF(L286="","",IF(ABS(L286)&lt;=1.96*O286,"Yes","No"))</f>
        <v>Yes</v>
      </c>
      <c r="T286" s="54" t="n">
        <f aca="false">IF(D286="","",ROUND(SQRT(((D286+G286)*O286/100)^2+(J286*(D286+G286)*0.07933)^2),0))</f>
        <v>76</v>
      </c>
      <c r="U286" s="32"/>
    </row>
    <row r="287" customFormat="false" ht="15" hidden="false" customHeight="false" outlineLevel="0" collapsed="false">
      <c r="A287" s="32" t="s">
        <v>386</v>
      </c>
      <c r="B287" s="32" t="s">
        <v>459</v>
      </c>
      <c r="C287" s="32" t="s">
        <v>465</v>
      </c>
      <c r="D287" s="54" t="n">
        <v>563</v>
      </c>
      <c r="E287" s="54"/>
      <c r="F287" s="65" t="str">
        <f aca="false">IF(E287="","",D287-E287)</f>
        <v/>
      </c>
      <c r="G287" s="54" t="n">
        <v>532</v>
      </c>
      <c r="H287" s="54"/>
      <c r="I287" s="65" t="str">
        <f aca="false">IF(H287="","",G287-H287)</f>
        <v/>
      </c>
      <c r="J287" s="55" t="n">
        <f aca="false">IF(OR(D287="",D287+G287=0),"",D287/(D287+G287))</f>
        <v>0.514155251141553</v>
      </c>
      <c r="K287" s="55" t="str">
        <f aca="false">IF(E287="","",E287/(E287+H287))</f>
        <v/>
      </c>
      <c r="L287" s="66" t="str">
        <f aca="false">IF(OR(K287="",J287=""),"",(J287-K287)*100)</f>
        <v/>
      </c>
      <c r="M287" s="36" t="n">
        <v>3.13002569138266</v>
      </c>
      <c r="N287" s="36" t="n">
        <v>2.06812190543644</v>
      </c>
      <c r="O287" s="36" t="n">
        <f aca="false">SQRT(M287^2+N287^2)</f>
        <v>3.75155821552346</v>
      </c>
      <c r="P287" s="55" t="n">
        <f aca="false">IF(J287="","",MAX(0,J287-1.96*O287/100))</f>
        <v>0.440624710117293</v>
      </c>
      <c r="Q287" s="55" t="n">
        <f aca="false">IF(J287="","",MIN(1,J287+1.96*O287/100))</f>
        <v>0.587685792165812</v>
      </c>
      <c r="R287" s="32" t="str">
        <f aca="false">IF(L287="","",IF(ABS(L287)&lt;=O287,"Yes","No"))</f>
        <v/>
      </c>
      <c r="S287" s="32" t="str">
        <f aca="false">IF(L287="","",IF(ABS(L287)&lt;=1.96*O287,"Yes","No"))</f>
        <v/>
      </c>
      <c r="T287" s="54" t="n">
        <f aca="false">IF(D287="","",ROUND(SQRT(((D287+G287)*O287/100)^2+(J287*(D287+G287)*0.07933)^2),0))</f>
        <v>61</v>
      </c>
      <c r="U287" s="32" t="s">
        <v>735</v>
      </c>
    </row>
    <row r="288" customFormat="false" ht="15" hidden="false" customHeight="false" outlineLevel="0" collapsed="false">
      <c r="A288" s="32" t="s">
        <v>386</v>
      </c>
      <c r="B288" s="32" t="s">
        <v>459</v>
      </c>
      <c r="C288" s="32" t="s">
        <v>466</v>
      </c>
      <c r="D288" s="54" t="n">
        <v>499</v>
      </c>
      <c r="E288" s="54"/>
      <c r="F288" s="65" t="str">
        <f aca="false">IF(E288="","",D288-E288)</f>
        <v/>
      </c>
      <c r="G288" s="54" t="n">
        <v>478</v>
      </c>
      <c r="H288" s="54"/>
      <c r="I288" s="65" t="str">
        <f aca="false">IF(H288="","",G288-H288)</f>
        <v/>
      </c>
      <c r="J288" s="55" t="n">
        <f aca="false">IF(OR(D288="",D288+G288=0),"",D288/(D288+G288))</f>
        <v>0.510747185261003</v>
      </c>
      <c r="K288" s="55" t="str">
        <f aca="false">IF(E288="","",E288/(E288+H288))</f>
        <v/>
      </c>
      <c r="L288" s="66" t="str">
        <f aca="false">IF(OR(K288="",J288=""),"",(J288-K288)*100)</f>
        <v/>
      </c>
      <c r="M288" s="36" t="n">
        <v>3.13002569138266</v>
      </c>
      <c r="N288" s="36" t="n">
        <v>2.06812190543644</v>
      </c>
      <c r="O288" s="36" t="n">
        <f aca="false">SQRT(M288^2+N288^2)</f>
        <v>3.75155821552346</v>
      </c>
      <c r="P288" s="55" t="n">
        <f aca="false">IF(J288="","",MAX(0,J288-1.96*O288/100))</f>
        <v>0.437216644236743</v>
      </c>
      <c r="Q288" s="55" t="n">
        <f aca="false">IF(J288="","",MIN(1,J288+1.96*O288/100))</f>
        <v>0.584277726285263</v>
      </c>
      <c r="R288" s="32" t="str">
        <f aca="false">IF(L288="","",IF(ABS(L288)&lt;=O288,"Yes","No"))</f>
        <v/>
      </c>
      <c r="S288" s="32" t="str">
        <f aca="false">IF(L288="","",IF(ABS(L288)&lt;=1.96*O288,"Yes","No"))</f>
        <v/>
      </c>
      <c r="T288" s="54" t="n">
        <f aca="false">IF(D288="","",ROUND(SQRT(((D288+G288)*O288/100)^2+(J288*(D288+G288)*0.07933)^2),0))</f>
        <v>54</v>
      </c>
      <c r="U288" s="32" t="s">
        <v>735</v>
      </c>
    </row>
    <row r="289" customFormat="false" ht="15" hidden="false" customHeight="false" outlineLevel="0" collapsed="false">
      <c r="A289" s="32" t="s">
        <v>386</v>
      </c>
      <c r="B289" s="32" t="s">
        <v>467</v>
      </c>
      <c r="C289" s="32" t="s">
        <v>467</v>
      </c>
      <c r="D289" s="54" t="n">
        <v>542</v>
      </c>
      <c r="E289" s="54" t="n">
        <v>480</v>
      </c>
      <c r="F289" s="65" t="n">
        <f aca="false">IF(E289="","",D289-E289)</f>
        <v>62</v>
      </c>
      <c r="G289" s="54" t="n">
        <v>289</v>
      </c>
      <c r="H289" s="54" t="n">
        <v>330</v>
      </c>
      <c r="I289" s="65" t="n">
        <f aca="false">IF(H289="","",G289-H289)</f>
        <v>-41</v>
      </c>
      <c r="J289" s="55" t="n">
        <f aca="false">IF(OR(D289="",D289+G289=0),"",D289/(D289+G289))</f>
        <v>0.65222623345367</v>
      </c>
      <c r="K289" s="55" t="n">
        <f aca="false">IF(E289="","",E289/(E289+H289))</f>
        <v>0.592592592592593</v>
      </c>
      <c r="L289" s="66" t="n">
        <f aca="false">IF(OR(K289="",J289=""),"",(J289-K289)*100)</f>
        <v>5.96336408610777</v>
      </c>
      <c r="M289" s="36" t="n">
        <v>3.8996591139679</v>
      </c>
      <c r="N289" s="36" t="n">
        <v>2.06812190543644</v>
      </c>
      <c r="O289" s="36" t="n">
        <f aca="false">SQRT(M289^2+N289^2)</f>
        <v>4.41412159108683</v>
      </c>
      <c r="P289" s="55" t="n">
        <f aca="false">IF(J289="","",MAX(0,J289-1.96*O289/100))</f>
        <v>0.565709450268368</v>
      </c>
      <c r="Q289" s="55" t="n">
        <f aca="false">IF(J289="","",MIN(1,J289+1.96*O289/100))</f>
        <v>0.738743016638972</v>
      </c>
      <c r="R289" s="32" t="str">
        <f aca="false">IF(L289="","",IF(ABS(L289)&lt;=O289,"Yes","No"))</f>
        <v>No</v>
      </c>
      <c r="S289" s="32" t="str">
        <f aca="false">IF(L289="","",IF(ABS(L289)&lt;=1.96*O289,"Yes","No"))</f>
        <v>Yes</v>
      </c>
      <c r="T289" s="54" t="n">
        <f aca="false">IF(D289="","",ROUND(SQRT(((D289+G289)*O289/100)^2+(J289*(D289+G289)*0.07897)^2),0))</f>
        <v>56</v>
      </c>
      <c r="U289" s="32"/>
    </row>
    <row r="290" customFormat="false" ht="15" hidden="false" customHeight="false" outlineLevel="0" collapsed="false">
      <c r="A290" s="32" t="s">
        <v>386</v>
      </c>
      <c r="B290" s="32" t="s">
        <v>468</v>
      </c>
      <c r="C290" s="32" t="s">
        <v>468</v>
      </c>
      <c r="D290" s="54" t="n">
        <v>66</v>
      </c>
      <c r="E290" s="54" t="n">
        <v>72</v>
      </c>
      <c r="F290" s="65" t="n">
        <f aca="false">IF(E290="","",D290-E290)</f>
        <v>-6</v>
      </c>
      <c r="G290" s="54" t="n">
        <v>62</v>
      </c>
      <c r="H290" s="54" t="n">
        <v>69</v>
      </c>
      <c r="I290" s="65" t="n">
        <f aca="false">IF(H290="","",G290-H290)</f>
        <v>-7</v>
      </c>
      <c r="J290" s="55" t="n">
        <f aca="false">IF(OR(D290="",D290+G290=0),"",D290/(D290+G290))</f>
        <v>0.515625</v>
      </c>
      <c r="K290" s="55" t="n">
        <f aca="false">IF(E290="","",E290/(E290+H290))</f>
        <v>0.51063829787234</v>
      </c>
      <c r="L290" s="66" t="n">
        <f aca="false">IF(OR(K290="",J290=""),"",(J290-K290)*100)</f>
        <v>0.498670212765961</v>
      </c>
      <c r="M290" s="36" t="n">
        <v>6.12439477701019</v>
      </c>
      <c r="N290" s="36" t="n">
        <v>2.06812190543644</v>
      </c>
      <c r="O290" s="36" t="n">
        <f aca="false">SQRT(M290^2+N290^2)</f>
        <v>6.46415807359441</v>
      </c>
      <c r="P290" s="55" t="n">
        <f aca="false">IF(J290="","",MAX(0,J290-1.96*O290/100))</f>
        <v>0.38892750175755</v>
      </c>
      <c r="Q290" s="55" t="n">
        <f aca="false">IF(J290="","",MIN(1,J290+1.96*O290/100))</f>
        <v>0.64232249824245</v>
      </c>
      <c r="R290" s="32" t="str">
        <f aca="false">IF(L290="","",IF(ABS(L290)&lt;=O290,"Yes","No"))</f>
        <v>Yes</v>
      </c>
      <c r="S290" s="32" t="str">
        <f aca="false">IF(L290="","",IF(ABS(L290)&lt;=1.96*O290,"Yes","No"))</f>
        <v>Yes</v>
      </c>
      <c r="T290" s="54" t="n">
        <f aca="false">IF(D290="","",ROUND(SQRT(((D290+G290)*O290/100)^2+(J290*(D290+G290)*0.12018)^2),0))</f>
        <v>11</v>
      </c>
      <c r="U290" s="32"/>
    </row>
    <row r="291" customFormat="false" ht="15" hidden="false" customHeight="false" outlineLevel="0" collapsed="false">
      <c r="A291" s="32" t="s">
        <v>386</v>
      </c>
      <c r="B291" s="32" t="s">
        <v>293</v>
      </c>
      <c r="C291" s="32" t="s">
        <v>469</v>
      </c>
      <c r="D291" s="54" t="n">
        <v>755</v>
      </c>
      <c r="E291" s="54" t="n">
        <v>770</v>
      </c>
      <c r="F291" s="65" t="n">
        <f aca="false">IF(E291="","",D291-E291)</f>
        <v>-15</v>
      </c>
      <c r="G291" s="54" t="n">
        <v>533</v>
      </c>
      <c r="H291" s="54" t="n">
        <v>546</v>
      </c>
      <c r="I291" s="65" t="n">
        <f aca="false">IF(H291="","",G291-H291)</f>
        <v>-13</v>
      </c>
      <c r="J291" s="55" t="n">
        <f aca="false">IF(OR(D291="",D291+G291=0),"",D291/(D291+G291))</f>
        <v>0.586180124223602</v>
      </c>
      <c r="K291" s="55" t="n">
        <f aca="false">IF(E291="","",E291/(E291+H291))</f>
        <v>0.585106382978723</v>
      </c>
      <c r="L291" s="66" t="n">
        <f aca="false">IF(OR(K291="",J291=""),"",(J291-K291)*100)</f>
        <v>0.107374124487902</v>
      </c>
      <c r="M291" s="36" t="n">
        <v>3.13002569138266</v>
      </c>
      <c r="N291" s="36" t="n">
        <v>2.06812190543644</v>
      </c>
      <c r="O291" s="36" t="n">
        <f aca="false">SQRT(M291^2+N291^2)</f>
        <v>3.75155821552346</v>
      </c>
      <c r="P291" s="55" t="n">
        <f aca="false">IF(J291="","",MAX(0,J291-1.96*O291/100))</f>
        <v>0.512649583199343</v>
      </c>
      <c r="Q291" s="55" t="n">
        <f aca="false">IF(J291="","",MIN(1,J291+1.96*O291/100))</f>
        <v>0.659710665247862</v>
      </c>
      <c r="R291" s="32" t="str">
        <f aca="false">IF(L291="","",IF(ABS(L291)&lt;=O291,"Yes","No"))</f>
        <v>Yes</v>
      </c>
      <c r="S291" s="32" t="str">
        <f aca="false">IF(L291="","",IF(ABS(L291)&lt;=1.96*O291,"Yes","No"))</f>
        <v>Yes</v>
      </c>
      <c r="T291" s="54" t="n">
        <f aca="false">IF(D291="","",ROUND(SQRT(((D291+G291)*O291/100)^2+(J291*(D291+G291)*0.07933)^2),0))</f>
        <v>77</v>
      </c>
      <c r="U291" s="32"/>
    </row>
    <row r="292" customFormat="false" ht="15" hidden="false" customHeight="false" outlineLevel="0" collapsed="false">
      <c r="A292" s="32" t="s">
        <v>386</v>
      </c>
      <c r="B292" s="32" t="s">
        <v>293</v>
      </c>
      <c r="C292" s="32" t="s">
        <v>470</v>
      </c>
      <c r="D292" s="54" t="n">
        <v>690</v>
      </c>
      <c r="E292" s="54" t="n">
        <v>731</v>
      </c>
      <c r="F292" s="65" t="n">
        <f aca="false">IF(E292="","",D292-E292)</f>
        <v>-41</v>
      </c>
      <c r="G292" s="54" t="n">
        <v>582</v>
      </c>
      <c r="H292" s="54" t="n">
        <v>608</v>
      </c>
      <c r="I292" s="65" t="n">
        <f aca="false">IF(H292="","",G292-H292)</f>
        <v>-26</v>
      </c>
      <c r="J292" s="55" t="n">
        <f aca="false">IF(OR(D292="",D292+G292=0),"",D292/(D292+G292))</f>
        <v>0.542452830188679</v>
      </c>
      <c r="K292" s="55" t="n">
        <f aca="false">IF(E292="","",E292/(E292+H292))</f>
        <v>0.545929798356983</v>
      </c>
      <c r="L292" s="66" t="n">
        <f aca="false">IF(OR(K292="",J292=""),"",(J292-K292)*100)</f>
        <v>-0.347696816830356</v>
      </c>
      <c r="M292" s="36" t="n">
        <v>3.13002569138266</v>
      </c>
      <c r="N292" s="36" t="n">
        <v>2.06812190543644</v>
      </c>
      <c r="O292" s="36" t="n">
        <f aca="false">SQRT(M292^2+N292^2)</f>
        <v>3.75155821552346</v>
      </c>
      <c r="P292" s="55" t="n">
        <f aca="false">IF(J292="","",MAX(0,J292-1.96*O292/100))</f>
        <v>0.468922289164419</v>
      </c>
      <c r="Q292" s="55" t="n">
        <f aca="false">IF(J292="","",MIN(1,J292+1.96*O292/100))</f>
        <v>0.615983371212939</v>
      </c>
      <c r="R292" s="32" t="str">
        <f aca="false">IF(L292="","",IF(ABS(L292)&lt;=O292,"Yes","No"))</f>
        <v>Yes</v>
      </c>
      <c r="S292" s="32" t="str">
        <f aca="false">IF(L292="","",IF(ABS(L292)&lt;=1.96*O292,"Yes","No"))</f>
        <v>Yes</v>
      </c>
      <c r="T292" s="54" t="n">
        <f aca="false">IF(D292="","",ROUND(SQRT(((D292+G292)*O292/100)^2+(J292*(D292+G292)*0.07933)^2),0))</f>
        <v>73</v>
      </c>
      <c r="U292" s="32"/>
    </row>
    <row r="293" customFormat="false" ht="15" hidden="false" customHeight="false" outlineLevel="0" collapsed="false">
      <c r="A293" s="32" t="s">
        <v>386</v>
      </c>
      <c r="B293" s="32" t="s">
        <v>293</v>
      </c>
      <c r="C293" s="32" t="s">
        <v>471</v>
      </c>
      <c r="D293" s="54" t="n">
        <v>341</v>
      </c>
      <c r="E293" s="54" t="n">
        <v>388</v>
      </c>
      <c r="F293" s="65" t="n">
        <f aca="false">IF(E293="","",D293-E293)</f>
        <v>-47</v>
      </c>
      <c r="G293" s="54" t="n">
        <v>318</v>
      </c>
      <c r="H293" s="54" t="n">
        <v>338</v>
      </c>
      <c r="I293" s="65" t="n">
        <f aca="false">IF(H293="","",G293-H293)</f>
        <v>-20</v>
      </c>
      <c r="J293" s="55" t="n">
        <f aca="false">IF(OR(D293="",D293+G293=0),"",D293/(D293+G293))</f>
        <v>0.517450682852807</v>
      </c>
      <c r="K293" s="55" t="n">
        <f aca="false">IF(E293="","",E293/(E293+H293))</f>
        <v>0.534435261707989</v>
      </c>
      <c r="L293" s="66" t="n">
        <f aca="false">IF(OR(K293="",J293=""),"",(J293-K293)*100)</f>
        <v>-1.69845788551817</v>
      </c>
      <c r="M293" s="36" t="n">
        <v>3.8996591139679</v>
      </c>
      <c r="N293" s="36" t="n">
        <v>2.06812190543644</v>
      </c>
      <c r="O293" s="36" t="n">
        <f aca="false">SQRT(M293^2+N293^2)</f>
        <v>4.41412159108683</v>
      </c>
      <c r="P293" s="55" t="n">
        <f aca="false">IF(J293="","",MAX(0,J293-1.96*O293/100))</f>
        <v>0.430933899667505</v>
      </c>
      <c r="Q293" s="55" t="n">
        <f aca="false">IF(J293="","",MIN(1,J293+1.96*O293/100))</f>
        <v>0.603967466038109</v>
      </c>
      <c r="R293" s="32" t="str">
        <f aca="false">IF(L293="","",IF(ABS(L293)&lt;=O293,"Yes","No"))</f>
        <v>Yes</v>
      </c>
      <c r="S293" s="32" t="str">
        <f aca="false">IF(L293="","",IF(ABS(L293)&lt;=1.96*O293,"Yes","No"))</f>
        <v>Yes</v>
      </c>
      <c r="T293" s="54" t="n">
        <f aca="false">IF(D293="","",ROUND(SQRT(((D293+G293)*O293/100)^2+(J293*(D293+G293)*0.07897)^2),0))</f>
        <v>40</v>
      </c>
      <c r="U293" s="32"/>
    </row>
    <row r="294" customFormat="false" ht="15" hidden="false" customHeight="false" outlineLevel="0" collapsed="false">
      <c r="A294" s="32" t="s">
        <v>386</v>
      </c>
      <c r="B294" s="32" t="s">
        <v>293</v>
      </c>
      <c r="C294" s="32" t="s">
        <v>472</v>
      </c>
      <c r="D294" s="54" t="n">
        <v>530</v>
      </c>
      <c r="E294" s="54" t="n">
        <v>603</v>
      </c>
      <c r="F294" s="65" t="n">
        <f aca="false">IF(E294="","",D294-E294)</f>
        <v>-73</v>
      </c>
      <c r="G294" s="54" t="n">
        <v>488</v>
      </c>
      <c r="H294" s="54" t="n">
        <v>543</v>
      </c>
      <c r="I294" s="65" t="n">
        <f aca="false">IF(H294="","",G294-H294)</f>
        <v>-55</v>
      </c>
      <c r="J294" s="55" t="n">
        <f aca="false">IF(OR(D294="",D294+G294=0),"",D294/(D294+G294))</f>
        <v>0.520628683693517</v>
      </c>
      <c r="K294" s="55" t="n">
        <f aca="false">IF(E294="","",E294/(E294+H294))</f>
        <v>0.526178010471204</v>
      </c>
      <c r="L294" s="66" t="n">
        <f aca="false">IF(OR(K294="",J294=""),"",(J294-K294)*100)</f>
        <v>-0.554932677768749</v>
      </c>
      <c r="M294" s="36" t="n">
        <v>3.13002569138266</v>
      </c>
      <c r="N294" s="36" t="n">
        <v>2.06812190543644</v>
      </c>
      <c r="O294" s="36" t="n">
        <f aca="false">SQRT(M294^2+N294^2)</f>
        <v>3.75155821552346</v>
      </c>
      <c r="P294" s="55" t="n">
        <f aca="false">IF(J294="","",MAX(0,J294-1.96*O294/100))</f>
        <v>0.447098142669257</v>
      </c>
      <c r="Q294" s="55" t="n">
        <f aca="false">IF(J294="","",MIN(1,J294+1.96*O294/100))</f>
        <v>0.594159224717777</v>
      </c>
      <c r="R294" s="32" t="str">
        <f aca="false">IF(L294="","",IF(ABS(L294)&lt;=O294,"Yes","No"))</f>
        <v>Yes</v>
      </c>
      <c r="S294" s="32" t="str">
        <f aca="false">IF(L294="","",IF(ABS(L294)&lt;=1.96*O294,"Yes","No"))</f>
        <v>Yes</v>
      </c>
      <c r="T294" s="54" t="n">
        <f aca="false">IF(D294="","",ROUND(SQRT(((D294+G294)*O294/100)^2+(J294*(D294+G294)*0.07933)^2),0))</f>
        <v>57</v>
      </c>
      <c r="U294" s="32"/>
    </row>
    <row r="295" customFormat="false" ht="15" hidden="false" customHeight="false" outlineLevel="0" collapsed="false">
      <c r="A295" s="32" t="s">
        <v>386</v>
      </c>
      <c r="B295" s="32" t="s">
        <v>293</v>
      </c>
      <c r="C295" s="32" t="s">
        <v>473</v>
      </c>
      <c r="D295" s="54" t="n">
        <v>598</v>
      </c>
      <c r="E295" s="54" t="n">
        <v>656</v>
      </c>
      <c r="F295" s="65" t="n">
        <f aca="false">IF(E295="","",D295-E295)</f>
        <v>-58</v>
      </c>
      <c r="G295" s="54" t="n">
        <v>437</v>
      </c>
      <c r="H295" s="54" t="n">
        <v>499</v>
      </c>
      <c r="I295" s="65" t="n">
        <f aca="false">IF(H295="","",G295-H295)</f>
        <v>-62</v>
      </c>
      <c r="J295" s="55" t="n">
        <f aca="false">IF(OR(D295="",D295+G295=0),"",D295/(D295+G295))</f>
        <v>0.577777777777778</v>
      </c>
      <c r="K295" s="55" t="n">
        <f aca="false">IF(E295="","",E295/(E295+H295))</f>
        <v>0.567965367965368</v>
      </c>
      <c r="L295" s="66" t="n">
        <f aca="false">IF(OR(K295="",J295=""),"",(J295-K295)*100)</f>
        <v>0.981240981240972</v>
      </c>
      <c r="M295" s="36" t="n">
        <v>3.13002569138266</v>
      </c>
      <c r="N295" s="36" t="n">
        <v>2.06812190543644</v>
      </c>
      <c r="O295" s="36" t="n">
        <f aca="false">SQRT(M295^2+N295^2)</f>
        <v>3.75155821552346</v>
      </c>
      <c r="P295" s="55" t="n">
        <f aca="false">IF(J295="","",MAX(0,J295-1.96*O295/100))</f>
        <v>0.504247236753518</v>
      </c>
      <c r="Q295" s="55" t="n">
        <f aca="false">IF(J295="","",MIN(1,J295+1.96*O295/100))</f>
        <v>0.651308318802038</v>
      </c>
      <c r="R295" s="32" t="str">
        <f aca="false">IF(L295="","",IF(ABS(L295)&lt;=O295,"Yes","No"))</f>
        <v>Yes</v>
      </c>
      <c r="S295" s="32" t="str">
        <f aca="false">IF(L295="","",IF(ABS(L295)&lt;=1.96*O295,"Yes","No"))</f>
        <v>Yes</v>
      </c>
      <c r="T295" s="54" t="n">
        <f aca="false">IF(D295="","",ROUND(SQRT(((D295+G295)*O295/100)^2+(J295*(D295+G295)*0.07933)^2),0))</f>
        <v>61</v>
      </c>
      <c r="U295" s="32"/>
    </row>
    <row r="296" customFormat="false" ht="15" hidden="false" customHeight="false" outlineLevel="0" collapsed="false">
      <c r="A296" s="32" t="s">
        <v>386</v>
      </c>
      <c r="B296" s="32" t="s">
        <v>293</v>
      </c>
      <c r="C296" s="32" t="s">
        <v>474</v>
      </c>
      <c r="D296" s="54" t="n">
        <v>388</v>
      </c>
      <c r="E296" s="54" t="n">
        <v>422</v>
      </c>
      <c r="F296" s="65" t="n">
        <f aca="false">IF(E296="","",D296-E296)</f>
        <v>-34</v>
      </c>
      <c r="G296" s="54" t="n">
        <v>349</v>
      </c>
      <c r="H296" s="54" t="n">
        <v>349</v>
      </c>
      <c r="I296" s="65" t="n">
        <f aca="false">IF(H296="","",G296-H296)</f>
        <v>0</v>
      </c>
      <c r="J296" s="55" t="n">
        <f aca="false">IF(OR(D296="",D296+G296=0),"",D296/(D296+G296))</f>
        <v>0.526458616010855</v>
      </c>
      <c r="K296" s="55" t="n">
        <f aca="false">IF(E296="","",E296/(E296+H296))</f>
        <v>0.547341115434501</v>
      </c>
      <c r="L296" s="66" t="n">
        <f aca="false">IF(OR(K296="",J296=""),"",(J296-K296)*100)</f>
        <v>-2.08824994236458</v>
      </c>
      <c r="M296" s="36" t="n">
        <v>3.8996591139679</v>
      </c>
      <c r="N296" s="36" t="n">
        <v>2.06812190543644</v>
      </c>
      <c r="O296" s="36" t="n">
        <f aca="false">SQRT(M296^2+N296^2)</f>
        <v>4.41412159108683</v>
      </c>
      <c r="P296" s="55" t="n">
        <f aca="false">IF(J296="","",MAX(0,J296-1.96*O296/100))</f>
        <v>0.439941832825553</v>
      </c>
      <c r="Q296" s="55" t="n">
        <f aca="false">IF(J296="","",MIN(1,J296+1.96*O296/100))</f>
        <v>0.612975399196157</v>
      </c>
      <c r="R296" s="32" t="str">
        <f aca="false">IF(L296="","",IF(ABS(L296)&lt;=O296,"Yes","No"))</f>
        <v>Yes</v>
      </c>
      <c r="S296" s="32" t="str">
        <f aca="false">IF(L296="","",IF(ABS(L296)&lt;=1.96*O296,"Yes","No"))</f>
        <v>Yes</v>
      </c>
      <c r="T296" s="54" t="n">
        <f aca="false">IF(D296="","",ROUND(SQRT(((D296+G296)*O296/100)^2+(J296*(D296+G296)*0.07897)^2),0))</f>
        <v>45</v>
      </c>
      <c r="U296" s="32"/>
    </row>
    <row r="297" customFormat="false" ht="15" hidden="false" customHeight="false" outlineLevel="0" collapsed="false">
      <c r="A297" s="32" t="s">
        <v>386</v>
      </c>
      <c r="B297" s="32" t="s">
        <v>475</v>
      </c>
      <c r="C297" s="32" t="s">
        <v>476</v>
      </c>
      <c r="D297" s="54" t="n">
        <v>419</v>
      </c>
      <c r="E297" s="54" t="n">
        <v>430</v>
      </c>
      <c r="F297" s="65" t="n">
        <f aca="false">IF(E297="","",D297-E297)</f>
        <v>-11</v>
      </c>
      <c r="G297" s="54" t="n">
        <v>407</v>
      </c>
      <c r="H297" s="54" t="n">
        <v>446</v>
      </c>
      <c r="I297" s="65" t="n">
        <f aca="false">IF(H297="","",G297-H297)</f>
        <v>-39</v>
      </c>
      <c r="J297" s="55" t="n">
        <f aca="false">IF(OR(D297="",D297+G297=0),"",D297/(D297+G297))</f>
        <v>0.50726392251816</v>
      </c>
      <c r="K297" s="55" t="n">
        <f aca="false">IF(E297="","",E297/(E297+H297))</f>
        <v>0.490867579908676</v>
      </c>
      <c r="L297" s="66" t="n">
        <f aca="false">IF(OR(K297="",J297=""),"",(J297-K297)*100)</f>
        <v>1.6396342609484</v>
      </c>
      <c r="M297" s="36" t="n">
        <v>3.8996591139679</v>
      </c>
      <c r="N297" s="36" t="n">
        <v>2.06812190543644</v>
      </c>
      <c r="O297" s="36" t="n">
        <f aca="false">SQRT(M297^2+N297^2)</f>
        <v>4.41412159108683</v>
      </c>
      <c r="P297" s="55" t="n">
        <f aca="false">IF(J297="","",MAX(0,J297-1.96*O297/100))</f>
        <v>0.420747139332858</v>
      </c>
      <c r="Q297" s="55" t="n">
        <f aca="false">IF(J297="","",MIN(1,J297+1.96*O297/100))</f>
        <v>0.593780705703462</v>
      </c>
      <c r="R297" s="32" t="str">
        <f aca="false">IF(L297="","",IF(ABS(L297)&lt;=O297,"Yes","No"))</f>
        <v>Yes</v>
      </c>
      <c r="S297" s="32" t="str">
        <f aca="false">IF(L297="","",IF(ABS(L297)&lt;=1.96*O297,"Yes","No"))</f>
        <v>Yes</v>
      </c>
      <c r="T297" s="54" t="n">
        <f aca="false">IF(D297="","",ROUND(SQRT(((D297+G297)*O297/100)^2+(J297*(D297+G297)*0.07897)^2),0))</f>
        <v>49</v>
      </c>
      <c r="U297" s="32"/>
    </row>
    <row r="298" customFormat="false" ht="15" hidden="false" customHeight="false" outlineLevel="0" collapsed="false">
      <c r="A298" s="32" t="s">
        <v>386</v>
      </c>
      <c r="B298" s="32" t="s">
        <v>475</v>
      </c>
      <c r="C298" s="32" t="s">
        <v>477</v>
      </c>
      <c r="D298" s="54" t="n">
        <v>328</v>
      </c>
      <c r="E298" s="54" t="n">
        <v>363</v>
      </c>
      <c r="F298" s="65" t="n">
        <f aca="false">IF(E298="","",D298-E298)</f>
        <v>-35</v>
      </c>
      <c r="G298" s="54" t="n">
        <v>296</v>
      </c>
      <c r="H298" s="54" t="n">
        <v>318</v>
      </c>
      <c r="I298" s="65" t="n">
        <f aca="false">IF(H298="","",G298-H298)</f>
        <v>-22</v>
      </c>
      <c r="J298" s="55" t="n">
        <f aca="false">IF(OR(D298="",D298+G298=0),"",D298/(D298+G298))</f>
        <v>0.525641025641026</v>
      </c>
      <c r="K298" s="55" t="n">
        <f aca="false">IF(E298="","",E298/(E298+H298))</f>
        <v>0.533039647577093</v>
      </c>
      <c r="L298" s="66" t="n">
        <f aca="false">IF(OR(K298="",J298=""),"",(J298-K298)*100)</f>
        <v>-0.739862193606689</v>
      </c>
      <c r="M298" s="36" t="n">
        <v>3.8996591139679</v>
      </c>
      <c r="N298" s="36" t="n">
        <v>2.06812190543644</v>
      </c>
      <c r="O298" s="36" t="n">
        <f aca="false">SQRT(M298^2+N298^2)</f>
        <v>4.41412159108683</v>
      </c>
      <c r="P298" s="55" t="n">
        <f aca="false">IF(J298="","",MAX(0,J298-1.96*O298/100))</f>
        <v>0.439124242455724</v>
      </c>
      <c r="Q298" s="55" t="n">
        <f aca="false">IF(J298="","",MIN(1,J298+1.96*O298/100))</f>
        <v>0.612157808826328</v>
      </c>
      <c r="R298" s="32" t="str">
        <f aca="false">IF(L298="","",IF(ABS(L298)&lt;=O298,"Yes","No"))</f>
        <v>Yes</v>
      </c>
      <c r="S298" s="32" t="str">
        <f aca="false">IF(L298="","",IF(ABS(L298)&lt;=1.96*O298,"Yes","No"))</f>
        <v>Yes</v>
      </c>
      <c r="T298" s="54" t="n">
        <f aca="false">IF(D298="","",ROUND(SQRT(((D298+G298)*O298/100)^2+(J298*(D298+G298)*0.07897)^2),0))</f>
        <v>38</v>
      </c>
      <c r="U298" s="32"/>
    </row>
    <row r="299" customFormat="false" ht="15" hidden="false" customHeight="false" outlineLevel="0" collapsed="false">
      <c r="A299" s="32" t="s">
        <v>386</v>
      </c>
      <c r="B299" s="32" t="s">
        <v>475</v>
      </c>
      <c r="C299" s="32" t="s">
        <v>478</v>
      </c>
      <c r="D299" s="54" t="n">
        <v>515</v>
      </c>
      <c r="E299" s="54" t="n">
        <v>579</v>
      </c>
      <c r="F299" s="65" t="n">
        <f aca="false">IF(E299="","",D299-E299)</f>
        <v>-64</v>
      </c>
      <c r="G299" s="54" t="n">
        <v>458</v>
      </c>
      <c r="H299" s="54" t="n">
        <v>437</v>
      </c>
      <c r="I299" s="65" t="n">
        <f aca="false">IF(H299="","",G299-H299)</f>
        <v>21</v>
      </c>
      <c r="J299" s="55" t="n">
        <f aca="false">IF(OR(D299="",D299+G299=0),"",D299/(D299+G299))</f>
        <v>0.52929085303186</v>
      </c>
      <c r="K299" s="55" t="n">
        <f aca="false">IF(E299="","",E299/(E299+H299))</f>
        <v>0.56988188976378</v>
      </c>
      <c r="L299" s="66" t="n">
        <f aca="false">IF(OR(K299="",J299=""),"",(J299-K299)*100)</f>
        <v>-4.05910367319193</v>
      </c>
      <c r="M299" s="36" t="n">
        <v>3.13002569138266</v>
      </c>
      <c r="N299" s="36" t="n">
        <v>2.06812190543644</v>
      </c>
      <c r="O299" s="36" t="n">
        <f aca="false">SQRT(M299^2+N299^2)</f>
        <v>3.75155821552346</v>
      </c>
      <c r="P299" s="55" t="n">
        <f aca="false">IF(J299="","",MAX(0,J299-1.96*O299/100))</f>
        <v>0.4557603120076</v>
      </c>
      <c r="Q299" s="55" t="n">
        <f aca="false">IF(J299="","",MIN(1,J299+1.96*O299/100))</f>
        <v>0.60282139405612</v>
      </c>
      <c r="R299" s="32" t="str">
        <f aca="false">IF(L299="","",IF(ABS(L299)&lt;=O299,"Yes","No"))</f>
        <v>No</v>
      </c>
      <c r="S299" s="32" t="str">
        <f aca="false">IF(L299="","",IF(ABS(L299)&lt;=1.96*O299,"Yes","No"))</f>
        <v>Yes</v>
      </c>
      <c r="T299" s="54" t="n">
        <f aca="false">IF(D299="","",ROUND(SQRT(((D299+G299)*O299/100)^2+(J299*(D299+G299)*0.07933)^2),0))</f>
        <v>55</v>
      </c>
      <c r="U299" s="32"/>
    </row>
    <row r="300" customFormat="false" ht="15" hidden="false" customHeight="false" outlineLevel="0" collapsed="false">
      <c r="A300" s="32" t="s">
        <v>386</v>
      </c>
      <c r="B300" s="32" t="s">
        <v>479</v>
      </c>
      <c r="C300" s="32" t="s">
        <v>480</v>
      </c>
      <c r="D300" s="54" t="n">
        <v>405</v>
      </c>
      <c r="E300" s="54" t="n">
        <v>454</v>
      </c>
      <c r="F300" s="65" t="n">
        <f aca="false">IF(E300="","",D300-E300)</f>
        <v>-49</v>
      </c>
      <c r="G300" s="54" t="n">
        <v>756</v>
      </c>
      <c r="H300" s="54" t="n">
        <v>825</v>
      </c>
      <c r="I300" s="65" t="n">
        <f aca="false">IF(H300="","",G300-H300)</f>
        <v>-69</v>
      </c>
      <c r="J300" s="55" t="n">
        <f aca="false">IF(OR(D300="",D300+G300=0),"",D300/(D300+G300))</f>
        <v>0.348837209302326</v>
      </c>
      <c r="K300" s="55" t="n">
        <f aca="false">IF(E300="","",E300/(E300+H300))</f>
        <v>0.354964816262705</v>
      </c>
      <c r="L300" s="66" t="n">
        <f aca="false">IF(OR(K300="",J300=""),"",(J300-K300)*100)</f>
        <v>-0.612760696037967</v>
      </c>
      <c r="M300" s="36" t="n">
        <v>3.13002569138266</v>
      </c>
      <c r="N300" s="36" t="n">
        <v>2.06812190543644</v>
      </c>
      <c r="O300" s="36" t="n">
        <f aca="false">SQRT(M300^2+N300^2)</f>
        <v>3.75155821552346</v>
      </c>
      <c r="P300" s="55" t="n">
        <f aca="false">IF(J300="","",MAX(0,J300-1.96*O300/100))</f>
        <v>0.275306668278066</v>
      </c>
      <c r="Q300" s="55" t="n">
        <f aca="false">IF(J300="","",MIN(1,J300+1.96*O300/100))</f>
        <v>0.422367750326585</v>
      </c>
      <c r="R300" s="32" t="str">
        <f aca="false">IF(L300="","",IF(ABS(L300)&lt;=O300,"Yes","No"))</f>
        <v>Yes</v>
      </c>
      <c r="S300" s="32" t="str">
        <f aca="false">IF(L300="","",IF(ABS(L300)&lt;=1.96*O300,"Yes","No"))</f>
        <v>Yes</v>
      </c>
      <c r="T300" s="54" t="n">
        <f aca="false">IF(D300="","",ROUND(SQRT(((D300+G300)*O300/100)^2+(J300*(D300+G300)*0.07933)^2),0))</f>
        <v>54</v>
      </c>
      <c r="U300" s="32"/>
    </row>
    <row r="301" customFormat="false" ht="15" hidden="false" customHeight="false" outlineLevel="0" collapsed="false">
      <c r="A301" s="32" t="s">
        <v>386</v>
      </c>
      <c r="B301" s="32" t="s">
        <v>479</v>
      </c>
      <c r="C301" s="32" t="s">
        <v>481</v>
      </c>
      <c r="D301" s="54" t="n">
        <v>432</v>
      </c>
      <c r="E301" s="54" t="n">
        <v>529</v>
      </c>
      <c r="F301" s="65" t="n">
        <f aca="false">IF(E301="","",D301-E301)</f>
        <v>-97</v>
      </c>
      <c r="G301" s="54" t="n">
        <v>824</v>
      </c>
      <c r="H301" s="54" t="n">
        <v>916</v>
      </c>
      <c r="I301" s="65" t="n">
        <f aca="false">IF(H301="","",G301-H301)</f>
        <v>-92</v>
      </c>
      <c r="J301" s="55" t="n">
        <f aca="false">IF(OR(D301="",D301+G301=0),"",D301/(D301+G301))</f>
        <v>0.343949044585987</v>
      </c>
      <c r="K301" s="55" t="n">
        <f aca="false">IF(E301="","",E301/(E301+H301))</f>
        <v>0.366089965397924</v>
      </c>
      <c r="L301" s="66" t="n">
        <f aca="false">IF(OR(K301="",J301=""),"",(J301-K301)*100)</f>
        <v>-2.21409208119366</v>
      </c>
      <c r="M301" s="36" t="n">
        <v>3.13002569138266</v>
      </c>
      <c r="N301" s="36" t="n">
        <v>2.06812190543644</v>
      </c>
      <c r="O301" s="36" t="n">
        <f aca="false">SQRT(M301^2+N301^2)</f>
        <v>3.75155821552346</v>
      </c>
      <c r="P301" s="55" t="n">
        <f aca="false">IF(J301="","",MAX(0,J301-1.96*O301/100))</f>
        <v>0.270418503561728</v>
      </c>
      <c r="Q301" s="55" t="n">
        <f aca="false">IF(J301="","",MIN(1,J301+1.96*O301/100))</f>
        <v>0.417479585610247</v>
      </c>
      <c r="R301" s="32" t="str">
        <f aca="false">IF(L301="","",IF(ABS(L301)&lt;=O301,"Yes","No"))</f>
        <v>Yes</v>
      </c>
      <c r="S301" s="32" t="str">
        <f aca="false">IF(L301="","",IF(ABS(L301)&lt;=1.96*O301,"Yes","No"))</f>
        <v>Yes</v>
      </c>
      <c r="T301" s="54" t="n">
        <f aca="false">IF(D301="","",ROUND(SQRT(((D301+G301)*O301/100)^2+(J301*(D301+G301)*0.07933)^2),0))</f>
        <v>58</v>
      </c>
      <c r="U301" s="32"/>
    </row>
    <row r="302" customFormat="false" ht="15" hidden="false" customHeight="false" outlineLevel="0" collapsed="false">
      <c r="A302" s="32" t="s">
        <v>386</v>
      </c>
      <c r="B302" s="32" t="s">
        <v>479</v>
      </c>
      <c r="C302" s="32" t="s">
        <v>482</v>
      </c>
      <c r="D302" s="54" t="n">
        <v>158</v>
      </c>
      <c r="E302" s="54" t="n">
        <v>142</v>
      </c>
      <c r="F302" s="65" t="n">
        <f aca="false">IF(E302="","",D302-E302)</f>
        <v>16</v>
      </c>
      <c r="G302" s="54" t="n">
        <v>320</v>
      </c>
      <c r="H302" s="54" t="n">
        <v>349</v>
      </c>
      <c r="I302" s="65" t="n">
        <f aca="false">IF(H302="","",G302-H302)</f>
        <v>-29</v>
      </c>
      <c r="J302" s="55" t="n">
        <f aca="false">IF(OR(D302="",D302+G302=0),"",D302/(D302+G302))</f>
        <v>0.330543933054393</v>
      </c>
      <c r="K302" s="55" t="n">
        <f aca="false">IF(E302="","",E302/(E302+H302))</f>
        <v>0.289205702647658</v>
      </c>
      <c r="L302" s="66" t="n">
        <f aca="false">IF(OR(K302="",J302=""),"",(J302-K302)*100)</f>
        <v>4.13382304067355</v>
      </c>
      <c r="M302" s="36" t="n">
        <v>6.12439477701019</v>
      </c>
      <c r="N302" s="36" t="n">
        <v>2.06812190543644</v>
      </c>
      <c r="O302" s="36" t="n">
        <f aca="false">SQRT(M302^2+N302^2)</f>
        <v>6.46415807359441</v>
      </c>
      <c r="P302" s="55" t="n">
        <f aca="false">IF(J302="","",MAX(0,J302-1.96*O302/100))</f>
        <v>0.203846434811943</v>
      </c>
      <c r="Q302" s="55" t="n">
        <f aca="false">IF(J302="","",MIN(1,J302+1.96*O302/100))</f>
        <v>0.457241431296844</v>
      </c>
      <c r="R302" s="32" t="str">
        <f aca="false">IF(L302="","",IF(ABS(L302)&lt;=O302,"Yes","No"))</f>
        <v>Yes</v>
      </c>
      <c r="S302" s="32" t="str">
        <f aca="false">IF(L302="","",IF(ABS(L302)&lt;=1.96*O302,"Yes","No"))</f>
        <v>Yes</v>
      </c>
      <c r="T302" s="54" t="n">
        <f aca="false">IF(D302="","",ROUND(SQRT(((D302+G302)*O302/100)^2+(J302*(D302+G302)*0.12018)^2),0))</f>
        <v>36</v>
      </c>
      <c r="U302" s="32"/>
    </row>
    <row r="303" customFormat="false" ht="15" hidden="false" customHeight="false" outlineLevel="0" collapsed="false">
      <c r="A303" s="32" t="s">
        <v>386</v>
      </c>
      <c r="B303" s="32" t="s">
        <v>479</v>
      </c>
      <c r="C303" s="32" t="s">
        <v>483</v>
      </c>
      <c r="D303" s="54" t="n">
        <v>335</v>
      </c>
      <c r="E303" s="54" t="n">
        <v>400</v>
      </c>
      <c r="F303" s="65" t="n">
        <f aca="false">IF(E303="","",D303-E303)</f>
        <v>-65</v>
      </c>
      <c r="G303" s="54" t="n">
        <v>653</v>
      </c>
      <c r="H303" s="54" t="n">
        <v>731</v>
      </c>
      <c r="I303" s="65" t="n">
        <f aca="false">IF(H303="","",G303-H303)</f>
        <v>-78</v>
      </c>
      <c r="J303" s="55" t="n">
        <f aca="false">IF(OR(D303="",D303+G303=0),"",D303/(D303+G303))</f>
        <v>0.339068825910931</v>
      </c>
      <c r="K303" s="55" t="n">
        <f aca="false">IF(E303="","",E303/(E303+H303))</f>
        <v>0.353669319186561</v>
      </c>
      <c r="L303" s="66" t="n">
        <f aca="false">IF(OR(K303="",J303=""),"",(J303-K303)*100)</f>
        <v>-1.46004932756294</v>
      </c>
      <c r="M303" s="36" t="n">
        <v>3.13002569138266</v>
      </c>
      <c r="N303" s="36" t="n">
        <v>2.06812190543644</v>
      </c>
      <c r="O303" s="36" t="n">
        <f aca="false">SQRT(M303^2+N303^2)</f>
        <v>3.75155821552346</v>
      </c>
      <c r="P303" s="55" t="n">
        <f aca="false">IF(J303="","",MAX(0,J303-1.96*O303/100))</f>
        <v>0.265538284886671</v>
      </c>
      <c r="Q303" s="55" t="n">
        <f aca="false">IF(J303="","",MIN(1,J303+1.96*O303/100))</f>
        <v>0.412599366935191</v>
      </c>
      <c r="R303" s="32" t="str">
        <f aca="false">IF(L303="","",IF(ABS(L303)&lt;=O303,"Yes","No"))</f>
        <v>Yes</v>
      </c>
      <c r="S303" s="32" t="str">
        <f aca="false">IF(L303="","",IF(ABS(L303)&lt;=1.96*O303,"Yes","No"))</f>
        <v>Yes</v>
      </c>
      <c r="T303" s="54" t="n">
        <f aca="false">IF(D303="","",ROUND(SQRT(((D303+G303)*O303/100)^2+(J303*(D303+G303)*0.07933)^2),0))</f>
        <v>46</v>
      </c>
      <c r="U303" s="32"/>
    </row>
    <row r="304" customFormat="false" ht="15" hidden="false" customHeight="false" outlineLevel="0" collapsed="false">
      <c r="A304" s="32" t="s">
        <v>386</v>
      </c>
      <c r="B304" s="32" t="s">
        <v>479</v>
      </c>
      <c r="C304" s="32" t="s">
        <v>484</v>
      </c>
      <c r="D304" s="54" t="n">
        <v>238</v>
      </c>
      <c r="E304" s="54" t="n">
        <v>278</v>
      </c>
      <c r="F304" s="65" t="n">
        <f aca="false">IF(E304="","",D304-E304)</f>
        <v>-40</v>
      </c>
      <c r="G304" s="54" t="n">
        <v>466</v>
      </c>
      <c r="H304" s="54" t="n">
        <v>482</v>
      </c>
      <c r="I304" s="65" t="n">
        <f aca="false">IF(H304="","",G304-H304)</f>
        <v>-16</v>
      </c>
      <c r="J304" s="55" t="n">
        <f aca="false">IF(OR(D304="",D304+G304=0),"",D304/(D304+G304))</f>
        <v>0.338068181818182</v>
      </c>
      <c r="K304" s="55" t="n">
        <f aca="false">IF(E304="","",E304/(E304+H304))</f>
        <v>0.365789473684211</v>
      </c>
      <c r="L304" s="66" t="n">
        <f aca="false">IF(OR(K304="",J304=""),"",(J304-K304)*100)</f>
        <v>-2.77212918660287</v>
      </c>
      <c r="M304" s="36" t="n">
        <v>3.8996591139679</v>
      </c>
      <c r="N304" s="36" t="n">
        <v>2.06812190543644</v>
      </c>
      <c r="O304" s="36" t="n">
        <f aca="false">SQRT(M304^2+N304^2)</f>
        <v>4.41412159108683</v>
      </c>
      <c r="P304" s="55" t="n">
        <f aca="false">IF(J304="","",MAX(0,J304-1.96*O304/100))</f>
        <v>0.25155139863288</v>
      </c>
      <c r="Q304" s="55" t="n">
        <f aca="false">IF(J304="","",MIN(1,J304+1.96*O304/100))</f>
        <v>0.424584965003484</v>
      </c>
      <c r="R304" s="32" t="str">
        <f aca="false">IF(L304="","",IF(ABS(L304)&lt;=O304,"Yes","No"))</f>
        <v>Yes</v>
      </c>
      <c r="S304" s="32" t="str">
        <f aca="false">IF(L304="","",IF(ABS(L304)&lt;=1.96*O304,"Yes","No"))</f>
        <v>Yes</v>
      </c>
      <c r="T304" s="54" t="n">
        <f aca="false">IF(D304="","",ROUND(SQRT(((D304+G304)*O304/100)^2+(J304*(D304+G304)*0.07897)^2),0))</f>
        <v>36</v>
      </c>
      <c r="U304" s="32"/>
    </row>
    <row r="305" customFormat="false" ht="15" hidden="false" customHeight="false" outlineLevel="0" collapsed="false">
      <c r="A305" s="32" t="s">
        <v>386</v>
      </c>
      <c r="B305" s="32" t="s">
        <v>485</v>
      </c>
      <c r="C305" s="32" t="s">
        <v>486</v>
      </c>
      <c r="D305" s="54" t="n">
        <v>45</v>
      </c>
      <c r="E305" s="54" t="n">
        <v>203</v>
      </c>
      <c r="F305" s="65" t="n">
        <f aca="false">IF(E305="","",D305-E305)</f>
        <v>-158</v>
      </c>
      <c r="G305" s="54" t="n">
        <v>79</v>
      </c>
      <c r="H305" s="54" t="n">
        <v>331</v>
      </c>
      <c r="I305" s="65" t="n">
        <f aca="false">IF(H305="","",G305-H305)</f>
        <v>-252</v>
      </c>
      <c r="J305" s="55" t="n">
        <f aca="false">IF(OR(D305="",D305+G305=0),"",D305/(D305+G305))</f>
        <v>0.362903225806452</v>
      </c>
      <c r="K305" s="55" t="n">
        <f aca="false">IF(E305="","",E305/(E305+H305))</f>
        <v>0.380149812734082</v>
      </c>
      <c r="L305" s="66" t="n">
        <f aca="false">IF(OR(K305="",J305=""),"",(J305-K305)*100)</f>
        <v>-1.72465869276308</v>
      </c>
      <c r="M305" s="36" t="n">
        <v>6.12439477701019</v>
      </c>
      <c r="N305" s="36" t="n">
        <v>2.06812190543644</v>
      </c>
      <c r="O305" s="36" t="n">
        <f aca="false">SQRT(M305^2+N305^2)</f>
        <v>6.46415807359441</v>
      </c>
      <c r="P305" s="55" t="n">
        <f aca="false">IF(J305="","",MAX(0,J305-1.96*O305/100))</f>
        <v>0.236205727564001</v>
      </c>
      <c r="Q305" s="55" t="n">
        <f aca="false">IF(J305="","",MIN(1,J305+1.96*O305/100))</f>
        <v>0.489600724048902</v>
      </c>
      <c r="R305" s="32" t="str">
        <f aca="false">IF(L305="","",IF(ABS(L305)&lt;=O305,"Yes","No"))</f>
        <v>Yes</v>
      </c>
      <c r="S305" s="32" t="str">
        <f aca="false">IF(L305="","",IF(ABS(L305)&lt;=1.96*O305,"Yes","No"))</f>
        <v>Yes</v>
      </c>
      <c r="T305" s="54" t="n">
        <f aca="false">IF(D305="","",ROUND(SQRT(((D305+G305)*O305/100)^2+(J305*(D305+G305)*0.12018)^2),0))</f>
        <v>10</v>
      </c>
      <c r="U305" s="32"/>
    </row>
    <row r="306" customFormat="false" ht="15" hidden="false" customHeight="false" outlineLevel="0" collapsed="false">
      <c r="A306" s="32" t="s">
        <v>386</v>
      </c>
      <c r="B306" s="32" t="s">
        <v>485</v>
      </c>
      <c r="C306" s="32" t="s">
        <v>487</v>
      </c>
      <c r="D306" s="54" t="n">
        <v>243</v>
      </c>
      <c r="E306" s="54" t="n">
        <v>308</v>
      </c>
      <c r="F306" s="65" t="n">
        <f aca="false">IF(E306="","",D306-E306)</f>
        <v>-65</v>
      </c>
      <c r="G306" s="54" t="n">
        <v>492</v>
      </c>
      <c r="H306" s="54" t="n">
        <v>558</v>
      </c>
      <c r="I306" s="65" t="n">
        <f aca="false">IF(H306="","",G306-H306)</f>
        <v>-66</v>
      </c>
      <c r="J306" s="55" t="n">
        <f aca="false">IF(OR(D306="",D306+G306=0),"",D306/(D306+G306))</f>
        <v>0.330612244897959</v>
      </c>
      <c r="K306" s="55" t="n">
        <f aca="false">IF(E306="","",E306/(E306+H306))</f>
        <v>0.355658198614319</v>
      </c>
      <c r="L306" s="66" t="n">
        <f aca="false">IF(OR(K306="",J306=""),"",(J306-K306)*100)</f>
        <v>-2.50459537163595</v>
      </c>
      <c r="M306" s="36" t="n">
        <v>3.8996591139679</v>
      </c>
      <c r="N306" s="36" t="n">
        <v>2.06812190543644</v>
      </c>
      <c r="O306" s="36" t="n">
        <f aca="false">SQRT(M306^2+N306^2)</f>
        <v>4.41412159108683</v>
      </c>
      <c r="P306" s="55" t="n">
        <f aca="false">IF(J306="","",MAX(0,J306-1.96*O306/100))</f>
        <v>0.244095461712657</v>
      </c>
      <c r="Q306" s="55" t="n">
        <f aca="false">IF(J306="","",MIN(1,J306+1.96*O306/100))</f>
        <v>0.417129028083261</v>
      </c>
      <c r="R306" s="32" t="str">
        <f aca="false">IF(L306="","",IF(ABS(L306)&lt;=O306,"Yes","No"))</f>
        <v>Yes</v>
      </c>
      <c r="S306" s="32" t="str">
        <f aca="false">IF(L306="","",IF(ABS(L306)&lt;=1.96*O306,"Yes","No"))</f>
        <v>Yes</v>
      </c>
      <c r="T306" s="54" t="n">
        <f aca="false">IF(D306="","",ROUND(SQRT(((D306+G306)*O306/100)^2+(J306*(D306+G306)*0.07897)^2),0))</f>
        <v>38</v>
      </c>
      <c r="U306" s="32"/>
    </row>
    <row r="307" customFormat="false" ht="15" hidden="false" customHeight="false" outlineLevel="0" collapsed="false">
      <c r="A307" s="32" t="s">
        <v>386</v>
      </c>
      <c r="B307" s="32" t="s">
        <v>488</v>
      </c>
      <c r="C307" s="32" t="s">
        <v>489</v>
      </c>
      <c r="D307" s="54" t="n">
        <v>199</v>
      </c>
      <c r="E307" s="54"/>
      <c r="F307" s="65" t="str">
        <f aca="false">IF(E307="","",D307-E307)</f>
        <v/>
      </c>
      <c r="G307" s="54" t="n">
        <v>272</v>
      </c>
      <c r="H307" s="54"/>
      <c r="I307" s="65" t="str">
        <f aca="false">IF(H307="","",G307-H307)</f>
        <v/>
      </c>
      <c r="J307" s="55" t="n">
        <f aca="false">IF(OR(D307="",D307+G307=0),"",D307/(D307+G307))</f>
        <v>0.422505307855626</v>
      </c>
      <c r="K307" s="55" t="str">
        <f aca="false">IF(E307="","",E307/(E307+H307))</f>
        <v/>
      </c>
      <c r="L307" s="66" t="str">
        <f aca="false">IF(OR(K307="",J307=""),"",(J307-K307)*100)</f>
        <v/>
      </c>
      <c r="M307" s="36" t="n">
        <v>6.12439477701019</v>
      </c>
      <c r="N307" s="36" t="n">
        <v>2.06812190543644</v>
      </c>
      <c r="O307" s="36" t="n">
        <f aca="false">SQRT(M307^2+N307^2)</f>
        <v>6.46415807359441</v>
      </c>
      <c r="P307" s="55" t="n">
        <f aca="false">IF(J307="","",MAX(0,J307-1.96*O307/100))</f>
        <v>0.295807809613176</v>
      </c>
      <c r="Q307" s="55" t="n">
        <f aca="false">IF(J307="","",MIN(1,J307+1.96*O307/100))</f>
        <v>0.549202806098077</v>
      </c>
      <c r="R307" s="32" t="str">
        <f aca="false">IF(L307="","",IF(ABS(L307)&lt;=O307,"Yes","No"))</f>
        <v/>
      </c>
      <c r="S307" s="32" t="str">
        <f aca="false">IF(L307="","",IF(ABS(L307)&lt;=1.96*O307,"Yes","No"))</f>
        <v/>
      </c>
      <c r="T307" s="54" t="n">
        <f aca="false">IF(D307="","",ROUND(SQRT(((D307+G307)*O307/100)^2+(J307*(D307+G307)*0.12018)^2),0))</f>
        <v>39</v>
      </c>
      <c r="U307" s="32" t="s">
        <v>735</v>
      </c>
    </row>
    <row r="308" customFormat="false" ht="15" hidden="false" customHeight="false" outlineLevel="0" collapsed="false">
      <c r="A308" s="32" t="s">
        <v>386</v>
      </c>
      <c r="B308" s="32" t="s">
        <v>488</v>
      </c>
      <c r="C308" s="32" t="s">
        <v>490</v>
      </c>
      <c r="D308" s="54" t="n">
        <v>439</v>
      </c>
      <c r="E308" s="54"/>
      <c r="F308" s="65" t="str">
        <f aca="false">IF(E308="","",D308-E308)</f>
        <v/>
      </c>
      <c r="G308" s="54" t="n">
        <v>569</v>
      </c>
      <c r="H308" s="54"/>
      <c r="I308" s="65" t="str">
        <f aca="false">IF(H308="","",G308-H308)</f>
        <v/>
      </c>
      <c r="J308" s="55" t="n">
        <f aca="false">IF(OR(D308="",D308+G308=0),"",D308/(D308+G308))</f>
        <v>0.435515873015873</v>
      </c>
      <c r="K308" s="55" t="str">
        <f aca="false">IF(E308="","",E308/(E308+H308))</f>
        <v/>
      </c>
      <c r="L308" s="66" t="str">
        <f aca="false">IF(OR(K308="",J308=""),"",(J308-K308)*100)</f>
        <v/>
      </c>
      <c r="M308" s="36" t="n">
        <v>3.13002569138266</v>
      </c>
      <c r="N308" s="36" t="n">
        <v>2.06812190543644</v>
      </c>
      <c r="O308" s="36" t="n">
        <f aca="false">SQRT(M308^2+N308^2)</f>
        <v>3.75155821552346</v>
      </c>
      <c r="P308" s="55" t="n">
        <f aca="false">IF(J308="","",MAX(0,J308-1.96*O308/100))</f>
        <v>0.361985331991613</v>
      </c>
      <c r="Q308" s="55" t="n">
        <f aca="false">IF(J308="","",MIN(1,J308+1.96*O308/100))</f>
        <v>0.509046414040133</v>
      </c>
      <c r="R308" s="32" t="str">
        <f aca="false">IF(L308="","",IF(ABS(L308)&lt;=O308,"Yes","No"))</f>
        <v/>
      </c>
      <c r="S308" s="32" t="str">
        <f aca="false">IF(L308="","",IF(ABS(L308)&lt;=1.96*O308,"Yes","No"))</f>
        <v/>
      </c>
      <c r="T308" s="54" t="n">
        <f aca="false">IF(D308="","",ROUND(SQRT(((D308+G308)*O308/100)^2+(J308*(D308+G308)*0.07933)^2),0))</f>
        <v>51</v>
      </c>
      <c r="U308" s="32" t="s">
        <v>735</v>
      </c>
    </row>
    <row r="309" customFormat="false" ht="15" hidden="false" customHeight="false" outlineLevel="0" collapsed="false">
      <c r="A309" s="32" t="s">
        <v>386</v>
      </c>
      <c r="B309" s="32" t="s">
        <v>488</v>
      </c>
      <c r="C309" s="32" t="s">
        <v>491</v>
      </c>
      <c r="D309" s="54" t="n">
        <v>427</v>
      </c>
      <c r="E309" s="54" t="n">
        <v>496</v>
      </c>
      <c r="F309" s="65" t="n">
        <f aca="false">IF(E309="","",D309-E309)</f>
        <v>-69</v>
      </c>
      <c r="G309" s="54" t="n">
        <v>623</v>
      </c>
      <c r="H309" s="54" t="n">
        <v>652</v>
      </c>
      <c r="I309" s="65" t="n">
        <f aca="false">IF(H309="","",G309-H309)</f>
        <v>-29</v>
      </c>
      <c r="J309" s="55" t="n">
        <f aca="false">IF(OR(D309="",D309+G309=0),"",D309/(D309+G309))</f>
        <v>0.406666666666667</v>
      </c>
      <c r="K309" s="55" t="n">
        <f aca="false">IF(E309="","",E309/(E309+H309))</f>
        <v>0.43205574912892</v>
      </c>
      <c r="L309" s="66" t="n">
        <f aca="false">IF(OR(K309="",J309=""),"",(J309-K309)*100)</f>
        <v>-2.53890824622532</v>
      </c>
      <c r="M309" s="36" t="n">
        <v>3.13002569138266</v>
      </c>
      <c r="N309" s="36" t="n">
        <v>2.06812190543644</v>
      </c>
      <c r="O309" s="36" t="n">
        <f aca="false">SQRT(M309^2+N309^2)</f>
        <v>3.75155821552346</v>
      </c>
      <c r="P309" s="55" t="n">
        <f aca="false">IF(J309="","",MAX(0,J309-1.96*O309/100))</f>
        <v>0.333136125642407</v>
      </c>
      <c r="Q309" s="55" t="n">
        <f aca="false">IF(J309="","",MIN(1,J309+1.96*O309/100))</f>
        <v>0.480197207690926</v>
      </c>
      <c r="R309" s="32" t="str">
        <f aca="false">IF(L309="","",IF(ABS(L309)&lt;=O309,"Yes","No"))</f>
        <v>Yes</v>
      </c>
      <c r="S309" s="32" t="str">
        <f aca="false">IF(L309="","",IF(ABS(L309)&lt;=1.96*O309,"Yes","No"))</f>
        <v>Yes</v>
      </c>
      <c r="T309" s="54" t="n">
        <f aca="false">IF(D309="","",ROUND(SQRT(((D309+G309)*O309/100)^2+(J309*(D309+G309)*0.07933)^2),0))</f>
        <v>52</v>
      </c>
      <c r="U309" s="32"/>
    </row>
    <row r="310" customFormat="false" ht="15" hidden="false" customHeight="false" outlineLevel="0" collapsed="false">
      <c r="A310" s="32" t="s">
        <v>386</v>
      </c>
      <c r="B310" s="32" t="s">
        <v>488</v>
      </c>
      <c r="C310" s="32" t="s">
        <v>492</v>
      </c>
      <c r="D310" s="54" t="n">
        <v>408</v>
      </c>
      <c r="E310" s="54"/>
      <c r="F310" s="65" t="str">
        <f aca="false">IF(E310="","",D310-E310)</f>
        <v/>
      </c>
      <c r="G310" s="54" t="n">
        <v>598</v>
      </c>
      <c r="H310" s="54"/>
      <c r="I310" s="65" t="str">
        <f aca="false">IF(H310="","",G310-H310)</f>
        <v/>
      </c>
      <c r="J310" s="55" t="n">
        <f aca="false">IF(OR(D310="",D310+G310=0),"",D310/(D310+G310))</f>
        <v>0.405566600397614</v>
      </c>
      <c r="K310" s="55" t="str">
        <f aca="false">IF(E310="","",E310/(E310+H310))</f>
        <v/>
      </c>
      <c r="L310" s="66" t="str">
        <f aca="false">IF(OR(K310="",J310=""),"",(J310-K310)*100)</f>
        <v/>
      </c>
      <c r="M310" s="36" t="n">
        <v>3.13002569138266</v>
      </c>
      <c r="N310" s="36" t="n">
        <v>2.06812190543644</v>
      </c>
      <c r="O310" s="36" t="n">
        <f aca="false">SQRT(M310^2+N310^2)</f>
        <v>3.75155821552346</v>
      </c>
      <c r="P310" s="55" t="n">
        <f aca="false">IF(J310="","",MAX(0,J310-1.96*O310/100))</f>
        <v>0.332036059373355</v>
      </c>
      <c r="Q310" s="55" t="n">
        <f aca="false">IF(J310="","",MIN(1,J310+1.96*O310/100))</f>
        <v>0.479097141421874</v>
      </c>
      <c r="R310" s="32" t="str">
        <f aca="false">IF(L310="","",IF(ABS(L310)&lt;=O310,"Yes","No"))</f>
        <v/>
      </c>
      <c r="S310" s="32" t="str">
        <f aca="false">IF(L310="","",IF(ABS(L310)&lt;=1.96*O310,"Yes","No"))</f>
        <v/>
      </c>
      <c r="T310" s="54" t="n">
        <f aca="false">IF(D310="","",ROUND(SQRT(((D310+G310)*O310/100)^2+(J310*(D310+G310)*0.07933)^2),0))</f>
        <v>50</v>
      </c>
      <c r="U310" s="32" t="s">
        <v>735</v>
      </c>
    </row>
    <row r="311" customFormat="false" ht="15" hidden="false" customHeight="false" outlineLevel="0" collapsed="false">
      <c r="A311" s="32" t="s">
        <v>386</v>
      </c>
      <c r="B311" s="32" t="s">
        <v>493</v>
      </c>
      <c r="C311" s="32" t="s">
        <v>494</v>
      </c>
      <c r="D311" s="54" t="n">
        <v>460</v>
      </c>
      <c r="E311" s="54" t="n">
        <v>508</v>
      </c>
      <c r="F311" s="65" t="n">
        <f aca="false">IF(E311="","",D311-E311)</f>
        <v>-48</v>
      </c>
      <c r="G311" s="54" t="n">
        <v>444</v>
      </c>
      <c r="H311" s="54" t="n">
        <v>437</v>
      </c>
      <c r="I311" s="65" t="n">
        <f aca="false">IF(H311="","",G311-H311)</f>
        <v>7</v>
      </c>
      <c r="J311" s="55" t="n">
        <f aca="false">IF(OR(D311="",D311+G311=0),"",D311/(D311+G311))</f>
        <v>0.508849557522124</v>
      </c>
      <c r="K311" s="55" t="n">
        <f aca="false">IF(E311="","",E311/(E311+H311))</f>
        <v>0.537566137566138</v>
      </c>
      <c r="L311" s="66" t="n">
        <f aca="false">IF(OR(K311="",J311=""),"",(J311-K311)*100)</f>
        <v>-2.87165800440137</v>
      </c>
      <c r="M311" s="36" t="n">
        <v>3.13002569138266</v>
      </c>
      <c r="N311" s="36" t="n">
        <v>2.06812190543644</v>
      </c>
      <c r="O311" s="36" t="n">
        <f aca="false">SQRT(M311^2+N311^2)</f>
        <v>3.75155821552346</v>
      </c>
      <c r="P311" s="55" t="n">
        <f aca="false">IF(J311="","",MAX(0,J311-1.96*O311/100))</f>
        <v>0.435319016497864</v>
      </c>
      <c r="Q311" s="55" t="n">
        <f aca="false">IF(J311="","",MIN(1,J311+1.96*O311/100))</f>
        <v>0.582380098546384</v>
      </c>
      <c r="R311" s="32" t="str">
        <f aca="false">IF(L311="","",IF(ABS(L311)&lt;=O311,"Yes","No"))</f>
        <v>Yes</v>
      </c>
      <c r="S311" s="32" t="str">
        <f aca="false">IF(L311="","",IF(ABS(L311)&lt;=1.96*O311,"Yes","No"))</f>
        <v>Yes</v>
      </c>
      <c r="T311" s="54" t="n">
        <f aca="false">IF(D311="","",ROUND(SQRT(((D311+G311)*O311/100)^2+(J311*(D311+G311)*0.07933)^2),0))</f>
        <v>50</v>
      </c>
      <c r="U311" s="32"/>
    </row>
    <row r="312" customFormat="false" ht="15" hidden="false" customHeight="false" outlineLevel="0" collapsed="false">
      <c r="A312" s="32" t="s">
        <v>386</v>
      </c>
      <c r="B312" s="32" t="s">
        <v>493</v>
      </c>
      <c r="C312" s="32" t="s">
        <v>495</v>
      </c>
      <c r="D312" s="54" t="n">
        <v>490</v>
      </c>
      <c r="E312" s="54" t="n">
        <v>524</v>
      </c>
      <c r="F312" s="65" t="n">
        <f aca="false">IF(E312="","",D312-E312)</f>
        <v>-34</v>
      </c>
      <c r="G312" s="54" t="n">
        <v>599</v>
      </c>
      <c r="H312" s="54" t="n">
        <v>659</v>
      </c>
      <c r="I312" s="65" t="n">
        <f aca="false">IF(H312="","",G312-H312)</f>
        <v>-60</v>
      </c>
      <c r="J312" s="55" t="n">
        <f aca="false">IF(OR(D312="",D312+G312=0),"",D312/(D312+G312))</f>
        <v>0.449954086317723</v>
      </c>
      <c r="K312" s="55" t="n">
        <f aca="false">IF(E312="","",E312/(E312+H312))</f>
        <v>0.442941673710905</v>
      </c>
      <c r="L312" s="66" t="n">
        <f aca="false">IF(OR(K312="",J312=""),"",(J312-K312)*100)</f>
        <v>0.701241260681818</v>
      </c>
      <c r="M312" s="36" t="n">
        <v>3.13002569138266</v>
      </c>
      <c r="N312" s="36" t="n">
        <v>2.06812190543644</v>
      </c>
      <c r="O312" s="36" t="n">
        <f aca="false">SQRT(M312^2+N312^2)</f>
        <v>3.75155821552346</v>
      </c>
      <c r="P312" s="55" t="n">
        <f aca="false">IF(J312="","",MAX(0,J312-1.96*O312/100))</f>
        <v>0.376423545293463</v>
      </c>
      <c r="Q312" s="55" t="n">
        <f aca="false">IF(J312="","",MIN(1,J312+1.96*O312/100))</f>
        <v>0.523484627341982</v>
      </c>
      <c r="R312" s="32" t="str">
        <f aca="false">IF(L312="","",IF(ABS(L312)&lt;=O312,"Yes","No"))</f>
        <v>Yes</v>
      </c>
      <c r="S312" s="32" t="str">
        <f aca="false">IF(L312="","",IF(ABS(L312)&lt;=1.96*O312,"Yes","No"))</f>
        <v>Yes</v>
      </c>
      <c r="T312" s="54" t="n">
        <f aca="false">IF(D312="","",ROUND(SQRT(((D312+G312)*O312/100)^2+(J312*(D312+G312)*0.07933)^2),0))</f>
        <v>56</v>
      </c>
      <c r="U312" s="32"/>
    </row>
    <row r="313" customFormat="false" ht="15" hidden="false" customHeight="false" outlineLevel="0" collapsed="false">
      <c r="A313" s="32" t="s">
        <v>386</v>
      </c>
      <c r="B313" s="32" t="s">
        <v>493</v>
      </c>
      <c r="C313" s="32" t="s">
        <v>496</v>
      </c>
      <c r="D313" s="54" t="n">
        <v>241</v>
      </c>
      <c r="E313" s="54"/>
      <c r="F313" s="65" t="str">
        <f aca="false">IF(E313="","",D313-E313)</f>
        <v/>
      </c>
      <c r="G313" s="54" t="n">
        <v>265</v>
      </c>
      <c r="H313" s="54"/>
      <c r="I313" s="65" t="str">
        <f aca="false">IF(H313="","",G313-H313)</f>
        <v/>
      </c>
      <c r="J313" s="55" t="n">
        <f aca="false">IF(OR(D313="",D313+G313=0),"",D313/(D313+G313))</f>
        <v>0.476284584980237</v>
      </c>
      <c r="K313" s="55" t="str">
        <f aca="false">IF(E313="","",E313/(E313+H313))</f>
        <v/>
      </c>
      <c r="L313" s="66" t="str">
        <f aca="false">IF(OR(K313="",J313=""),"",(J313-K313)*100)</f>
        <v/>
      </c>
      <c r="M313" s="36" t="n">
        <v>6.12439477701019</v>
      </c>
      <c r="N313" s="36" t="n">
        <v>2.06812190543644</v>
      </c>
      <c r="O313" s="36" t="n">
        <f aca="false">SQRT(M313^2+N313^2)</f>
        <v>6.46415807359441</v>
      </c>
      <c r="P313" s="55" t="n">
        <f aca="false">IF(J313="","",MAX(0,J313-1.96*O313/100))</f>
        <v>0.349587086737787</v>
      </c>
      <c r="Q313" s="55" t="n">
        <f aca="false">IF(J313="","",MIN(1,J313+1.96*O313/100))</f>
        <v>0.602982083222688</v>
      </c>
      <c r="R313" s="32" t="str">
        <f aca="false">IF(L313="","",IF(ABS(L313)&lt;=O313,"Yes","No"))</f>
        <v/>
      </c>
      <c r="S313" s="32" t="str">
        <f aca="false">IF(L313="","",IF(ABS(L313)&lt;=1.96*O313,"Yes","No"))</f>
        <v/>
      </c>
      <c r="T313" s="54" t="n">
        <f aca="false">IF(D313="","",ROUND(SQRT(((D313+G313)*O313/100)^2+(J313*(D313+G313)*0.12018)^2),0))</f>
        <v>44</v>
      </c>
      <c r="U313" s="32" t="s">
        <v>735</v>
      </c>
    </row>
    <row r="314" customFormat="false" ht="15" hidden="false" customHeight="false" outlineLevel="0" collapsed="false">
      <c r="A314" s="32" t="s">
        <v>386</v>
      </c>
      <c r="B314" s="32" t="s">
        <v>493</v>
      </c>
      <c r="C314" s="32" t="s">
        <v>497</v>
      </c>
      <c r="D314" s="54" t="n">
        <v>373</v>
      </c>
      <c r="E314" s="54" t="n">
        <v>394</v>
      </c>
      <c r="F314" s="65" t="n">
        <f aca="false">IF(E314="","",D314-E314)</f>
        <v>-21</v>
      </c>
      <c r="G314" s="54" t="n">
        <v>350</v>
      </c>
      <c r="H314" s="54" t="n">
        <v>360</v>
      </c>
      <c r="I314" s="65" t="n">
        <f aca="false">IF(H314="","",G314-H314)</f>
        <v>-10</v>
      </c>
      <c r="J314" s="55" t="n">
        <f aca="false">IF(OR(D314="",D314+G314=0),"",D314/(D314+G314))</f>
        <v>0.515905947441217</v>
      </c>
      <c r="K314" s="55" t="n">
        <f aca="false">IF(E314="","",E314/(E314+H314))</f>
        <v>0.522546419098143</v>
      </c>
      <c r="L314" s="66" t="n">
        <f aca="false">IF(OR(K314="",J314=""),"",(J314-K314)*100)</f>
        <v>-0.664047165692605</v>
      </c>
      <c r="M314" s="36" t="n">
        <v>3.8996591139679</v>
      </c>
      <c r="N314" s="36" t="n">
        <v>2.06812190543644</v>
      </c>
      <c r="O314" s="36" t="n">
        <f aca="false">SQRT(M314^2+N314^2)</f>
        <v>4.41412159108683</v>
      </c>
      <c r="P314" s="55" t="n">
        <f aca="false">IF(J314="","",MAX(0,J314-1.96*O314/100))</f>
        <v>0.429389164255915</v>
      </c>
      <c r="Q314" s="55" t="n">
        <f aca="false">IF(J314="","",MIN(1,J314+1.96*O314/100))</f>
        <v>0.602422730626519</v>
      </c>
      <c r="R314" s="32" t="str">
        <f aca="false">IF(L314="","",IF(ABS(L314)&lt;=O314,"Yes","No"))</f>
        <v>Yes</v>
      </c>
      <c r="S314" s="32" t="str">
        <f aca="false">IF(L314="","",IF(ABS(L314)&lt;=1.96*O314,"Yes","No"))</f>
        <v>Yes</v>
      </c>
      <c r="T314" s="54" t="n">
        <f aca="false">IF(D314="","",ROUND(SQRT(((D314+G314)*O314/100)^2+(J314*(D314+G314)*0.07897)^2),0))</f>
        <v>43</v>
      </c>
      <c r="U314" s="32"/>
    </row>
    <row r="315" customFormat="false" ht="15" hidden="false" customHeight="false" outlineLevel="0" collapsed="false">
      <c r="A315" s="32" t="s">
        <v>386</v>
      </c>
      <c r="B315" s="32" t="s">
        <v>493</v>
      </c>
      <c r="C315" s="32" t="s">
        <v>498</v>
      </c>
      <c r="D315" s="54" t="n">
        <v>303</v>
      </c>
      <c r="E315" s="54" t="n">
        <v>350</v>
      </c>
      <c r="F315" s="65" t="n">
        <f aca="false">IF(E315="","",D315-E315)</f>
        <v>-47</v>
      </c>
      <c r="G315" s="54" t="n">
        <v>425</v>
      </c>
      <c r="H315" s="54" t="n">
        <v>475</v>
      </c>
      <c r="I315" s="65" t="n">
        <f aca="false">IF(H315="","",G315-H315)</f>
        <v>-50</v>
      </c>
      <c r="J315" s="55" t="n">
        <f aca="false">IF(OR(D315="",D315+G315=0),"",D315/(D315+G315))</f>
        <v>0.416208791208791</v>
      </c>
      <c r="K315" s="55" t="n">
        <f aca="false">IF(E315="","",E315/(E315+H315))</f>
        <v>0.424242424242424</v>
      </c>
      <c r="L315" s="66" t="n">
        <f aca="false">IF(OR(K315="",J315=""),"",(J315-K315)*100)</f>
        <v>-0.803363303363303</v>
      </c>
      <c r="M315" s="36" t="n">
        <v>3.8996591139679</v>
      </c>
      <c r="N315" s="36" t="n">
        <v>2.06812190543644</v>
      </c>
      <c r="O315" s="36" t="n">
        <f aca="false">SQRT(M315^2+N315^2)</f>
        <v>4.41412159108683</v>
      </c>
      <c r="P315" s="55" t="n">
        <f aca="false">IF(J315="","",MAX(0,J315-1.96*O315/100))</f>
        <v>0.329692008023489</v>
      </c>
      <c r="Q315" s="55" t="n">
        <f aca="false">IF(J315="","",MIN(1,J315+1.96*O315/100))</f>
        <v>0.502725574394093</v>
      </c>
      <c r="R315" s="32" t="str">
        <f aca="false">IF(L315="","",IF(ABS(L315)&lt;=O315,"Yes","No"))</f>
        <v>Yes</v>
      </c>
      <c r="S315" s="32" t="str">
        <f aca="false">IF(L315="","",IF(ABS(L315)&lt;=1.96*O315,"Yes","No"))</f>
        <v>Yes</v>
      </c>
      <c r="T315" s="54" t="n">
        <f aca="false">IF(D315="","",ROUND(SQRT(((D315+G315)*O315/100)^2+(J315*(D315+G315)*0.07897)^2),0))</f>
        <v>40</v>
      </c>
      <c r="U315" s="32"/>
    </row>
    <row r="316" customFormat="false" ht="15" hidden="false" customHeight="false" outlineLevel="0" collapsed="false">
      <c r="A316" s="32" t="s">
        <v>386</v>
      </c>
      <c r="B316" s="32" t="s">
        <v>493</v>
      </c>
      <c r="C316" s="32" t="s">
        <v>499</v>
      </c>
      <c r="D316" s="54" t="n">
        <v>313</v>
      </c>
      <c r="E316" s="54"/>
      <c r="F316" s="65" t="str">
        <f aca="false">IF(E316="","",D316-E316)</f>
        <v/>
      </c>
      <c r="G316" s="54" t="n">
        <v>314</v>
      </c>
      <c r="H316" s="54"/>
      <c r="I316" s="65" t="str">
        <f aca="false">IF(H316="","",G316-H316)</f>
        <v/>
      </c>
      <c r="J316" s="55" t="n">
        <f aca="false">IF(OR(D316="",D316+G316=0),"",D316/(D316+G316))</f>
        <v>0.499202551834131</v>
      </c>
      <c r="K316" s="55" t="str">
        <f aca="false">IF(E316="","",E316/(E316+H316))</f>
        <v/>
      </c>
      <c r="L316" s="66" t="str">
        <f aca="false">IF(OR(K316="",J316=""),"",(J316-K316)*100)</f>
        <v/>
      </c>
      <c r="M316" s="36" t="n">
        <v>3.8996591139679</v>
      </c>
      <c r="N316" s="36" t="n">
        <v>2.06812190543644</v>
      </c>
      <c r="O316" s="36" t="n">
        <f aca="false">SQRT(M316^2+N316^2)</f>
        <v>4.41412159108683</v>
      </c>
      <c r="P316" s="55" t="n">
        <f aca="false">IF(J316="","",MAX(0,J316-1.96*O316/100))</f>
        <v>0.412685768648829</v>
      </c>
      <c r="Q316" s="55" t="n">
        <f aca="false">IF(J316="","",MIN(1,J316+1.96*O316/100))</f>
        <v>0.585719335019433</v>
      </c>
      <c r="R316" s="32" t="str">
        <f aca="false">IF(L316="","",IF(ABS(L316)&lt;=O316,"Yes","No"))</f>
        <v/>
      </c>
      <c r="S316" s="32" t="str">
        <f aca="false">IF(L316="","",IF(ABS(L316)&lt;=1.96*O316,"Yes","No"))</f>
        <v/>
      </c>
      <c r="T316" s="54" t="n">
        <f aca="false">IF(D316="","",ROUND(SQRT(((D316+G316)*O316/100)^2+(J316*(D316+G316)*0.07897)^2),0))</f>
        <v>37</v>
      </c>
      <c r="U316" s="32" t="s">
        <v>735</v>
      </c>
    </row>
    <row r="317" customFormat="false" ht="15" hidden="false" customHeight="false" outlineLevel="0" collapsed="false">
      <c r="A317" s="32" t="s">
        <v>386</v>
      </c>
      <c r="B317" s="32" t="s">
        <v>500</v>
      </c>
      <c r="C317" s="32" t="s">
        <v>501</v>
      </c>
      <c r="D317" s="54" t="n">
        <v>283</v>
      </c>
      <c r="E317" s="54" t="n">
        <v>327</v>
      </c>
      <c r="F317" s="65" t="n">
        <f aca="false">IF(E317="","",D317-E317)</f>
        <v>-44</v>
      </c>
      <c r="G317" s="54" t="n">
        <v>569</v>
      </c>
      <c r="H317" s="54" t="n">
        <v>610</v>
      </c>
      <c r="I317" s="65" t="n">
        <f aca="false">IF(H317="","",G317-H317)</f>
        <v>-41</v>
      </c>
      <c r="J317" s="55" t="n">
        <f aca="false">IF(OR(D317="",D317+G317=0),"",D317/(D317+G317))</f>
        <v>0.332159624413146</v>
      </c>
      <c r="K317" s="55" t="n">
        <f aca="false">IF(E317="","",E317/(E317+H317))</f>
        <v>0.348986125933831</v>
      </c>
      <c r="L317" s="66" t="n">
        <f aca="false">IF(OR(K317="",J317=""),"",(J317-K317)*100)</f>
        <v>-1.68265015206858</v>
      </c>
      <c r="M317" s="36" t="n">
        <v>3.13002569138266</v>
      </c>
      <c r="N317" s="36" t="n">
        <v>2.06812190543644</v>
      </c>
      <c r="O317" s="36" t="n">
        <f aca="false">SQRT(M317^2+N317^2)</f>
        <v>3.75155821552346</v>
      </c>
      <c r="P317" s="55" t="n">
        <f aca="false">IF(J317="","",MAX(0,J317-1.96*O317/100))</f>
        <v>0.258629083388886</v>
      </c>
      <c r="Q317" s="55" t="n">
        <f aca="false">IF(J317="","",MIN(1,J317+1.96*O317/100))</f>
        <v>0.405690165437405</v>
      </c>
      <c r="R317" s="32" t="str">
        <f aca="false">IF(L317="","",IF(ABS(L317)&lt;=O317,"Yes","No"))</f>
        <v>Yes</v>
      </c>
      <c r="S317" s="32" t="str">
        <f aca="false">IF(L317="","",IF(ABS(L317)&lt;=1.96*O317,"Yes","No"))</f>
        <v>Yes</v>
      </c>
      <c r="T317" s="54" t="n">
        <f aca="false">IF(D317="","",ROUND(SQRT(((D317+G317)*O317/100)^2+(J317*(D317+G317)*0.07933)^2),0))</f>
        <v>39</v>
      </c>
      <c r="U317" s="32"/>
    </row>
    <row r="318" customFormat="false" ht="15" hidden="false" customHeight="false" outlineLevel="0" collapsed="false">
      <c r="A318" s="32" t="s">
        <v>386</v>
      </c>
      <c r="B318" s="32" t="s">
        <v>500</v>
      </c>
      <c r="C318" s="32" t="s">
        <v>502</v>
      </c>
      <c r="D318" s="54" t="n">
        <v>559</v>
      </c>
      <c r="E318" s="54" t="n">
        <v>654</v>
      </c>
      <c r="F318" s="65" t="n">
        <f aca="false">IF(E318="","",D318-E318)</f>
        <v>-95</v>
      </c>
      <c r="G318" s="54" t="n">
        <v>1075</v>
      </c>
      <c r="H318" s="54" t="n">
        <v>1185</v>
      </c>
      <c r="I318" s="65" t="n">
        <f aca="false">IF(H318="","",G318-H318)</f>
        <v>-110</v>
      </c>
      <c r="J318" s="55" t="n">
        <f aca="false">IF(OR(D318="",D318+G318=0),"",D318/(D318+G318))</f>
        <v>0.342105263157895</v>
      </c>
      <c r="K318" s="55" t="n">
        <f aca="false">IF(E318="","",E318/(E318+H318))</f>
        <v>0.355628058727569</v>
      </c>
      <c r="L318" s="66" t="n">
        <f aca="false">IF(OR(K318="",J318=""),"",(J318-K318)*100)</f>
        <v>-1.35227955696746</v>
      </c>
      <c r="M318" s="36" t="n">
        <v>3.13002569138266</v>
      </c>
      <c r="N318" s="36" t="n">
        <v>2.06812190543644</v>
      </c>
      <c r="O318" s="36" t="n">
        <f aca="false">SQRT(M318^2+N318^2)</f>
        <v>3.75155821552346</v>
      </c>
      <c r="P318" s="55" t="n">
        <f aca="false">IF(J318="","",MAX(0,J318-1.96*O318/100))</f>
        <v>0.268574722133635</v>
      </c>
      <c r="Q318" s="55" t="n">
        <f aca="false">IF(J318="","",MIN(1,J318+1.96*O318/100))</f>
        <v>0.415635804182155</v>
      </c>
      <c r="R318" s="32" t="str">
        <f aca="false">IF(L318="","",IF(ABS(L318)&lt;=O318,"Yes","No"))</f>
        <v>Yes</v>
      </c>
      <c r="S318" s="32" t="str">
        <f aca="false">IF(L318="","",IF(ABS(L318)&lt;=1.96*O318,"Yes","No"))</f>
        <v>Yes</v>
      </c>
      <c r="T318" s="54" t="n">
        <f aca="false">IF(D318="","",ROUND(SQRT(((D318+G318)*O318/100)^2+(J318*(D318+G318)*0.07933)^2),0))</f>
        <v>76</v>
      </c>
      <c r="U318" s="32"/>
    </row>
    <row r="319" customFormat="false" ht="15" hidden="false" customHeight="false" outlineLevel="0" collapsed="false">
      <c r="A319" s="32" t="s">
        <v>386</v>
      </c>
      <c r="B319" s="32" t="s">
        <v>500</v>
      </c>
      <c r="C319" s="32" t="s">
        <v>503</v>
      </c>
      <c r="D319" s="54" t="n">
        <v>387</v>
      </c>
      <c r="E319" s="54" t="n">
        <v>452</v>
      </c>
      <c r="F319" s="65" t="n">
        <f aca="false">IF(E319="","",D319-E319)</f>
        <v>-65</v>
      </c>
      <c r="G319" s="54" t="n">
        <v>829</v>
      </c>
      <c r="H319" s="54" t="n">
        <v>895</v>
      </c>
      <c r="I319" s="65" t="n">
        <f aca="false">IF(H319="","",G319-H319)</f>
        <v>-66</v>
      </c>
      <c r="J319" s="55" t="n">
        <f aca="false">IF(OR(D319="",D319+G319=0),"",D319/(D319+G319))</f>
        <v>0.318256578947368</v>
      </c>
      <c r="K319" s="55" t="n">
        <f aca="false">IF(E319="","",E319/(E319+H319))</f>
        <v>0.335560504825538</v>
      </c>
      <c r="L319" s="66" t="n">
        <f aca="false">IF(OR(K319="",J319=""),"",(J319-K319)*100)</f>
        <v>-1.73039258781698</v>
      </c>
      <c r="M319" s="36" t="n">
        <v>3.13002569138266</v>
      </c>
      <c r="N319" s="36" t="n">
        <v>2.06812190543644</v>
      </c>
      <c r="O319" s="36" t="n">
        <f aca="false">SQRT(M319^2+N319^2)</f>
        <v>3.75155821552346</v>
      </c>
      <c r="P319" s="55" t="n">
        <f aca="false">IF(J319="","",MAX(0,J319-1.96*O319/100))</f>
        <v>0.244726037923109</v>
      </c>
      <c r="Q319" s="55" t="n">
        <f aca="false">IF(J319="","",MIN(1,J319+1.96*O319/100))</f>
        <v>0.391787119971628</v>
      </c>
      <c r="R319" s="32" t="str">
        <f aca="false">IF(L319="","",IF(ABS(L319)&lt;=O319,"Yes","No"))</f>
        <v>Yes</v>
      </c>
      <c r="S319" s="32" t="str">
        <f aca="false">IF(L319="","",IF(ABS(L319)&lt;=1.96*O319,"Yes","No"))</f>
        <v>Yes</v>
      </c>
      <c r="T319" s="54" t="n">
        <f aca="false">IF(D319="","",ROUND(SQRT(((D319+G319)*O319/100)^2+(J319*(D319+G319)*0.07933)^2),0))</f>
        <v>55</v>
      </c>
      <c r="U319" s="32"/>
    </row>
    <row r="320" customFormat="false" ht="15" hidden="false" customHeight="false" outlineLevel="0" collapsed="false">
      <c r="A320" s="32" t="s">
        <v>386</v>
      </c>
      <c r="B320" s="32" t="s">
        <v>500</v>
      </c>
      <c r="C320" s="32" t="s">
        <v>504</v>
      </c>
      <c r="D320" s="54" t="n">
        <v>185</v>
      </c>
      <c r="E320" s="54" t="n">
        <v>228</v>
      </c>
      <c r="F320" s="65" t="n">
        <f aca="false">IF(E320="","",D320-E320)</f>
        <v>-43</v>
      </c>
      <c r="G320" s="54" t="n">
        <v>387</v>
      </c>
      <c r="H320" s="54" t="n">
        <v>401</v>
      </c>
      <c r="I320" s="65" t="n">
        <f aca="false">IF(H320="","",G320-H320)</f>
        <v>-14</v>
      </c>
      <c r="J320" s="55" t="n">
        <f aca="false">IF(OR(D320="",D320+G320=0),"",D320/(D320+G320))</f>
        <v>0.323426573426573</v>
      </c>
      <c r="K320" s="55" t="n">
        <f aca="false">IF(E320="","",E320/(E320+H320))</f>
        <v>0.36248012718601</v>
      </c>
      <c r="L320" s="66" t="n">
        <f aca="false">IF(OR(K320="",J320=""),"",(J320-K320)*100)</f>
        <v>-3.90535537594361</v>
      </c>
      <c r="M320" s="36" t="n">
        <v>3.8996591139679</v>
      </c>
      <c r="N320" s="36" t="n">
        <v>2.06812190543644</v>
      </c>
      <c r="O320" s="36" t="n">
        <f aca="false">SQRT(M320^2+N320^2)</f>
        <v>4.41412159108683</v>
      </c>
      <c r="P320" s="55" t="n">
        <f aca="false">IF(J320="","",MAX(0,J320-1.96*O320/100))</f>
        <v>0.236909790241272</v>
      </c>
      <c r="Q320" s="55" t="n">
        <f aca="false">IF(J320="","",MIN(1,J320+1.96*O320/100))</f>
        <v>0.409943356611875</v>
      </c>
      <c r="R320" s="32" t="str">
        <f aca="false">IF(L320="","",IF(ABS(L320)&lt;=O320,"Yes","No"))</f>
        <v>Yes</v>
      </c>
      <c r="S320" s="32" t="str">
        <f aca="false">IF(L320="","",IF(ABS(L320)&lt;=1.96*O320,"Yes","No"))</f>
        <v>Yes</v>
      </c>
      <c r="T320" s="54" t="n">
        <f aca="false">IF(D320="","",ROUND(SQRT(((D320+G320)*O320/100)^2+(J320*(D320+G320)*0.07897)^2),0))</f>
        <v>29</v>
      </c>
      <c r="U320" s="32"/>
    </row>
    <row r="321" customFormat="false" ht="15" hidden="false" customHeight="false" outlineLevel="0" collapsed="false">
      <c r="A321" s="32" t="s">
        <v>386</v>
      </c>
      <c r="B321" s="32" t="s">
        <v>505</v>
      </c>
      <c r="C321" s="32" t="s">
        <v>506</v>
      </c>
      <c r="D321" s="54" t="n">
        <v>435</v>
      </c>
      <c r="E321" s="54" t="n">
        <v>477</v>
      </c>
      <c r="F321" s="65" t="n">
        <f aca="false">IF(E321="","",D321-E321)</f>
        <v>-42</v>
      </c>
      <c r="G321" s="54" t="n">
        <v>432</v>
      </c>
      <c r="H321" s="54" t="n">
        <v>476</v>
      </c>
      <c r="I321" s="65" t="n">
        <f aca="false">IF(H321="","",G321-H321)</f>
        <v>-44</v>
      </c>
      <c r="J321" s="55" t="n">
        <f aca="false">IF(OR(D321="",D321+G321=0),"",D321/(D321+G321))</f>
        <v>0.501730103806228</v>
      </c>
      <c r="K321" s="55" t="n">
        <f aca="false">IF(E321="","",E321/(E321+H321))</f>
        <v>0.500524658971668</v>
      </c>
      <c r="L321" s="66" t="n">
        <f aca="false">IF(OR(K321="",J321=""),"",(J321-K321)*100)</f>
        <v>0.120544483455998</v>
      </c>
      <c r="M321" s="36" t="n">
        <v>3.13002569138266</v>
      </c>
      <c r="N321" s="36" t="n">
        <v>2.06812190543644</v>
      </c>
      <c r="O321" s="36" t="n">
        <f aca="false">SQRT(M321^2+N321^2)</f>
        <v>3.75155821552346</v>
      </c>
      <c r="P321" s="55" t="n">
        <f aca="false">IF(J321="","",MAX(0,J321-1.96*O321/100))</f>
        <v>0.428199562781969</v>
      </c>
      <c r="Q321" s="55" t="n">
        <f aca="false">IF(J321="","",MIN(1,J321+1.96*O321/100))</f>
        <v>0.575260644830488</v>
      </c>
      <c r="R321" s="32" t="str">
        <f aca="false">IF(L321="","",IF(ABS(L321)&lt;=O321,"Yes","No"))</f>
        <v>Yes</v>
      </c>
      <c r="S321" s="32" t="str">
        <f aca="false">IF(L321="","",IF(ABS(L321)&lt;=1.96*O321,"Yes","No"))</f>
        <v>Yes</v>
      </c>
      <c r="T321" s="54" t="n">
        <f aca="false">IF(D321="","",ROUND(SQRT(((D321+G321)*O321/100)^2+(J321*(D321+G321)*0.07933)^2),0))</f>
        <v>47</v>
      </c>
      <c r="U321" s="32"/>
    </row>
    <row r="322" customFormat="false" ht="15" hidden="false" customHeight="false" outlineLevel="0" collapsed="false">
      <c r="A322" s="32" t="s">
        <v>386</v>
      </c>
      <c r="B322" s="32" t="s">
        <v>505</v>
      </c>
      <c r="C322" s="32" t="s">
        <v>507</v>
      </c>
      <c r="D322" s="54" t="n">
        <v>352</v>
      </c>
      <c r="E322" s="54" t="n">
        <v>428</v>
      </c>
      <c r="F322" s="65" t="n">
        <f aca="false">IF(E322="","",D322-E322)</f>
        <v>-76</v>
      </c>
      <c r="G322" s="54" t="n">
        <v>351</v>
      </c>
      <c r="H322" s="54" t="n">
        <v>350</v>
      </c>
      <c r="I322" s="65" t="n">
        <f aca="false">IF(H322="","",G322-H322)</f>
        <v>1</v>
      </c>
      <c r="J322" s="55" t="n">
        <f aca="false">IF(OR(D322="",D322+G322=0),"",D322/(D322+G322))</f>
        <v>0.500711237553343</v>
      </c>
      <c r="K322" s="55" t="n">
        <f aca="false">IF(E322="","",E322/(E322+H322))</f>
        <v>0.55012853470437</v>
      </c>
      <c r="L322" s="66" t="n">
        <f aca="false">IF(OR(K322="",J322=""),"",(J322-K322)*100)</f>
        <v>-4.94172971510274</v>
      </c>
      <c r="M322" s="36" t="n">
        <v>3.8996591139679</v>
      </c>
      <c r="N322" s="36" t="n">
        <v>2.06812190543644</v>
      </c>
      <c r="O322" s="36" t="n">
        <f aca="false">SQRT(M322^2+N322^2)</f>
        <v>4.41412159108683</v>
      </c>
      <c r="P322" s="55" t="n">
        <f aca="false">IF(J322="","",MAX(0,J322-1.96*O322/100))</f>
        <v>0.414194454368041</v>
      </c>
      <c r="Q322" s="55" t="n">
        <f aca="false">IF(J322="","",MIN(1,J322+1.96*O322/100))</f>
        <v>0.587228020738645</v>
      </c>
      <c r="R322" s="32" t="str">
        <f aca="false">IF(L322="","",IF(ABS(L322)&lt;=O322,"Yes","No"))</f>
        <v>No</v>
      </c>
      <c r="S322" s="32" t="str">
        <f aca="false">IF(L322="","",IF(ABS(L322)&lt;=1.96*O322,"Yes","No"))</f>
        <v>Yes</v>
      </c>
      <c r="T322" s="54" t="n">
        <f aca="false">IF(D322="","",ROUND(SQRT(((D322+G322)*O322/100)^2+(J322*(D322+G322)*0.07897)^2),0))</f>
        <v>42</v>
      </c>
      <c r="U322" s="32"/>
    </row>
    <row r="323" customFormat="false" ht="15" hidden="false" customHeight="false" outlineLevel="0" collapsed="false">
      <c r="A323" s="32" t="s">
        <v>386</v>
      </c>
      <c r="B323" s="32" t="s">
        <v>505</v>
      </c>
      <c r="C323" s="32" t="s">
        <v>508</v>
      </c>
      <c r="D323" s="54" t="n">
        <v>314</v>
      </c>
      <c r="E323" s="54" t="n">
        <v>367</v>
      </c>
      <c r="F323" s="65" t="n">
        <f aca="false">IF(E323="","",D323-E323)</f>
        <v>-53</v>
      </c>
      <c r="G323" s="54" t="n">
        <v>339</v>
      </c>
      <c r="H323" s="54" t="n">
        <v>362</v>
      </c>
      <c r="I323" s="65" t="n">
        <f aca="false">IF(H323="","",G323-H323)</f>
        <v>-23</v>
      </c>
      <c r="J323" s="55" t="n">
        <f aca="false">IF(OR(D323="",D323+G323=0),"",D323/(D323+G323))</f>
        <v>0.480857580398162</v>
      </c>
      <c r="K323" s="55" t="n">
        <f aca="false">IF(E323="","",E323/(E323+H323))</f>
        <v>0.503429355281207</v>
      </c>
      <c r="L323" s="66" t="n">
        <f aca="false">IF(OR(K323="",J323=""),"",(J323-K323)*100)</f>
        <v>-2.25717748830448</v>
      </c>
      <c r="M323" s="36" t="n">
        <v>3.8996591139679</v>
      </c>
      <c r="N323" s="36" t="n">
        <v>2.06812190543644</v>
      </c>
      <c r="O323" s="36" t="n">
        <f aca="false">SQRT(M323^2+N323^2)</f>
        <v>4.41412159108683</v>
      </c>
      <c r="P323" s="55" t="n">
        <f aca="false">IF(J323="","",MAX(0,J323-1.96*O323/100))</f>
        <v>0.39434079721286</v>
      </c>
      <c r="Q323" s="55" t="n">
        <f aca="false">IF(J323="","",MIN(1,J323+1.96*O323/100))</f>
        <v>0.567374363583464</v>
      </c>
      <c r="R323" s="32" t="str">
        <f aca="false">IF(L323="","",IF(ABS(L323)&lt;=O323,"Yes","No"))</f>
        <v>Yes</v>
      </c>
      <c r="S323" s="32" t="str">
        <f aca="false">IF(L323="","",IF(ABS(L323)&lt;=1.96*O323,"Yes","No"))</f>
        <v>Yes</v>
      </c>
      <c r="T323" s="54" t="n">
        <f aca="false">IF(D323="","",ROUND(SQRT(((D323+G323)*O323/100)^2+(J323*(D323+G323)*0.07897)^2),0))</f>
        <v>38</v>
      </c>
      <c r="U323" s="32"/>
    </row>
    <row r="324" customFormat="false" ht="15" hidden="false" customHeight="false" outlineLevel="0" collapsed="false">
      <c r="A324" s="32" t="s">
        <v>386</v>
      </c>
      <c r="B324" s="32" t="s">
        <v>509</v>
      </c>
      <c r="C324" s="32" t="s">
        <v>510</v>
      </c>
      <c r="D324" s="54" t="n">
        <v>148</v>
      </c>
      <c r="E324" s="54" t="n">
        <v>168</v>
      </c>
      <c r="F324" s="65" t="n">
        <f aca="false">IF(E324="","",D324-E324)</f>
        <v>-20</v>
      </c>
      <c r="G324" s="54" t="n">
        <v>181</v>
      </c>
      <c r="H324" s="54" t="n">
        <v>194</v>
      </c>
      <c r="I324" s="65" t="n">
        <f aca="false">IF(H324="","",G324-H324)</f>
        <v>-13</v>
      </c>
      <c r="J324" s="55" t="n">
        <f aca="false">IF(OR(D324="",D324+G324=0),"",D324/(D324+G324))</f>
        <v>0.449848024316109</v>
      </c>
      <c r="K324" s="55" t="n">
        <f aca="false">IF(E324="","",E324/(E324+H324))</f>
        <v>0.464088397790055</v>
      </c>
      <c r="L324" s="66" t="n">
        <f aca="false">IF(OR(K324="",J324=""),"",(J324-K324)*100)</f>
        <v>-1.42403734739458</v>
      </c>
      <c r="M324" s="36" t="n">
        <v>6.12439477701019</v>
      </c>
      <c r="N324" s="36" t="n">
        <v>2.06812190543644</v>
      </c>
      <c r="O324" s="36" t="n">
        <f aca="false">SQRT(M324^2+N324^2)</f>
        <v>6.46415807359441</v>
      </c>
      <c r="P324" s="55" t="n">
        <f aca="false">IF(J324="","",MAX(0,J324-1.96*O324/100))</f>
        <v>0.323150526073659</v>
      </c>
      <c r="Q324" s="55" t="n">
        <f aca="false">IF(J324="","",MIN(1,J324+1.96*O324/100))</f>
        <v>0.57654552255856</v>
      </c>
      <c r="R324" s="32" t="str">
        <f aca="false">IF(L324="","",IF(ABS(L324)&lt;=O324,"Yes","No"))</f>
        <v>Yes</v>
      </c>
      <c r="S324" s="32" t="str">
        <f aca="false">IF(L324="","",IF(ABS(L324)&lt;=1.96*O324,"Yes","No"))</f>
        <v>Yes</v>
      </c>
      <c r="T324" s="54" t="n">
        <f aca="false">IF(D324="","",ROUND(SQRT(((D324+G324)*O324/100)^2+(J324*(D324+G324)*0.12018)^2),0))</f>
        <v>28</v>
      </c>
      <c r="U324" s="32"/>
    </row>
    <row r="325" customFormat="false" ht="15" hidden="false" customHeight="false" outlineLevel="0" collapsed="false">
      <c r="A325" s="32" t="s">
        <v>386</v>
      </c>
      <c r="B325" s="32" t="s">
        <v>509</v>
      </c>
      <c r="C325" s="32" t="s">
        <v>511</v>
      </c>
      <c r="D325" s="54" t="n">
        <v>429</v>
      </c>
      <c r="E325" s="54" t="n">
        <v>476</v>
      </c>
      <c r="F325" s="65" t="n">
        <f aca="false">IF(E325="","",D325-E325)</f>
        <v>-47</v>
      </c>
      <c r="G325" s="54" t="n">
        <v>417</v>
      </c>
      <c r="H325" s="54" t="n">
        <v>440</v>
      </c>
      <c r="I325" s="65" t="n">
        <f aca="false">IF(H325="","",G325-H325)</f>
        <v>-23</v>
      </c>
      <c r="J325" s="55" t="n">
        <f aca="false">IF(OR(D325="",D325+G325=0),"",D325/(D325+G325))</f>
        <v>0.50709219858156</v>
      </c>
      <c r="K325" s="55" t="n">
        <f aca="false">IF(E325="","",E325/(E325+H325))</f>
        <v>0.519650655021834</v>
      </c>
      <c r="L325" s="66" t="n">
        <f aca="false">IF(OR(K325="",J325=""),"",(J325-K325)*100)</f>
        <v>-1.25584564402738</v>
      </c>
      <c r="M325" s="36" t="n">
        <v>3.13002569138266</v>
      </c>
      <c r="N325" s="36" t="n">
        <v>2.06812190543644</v>
      </c>
      <c r="O325" s="36" t="n">
        <f aca="false">SQRT(M325^2+N325^2)</f>
        <v>3.75155821552346</v>
      </c>
      <c r="P325" s="55" t="n">
        <f aca="false">IF(J325="","",MAX(0,J325-1.96*O325/100))</f>
        <v>0.433561657557301</v>
      </c>
      <c r="Q325" s="55" t="n">
        <f aca="false">IF(J325="","",MIN(1,J325+1.96*O325/100))</f>
        <v>0.58062273960582</v>
      </c>
      <c r="R325" s="32" t="str">
        <f aca="false">IF(L325="","",IF(ABS(L325)&lt;=O325,"Yes","No"))</f>
        <v>Yes</v>
      </c>
      <c r="S325" s="32" t="str">
        <f aca="false">IF(L325="","",IF(ABS(L325)&lt;=1.96*O325,"Yes","No"))</f>
        <v>Yes</v>
      </c>
      <c r="T325" s="54" t="n">
        <f aca="false">IF(D325="","",ROUND(SQRT(((D325+G325)*O325/100)^2+(J325*(D325+G325)*0.07933)^2),0))</f>
        <v>47</v>
      </c>
      <c r="U325" s="32"/>
    </row>
    <row r="326" customFormat="false" ht="15" hidden="false" customHeight="false" outlineLevel="0" collapsed="false">
      <c r="A326" s="32" t="s">
        <v>386</v>
      </c>
      <c r="B326" s="32" t="s">
        <v>512</v>
      </c>
      <c r="C326" s="32" t="s">
        <v>513</v>
      </c>
      <c r="D326" s="54" t="n">
        <v>432</v>
      </c>
      <c r="E326" s="54" t="n">
        <v>471</v>
      </c>
      <c r="F326" s="65" t="n">
        <f aca="false">IF(E326="","",D326-E326)</f>
        <v>-39</v>
      </c>
      <c r="G326" s="54" t="n">
        <v>492</v>
      </c>
      <c r="H326" s="54" t="n">
        <v>484</v>
      </c>
      <c r="I326" s="65" t="n">
        <f aca="false">IF(H326="","",G326-H326)</f>
        <v>8</v>
      </c>
      <c r="J326" s="55" t="n">
        <f aca="false">IF(OR(D326="",D326+G326=0),"",D326/(D326+G326))</f>
        <v>0.467532467532468</v>
      </c>
      <c r="K326" s="55" t="n">
        <f aca="false">IF(E326="","",E326/(E326+H326))</f>
        <v>0.493193717277487</v>
      </c>
      <c r="L326" s="66" t="n">
        <f aca="false">IF(OR(K326="",J326=""),"",(J326-K326)*100)</f>
        <v>-2.56612497450194</v>
      </c>
      <c r="M326" s="36" t="n">
        <v>3.13002569138266</v>
      </c>
      <c r="N326" s="36" t="n">
        <v>2.06812190543644</v>
      </c>
      <c r="O326" s="36" t="n">
        <f aca="false">SQRT(M326^2+N326^2)</f>
        <v>3.75155821552346</v>
      </c>
      <c r="P326" s="55" t="n">
        <f aca="false">IF(J326="","",MAX(0,J326-1.96*O326/100))</f>
        <v>0.394001926508208</v>
      </c>
      <c r="Q326" s="55" t="n">
        <f aca="false">IF(J326="","",MIN(1,J326+1.96*O326/100))</f>
        <v>0.541063008556727</v>
      </c>
      <c r="R326" s="32" t="str">
        <f aca="false">IF(L326="","",IF(ABS(L326)&lt;=O326,"Yes","No"))</f>
        <v>Yes</v>
      </c>
      <c r="S326" s="32" t="str">
        <f aca="false">IF(L326="","",IF(ABS(L326)&lt;=1.96*O326,"Yes","No"))</f>
        <v>Yes</v>
      </c>
      <c r="T326" s="54" t="n">
        <f aca="false">IF(D326="","",ROUND(SQRT(((D326+G326)*O326/100)^2+(J326*(D326+G326)*0.07933)^2),0))</f>
        <v>49</v>
      </c>
      <c r="U326" s="32"/>
    </row>
    <row r="327" customFormat="false" ht="15" hidden="false" customHeight="false" outlineLevel="0" collapsed="false">
      <c r="A327" s="32" t="s">
        <v>386</v>
      </c>
      <c r="B327" s="32" t="s">
        <v>512</v>
      </c>
      <c r="C327" s="32" t="s">
        <v>514</v>
      </c>
      <c r="D327" s="54" t="n">
        <v>376</v>
      </c>
      <c r="E327" s="54" t="n">
        <v>423</v>
      </c>
      <c r="F327" s="65" t="n">
        <f aca="false">IF(E327="","",D327-E327)</f>
        <v>-47</v>
      </c>
      <c r="G327" s="54" t="n">
        <v>409</v>
      </c>
      <c r="H327" s="54" t="n">
        <v>411</v>
      </c>
      <c r="I327" s="65" t="n">
        <f aca="false">IF(H327="","",G327-H327)</f>
        <v>-2</v>
      </c>
      <c r="J327" s="55" t="n">
        <f aca="false">IF(OR(D327="",D327+G327=0),"",D327/(D327+G327))</f>
        <v>0.478980891719745</v>
      </c>
      <c r="K327" s="55" t="n">
        <f aca="false">IF(E327="","",E327/(E327+H327))</f>
        <v>0.507194244604317</v>
      </c>
      <c r="L327" s="66" t="n">
        <f aca="false">IF(OR(K327="",J327=""),"",(J327-K327)*100)</f>
        <v>-2.82133528845713</v>
      </c>
      <c r="M327" s="36" t="n">
        <v>3.8996591139679</v>
      </c>
      <c r="N327" s="36" t="n">
        <v>2.06812190543644</v>
      </c>
      <c r="O327" s="36" t="n">
        <f aca="false">SQRT(M327^2+N327^2)</f>
        <v>4.41412159108683</v>
      </c>
      <c r="P327" s="55" t="n">
        <f aca="false">IF(J327="","",MAX(0,J327-1.96*O327/100))</f>
        <v>0.392464108534443</v>
      </c>
      <c r="Q327" s="55" t="n">
        <f aca="false">IF(J327="","",MIN(1,J327+1.96*O327/100))</f>
        <v>0.565497674905047</v>
      </c>
      <c r="R327" s="32" t="str">
        <f aca="false">IF(L327="","",IF(ABS(L327)&lt;=O327,"Yes","No"))</f>
        <v>Yes</v>
      </c>
      <c r="S327" s="32" t="str">
        <f aca="false">IF(L327="","",IF(ABS(L327)&lt;=1.96*O327,"Yes","No"))</f>
        <v>Yes</v>
      </c>
      <c r="T327" s="54" t="n">
        <f aca="false">IF(D327="","",ROUND(SQRT(((D327+G327)*O327/100)^2+(J327*(D327+G327)*0.07897)^2),0))</f>
        <v>46</v>
      </c>
      <c r="U327" s="32"/>
    </row>
    <row r="328" customFormat="false" ht="15" hidden="false" customHeight="false" outlineLevel="0" collapsed="false">
      <c r="A328" s="32" t="s">
        <v>386</v>
      </c>
      <c r="B328" s="32" t="s">
        <v>512</v>
      </c>
      <c r="C328" s="32" t="s">
        <v>515</v>
      </c>
      <c r="D328" s="54" t="n">
        <v>739</v>
      </c>
      <c r="E328" s="54" t="n">
        <v>874</v>
      </c>
      <c r="F328" s="65" t="n">
        <f aca="false">IF(E328="","",D328-E328)</f>
        <v>-135</v>
      </c>
      <c r="G328" s="54" t="n">
        <v>842</v>
      </c>
      <c r="H328" s="54" t="n">
        <v>886</v>
      </c>
      <c r="I328" s="65" t="n">
        <f aca="false">IF(H328="","",G328-H328)</f>
        <v>-44</v>
      </c>
      <c r="J328" s="55" t="n">
        <f aca="false">IF(OR(D328="",D328+G328=0),"",D328/(D328+G328))</f>
        <v>0.467425679949399</v>
      </c>
      <c r="K328" s="55" t="n">
        <f aca="false">IF(E328="","",E328/(E328+H328))</f>
        <v>0.496590909090909</v>
      </c>
      <c r="L328" s="66" t="n">
        <f aca="false">IF(OR(K328="",J328=""),"",(J328-K328)*100)</f>
        <v>-2.916522914151</v>
      </c>
      <c r="M328" s="36" t="n">
        <v>3.13002569138266</v>
      </c>
      <c r="N328" s="36" t="n">
        <v>2.06812190543644</v>
      </c>
      <c r="O328" s="36" t="n">
        <f aca="false">SQRT(M328^2+N328^2)</f>
        <v>3.75155821552346</v>
      </c>
      <c r="P328" s="55" t="n">
        <f aca="false">IF(J328="","",MAX(0,J328-1.96*O328/100))</f>
        <v>0.393895138925139</v>
      </c>
      <c r="Q328" s="55" t="n">
        <f aca="false">IF(J328="","",MIN(1,J328+1.96*O328/100))</f>
        <v>0.540956220973659</v>
      </c>
      <c r="R328" s="32" t="str">
        <f aca="false">IF(L328="","",IF(ABS(L328)&lt;=O328,"Yes","No"))</f>
        <v>Yes</v>
      </c>
      <c r="S328" s="32" t="str">
        <f aca="false">IF(L328="","",IF(ABS(L328)&lt;=1.96*O328,"Yes","No"))</f>
        <v>Yes</v>
      </c>
      <c r="T328" s="54" t="n">
        <f aca="false">IF(D328="","",ROUND(SQRT(((D328+G328)*O328/100)^2+(J328*(D328+G328)*0.07933)^2),0))</f>
        <v>83</v>
      </c>
      <c r="U328" s="32"/>
    </row>
    <row r="329" customFormat="false" ht="15" hidden="false" customHeight="false" outlineLevel="0" collapsed="false">
      <c r="A329" s="32" t="s">
        <v>386</v>
      </c>
      <c r="B329" s="32" t="s">
        <v>512</v>
      </c>
      <c r="C329" s="32" t="s">
        <v>516</v>
      </c>
      <c r="D329" s="54" t="n">
        <v>157</v>
      </c>
      <c r="E329" s="54" t="n">
        <v>189</v>
      </c>
      <c r="F329" s="65" t="n">
        <f aca="false">IF(E329="","",D329-E329)</f>
        <v>-32</v>
      </c>
      <c r="G329" s="54" t="n">
        <v>184</v>
      </c>
      <c r="H329" s="54" t="n">
        <v>189</v>
      </c>
      <c r="I329" s="65" t="n">
        <f aca="false">IF(H329="","",G329-H329)</f>
        <v>-5</v>
      </c>
      <c r="J329" s="55" t="n">
        <f aca="false">IF(OR(D329="",D329+G329=0),"",D329/(D329+G329))</f>
        <v>0.460410557184751</v>
      </c>
      <c r="K329" s="55" t="n">
        <f aca="false">IF(E329="","",E329/(E329+H329))</f>
        <v>0.5</v>
      </c>
      <c r="L329" s="66" t="n">
        <f aca="false">IF(OR(K329="",J329=""),"",(J329-K329)*100)</f>
        <v>-3.95894428152493</v>
      </c>
      <c r="M329" s="36" t="n">
        <v>6.12439477701019</v>
      </c>
      <c r="N329" s="36" t="n">
        <v>2.06812190543644</v>
      </c>
      <c r="O329" s="36" t="n">
        <f aca="false">SQRT(M329^2+N329^2)</f>
        <v>6.46415807359441</v>
      </c>
      <c r="P329" s="55" t="n">
        <f aca="false">IF(J329="","",MAX(0,J329-1.96*O329/100))</f>
        <v>0.3337130589423</v>
      </c>
      <c r="Q329" s="55" t="n">
        <f aca="false">IF(J329="","",MIN(1,J329+1.96*O329/100))</f>
        <v>0.587108055427201</v>
      </c>
      <c r="R329" s="32" t="str">
        <f aca="false">IF(L329="","",IF(ABS(L329)&lt;=O329,"Yes","No"))</f>
        <v>Yes</v>
      </c>
      <c r="S329" s="32" t="str">
        <f aca="false">IF(L329="","",IF(ABS(L329)&lt;=1.96*O329,"Yes","No"))</f>
        <v>Yes</v>
      </c>
      <c r="T329" s="54" t="n">
        <f aca="false">IF(D329="","",ROUND(SQRT(((D329+G329)*O329/100)^2+(J329*(D329+G329)*0.12018)^2),0))</f>
        <v>29</v>
      </c>
      <c r="U329" s="32"/>
    </row>
    <row r="330" customFormat="false" ht="15" hidden="false" customHeight="false" outlineLevel="0" collapsed="false">
      <c r="A330" s="32" t="s">
        <v>386</v>
      </c>
      <c r="B330" s="32" t="s">
        <v>517</v>
      </c>
      <c r="C330" s="32" t="s">
        <v>518</v>
      </c>
      <c r="D330" s="54" t="n">
        <v>484</v>
      </c>
      <c r="E330" s="54" t="n">
        <v>497</v>
      </c>
      <c r="F330" s="65" t="n">
        <f aca="false">IF(E330="","",D330-E330)</f>
        <v>-13</v>
      </c>
      <c r="G330" s="54" t="n">
        <v>482</v>
      </c>
      <c r="H330" s="54" t="n">
        <v>505</v>
      </c>
      <c r="I330" s="65" t="n">
        <f aca="false">IF(H330="","",G330-H330)</f>
        <v>-23</v>
      </c>
      <c r="J330" s="55" t="n">
        <f aca="false">IF(OR(D330="",D330+G330=0),"",D330/(D330+G330))</f>
        <v>0.501035196687371</v>
      </c>
      <c r="K330" s="55" t="n">
        <f aca="false">IF(E330="","",E330/(E330+H330))</f>
        <v>0.496007984031936</v>
      </c>
      <c r="L330" s="66" t="n">
        <f aca="false">IF(OR(K330="",J330=""),"",(J330-K330)*100)</f>
        <v>0.502721265543449</v>
      </c>
      <c r="M330" s="36" t="n">
        <v>3.13002569138266</v>
      </c>
      <c r="N330" s="36" t="n">
        <v>2.06812190543644</v>
      </c>
      <c r="O330" s="36" t="n">
        <f aca="false">SQRT(M330^2+N330^2)</f>
        <v>3.75155821552346</v>
      </c>
      <c r="P330" s="55" t="n">
        <f aca="false">IF(J330="","",MAX(0,J330-1.96*O330/100))</f>
        <v>0.427504655663111</v>
      </c>
      <c r="Q330" s="55" t="n">
        <f aca="false">IF(J330="","",MIN(1,J330+1.96*O330/100))</f>
        <v>0.57456573771163</v>
      </c>
      <c r="R330" s="32" t="str">
        <f aca="false">IF(L330="","",IF(ABS(L330)&lt;=O330,"Yes","No"))</f>
        <v>Yes</v>
      </c>
      <c r="S330" s="32" t="str">
        <f aca="false">IF(L330="","",IF(ABS(L330)&lt;=1.96*O330,"Yes","No"))</f>
        <v>Yes</v>
      </c>
      <c r="T330" s="54" t="n">
        <f aca="false">IF(D330="","",ROUND(SQRT(((D330+G330)*O330/100)^2+(J330*(D330+G330)*0.07933)^2),0))</f>
        <v>53</v>
      </c>
      <c r="U330" s="32"/>
    </row>
    <row r="331" customFormat="false" ht="15" hidden="false" customHeight="false" outlineLevel="0" collapsed="false">
      <c r="A331" s="32" t="s">
        <v>386</v>
      </c>
      <c r="B331" s="32" t="s">
        <v>517</v>
      </c>
      <c r="C331" s="32" t="s">
        <v>519</v>
      </c>
      <c r="D331" s="54" t="n">
        <v>360</v>
      </c>
      <c r="E331" s="54"/>
      <c r="F331" s="65" t="str">
        <f aca="false">IF(E331="","",D331-E331)</f>
        <v/>
      </c>
      <c r="G331" s="54" t="n">
        <v>317</v>
      </c>
      <c r="H331" s="54"/>
      <c r="I331" s="65" t="str">
        <f aca="false">IF(H331="","",G331-H331)</f>
        <v/>
      </c>
      <c r="J331" s="55" t="n">
        <f aca="false">IF(OR(D331="",D331+G331=0),"",D331/(D331+G331))</f>
        <v>0.531757754800591</v>
      </c>
      <c r="K331" s="55" t="str">
        <f aca="false">IF(E331="","",E331/(E331+H331))</f>
        <v/>
      </c>
      <c r="L331" s="66" t="str">
        <f aca="false">IF(OR(K331="",J331=""),"",(J331-K331)*100)</f>
        <v/>
      </c>
      <c r="M331" s="36" t="n">
        <v>3.8996591139679</v>
      </c>
      <c r="N331" s="36" t="n">
        <v>2.06812190543644</v>
      </c>
      <c r="O331" s="36" t="n">
        <f aca="false">SQRT(M331^2+N331^2)</f>
        <v>4.41412159108683</v>
      </c>
      <c r="P331" s="55" t="n">
        <f aca="false">IF(J331="","",MAX(0,J331-1.96*O331/100))</f>
        <v>0.445240971615289</v>
      </c>
      <c r="Q331" s="55" t="n">
        <f aca="false">IF(J331="","",MIN(1,J331+1.96*O331/100))</f>
        <v>0.618274537985893</v>
      </c>
      <c r="R331" s="32" t="str">
        <f aca="false">IF(L331="","",IF(ABS(L331)&lt;=O331,"Yes","No"))</f>
        <v/>
      </c>
      <c r="S331" s="32" t="str">
        <f aca="false">IF(L331="","",IF(ABS(L331)&lt;=1.96*O331,"Yes","No"))</f>
        <v/>
      </c>
      <c r="T331" s="54" t="n">
        <f aca="false">IF(D331="","",ROUND(SQRT(((D331+G331)*O331/100)^2+(J331*(D331+G331)*0.07897)^2),0))</f>
        <v>41</v>
      </c>
      <c r="U331" s="32" t="s">
        <v>735</v>
      </c>
    </row>
    <row r="332" customFormat="false" ht="15" hidden="false" customHeight="false" outlineLevel="0" collapsed="false">
      <c r="A332" s="32" t="s">
        <v>386</v>
      </c>
      <c r="B332" s="32" t="s">
        <v>517</v>
      </c>
      <c r="C332" s="32" t="s">
        <v>520</v>
      </c>
      <c r="D332" s="54" t="n">
        <v>528</v>
      </c>
      <c r="E332" s="54"/>
      <c r="F332" s="65" t="str">
        <f aca="false">IF(E332="","",D332-E332)</f>
        <v/>
      </c>
      <c r="G332" s="54" t="n">
        <v>507</v>
      </c>
      <c r="H332" s="54"/>
      <c r="I332" s="65" t="str">
        <f aca="false">IF(H332="","",G332-H332)</f>
        <v/>
      </c>
      <c r="J332" s="55" t="n">
        <f aca="false">IF(OR(D332="",D332+G332=0),"",D332/(D332+G332))</f>
        <v>0.510144927536232</v>
      </c>
      <c r="K332" s="55" t="str">
        <f aca="false">IF(E332="","",E332/(E332+H332))</f>
        <v/>
      </c>
      <c r="L332" s="66" t="str">
        <f aca="false">IF(OR(K332="",J332=""),"",(J332-K332)*100)</f>
        <v/>
      </c>
      <c r="M332" s="36" t="n">
        <v>3.13002569138266</v>
      </c>
      <c r="N332" s="36" t="n">
        <v>2.06812190543644</v>
      </c>
      <c r="O332" s="36" t="n">
        <f aca="false">SQRT(M332^2+N332^2)</f>
        <v>3.75155821552346</v>
      </c>
      <c r="P332" s="55" t="n">
        <f aca="false">IF(J332="","",MAX(0,J332-1.96*O332/100))</f>
        <v>0.436614386511972</v>
      </c>
      <c r="Q332" s="55" t="n">
        <f aca="false">IF(J332="","",MIN(1,J332+1.96*O332/100))</f>
        <v>0.583675468560492</v>
      </c>
      <c r="R332" s="32" t="str">
        <f aca="false">IF(L332="","",IF(ABS(L332)&lt;=O332,"Yes","No"))</f>
        <v/>
      </c>
      <c r="S332" s="32" t="str">
        <f aca="false">IF(L332="","",IF(ABS(L332)&lt;=1.96*O332,"Yes","No"))</f>
        <v/>
      </c>
      <c r="T332" s="54" t="n">
        <f aca="false">IF(D332="","",ROUND(SQRT(((D332+G332)*O332/100)^2+(J332*(D332+G332)*0.07933)^2),0))</f>
        <v>57</v>
      </c>
      <c r="U332" s="32" t="s">
        <v>735</v>
      </c>
    </row>
    <row r="333" customFormat="false" ht="15" hidden="false" customHeight="false" outlineLevel="0" collapsed="false">
      <c r="A333" s="32" t="s">
        <v>386</v>
      </c>
      <c r="B333" s="32" t="s">
        <v>517</v>
      </c>
      <c r="C333" s="32" t="s">
        <v>521</v>
      </c>
      <c r="D333" s="54" t="n">
        <v>568</v>
      </c>
      <c r="E333" s="54" t="n">
        <v>616</v>
      </c>
      <c r="F333" s="65" t="n">
        <f aca="false">IF(E333="","",D333-E333)</f>
        <v>-48</v>
      </c>
      <c r="G333" s="54" t="n">
        <v>512</v>
      </c>
      <c r="H333" s="54" t="n">
        <v>541</v>
      </c>
      <c r="I333" s="65" t="n">
        <f aca="false">IF(H333="","",G333-H333)</f>
        <v>-29</v>
      </c>
      <c r="J333" s="55" t="n">
        <f aca="false">IF(OR(D333="",D333+G333=0),"",D333/(D333+G333))</f>
        <v>0.525925925925926</v>
      </c>
      <c r="K333" s="55" t="n">
        <f aca="false">IF(E333="","",E333/(E333+H333))</f>
        <v>0.532411408815903</v>
      </c>
      <c r="L333" s="66" t="n">
        <f aca="false">IF(OR(K333="",J333=""),"",(J333-K333)*100)</f>
        <v>-0.64854828899773</v>
      </c>
      <c r="M333" s="36" t="n">
        <v>3.13002569138266</v>
      </c>
      <c r="N333" s="36" t="n">
        <v>2.06812190543644</v>
      </c>
      <c r="O333" s="36" t="n">
        <f aca="false">SQRT(M333^2+N333^2)</f>
        <v>3.75155821552346</v>
      </c>
      <c r="P333" s="55" t="n">
        <f aca="false">IF(J333="","",MAX(0,J333-1.96*O333/100))</f>
        <v>0.452395384901666</v>
      </c>
      <c r="Q333" s="55" t="n">
        <f aca="false">IF(J333="","",MIN(1,J333+1.96*O333/100))</f>
        <v>0.599456466950186</v>
      </c>
      <c r="R333" s="32" t="str">
        <f aca="false">IF(L333="","",IF(ABS(L333)&lt;=O333,"Yes","No"))</f>
        <v>Yes</v>
      </c>
      <c r="S333" s="32" t="str">
        <f aca="false">IF(L333="","",IF(ABS(L333)&lt;=1.96*O333,"Yes","No"))</f>
        <v>Yes</v>
      </c>
      <c r="T333" s="54" t="n">
        <f aca="false">IF(D333="","",ROUND(SQRT(((D333+G333)*O333/100)^2+(J333*(D333+G333)*0.07933)^2),0))</f>
        <v>61</v>
      </c>
      <c r="U333" s="32"/>
    </row>
    <row r="334" customFormat="false" ht="15" hidden="false" customHeight="false" outlineLevel="0" collapsed="false">
      <c r="A334" s="32" t="s">
        <v>386</v>
      </c>
      <c r="B334" s="32" t="s">
        <v>517</v>
      </c>
      <c r="C334" s="32" t="s">
        <v>522</v>
      </c>
      <c r="D334" s="54" t="n">
        <v>826</v>
      </c>
      <c r="E334" s="54" t="n">
        <v>885</v>
      </c>
      <c r="F334" s="65" t="n">
        <f aca="false">IF(E334="","",D334-E334)</f>
        <v>-59</v>
      </c>
      <c r="G334" s="54" t="n">
        <v>818</v>
      </c>
      <c r="H334" s="54" t="n">
        <v>945</v>
      </c>
      <c r="I334" s="65" t="n">
        <f aca="false">IF(H334="","",G334-H334)</f>
        <v>-127</v>
      </c>
      <c r="J334" s="55" t="n">
        <f aca="false">IF(OR(D334="",D334+G334=0),"",D334/(D334+G334))</f>
        <v>0.502433090024331</v>
      </c>
      <c r="K334" s="55" t="n">
        <f aca="false">IF(E334="","",E334/(E334+H334))</f>
        <v>0.483606557377049</v>
      </c>
      <c r="L334" s="66" t="n">
        <f aca="false">IF(OR(K334="",J334=""),"",(J334-K334)*100)</f>
        <v>1.88265326472817</v>
      </c>
      <c r="M334" s="36" t="n">
        <v>3.13002569138266</v>
      </c>
      <c r="N334" s="36" t="n">
        <v>2.06812190543644</v>
      </c>
      <c r="O334" s="36" t="n">
        <f aca="false">SQRT(M334^2+N334^2)</f>
        <v>3.75155821552346</v>
      </c>
      <c r="P334" s="55" t="n">
        <f aca="false">IF(J334="","",MAX(0,J334-1.96*O334/100))</f>
        <v>0.428902549000071</v>
      </c>
      <c r="Q334" s="55" t="n">
        <f aca="false">IF(J334="","",MIN(1,J334+1.96*O334/100))</f>
        <v>0.575963631048591</v>
      </c>
      <c r="R334" s="32" t="str">
        <f aca="false">IF(L334="","",IF(ABS(L334)&lt;=O334,"Yes","No"))</f>
        <v>Yes</v>
      </c>
      <c r="S334" s="32" t="str">
        <f aca="false">IF(L334="","",IF(ABS(L334)&lt;=1.96*O334,"Yes","No"))</f>
        <v>Yes</v>
      </c>
      <c r="T334" s="54" t="n">
        <f aca="false">IF(D334="","",ROUND(SQRT(((D334+G334)*O334/100)^2+(J334*(D334+G334)*0.07933)^2),0))</f>
        <v>90</v>
      </c>
      <c r="U334" s="32"/>
    </row>
    <row r="335" customFormat="false" ht="15" hidden="false" customHeight="false" outlineLevel="0" collapsed="false">
      <c r="A335" s="32" t="s">
        <v>386</v>
      </c>
      <c r="B335" s="32" t="s">
        <v>517</v>
      </c>
      <c r="C335" s="32" t="s">
        <v>523</v>
      </c>
      <c r="D335" s="54" t="n">
        <v>619</v>
      </c>
      <c r="E335" s="54" t="n">
        <v>640</v>
      </c>
      <c r="F335" s="65" t="n">
        <f aca="false">IF(E335="","",D335-E335)</f>
        <v>-21</v>
      </c>
      <c r="G335" s="54" t="n">
        <v>609</v>
      </c>
      <c r="H335" s="54" t="n">
        <v>661</v>
      </c>
      <c r="I335" s="65" t="n">
        <f aca="false">IF(H335="","",G335-H335)</f>
        <v>-52</v>
      </c>
      <c r="J335" s="55" t="n">
        <f aca="false">IF(OR(D335="",D335+G335=0),"",D335/(D335+G335))</f>
        <v>0.504071661237785</v>
      </c>
      <c r="K335" s="55" t="n">
        <f aca="false">IF(E335="","",E335/(E335+H335))</f>
        <v>0.491929285165257</v>
      </c>
      <c r="L335" s="66" t="n">
        <f aca="false">IF(OR(K335="",J335=""),"",(J335-K335)*100)</f>
        <v>1.21423760725276</v>
      </c>
      <c r="M335" s="36" t="n">
        <v>3.13002569138266</v>
      </c>
      <c r="N335" s="36" t="n">
        <v>2.06812190543644</v>
      </c>
      <c r="O335" s="36" t="n">
        <f aca="false">SQRT(M335^2+N335^2)</f>
        <v>3.75155821552346</v>
      </c>
      <c r="P335" s="55" t="n">
        <f aca="false">IF(J335="","",MAX(0,J335-1.96*O335/100))</f>
        <v>0.430541120213525</v>
      </c>
      <c r="Q335" s="55" t="n">
        <f aca="false">IF(J335="","",MIN(1,J335+1.96*O335/100))</f>
        <v>0.577602202262045</v>
      </c>
      <c r="R335" s="32" t="str">
        <f aca="false">IF(L335="","",IF(ABS(L335)&lt;=O335,"Yes","No"))</f>
        <v>Yes</v>
      </c>
      <c r="S335" s="32" t="str">
        <f aca="false">IF(L335="","",IF(ABS(L335)&lt;=1.96*O335,"Yes","No"))</f>
        <v>Yes</v>
      </c>
      <c r="T335" s="54" t="n">
        <f aca="false">IF(D335="","",ROUND(SQRT(((D335+G335)*O335/100)^2+(J335*(D335+G335)*0.07933)^2),0))</f>
        <v>67</v>
      </c>
      <c r="U335" s="32"/>
    </row>
    <row r="336" customFormat="false" ht="15" hidden="false" customHeight="false" outlineLevel="0" collapsed="false">
      <c r="A336" s="32" t="s">
        <v>386</v>
      </c>
      <c r="B336" s="32" t="s">
        <v>517</v>
      </c>
      <c r="C336" s="32" t="s">
        <v>524</v>
      </c>
      <c r="D336" s="54" t="n">
        <v>534</v>
      </c>
      <c r="E336" s="54"/>
      <c r="F336" s="65" t="str">
        <f aca="false">IF(E336="","",D336-E336)</f>
        <v/>
      </c>
      <c r="G336" s="54" t="n">
        <v>471</v>
      </c>
      <c r="H336" s="54"/>
      <c r="I336" s="65" t="str">
        <f aca="false">IF(H336="","",G336-H336)</f>
        <v/>
      </c>
      <c r="J336" s="55" t="n">
        <f aca="false">IF(OR(D336="",D336+G336=0),"",D336/(D336+G336))</f>
        <v>0.53134328358209</v>
      </c>
      <c r="K336" s="55" t="str">
        <f aca="false">IF(E336="","",E336/(E336+H336))</f>
        <v/>
      </c>
      <c r="L336" s="66" t="str">
        <f aca="false">IF(OR(K336="",J336=""),"",(J336-K336)*100)</f>
        <v/>
      </c>
      <c r="M336" s="36" t="n">
        <v>3.13002569138266</v>
      </c>
      <c r="N336" s="36" t="n">
        <v>2.06812190543644</v>
      </c>
      <c r="O336" s="36" t="n">
        <f aca="false">SQRT(M336^2+N336^2)</f>
        <v>3.75155821552346</v>
      </c>
      <c r="P336" s="55" t="n">
        <f aca="false">IF(J336="","",MAX(0,J336-1.96*O336/100))</f>
        <v>0.45781274255783</v>
      </c>
      <c r="Q336" s="55" t="n">
        <f aca="false">IF(J336="","",MIN(1,J336+1.96*O336/100))</f>
        <v>0.604873824606349</v>
      </c>
      <c r="R336" s="32" t="str">
        <f aca="false">IF(L336="","",IF(ABS(L336)&lt;=O336,"Yes","No"))</f>
        <v/>
      </c>
      <c r="S336" s="32" t="str">
        <f aca="false">IF(L336="","",IF(ABS(L336)&lt;=1.96*O336,"Yes","No"))</f>
        <v/>
      </c>
      <c r="T336" s="54" t="n">
        <f aca="false">IF(D336="","",ROUND(SQRT(((D336+G336)*O336/100)^2+(J336*(D336+G336)*0.07933)^2),0))</f>
        <v>57</v>
      </c>
      <c r="U336" s="32" t="s">
        <v>735</v>
      </c>
    </row>
    <row r="337" customFormat="false" ht="15" hidden="false" customHeight="false" outlineLevel="0" collapsed="false">
      <c r="A337" s="32" t="s">
        <v>386</v>
      </c>
      <c r="B337" s="32" t="s">
        <v>517</v>
      </c>
      <c r="C337" s="32" t="s">
        <v>525</v>
      </c>
      <c r="D337" s="54" t="n">
        <v>539</v>
      </c>
      <c r="E337" s="54"/>
      <c r="F337" s="65" t="str">
        <f aca="false">IF(E337="","",D337-E337)</f>
        <v/>
      </c>
      <c r="G337" s="54" t="n">
        <v>491</v>
      </c>
      <c r="H337" s="54"/>
      <c r="I337" s="65" t="str">
        <f aca="false">IF(H337="","",G337-H337)</f>
        <v/>
      </c>
      <c r="J337" s="55" t="n">
        <f aca="false">IF(OR(D337="",D337+G337=0),"",D337/(D337+G337))</f>
        <v>0.523300970873786</v>
      </c>
      <c r="K337" s="55" t="str">
        <f aca="false">IF(E337="","",E337/(E337+H337))</f>
        <v/>
      </c>
      <c r="L337" s="66" t="str">
        <f aca="false">IF(OR(K337="",J337=""),"",(J337-K337)*100)</f>
        <v/>
      </c>
      <c r="M337" s="36" t="n">
        <v>3.13002569138266</v>
      </c>
      <c r="N337" s="36" t="n">
        <v>2.06812190543644</v>
      </c>
      <c r="O337" s="36" t="n">
        <f aca="false">SQRT(M337^2+N337^2)</f>
        <v>3.75155821552346</v>
      </c>
      <c r="P337" s="55" t="n">
        <f aca="false">IF(J337="","",MAX(0,J337-1.96*O337/100))</f>
        <v>0.449770429849527</v>
      </c>
      <c r="Q337" s="55" t="n">
        <f aca="false">IF(J337="","",MIN(1,J337+1.96*O337/100))</f>
        <v>0.596831511898046</v>
      </c>
      <c r="R337" s="32" t="str">
        <f aca="false">IF(L337="","",IF(ABS(L337)&lt;=O337,"Yes","No"))</f>
        <v/>
      </c>
      <c r="S337" s="32" t="str">
        <f aca="false">IF(L337="","",IF(ABS(L337)&lt;=1.96*O337,"Yes","No"))</f>
        <v/>
      </c>
      <c r="T337" s="54" t="n">
        <f aca="false">IF(D337="","",ROUND(SQRT(((D337+G337)*O337/100)^2+(J337*(D337+G337)*0.07933)^2),0))</f>
        <v>58</v>
      </c>
      <c r="U337" s="32" t="s">
        <v>735</v>
      </c>
    </row>
    <row r="338" customFormat="false" ht="15" hidden="false" customHeight="false" outlineLevel="0" collapsed="false">
      <c r="A338" s="32" t="s">
        <v>386</v>
      </c>
      <c r="B338" s="32" t="s">
        <v>517</v>
      </c>
      <c r="C338" s="32" t="s">
        <v>526</v>
      </c>
      <c r="D338" s="54" t="n">
        <v>246</v>
      </c>
      <c r="E338" s="54"/>
      <c r="F338" s="65" t="str">
        <f aca="false">IF(E338="","",D338-E338)</f>
        <v/>
      </c>
      <c r="G338" s="54" t="n">
        <v>241</v>
      </c>
      <c r="H338" s="54"/>
      <c r="I338" s="65" t="str">
        <f aca="false">IF(H338="","",G338-H338)</f>
        <v/>
      </c>
      <c r="J338" s="55" t="n">
        <f aca="false">IF(OR(D338="",D338+G338=0),"",D338/(D338+G338))</f>
        <v>0.505133470225873</v>
      </c>
      <c r="K338" s="55" t="str">
        <f aca="false">IF(E338="","",E338/(E338+H338))</f>
        <v/>
      </c>
      <c r="L338" s="66" t="str">
        <f aca="false">IF(OR(K338="",J338=""),"",(J338-K338)*100)</f>
        <v/>
      </c>
      <c r="M338" s="36" t="n">
        <v>6.12439477701019</v>
      </c>
      <c r="N338" s="36" t="n">
        <v>2.06812190543644</v>
      </c>
      <c r="O338" s="36" t="n">
        <f aca="false">SQRT(M338^2+N338^2)</f>
        <v>6.46415807359441</v>
      </c>
      <c r="P338" s="55" t="n">
        <f aca="false">IF(J338="","",MAX(0,J338-1.96*O338/100))</f>
        <v>0.378435971983422</v>
      </c>
      <c r="Q338" s="55" t="n">
        <f aca="false">IF(J338="","",MIN(1,J338+1.96*O338/100))</f>
        <v>0.631830968468323</v>
      </c>
      <c r="R338" s="32" t="str">
        <f aca="false">IF(L338="","",IF(ABS(L338)&lt;=O338,"Yes","No"))</f>
        <v/>
      </c>
      <c r="S338" s="32" t="str">
        <f aca="false">IF(L338="","",IF(ABS(L338)&lt;=1.96*O338,"Yes","No"))</f>
        <v/>
      </c>
      <c r="T338" s="54" t="n">
        <f aca="false">IF(D338="","",ROUND(SQRT(((D338+G338)*O338/100)^2+(J338*(D338+G338)*0.12018)^2),0))</f>
        <v>43</v>
      </c>
      <c r="U338" s="32" t="s">
        <v>735</v>
      </c>
    </row>
    <row r="339" customFormat="false" ht="15" hidden="false" customHeight="false" outlineLevel="0" collapsed="false">
      <c r="A339" s="32" t="s">
        <v>386</v>
      </c>
      <c r="B339" s="32" t="s">
        <v>527</v>
      </c>
      <c r="C339" s="32" t="s">
        <v>528</v>
      </c>
      <c r="D339" s="54" t="n">
        <v>57</v>
      </c>
      <c r="E339" s="54" t="n">
        <v>79</v>
      </c>
      <c r="F339" s="65" t="n">
        <f aca="false">IF(E339="","",D339-E339)</f>
        <v>-22</v>
      </c>
      <c r="G339" s="54" t="n">
        <v>104</v>
      </c>
      <c r="H339" s="54" t="n">
        <v>114</v>
      </c>
      <c r="I339" s="65" t="n">
        <f aca="false">IF(H339="","",G339-H339)</f>
        <v>-10</v>
      </c>
      <c r="J339" s="55" t="n">
        <f aca="false">IF(OR(D339="",D339+G339=0),"",D339/(D339+G339))</f>
        <v>0.354037267080745</v>
      </c>
      <c r="K339" s="55" t="n">
        <f aca="false">IF(E339="","",E339/(E339+H339))</f>
        <v>0.409326424870466</v>
      </c>
      <c r="L339" s="66" t="n">
        <f aca="false">IF(OR(K339="",J339=""),"",(J339-K339)*100)</f>
        <v>-5.5289157789721</v>
      </c>
      <c r="M339" s="36" t="n">
        <v>6.12439477701019</v>
      </c>
      <c r="N339" s="36" t="n">
        <v>2.06812190543644</v>
      </c>
      <c r="O339" s="36" t="n">
        <f aca="false">SQRT(M339^2+N339^2)</f>
        <v>6.46415807359441</v>
      </c>
      <c r="P339" s="55" t="n">
        <f aca="false">IF(J339="","",MAX(0,J339-1.96*O339/100))</f>
        <v>0.227339768838295</v>
      </c>
      <c r="Q339" s="55" t="n">
        <f aca="false">IF(J339="","",MIN(1,J339+1.96*O339/100))</f>
        <v>0.480734765323196</v>
      </c>
      <c r="R339" s="32" t="str">
        <f aca="false">IF(L339="","",IF(ABS(L339)&lt;=O339,"Yes","No"))</f>
        <v>Yes</v>
      </c>
      <c r="S339" s="32" t="str">
        <f aca="false">IF(L339="","",IF(ABS(L339)&lt;=1.96*O339,"Yes","No"))</f>
        <v>Yes</v>
      </c>
      <c r="T339" s="54" t="n">
        <f aca="false">IF(D339="","",ROUND(SQRT(((D339+G339)*O339/100)^2+(J339*(D339+G339)*0.12018)^2),0))</f>
        <v>12</v>
      </c>
      <c r="U339" s="32"/>
    </row>
    <row r="340" customFormat="false" ht="15" hidden="false" customHeight="false" outlineLevel="0" collapsed="false">
      <c r="A340" s="32" t="s">
        <v>386</v>
      </c>
      <c r="B340" s="32" t="s">
        <v>527</v>
      </c>
      <c r="C340" s="32" t="s">
        <v>529</v>
      </c>
      <c r="D340" s="54" t="n">
        <v>187</v>
      </c>
      <c r="E340" s="54" t="n">
        <v>196</v>
      </c>
      <c r="F340" s="65" t="n">
        <f aca="false">IF(E340="","",D340-E340)</f>
        <v>-9</v>
      </c>
      <c r="G340" s="54" t="n">
        <v>339</v>
      </c>
      <c r="H340" s="54" t="n">
        <v>365</v>
      </c>
      <c r="I340" s="65" t="n">
        <f aca="false">IF(H340="","",G340-H340)</f>
        <v>-26</v>
      </c>
      <c r="J340" s="55" t="n">
        <f aca="false">IF(OR(D340="",D340+G340=0),"",D340/(D340+G340))</f>
        <v>0.355513307984791</v>
      </c>
      <c r="K340" s="55" t="n">
        <f aca="false">IF(E340="","",E340/(E340+H340))</f>
        <v>0.349376114081996</v>
      </c>
      <c r="L340" s="66" t="n">
        <f aca="false">IF(OR(K340="",J340=""),"",(J340-K340)*100)</f>
        <v>0.613719390279444</v>
      </c>
      <c r="M340" s="36" t="n">
        <v>3.8996591139679</v>
      </c>
      <c r="N340" s="36" t="n">
        <v>2.06812190543644</v>
      </c>
      <c r="O340" s="36" t="n">
        <f aca="false">SQRT(M340^2+N340^2)</f>
        <v>4.41412159108683</v>
      </c>
      <c r="P340" s="55" t="n">
        <f aca="false">IF(J340="","",MAX(0,J340-1.96*O340/100))</f>
        <v>0.268996524799489</v>
      </c>
      <c r="Q340" s="55" t="n">
        <f aca="false">IF(J340="","",MIN(1,J340+1.96*O340/100))</f>
        <v>0.442030091170093</v>
      </c>
      <c r="R340" s="32" t="str">
        <f aca="false">IF(L340="","",IF(ABS(L340)&lt;=O340,"Yes","No"))</f>
        <v>Yes</v>
      </c>
      <c r="S340" s="32" t="str">
        <f aca="false">IF(L340="","",IF(ABS(L340)&lt;=1.96*O340,"Yes","No"))</f>
        <v>Yes</v>
      </c>
      <c r="T340" s="54" t="n">
        <f aca="false">IF(D340="","",ROUND(SQRT(((D340+G340)*O340/100)^2+(J340*(D340+G340)*0.07897)^2),0))</f>
        <v>28</v>
      </c>
      <c r="U340" s="32"/>
    </row>
    <row r="341" customFormat="false" ht="15" hidden="false" customHeight="false" outlineLevel="0" collapsed="false">
      <c r="A341" s="32" t="s">
        <v>386</v>
      </c>
      <c r="B341" s="32" t="s">
        <v>527</v>
      </c>
      <c r="C341" s="32" t="s">
        <v>530</v>
      </c>
      <c r="D341" s="54" t="n">
        <v>138</v>
      </c>
      <c r="E341" s="54" t="n">
        <v>145</v>
      </c>
      <c r="F341" s="65" t="n">
        <f aca="false">IF(E341="","",D341-E341)</f>
        <v>-7</v>
      </c>
      <c r="G341" s="54" t="n">
        <v>187</v>
      </c>
      <c r="H341" s="54" t="n">
        <v>194</v>
      </c>
      <c r="I341" s="65" t="n">
        <f aca="false">IF(H341="","",G341-H341)</f>
        <v>-7</v>
      </c>
      <c r="J341" s="55" t="n">
        <f aca="false">IF(OR(D341="",D341+G341=0),"",D341/(D341+G341))</f>
        <v>0.424615384615385</v>
      </c>
      <c r="K341" s="55" t="n">
        <f aca="false">IF(E341="","",E341/(E341+H341))</f>
        <v>0.427728613569322</v>
      </c>
      <c r="L341" s="66" t="n">
        <f aca="false">IF(OR(K341="",J341=""),"",(J341-K341)*100)</f>
        <v>-0.31132289539369</v>
      </c>
      <c r="M341" s="36" t="n">
        <v>6.12439477701019</v>
      </c>
      <c r="N341" s="36" t="n">
        <v>2.06812190543644</v>
      </c>
      <c r="O341" s="36" t="n">
        <f aca="false">SQRT(M341^2+N341^2)</f>
        <v>6.46415807359441</v>
      </c>
      <c r="P341" s="55" t="n">
        <f aca="false">IF(J341="","",MAX(0,J341-1.96*O341/100))</f>
        <v>0.297917886372934</v>
      </c>
      <c r="Q341" s="55" t="n">
        <f aca="false">IF(J341="","",MIN(1,J341+1.96*O341/100))</f>
        <v>0.551312882857835</v>
      </c>
      <c r="R341" s="32" t="str">
        <f aca="false">IF(L341="","",IF(ABS(L341)&lt;=O341,"Yes","No"))</f>
        <v>Yes</v>
      </c>
      <c r="S341" s="32" t="str">
        <f aca="false">IF(L341="","",IF(ABS(L341)&lt;=1.96*O341,"Yes","No"))</f>
        <v>Yes</v>
      </c>
      <c r="T341" s="54" t="n">
        <f aca="false">IF(D341="","",ROUND(SQRT(((D341+G341)*O341/100)^2+(J341*(D341+G341)*0.12018)^2),0))</f>
        <v>27</v>
      </c>
      <c r="U341" s="32"/>
    </row>
    <row r="342" customFormat="false" ht="15" hidden="false" customHeight="false" outlineLevel="0" collapsed="false">
      <c r="A342" s="32" t="s">
        <v>386</v>
      </c>
      <c r="B342" s="32" t="s">
        <v>527</v>
      </c>
      <c r="C342" s="32" t="s">
        <v>531</v>
      </c>
      <c r="D342" s="54" t="n">
        <v>82</v>
      </c>
      <c r="E342" s="54" t="n">
        <v>91</v>
      </c>
      <c r="F342" s="65" t="n">
        <f aca="false">IF(E342="","",D342-E342)</f>
        <v>-9</v>
      </c>
      <c r="G342" s="54" t="n">
        <v>111</v>
      </c>
      <c r="H342" s="54" t="n">
        <v>105</v>
      </c>
      <c r="I342" s="65" t="n">
        <f aca="false">IF(H342="","",G342-H342)</f>
        <v>6</v>
      </c>
      <c r="J342" s="55" t="n">
        <f aca="false">IF(OR(D342="",D342+G342=0),"",D342/(D342+G342))</f>
        <v>0.424870466321244</v>
      </c>
      <c r="K342" s="55" t="n">
        <f aca="false">IF(E342="","",E342/(E342+H342))</f>
        <v>0.464285714285714</v>
      </c>
      <c r="L342" s="66" t="n">
        <f aca="false">IF(OR(K342="",J342=""),"",(J342-K342)*100)</f>
        <v>-3.94152479644708</v>
      </c>
      <c r="M342" s="36" t="n">
        <v>6.12439477701019</v>
      </c>
      <c r="N342" s="36" t="n">
        <v>2.06812190543644</v>
      </c>
      <c r="O342" s="36" t="n">
        <f aca="false">SQRT(M342^2+N342^2)</f>
        <v>6.46415807359441</v>
      </c>
      <c r="P342" s="55" t="n">
        <f aca="false">IF(J342="","",MAX(0,J342-1.96*O342/100))</f>
        <v>0.298172968078793</v>
      </c>
      <c r="Q342" s="55" t="n">
        <f aca="false">IF(J342="","",MIN(1,J342+1.96*O342/100))</f>
        <v>0.551567964563694</v>
      </c>
      <c r="R342" s="32" t="str">
        <f aca="false">IF(L342="","",IF(ABS(L342)&lt;=O342,"Yes","No"))</f>
        <v>Yes</v>
      </c>
      <c r="S342" s="32" t="str">
        <f aca="false">IF(L342="","",IF(ABS(L342)&lt;=1.96*O342,"Yes","No"))</f>
        <v>Yes</v>
      </c>
      <c r="T342" s="54" t="n">
        <f aca="false">IF(D342="","",ROUND(SQRT(((D342+G342)*O342/100)^2+(J342*(D342+G342)*0.12018)^2),0))</f>
        <v>16</v>
      </c>
      <c r="U342" s="32"/>
    </row>
    <row r="343" customFormat="false" ht="15" hidden="false" customHeight="false" outlineLevel="0" collapsed="false">
      <c r="A343" s="32" t="s">
        <v>386</v>
      </c>
      <c r="B343" s="32" t="s">
        <v>532</v>
      </c>
      <c r="C343" s="32" t="s">
        <v>533</v>
      </c>
      <c r="D343" s="54" t="n">
        <v>302</v>
      </c>
      <c r="E343" s="54" t="n">
        <v>319</v>
      </c>
      <c r="F343" s="65" t="n">
        <f aca="false">IF(E343="","",D343-E343)</f>
        <v>-17</v>
      </c>
      <c r="G343" s="54" t="n">
        <v>550</v>
      </c>
      <c r="H343" s="54" t="n">
        <v>601</v>
      </c>
      <c r="I343" s="65" t="n">
        <f aca="false">IF(H343="","",G343-H343)</f>
        <v>-51</v>
      </c>
      <c r="J343" s="55" t="n">
        <f aca="false">IF(OR(D343="",D343+G343=0),"",D343/(D343+G343))</f>
        <v>0.354460093896714</v>
      </c>
      <c r="K343" s="55" t="n">
        <f aca="false">IF(E343="","",E343/(E343+H343))</f>
        <v>0.346739130434783</v>
      </c>
      <c r="L343" s="66" t="n">
        <f aca="false">IF(OR(K343="",J343=""),"",(J343-K343)*100)</f>
        <v>0.772096346193102</v>
      </c>
      <c r="M343" s="36" t="n">
        <v>3.13002569138266</v>
      </c>
      <c r="N343" s="36" t="n">
        <v>2.06812190543644</v>
      </c>
      <c r="O343" s="36" t="n">
        <f aca="false">SQRT(M343^2+N343^2)</f>
        <v>3.75155821552346</v>
      </c>
      <c r="P343" s="55" t="n">
        <f aca="false">IF(J343="","",MAX(0,J343-1.96*O343/100))</f>
        <v>0.280929552872454</v>
      </c>
      <c r="Q343" s="55" t="n">
        <f aca="false">IF(J343="","",MIN(1,J343+1.96*O343/100))</f>
        <v>0.427990634920973</v>
      </c>
      <c r="R343" s="32" t="str">
        <f aca="false">IF(L343="","",IF(ABS(L343)&lt;=O343,"Yes","No"))</f>
        <v>Yes</v>
      </c>
      <c r="S343" s="32" t="str">
        <f aca="false">IF(L343="","",IF(ABS(L343)&lt;=1.96*O343,"Yes","No"))</f>
        <v>Yes</v>
      </c>
      <c r="T343" s="54" t="n">
        <f aca="false">IF(D343="","",ROUND(SQRT(((D343+G343)*O343/100)^2+(J343*(D343+G343)*0.07933)^2),0))</f>
        <v>40</v>
      </c>
      <c r="U343" s="32"/>
    </row>
    <row r="344" customFormat="false" ht="15" hidden="false" customHeight="false" outlineLevel="0" collapsed="false">
      <c r="A344" s="32" t="s">
        <v>386</v>
      </c>
      <c r="B344" s="32" t="s">
        <v>532</v>
      </c>
      <c r="C344" s="32" t="s">
        <v>534</v>
      </c>
      <c r="D344" s="54" t="n">
        <v>253</v>
      </c>
      <c r="E344" s="54" t="n">
        <v>273</v>
      </c>
      <c r="F344" s="65" t="n">
        <f aca="false">IF(E344="","",D344-E344)</f>
        <v>-20</v>
      </c>
      <c r="G344" s="54" t="n">
        <v>451</v>
      </c>
      <c r="H344" s="54" t="n">
        <v>469</v>
      </c>
      <c r="I344" s="65" t="n">
        <f aca="false">IF(H344="","",G344-H344)</f>
        <v>-18</v>
      </c>
      <c r="J344" s="55" t="n">
        <f aca="false">IF(OR(D344="",D344+G344=0),"",D344/(D344+G344))</f>
        <v>0.359375</v>
      </c>
      <c r="K344" s="55" t="n">
        <f aca="false">IF(E344="","",E344/(E344+H344))</f>
        <v>0.367924528301887</v>
      </c>
      <c r="L344" s="66" t="n">
        <f aca="false">IF(OR(K344="",J344=""),"",(J344-K344)*100)</f>
        <v>-0.854952830188677</v>
      </c>
      <c r="M344" s="36" t="n">
        <v>3.8996591139679</v>
      </c>
      <c r="N344" s="36" t="n">
        <v>2.06812190543644</v>
      </c>
      <c r="O344" s="36" t="n">
        <f aca="false">SQRT(M344^2+N344^2)</f>
        <v>4.41412159108683</v>
      </c>
      <c r="P344" s="55" t="n">
        <f aca="false">IF(J344="","",MAX(0,J344-1.96*O344/100))</f>
        <v>0.272858216814698</v>
      </c>
      <c r="Q344" s="55" t="n">
        <f aca="false">IF(J344="","",MIN(1,J344+1.96*O344/100))</f>
        <v>0.445891783185302</v>
      </c>
      <c r="R344" s="32" t="str">
        <f aca="false">IF(L344="","",IF(ABS(L344)&lt;=O344,"Yes","No"))</f>
        <v>Yes</v>
      </c>
      <c r="S344" s="32" t="str">
        <f aca="false">IF(L344="","",IF(ABS(L344)&lt;=1.96*O344,"Yes","No"))</f>
        <v>Yes</v>
      </c>
      <c r="T344" s="54" t="n">
        <f aca="false">IF(D344="","",ROUND(SQRT(((D344+G344)*O344/100)^2+(J344*(D344+G344)*0.07897)^2),0))</f>
        <v>37</v>
      </c>
      <c r="U344" s="32"/>
    </row>
    <row r="345" customFormat="false" ht="15" hidden="false" customHeight="false" outlineLevel="0" collapsed="false">
      <c r="A345" s="32" t="s">
        <v>386</v>
      </c>
      <c r="B345" s="32" t="s">
        <v>532</v>
      </c>
      <c r="C345" s="32" t="s">
        <v>535</v>
      </c>
      <c r="D345" s="54" t="n">
        <v>200</v>
      </c>
      <c r="E345" s="54" t="n">
        <v>243</v>
      </c>
      <c r="F345" s="65" t="n">
        <f aca="false">IF(E345="","",D345-E345)</f>
        <v>-43</v>
      </c>
      <c r="G345" s="54" t="n">
        <v>386</v>
      </c>
      <c r="H345" s="54" t="n">
        <v>462</v>
      </c>
      <c r="I345" s="65" t="n">
        <f aca="false">IF(H345="","",G345-H345)</f>
        <v>-76</v>
      </c>
      <c r="J345" s="55" t="n">
        <f aca="false">IF(OR(D345="",D345+G345=0),"",D345/(D345+G345))</f>
        <v>0.341296928327645</v>
      </c>
      <c r="K345" s="55" t="n">
        <f aca="false">IF(E345="","",E345/(E345+H345))</f>
        <v>0.34468085106383</v>
      </c>
      <c r="L345" s="66" t="n">
        <f aca="false">IF(OR(K345="",J345=""),"",(J345-K345)*100)</f>
        <v>-0.338392273618471</v>
      </c>
      <c r="M345" s="36" t="n">
        <v>3.8996591139679</v>
      </c>
      <c r="N345" s="36" t="n">
        <v>2.06812190543644</v>
      </c>
      <c r="O345" s="36" t="n">
        <f aca="false">SQRT(M345^2+N345^2)</f>
        <v>4.41412159108683</v>
      </c>
      <c r="P345" s="55" t="n">
        <f aca="false">IF(J345="","",MAX(0,J345-1.96*O345/100))</f>
        <v>0.254780145142343</v>
      </c>
      <c r="Q345" s="55" t="n">
        <f aca="false">IF(J345="","",MIN(1,J345+1.96*O345/100))</f>
        <v>0.427813711512947</v>
      </c>
      <c r="R345" s="32" t="str">
        <f aca="false">IF(L345="","",IF(ABS(L345)&lt;=O345,"Yes","No"))</f>
        <v>Yes</v>
      </c>
      <c r="S345" s="32" t="str">
        <f aca="false">IF(L345="","",IF(ABS(L345)&lt;=1.96*O345,"Yes","No"))</f>
        <v>Yes</v>
      </c>
      <c r="T345" s="54" t="n">
        <f aca="false">IF(D345="","",ROUND(SQRT(((D345+G345)*O345/100)^2+(J345*(D345+G345)*0.07897)^2),0))</f>
        <v>30</v>
      </c>
      <c r="U345" s="32"/>
    </row>
    <row r="346" customFormat="false" ht="15" hidden="false" customHeight="false" outlineLevel="0" collapsed="false">
      <c r="A346" s="32" t="s">
        <v>386</v>
      </c>
      <c r="B346" s="32" t="s">
        <v>532</v>
      </c>
      <c r="C346" s="32" t="s">
        <v>536</v>
      </c>
      <c r="D346" s="54" t="n">
        <v>207</v>
      </c>
      <c r="E346" s="54" t="n">
        <v>241</v>
      </c>
      <c r="F346" s="65" t="n">
        <f aca="false">IF(E346="","",D346-E346)</f>
        <v>-34</v>
      </c>
      <c r="G346" s="54" t="n">
        <v>403</v>
      </c>
      <c r="H346" s="54" t="n">
        <v>466</v>
      </c>
      <c r="I346" s="65" t="n">
        <f aca="false">IF(H346="","",G346-H346)</f>
        <v>-63</v>
      </c>
      <c r="J346" s="55" t="n">
        <f aca="false">IF(OR(D346="",D346+G346=0),"",D346/(D346+G346))</f>
        <v>0.339344262295082</v>
      </c>
      <c r="K346" s="55" t="n">
        <f aca="false">IF(E346="","",E346/(E346+H346))</f>
        <v>0.340876944837341</v>
      </c>
      <c r="L346" s="66" t="n">
        <f aca="false">IF(OR(K346="",J346=""),"",(J346-K346)*100)</f>
        <v>-0.153268254225891</v>
      </c>
      <c r="M346" s="36" t="n">
        <v>3.8996591139679</v>
      </c>
      <c r="N346" s="36" t="n">
        <v>2.06812190543644</v>
      </c>
      <c r="O346" s="36" t="n">
        <f aca="false">SQRT(M346^2+N346^2)</f>
        <v>4.41412159108683</v>
      </c>
      <c r="P346" s="55" t="n">
        <f aca="false">IF(J346="","",MAX(0,J346-1.96*O346/100))</f>
        <v>0.25282747910978</v>
      </c>
      <c r="Q346" s="55" t="n">
        <f aca="false">IF(J346="","",MIN(1,J346+1.96*O346/100))</f>
        <v>0.425861045480384</v>
      </c>
      <c r="R346" s="32" t="str">
        <f aca="false">IF(L346="","",IF(ABS(L346)&lt;=O346,"Yes","No"))</f>
        <v>Yes</v>
      </c>
      <c r="S346" s="32" t="str">
        <f aca="false">IF(L346="","",IF(ABS(L346)&lt;=1.96*O346,"Yes","No"))</f>
        <v>Yes</v>
      </c>
      <c r="T346" s="54" t="n">
        <f aca="false">IF(D346="","",ROUND(SQRT(((D346+G346)*O346/100)^2+(J346*(D346+G346)*0.07897)^2),0))</f>
        <v>31</v>
      </c>
      <c r="U346" s="32"/>
    </row>
    <row r="347" customFormat="false" ht="15" hidden="false" customHeight="false" outlineLevel="0" collapsed="false">
      <c r="A347" s="32" t="s">
        <v>386</v>
      </c>
      <c r="B347" s="32" t="s">
        <v>537</v>
      </c>
      <c r="C347" s="32" t="s">
        <v>538</v>
      </c>
      <c r="D347" s="54" t="n">
        <v>59</v>
      </c>
      <c r="E347" s="54" t="n">
        <v>65</v>
      </c>
      <c r="F347" s="65" t="n">
        <f aca="false">IF(E347="","",D347-E347)</f>
        <v>-6</v>
      </c>
      <c r="G347" s="54" t="n">
        <v>119</v>
      </c>
      <c r="H347" s="54" t="n">
        <v>129</v>
      </c>
      <c r="I347" s="65" t="n">
        <f aca="false">IF(H347="","",G347-H347)</f>
        <v>-10</v>
      </c>
      <c r="J347" s="55" t="n">
        <f aca="false">IF(OR(D347="",D347+G347=0),"",D347/(D347+G347))</f>
        <v>0.331460674157303</v>
      </c>
      <c r="K347" s="55" t="n">
        <f aca="false">IF(E347="","",E347/(E347+H347))</f>
        <v>0.335051546391753</v>
      </c>
      <c r="L347" s="66" t="n">
        <f aca="false">IF(OR(K347="",J347=""),"",(J347-K347)*100)</f>
        <v>-0.359087223444921</v>
      </c>
      <c r="M347" s="36" t="n">
        <v>6.12439477701019</v>
      </c>
      <c r="N347" s="36" t="n">
        <v>2.06812190543644</v>
      </c>
      <c r="O347" s="36" t="n">
        <f aca="false">SQRT(M347^2+N347^2)</f>
        <v>6.46415807359441</v>
      </c>
      <c r="P347" s="55" t="n">
        <f aca="false">IF(J347="","",MAX(0,J347-1.96*O347/100))</f>
        <v>0.204763175914853</v>
      </c>
      <c r="Q347" s="55" t="n">
        <f aca="false">IF(J347="","",MIN(1,J347+1.96*O347/100))</f>
        <v>0.458158172399754</v>
      </c>
      <c r="R347" s="32" t="str">
        <f aca="false">IF(L347="","",IF(ABS(L347)&lt;=O347,"Yes","No"))</f>
        <v>Yes</v>
      </c>
      <c r="S347" s="32" t="str">
        <f aca="false">IF(L347="","",IF(ABS(L347)&lt;=1.96*O347,"Yes","No"))</f>
        <v>Yes</v>
      </c>
      <c r="T347" s="54" t="n">
        <f aca="false">IF(D347="","",ROUND(SQRT(((D347+G347)*O347/100)^2+(J347*(D347+G347)*0.12018)^2),0))</f>
        <v>14</v>
      </c>
      <c r="U347" s="32"/>
    </row>
    <row r="348" customFormat="false" ht="15" hidden="false" customHeight="false" outlineLevel="0" collapsed="false">
      <c r="A348" s="32" t="s">
        <v>386</v>
      </c>
      <c r="B348" s="32" t="s">
        <v>539</v>
      </c>
      <c r="C348" s="32" t="s">
        <v>540</v>
      </c>
      <c r="D348" s="54" t="n">
        <v>255</v>
      </c>
      <c r="E348" s="54" t="n">
        <v>258</v>
      </c>
      <c r="F348" s="65" t="n">
        <f aca="false">IF(E348="","",D348-E348)</f>
        <v>-3</v>
      </c>
      <c r="G348" s="54" t="n">
        <v>400</v>
      </c>
      <c r="H348" s="54" t="n">
        <v>418</v>
      </c>
      <c r="I348" s="65" t="n">
        <f aca="false">IF(H348="","",G348-H348)</f>
        <v>-18</v>
      </c>
      <c r="J348" s="55" t="n">
        <f aca="false">IF(OR(D348="",D348+G348=0),"",D348/(D348+G348))</f>
        <v>0.389312977099237</v>
      </c>
      <c r="K348" s="55" t="n">
        <f aca="false">IF(E348="","",E348/(E348+H348))</f>
        <v>0.381656804733728</v>
      </c>
      <c r="L348" s="66" t="n">
        <f aca="false">IF(OR(K348="",J348=""),"",(J348-K348)*100)</f>
        <v>0.765617236550881</v>
      </c>
      <c r="M348" s="36" t="n">
        <v>3.8996591139679</v>
      </c>
      <c r="N348" s="36" t="n">
        <v>2.06812190543644</v>
      </c>
      <c r="O348" s="36" t="n">
        <f aca="false">SQRT(M348^2+N348^2)</f>
        <v>4.41412159108683</v>
      </c>
      <c r="P348" s="55" t="n">
        <f aca="false">IF(J348="","",MAX(0,J348-1.96*O348/100))</f>
        <v>0.302796193913935</v>
      </c>
      <c r="Q348" s="55" t="n">
        <f aca="false">IF(J348="","",MIN(1,J348+1.96*O348/100))</f>
        <v>0.475829760284539</v>
      </c>
      <c r="R348" s="32" t="str">
        <f aca="false">IF(L348="","",IF(ABS(L348)&lt;=O348,"Yes","No"))</f>
        <v>Yes</v>
      </c>
      <c r="S348" s="32" t="str">
        <f aca="false">IF(L348="","",IF(ABS(L348)&lt;=1.96*O348,"Yes","No"))</f>
        <v>Yes</v>
      </c>
      <c r="T348" s="54" t="n">
        <f aca="false">IF(D348="","",ROUND(SQRT(((D348+G348)*O348/100)^2+(J348*(D348+G348)*0.07897)^2),0))</f>
        <v>35</v>
      </c>
      <c r="U348" s="32"/>
    </row>
    <row r="349" customFormat="false" ht="15" hidden="false" customHeight="false" outlineLevel="0" collapsed="false">
      <c r="A349" s="32" t="s">
        <v>386</v>
      </c>
      <c r="B349" s="32" t="s">
        <v>541</v>
      </c>
      <c r="C349" s="32" t="s">
        <v>542</v>
      </c>
      <c r="D349" s="54" t="n">
        <v>135</v>
      </c>
      <c r="E349" s="54" t="n">
        <v>160</v>
      </c>
      <c r="F349" s="65" t="n">
        <f aca="false">IF(E349="","",D349-E349)</f>
        <v>-25</v>
      </c>
      <c r="G349" s="54" t="n">
        <v>199</v>
      </c>
      <c r="H349" s="54" t="n">
        <v>227</v>
      </c>
      <c r="I349" s="65" t="n">
        <f aca="false">IF(H349="","",G349-H349)</f>
        <v>-28</v>
      </c>
      <c r="J349" s="55" t="n">
        <f aca="false">IF(OR(D349="",D349+G349=0),"",D349/(D349+G349))</f>
        <v>0.404191616766467</v>
      </c>
      <c r="K349" s="55" t="n">
        <f aca="false">IF(E349="","",E349/(E349+H349))</f>
        <v>0.41343669250646</v>
      </c>
      <c r="L349" s="66" t="n">
        <f aca="false">IF(OR(K349="",J349=""),"",(J349-K349)*100)</f>
        <v>-0.924507573999284</v>
      </c>
      <c r="M349" s="36" t="n">
        <v>6.12439477701019</v>
      </c>
      <c r="N349" s="36" t="n">
        <v>2.06812190543644</v>
      </c>
      <c r="O349" s="36" t="n">
        <f aca="false">SQRT(M349^2+N349^2)</f>
        <v>6.46415807359441</v>
      </c>
      <c r="P349" s="55" t="n">
        <f aca="false">IF(J349="","",MAX(0,J349-1.96*O349/100))</f>
        <v>0.277494118524017</v>
      </c>
      <c r="Q349" s="55" t="n">
        <f aca="false">IF(J349="","",MIN(1,J349+1.96*O349/100))</f>
        <v>0.530889115008917</v>
      </c>
      <c r="R349" s="32" t="str">
        <f aca="false">IF(L349="","",IF(ABS(L349)&lt;=O349,"Yes","No"))</f>
        <v>Yes</v>
      </c>
      <c r="S349" s="32" t="str">
        <f aca="false">IF(L349="","",IF(ABS(L349)&lt;=1.96*O349,"Yes","No"))</f>
        <v>Yes</v>
      </c>
      <c r="T349" s="54" t="n">
        <f aca="false">IF(D349="","",ROUND(SQRT(((D349+G349)*O349/100)^2+(J349*(D349+G349)*0.12018)^2),0))</f>
        <v>27</v>
      </c>
      <c r="U349" s="32"/>
    </row>
    <row r="350" customFormat="false" ht="15" hidden="false" customHeight="false" outlineLevel="0" collapsed="false">
      <c r="A350" s="32" t="s">
        <v>386</v>
      </c>
      <c r="B350" s="32" t="s">
        <v>543</v>
      </c>
      <c r="C350" s="32" t="s">
        <v>544</v>
      </c>
      <c r="D350" s="54" t="n">
        <v>216</v>
      </c>
      <c r="E350" s="54" t="n">
        <v>243</v>
      </c>
      <c r="F350" s="65" t="n">
        <f aca="false">IF(E350="","",D350-E350)</f>
        <v>-27</v>
      </c>
      <c r="G350" s="54" t="n">
        <v>307</v>
      </c>
      <c r="H350" s="54" t="n">
        <v>318</v>
      </c>
      <c r="I350" s="65" t="n">
        <f aca="false">IF(H350="","",G350-H350)</f>
        <v>-11</v>
      </c>
      <c r="J350" s="55" t="n">
        <f aca="false">IF(OR(D350="",D350+G350=0),"",D350/(D350+G350))</f>
        <v>0.413001912045889</v>
      </c>
      <c r="K350" s="55" t="n">
        <f aca="false">IF(E350="","",E350/(E350+H350))</f>
        <v>0.433155080213904</v>
      </c>
      <c r="L350" s="66" t="n">
        <f aca="false">IF(OR(K350="",J350=""),"",(J350-K350)*100)</f>
        <v>-2.01531681680147</v>
      </c>
      <c r="M350" s="36" t="n">
        <v>6.12439477701019</v>
      </c>
      <c r="N350" s="36" t="n">
        <v>2.06812190543644</v>
      </c>
      <c r="O350" s="36" t="n">
        <f aca="false">SQRT(M350^2+N350^2)</f>
        <v>6.46415807359441</v>
      </c>
      <c r="P350" s="55" t="n">
        <f aca="false">IF(J350="","",MAX(0,J350-1.96*O350/100))</f>
        <v>0.286304413803439</v>
      </c>
      <c r="Q350" s="55" t="n">
        <f aca="false">IF(J350="","",MIN(1,J350+1.96*O350/100))</f>
        <v>0.53969941028834</v>
      </c>
      <c r="R350" s="32" t="str">
        <f aca="false">IF(L350="","",IF(ABS(L350)&lt;=O350,"Yes","No"))</f>
        <v>Yes</v>
      </c>
      <c r="S350" s="32" t="str">
        <f aca="false">IF(L350="","",IF(ABS(L350)&lt;=1.96*O350,"Yes","No"))</f>
        <v>Yes</v>
      </c>
      <c r="T350" s="54" t="n">
        <f aca="false">IF(D350="","",ROUND(SQRT(((D350+G350)*O350/100)^2+(J350*(D350+G350)*0.12018)^2),0))</f>
        <v>43</v>
      </c>
      <c r="U350" s="32"/>
    </row>
    <row r="351" customFormat="false" ht="15" hidden="false" customHeight="false" outlineLevel="0" collapsed="false">
      <c r="A351" s="32" t="s">
        <v>386</v>
      </c>
      <c r="B351" s="32" t="s">
        <v>545</v>
      </c>
      <c r="C351" s="32" t="s">
        <v>546</v>
      </c>
      <c r="D351" s="54" t="n">
        <v>230</v>
      </c>
      <c r="E351" s="54" t="n">
        <v>242</v>
      </c>
      <c r="F351" s="65" t="n">
        <f aca="false">IF(E351="","",D351-E351)</f>
        <v>-12</v>
      </c>
      <c r="G351" s="54" t="n">
        <v>532</v>
      </c>
      <c r="H351" s="54" t="n">
        <v>587</v>
      </c>
      <c r="I351" s="65" t="n">
        <f aca="false">IF(H351="","",G351-H351)</f>
        <v>-55</v>
      </c>
      <c r="J351" s="55" t="n">
        <f aca="false">IF(OR(D351="",D351+G351=0),"",D351/(D351+G351))</f>
        <v>0.301837270341207</v>
      </c>
      <c r="K351" s="55" t="n">
        <f aca="false">IF(E351="","",E351/(E351+H351))</f>
        <v>0.291917973462002</v>
      </c>
      <c r="L351" s="66" t="n">
        <f aca="false">IF(OR(K351="",J351=""),"",(J351-K351)*100)</f>
        <v>0.99192968792049</v>
      </c>
      <c r="M351" s="36" t="n">
        <v>3.8996591139679</v>
      </c>
      <c r="N351" s="36" t="n">
        <v>2.06812190543644</v>
      </c>
      <c r="O351" s="36" t="n">
        <f aca="false">SQRT(M351^2+N351^2)</f>
        <v>4.41412159108683</v>
      </c>
      <c r="P351" s="55" t="n">
        <f aca="false">IF(J351="","",MAX(0,J351-1.96*O351/100))</f>
        <v>0.215320487155905</v>
      </c>
      <c r="Q351" s="55" t="n">
        <f aca="false">IF(J351="","",MIN(1,J351+1.96*O351/100))</f>
        <v>0.388354053526509</v>
      </c>
      <c r="R351" s="32" t="str">
        <f aca="false">IF(L351="","",IF(ABS(L351)&lt;=O351,"Yes","No"))</f>
        <v>Yes</v>
      </c>
      <c r="S351" s="32" t="str">
        <f aca="false">IF(L351="","",IF(ABS(L351)&lt;=1.96*O351,"Yes","No"))</f>
        <v>Yes</v>
      </c>
      <c r="T351" s="54" t="n">
        <f aca="false">IF(D351="","",ROUND(SQRT(((D351+G351)*O351/100)^2+(J351*(D351+G351)*0.07897)^2),0))</f>
        <v>38</v>
      </c>
      <c r="U351" s="32"/>
    </row>
    <row r="352" customFormat="false" ht="15" hidden="false" customHeight="false" outlineLevel="0" collapsed="false">
      <c r="A352" s="32" t="s">
        <v>386</v>
      </c>
      <c r="B352" s="32" t="s">
        <v>545</v>
      </c>
      <c r="C352" s="32" t="s">
        <v>547</v>
      </c>
      <c r="D352" s="54" t="n">
        <v>174</v>
      </c>
      <c r="E352" s="54" t="n">
        <v>194</v>
      </c>
      <c r="F352" s="65" t="n">
        <f aca="false">IF(E352="","",D352-E352)</f>
        <v>-20</v>
      </c>
      <c r="G352" s="54" t="n">
        <v>356</v>
      </c>
      <c r="H352" s="54" t="n">
        <v>394</v>
      </c>
      <c r="I352" s="65" t="n">
        <f aca="false">IF(H352="","",G352-H352)</f>
        <v>-38</v>
      </c>
      <c r="J352" s="55" t="n">
        <f aca="false">IF(OR(D352="",D352+G352=0),"",D352/(D352+G352))</f>
        <v>0.328301886792453</v>
      </c>
      <c r="K352" s="55" t="n">
        <f aca="false">IF(E352="","",E352/(E352+H352))</f>
        <v>0.329931972789116</v>
      </c>
      <c r="L352" s="66" t="n">
        <f aca="false">IF(OR(K352="",J352=""),"",(J352-K352)*100)</f>
        <v>-0.163008599666281</v>
      </c>
      <c r="M352" s="36" t="n">
        <v>3.8996591139679</v>
      </c>
      <c r="N352" s="36" t="n">
        <v>2.06812190543644</v>
      </c>
      <c r="O352" s="36" t="n">
        <f aca="false">SQRT(M352^2+N352^2)</f>
        <v>4.41412159108683</v>
      </c>
      <c r="P352" s="55" t="n">
        <f aca="false">IF(J352="","",MAX(0,J352-1.96*O352/100))</f>
        <v>0.241785103607151</v>
      </c>
      <c r="Q352" s="55" t="n">
        <f aca="false">IF(J352="","",MIN(1,J352+1.96*O352/100))</f>
        <v>0.414818669977755</v>
      </c>
      <c r="R352" s="32" t="str">
        <f aca="false">IF(L352="","",IF(ABS(L352)&lt;=O352,"Yes","No"))</f>
        <v>Yes</v>
      </c>
      <c r="S352" s="32" t="str">
        <f aca="false">IF(L352="","",IF(ABS(L352)&lt;=1.96*O352,"Yes","No"))</f>
        <v>Yes</v>
      </c>
      <c r="T352" s="54" t="n">
        <f aca="false">IF(D352="","",ROUND(SQRT(((D352+G352)*O352/100)^2+(J352*(D352+G352)*0.07897)^2),0))</f>
        <v>27</v>
      </c>
      <c r="U352" s="32"/>
    </row>
    <row r="353" customFormat="false" ht="15" hidden="false" customHeight="false" outlineLevel="0" collapsed="false">
      <c r="A353" s="32" t="s">
        <v>386</v>
      </c>
      <c r="B353" s="32" t="s">
        <v>545</v>
      </c>
      <c r="C353" s="32" t="s">
        <v>548</v>
      </c>
      <c r="D353" s="54" t="n">
        <v>133</v>
      </c>
      <c r="E353" s="54" t="n">
        <v>151</v>
      </c>
      <c r="F353" s="65" t="n">
        <f aca="false">IF(E353="","",D353-E353)</f>
        <v>-18</v>
      </c>
      <c r="G353" s="54" t="n">
        <v>300</v>
      </c>
      <c r="H353" s="54" t="n">
        <v>358</v>
      </c>
      <c r="I353" s="65" t="n">
        <f aca="false">IF(H353="","",G353-H353)</f>
        <v>-58</v>
      </c>
      <c r="J353" s="55" t="n">
        <f aca="false">IF(OR(D353="",D353+G353=0),"",D353/(D353+G353))</f>
        <v>0.30715935334873</v>
      </c>
      <c r="K353" s="55" t="n">
        <f aca="false">IF(E353="","",E353/(E353+H353))</f>
        <v>0.296660117878193</v>
      </c>
      <c r="L353" s="66" t="n">
        <f aca="false">IF(OR(K353="",J353=""),"",(J353-K353)*100)</f>
        <v>1.04992354705373</v>
      </c>
      <c r="M353" s="36" t="n">
        <v>6.12439477701019</v>
      </c>
      <c r="N353" s="36" t="n">
        <v>2.06812190543644</v>
      </c>
      <c r="O353" s="36" t="n">
        <f aca="false">SQRT(M353^2+N353^2)</f>
        <v>6.46415807359441</v>
      </c>
      <c r="P353" s="55" t="n">
        <f aca="false">IF(J353="","",MAX(0,J353-1.96*O353/100))</f>
        <v>0.180461855106279</v>
      </c>
      <c r="Q353" s="55" t="n">
        <f aca="false">IF(J353="","",MIN(1,J353+1.96*O353/100))</f>
        <v>0.43385685159118</v>
      </c>
      <c r="R353" s="32" t="str">
        <f aca="false">IF(L353="","",IF(ABS(L353)&lt;=O353,"Yes","No"))</f>
        <v>Yes</v>
      </c>
      <c r="S353" s="32" t="str">
        <f aca="false">IF(L353="","",IF(ABS(L353)&lt;=1.96*O353,"Yes","No"))</f>
        <v>Yes</v>
      </c>
      <c r="T353" s="54" t="n">
        <f aca="false">IF(D353="","",ROUND(SQRT(((D353+G353)*O353/100)^2+(J353*(D353+G353)*0.12018)^2),0))</f>
        <v>32</v>
      </c>
      <c r="U353" s="32"/>
    </row>
    <row r="354" customFormat="false" ht="15" hidden="false" customHeight="false" outlineLevel="0" collapsed="false">
      <c r="A354" s="32" t="s">
        <v>386</v>
      </c>
      <c r="B354" s="32" t="s">
        <v>545</v>
      </c>
      <c r="C354" s="32" t="s">
        <v>549</v>
      </c>
      <c r="D354" s="54" t="n">
        <v>145</v>
      </c>
      <c r="E354" s="54" t="n">
        <v>161</v>
      </c>
      <c r="F354" s="65" t="n">
        <f aca="false">IF(E354="","",D354-E354)</f>
        <v>-16</v>
      </c>
      <c r="G354" s="54" t="n">
        <v>309</v>
      </c>
      <c r="H354" s="54" t="n">
        <v>314</v>
      </c>
      <c r="I354" s="65" t="n">
        <f aca="false">IF(H354="","",G354-H354)</f>
        <v>-5</v>
      </c>
      <c r="J354" s="55" t="n">
        <f aca="false">IF(OR(D354="",D354+G354=0),"",D354/(D354+G354))</f>
        <v>0.319383259911894</v>
      </c>
      <c r="K354" s="55" t="n">
        <f aca="false">IF(E354="","",E354/(E354+H354))</f>
        <v>0.338947368421053</v>
      </c>
      <c r="L354" s="66" t="n">
        <f aca="false">IF(OR(K354="",J354=""),"",(J354-K354)*100)</f>
        <v>-1.95641085091584</v>
      </c>
      <c r="M354" s="36" t="n">
        <v>6.12439477701019</v>
      </c>
      <c r="N354" s="36" t="n">
        <v>2.06812190543644</v>
      </c>
      <c r="O354" s="36" t="n">
        <f aca="false">SQRT(M354^2+N354^2)</f>
        <v>6.46415807359441</v>
      </c>
      <c r="P354" s="55" t="n">
        <f aca="false">IF(J354="","",MAX(0,J354-1.96*O354/100))</f>
        <v>0.192685761669444</v>
      </c>
      <c r="Q354" s="55" t="n">
        <f aca="false">IF(J354="","",MIN(1,J354+1.96*O354/100))</f>
        <v>0.446080758154345</v>
      </c>
      <c r="R354" s="32" t="str">
        <f aca="false">IF(L354="","",IF(ABS(L354)&lt;=O354,"Yes","No"))</f>
        <v>Yes</v>
      </c>
      <c r="S354" s="32" t="str">
        <f aca="false">IF(L354="","",IF(ABS(L354)&lt;=1.96*O354,"Yes","No"))</f>
        <v>Yes</v>
      </c>
      <c r="T354" s="54" t="n">
        <f aca="false">IF(D354="","",ROUND(SQRT(((D354+G354)*O354/100)^2+(J354*(D354+G354)*0.12018)^2),0))</f>
        <v>34</v>
      </c>
      <c r="U354" s="32"/>
    </row>
    <row r="355" customFormat="false" ht="15" hidden="false" customHeight="false" outlineLevel="0" collapsed="false">
      <c r="A355" s="32" t="s">
        <v>386</v>
      </c>
      <c r="B355" s="32" t="s">
        <v>545</v>
      </c>
      <c r="C355" s="32" t="s">
        <v>550</v>
      </c>
      <c r="D355" s="54" t="n">
        <v>243</v>
      </c>
      <c r="E355" s="54" t="n">
        <v>282</v>
      </c>
      <c r="F355" s="65" t="n">
        <f aca="false">IF(E355="","",D355-E355)</f>
        <v>-39</v>
      </c>
      <c r="G355" s="54" t="n">
        <v>425</v>
      </c>
      <c r="H355" s="54" t="n">
        <v>442</v>
      </c>
      <c r="I355" s="65" t="n">
        <f aca="false">IF(H355="","",G355-H355)</f>
        <v>-17</v>
      </c>
      <c r="J355" s="55" t="n">
        <f aca="false">IF(OR(D355="",D355+G355=0),"",D355/(D355+G355))</f>
        <v>0.36377245508982</v>
      </c>
      <c r="K355" s="55" t="n">
        <f aca="false">IF(E355="","",E355/(E355+H355))</f>
        <v>0.389502762430939</v>
      </c>
      <c r="L355" s="66" t="n">
        <f aca="false">IF(OR(K355="",J355=""),"",(J355-K355)*100)</f>
        <v>-2.57303073411189</v>
      </c>
      <c r="M355" s="36" t="n">
        <v>3.8996591139679</v>
      </c>
      <c r="N355" s="36" t="n">
        <v>2.06812190543644</v>
      </c>
      <c r="O355" s="36" t="n">
        <f aca="false">SQRT(M355^2+N355^2)</f>
        <v>4.41412159108683</v>
      </c>
      <c r="P355" s="55" t="n">
        <f aca="false">IF(J355="","",MAX(0,J355-1.96*O355/100))</f>
        <v>0.277255671904518</v>
      </c>
      <c r="Q355" s="55" t="n">
        <f aca="false">IF(J355="","",MIN(1,J355+1.96*O355/100))</f>
        <v>0.450289238275122</v>
      </c>
      <c r="R355" s="32" t="str">
        <f aca="false">IF(L355="","",IF(ABS(L355)&lt;=O355,"Yes","No"))</f>
        <v>Yes</v>
      </c>
      <c r="S355" s="32" t="str">
        <f aca="false">IF(L355="","",IF(ABS(L355)&lt;=1.96*O355,"Yes","No"))</f>
        <v>Yes</v>
      </c>
      <c r="T355" s="54" t="n">
        <f aca="false">IF(D355="","",ROUND(SQRT(((D355+G355)*O355/100)^2+(J355*(D355+G355)*0.07897)^2),0))</f>
        <v>35</v>
      </c>
      <c r="U355" s="32"/>
    </row>
    <row r="356" customFormat="false" ht="15" hidden="false" customHeight="false" outlineLevel="0" collapsed="false">
      <c r="A356" s="32" t="s">
        <v>386</v>
      </c>
      <c r="B356" s="32" t="s">
        <v>551</v>
      </c>
      <c r="C356" s="32" t="s">
        <v>552</v>
      </c>
      <c r="D356" s="54" t="n">
        <v>756</v>
      </c>
      <c r="E356" s="54" t="n">
        <v>922</v>
      </c>
      <c r="F356" s="65" t="n">
        <f aca="false">IF(E356="","",D356-E356)</f>
        <v>-166</v>
      </c>
      <c r="G356" s="54" t="n">
        <v>803</v>
      </c>
      <c r="H356" s="54" t="n">
        <v>894</v>
      </c>
      <c r="I356" s="65" t="n">
        <f aca="false">IF(H356="","",G356-H356)</f>
        <v>-91</v>
      </c>
      <c r="J356" s="55" t="n">
        <f aca="false">IF(OR(D356="",D356+G356=0),"",D356/(D356+G356))</f>
        <v>0.484926234765876</v>
      </c>
      <c r="K356" s="55" t="n">
        <f aca="false">IF(E356="","",E356/(E356+H356))</f>
        <v>0.507709251101322</v>
      </c>
      <c r="L356" s="66" t="n">
        <f aca="false">IF(OR(K356="",J356=""),"",(J356-K356)*100)</f>
        <v>-2.27830163354461</v>
      </c>
      <c r="M356" s="36" t="n">
        <v>3.13002569138266</v>
      </c>
      <c r="N356" s="36" t="n">
        <v>2.06812190543644</v>
      </c>
      <c r="O356" s="36" t="n">
        <f aca="false">SQRT(M356^2+N356^2)</f>
        <v>3.75155821552346</v>
      </c>
      <c r="P356" s="55" t="n">
        <f aca="false">IF(J356="","",MAX(0,J356-1.96*O356/100))</f>
        <v>0.411395693741616</v>
      </c>
      <c r="Q356" s="55" t="n">
        <f aca="false">IF(J356="","",MIN(1,J356+1.96*O356/100))</f>
        <v>0.558456775790135</v>
      </c>
      <c r="R356" s="32" t="str">
        <f aca="false">IF(L356="","",IF(ABS(L356)&lt;=O356,"Yes","No"))</f>
        <v>Yes</v>
      </c>
      <c r="S356" s="32" t="str">
        <f aca="false">IF(L356="","",IF(ABS(L356)&lt;=1.96*O356,"Yes","No"))</f>
        <v>Yes</v>
      </c>
      <c r="T356" s="54" t="n">
        <f aca="false">IF(D356="","",ROUND(SQRT(((D356+G356)*O356/100)^2+(J356*(D356+G356)*0.07933)^2),0))</f>
        <v>84</v>
      </c>
      <c r="U356" s="32"/>
    </row>
    <row r="357" customFormat="false" ht="15" hidden="false" customHeight="false" outlineLevel="0" collapsed="false">
      <c r="A357" s="32" t="s">
        <v>386</v>
      </c>
      <c r="B357" s="32" t="s">
        <v>551</v>
      </c>
      <c r="C357" s="32" t="s">
        <v>553</v>
      </c>
      <c r="D357" s="54" t="n">
        <v>263</v>
      </c>
      <c r="E357" s="54"/>
      <c r="F357" s="65" t="str">
        <f aca="false">IF(E357="","",D357-E357)</f>
        <v/>
      </c>
      <c r="G357" s="54" t="n">
        <v>269</v>
      </c>
      <c r="H357" s="54"/>
      <c r="I357" s="65" t="str">
        <f aca="false">IF(H357="","",G357-H357)</f>
        <v/>
      </c>
      <c r="J357" s="55" t="n">
        <f aca="false">IF(OR(D357="",D357+G357=0),"",D357/(D357+G357))</f>
        <v>0.494360902255639</v>
      </c>
      <c r="K357" s="55" t="str">
        <f aca="false">IF(E357="","",E357/(E357+H357))</f>
        <v/>
      </c>
      <c r="L357" s="66" t="str">
        <f aca="false">IF(OR(K357="",J357=""),"",(J357-K357)*100)</f>
        <v/>
      </c>
      <c r="M357" s="36" t="n">
        <v>3.8996591139679</v>
      </c>
      <c r="N357" s="36" t="n">
        <v>2.06812190543644</v>
      </c>
      <c r="O357" s="36" t="n">
        <f aca="false">SQRT(M357^2+N357^2)</f>
        <v>4.41412159108683</v>
      </c>
      <c r="P357" s="55" t="n">
        <f aca="false">IF(J357="","",MAX(0,J357-1.96*O357/100))</f>
        <v>0.407844119070337</v>
      </c>
      <c r="Q357" s="55" t="n">
        <f aca="false">IF(J357="","",MIN(1,J357+1.96*O357/100))</f>
        <v>0.580877685440941</v>
      </c>
      <c r="R357" s="32" t="str">
        <f aca="false">IF(L357="","",IF(ABS(L357)&lt;=O357,"Yes","No"))</f>
        <v/>
      </c>
      <c r="S357" s="32" t="str">
        <f aca="false">IF(L357="","",IF(ABS(L357)&lt;=1.96*O357,"Yes","No"))</f>
        <v/>
      </c>
      <c r="T357" s="54" t="n">
        <f aca="false">IF(D357="","",ROUND(SQRT(((D357+G357)*O357/100)^2+(J357*(D357+G357)*0.07897)^2),0))</f>
        <v>31</v>
      </c>
      <c r="U357" s="32" t="s">
        <v>735</v>
      </c>
    </row>
    <row r="358" customFormat="false" ht="15" hidden="false" customHeight="false" outlineLevel="0" collapsed="false">
      <c r="A358" s="32" t="s">
        <v>386</v>
      </c>
      <c r="B358" s="32" t="s">
        <v>551</v>
      </c>
      <c r="C358" s="32" t="s">
        <v>554</v>
      </c>
      <c r="D358" s="54" t="n">
        <v>613</v>
      </c>
      <c r="E358" s="54" t="n">
        <v>653</v>
      </c>
      <c r="F358" s="65" t="n">
        <f aca="false">IF(E358="","",D358-E358)</f>
        <v>-40</v>
      </c>
      <c r="G358" s="54" t="n">
        <v>617</v>
      </c>
      <c r="H358" s="54" t="n">
        <v>694</v>
      </c>
      <c r="I358" s="65" t="n">
        <f aca="false">IF(H358="","",G358-H358)</f>
        <v>-77</v>
      </c>
      <c r="J358" s="55" t="n">
        <f aca="false">IF(OR(D358="",D358+G358=0),"",D358/(D358+G358))</f>
        <v>0.498373983739837</v>
      </c>
      <c r="K358" s="55" t="n">
        <f aca="false">IF(E358="","",E358/(E358+H358))</f>
        <v>0.484780994803267</v>
      </c>
      <c r="L358" s="66" t="n">
        <f aca="false">IF(OR(K358="",J358=""),"",(J358-K358)*100)</f>
        <v>1.35929889365709</v>
      </c>
      <c r="M358" s="36" t="n">
        <v>3.13002569138266</v>
      </c>
      <c r="N358" s="36" t="n">
        <v>2.06812190543644</v>
      </c>
      <c r="O358" s="36" t="n">
        <f aca="false">SQRT(M358^2+N358^2)</f>
        <v>3.75155821552346</v>
      </c>
      <c r="P358" s="55" t="n">
        <f aca="false">IF(J358="","",MAX(0,J358-1.96*O358/100))</f>
        <v>0.424843442715578</v>
      </c>
      <c r="Q358" s="55" t="n">
        <f aca="false">IF(J358="","",MIN(1,J358+1.96*O358/100))</f>
        <v>0.571904524764097</v>
      </c>
      <c r="R358" s="32" t="str">
        <f aca="false">IF(L358="","",IF(ABS(L358)&lt;=O358,"Yes","No"))</f>
        <v>Yes</v>
      </c>
      <c r="S358" s="32" t="str">
        <f aca="false">IF(L358="","",IF(ABS(L358)&lt;=1.96*O358,"Yes","No"))</f>
        <v>Yes</v>
      </c>
      <c r="T358" s="54" t="n">
        <f aca="false">IF(D358="","",ROUND(SQRT(((D358+G358)*O358/100)^2+(J358*(D358+G358)*0.07933)^2),0))</f>
        <v>67</v>
      </c>
      <c r="U358" s="32"/>
    </row>
    <row r="359" customFormat="false" ht="15" hidden="false" customHeight="false" outlineLevel="0" collapsed="false">
      <c r="A359" s="32" t="s">
        <v>386</v>
      </c>
      <c r="B359" s="32" t="s">
        <v>551</v>
      </c>
      <c r="C359" s="32" t="s">
        <v>555</v>
      </c>
      <c r="D359" s="54" t="n">
        <v>188</v>
      </c>
      <c r="E359" s="54"/>
      <c r="F359" s="65" t="str">
        <f aca="false">IF(E359="","",D359-E359)</f>
        <v/>
      </c>
      <c r="G359" s="54" t="n">
        <v>196</v>
      </c>
      <c r="H359" s="54"/>
      <c r="I359" s="65" t="str">
        <f aca="false">IF(H359="","",G359-H359)</f>
        <v/>
      </c>
      <c r="J359" s="55" t="n">
        <f aca="false">IF(OR(D359="",D359+G359=0),"",D359/(D359+G359))</f>
        <v>0.489583333333333</v>
      </c>
      <c r="K359" s="55" t="str">
        <f aca="false">IF(E359="","",E359/(E359+H359))</f>
        <v/>
      </c>
      <c r="L359" s="66" t="str">
        <f aca="false">IF(OR(K359="",J359=""),"",(J359-K359)*100)</f>
        <v/>
      </c>
      <c r="M359" s="36" t="n">
        <v>6.12439477701019</v>
      </c>
      <c r="N359" s="36" t="n">
        <v>2.06812190543644</v>
      </c>
      <c r="O359" s="36" t="n">
        <f aca="false">SQRT(M359^2+N359^2)</f>
        <v>6.46415807359441</v>
      </c>
      <c r="P359" s="55" t="n">
        <f aca="false">IF(J359="","",MAX(0,J359-1.96*O359/100))</f>
        <v>0.362885835090883</v>
      </c>
      <c r="Q359" s="55" t="n">
        <f aca="false">IF(J359="","",MIN(1,J359+1.96*O359/100))</f>
        <v>0.616280831575784</v>
      </c>
      <c r="R359" s="32" t="str">
        <f aca="false">IF(L359="","",IF(ABS(L359)&lt;=O359,"Yes","No"))</f>
        <v/>
      </c>
      <c r="S359" s="32" t="str">
        <f aca="false">IF(L359="","",IF(ABS(L359)&lt;=1.96*O359,"Yes","No"))</f>
        <v/>
      </c>
      <c r="T359" s="54" t="n">
        <f aca="false">IF(D359="","",ROUND(SQRT(((D359+G359)*O359/100)^2+(J359*(D359+G359)*0.12018)^2),0))</f>
        <v>34</v>
      </c>
      <c r="U359" s="32" t="s">
        <v>735</v>
      </c>
    </row>
    <row r="360" customFormat="false" ht="15" hidden="false" customHeight="false" outlineLevel="0" collapsed="false">
      <c r="A360" s="32" t="s">
        <v>386</v>
      </c>
      <c r="B360" s="32" t="s">
        <v>556</v>
      </c>
      <c r="C360" s="32" t="s">
        <v>557</v>
      </c>
      <c r="D360" s="54" t="n">
        <v>267</v>
      </c>
      <c r="E360" s="54" t="n">
        <v>305</v>
      </c>
      <c r="F360" s="65" t="n">
        <f aca="false">IF(E360="","",D360-E360)</f>
        <v>-38</v>
      </c>
      <c r="G360" s="54" t="n">
        <v>399</v>
      </c>
      <c r="H360" s="54" t="n">
        <v>419</v>
      </c>
      <c r="I360" s="65" t="n">
        <f aca="false">IF(H360="","",G360-H360)</f>
        <v>-20</v>
      </c>
      <c r="J360" s="55" t="n">
        <f aca="false">IF(OR(D360="",D360+G360=0),"",D360/(D360+G360))</f>
        <v>0.400900900900901</v>
      </c>
      <c r="K360" s="55" t="n">
        <f aca="false">IF(E360="","",E360/(E360+H360))</f>
        <v>0.421270718232044</v>
      </c>
      <c r="L360" s="66" t="n">
        <f aca="false">IF(OR(K360="",J360=""),"",(J360-K360)*100)</f>
        <v>-2.03698173311433</v>
      </c>
      <c r="M360" s="36" t="n">
        <v>3.8996591139679</v>
      </c>
      <c r="N360" s="36" t="n">
        <v>2.06812190543644</v>
      </c>
      <c r="O360" s="36" t="n">
        <f aca="false">SQRT(M360^2+N360^2)</f>
        <v>4.41412159108683</v>
      </c>
      <c r="P360" s="55" t="n">
        <f aca="false">IF(J360="","",MAX(0,J360-1.96*O360/100))</f>
        <v>0.314384117715599</v>
      </c>
      <c r="Q360" s="55" t="n">
        <f aca="false">IF(J360="","",MIN(1,J360+1.96*O360/100))</f>
        <v>0.487417684086203</v>
      </c>
      <c r="R360" s="32" t="str">
        <f aca="false">IF(L360="","",IF(ABS(L360)&lt;=O360,"Yes","No"))</f>
        <v>Yes</v>
      </c>
      <c r="S360" s="32" t="str">
        <f aca="false">IF(L360="","",IF(ABS(L360)&lt;=1.96*O360,"Yes","No"))</f>
        <v>Yes</v>
      </c>
      <c r="T360" s="54" t="n">
        <f aca="false">IF(D360="","",ROUND(SQRT(((D360+G360)*O360/100)^2+(J360*(D360+G360)*0.07897)^2),0))</f>
        <v>36</v>
      </c>
      <c r="U360" s="32"/>
    </row>
    <row r="361" customFormat="false" ht="15" hidden="false" customHeight="false" outlineLevel="0" collapsed="false">
      <c r="A361" s="32" t="s">
        <v>386</v>
      </c>
      <c r="B361" s="32" t="s">
        <v>361</v>
      </c>
      <c r="C361" s="32" t="s">
        <v>558</v>
      </c>
      <c r="D361" s="54" t="n">
        <v>530</v>
      </c>
      <c r="E361" s="54" t="n">
        <v>628</v>
      </c>
      <c r="F361" s="65" t="n">
        <f aca="false">IF(E361="","",D361-E361)</f>
        <v>-98</v>
      </c>
      <c r="G361" s="54" t="n">
        <v>1012</v>
      </c>
      <c r="H361" s="54" t="n">
        <v>1170</v>
      </c>
      <c r="I361" s="65" t="n">
        <f aca="false">IF(H361="","",G361-H361)</f>
        <v>-158</v>
      </c>
      <c r="J361" s="55" t="n">
        <f aca="false">IF(OR(D361="",D361+G361=0),"",D361/(D361+G361))</f>
        <v>0.343709468223087</v>
      </c>
      <c r="K361" s="55" t="n">
        <f aca="false">IF(E361="","",E361/(E361+H361))</f>
        <v>0.349276974416018</v>
      </c>
      <c r="L361" s="66" t="n">
        <f aca="false">IF(OR(K361="",J361=""),"",(J361-K361)*100)</f>
        <v>-0.556750619293089</v>
      </c>
      <c r="M361" s="36" t="n">
        <v>3.13002569138266</v>
      </c>
      <c r="N361" s="36" t="n">
        <v>2.06812190543644</v>
      </c>
      <c r="O361" s="36" t="n">
        <f aca="false">SQRT(M361^2+N361^2)</f>
        <v>3.75155821552346</v>
      </c>
      <c r="P361" s="55" t="n">
        <f aca="false">IF(J361="","",MAX(0,J361-1.96*O361/100))</f>
        <v>0.270178927198827</v>
      </c>
      <c r="Q361" s="55" t="n">
        <f aca="false">IF(J361="","",MIN(1,J361+1.96*O361/100))</f>
        <v>0.417240009247347</v>
      </c>
      <c r="R361" s="32" t="str">
        <f aca="false">IF(L361="","",IF(ABS(L361)&lt;=O361,"Yes","No"))</f>
        <v>Yes</v>
      </c>
      <c r="S361" s="32" t="str">
        <f aca="false">IF(L361="","",IF(ABS(L361)&lt;=1.96*O361,"Yes","No"))</f>
        <v>Yes</v>
      </c>
      <c r="T361" s="54" t="n">
        <f aca="false">IF(D361="","",ROUND(SQRT(((D361+G361)*O361/100)^2+(J361*(D361+G361)*0.07933)^2),0))</f>
        <v>72</v>
      </c>
      <c r="U361" s="32"/>
    </row>
    <row r="362" customFormat="false" ht="15" hidden="false" customHeight="false" outlineLevel="0" collapsed="false">
      <c r="A362" s="32" t="s">
        <v>386</v>
      </c>
      <c r="B362" s="32" t="s">
        <v>361</v>
      </c>
      <c r="C362" s="32" t="s">
        <v>559</v>
      </c>
      <c r="D362" s="54" t="n">
        <v>201</v>
      </c>
      <c r="E362" s="54"/>
      <c r="F362" s="65" t="str">
        <f aca="false">IF(E362="","",D362-E362)</f>
        <v/>
      </c>
      <c r="G362" s="54" t="n">
        <v>387</v>
      </c>
      <c r="H362" s="54"/>
      <c r="I362" s="65" t="str">
        <f aca="false">IF(H362="","",G362-H362)</f>
        <v/>
      </c>
      <c r="J362" s="55" t="n">
        <f aca="false">IF(OR(D362="",D362+G362=0),"",D362/(D362+G362))</f>
        <v>0.341836734693878</v>
      </c>
      <c r="K362" s="55" t="str">
        <f aca="false">IF(E362="","",E362/(E362+H362))</f>
        <v/>
      </c>
      <c r="L362" s="66" t="str">
        <f aca="false">IF(OR(K362="",J362=""),"",(J362-K362)*100)</f>
        <v/>
      </c>
      <c r="M362" s="36" t="n">
        <v>3.8996591139679</v>
      </c>
      <c r="N362" s="36" t="n">
        <v>2.06812190543644</v>
      </c>
      <c r="O362" s="36" t="n">
        <f aca="false">SQRT(M362^2+N362^2)</f>
        <v>4.41412159108683</v>
      </c>
      <c r="P362" s="55" t="n">
        <f aca="false">IF(J362="","",MAX(0,J362-1.96*O362/100))</f>
        <v>0.255319951508576</v>
      </c>
      <c r="Q362" s="55" t="n">
        <f aca="false">IF(J362="","",MIN(1,J362+1.96*O362/100))</f>
        <v>0.428353517879179</v>
      </c>
      <c r="R362" s="32" t="str">
        <f aca="false">IF(L362="","",IF(ABS(L362)&lt;=O362,"Yes","No"))</f>
        <v/>
      </c>
      <c r="S362" s="32" t="str">
        <f aca="false">IF(L362="","",IF(ABS(L362)&lt;=1.96*O362,"Yes","No"))</f>
        <v/>
      </c>
      <c r="T362" s="54" t="n">
        <f aca="false">IF(D362="","",ROUND(SQRT(((D362+G362)*O362/100)^2+(J362*(D362+G362)*0.07897)^2),0))</f>
        <v>30</v>
      </c>
      <c r="U362" s="32" t="s">
        <v>735</v>
      </c>
    </row>
    <row r="363" customFormat="false" ht="15" hidden="false" customHeight="false" outlineLevel="0" collapsed="false">
      <c r="A363" s="32" t="s">
        <v>386</v>
      </c>
      <c r="B363" s="32" t="s">
        <v>561</v>
      </c>
      <c r="C363" s="32" t="s">
        <v>561</v>
      </c>
      <c r="D363" s="54" t="n">
        <v>165</v>
      </c>
      <c r="E363" s="54" t="n">
        <v>199</v>
      </c>
      <c r="F363" s="65" t="n">
        <f aca="false">IF(E363="","",D363-E363)</f>
        <v>-34</v>
      </c>
      <c r="G363" s="54" t="n">
        <v>203</v>
      </c>
      <c r="H363" s="54" t="n">
        <v>215</v>
      </c>
      <c r="I363" s="65" t="n">
        <f aca="false">IF(H363="","",G363-H363)</f>
        <v>-12</v>
      </c>
      <c r="J363" s="55" t="n">
        <f aca="false">IF(OR(D363="",D363+G363=0),"",D363/(D363+G363))</f>
        <v>0.448369565217391</v>
      </c>
      <c r="K363" s="55" t="n">
        <f aca="false">IF(E363="","",E363/(E363+H363))</f>
        <v>0.480676328502416</v>
      </c>
      <c r="L363" s="66" t="n">
        <f aca="false">IF(OR(K363="",J363=""),"",(J363-K363)*100)</f>
        <v>-3.23067632850242</v>
      </c>
      <c r="M363" s="36" t="n">
        <v>6.12439477701019</v>
      </c>
      <c r="N363" s="36" t="n">
        <v>2.06812190543644</v>
      </c>
      <c r="O363" s="36" t="n">
        <f aca="false">SQRT(M363^2+N363^2)</f>
        <v>6.46415807359441</v>
      </c>
      <c r="P363" s="55" t="n">
        <f aca="false">IF(J363="","",MAX(0,J363-1.96*O363/100))</f>
        <v>0.321672066974941</v>
      </c>
      <c r="Q363" s="55" t="n">
        <f aca="false">IF(J363="","",MIN(1,J363+1.96*O363/100))</f>
        <v>0.575067063459842</v>
      </c>
      <c r="R363" s="32" t="str">
        <f aca="false">IF(L363="","",IF(ABS(L363)&lt;=O363,"Yes","No"))</f>
        <v>Yes</v>
      </c>
      <c r="S363" s="32" t="str">
        <f aca="false">IF(L363="","",IF(ABS(L363)&lt;=1.96*O363,"Yes","No"))</f>
        <v>Yes</v>
      </c>
      <c r="T363" s="54" t="n">
        <f aca="false">IF(D363="","",ROUND(SQRT(((D363+G363)*O363/100)^2+(J363*(D363+G363)*0.12018)^2),0))</f>
        <v>31</v>
      </c>
      <c r="U363" s="32"/>
    </row>
    <row r="364" customFormat="false" ht="15" hidden="false" customHeight="false" outlineLevel="0" collapsed="false">
      <c r="A364" s="32" t="s">
        <v>386</v>
      </c>
      <c r="B364" s="32" t="s">
        <v>562</v>
      </c>
      <c r="C364" s="32" t="s">
        <v>563</v>
      </c>
      <c r="D364" s="54" t="n">
        <v>361</v>
      </c>
      <c r="E364" s="54" t="n">
        <v>427</v>
      </c>
      <c r="F364" s="65" t="n">
        <f aca="false">IF(E364="","",D364-E364)</f>
        <v>-66</v>
      </c>
      <c r="G364" s="54" t="n">
        <v>517</v>
      </c>
      <c r="H364" s="54" t="n">
        <v>553</v>
      </c>
      <c r="I364" s="65" t="n">
        <f aca="false">IF(H364="","",G364-H364)</f>
        <v>-36</v>
      </c>
      <c r="J364" s="55" t="n">
        <f aca="false">IF(OR(D364="",D364+G364=0),"",D364/(D364+G364))</f>
        <v>0.411161731207289</v>
      </c>
      <c r="K364" s="55" t="n">
        <f aca="false">IF(E364="","",E364/(E364+H364))</f>
        <v>0.435714285714286</v>
      </c>
      <c r="L364" s="66" t="n">
        <f aca="false">IF(OR(K364="",J364=""),"",(J364-K364)*100)</f>
        <v>-2.45525545069965</v>
      </c>
      <c r="M364" s="36" t="n">
        <v>3.13002569138266</v>
      </c>
      <c r="N364" s="36" t="n">
        <v>2.06812190543644</v>
      </c>
      <c r="O364" s="36" t="n">
        <f aca="false">SQRT(M364^2+N364^2)</f>
        <v>3.75155821552346</v>
      </c>
      <c r="P364" s="55" t="n">
        <f aca="false">IF(J364="","",MAX(0,J364-1.96*O364/100))</f>
        <v>0.337631190183029</v>
      </c>
      <c r="Q364" s="55" t="n">
        <f aca="false">IF(J364="","",MIN(1,J364+1.96*O364/100))</f>
        <v>0.484692272231549</v>
      </c>
      <c r="R364" s="32" t="str">
        <f aca="false">IF(L364="","",IF(ABS(L364)&lt;=O364,"Yes","No"))</f>
        <v>Yes</v>
      </c>
      <c r="S364" s="32" t="str">
        <f aca="false">IF(L364="","",IF(ABS(L364)&lt;=1.96*O364,"Yes","No"))</f>
        <v>Yes</v>
      </c>
      <c r="T364" s="54" t="n">
        <f aca="false">IF(D364="","",ROUND(SQRT(((D364+G364)*O364/100)^2+(J364*(D364+G364)*0.07933)^2),0))</f>
        <v>44</v>
      </c>
      <c r="U364" s="32"/>
    </row>
    <row r="365" customFormat="false" ht="15" hidden="false" customHeight="false" outlineLevel="0" collapsed="false">
      <c r="A365" s="32" t="s">
        <v>386</v>
      </c>
      <c r="B365" s="32" t="s">
        <v>562</v>
      </c>
      <c r="C365" s="32" t="s">
        <v>564</v>
      </c>
      <c r="D365" s="54" t="n">
        <v>281</v>
      </c>
      <c r="E365" s="54" t="n">
        <v>338</v>
      </c>
      <c r="F365" s="65" t="n">
        <f aca="false">IF(E365="","",D365-E365)</f>
        <v>-57</v>
      </c>
      <c r="G365" s="54" t="n">
        <v>450</v>
      </c>
      <c r="H365" s="54" t="n">
        <v>507</v>
      </c>
      <c r="I365" s="65" t="n">
        <f aca="false">IF(H365="","",G365-H365)</f>
        <v>-57</v>
      </c>
      <c r="J365" s="55" t="n">
        <f aca="false">IF(OR(D365="",D365+G365=0),"",D365/(D365+G365))</f>
        <v>0.384404924760602</v>
      </c>
      <c r="K365" s="55" t="n">
        <f aca="false">IF(E365="","",E365/(E365+H365))</f>
        <v>0.4</v>
      </c>
      <c r="L365" s="66" t="n">
        <f aca="false">IF(OR(K365="",J365=""),"",(J365-K365)*100)</f>
        <v>-1.55950752393981</v>
      </c>
      <c r="M365" s="36" t="n">
        <v>3.8996591139679</v>
      </c>
      <c r="N365" s="36" t="n">
        <v>2.06812190543644</v>
      </c>
      <c r="O365" s="36" t="n">
        <f aca="false">SQRT(M365^2+N365^2)</f>
        <v>4.41412159108683</v>
      </c>
      <c r="P365" s="55" t="n">
        <f aca="false">IF(J365="","",MAX(0,J365-1.96*O365/100))</f>
        <v>0.2978881415753</v>
      </c>
      <c r="Q365" s="55" t="n">
        <f aca="false">IF(J365="","",MIN(1,J365+1.96*O365/100))</f>
        <v>0.470921707945904</v>
      </c>
      <c r="R365" s="32" t="str">
        <f aca="false">IF(L365="","",IF(ABS(L365)&lt;=O365,"Yes","No"))</f>
        <v>Yes</v>
      </c>
      <c r="S365" s="32" t="str">
        <f aca="false">IF(L365="","",IF(ABS(L365)&lt;=1.96*O365,"Yes","No"))</f>
        <v>Yes</v>
      </c>
      <c r="T365" s="54" t="n">
        <f aca="false">IF(D365="","",ROUND(SQRT(((D365+G365)*O365/100)^2+(J365*(D365+G365)*0.07897)^2),0))</f>
        <v>39</v>
      </c>
      <c r="U365" s="32"/>
    </row>
    <row r="366" customFormat="false" ht="15" hidden="false" customHeight="false" outlineLevel="0" collapsed="false">
      <c r="A366" s="32" t="s">
        <v>386</v>
      </c>
      <c r="B366" s="32" t="s">
        <v>562</v>
      </c>
      <c r="C366" s="32" t="s">
        <v>565</v>
      </c>
      <c r="D366" s="54" t="n">
        <v>435</v>
      </c>
      <c r="E366" s="54" t="n">
        <v>444</v>
      </c>
      <c r="F366" s="65" t="n">
        <f aca="false">IF(E366="","",D366-E366)</f>
        <v>-9</v>
      </c>
      <c r="G366" s="54" t="n">
        <v>455</v>
      </c>
      <c r="H366" s="54" t="n">
        <v>467</v>
      </c>
      <c r="I366" s="65" t="n">
        <f aca="false">IF(H366="","",G366-H366)</f>
        <v>-12</v>
      </c>
      <c r="J366" s="55" t="n">
        <f aca="false">IF(OR(D366="",D366+G366=0),"",D366/(D366+G366))</f>
        <v>0.48876404494382</v>
      </c>
      <c r="K366" s="55" t="n">
        <f aca="false">IF(E366="","",E366/(E366+H366))</f>
        <v>0.487376509330406</v>
      </c>
      <c r="L366" s="66" t="n">
        <f aca="false">IF(OR(K366="",J366=""),"",(J366-K366)*100)</f>
        <v>0.138753561341404</v>
      </c>
      <c r="M366" s="36" t="n">
        <v>3.13002569138266</v>
      </c>
      <c r="N366" s="36" t="n">
        <v>2.06812190543644</v>
      </c>
      <c r="O366" s="36" t="n">
        <f aca="false">SQRT(M366^2+N366^2)</f>
        <v>3.75155821552346</v>
      </c>
      <c r="P366" s="55" t="n">
        <f aca="false">IF(J366="","",MAX(0,J366-1.96*O366/100))</f>
        <v>0.41523350391956</v>
      </c>
      <c r="Q366" s="55" t="n">
        <f aca="false">IF(J366="","",MIN(1,J366+1.96*O366/100))</f>
        <v>0.56229458596808</v>
      </c>
      <c r="R366" s="32" t="str">
        <f aca="false">IF(L366="","",IF(ABS(L366)&lt;=O366,"Yes","No"))</f>
        <v>Yes</v>
      </c>
      <c r="S366" s="32" t="str">
        <f aca="false">IF(L366="","",IF(ABS(L366)&lt;=1.96*O366,"Yes","No"))</f>
        <v>Yes</v>
      </c>
      <c r="T366" s="54" t="n">
        <f aca="false">IF(D366="","",ROUND(SQRT(((D366+G366)*O366/100)^2+(J366*(D366+G366)*0.07933)^2),0))</f>
        <v>48</v>
      </c>
      <c r="U366" s="32"/>
    </row>
    <row r="367" customFormat="false" ht="15" hidden="false" customHeight="false" outlineLevel="0" collapsed="false">
      <c r="A367" s="32" t="s">
        <v>386</v>
      </c>
      <c r="B367" s="32" t="s">
        <v>562</v>
      </c>
      <c r="C367" s="32" t="s">
        <v>566</v>
      </c>
      <c r="D367" s="54" t="n">
        <v>242</v>
      </c>
      <c r="E367" s="54" t="n">
        <v>247</v>
      </c>
      <c r="F367" s="65" t="n">
        <f aca="false">IF(E367="","",D367-E367)</f>
        <v>-5</v>
      </c>
      <c r="G367" s="54" t="n">
        <v>305</v>
      </c>
      <c r="H367" s="54" t="n">
        <v>333</v>
      </c>
      <c r="I367" s="65" t="n">
        <f aca="false">IF(H367="","",G367-H367)</f>
        <v>-28</v>
      </c>
      <c r="J367" s="55" t="n">
        <f aca="false">IF(OR(D367="",D367+G367=0),"",D367/(D367+G367))</f>
        <v>0.442413162705667</v>
      </c>
      <c r="K367" s="55" t="n">
        <f aca="false">IF(E367="","",E367/(E367+H367))</f>
        <v>0.425862068965517</v>
      </c>
      <c r="L367" s="66" t="n">
        <f aca="false">IF(OR(K367="",J367=""),"",(J367-K367)*100)</f>
        <v>1.655109374015</v>
      </c>
      <c r="M367" s="36" t="n">
        <v>3.8996591139679</v>
      </c>
      <c r="N367" s="36" t="n">
        <v>2.06812190543644</v>
      </c>
      <c r="O367" s="36" t="n">
        <f aca="false">SQRT(M367^2+N367^2)</f>
        <v>4.41412159108683</v>
      </c>
      <c r="P367" s="55" t="n">
        <f aca="false">IF(J367="","",MAX(0,J367-1.96*O367/100))</f>
        <v>0.355896379520365</v>
      </c>
      <c r="Q367" s="55" t="n">
        <f aca="false">IF(J367="","",MIN(1,J367+1.96*O367/100))</f>
        <v>0.528929945890969</v>
      </c>
      <c r="R367" s="32" t="str">
        <f aca="false">IF(L367="","",IF(ABS(L367)&lt;=O367,"Yes","No"))</f>
        <v>Yes</v>
      </c>
      <c r="S367" s="32" t="str">
        <f aca="false">IF(L367="","",IF(ABS(L367)&lt;=1.96*O367,"Yes","No"))</f>
        <v>Yes</v>
      </c>
      <c r="T367" s="54" t="n">
        <f aca="false">IF(D367="","",ROUND(SQRT(((D367+G367)*O367/100)^2+(J367*(D367+G367)*0.07897)^2),0))</f>
        <v>31</v>
      </c>
      <c r="U367" s="32"/>
    </row>
    <row r="368" customFormat="false" ht="15" hidden="false" customHeight="false" outlineLevel="0" collapsed="false">
      <c r="A368" s="32" t="s">
        <v>386</v>
      </c>
      <c r="B368" s="32" t="s">
        <v>567</v>
      </c>
      <c r="C368" s="32" t="s">
        <v>568</v>
      </c>
      <c r="D368" s="54" t="n">
        <v>405</v>
      </c>
      <c r="E368" s="54" t="n">
        <v>457</v>
      </c>
      <c r="F368" s="65" t="n">
        <f aca="false">IF(E368="","",D368-E368)</f>
        <v>-52</v>
      </c>
      <c r="G368" s="54" t="n">
        <v>268</v>
      </c>
      <c r="H368" s="54" t="n">
        <v>286</v>
      </c>
      <c r="I368" s="65" t="n">
        <f aca="false">IF(H368="","",G368-H368)</f>
        <v>-18</v>
      </c>
      <c r="J368" s="55" t="n">
        <f aca="false">IF(OR(D368="",D368+G368=0),"",D368/(D368+G368))</f>
        <v>0.601783060921248</v>
      </c>
      <c r="K368" s="55" t="n">
        <f aca="false">IF(E368="","",E368/(E368+H368))</f>
        <v>0.61507402422611</v>
      </c>
      <c r="L368" s="66" t="n">
        <f aca="false">IF(OR(K368="",J368=""),"",(J368-K368)*100)</f>
        <v>-1.32909633048622</v>
      </c>
      <c r="M368" s="36" t="n">
        <v>3.8996591139679</v>
      </c>
      <c r="N368" s="36" t="n">
        <v>2.06812190543644</v>
      </c>
      <c r="O368" s="36" t="n">
        <f aca="false">SQRT(M368^2+N368^2)</f>
        <v>4.41412159108683</v>
      </c>
      <c r="P368" s="55" t="n">
        <f aca="false">IF(J368="","",MAX(0,J368-1.96*O368/100))</f>
        <v>0.515266277735946</v>
      </c>
      <c r="Q368" s="55" t="n">
        <f aca="false">IF(J368="","",MIN(1,J368+1.96*O368/100))</f>
        <v>0.68829984410655</v>
      </c>
      <c r="R368" s="32" t="str">
        <f aca="false">IF(L368="","",IF(ABS(L368)&lt;=O368,"Yes","No"))</f>
        <v>Yes</v>
      </c>
      <c r="S368" s="32" t="str">
        <f aca="false">IF(L368="","",IF(ABS(L368)&lt;=1.96*O368,"Yes","No"))</f>
        <v>Yes</v>
      </c>
      <c r="T368" s="54" t="n">
        <f aca="false">IF(D368="","",ROUND(SQRT(((D368+G368)*O368/100)^2+(J368*(D368+G368)*0.07897)^2),0))</f>
        <v>44</v>
      </c>
      <c r="U368" s="32"/>
    </row>
    <row r="369" customFormat="false" ht="15" hidden="false" customHeight="false" outlineLevel="0" collapsed="false">
      <c r="A369" s="32" t="s">
        <v>386</v>
      </c>
      <c r="B369" s="32" t="s">
        <v>567</v>
      </c>
      <c r="C369" s="32" t="s">
        <v>569</v>
      </c>
      <c r="D369" s="54" t="n">
        <v>329</v>
      </c>
      <c r="E369" s="54" t="n">
        <v>353</v>
      </c>
      <c r="F369" s="65" t="n">
        <f aca="false">IF(E369="","",D369-E369)</f>
        <v>-24</v>
      </c>
      <c r="G369" s="54" t="n">
        <v>229</v>
      </c>
      <c r="H369" s="54" t="n">
        <v>251</v>
      </c>
      <c r="I369" s="65" t="n">
        <f aca="false">IF(H369="","",G369-H369)</f>
        <v>-22</v>
      </c>
      <c r="J369" s="55" t="n">
        <f aca="false">IF(OR(D369="",D369+G369=0),"",D369/(D369+G369))</f>
        <v>0.589605734767025</v>
      </c>
      <c r="K369" s="55" t="n">
        <f aca="false">IF(E369="","",E369/(E369+H369))</f>
        <v>0.584437086092715</v>
      </c>
      <c r="L369" s="66" t="n">
        <f aca="false">IF(OR(K369="",J369=""),"",(J369-K369)*100)</f>
        <v>0.516864867430977</v>
      </c>
      <c r="M369" s="36" t="n">
        <v>3.8996591139679</v>
      </c>
      <c r="N369" s="36" t="n">
        <v>2.06812190543644</v>
      </c>
      <c r="O369" s="36" t="n">
        <f aca="false">SQRT(M369^2+N369^2)</f>
        <v>4.41412159108683</v>
      </c>
      <c r="P369" s="55" t="n">
        <f aca="false">IF(J369="","",MAX(0,J369-1.96*O369/100))</f>
        <v>0.503088951581723</v>
      </c>
      <c r="Q369" s="55" t="n">
        <f aca="false">IF(J369="","",MIN(1,J369+1.96*O369/100))</f>
        <v>0.676122517952327</v>
      </c>
      <c r="R369" s="32" t="str">
        <f aca="false">IF(L369="","",IF(ABS(L369)&lt;=O369,"Yes","No"))</f>
        <v>Yes</v>
      </c>
      <c r="S369" s="32" t="str">
        <f aca="false">IF(L369="","",IF(ABS(L369)&lt;=1.96*O369,"Yes","No"))</f>
        <v>Yes</v>
      </c>
      <c r="T369" s="54" t="n">
        <f aca="false">IF(D369="","",ROUND(SQRT(((D369+G369)*O369/100)^2+(J369*(D369+G369)*0.07897)^2),0))</f>
        <v>36</v>
      </c>
      <c r="U369" s="32"/>
    </row>
    <row r="370" customFormat="false" ht="15" hidden="false" customHeight="false" outlineLevel="0" collapsed="false">
      <c r="A370" s="32" t="s">
        <v>386</v>
      </c>
      <c r="B370" s="32" t="s">
        <v>567</v>
      </c>
      <c r="C370" s="32" t="s">
        <v>570</v>
      </c>
      <c r="D370" s="54" t="n">
        <v>490</v>
      </c>
      <c r="E370" s="54" t="n">
        <v>530</v>
      </c>
      <c r="F370" s="65" t="n">
        <f aca="false">IF(E370="","",D370-E370)</f>
        <v>-40</v>
      </c>
      <c r="G370" s="54" t="n">
        <v>406</v>
      </c>
      <c r="H370" s="54" t="n">
        <v>416</v>
      </c>
      <c r="I370" s="65" t="n">
        <f aca="false">IF(H370="","",G370-H370)</f>
        <v>-10</v>
      </c>
      <c r="J370" s="55" t="n">
        <f aca="false">IF(OR(D370="",D370+G370=0),"",D370/(D370+G370))</f>
        <v>0.546875</v>
      </c>
      <c r="K370" s="55" t="n">
        <f aca="false">IF(E370="","",E370/(E370+H370))</f>
        <v>0.560253699788584</v>
      </c>
      <c r="L370" s="66" t="n">
        <f aca="false">IF(OR(K370="",J370=""),"",(J370-K370)*100)</f>
        <v>-1.33786997885835</v>
      </c>
      <c r="M370" s="36" t="n">
        <v>3.13002569138266</v>
      </c>
      <c r="N370" s="36" t="n">
        <v>2.06812190543644</v>
      </c>
      <c r="O370" s="36" t="n">
        <f aca="false">SQRT(M370^2+N370^2)</f>
        <v>3.75155821552346</v>
      </c>
      <c r="P370" s="55" t="n">
        <f aca="false">IF(J370="","",MAX(0,J370-1.96*O370/100))</f>
        <v>0.47334445897574</v>
      </c>
      <c r="Q370" s="55" t="n">
        <f aca="false">IF(J370="","",MIN(1,J370+1.96*O370/100))</f>
        <v>0.62040554102426</v>
      </c>
      <c r="R370" s="32" t="str">
        <f aca="false">IF(L370="","",IF(ABS(L370)&lt;=O370,"Yes","No"))</f>
        <v>Yes</v>
      </c>
      <c r="S370" s="32" t="str">
        <f aca="false">IF(L370="","",IF(ABS(L370)&lt;=1.96*O370,"Yes","No"))</f>
        <v>Yes</v>
      </c>
      <c r="T370" s="54" t="n">
        <f aca="false">IF(D370="","",ROUND(SQRT(((D370+G370)*O370/100)^2+(J370*(D370+G370)*0.07933)^2),0))</f>
        <v>51</v>
      </c>
      <c r="U370" s="32"/>
    </row>
    <row r="371" customFormat="false" ht="15" hidden="false" customHeight="false" outlineLevel="0" collapsed="false">
      <c r="A371" s="32" t="s">
        <v>386</v>
      </c>
      <c r="B371" s="32" t="s">
        <v>571</v>
      </c>
      <c r="C371" s="32" t="s">
        <v>571</v>
      </c>
      <c r="D371" s="54" t="n">
        <v>406</v>
      </c>
      <c r="E371" s="54" t="n">
        <v>494</v>
      </c>
      <c r="F371" s="65" t="n">
        <f aca="false">IF(E371="","",D371-E371)</f>
        <v>-88</v>
      </c>
      <c r="G371" s="54" t="n">
        <v>561</v>
      </c>
      <c r="H371" s="54" t="n">
        <v>601</v>
      </c>
      <c r="I371" s="65" t="n">
        <f aca="false">IF(H371="","",G371-H371)</f>
        <v>-40</v>
      </c>
      <c r="J371" s="55" t="n">
        <f aca="false">IF(OR(D371="",D371+G371=0),"",D371/(D371+G371))</f>
        <v>0.419855222337125</v>
      </c>
      <c r="K371" s="55" t="n">
        <f aca="false">IF(E371="","",E371/(E371+H371))</f>
        <v>0.451141552511416</v>
      </c>
      <c r="L371" s="66" t="n">
        <f aca="false">IF(OR(K371="",J371=""),"",(J371-K371)*100)</f>
        <v>-3.12863301742904</v>
      </c>
      <c r="M371" s="36" t="n">
        <v>3.13002569138266</v>
      </c>
      <c r="N371" s="36" t="n">
        <v>2.06812190543644</v>
      </c>
      <c r="O371" s="36" t="n">
        <f aca="false">SQRT(M371^2+N371^2)</f>
        <v>3.75155821552346</v>
      </c>
      <c r="P371" s="55" t="n">
        <f aca="false">IF(J371="","",MAX(0,J371-1.96*O371/100))</f>
        <v>0.346324681312865</v>
      </c>
      <c r="Q371" s="55" t="n">
        <f aca="false">IF(J371="","",MIN(1,J371+1.96*O371/100))</f>
        <v>0.493385763361385</v>
      </c>
      <c r="R371" s="32" t="str">
        <f aca="false">IF(L371="","",IF(ABS(L371)&lt;=O371,"Yes","No"))</f>
        <v>Yes</v>
      </c>
      <c r="S371" s="32" t="str">
        <f aca="false">IF(L371="","",IF(ABS(L371)&lt;=1.96*O371,"Yes","No"))</f>
        <v>Yes</v>
      </c>
      <c r="T371" s="54" t="n">
        <f aca="false">IF(D371="","",ROUND(SQRT(((D371+G371)*O371/100)^2+(J371*(D371+G371)*0.07933)^2),0))</f>
        <v>49</v>
      </c>
      <c r="U371" s="32"/>
    </row>
    <row r="373" customFormat="false" ht="15" hidden="false" customHeight="false" outlineLevel="0" collapsed="false">
      <c r="A373" s="20" t="s">
        <v>704</v>
      </c>
      <c r="B373" s="67"/>
      <c r="C373" s="67"/>
      <c r="D373" s="68" t="n">
        <f aca="false">SUMIF(E2:E371,"&lt;&gt;",D2:D371)</f>
        <v>130439</v>
      </c>
      <c r="E373" s="68" t="n">
        <f aca="false">SUM(E2:E371)</f>
        <v>140226</v>
      </c>
      <c r="F373" s="69" t="n">
        <f aca="false">D373-E373</f>
        <v>-9787</v>
      </c>
      <c r="G373" s="68" t="n">
        <f aca="false">SUMIF(H2:H371,"&lt;&gt;",G2:G371)</f>
        <v>128552</v>
      </c>
      <c r="H373" s="68" t="n">
        <f aca="false">SUM(H2:H371)</f>
        <v>136030</v>
      </c>
      <c r="I373" s="69" t="n">
        <f aca="false">G373-H373</f>
        <v>-7478</v>
      </c>
      <c r="J373" s="70" t="n">
        <f aca="false">D373/(D373+G373)</f>
        <v>0.503642983733026</v>
      </c>
      <c r="K373" s="70" t="n">
        <f aca="false">E373/(E373+H373)</f>
        <v>0.50759440518939</v>
      </c>
      <c r="L373" s="71" t="n">
        <f aca="false">(J373-K373)*100</f>
        <v>-0.395142145636407</v>
      </c>
      <c r="M373" s="72" t="n">
        <v>0</v>
      </c>
      <c r="N373" s="72" t="n">
        <v>2.06812190543644</v>
      </c>
      <c r="O373" s="72" t="n">
        <f aca="false">SQRT(M373^2+N373^2)</f>
        <v>2.06812190543644</v>
      </c>
      <c r="P373" s="70" t="n">
        <f aca="false">J373-1.96*O373/100</f>
        <v>0.463107794386471</v>
      </c>
      <c r="Q373" s="70" t="n">
        <f aca="false">J373+1.96*O373/100</f>
        <v>0.54417817307958</v>
      </c>
      <c r="R373" s="67" t="str">
        <f aca="false">IF(ABS(L373)&lt;=O373,"Yes","No")</f>
        <v>Yes</v>
      </c>
      <c r="S373" s="67" t="str">
        <f aca="false">IF(ABS(L373)&lt;=1.96*O373,"Yes","No")</f>
        <v>Yes</v>
      </c>
      <c r="T373" s="68" t="n">
        <f aca="false">ROUND(SQRT(((D373+G373)*O373/100)^2+(J373*(D373+G373)*0.03467)^2),0)</f>
        <v>7010</v>
      </c>
    </row>
    <row r="374" customFormat="false" ht="15" hidden="false" customHeight="false" outlineLevel="0" collapsed="false">
      <c r="A374" s="20" t="s">
        <v>705</v>
      </c>
      <c r="B374" s="67"/>
      <c r="C374" s="67"/>
      <c r="D374" s="68" t="n">
        <f aca="false">SUM(D2:D371)</f>
        <v>140397</v>
      </c>
      <c r="E374" s="68"/>
      <c r="F374" s="69"/>
      <c r="G374" s="68" t="n">
        <f aca="false">SUM(G2:G371)</f>
        <v>137944</v>
      </c>
      <c r="H374" s="68"/>
      <c r="I374" s="69"/>
      <c r="J374" s="70" t="n">
        <f aca="false">D374/(D374+G374)</f>
        <v>0.504406465450652</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44.33527696793</v>
      </c>
    </row>
    <row r="377" customFormat="false" ht="15" hidden="false" customHeight="false" outlineLevel="0" collapsed="false">
      <c r="A377" s="2" t="s">
        <v>707</v>
      </c>
      <c r="F377" s="73" t="n">
        <f aca="false">(SUMIF(I2:I371,"&gt;0")-SUMIF(I2:I371,"&lt;0"))/COUNT(I2:I371)</f>
        <v>30.3498542274053</v>
      </c>
    </row>
    <row r="378" customFormat="false" ht="15" hidden="false" customHeight="false" outlineLevel="0" collapsed="false">
      <c r="A378" s="2" t="s">
        <v>708</v>
      </c>
      <c r="F378" s="74" t="n">
        <f aca="false">(SUMIF(L2:L371,"&gt;0")-SUMIF(L2:L371,"&lt;0"))/COUNT(L2:L371)</f>
        <v>2.28908016907818</v>
      </c>
    </row>
    <row r="379" customFormat="false" ht="15" hidden="false" customHeight="false" outlineLevel="0" collapsed="false">
      <c r="A379" s="5" t="s">
        <v>709</v>
      </c>
      <c r="F379" s="75" t="n">
        <f aca="false">SQRT(SUMSQ(L2:L371)/COUNT(L2:L371))</f>
        <v>2.94343737603383</v>
      </c>
    </row>
    <row r="380" customFormat="false" ht="15" hidden="false" customHeight="false" outlineLevel="0" collapsed="false">
      <c r="A380" s="5" t="s">
        <v>710</v>
      </c>
      <c r="F380" s="76" t="n">
        <f aca="false">L373</f>
        <v>-0.395142145636407</v>
      </c>
    </row>
    <row r="381" customFormat="false" ht="15" hidden="false" customHeight="false" outlineLevel="0" collapsed="false">
      <c r="A381" s="5" t="s">
        <v>711</v>
      </c>
      <c r="F381" s="75" t="n">
        <f aca="false">SQRT((SUMSQ(L2:L371)-2*L373*SUM(L2:L371)+COUNT(L2:L371)*L373^2)/COUNT(L2:L371))</f>
        <v>2.80854041389308</v>
      </c>
    </row>
    <row r="382" customFormat="false" ht="15" hidden="false" customHeight="false" outlineLevel="0" collapsed="false">
      <c r="A382" s="2" t="s">
        <v>712</v>
      </c>
      <c r="F382" s="77" t="n">
        <f aca="false">D373/E373-1</f>
        <v>-0.0697944746338054</v>
      </c>
    </row>
    <row r="383" customFormat="false" ht="15" hidden="false" customHeight="false" outlineLevel="0" collapsed="false">
      <c r="A383" s="5" t="s">
        <v>713</v>
      </c>
      <c r="F383" s="78" t="n">
        <f aca="false">G373/H373-1</f>
        <v>-0.0549731676835992</v>
      </c>
    </row>
    <row r="384" customFormat="false" ht="15" hidden="false" customHeight="false" outlineLevel="0" collapsed="false">
      <c r="A384" s="2" t="s">
        <v>714</v>
      </c>
      <c r="F384" s="77" t="n">
        <f aca="false">(D373+G373)/(E373+H373)-1</f>
        <v>-0.0624963801691185</v>
      </c>
    </row>
    <row r="385" customFormat="false" ht="15" hidden="false" customHeight="false" outlineLevel="0" collapsed="false">
      <c r="A385" s="2" t="s">
        <v>715</v>
      </c>
      <c r="F385" s="74" t="n">
        <f aca="false">AVERAGE(O2:O371)</f>
        <v>4.87536265096288</v>
      </c>
    </row>
    <row r="386" customFormat="false" ht="15" hidden="false" customHeight="false" outlineLevel="0" collapsed="false">
      <c r="A386" s="5" t="s">
        <v>716</v>
      </c>
      <c r="F386" s="79" t="n">
        <f aca="false">COUNTIF(R2:R371,"Yes")/(COUNTIF(R2:R371,"Yes")+COUNTIF(R2:R371,"No"))</f>
        <v>0.909620991253644</v>
      </c>
    </row>
    <row r="387" customFormat="false" ht="15" hidden="false" customHeight="false" outlineLevel="0" collapsed="false">
      <c r="A387" s="5" t="s">
        <v>717</v>
      </c>
      <c r="F387" s="79" t="n">
        <f aca="false">COUNTIF(S2:S371,"Yes")/(COUNTIF(S2:S371,"Yes")+COUNTIF(S2:S371,"No"))</f>
        <v>1</v>
      </c>
    </row>
    <row r="388" customFormat="false" ht="15" hidden="false" customHeight="false" outlineLevel="0" collapsed="false">
      <c r="A388" s="2" t="s">
        <v>718</v>
      </c>
      <c r="F388" s="80" t="n">
        <f aca="false">COUNTIFS(L2:L371,"&gt;=-3",L2:L371,"&lt;=3")/COUNT(L2:L371)</f>
        <v>0.728862973760933</v>
      </c>
    </row>
    <row r="389" customFormat="false" ht="15" hidden="false" customHeight="false" outlineLevel="0" collapsed="false">
      <c r="A389" s="2" t="s">
        <v>736</v>
      </c>
      <c r="F389" s="81" t="n">
        <f aca="false">COUNT(E2:E371)</f>
        <v>343</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28.35" hidden="false" customHeight="false" outlineLevel="0" collapsed="false">
      <c r="U393" s="64" t="s">
        <v>737</v>
      </c>
    </row>
    <row r="394" customFormat="false" ht="15" hidden="false" customHeight="false" outlineLevel="0" collapsed="false">
      <c r="U394" s="64" t="s">
        <v>722</v>
      </c>
    </row>
    <row r="395" customFormat="false" ht="55.2" hidden="false" customHeight="false" outlineLevel="0" collapsed="false">
      <c r="U395" s="64" t="s">
        <v>731</v>
      </c>
    </row>
    <row r="396" customFormat="false" ht="15" hidden="false" customHeight="false" outlineLevel="0" collapsed="false">
      <c r="U396" s="64" t="s">
        <v>739</v>
      </c>
    </row>
    <row r="397" customFormat="false" ht="28.35" hidden="false" customHeight="false" outlineLevel="0" collapsed="false">
      <c r="U397" s="64" t="s">
        <v>740</v>
      </c>
    </row>
    <row r="398" customFormat="false" ht="28.35" hidden="false" customHeight="false" outlineLevel="0" collapsed="false">
      <c r="U398" s="64" t="s">
        <v>741</v>
      </c>
    </row>
    <row r="399" customFormat="false" ht="28.35" hidden="false" customHeight="false" outlineLevel="0" collapsed="false">
      <c r="U399" s="64" t="s">
        <v>727</v>
      </c>
    </row>
    <row r="400" customFormat="false" ht="41.75" hidden="false" customHeight="false" outlineLevel="0" collapsed="false">
      <c r="U400" s="64" t="s">
        <v>742</v>
      </c>
    </row>
    <row r="401" customFormat="false" ht="28.35" hidden="false" customHeight="false" outlineLevel="0" collapsed="false">
      <c r="U401" s="64" t="s">
        <v>743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745</v>
      </c>
      <c r="N1" s="8" t="s">
        <v>746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241</v>
      </c>
      <c r="E2" s="54" t="n">
        <v>171</v>
      </c>
      <c r="F2" s="65" t="n">
        <f aca="false">IF(E2="","",D2-E2)</f>
        <v>70</v>
      </c>
      <c r="G2" s="54" t="n">
        <v>293</v>
      </c>
      <c r="H2" s="54" t="n">
        <v>332</v>
      </c>
      <c r="I2" s="65" t="n">
        <f aca="false">IF(H2="","",G2-H2)</f>
        <v>-39</v>
      </c>
      <c r="J2" s="55" t="n">
        <f aca="false">IF(OR(D2="",D2+G2=0),"",D2/(D2+G2))</f>
        <v>0.451310861423221</v>
      </c>
      <c r="K2" s="55" t="n">
        <f aca="false">IF(E2="","",E2/(E2+H2))</f>
        <v>0.339960238568589</v>
      </c>
      <c r="L2" s="66" t="n">
        <f aca="false">IF(OR(K2="",J2=""),"",(J2-K2)*100)</f>
        <v>11.1350622854632</v>
      </c>
      <c r="M2" s="36" t="n">
        <v>4.05128548979369</v>
      </c>
      <c r="N2" s="36" t="n">
        <v>0.964657942676335</v>
      </c>
      <c r="O2" s="36" t="n">
        <f aca="false">SQRT(M2^2+N2^2)</f>
        <v>4.16455028378592</v>
      </c>
      <c r="P2" s="55" t="n">
        <f aca="false">IF(J2="","",MAX(0,J2-1.96*O2/100))</f>
        <v>0.369685675861017</v>
      </c>
      <c r="Q2" s="55" t="n">
        <f aca="false">IF(J2="","",MIN(1,J2+1.96*O2/100))</f>
        <v>0.532936046985425</v>
      </c>
      <c r="R2" s="32" t="str">
        <f aca="false">IF(L2="","",IF(ABS(L2)&lt;=O2,"Yes","No"))</f>
        <v>No</v>
      </c>
      <c r="S2" s="32" t="str">
        <f aca="false">IF(L2="","",IF(ABS(L2)&lt;=1.96*O2,"Yes","No"))</f>
        <v>No</v>
      </c>
      <c r="T2" s="54" t="n">
        <f aca="false">IF(D2="","",ROUND(SQRT(((D2+G2)*O2/100)^2+(J2*(D2+G2)*0.15591)^2),0))</f>
        <v>44</v>
      </c>
      <c r="U2" s="32" t="s">
        <v>747</v>
      </c>
    </row>
    <row r="3" customFormat="false" ht="15" hidden="false" customHeight="false" outlineLevel="0" collapsed="false">
      <c r="A3" s="32" t="s">
        <v>127</v>
      </c>
      <c r="B3" s="32" t="s">
        <v>132</v>
      </c>
      <c r="C3" s="32" t="s">
        <v>132</v>
      </c>
      <c r="D3" s="54" t="n">
        <v>146</v>
      </c>
      <c r="E3" s="54" t="n">
        <v>100</v>
      </c>
      <c r="F3" s="65" t="n">
        <f aca="false">IF(E3="","",D3-E3)</f>
        <v>46</v>
      </c>
      <c r="G3" s="54" t="n">
        <v>269</v>
      </c>
      <c r="H3" s="54" t="n">
        <v>303</v>
      </c>
      <c r="I3" s="65" t="n">
        <f aca="false">IF(H3="","",G3-H3)</f>
        <v>-34</v>
      </c>
      <c r="J3" s="55" t="n">
        <f aca="false">IF(OR(D3="",D3+G3=0),"",D3/(D3+G3))</f>
        <v>0.351807228915663</v>
      </c>
      <c r="K3" s="55" t="n">
        <f aca="false">IF(E3="","",E3/(E3+H3))</f>
        <v>0.248138957816377</v>
      </c>
      <c r="L3" s="66" t="n">
        <f aca="false">IF(OR(K3="",J3=""),"",(J3-K3)*100)</f>
        <v>10.3668271099285</v>
      </c>
      <c r="M3" s="36" t="n">
        <v>4.05128548979369</v>
      </c>
      <c r="N3" s="36" t="n">
        <v>0.964657942676335</v>
      </c>
      <c r="O3" s="36" t="n">
        <f aca="false">SQRT(M3^2+N3^2)</f>
        <v>4.16455028378592</v>
      </c>
      <c r="P3" s="55" t="n">
        <f aca="false">IF(J3="","",MAX(0,J3-1.96*O3/100))</f>
        <v>0.270182043353459</v>
      </c>
      <c r="Q3" s="55" t="n">
        <f aca="false">IF(J3="","",MIN(1,J3+1.96*O3/100))</f>
        <v>0.433432414477867</v>
      </c>
      <c r="R3" s="32" t="str">
        <f aca="false">IF(L3="","",IF(ABS(L3)&lt;=O3,"Yes","No"))</f>
        <v>No</v>
      </c>
      <c r="S3" s="32" t="str">
        <f aca="false">IF(L3="","",IF(ABS(L3)&lt;=1.96*O3,"Yes","No"))</f>
        <v>No</v>
      </c>
      <c r="T3" s="54" t="n">
        <f aca="false">IF(D3="","",ROUND(SQRT(((D3+G3)*O3/100)^2+(J3*(D3+G3)*0.15591)^2),0))</f>
        <v>29</v>
      </c>
      <c r="U3" s="32" t="s">
        <v>747</v>
      </c>
    </row>
    <row r="4" customFormat="false" ht="15" hidden="false" customHeight="false" outlineLevel="0" collapsed="false">
      <c r="A4" s="32" t="s">
        <v>127</v>
      </c>
      <c r="B4" s="32" t="s">
        <v>133</v>
      </c>
      <c r="C4" s="32" t="s">
        <v>133</v>
      </c>
      <c r="D4" s="54" t="n">
        <v>176</v>
      </c>
      <c r="E4" s="54" t="n">
        <v>111</v>
      </c>
      <c r="F4" s="65" t="n">
        <f aca="false">IF(E4="","",D4-E4)</f>
        <v>65</v>
      </c>
      <c r="G4" s="54" t="n">
        <v>304</v>
      </c>
      <c r="H4" s="54" t="n">
        <v>317</v>
      </c>
      <c r="I4" s="65" t="n">
        <f aca="false">IF(H4="","",G4-H4)</f>
        <v>-13</v>
      </c>
      <c r="J4" s="55" t="n">
        <f aca="false">IF(OR(D4="",D4+G4=0),"",D4/(D4+G4))</f>
        <v>0.366666666666667</v>
      </c>
      <c r="K4" s="55" t="n">
        <f aca="false">IF(E4="","",E4/(E4+H4))</f>
        <v>0.259345794392523</v>
      </c>
      <c r="L4" s="66" t="n">
        <f aca="false">IF(OR(K4="",J4=""),"",(J4-K4)*100)</f>
        <v>10.7320872274143</v>
      </c>
      <c r="M4" s="36" t="n">
        <v>4.05128548979369</v>
      </c>
      <c r="N4" s="36" t="n">
        <v>0.964657942676335</v>
      </c>
      <c r="O4" s="36" t="n">
        <f aca="false">SQRT(M4^2+N4^2)</f>
        <v>4.16455028378592</v>
      </c>
      <c r="P4" s="55" t="n">
        <f aca="false">IF(J4="","",MAX(0,J4-1.96*O4/100))</f>
        <v>0.285041481104463</v>
      </c>
      <c r="Q4" s="55" t="n">
        <f aca="false">IF(J4="","",MIN(1,J4+1.96*O4/100))</f>
        <v>0.448291852228871</v>
      </c>
      <c r="R4" s="32" t="str">
        <f aca="false">IF(L4="","",IF(ABS(L4)&lt;=O4,"Yes","No"))</f>
        <v>No</v>
      </c>
      <c r="S4" s="32" t="str">
        <f aca="false">IF(L4="","",IF(ABS(L4)&lt;=1.96*O4,"Yes","No"))</f>
        <v>No</v>
      </c>
      <c r="T4" s="54" t="n">
        <f aca="false">IF(D4="","",ROUND(SQRT(((D4+G4)*O4/100)^2+(J4*(D4+G4)*0.15591)^2),0))</f>
        <v>34</v>
      </c>
      <c r="U4" s="32" t="s">
        <v>747</v>
      </c>
    </row>
    <row r="5" customFormat="false" ht="15" hidden="false" customHeight="false" outlineLevel="0" collapsed="false">
      <c r="A5" s="32" t="s">
        <v>127</v>
      </c>
      <c r="B5" s="32" t="s">
        <v>134</v>
      </c>
      <c r="C5" s="32" t="s">
        <v>135</v>
      </c>
      <c r="D5" s="54" t="n">
        <v>268</v>
      </c>
      <c r="E5" s="54" t="n">
        <v>194</v>
      </c>
      <c r="F5" s="65" t="n">
        <f aca="false">IF(E5="","",D5-E5)</f>
        <v>74</v>
      </c>
      <c r="G5" s="54" t="n">
        <v>569</v>
      </c>
      <c r="H5" s="54" t="n">
        <v>593</v>
      </c>
      <c r="I5" s="65" t="n">
        <f aca="false">IF(H5="","",G5-H5)</f>
        <v>-24</v>
      </c>
      <c r="J5" s="55" t="n">
        <f aca="false">IF(OR(D5="",D5+G5=0),"",D5/(D5+G5))</f>
        <v>0.320191158900836</v>
      </c>
      <c r="K5" s="55" t="n">
        <f aca="false">IF(E5="","",E5/(E5+H5))</f>
        <v>0.246505717916137</v>
      </c>
      <c r="L5" s="66" t="n">
        <f aca="false">IF(OR(K5="",J5=""),"",(J5-K5)*100)</f>
        <v>7.36854409846991</v>
      </c>
      <c r="M5" s="36" t="n">
        <v>2.67524098781084</v>
      </c>
      <c r="N5" s="36" t="n">
        <v>0.964657942676335</v>
      </c>
      <c r="O5" s="36" t="n">
        <f aca="false">SQRT(M5^2+N5^2)</f>
        <v>2.84384937878778</v>
      </c>
      <c r="P5" s="55" t="n">
        <f aca="false">IF(J5="","",MAX(0,J5-1.96*O5/100))</f>
        <v>0.264451711076596</v>
      </c>
      <c r="Q5" s="55" t="n">
        <f aca="false">IF(J5="","",MIN(1,J5+1.96*O5/100))</f>
        <v>0.375930606725077</v>
      </c>
      <c r="R5" s="32" t="str">
        <f aca="false">IF(L5="","",IF(ABS(L5)&lt;=O5,"Yes","No"))</f>
        <v>No</v>
      </c>
      <c r="S5" s="32" t="str">
        <f aca="false">IF(L5="","",IF(ABS(L5)&lt;=1.96*O5,"Yes","No"))</f>
        <v>No</v>
      </c>
      <c r="T5" s="54" t="n">
        <f aca="false">IF(D5="","",ROUND(SQRT(((D5+G5)*O5/100)^2+(J5*(D5+G5)*0.09175)^2),0))</f>
        <v>34</v>
      </c>
      <c r="U5" s="32" t="s">
        <v>747</v>
      </c>
    </row>
    <row r="6" customFormat="false" ht="15" hidden="false" customHeight="false" outlineLevel="0" collapsed="false">
      <c r="A6" s="32" t="s">
        <v>127</v>
      </c>
      <c r="B6" s="32" t="s">
        <v>134</v>
      </c>
      <c r="C6" s="32" t="s">
        <v>137</v>
      </c>
      <c r="D6" s="54" t="n">
        <v>276</v>
      </c>
      <c r="E6" s="54" t="n">
        <v>196</v>
      </c>
      <c r="F6" s="65" t="n">
        <f aca="false">IF(E6="","",D6-E6)</f>
        <v>80</v>
      </c>
      <c r="G6" s="54" t="n">
        <v>559</v>
      </c>
      <c r="H6" s="54" t="n">
        <v>587</v>
      </c>
      <c r="I6" s="65" t="n">
        <f aca="false">IF(H6="","",G6-H6)</f>
        <v>-28</v>
      </c>
      <c r="J6" s="55" t="n">
        <f aca="false">IF(OR(D6="",D6+G6=0),"",D6/(D6+G6))</f>
        <v>0.330538922155689</v>
      </c>
      <c r="K6" s="55" t="n">
        <f aca="false">IF(E6="","",E6/(E6+H6))</f>
        <v>0.250319284802043</v>
      </c>
      <c r="L6" s="66" t="n">
        <f aca="false">IF(OR(K6="",J6=""),"",(J6-K6)*100)</f>
        <v>8.02196373536452</v>
      </c>
      <c r="M6" s="36" t="n">
        <v>2.67524098781084</v>
      </c>
      <c r="N6" s="36" t="n">
        <v>0.964657942676335</v>
      </c>
      <c r="O6" s="36" t="n">
        <f aca="false">SQRT(M6^2+N6^2)</f>
        <v>2.84384937878778</v>
      </c>
      <c r="P6" s="55" t="n">
        <f aca="false">IF(J6="","",MAX(0,J6-1.96*O6/100))</f>
        <v>0.274799474331448</v>
      </c>
      <c r="Q6" s="55" t="n">
        <f aca="false">IF(J6="","",MIN(1,J6+1.96*O6/100))</f>
        <v>0.386278369979929</v>
      </c>
      <c r="R6" s="32" t="str">
        <f aca="false">IF(L6="","",IF(ABS(L6)&lt;=O6,"Yes","No"))</f>
        <v>No</v>
      </c>
      <c r="S6" s="32" t="str">
        <f aca="false">IF(L6="","",IF(ABS(L6)&lt;=1.96*O6,"Yes","No"))</f>
        <v>No</v>
      </c>
      <c r="T6" s="54" t="n">
        <f aca="false">IF(D6="","",ROUND(SQRT(((D6+G6)*O6/100)^2+(J6*(D6+G6)*0.09175)^2),0))</f>
        <v>35</v>
      </c>
      <c r="U6" s="32" t="s">
        <v>747</v>
      </c>
    </row>
    <row r="7" customFormat="false" ht="15" hidden="false" customHeight="false" outlineLevel="0" collapsed="false">
      <c r="A7" s="32" t="s">
        <v>127</v>
      </c>
      <c r="B7" s="32" t="s">
        <v>138</v>
      </c>
      <c r="C7" s="32" t="s">
        <v>138</v>
      </c>
      <c r="D7" s="54" t="n">
        <v>55</v>
      </c>
      <c r="E7" s="54" t="n">
        <v>47</v>
      </c>
      <c r="F7" s="65" t="n">
        <f aca="false">IF(E7="","",D7-E7)</f>
        <v>8</v>
      </c>
      <c r="G7" s="54" t="n">
        <v>71</v>
      </c>
      <c r="H7" s="54" t="n">
        <v>74</v>
      </c>
      <c r="I7" s="65" t="n">
        <f aca="false">IF(H7="","",G7-H7)</f>
        <v>-3</v>
      </c>
      <c r="J7" s="55" t="n">
        <f aca="false">IF(OR(D7="",D7+G7=0),"",D7/(D7+G7))</f>
        <v>0.436507936507937</v>
      </c>
      <c r="K7" s="55" t="n">
        <f aca="false">IF(E7="","",E7/(E7+H7))</f>
        <v>0.388429752066116</v>
      </c>
      <c r="L7" s="66" t="n">
        <f aca="false">IF(OR(K7="",J7=""),"",(J7-K7)*100)</f>
        <v>4.80781844418208</v>
      </c>
      <c r="M7" s="36" t="n">
        <v>4.05128548979369</v>
      </c>
      <c r="N7" s="36" t="n">
        <v>0.964657942676335</v>
      </c>
      <c r="O7" s="36" t="n">
        <f aca="false">SQRT(M7^2+N7^2)</f>
        <v>4.16455028378592</v>
      </c>
      <c r="P7" s="55" t="n">
        <f aca="false">IF(J7="","",MAX(0,J7-1.96*O7/100))</f>
        <v>0.354882750945732</v>
      </c>
      <c r="Q7" s="55" t="n">
        <f aca="false">IF(J7="","",MIN(1,J7+1.96*O7/100))</f>
        <v>0.518133122070141</v>
      </c>
      <c r="R7" s="32" t="str">
        <f aca="false">IF(L7="","",IF(ABS(L7)&lt;=O7,"Yes","No"))</f>
        <v>No</v>
      </c>
      <c r="S7" s="32" t="str">
        <f aca="false">IF(L7="","",IF(ABS(L7)&lt;=1.96*O7,"Yes","No"))</f>
        <v>Yes</v>
      </c>
      <c r="T7" s="54" t="n">
        <f aca="false">IF(D7="","",ROUND(SQRT(((D7+G7)*O7/100)^2+(J7*(D7+G7)*0.15591)^2),0))</f>
        <v>10</v>
      </c>
      <c r="U7" s="32" t="s">
        <v>747</v>
      </c>
    </row>
    <row r="8" customFormat="false" ht="15" hidden="false" customHeight="false" outlineLevel="0" collapsed="false">
      <c r="A8" s="32" t="s">
        <v>127</v>
      </c>
      <c r="B8" s="32" t="s">
        <v>139</v>
      </c>
      <c r="C8" s="32" t="s">
        <v>140</v>
      </c>
      <c r="D8" s="54" t="n">
        <v>358</v>
      </c>
      <c r="E8" s="54" t="n">
        <v>268</v>
      </c>
      <c r="F8" s="65" t="n">
        <f aca="false">IF(E8="","",D8-E8)</f>
        <v>90</v>
      </c>
      <c r="G8" s="54" t="n">
        <v>716</v>
      </c>
      <c r="H8" s="54" t="n">
        <v>753</v>
      </c>
      <c r="I8" s="65" t="n">
        <f aca="false">IF(H8="","",G8-H8)</f>
        <v>-37</v>
      </c>
      <c r="J8" s="55" t="n">
        <f aca="false">IF(OR(D8="",D8+G8=0),"",D8/(D8+G8))</f>
        <v>0.333333333333333</v>
      </c>
      <c r="K8" s="55" t="n">
        <f aca="false">IF(E8="","",E8/(E8+H8))</f>
        <v>0.262487757100882</v>
      </c>
      <c r="L8" s="66" t="n">
        <f aca="false">IF(OR(K8="",J8=""),"",(J8-K8)*100)</f>
        <v>7.08455762324518</v>
      </c>
      <c r="M8" s="36" t="n">
        <v>2.67524098781084</v>
      </c>
      <c r="N8" s="36" t="n">
        <v>0.964657942676335</v>
      </c>
      <c r="O8" s="36" t="n">
        <f aca="false">SQRT(M8^2+N8^2)</f>
        <v>2.84384937878778</v>
      </c>
      <c r="P8" s="55" t="n">
        <f aca="false">IF(J8="","",MAX(0,J8-1.96*O8/100))</f>
        <v>0.277593885509093</v>
      </c>
      <c r="Q8" s="55" t="n">
        <f aca="false">IF(J8="","",MIN(1,J8+1.96*O8/100))</f>
        <v>0.389072781157574</v>
      </c>
      <c r="R8" s="32" t="str">
        <f aca="false">IF(L8="","",IF(ABS(L8)&lt;=O8,"Yes","No"))</f>
        <v>No</v>
      </c>
      <c r="S8" s="32" t="str">
        <f aca="false">IF(L8="","",IF(ABS(L8)&lt;=1.96*O8,"Yes","No"))</f>
        <v>No</v>
      </c>
      <c r="T8" s="54" t="n">
        <f aca="false">IF(D8="","",ROUND(SQRT(((D8+G8)*O8/100)^2+(J8*(D8+G8)*0.09175)^2),0))</f>
        <v>45</v>
      </c>
      <c r="U8" s="32" t="s">
        <v>747</v>
      </c>
    </row>
    <row r="9" customFormat="false" ht="15" hidden="false" customHeight="false" outlineLevel="0" collapsed="false">
      <c r="A9" s="32" t="s">
        <v>127</v>
      </c>
      <c r="B9" s="32" t="s">
        <v>139</v>
      </c>
      <c r="C9" s="32" t="s">
        <v>141</v>
      </c>
      <c r="D9" s="54" t="n">
        <v>211</v>
      </c>
      <c r="E9" s="54" t="n">
        <v>163</v>
      </c>
      <c r="F9" s="65" t="n">
        <f aca="false">IF(E9="","",D9-E9)</f>
        <v>48</v>
      </c>
      <c r="G9" s="54" t="n">
        <v>422</v>
      </c>
      <c r="H9" s="54" t="n">
        <v>443</v>
      </c>
      <c r="I9" s="65" t="n">
        <f aca="false">IF(H9="","",G9-H9)</f>
        <v>-21</v>
      </c>
      <c r="J9" s="55" t="n">
        <f aca="false">IF(OR(D9="",D9+G9=0),"",D9/(D9+G9))</f>
        <v>0.333333333333333</v>
      </c>
      <c r="K9" s="55" t="n">
        <f aca="false">IF(E9="","",E9/(E9+H9))</f>
        <v>0.268976897689769</v>
      </c>
      <c r="L9" s="66" t="n">
        <f aca="false">IF(OR(K9="",J9=""),"",(J9-K9)*100)</f>
        <v>6.43564356435644</v>
      </c>
      <c r="M9" s="36" t="n">
        <v>4.05128548979369</v>
      </c>
      <c r="N9" s="36" t="n">
        <v>0.964657942676335</v>
      </c>
      <c r="O9" s="36" t="n">
        <f aca="false">SQRT(M9^2+N9^2)</f>
        <v>4.16455028378592</v>
      </c>
      <c r="P9" s="55" t="n">
        <f aca="false">IF(J9="","",MAX(0,J9-1.96*O9/100))</f>
        <v>0.251708147771129</v>
      </c>
      <c r="Q9" s="55" t="n">
        <f aca="false">IF(J9="","",MIN(1,J9+1.96*O9/100))</f>
        <v>0.414958518895537</v>
      </c>
      <c r="R9" s="32" t="str">
        <f aca="false">IF(L9="","",IF(ABS(L9)&lt;=O9,"Yes","No"))</f>
        <v>No</v>
      </c>
      <c r="S9" s="32" t="str">
        <f aca="false">IF(L9="","",IF(ABS(L9)&lt;=1.96*O9,"Yes","No"))</f>
        <v>Yes</v>
      </c>
      <c r="T9" s="54" t="n">
        <f aca="false">IF(D9="","",ROUND(SQRT(((D9+G9)*O9/100)^2+(J9*(D9+G9)*0.15591)^2),0))</f>
        <v>42</v>
      </c>
      <c r="U9" s="32" t="s">
        <v>747</v>
      </c>
    </row>
    <row r="10" customFormat="false" ht="15" hidden="false" customHeight="false" outlineLevel="0" collapsed="false">
      <c r="A10" s="32" t="s">
        <v>127</v>
      </c>
      <c r="B10" s="32" t="s">
        <v>139</v>
      </c>
      <c r="C10" s="32" t="s">
        <v>142</v>
      </c>
      <c r="D10" s="54" t="n">
        <v>262</v>
      </c>
      <c r="E10" s="54" t="n">
        <v>200</v>
      </c>
      <c r="F10" s="65" t="n">
        <f aca="false">IF(E10="","",D10-E10)</f>
        <v>62</v>
      </c>
      <c r="G10" s="54" t="n">
        <v>593</v>
      </c>
      <c r="H10" s="54" t="n">
        <v>632</v>
      </c>
      <c r="I10" s="65" t="n">
        <f aca="false">IF(H10="","",G10-H10)</f>
        <v>-39</v>
      </c>
      <c r="J10" s="55" t="n">
        <f aca="false">IF(OR(D10="",D10+G10=0),"",D10/(D10+G10))</f>
        <v>0.306432748538012</v>
      </c>
      <c r="K10" s="55" t="n">
        <f aca="false">IF(E10="","",E10/(E10+H10))</f>
        <v>0.240384615384615</v>
      </c>
      <c r="L10" s="66" t="n">
        <f aca="false">IF(OR(K10="",J10=""),"",(J10-K10)*100)</f>
        <v>6.60481331533963</v>
      </c>
      <c r="M10" s="36" t="n">
        <v>2.67524098781084</v>
      </c>
      <c r="N10" s="36" t="n">
        <v>0.964657942676335</v>
      </c>
      <c r="O10" s="36" t="n">
        <f aca="false">SQRT(M10^2+N10^2)</f>
        <v>2.84384937878778</v>
      </c>
      <c r="P10" s="55" t="n">
        <f aca="false">IF(J10="","",MAX(0,J10-1.96*O10/100))</f>
        <v>0.250693300713771</v>
      </c>
      <c r="Q10" s="55" t="n">
        <f aca="false">IF(J10="","",MIN(1,J10+1.96*O10/100))</f>
        <v>0.362172196362252</v>
      </c>
      <c r="R10" s="32" t="str">
        <f aca="false">IF(L10="","",IF(ABS(L10)&lt;=O10,"Yes","No"))</f>
        <v>No</v>
      </c>
      <c r="S10" s="32" t="str">
        <f aca="false">IF(L10="","",IF(ABS(L10)&lt;=1.96*O10,"Yes","No"))</f>
        <v>No</v>
      </c>
      <c r="T10" s="54" t="n">
        <f aca="false">IF(D10="","",ROUND(SQRT(((D10+G10)*O10/100)^2+(J10*(D10+G10)*0.09175)^2),0))</f>
        <v>34</v>
      </c>
      <c r="U10" s="32" t="s">
        <v>747</v>
      </c>
    </row>
    <row r="11" customFormat="false" ht="15" hidden="false" customHeight="false" outlineLevel="0" collapsed="false">
      <c r="A11" s="32" t="s">
        <v>127</v>
      </c>
      <c r="B11" s="32" t="s">
        <v>143</v>
      </c>
      <c r="C11" s="32" t="s">
        <v>144</v>
      </c>
      <c r="D11" s="54" t="n">
        <v>302</v>
      </c>
      <c r="E11" s="54" t="n">
        <v>231</v>
      </c>
      <c r="F11" s="65" t="n">
        <f aca="false">IF(E11="","",D11-E11)</f>
        <v>71</v>
      </c>
      <c r="G11" s="54" t="n">
        <v>276</v>
      </c>
      <c r="H11" s="54" t="n">
        <v>313</v>
      </c>
      <c r="I11" s="65" t="n">
        <f aca="false">IF(H11="","",G11-H11)</f>
        <v>-37</v>
      </c>
      <c r="J11" s="55" t="n">
        <f aca="false">IF(OR(D11="",D11+G11=0),"",D11/(D11+G11))</f>
        <v>0.522491349480969</v>
      </c>
      <c r="K11" s="55" t="n">
        <f aca="false">IF(E11="","",E11/(E11+H11))</f>
        <v>0.424632352941176</v>
      </c>
      <c r="L11" s="66" t="n">
        <f aca="false">IF(OR(K11="",J11=""),"",(J11-K11)*100)</f>
        <v>9.78589965397924</v>
      </c>
      <c r="M11" s="36" t="n">
        <v>4.05128548979369</v>
      </c>
      <c r="N11" s="36" t="n">
        <v>0.964657942676335</v>
      </c>
      <c r="O11" s="36" t="n">
        <f aca="false">SQRT(M11^2+N11^2)</f>
        <v>4.16455028378592</v>
      </c>
      <c r="P11" s="55" t="n">
        <f aca="false">IF(J11="","",MAX(0,J11-1.96*O11/100))</f>
        <v>0.440866163918765</v>
      </c>
      <c r="Q11" s="55" t="n">
        <f aca="false">IF(J11="","",MIN(1,J11+1.96*O11/100))</f>
        <v>0.604116535043173</v>
      </c>
      <c r="R11" s="32" t="str">
        <f aca="false">IF(L11="","",IF(ABS(L11)&lt;=O11,"Yes","No"))</f>
        <v>No</v>
      </c>
      <c r="S11" s="32" t="str">
        <f aca="false">IF(L11="","",IF(ABS(L11)&lt;=1.96*O11,"Yes","No"))</f>
        <v>No</v>
      </c>
      <c r="T11" s="54" t="n">
        <f aca="false">IF(D11="","",ROUND(SQRT(((D11+G11)*O11/100)^2+(J11*(D11+G11)*0.15591)^2),0))</f>
        <v>53</v>
      </c>
      <c r="U11" s="32" t="s">
        <v>747</v>
      </c>
    </row>
    <row r="12" customFormat="false" ht="15" hidden="false" customHeight="false" outlineLevel="0" collapsed="false">
      <c r="A12" s="32" t="s">
        <v>127</v>
      </c>
      <c r="B12" s="32" t="s">
        <v>143</v>
      </c>
      <c r="C12" s="32" t="s">
        <v>145</v>
      </c>
      <c r="D12" s="54" t="n">
        <v>189</v>
      </c>
      <c r="E12" s="54" t="n">
        <v>147</v>
      </c>
      <c r="F12" s="65" t="n">
        <f aca="false">IF(E12="","",D12-E12)</f>
        <v>42</v>
      </c>
      <c r="G12" s="54" t="n">
        <v>221</v>
      </c>
      <c r="H12" s="54" t="n">
        <v>243</v>
      </c>
      <c r="I12" s="65" t="n">
        <f aca="false">IF(H12="","",G12-H12)</f>
        <v>-22</v>
      </c>
      <c r="J12" s="55" t="n">
        <f aca="false">IF(OR(D12="",D12+G12=0),"",D12/(D12+G12))</f>
        <v>0.460975609756098</v>
      </c>
      <c r="K12" s="55" t="n">
        <f aca="false">IF(E12="","",E12/(E12+H12))</f>
        <v>0.376923076923077</v>
      </c>
      <c r="L12" s="66" t="n">
        <f aca="false">IF(OR(K12="",J12=""),"",(J12-K12)*100)</f>
        <v>8.40525328330207</v>
      </c>
      <c r="M12" s="36" t="n">
        <v>4.05128548979369</v>
      </c>
      <c r="N12" s="36" t="n">
        <v>0.964657942676335</v>
      </c>
      <c r="O12" s="36" t="n">
        <f aca="false">SQRT(M12^2+N12^2)</f>
        <v>4.16455028378592</v>
      </c>
      <c r="P12" s="55" t="n">
        <f aca="false">IF(J12="","",MAX(0,J12-1.96*O12/100))</f>
        <v>0.379350424193894</v>
      </c>
      <c r="Q12" s="55" t="n">
        <f aca="false">IF(J12="","",MIN(1,J12+1.96*O12/100))</f>
        <v>0.542600795318302</v>
      </c>
      <c r="R12" s="32" t="str">
        <f aca="false">IF(L12="","",IF(ABS(L12)&lt;=O12,"Yes","No"))</f>
        <v>No</v>
      </c>
      <c r="S12" s="32" t="str">
        <f aca="false">IF(L12="","",IF(ABS(L12)&lt;=1.96*O12,"Yes","No"))</f>
        <v>No</v>
      </c>
      <c r="T12" s="54" t="n">
        <f aca="false">IF(D12="","",ROUND(SQRT(((D12+G12)*O12/100)^2+(J12*(D12+G12)*0.15591)^2),0))</f>
        <v>34</v>
      </c>
      <c r="U12" s="32" t="s">
        <v>747</v>
      </c>
    </row>
    <row r="13" customFormat="false" ht="15" hidden="false" customHeight="false" outlineLevel="0" collapsed="false">
      <c r="A13" s="32" t="s">
        <v>127</v>
      </c>
      <c r="B13" s="32" t="s">
        <v>143</v>
      </c>
      <c r="C13" s="32" t="s">
        <v>146</v>
      </c>
      <c r="D13" s="54" t="n">
        <v>341</v>
      </c>
      <c r="E13" s="54" t="n">
        <v>276</v>
      </c>
      <c r="F13" s="65" t="n">
        <f aca="false">IF(E13="","",D13-E13)</f>
        <v>65</v>
      </c>
      <c r="G13" s="54" t="n">
        <v>411</v>
      </c>
      <c r="H13" s="54" t="n">
        <v>451</v>
      </c>
      <c r="I13" s="65" t="n">
        <f aca="false">IF(H13="","",G13-H13)</f>
        <v>-40</v>
      </c>
      <c r="J13" s="55" t="n">
        <f aca="false">IF(OR(D13="",D13+G13=0),"",D13/(D13+G13))</f>
        <v>0.453457446808511</v>
      </c>
      <c r="K13" s="55" t="n">
        <f aca="false">IF(E13="","",E13/(E13+H13))</f>
        <v>0.379642365887208</v>
      </c>
      <c r="L13" s="66" t="n">
        <f aca="false">IF(OR(K13="",J13=""),"",(J13-K13)*100)</f>
        <v>7.3815080921303</v>
      </c>
      <c r="M13" s="36" t="n">
        <v>2.67524098781084</v>
      </c>
      <c r="N13" s="36" t="n">
        <v>0.964657942676335</v>
      </c>
      <c r="O13" s="36" t="n">
        <f aca="false">SQRT(M13^2+N13^2)</f>
        <v>2.84384937878778</v>
      </c>
      <c r="P13" s="55" t="n">
        <f aca="false">IF(J13="","",MAX(0,J13-1.96*O13/100))</f>
        <v>0.39771799898427</v>
      </c>
      <c r="Q13" s="55" t="n">
        <f aca="false">IF(J13="","",MIN(1,J13+1.96*O13/100))</f>
        <v>0.509196894632751</v>
      </c>
      <c r="R13" s="32" t="str">
        <f aca="false">IF(L13="","",IF(ABS(L13)&lt;=O13,"Yes","No"))</f>
        <v>No</v>
      </c>
      <c r="S13" s="32" t="str">
        <f aca="false">IF(L13="","",IF(ABS(L13)&lt;=1.96*O13,"Yes","No"))</f>
        <v>No</v>
      </c>
      <c r="T13" s="54" t="n">
        <f aca="false">IF(D13="","",ROUND(SQRT(((D13+G13)*O13/100)^2+(J13*(D13+G13)*0.09175)^2),0))</f>
        <v>38</v>
      </c>
      <c r="U13" s="32" t="s">
        <v>747</v>
      </c>
    </row>
    <row r="14" customFormat="false" ht="15" hidden="false" customHeight="false" outlineLevel="0" collapsed="false">
      <c r="A14" s="32" t="s">
        <v>127</v>
      </c>
      <c r="B14" s="32" t="s">
        <v>143</v>
      </c>
      <c r="C14" s="32" t="s">
        <v>147</v>
      </c>
      <c r="D14" s="54" t="n">
        <v>190</v>
      </c>
      <c r="E14" s="54" t="n">
        <v>158</v>
      </c>
      <c r="F14" s="65" t="n">
        <f aca="false">IF(E14="","",D14-E14)</f>
        <v>32</v>
      </c>
      <c r="G14" s="54" t="n">
        <v>138</v>
      </c>
      <c r="H14" s="54" t="n">
        <v>142</v>
      </c>
      <c r="I14" s="65" t="n">
        <f aca="false">IF(H14="","",G14-H14)</f>
        <v>-4</v>
      </c>
      <c r="J14" s="55" t="n">
        <f aca="false">IF(OR(D14="",D14+G14=0),"",D14/(D14+G14))</f>
        <v>0.579268292682927</v>
      </c>
      <c r="K14" s="55" t="n">
        <f aca="false">IF(E14="","",E14/(E14+H14))</f>
        <v>0.526666666666667</v>
      </c>
      <c r="L14" s="66" t="n">
        <f aca="false">IF(OR(K14="",J14=""),"",(J14-K14)*100)</f>
        <v>5.26016260162602</v>
      </c>
      <c r="M14" s="36" t="n">
        <v>4.05128548979369</v>
      </c>
      <c r="N14" s="36" t="n">
        <v>0.964657942676335</v>
      </c>
      <c r="O14" s="36" t="n">
        <f aca="false">SQRT(M14^2+N14^2)</f>
        <v>4.16455028378592</v>
      </c>
      <c r="P14" s="55" t="n">
        <f aca="false">IF(J14="","",MAX(0,J14-1.96*O14/100))</f>
        <v>0.497643107120723</v>
      </c>
      <c r="Q14" s="55" t="n">
        <f aca="false">IF(J14="","",MIN(1,J14+1.96*O14/100))</f>
        <v>0.660893478245131</v>
      </c>
      <c r="R14" s="32" t="str">
        <f aca="false">IF(L14="","",IF(ABS(L14)&lt;=O14,"Yes","No"))</f>
        <v>No</v>
      </c>
      <c r="S14" s="32" t="str">
        <f aca="false">IF(L14="","",IF(ABS(L14)&lt;=1.96*O14,"Yes","No"))</f>
        <v>Yes</v>
      </c>
      <c r="T14" s="54" t="n">
        <f aca="false">IF(D14="","",ROUND(SQRT(((D14+G14)*O14/100)^2+(J14*(D14+G14)*0.15591)^2),0))</f>
        <v>33</v>
      </c>
      <c r="U14" s="32" t="s">
        <v>747</v>
      </c>
    </row>
    <row r="15" customFormat="false" ht="15" hidden="false" customHeight="false" outlineLevel="0" collapsed="false">
      <c r="A15" s="32" t="s">
        <v>127</v>
      </c>
      <c r="B15" s="32" t="s">
        <v>143</v>
      </c>
      <c r="C15" s="32" t="s">
        <v>148</v>
      </c>
      <c r="D15" s="54" t="n">
        <v>299</v>
      </c>
      <c r="E15" s="54" t="n">
        <v>248</v>
      </c>
      <c r="F15" s="65" t="n">
        <f aca="false">IF(E15="","",D15-E15)</f>
        <v>51</v>
      </c>
      <c r="G15" s="54" t="n">
        <v>354</v>
      </c>
      <c r="H15" s="54" t="n">
        <v>368</v>
      </c>
      <c r="I15" s="65" t="n">
        <f aca="false">IF(H15="","",G15-H15)</f>
        <v>-14</v>
      </c>
      <c r="J15" s="55" t="n">
        <f aca="false">IF(OR(D15="",D15+G15=0),"",D15/(D15+G15))</f>
        <v>0.457886676875957</v>
      </c>
      <c r="K15" s="55" t="n">
        <f aca="false">IF(E15="","",E15/(E15+H15))</f>
        <v>0.402597402597403</v>
      </c>
      <c r="L15" s="66" t="n">
        <f aca="false">IF(OR(K15="",J15=""),"",(J15-K15)*100)</f>
        <v>5.52892742785545</v>
      </c>
      <c r="M15" s="36" t="n">
        <v>4.05128548979369</v>
      </c>
      <c r="N15" s="36" t="n">
        <v>0.964657942676335</v>
      </c>
      <c r="O15" s="36" t="n">
        <f aca="false">SQRT(M15^2+N15^2)</f>
        <v>4.16455028378592</v>
      </c>
      <c r="P15" s="55" t="n">
        <f aca="false">IF(J15="","",MAX(0,J15-1.96*O15/100))</f>
        <v>0.376261491313753</v>
      </c>
      <c r="Q15" s="55" t="n">
        <f aca="false">IF(J15="","",MIN(1,J15+1.96*O15/100))</f>
        <v>0.539511862438161</v>
      </c>
      <c r="R15" s="32" t="str">
        <f aca="false">IF(L15="","",IF(ABS(L15)&lt;=O15,"Yes","No"))</f>
        <v>No</v>
      </c>
      <c r="S15" s="32" t="str">
        <f aca="false">IF(L15="","",IF(ABS(L15)&lt;=1.96*O15,"Yes","No"))</f>
        <v>Yes</v>
      </c>
      <c r="T15" s="54" t="n">
        <f aca="false">IF(D15="","",ROUND(SQRT(((D15+G15)*O15/100)^2+(J15*(D15+G15)*0.15591)^2),0))</f>
        <v>54</v>
      </c>
      <c r="U15" s="32" t="s">
        <v>747</v>
      </c>
    </row>
    <row r="16" customFormat="false" ht="15" hidden="false" customHeight="false" outlineLevel="0" collapsed="false">
      <c r="A16" s="32" t="s">
        <v>127</v>
      </c>
      <c r="B16" s="32" t="s">
        <v>149</v>
      </c>
      <c r="C16" s="32" t="s">
        <v>150</v>
      </c>
      <c r="D16" s="54" t="n">
        <v>118</v>
      </c>
      <c r="E16" s="54" t="n">
        <v>98</v>
      </c>
      <c r="F16" s="65" t="n">
        <f aca="false">IF(E16="","",D16-E16)</f>
        <v>20</v>
      </c>
      <c r="G16" s="54" t="n">
        <v>184</v>
      </c>
      <c r="H16" s="54" t="n">
        <v>208</v>
      </c>
      <c r="I16" s="65" t="n">
        <f aca="false">IF(H16="","",G16-H16)</f>
        <v>-24</v>
      </c>
      <c r="J16" s="55" t="n">
        <f aca="false">IF(OR(D16="",D16+G16=0),"",D16/(D16+G16))</f>
        <v>0.390728476821192</v>
      </c>
      <c r="K16" s="55" t="n">
        <f aca="false">IF(E16="","",E16/(E16+H16))</f>
        <v>0.320261437908497</v>
      </c>
      <c r="L16" s="66" t="n">
        <f aca="false">IF(OR(K16="",J16=""),"",(J16-K16)*100)</f>
        <v>7.04670389126954</v>
      </c>
      <c r="M16" s="36" t="n">
        <v>4.05128548979369</v>
      </c>
      <c r="N16" s="36" t="n">
        <v>0.964657942676335</v>
      </c>
      <c r="O16" s="36" t="n">
        <f aca="false">SQRT(M16^2+N16^2)</f>
        <v>4.16455028378592</v>
      </c>
      <c r="P16" s="55" t="n">
        <f aca="false">IF(J16="","",MAX(0,J16-1.96*O16/100))</f>
        <v>0.309103291258988</v>
      </c>
      <c r="Q16" s="55" t="n">
        <f aca="false">IF(J16="","",MIN(1,J16+1.96*O16/100))</f>
        <v>0.472353662383396</v>
      </c>
      <c r="R16" s="32" t="str">
        <f aca="false">IF(L16="","",IF(ABS(L16)&lt;=O16,"Yes","No"))</f>
        <v>No</v>
      </c>
      <c r="S16" s="32" t="str">
        <f aca="false">IF(L16="","",IF(ABS(L16)&lt;=1.96*O16,"Yes","No"))</f>
        <v>Yes</v>
      </c>
      <c r="T16" s="54" t="n">
        <f aca="false">IF(D16="","",ROUND(SQRT(((D16+G16)*O16/100)^2+(J16*(D16+G16)*0.15591)^2),0))</f>
        <v>22</v>
      </c>
      <c r="U16" s="32" t="s">
        <v>747</v>
      </c>
    </row>
    <row r="17" customFormat="false" ht="15" hidden="false" customHeight="false" outlineLevel="0" collapsed="false">
      <c r="A17" s="32" t="s">
        <v>127</v>
      </c>
      <c r="B17" s="32" t="s">
        <v>149</v>
      </c>
      <c r="C17" s="32" t="s">
        <v>151</v>
      </c>
      <c r="D17" s="54" t="n">
        <v>269</v>
      </c>
      <c r="E17" s="54" t="n">
        <v>237</v>
      </c>
      <c r="F17" s="65" t="n">
        <f aca="false">IF(E17="","",D17-E17)</f>
        <v>32</v>
      </c>
      <c r="G17" s="54" t="n">
        <v>521</v>
      </c>
      <c r="H17" s="54" t="n">
        <v>558</v>
      </c>
      <c r="I17" s="65" t="n">
        <f aca="false">IF(H17="","",G17-H17)</f>
        <v>-37</v>
      </c>
      <c r="J17" s="55" t="n">
        <f aca="false">IF(OR(D17="",D17+G17=0),"",D17/(D17+G17))</f>
        <v>0.340506329113924</v>
      </c>
      <c r="K17" s="55" t="n">
        <f aca="false">IF(E17="","",E17/(E17+H17))</f>
        <v>0.29811320754717</v>
      </c>
      <c r="L17" s="66" t="n">
        <f aca="false">IF(OR(K17="",J17=""),"",(J17-K17)*100)</f>
        <v>4.23931215667542</v>
      </c>
      <c r="M17" s="36" t="n">
        <v>2.67524098781084</v>
      </c>
      <c r="N17" s="36" t="n">
        <v>0.964657942676335</v>
      </c>
      <c r="O17" s="36" t="n">
        <f aca="false">SQRT(M17^2+N17^2)</f>
        <v>2.84384937878778</v>
      </c>
      <c r="P17" s="55" t="n">
        <f aca="false">IF(J17="","",MAX(0,J17-1.96*O17/100))</f>
        <v>0.284766881289684</v>
      </c>
      <c r="Q17" s="55" t="n">
        <f aca="false">IF(J17="","",MIN(1,J17+1.96*O17/100))</f>
        <v>0.396245776938165</v>
      </c>
      <c r="R17" s="32" t="str">
        <f aca="false">IF(L17="","",IF(ABS(L17)&lt;=O17,"Yes","No"))</f>
        <v>No</v>
      </c>
      <c r="S17" s="32" t="str">
        <f aca="false">IF(L17="","",IF(ABS(L17)&lt;=1.96*O17,"Yes","No"))</f>
        <v>Yes</v>
      </c>
      <c r="T17" s="54" t="n">
        <f aca="false">IF(D17="","",ROUND(SQRT(((D17+G17)*O17/100)^2+(J17*(D17+G17)*0.09175)^2),0))</f>
        <v>33</v>
      </c>
      <c r="U17" s="32" t="s">
        <v>747</v>
      </c>
    </row>
    <row r="18" customFormat="false" ht="15" hidden="false" customHeight="false" outlineLevel="0" collapsed="false">
      <c r="A18" s="32" t="s">
        <v>127</v>
      </c>
      <c r="B18" s="32" t="s">
        <v>152</v>
      </c>
      <c r="C18" s="32" t="s">
        <v>153</v>
      </c>
      <c r="D18" s="54" t="n">
        <v>326</v>
      </c>
      <c r="E18" s="54" t="n">
        <v>286</v>
      </c>
      <c r="F18" s="65" t="n">
        <f aca="false">IF(E18="","",D18-E18)</f>
        <v>40</v>
      </c>
      <c r="G18" s="54" t="n">
        <v>338</v>
      </c>
      <c r="H18" s="54" t="n">
        <v>390</v>
      </c>
      <c r="I18" s="65" t="n">
        <f aca="false">IF(H18="","",G18-H18)</f>
        <v>-52</v>
      </c>
      <c r="J18" s="55" t="n">
        <f aca="false">IF(OR(D18="",D18+G18=0),"",D18/(D18+G18))</f>
        <v>0.490963855421687</v>
      </c>
      <c r="K18" s="55" t="n">
        <f aca="false">IF(E18="","",E18/(E18+H18))</f>
        <v>0.423076923076923</v>
      </c>
      <c r="L18" s="66" t="n">
        <f aca="false">IF(OR(K18="",J18=""),"",(J18-K18)*100)</f>
        <v>6.78869323447637</v>
      </c>
      <c r="M18" s="36" t="n">
        <v>4.05128548979369</v>
      </c>
      <c r="N18" s="36" t="n">
        <v>0.964657942676335</v>
      </c>
      <c r="O18" s="36" t="n">
        <f aca="false">SQRT(M18^2+N18^2)</f>
        <v>4.16455028378592</v>
      </c>
      <c r="P18" s="55" t="n">
        <f aca="false">IF(J18="","",MAX(0,J18-1.96*O18/100))</f>
        <v>0.409338669859483</v>
      </c>
      <c r="Q18" s="55" t="n">
        <f aca="false">IF(J18="","",MIN(1,J18+1.96*O18/100))</f>
        <v>0.572589040983891</v>
      </c>
      <c r="R18" s="32" t="str">
        <f aca="false">IF(L18="","",IF(ABS(L18)&lt;=O18,"Yes","No"))</f>
        <v>No</v>
      </c>
      <c r="S18" s="32" t="str">
        <f aca="false">IF(L18="","",IF(ABS(L18)&lt;=1.96*O18,"Yes","No"))</f>
        <v>Yes</v>
      </c>
      <c r="T18" s="54" t="n">
        <f aca="false">IF(D18="","",ROUND(SQRT(((D18+G18)*O18/100)^2+(J18*(D18+G18)*0.15591)^2),0))</f>
        <v>58</v>
      </c>
      <c r="U18" s="32" t="s">
        <v>747</v>
      </c>
    </row>
    <row r="19" customFormat="false" ht="15" hidden="false" customHeight="false" outlineLevel="0" collapsed="false">
      <c r="A19" s="32" t="s">
        <v>127</v>
      </c>
      <c r="B19" s="32" t="s">
        <v>152</v>
      </c>
      <c r="C19" s="32" t="s">
        <v>154</v>
      </c>
      <c r="D19" s="54" t="n">
        <v>186</v>
      </c>
      <c r="E19" s="54" t="n">
        <v>171</v>
      </c>
      <c r="F19" s="65" t="n">
        <f aca="false">IF(E19="","",D19-E19)</f>
        <v>15</v>
      </c>
      <c r="G19" s="54" t="n">
        <v>219</v>
      </c>
      <c r="H19" s="54" t="n">
        <v>245</v>
      </c>
      <c r="I19" s="65" t="n">
        <f aca="false">IF(H19="","",G19-H19)</f>
        <v>-26</v>
      </c>
      <c r="J19" s="55" t="n">
        <f aca="false">IF(OR(D19="",D19+G19=0),"",D19/(D19+G19))</f>
        <v>0.459259259259259</v>
      </c>
      <c r="K19" s="55" t="n">
        <f aca="false">IF(E19="","",E19/(E19+H19))</f>
        <v>0.411057692307692</v>
      </c>
      <c r="L19" s="66" t="n">
        <f aca="false">IF(OR(K19="",J19=""),"",(J19-K19)*100)</f>
        <v>4.8201566951567</v>
      </c>
      <c r="M19" s="36" t="n">
        <v>4.05128548979369</v>
      </c>
      <c r="N19" s="36" t="n">
        <v>0.964657942676335</v>
      </c>
      <c r="O19" s="36" t="n">
        <f aca="false">SQRT(M19^2+N19^2)</f>
        <v>4.16455028378592</v>
      </c>
      <c r="P19" s="55" t="n">
        <f aca="false">IF(J19="","",MAX(0,J19-1.96*O19/100))</f>
        <v>0.377634073697055</v>
      </c>
      <c r="Q19" s="55" t="n">
        <f aca="false">IF(J19="","",MIN(1,J19+1.96*O19/100))</f>
        <v>0.540884444821463</v>
      </c>
      <c r="R19" s="32" t="str">
        <f aca="false">IF(L19="","",IF(ABS(L19)&lt;=O19,"Yes","No"))</f>
        <v>No</v>
      </c>
      <c r="S19" s="32" t="str">
        <f aca="false">IF(L19="","",IF(ABS(L19)&lt;=1.96*O19,"Yes","No"))</f>
        <v>Yes</v>
      </c>
      <c r="T19" s="54" t="n">
        <f aca="false">IF(D19="","",ROUND(SQRT(((D19+G19)*O19/100)^2+(J19*(D19+G19)*0.15591)^2),0))</f>
        <v>34</v>
      </c>
      <c r="U19" s="32" t="s">
        <v>747</v>
      </c>
    </row>
    <row r="20" customFormat="false" ht="15" hidden="false" customHeight="false" outlineLevel="0" collapsed="false">
      <c r="A20" s="32" t="s">
        <v>127</v>
      </c>
      <c r="B20" s="32" t="s">
        <v>152</v>
      </c>
      <c r="C20" s="32" t="s">
        <v>155</v>
      </c>
      <c r="D20" s="54" t="n">
        <v>216</v>
      </c>
      <c r="E20" s="54" t="n">
        <v>157</v>
      </c>
      <c r="F20" s="65" t="n">
        <f aca="false">IF(E20="","",D20-E20)</f>
        <v>59</v>
      </c>
      <c r="G20" s="54" t="n">
        <v>210</v>
      </c>
      <c r="H20" s="54" t="n">
        <v>211</v>
      </c>
      <c r="I20" s="65" t="n">
        <f aca="false">IF(H20="","",G20-H20)</f>
        <v>-1</v>
      </c>
      <c r="J20" s="55" t="n">
        <f aca="false">IF(OR(D20="",D20+G20=0),"",D20/(D20+G20))</f>
        <v>0.507042253521127</v>
      </c>
      <c r="K20" s="55" t="n">
        <f aca="false">IF(E20="","",E20/(E20+H20))</f>
        <v>0.426630434782609</v>
      </c>
      <c r="L20" s="66" t="n">
        <f aca="false">IF(OR(K20="",J20=""),"",(J20-K20)*100)</f>
        <v>8.04118187385181</v>
      </c>
      <c r="M20" s="36" t="n">
        <v>4.05128548979369</v>
      </c>
      <c r="N20" s="36" t="n">
        <v>0.964657942676335</v>
      </c>
      <c r="O20" s="36" t="n">
        <f aca="false">SQRT(M20^2+N20^2)</f>
        <v>4.16455028378592</v>
      </c>
      <c r="P20" s="55" t="n">
        <f aca="false">IF(J20="","",MAX(0,J20-1.96*O20/100))</f>
        <v>0.425417067958923</v>
      </c>
      <c r="Q20" s="55" t="n">
        <f aca="false">IF(J20="","",MIN(1,J20+1.96*O20/100))</f>
        <v>0.588667439083331</v>
      </c>
      <c r="R20" s="32" t="str">
        <f aca="false">IF(L20="","",IF(ABS(L20)&lt;=O20,"Yes","No"))</f>
        <v>No</v>
      </c>
      <c r="S20" s="32" t="str">
        <f aca="false">IF(L20="","",IF(ABS(L20)&lt;=1.96*O20,"Yes","No"))</f>
        <v>Yes</v>
      </c>
      <c r="T20" s="54" t="n">
        <f aca="false">IF(D20="","",ROUND(SQRT(((D20+G20)*O20/100)^2+(J20*(D20+G20)*0.15591)^2),0))</f>
        <v>38</v>
      </c>
      <c r="U20" s="32" t="s">
        <v>747</v>
      </c>
    </row>
    <row r="21" customFormat="false" ht="15" hidden="false" customHeight="false" outlineLevel="0" collapsed="false">
      <c r="A21" s="32" t="s">
        <v>127</v>
      </c>
      <c r="B21" s="32" t="s">
        <v>156</v>
      </c>
      <c r="C21" s="32" t="s">
        <v>156</v>
      </c>
      <c r="D21" s="54" t="n">
        <v>48</v>
      </c>
      <c r="E21" s="54" t="n">
        <v>42</v>
      </c>
      <c r="F21" s="65" t="n">
        <f aca="false">IF(E21="","",D21-E21)</f>
        <v>6</v>
      </c>
      <c r="G21" s="54" t="n">
        <v>98</v>
      </c>
      <c r="H21" s="54" t="n">
        <v>99</v>
      </c>
      <c r="I21" s="65" t="n">
        <f aca="false">IF(H21="","",G21-H21)</f>
        <v>-1</v>
      </c>
      <c r="J21" s="55" t="n">
        <f aca="false">IF(OR(D21="",D21+G21=0),"",D21/(D21+G21))</f>
        <v>0.328767123287671</v>
      </c>
      <c r="K21" s="55" t="n">
        <f aca="false">IF(E21="","",E21/(E21+H21))</f>
        <v>0.297872340425532</v>
      </c>
      <c r="L21" s="66" t="n">
        <f aca="false">IF(OR(K21="",J21=""),"",(J21-K21)*100)</f>
        <v>3.08947828621393</v>
      </c>
      <c r="M21" s="36" t="n">
        <v>4.05128548979369</v>
      </c>
      <c r="N21" s="36" t="n">
        <v>0.964657942676335</v>
      </c>
      <c r="O21" s="36" t="n">
        <f aca="false">SQRT(M21^2+N21^2)</f>
        <v>4.16455028378592</v>
      </c>
      <c r="P21" s="55" t="n">
        <f aca="false">IF(J21="","",MAX(0,J21-1.96*O21/100))</f>
        <v>0.247141937725467</v>
      </c>
      <c r="Q21" s="55" t="n">
        <f aca="false">IF(J21="","",MIN(1,J21+1.96*O21/100))</f>
        <v>0.410392308849875</v>
      </c>
      <c r="R21" s="32" t="str">
        <f aca="false">IF(L21="","",IF(ABS(L21)&lt;=O21,"Yes","No"))</f>
        <v>Yes</v>
      </c>
      <c r="S21" s="32" t="str">
        <f aca="false">IF(L21="","",IF(ABS(L21)&lt;=1.96*O21,"Yes","No"))</f>
        <v>Yes</v>
      </c>
      <c r="T21" s="54" t="n">
        <f aca="false">IF(D21="","",ROUND(SQRT(((D21+G21)*O21/100)^2+(J21*(D21+G21)*0.15591)^2),0))</f>
        <v>10</v>
      </c>
      <c r="U21" s="32" t="s">
        <v>747</v>
      </c>
    </row>
    <row r="22" customFormat="false" ht="15" hidden="false" customHeight="false" outlineLevel="0" collapsed="false">
      <c r="A22" s="32" t="s">
        <v>127</v>
      </c>
      <c r="B22" s="32" t="s">
        <v>157</v>
      </c>
      <c r="C22" s="32" t="s">
        <v>157</v>
      </c>
      <c r="D22" s="54" t="n">
        <v>69</v>
      </c>
      <c r="E22" s="54" t="n">
        <v>51</v>
      </c>
      <c r="F22" s="65" t="n">
        <f aca="false">IF(E22="","",D22-E22)</f>
        <v>18</v>
      </c>
      <c r="G22" s="54" t="n">
        <v>213</v>
      </c>
      <c r="H22" s="54" t="n">
        <v>223</v>
      </c>
      <c r="I22" s="65" t="n">
        <f aca="false">IF(H22="","",G22-H22)</f>
        <v>-10</v>
      </c>
      <c r="J22" s="55" t="n">
        <f aca="false">IF(OR(D22="",D22+G22=0),"",D22/(D22+G22))</f>
        <v>0.24468085106383</v>
      </c>
      <c r="K22" s="55" t="n">
        <f aca="false">IF(E22="","",E22/(E22+H22))</f>
        <v>0.186131386861314</v>
      </c>
      <c r="L22" s="66" t="n">
        <f aca="false">IF(OR(K22="",J22=""),"",(J22-K22)*100)</f>
        <v>5.85494642025159</v>
      </c>
      <c r="M22" s="36" t="n">
        <v>4.05128548979369</v>
      </c>
      <c r="N22" s="36" t="n">
        <v>0.964657942676335</v>
      </c>
      <c r="O22" s="36" t="n">
        <f aca="false">SQRT(M22^2+N22^2)</f>
        <v>4.16455028378592</v>
      </c>
      <c r="P22" s="55" t="n">
        <f aca="false">IF(J22="","",MAX(0,J22-1.96*O22/100))</f>
        <v>0.163055665501626</v>
      </c>
      <c r="Q22" s="55" t="n">
        <f aca="false">IF(J22="","",MIN(1,J22+1.96*O22/100))</f>
        <v>0.326306036626034</v>
      </c>
      <c r="R22" s="32" t="str">
        <f aca="false">IF(L22="","",IF(ABS(L22)&lt;=O22,"Yes","No"))</f>
        <v>No</v>
      </c>
      <c r="S22" s="32" t="str">
        <f aca="false">IF(L22="","",IF(ABS(L22)&lt;=1.96*O22,"Yes","No"))</f>
        <v>Yes</v>
      </c>
      <c r="T22" s="54" t="n">
        <f aca="false">IF(D22="","",ROUND(SQRT(((D22+G22)*O22/100)^2+(J22*(D22+G22)*0.15591)^2),0))</f>
        <v>16</v>
      </c>
      <c r="U22" s="32" t="s">
        <v>747</v>
      </c>
    </row>
    <row r="23" customFormat="false" ht="15" hidden="false" customHeight="false" outlineLevel="0" collapsed="false">
      <c r="A23" s="32" t="s">
        <v>127</v>
      </c>
      <c r="B23" s="32" t="s">
        <v>158</v>
      </c>
      <c r="C23" s="32" t="s">
        <v>159</v>
      </c>
      <c r="D23" s="54" t="n">
        <v>362</v>
      </c>
      <c r="E23" s="54" t="n">
        <v>294</v>
      </c>
      <c r="F23" s="65" t="n">
        <f aca="false">IF(E23="","",D23-E23)</f>
        <v>68</v>
      </c>
      <c r="G23" s="54" t="n">
        <v>468</v>
      </c>
      <c r="H23" s="54" t="n">
        <v>502</v>
      </c>
      <c r="I23" s="65" t="n">
        <f aca="false">IF(H23="","",G23-H23)</f>
        <v>-34</v>
      </c>
      <c r="J23" s="55" t="n">
        <f aca="false">IF(OR(D23="",D23+G23=0),"",D23/(D23+G23))</f>
        <v>0.436144578313253</v>
      </c>
      <c r="K23" s="55" t="n">
        <f aca="false">IF(E23="","",E23/(E23+H23))</f>
        <v>0.369346733668342</v>
      </c>
      <c r="L23" s="66" t="n">
        <f aca="false">IF(OR(K23="",J23=""),"",(J23-K23)*100)</f>
        <v>6.67978446449113</v>
      </c>
      <c r="M23" s="36" t="n">
        <v>2.67524098781084</v>
      </c>
      <c r="N23" s="36" t="n">
        <v>0.964657942676335</v>
      </c>
      <c r="O23" s="36" t="n">
        <f aca="false">SQRT(M23^2+N23^2)</f>
        <v>2.84384937878778</v>
      </c>
      <c r="P23" s="55" t="n">
        <f aca="false">IF(J23="","",MAX(0,J23-1.96*O23/100))</f>
        <v>0.380405130489013</v>
      </c>
      <c r="Q23" s="55" t="n">
        <f aca="false">IF(J23="","",MIN(1,J23+1.96*O23/100))</f>
        <v>0.491884026137494</v>
      </c>
      <c r="R23" s="32" t="str">
        <f aca="false">IF(L23="","",IF(ABS(L23)&lt;=O23,"Yes","No"))</f>
        <v>No</v>
      </c>
      <c r="S23" s="32" t="str">
        <f aca="false">IF(L23="","",IF(ABS(L23)&lt;=1.96*O23,"Yes","No"))</f>
        <v>No</v>
      </c>
      <c r="T23" s="54" t="n">
        <f aca="false">IF(D23="","",ROUND(SQRT(((D23+G23)*O23/100)^2+(J23*(D23+G23)*0.09175)^2),0))</f>
        <v>41</v>
      </c>
      <c r="U23" s="32" t="s">
        <v>747</v>
      </c>
    </row>
    <row r="24" customFormat="false" ht="15" hidden="false" customHeight="false" outlineLevel="0" collapsed="false">
      <c r="A24" s="32" t="s">
        <v>127</v>
      </c>
      <c r="B24" s="32" t="s">
        <v>158</v>
      </c>
      <c r="C24" s="32" t="s">
        <v>160</v>
      </c>
      <c r="D24" s="54" t="n">
        <v>322</v>
      </c>
      <c r="E24" s="54" t="n">
        <v>275</v>
      </c>
      <c r="F24" s="65" t="n">
        <f aca="false">IF(E24="","",D24-E24)</f>
        <v>47</v>
      </c>
      <c r="G24" s="54" t="n">
        <v>415</v>
      </c>
      <c r="H24" s="54" t="n">
        <v>430</v>
      </c>
      <c r="I24" s="65" t="n">
        <f aca="false">IF(H24="","",G24-H24)</f>
        <v>-15</v>
      </c>
      <c r="J24" s="55" t="n">
        <f aca="false">IF(OR(D24="",D24+G24=0),"",D24/(D24+G24))</f>
        <v>0.436906377204885</v>
      </c>
      <c r="K24" s="55" t="n">
        <f aca="false">IF(E24="","",E24/(E24+H24))</f>
        <v>0.390070921985816</v>
      </c>
      <c r="L24" s="66" t="n">
        <f aca="false">IF(OR(K24="",J24=""),"",(J24-K24)*100)</f>
        <v>4.68354552190691</v>
      </c>
      <c r="M24" s="36" t="n">
        <v>4.05128548979369</v>
      </c>
      <c r="N24" s="36" t="n">
        <v>0.964657942676335</v>
      </c>
      <c r="O24" s="36" t="n">
        <f aca="false">SQRT(M24^2+N24^2)</f>
        <v>4.16455028378592</v>
      </c>
      <c r="P24" s="55" t="n">
        <f aca="false">IF(J24="","",MAX(0,J24-1.96*O24/100))</f>
        <v>0.355281191642681</v>
      </c>
      <c r="Q24" s="55" t="n">
        <f aca="false">IF(J24="","",MIN(1,J24+1.96*O24/100))</f>
        <v>0.518531562767089</v>
      </c>
      <c r="R24" s="32" t="str">
        <f aca="false">IF(L24="","",IF(ABS(L24)&lt;=O24,"Yes","No"))</f>
        <v>No</v>
      </c>
      <c r="S24" s="32" t="str">
        <f aca="false">IF(L24="","",IF(ABS(L24)&lt;=1.96*O24,"Yes","No"))</f>
        <v>Yes</v>
      </c>
      <c r="T24" s="54" t="n">
        <f aca="false">IF(D24="","",ROUND(SQRT(((D24+G24)*O24/100)^2+(J24*(D24+G24)*0.15591)^2),0))</f>
        <v>59</v>
      </c>
      <c r="U24" s="32" t="s">
        <v>747</v>
      </c>
    </row>
    <row r="25" customFormat="false" ht="15" hidden="false" customHeight="false" outlineLevel="0" collapsed="false">
      <c r="A25" s="32" t="s">
        <v>127</v>
      </c>
      <c r="B25" s="32" t="s">
        <v>158</v>
      </c>
      <c r="C25" s="32" t="s">
        <v>161</v>
      </c>
      <c r="D25" s="54" t="n">
        <v>377</v>
      </c>
      <c r="E25" s="54" t="n">
        <v>272</v>
      </c>
      <c r="F25" s="65" t="n">
        <f aca="false">IF(E25="","",D25-E25)</f>
        <v>105</v>
      </c>
      <c r="G25" s="54" t="n">
        <v>440</v>
      </c>
      <c r="H25" s="54" t="n">
        <v>478</v>
      </c>
      <c r="I25" s="65" t="n">
        <f aca="false">IF(H25="","",G25-H25)</f>
        <v>-38</v>
      </c>
      <c r="J25" s="55" t="n">
        <f aca="false">IF(OR(D25="",D25+G25=0),"",D25/(D25+G25))</f>
        <v>0.461444308445532</v>
      </c>
      <c r="K25" s="55" t="n">
        <f aca="false">IF(E25="","",E25/(E25+H25))</f>
        <v>0.362666666666667</v>
      </c>
      <c r="L25" s="66" t="n">
        <f aca="false">IF(OR(K25="",J25=""),"",(J25-K25)*100)</f>
        <v>9.87776417788657</v>
      </c>
      <c r="M25" s="36" t="n">
        <v>2.67524098781084</v>
      </c>
      <c r="N25" s="36" t="n">
        <v>0.964657942676335</v>
      </c>
      <c r="O25" s="36" t="n">
        <f aca="false">SQRT(M25^2+N25^2)</f>
        <v>2.84384937878778</v>
      </c>
      <c r="P25" s="55" t="n">
        <f aca="false">IF(J25="","",MAX(0,J25-1.96*O25/100))</f>
        <v>0.405704860621292</v>
      </c>
      <c r="Q25" s="55" t="n">
        <f aca="false">IF(J25="","",MIN(1,J25+1.96*O25/100))</f>
        <v>0.517183756269773</v>
      </c>
      <c r="R25" s="32" t="str">
        <f aca="false">IF(L25="","",IF(ABS(L25)&lt;=O25,"Yes","No"))</f>
        <v>No</v>
      </c>
      <c r="S25" s="32" t="str">
        <f aca="false">IF(L25="","",IF(ABS(L25)&lt;=1.96*O25,"Yes","No"))</f>
        <v>No</v>
      </c>
      <c r="T25" s="54" t="n">
        <f aca="false">IF(D25="","",ROUND(SQRT(((D25+G25)*O25/100)^2+(J25*(D25+G25)*0.09175)^2),0))</f>
        <v>42</v>
      </c>
      <c r="U25" s="32" t="s">
        <v>747</v>
      </c>
    </row>
    <row r="26" customFormat="false" ht="15" hidden="false" customHeight="false" outlineLevel="0" collapsed="false">
      <c r="A26" s="32" t="s">
        <v>127</v>
      </c>
      <c r="B26" s="32" t="s">
        <v>162</v>
      </c>
      <c r="C26" s="32" t="s">
        <v>163</v>
      </c>
      <c r="D26" s="54" t="n">
        <v>366</v>
      </c>
      <c r="E26" s="54" t="n">
        <v>283</v>
      </c>
      <c r="F26" s="65" t="n">
        <f aca="false">IF(E26="","",D26-E26)</f>
        <v>83</v>
      </c>
      <c r="G26" s="54" t="n">
        <v>670</v>
      </c>
      <c r="H26" s="54" t="n">
        <v>714</v>
      </c>
      <c r="I26" s="65" t="n">
        <f aca="false">IF(H26="","",G26-H26)</f>
        <v>-44</v>
      </c>
      <c r="J26" s="55" t="n">
        <f aca="false">IF(OR(D26="",D26+G26=0),"",D26/(D26+G26))</f>
        <v>0.353281853281853</v>
      </c>
      <c r="K26" s="55" t="n">
        <f aca="false">IF(E26="","",E26/(E26+H26))</f>
        <v>0.283851554663992</v>
      </c>
      <c r="L26" s="66" t="n">
        <f aca="false">IF(OR(K26="",J26=""),"",(J26-K26)*100)</f>
        <v>6.94302986178613</v>
      </c>
      <c r="M26" s="36" t="n">
        <v>2.67524098781084</v>
      </c>
      <c r="N26" s="36" t="n">
        <v>0.964657942676335</v>
      </c>
      <c r="O26" s="36" t="n">
        <f aca="false">SQRT(M26^2+N26^2)</f>
        <v>2.84384937878778</v>
      </c>
      <c r="P26" s="55" t="n">
        <f aca="false">IF(J26="","",MAX(0,J26-1.96*O26/100))</f>
        <v>0.297542405457613</v>
      </c>
      <c r="Q26" s="55" t="n">
        <f aca="false">IF(J26="","",MIN(1,J26+1.96*O26/100))</f>
        <v>0.409021301106094</v>
      </c>
      <c r="R26" s="32" t="str">
        <f aca="false">IF(L26="","",IF(ABS(L26)&lt;=O26,"Yes","No"))</f>
        <v>No</v>
      </c>
      <c r="S26" s="32" t="str">
        <f aca="false">IF(L26="","",IF(ABS(L26)&lt;=1.96*O26,"Yes","No"))</f>
        <v>No</v>
      </c>
      <c r="T26" s="54" t="n">
        <f aca="false">IF(D26="","",ROUND(SQRT(((D26+G26)*O26/100)^2+(J26*(D26+G26)*0.09175)^2),0))</f>
        <v>45</v>
      </c>
      <c r="U26" s="32" t="s">
        <v>747</v>
      </c>
    </row>
    <row r="27" customFormat="false" ht="15" hidden="false" customHeight="false" outlineLevel="0" collapsed="false">
      <c r="A27" s="32" t="s">
        <v>127</v>
      </c>
      <c r="B27" s="32" t="s">
        <v>162</v>
      </c>
      <c r="C27" s="32" t="s">
        <v>164</v>
      </c>
      <c r="D27" s="54" t="n">
        <v>276</v>
      </c>
      <c r="E27" s="54" t="n">
        <v>206</v>
      </c>
      <c r="F27" s="65" t="n">
        <f aca="false">IF(E27="","",D27-E27)</f>
        <v>70</v>
      </c>
      <c r="G27" s="54" t="n">
        <v>453</v>
      </c>
      <c r="H27" s="54" t="n">
        <v>450</v>
      </c>
      <c r="I27" s="65" t="n">
        <f aca="false">IF(H27="","",G27-H27)</f>
        <v>3</v>
      </c>
      <c r="J27" s="55" t="n">
        <f aca="false">IF(OR(D27="",D27+G27=0),"",D27/(D27+G27))</f>
        <v>0.378600823045268</v>
      </c>
      <c r="K27" s="55" t="n">
        <f aca="false">IF(E27="","",E27/(E27+H27))</f>
        <v>0.314024390243902</v>
      </c>
      <c r="L27" s="66" t="n">
        <f aca="false">IF(OR(K27="",J27=""),"",(J27-K27)*100)</f>
        <v>6.45764328013651</v>
      </c>
      <c r="M27" s="36" t="n">
        <v>4.05128548979369</v>
      </c>
      <c r="N27" s="36" t="n">
        <v>0.964657942676335</v>
      </c>
      <c r="O27" s="36" t="n">
        <f aca="false">SQRT(M27^2+N27^2)</f>
        <v>4.16455028378592</v>
      </c>
      <c r="P27" s="55" t="n">
        <f aca="false">IF(J27="","",MAX(0,J27-1.96*O27/100))</f>
        <v>0.296975637483063</v>
      </c>
      <c r="Q27" s="55" t="n">
        <f aca="false">IF(J27="","",MIN(1,J27+1.96*O27/100))</f>
        <v>0.460226008607472</v>
      </c>
      <c r="R27" s="32" t="str">
        <f aca="false">IF(L27="","",IF(ABS(L27)&lt;=O27,"Yes","No"))</f>
        <v>No</v>
      </c>
      <c r="S27" s="32" t="str">
        <f aca="false">IF(L27="","",IF(ABS(L27)&lt;=1.96*O27,"Yes","No"))</f>
        <v>Yes</v>
      </c>
      <c r="T27" s="54" t="n">
        <f aca="false">IF(D27="","",ROUND(SQRT(((D27+G27)*O27/100)^2+(J27*(D27+G27)*0.15591)^2),0))</f>
        <v>53</v>
      </c>
      <c r="U27" s="32" t="s">
        <v>747</v>
      </c>
    </row>
    <row r="28" customFormat="false" ht="15" hidden="false" customHeight="false" outlineLevel="0" collapsed="false">
      <c r="A28" s="32" t="s">
        <v>127</v>
      </c>
      <c r="B28" s="32" t="s">
        <v>165</v>
      </c>
      <c r="C28" s="32" t="s">
        <v>166</v>
      </c>
      <c r="D28" s="54" t="n">
        <v>155</v>
      </c>
      <c r="E28" s="54" t="n">
        <v>108</v>
      </c>
      <c r="F28" s="65" t="n">
        <f aca="false">IF(E28="","",D28-E28)</f>
        <v>47</v>
      </c>
      <c r="G28" s="54" t="n">
        <v>344</v>
      </c>
      <c r="H28" s="54" t="n">
        <v>379</v>
      </c>
      <c r="I28" s="65" t="n">
        <f aca="false">IF(H28="","",G28-H28)</f>
        <v>-35</v>
      </c>
      <c r="J28" s="55" t="n">
        <f aca="false">IF(OR(D28="",D28+G28=0),"",D28/(D28+G28))</f>
        <v>0.31062124248497</v>
      </c>
      <c r="K28" s="55" t="n">
        <f aca="false">IF(E28="","",E28/(E28+H28))</f>
        <v>0.2217659137577</v>
      </c>
      <c r="L28" s="66" t="n">
        <f aca="false">IF(OR(K28="",J28=""),"",(J28-K28)*100)</f>
        <v>8.88553287272697</v>
      </c>
      <c r="M28" s="36" t="n">
        <v>4.05128548979369</v>
      </c>
      <c r="N28" s="36" t="n">
        <v>0.964657942676335</v>
      </c>
      <c r="O28" s="36" t="n">
        <f aca="false">SQRT(M28^2+N28^2)</f>
        <v>4.16455028378592</v>
      </c>
      <c r="P28" s="55" t="n">
        <f aca="false">IF(J28="","",MAX(0,J28-1.96*O28/100))</f>
        <v>0.228996056922766</v>
      </c>
      <c r="Q28" s="55" t="n">
        <f aca="false">IF(J28="","",MIN(1,J28+1.96*O28/100))</f>
        <v>0.392246428047174</v>
      </c>
      <c r="R28" s="32" t="str">
        <f aca="false">IF(L28="","",IF(ABS(L28)&lt;=O28,"Yes","No"))</f>
        <v>No</v>
      </c>
      <c r="S28" s="32" t="str">
        <f aca="false">IF(L28="","",IF(ABS(L28)&lt;=1.96*O28,"Yes","No"))</f>
        <v>No</v>
      </c>
      <c r="T28" s="54" t="n">
        <f aca="false">IF(D28="","",ROUND(SQRT(((D28+G28)*O28/100)^2+(J28*(D28+G28)*0.15591)^2),0))</f>
        <v>32</v>
      </c>
      <c r="U28" s="32" t="s">
        <v>747</v>
      </c>
    </row>
    <row r="29" customFormat="false" ht="15" hidden="false" customHeight="false" outlineLevel="0" collapsed="false">
      <c r="A29" s="32" t="s">
        <v>127</v>
      </c>
      <c r="B29" s="32" t="s">
        <v>165</v>
      </c>
      <c r="C29" s="32" t="s">
        <v>167</v>
      </c>
      <c r="D29" s="54" t="n">
        <v>142</v>
      </c>
      <c r="E29" s="54" t="n">
        <v>108</v>
      </c>
      <c r="F29" s="65" t="n">
        <f aca="false">IF(E29="","",D29-E29)</f>
        <v>34</v>
      </c>
      <c r="G29" s="54" t="n">
        <v>259</v>
      </c>
      <c r="H29" s="54" t="n">
        <v>267</v>
      </c>
      <c r="I29" s="65" t="n">
        <f aca="false">IF(H29="","",G29-H29)</f>
        <v>-8</v>
      </c>
      <c r="J29" s="55" t="n">
        <f aca="false">IF(OR(D29="",D29+G29=0),"",D29/(D29+G29))</f>
        <v>0.354114713216958</v>
      </c>
      <c r="K29" s="55" t="n">
        <f aca="false">IF(E29="","",E29/(E29+H29))</f>
        <v>0.288</v>
      </c>
      <c r="L29" s="66" t="n">
        <f aca="false">IF(OR(K29="",J29=""),"",(J29-K29)*100)</f>
        <v>6.61147132169576</v>
      </c>
      <c r="M29" s="36" t="n">
        <v>4.05128548979369</v>
      </c>
      <c r="N29" s="36" t="n">
        <v>0.964657942676335</v>
      </c>
      <c r="O29" s="36" t="n">
        <f aca="false">SQRT(M29^2+N29^2)</f>
        <v>4.16455028378592</v>
      </c>
      <c r="P29" s="55" t="n">
        <f aca="false">IF(J29="","",MAX(0,J29-1.96*O29/100))</f>
        <v>0.272489527654754</v>
      </c>
      <c r="Q29" s="55" t="n">
        <f aca="false">IF(J29="","",MIN(1,J29+1.96*O29/100))</f>
        <v>0.435739898779162</v>
      </c>
      <c r="R29" s="32" t="str">
        <f aca="false">IF(L29="","",IF(ABS(L29)&lt;=O29,"Yes","No"))</f>
        <v>No</v>
      </c>
      <c r="S29" s="32" t="str">
        <f aca="false">IF(L29="","",IF(ABS(L29)&lt;=1.96*O29,"Yes","No"))</f>
        <v>Yes</v>
      </c>
      <c r="T29" s="54" t="n">
        <f aca="false">IF(D29="","",ROUND(SQRT(((D29+G29)*O29/100)^2+(J29*(D29+G29)*0.15591)^2),0))</f>
        <v>28</v>
      </c>
      <c r="U29" s="32" t="s">
        <v>747</v>
      </c>
    </row>
    <row r="30" customFormat="false" ht="15" hidden="false" customHeight="false" outlineLevel="0" collapsed="false">
      <c r="A30" s="32" t="s">
        <v>127</v>
      </c>
      <c r="B30" s="32" t="s">
        <v>165</v>
      </c>
      <c r="C30" s="32" t="s">
        <v>168</v>
      </c>
      <c r="D30" s="54" t="n">
        <v>479</v>
      </c>
      <c r="E30" s="54" t="n">
        <v>347</v>
      </c>
      <c r="F30" s="65" t="n">
        <f aca="false">IF(E30="","",D30-E30)</f>
        <v>132</v>
      </c>
      <c r="G30" s="54" t="n">
        <v>914</v>
      </c>
      <c r="H30" s="54" t="n">
        <v>913</v>
      </c>
      <c r="I30" s="65" t="n">
        <f aca="false">IF(H30="","",G30-H30)</f>
        <v>1</v>
      </c>
      <c r="J30" s="55" t="n">
        <f aca="false">IF(OR(D30="",D30+G30=0),"",D30/(D30+G30))</f>
        <v>0.343862167982771</v>
      </c>
      <c r="K30" s="55" t="n">
        <f aca="false">IF(E30="","",E30/(E30+H30))</f>
        <v>0.275396825396825</v>
      </c>
      <c r="L30" s="66" t="n">
        <f aca="false">IF(OR(K30="",J30=""),"",(J30-K30)*100)</f>
        <v>6.84653425859456</v>
      </c>
      <c r="M30" s="36" t="n">
        <v>2.38128379760647</v>
      </c>
      <c r="N30" s="36" t="n">
        <v>0.964657942676335</v>
      </c>
      <c r="O30" s="36" t="n">
        <f aca="false">SQRT(M30^2+N30^2)</f>
        <v>2.56925620970576</v>
      </c>
      <c r="P30" s="55" t="n">
        <f aca="false">IF(J30="","",MAX(0,J30-1.96*O30/100))</f>
        <v>0.293504746272538</v>
      </c>
      <c r="Q30" s="55" t="n">
        <f aca="false">IF(J30="","",MIN(1,J30+1.96*O30/100))</f>
        <v>0.394219589693004</v>
      </c>
      <c r="R30" s="32" t="str">
        <f aca="false">IF(L30="","",IF(ABS(L30)&lt;=O30,"Yes","No"))</f>
        <v>No</v>
      </c>
      <c r="S30" s="32" t="str">
        <f aca="false">IF(L30="","",IF(ABS(L30)&lt;=1.96*O30,"Yes","No"))</f>
        <v>No</v>
      </c>
      <c r="T30" s="54" t="n">
        <f aca="false">IF(D30="","",ROUND(SQRT(((D30+G30)*O30/100)^2+(J30*(D30+G30)*0.08345)^2),0))</f>
        <v>54</v>
      </c>
      <c r="U30" s="32" t="s">
        <v>747</v>
      </c>
    </row>
    <row r="31" customFormat="false" ht="15" hidden="false" customHeight="false" outlineLevel="0" collapsed="false">
      <c r="A31" s="32" t="s">
        <v>127</v>
      </c>
      <c r="B31" s="32" t="s">
        <v>170</v>
      </c>
      <c r="C31" s="32" t="s">
        <v>171</v>
      </c>
      <c r="D31" s="54" t="n">
        <v>349</v>
      </c>
      <c r="E31" s="54" t="n">
        <v>275</v>
      </c>
      <c r="F31" s="65" t="n">
        <f aca="false">IF(E31="","",D31-E31)</f>
        <v>74</v>
      </c>
      <c r="G31" s="54" t="n">
        <v>394</v>
      </c>
      <c r="H31" s="54" t="n">
        <v>448</v>
      </c>
      <c r="I31" s="65" t="n">
        <f aca="false">IF(H31="","",G31-H31)</f>
        <v>-54</v>
      </c>
      <c r="J31" s="55" t="n">
        <f aca="false">IF(OR(D31="",D31+G31=0),"",D31/(D31+G31))</f>
        <v>0.46971736204576</v>
      </c>
      <c r="K31" s="55" t="n">
        <f aca="false">IF(E31="","",E31/(E31+H31))</f>
        <v>0.380359612724758</v>
      </c>
      <c r="L31" s="66" t="n">
        <f aca="false">IF(OR(K31="",J31=""),"",(J31-K31)*100)</f>
        <v>8.93577493210025</v>
      </c>
      <c r="M31" s="36" t="n">
        <v>2.67524098781084</v>
      </c>
      <c r="N31" s="36" t="n">
        <v>0.964657942676335</v>
      </c>
      <c r="O31" s="36" t="n">
        <f aca="false">SQRT(M31^2+N31^2)</f>
        <v>2.84384937878778</v>
      </c>
      <c r="P31" s="55" t="n">
        <f aca="false">IF(J31="","",MAX(0,J31-1.96*O31/100))</f>
        <v>0.41397791422152</v>
      </c>
      <c r="Q31" s="55" t="n">
        <f aca="false">IF(J31="","",MIN(1,J31+1.96*O31/100))</f>
        <v>0.525456809870001</v>
      </c>
      <c r="R31" s="32" t="str">
        <f aca="false">IF(L31="","",IF(ABS(L31)&lt;=O31,"Yes","No"))</f>
        <v>No</v>
      </c>
      <c r="S31" s="32" t="str">
        <f aca="false">IF(L31="","",IF(ABS(L31)&lt;=1.96*O31,"Yes","No"))</f>
        <v>No</v>
      </c>
      <c r="T31" s="54" t="n">
        <f aca="false">IF(D31="","",ROUND(SQRT(((D31+G31)*O31/100)^2+(J31*(D31+G31)*0.09175)^2),0))</f>
        <v>38</v>
      </c>
      <c r="U31" s="32" t="s">
        <v>747</v>
      </c>
    </row>
    <row r="32" customFormat="false" ht="15" hidden="false" customHeight="false" outlineLevel="0" collapsed="false">
      <c r="A32" s="32" t="s">
        <v>127</v>
      </c>
      <c r="B32" s="32" t="s">
        <v>170</v>
      </c>
      <c r="C32" s="32" t="s">
        <v>172</v>
      </c>
      <c r="D32" s="54" t="n">
        <v>394</v>
      </c>
      <c r="E32" s="54" t="n">
        <v>299</v>
      </c>
      <c r="F32" s="65" t="n">
        <f aca="false">IF(E32="","",D32-E32)</f>
        <v>95</v>
      </c>
      <c r="G32" s="54" t="n">
        <v>467</v>
      </c>
      <c r="H32" s="54" t="n">
        <v>515</v>
      </c>
      <c r="I32" s="65" t="n">
        <f aca="false">IF(H32="","",G32-H32)</f>
        <v>-48</v>
      </c>
      <c r="J32" s="55" t="n">
        <f aca="false">IF(OR(D32="",D32+G32=0),"",D32/(D32+G32))</f>
        <v>0.457607433217189</v>
      </c>
      <c r="K32" s="55" t="n">
        <f aca="false">IF(E32="","",E32/(E32+H32))</f>
        <v>0.367321867321867</v>
      </c>
      <c r="L32" s="66" t="n">
        <f aca="false">IF(OR(K32="",J32=""),"",(J32-K32)*100)</f>
        <v>9.0285565895322</v>
      </c>
      <c r="M32" s="36" t="n">
        <v>2.67524098781084</v>
      </c>
      <c r="N32" s="36" t="n">
        <v>0.964657942676335</v>
      </c>
      <c r="O32" s="36" t="n">
        <f aca="false">SQRT(M32^2+N32^2)</f>
        <v>2.84384937878778</v>
      </c>
      <c r="P32" s="55" t="n">
        <f aca="false">IF(J32="","",MAX(0,J32-1.96*O32/100))</f>
        <v>0.401867985392949</v>
      </c>
      <c r="Q32" s="55" t="n">
        <f aca="false">IF(J32="","",MIN(1,J32+1.96*O32/100))</f>
        <v>0.51334688104143</v>
      </c>
      <c r="R32" s="32" t="str">
        <f aca="false">IF(L32="","",IF(ABS(L32)&lt;=O32,"Yes","No"))</f>
        <v>No</v>
      </c>
      <c r="S32" s="32" t="str">
        <f aca="false">IF(L32="","",IF(ABS(L32)&lt;=1.96*O32,"Yes","No"))</f>
        <v>No</v>
      </c>
      <c r="T32" s="54" t="n">
        <f aca="false">IF(D32="","",ROUND(SQRT(((D32+G32)*O32/100)^2+(J32*(D32+G32)*0.09175)^2),0))</f>
        <v>44</v>
      </c>
      <c r="U32" s="32" t="s">
        <v>747</v>
      </c>
    </row>
    <row r="33" customFormat="false" ht="15" hidden="false" customHeight="false" outlineLevel="0" collapsed="false">
      <c r="A33" s="32" t="s">
        <v>127</v>
      </c>
      <c r="B33" s="32" t="s">
        <v>173</v>
      </c>
      <c r="C33" s="32" t="s">
        <v>173</v>
      </c>
      <c r="D33" s="54" t="n">
        <v>169</v>
      </c>
      <c r="E33" s="54" t="n">
        <v>109</v>
      </c>
      <c r="F33" s="65" t="n">
        <f aca="false">IF(E33="","",D33-E33)</f>
        <v>60</v>
      </c>
      <c r="G33" s="54" t="n">
        <v>517</v>
      </c>
      <c r="H33" s="54" t="n">
        <v>531</v>
      </c>
      <c r="I33" s="65" t="n">
        <f aca="false">IF(H33="","",G33-H33)</f>
        <v>-14</v>
      </c>
      <c r="J33" s="55" t="n">
        <f aca="false">IF(OR(D33="",D33+G33=0),"",D33/(D33+G33))</f>
        <v>0.246355685131195</v>
      </c>
      <c r="K33" s="55" t="n">
        <f aca="false">IF(E33="","",E33/(E33+H33))</f>
        <v>0.1703125</v>
      </c>
      <c r="L33" s="66" t="n">
        <f aca="false">IF(OR(K33="",J33=""),"",(J33-K33)*100)</f>
        <v>7.60431851311953</v>
      </c>
      <c r="M33" s="36" t="n">
        <v>4.05128548979369</v>
      </c>
      <c r="N33" s="36" t="n">
        <v>0.964657942676335</v>
      </c>
      <c r="O33" s="36" t="n">
        <f aca="false">SQRT(M33^2+N33^2)</f>
        <v>4.16455028378592</v>
      </c>
      <c r="P33" s="55" t="n">
        <f aca="false">IF(J33="","",MAX(0,J33-1.96*O33/100))</f>
        <v>0.164730499568991</v>
      </c>
      <c r="Q33" s="55" t="n">
        <f aca="false">IF(J33="","",MIN(1,J33+1.96*O33/100))</f>
        <v>0.327980870693399</v>
      </c>
      <c r="R33" s="32" t="str">
        <f aca="false">IF(L33="","",IF(ABS(L33)&lt;=O33,"Yes","No"))</f>
        <v>No</v>
      </c>
      <c r="S33" s="32" t="str">
        <f aca="false">IF(L33="","",IF(ABS(L33)&lt;=1.96*O33,"Yes","No"))</f>
        <v>Yes</v>
      </c>
      <c r="T33" s="54" t="n">
        <f aca="false">IF(D33="","",ROUND(SQRT(((D33+G33)*O33/100)^2+(J33*(D33+G33)*0.15591)^2),0))</f>
        <v>39</v>
      </c>
      <c r="U33" s="32" t="s">
        <v>747</v>
      </c>
    </row>
    <row r="34" customFormat="false" ht="15" hidden="false" customHeight="false" outlineLevel="0" collapsed="false">
      <c r="A34" s="32" t="s">
        <v>127</v>
      </c>
      <c r="B34" s="32" t="s">
        <v>174</v>
      </c>
      <c r="C34" s="32" t="s">
        <v>175</v>
      </c>
      <c r="D34" s="54" t="n">
        <v>328</v>
      </c>
      <c r="E34" s="54" t="n">
        <v>279</v>
      </c>
      <c r="F34" s="65" t="n">
        <f aca="false">IF(E34="","",D34-E34)</f>
        <v>49</v>
      </c>
      <c r="G34" s="54" t="n">
        <v>539</v>
      </c>
      <c r="H34" s="54" t="n">
        <v>584</v>
      </c>
      <c r="I34" s="65" t="n">
        <f aca="false">IF(H34="","",G34-H34)</f>
        <v>-45</v>
      </c>
      <c r="J34" s="55" t="n">
        <f aca="false">IF(OR(D34="",D34+G34=0),"",D34/(D34+G34))</f>
        <v>0.378316032295271</v>
      </c>
      <c r="K34" s="55" t="n">
        <f aca="false">IF(E34="","",E34/(E34+H34))</f>
        <v>0.323290845886443</v>
      </c>
      <c r="L34" s="66" t="n">
        <f aca="false">IF(OR(K34="",J34=""),"",(J34-K34)*100)</f>
        <v>5.50251864088284</v>
      </c>
      <c r="M34" s="36" t="n">
        <v>2.67524098781084</v>
      </c>
      <c r="N34" s="36" t="n">
        <v>0.964657942676335</v>
      </c>
      <c r="O34" s="36" t="n">
        <f aca="false">SQRT(M34^2+N34^2)</f>
        <v>2.84384937878778</v>
      </c>
      <c r="P34" s="55" t="n">
        <f aca="false">IF(J34="","",MAX(0,J34-1.96*O34/100))</f>
        <v>0.322576584471031</v>
      </c>
      <c r="Q34" s="55" t="n">
        <f aca="false">IF(J34="","",MIN(1,J34+1.96*O34/100))</f>
        <v>0.434055480119512</v>
      </c>
      <c r="R34" s="32" t="str">
        <f aca="false">IF(L34="","",IF(ABS(L34)&lt;=O34,"Yes","No"))</f>
        <v>No</v>
      </c>
      <c r="S34" s="32" t="str">
        <f aca="false">IF(L34="","",IF(ABS(L34)&lt;=1.96*O34,"Yes","No"))</f>
        <v>Yes</v>
      </c>
      <c r="T34" s="54" t="n">
        <f aca="false">IF(D34="","",ROUND(SQRT(((D34+G34)*O34/100)^2+(J34*(D34+G34)*0.09175)^2),0))</f>
        <v>39</v>
      </c>
      <c r="U34" s="32" t="s">
        <v>747</v>
      </c>
    </row>
    <row r="35" customFormat="false" ht="15" hidden="false" customHeight="false" outlineLevel="0" collapsed="false">
      <c r="A35" s="32" t="s">
        <v>127</v>
      </c>
      <c r="B35" s="32" t="s">
        <v>174</v>
      </c>
      <c r="C35" s="32" t="s">
        <v>176</v>
      </c>
      <c r="D35" s="54" t="n">
        <v>530</v>
      </c>
      <c r="E35" s="54" t="n">
        <v>459</v>
      </c>
      <c r="F35" s="65" t="n">
        <f aca="false">IF(E35="","",D35-E35)</f>
        <v>71</v>
      </c>
      <c r="G35" s="54" t="n">
        <v>713</v>
      </c>
      <c r="H35" s="54" t="n">
        <v>811</v>
      </c>
      <c r="I35" s="65" t="n">
        <f aca="false">IF(H35="","",G35-H35)</f>
        <v>-98</v>
      </c>
      <c r="J35" s="55" t="n">
        <f aca="false">IF(OR(D35="",D35+G35=0),"",D35/(D35+G35))</f>
        <v>0.426387771520515</v>
      </c>
      <c r="K35" s="55" t="n">
        <f aca="false">IF(E35="","",E35/(E35+H35))</f>
        <v>0.361417322834646</v>
      </c>
      <c r="L35" s="66" t="n">
        <f aca="false">IF(OR(K35="",J35=""),"",(J35-K35)*100)</f>
        <v>6.49704486858692</v>
      </c>
      <c r="M35" s="36" t="n">
        <v>2.38128379760647</v>
      </c>
      <c r="N35" s="36" t="n">
        <v>0.964657942676335</v>
      </c>
      <c r="O35" s="36" t="n">
        <f aca="false">SQRT(M35^2+N35^2)</f>
        <v>2.56925620970576</v>
      </c>
      <c r="P35" s="55" t="n">
        <f aca="false">IF(J35="","",MAX(0,J35-1.96*O35/100))</f>
        <v>0.376030349810282</v>
      </c>
      <c r="Q35" s="55" t="n">
        <f aca="false">IF(J35="","",MIN(1,J35+1.96*O35/100))</f>
        <v>0.476745193230748</v>
      </c>
      <c r="R35" s="32" t="str">
        <f aca="false">IF(L35="","",IF(ABS(L35)&lt;=O35,"Yes","No"))</f>
        <v>No</v>
      </c>
      <c r="S35" s="32" t="str">
        <f aca="false">IF(L35="","",IF(ABS(L35)&lt;=1.96*O35,"Yes","No"))</f>
        <v>No</v>
      </c>
      <c r="T35" s="54" t="n">
        <f aca="false">IF(D35="","",ROUND(SQRT(((D35+G35)*O35/100)^2+(J35*(D35+G35)*0.08345)^2),0))</f>
        <v>55</v>
      </c>
      <c r="U35" s="32" t="s">
        <v>747</v>
      </c>
    </row>
    <row r="36" customFormat="false" ht="15" hidden="false" customHeight="false" outlineLevel="0" collapsed="false">
      <c r="A36" s="32" t="s">
        <v>127</v>
      </c>
      <c r="B36" s="32" t="s">
        <v>174</v>
      </c>
      <c r="C36" s="32" t="s">
        <v>177</v>
      </c>
      <c r="D36" s="54" t="n">
        <v>164</v>
      </c>
      <c r="E36" s="54" t="n">
        <v>125</v>
      </c>
      <c r="F36" s="65" t="n">
        <f aca="false">IF(E36="","",D36-E36)</f>
        <v>39</v>
      </c>
      <c r="G36" s="54" t="n">
        <v>241</v>
      </c>
      <c r="H36" s="54" t="n">
        <v>281</v>
      </c>
      <c r="I36" s="65" t="n">
        <f aca="false">IF(H36="","",G36-H36)</f>
        <v>-40</v>
      </c>
      <c r="J36" s="55" t="n">
        <f aca="false">IF(OR(D36="",D36+G36=0),"",D36/(D36+G36))</f>
        <v>0.404938271604938</v>
      </c>
      <c r="K36" s="55" t="n">
        <f aca="false">IF(E36="","",E36/(E36+H36))</f>
        <v>0.307881773399015</v>
      </c>
      <c r="L36" s="66" t="n">
        <f aca="false">IF(OR(K36="",J36=""),"",(J36-K36)*100)</f>
        <v>9.70564982059235</v>
      </c>
      <c r="M36" s="36" t="n">
        <v>4.05128548979369</v>
      </c>
      <c r="N36" s="36" t="n">
        <v>0.964657942676335</v>
      </c>
      <c r="O36" s="36" t="n">
        <f aca="false">SQRT(M36^2+N36^2)</f>
        <v>4.16455028378592</v>
      </c>
      <c r="P36" s="55" t="n">
        <f aca="false">IF(J36="","",MAX(0,J36-1.96*O36/100))</f>
        <v>0.323313086042734</v>
      </c>
      <c r="Q36" s="55" t="n">
        <f aca="false">IF(J36="","",MIN(1,J36+1.96*O36/100))</f>
        <v>0.486563457167142</v>
      </c>
      <c r="R36" s="32" t="str">
        <f aca="false">IF(L36="","",IF(ABS(L36)&lt;=O36,"Yes","No"))</f>
        <v>No</v>
      </c>
      <c r="S36" s="32" t="str">
        <f aca="false">IF(L36="","",IF(ABS(L36)&lt;=1.96*O36,"Yes","No"))</f>
        <v>No</v>
      </c>
      <c r="T36" s="54" t="n">
        <f aca="false">IF(D36="","",ROUND(SQRT(((D36+G36)*O36/100)^2+(J36*(D36+G36)*0.15591)^2),0))</f>
        <v>31</v>
      </c>
      <c r="U36" s="32" t="s">
        <v>747</v>
      </c>
    </row>
    <row r="37" customFormat="false" ht="15" hidden="false" customHeight="false" outlineLevel="0" collapsed="false">
      <c r="A37" s="32" t="s">
        <v>127</v>
      </c>
      <c r="B37" s="32" t="s">
        <v>178</v>
      </c>
      <c r="C37" s="32" t="s">
        <v>178</v>
      </c>
      <c r="D37" s="54" t="n">
        <v>76</v>
      </c>
      <c r="E37" s="54" t="n">
        <v>52</v>
      </c>
      <c r="F37" s="65" t="n">
        <f aca="false">IF(E37="","",D37-E37)</f>
        <v>24</v>
      </c>
      <c r="G37" s="54" t="n">
        <v>149</v>
      </c>
      <c r="H37" s="54" t="n">
        <v>167</v>
      </c>
      <c r="I37" s="65" t="n">
        <f aca="false">IF(H37="","",G37-H37)</f>
        <v>-18</v>
      </c>
      <c r="J37" s="55" t="n">
        <f aca="false">IF(OR(D37="",D37+G37=0),"",D37/(D37+G37))</f>
        <v>0.337777777777778</v>
      </c>
      <c r="K37" s="55" t="n">
        <f aca="false">IF(E37="","",E37/(E37+H37))</f>
        <v>0.237442922374429</v>
      </c>
      <c r="L37" s="66" t="n">
        <f aca="false">IF(OR(K37="",J37=""),"",(J37-K37)*100)</f>
        <v>10.0334855403349</v>
      </c>
      <c r="M37" s="36" t="n">
        <v>4.05128548979369</v>
      </c>
      <c r="N37" s="36" t="n">
        <v>0.964657942676335</v>
      </c>
      <c r="O37" s="36" t="n">
        <f aca="false">SQRT(M37^2+N37^2)</f>
        <v>4.16455028378592</v>
      </c>
      <c r="P37" s="55" t="n">
        <f aca="false">IF(J37="","",MAX(0,J37-1.96*O37/100))</f>
        <v>0.256152592215574</v>
      </c>
      <c r="Q37" s="55" t="n">
        <f aca="false">IF(J37="","",MIN(1,J37+1.96*O37/100))</f>
        <v>0.419402963339982</v>
      </c>
      <c r="R37" s="32" t="str">
        <f aca="false">IF(L37="","",IF(ABS(L37)&lt;=O37,"Yes","No"))</f>
        <v>No</v>
      </c>
      <c r="S37" s="32" t="str">
        <f aca="false">IF(L37="","",IF(ABS(L37)&lt;=1.96*O37,"Yes","No"))</f>
        <v>No</v>
      </c>
      <c r="T37" s="54" t="n">
        <f aca="false">IF(D37="","",ROUND(SQRT(((D37+G37)*O37/100)^2+(J37*(D37+G37)*0.15591)^2),0))</f>
        <v>15</v>
      </c>
      <c r="U37" s="32" t="s">
        <v>747</v>
      </c>
    </row>
    <row r="38" customFormat="false" ht="15" hidden="false" customHeight="false" outlineLevel="0" collapsed="false">
      <c r="A38" s="32" t="s">
        <v>127</v>
      </c>
      <c r="B38" s="32" t="s">
        <v>179</v>
      </c>
      <c r="C38" s="32" t="s">
        <v>180</v>
      </c>
      <c r="D38" s="54" t="n">
        <v>526</v>
      </c>
      <c r="E38" s="54" t="n">
        <v>461</v>
      </c>
      <c r="F38" s="65" t="n">
        <f aca="false">IF(E38="","",D38-E38)</f>
        <v>65</v>
      </c>
      <c r="G38" s="54" t="n">
        <v>714</v>
      </c>
      <c r="H38" s="54" t="n">
        <v>669</v>
      </c>
      <c r="I38" s="65" t="n">
        <f aca="false">IF(H38="","",G38-H38)</f>
        <v>45</v>
      </c>
      <c r="J38" s="55" t="n">
        <f aca="false">IF(OR(D38="",D38+G38=0),"",D38/(D38+G38))</f>
        <v>0.424193548387097</v>
      </c>
      <c r="K38" s="55" t="n">
        <f aca="false">IF(E38="","",E38/(E38+H38))</f>
        <v>0.407964601769912</v>
      </c>
      <c r="L38" s="66" t="n">
        <f aca="false">IF(OR(K38="",J38=""),"",(J38-K38)*100)</f>
        <v>1.62289466171853</v>
      </c>
      <c r="M38" s="36" t="n">
        <v>2.38128379760647</v>
      </c>
      <c r="N38" s="36" t="n">
        <v>0.964657942676335</v>
      </c>
      <c r="O38" s="36" t="n">
        <f aca="false">SQRT(M38^2+N38^2)</f>
        <v>2.56925620970576</v>
      </c>
      <c r="P38" s="55" t="n">
        <f aca="false">IF(J38="","",MAX(0,J38-1.96*O38/100))</f>
        <v>0.373836126676864</v>
      </c>
      <c r="Q38" s="55" t="n">
        <f aca="false">IF(J38="","",MIN(1,J38+1.96*O38/100))</f>
        <v>0.47455097009733</v>
      </c>
      <c r="R38" s="32" t="str">
        <f aca="false">IF(L38="","",IF(ABS(L38)&lt;=O38,"Yes","No"))</f>
        <v>Yes</v>
      </c>
      <c r="S38" s="32" t="str">
        <f aca="false">IF(L38="","",IF(ABS(L38)&lt;=1.96*O38,"Yes","No"))</f>
        <v>Yes</v>
      </c>
      <c r="T38" s="54" t="n">
        <f aca="false">IF(D38="","",ROUND(SQRT(((D38+G38)*O38/100)^2+(J38*(D38+G38)*0.08345)^2),0))</f>
        <v>54</v>
      </c>
      <c r="U38" s="32" t="s">
        <v>747</v>
      </c>
    </row>
    <row r="39" customFormat="false" ht="15" hidden="false" customHeight="false" outlineLevel="0" collapsed="false">
      <c r="A39" s="32" t="s">
        <v>127</v>
      </c>
      <c r="B39" s="32" t="s">
        <v>179</v>
      </c>
      <c r="C39" s="32" t="s">
        <v>181</v>
      </c>
      <c r="D39" s="54" t="n">
        <v>344</v>
      </c>
      <c r="E39" s="54" t="n">
        <v>312</v>
      </c>
      <c r="F39" s="65" t="n">
        <f aca="false">IF(E39="","",D39-E39)</f>
        <v>32</v>
      </c>
      <c r="G39" s="54" t="n">
        <v>499</v>
      </c>
      <c r="H39" s="54" t="n">
        <v>511</v>
      </c>
      <c r="I39" s="65" t="n">
        <f aca="false">IF(H39="","",G39-H39)</f>
        <v>-12</v>
      </c>
      <c r="J39" s="55" t="n">
        <f aca="false">IF(OR(D39="",D39+G39=0),"",D39/(D39+G39))</f>
        <v>0.408066429418743</v>
      </c>
      <c r="K39" s="55" t="n">
        <f aca="false">IF(E39="","",E39/(E39+H39))</f>
        <v>0.37910085054678</v>
      </c>
      <c r="L39" s="66" t="n">
        <f aca="false">IF(OR(K39="",J39=""),"",(J39-K39)*100)</f>
        <v>2.89655788719625</v>
      </c>
      <c r="M39" s="36" t="n">
        <v>2.67524098781084</v>
      </c>
      <c r="N39" s="36" t="n">
        <v>0.964657942676335</v>
      </c>
      <c r="O39" s="36" t="n">
        <f aca="false">SQRT(M39^2+N39^2)</f>
        <v>2.84384937878778</v>
      </c>
      <c r="P39" s="55" t="n">
        <f aca="false">IF(J39="","",MAX(0,J39-1.96*O39/100))</f>
        <v>0.352326981594502</v>
      </c>
      <c r="Q39" s="55" t="n">
        <f aca="false">IF(J39="","",MIN(1,J39+1.96*O39/100))</f>
        <v>0.463805877242983</v>
      </c>
      <c r="R39" s="32" t="str">
        <f aca="false">IF(L39="","",IF(ABS(L39)&lt;=O39,"Yes","No"))</f>
        <v>No</v>
      </c>
      <c r="S39" s="32" t="str">
        <f aca="false">IF(L39="","",IF(ABS(L39)&lt;=1.96*O39,"Yes","No"))</f>
        <v>Yes</v>
      </c>
      <c r="T39" s="54" t="n">
        <f aca="false">IF(D39="","",ROUND(SQRT(((D39+G39)*O39/100)^2+(J39*(D39+G39)*0.09175)^2),0))</f>
        <v>40</v>
      </c>
      <c r="U39" s="32" t="s">
        <v>747</v>
      </c>
    </row>
    <row r="40" customFormat="false" ht="15" hidden="false" customHeight="false" outlineLevel="0" collapsed="false">
      <c r="A40" s="32" t="s">
        <v>127</v>
      </c>
      <c r="B40" s="32" t="s">
        <v>179</v>
      </c>
      <c r="C40" s="32" t="s">
        <v>182</v>
      </c>
      <c r="D40" s="54" t="n">
        <v>561</v>
      </c>
      <c r="E40" s="54" t="n">
        <v>478</v>
      </c>
      <c r="F40" s="65" t="n">
        <f aca="false">IF(E40="","",D40-E40)</f>
        <v>83</v>
      </c>
      <c r="G40" s="54" t="n">
        <v>782</v>
      </c>
      <c r="H40" s="54" t="n">
        <v>767</v>
      </c>
      <c r="I40" s="65" t="n">
        <f aca="false">IF(H40="","",G40-H40)</f>
        <v>15</v>
      </c>
      <c r="J40" s="55" t="n">
        <f aca="false">IF(OR(D40="",D40+G40=0),"",D40/(D40+G40))</f>
        <v>0.417721518987342</v>
      </c>
      <c r="K40" s="55" t="n">
        <f aca="false">IF(E40="","",E40/(E40+H40))</f>
        <v>0.383935742971888</v>
      </c>
      <c r="L40" s="66" t="n">
        <f aca="false">IF(OR(K40="",J40=""),"",(J40-K40)*100)</f>
        <v>3.37857760154542</v>
      </c>
      <c r="M40" s="36" t="n">
        <v>2.38128379760647</v>
      </c>
      <c r="N40" s="36" t="n">
        <v>0.964657942676335</v>
      </c>
      <c r="O40" s="36" t="n">
        <f aca="false">SQRT(M40^2+N40^2)</f>
        <v>2.56925620970576</v>
      </c>
      <c r="P40" s="55" t="n">
        <f aca="false">IF(J40="","",MAX(0,J40-1.96*O40/100))</f>
        <v>0.367364097277109</v>
      </c>
      <c r="Q40" s="55" t="n">
        <f aca="false">IF(J40="","",MIN(1,J40+1.96*O40/100))</f>
        <v>0.468078940697575</v>
      </c>
      <c r="R40" s="32" t="str">
        <f aca="false">IF(L40="","",IF(ABS(L40)&lt;=O40,"Yes","No"))</f>
        <v>No</v>
      </c>
      <c r="S40" s="32" t="str">
        <f aca="false">IF(L40="","",IF(ABS(L40)&lt;=1.96*O40,"Yes","No"))</f>
        <v>Yes</v>
      </c>
      <c r="T40" s="54" t="n">
        <f aca="false">IF(D40="","",ROUND(SQRT(((D40+G40)*O40/100)^2+(J40*(D40+G40)*0.08345)^2),0))</f>
        <v>58</v>
      </c>
      <c r="U40" s="32" t="s">
        <v>747</v>
      </c>
    </row>
    <row r="41" customFormat="false" ht="15" hidden="false" customHeight="false" outlineLevel="0" collapsed="false">
      <c r="A41" s="32" t="s">
        <v>127</v>
      </c>
      <c r="B41" s="32" t="s">
        <v>179</v>
      </c>
      <c r="C41" s="32" t="s">
        <v>183</v>
      </c>
      <c r="D41" s="54" t="n">
        <v>503</v>
      </c>
      <c r="E41" s="54" t="n">
        <v>380</v>
      </c>
      <c r="F41" s="65" t="n">
        <f aca="false">IF(E41="","",D41-E41)</f>
        <v>123</v>
      </c>
      <c r="G41" s="54" t="n">
        <v>850</v>
      </c>
      <c r="H41" s="54" t="n">
        <v>822</v>
      </c>
      <c r="I41" s="65" t="n">
        <f aca="false">IF(H41="","",G41-H41)</f>
        <v>28</v>
      </c>
      <c r="J41" s="55" t="n">
        <f aca="false">IF(OR(D41="",D41+G41=0),"",D41/(D41+G41))</f>
        <v>0.371766444937177</v>
      </c>
      <c r="K41" s="55" t="n">
        <f aca="false">IF(E41="","",E41/(E41+H41))</f>
        <v>0.316139767054909</v>
      </c>
      <c r="L41" s="66" t="n">
        <f aca="false">IF(OR(K41="",J41=""),"",(J41-K41)*100)</f>
        <v>5.56266778822682</v>
      </c>
      <c r="M41" s="36" t="n">
        <v>2.38128379760647</v>
      </c>
      <c r="N41" s="36" t="n">
        <v>0.964657942676335</v>
      </c>
      <c r="O41" s="36" t="n">
        <f aca="false">SQRT(M41^2+N41^2)</f>
        <v>2.56925620970576</v>
      </c>
      <c r="P41" s="55" t="n">
        <f aca="false">IF(J41="","",MAX(0,J41-1.96*O41/100))</f>
        <v>0.321409023226944</v>
      </c>
      <c r="Q41" s="55" t="n">
        <f aca="false">IF(J41="","",MIN(1,J41+1.96*O41/100))</f>
        <v>0.42212386664741</v>
      </c>
      <c r="R41" s="32" t="str">
        <f aca="false">IF(L41="","",IF(ABS(L41)&lt;=O41,"Yes","No"))</f>
        <v>No</v>
      </c>
      <c r="S41" s="32" t="str">
        <f aca="false">IF(L41="","",IF(ABS(L41)&lt;=1.96*O41,"Yes","No"))</f>
        <v>No</v>
      </c>
      <c r="T41" s="54" t="n">
        <f aca="false">IF(D41="","",ROUND(SQRT(((D41+G41)*O41/100)^2+(J41*(D41+G41)*0.08345)^2),0))</f>
        <v>55</v>
      </c>
      <c r="U41" s="32" t="s">
        <v>747</v>
      </c>
    </row>
    <row r="42" customFormat="false" ht="15" hidden="false" customHeight="false" outlineLevel="0" collapsed="false">
      <c r="A42" s="32" t="s">
        <v>127</v>
      </c>
      <c r="B42" s="32" t="s">
        <v>179</v>
      </c>
      <c r="C42" s="32" t="s">
        <v>184</v>
      </c>
      <c r="D42" s="54" t="n">
        <v>423</v>
      </c>
      <c r="E42" s="54" t="n">
        <v>366</v>
      </c>
      <c r="F42" s="65" t="n">
        <f aca="false">IF(E42="","",D42-E42)</f>
        <v>57</v>
      </c>
      <c r="G42" s="54" t="n">
        <v>689</v>
      </c>
      <c r="H42" s="54" t="n">
        <v>705</v>
      </c>
      <c r="I42" s="65" t="n">
        <f aca="false">IF(H42="","",G42-H42)</f>
        <v>-16</v>
      </c>
      <c r="J42" s="55" t="n">
        <f aca="false">IF(OR(D42="",D42+G42=0),"",D42/(D42+G42))</f>
        <v>0.380395683453237</v>
      </c>
      <c r="K42" s="55" t="n">
        <f aca="false">IF(E42="","",E42/(E42+H42))</f>
        <v>0.341736694677871</v>
      </c>
      <c r="L42" s="66" t="n">
        <f aca="false">IF(OR(K42="",J42=""),"",(J42-K42)*100)</f>
        <v>3.86589887753663</v>
      </c>
      <c r="M42" s="36" t="n">
        <v>2.67524098781084</v>
      </c>
      <c r="N42" s="36" t="n">
        <v>0.964657942676335</v>
      </c>
      <c r="O42" s="36" t="n">
        <f aca="false">SQRT(M42^2+N42^2)</f>
        <v>2.84384937878778</v>
      </c>
      <c r="P42" s="55" t="n">
        <f aca="false">IF(J42="","",MAX(0,J42-1.96*O42/100))</f>
        <v>0.324656235628997</v>
      </c>
      <c r="Q42" s="55" t="n">
        <f aca="false">IF(J42="","",MIN(1,J42+1.96*O42/100))</f>
        <v>0.436135131277478</v>
      </c>
      <c r="R42" s="32" t="str">
        <f aca="false">IF(L42="","",IF(ABS(L42)&lt;=O42,"Yes","No"))</f>
        <v>No</v>
      </c>
      <c r="S42" s="32" t="str">
        <f aca="false">IF(L42="","",IF(ABS(L42)&lt;=1.96*O42,"Yes","No"))</f>
        <v>Yes</v>
      </c>
      <c r="T42" s="54" t="n">
        <f aca="false">IF(D42="","",ROUND(SQRT(((D42+G42)*O42/100)^2+(J42*(D42+G42)*0.09175)^2),0))</f>
        <v>50</v>
      </c>
      <c r="U42" s="32" t="s">
        <v>747</v>
      </c>
    </row>
    <row r="43" customFormat="false" ht="15" hidden="false" customHeight="false" outlineLevel="0" collapsed="false">
      <c r="A43" s="32" t="s">
        <v>127</v>
      </c>
      <c r="B43" s="32" t="s">
        <v>185</v>
      </c>
      <c r="C43" s="32" t="s">
        <v>186</v>
      </c>
      <c r="D43" s="54" t="n">
        <v>227</v>
      </c>
      <c r="E43" s="54" t="n">
        <v>175</v>
      </c>
      <c r="F43" s="65" t="n">
        <f aca="false">IF(E43="","",D43-E43)</f>
        <v>52</v>
      </c>
      <c r="G43" s="54" t="n">
        <v>163</v>
      </c>
      <c r="H43" s="54" t="n">
        <v>208</v>
      </c>
      <c r="I43" s="65" t="n">
        <f aca="false">IF(H43="","",G43-H43)</f>
        <v>-45</v>
      </c>
      <c r="J43" s="55" t="n">
        <f aca="false">IF(OR(D43="",D43+G43=0),"",D43/(D43+G43))</f>
        <v>0.582051282051282</v>
      </c>
      <c r="K43" s="55" t="n">
        <f aca="false">IF(E43="","",E43/(E43+H43))</f>
        <v>0.456919060052219</v>
      </c>
      <c r="L43" s="66" t="n">
        <f aca="false">IF(OR(K43="",J43=""),"",(J43-K43)*100)</f>
        <v>12.5132221999063</v>
      </c>
      <c r="M43" s="36" t="n">
        <v>4.05128548979369</v>
      </c>
      <c r="N43" s="36" t="n">
        <v>0.964657942676335</v>
      </c>
      <c r="O43" s="36" t="n">
        <f aca="false">SQRT(M43^2+N43^2)</f>
        <v>4.16455028378592</v>
      </c>
      <c r="P43" s="55" t="n">
        <f aca="false">IF(J43="","",MAX(0,J43-1.96*O43/100))</f>
        <v>0.500426096489078</v>
      </c>
      <c r="Q43" s="55" t="n">
        <f aca="false">IF(J43="","",MIN(1,J43+1.96*O43/100))</f>
        <v>0.663676467613486</v>
      </c>
      <c r="R43" s="32" t="str">
        <f aca="false">IF(L43="","",IF(ABS(L43)&lt;=O43,"Yes","No"))</f>
        <v>No</v>
      </c>
      <c r="S43" s="32" t="str">
        <f aca="false">IF(L43="","",IF(ABS(L43)&lt;=1.96*O43,"Yes","No"))</f>
        <v>No</v>
      </c>
      <c r="T43" s="54" t="n">
        <f aca="false">IF(D43="","",ROUND(SQRT(((D43+G43)*O43/100)^2+(J43*(D43+G43)*0.15591)^2),0))</f>
        <v>39</v>
      </c>
      <c r="U43" s="32" t="s">
        <v>747</v>
      </c>
    </row>
    <row r="44" customFormat="false" ht="15" hidden="false" customHeight="false" outlineLevel="0" collapsed="false">
      <c r="A44" s="32" t="s">
        <v>127</v>
      </c>
      <c r="B44" s="32" t="s">
        <v>185</v>
      </c>
      <c r="C44" s="32" t="s">
        <v>187</v>
      </c>
      <c r="D44" s="54" t="n">
        <v>216</v>
      </c>
      <c r="E44" s="54" t="n">
        <v>181</v>
      </c>
      <c r="F44" s="65" t="n">
        <f aca="false">IF(E44="","",D44-E44)</f>
        <v>35</v>
      </c>
      <c r="G44" s="54" t="n">
        <v>171</v>
      </c>
      <c r="H44" s="54" t="n">
        <v>205</v>
      </c>
      <c r="I44" s="65" t="n">
        <f aca="false">IF(H44="","",G44-H44)</f>
        <v>-34</v>
      </c>
      <c r="J44" s="55" t="n">
        <f aca="false">IF(OR(D44="",D44+G44=0),"",D44/(D44+G44))</f>
        <v>0.558139534883721</v>
      </c>
      <c r="K44" s="55" t="n">
        <f aca="false">IF(E44="","",E44/(E44+H44))</f>
        <v>0.468911917098446</v>
      </c>
      <c r="L44" s="66" t="n">
        <f aca="false">IF(OR(K44="",J44=""),"",(J44-K44)*100)</f>
        <v>8.92276177852753</v>
      </c>
      <c r="M44" s="36" t="n">
        <v>4.05128548979369</v>
      </c>
      <c r="N44" s="36" t="n">
        <v>0.964657942676335</v>
      </c>
      <c r="O44" s="36" t="n">
        <f aca="false">SQRT(M44^2+N44^2)</f>
        <v>4.16455028378592</v>
      </c>
      <c r="P44" s="55" t="n">
        <f aca="false">IF(J44="","",MAX(0,J44-1.96*O44/100))</f>
        <v>0.476514349321517</v>
      </c>
      <c r="Q44" s="55" t="n">
        <f aca="false">IF(J44="","",MIN(1,J44+1.96*O44/100))</f>
        <v>0.639764720445925</v>
      </c>
      <c r="R44" s="32" t="str">
        <f aca="false">IF(L44="","",IF(ABS(L44)&lt;=O44,"Yes","No"))</f>
        <v>No</v>
      </c>
      <c r="S44" s="32" t="str">
        <f aca="false">IF(L44="","",IF(ABS(L44)&lt;=1.96*O44,"Yes","No"))</f>
        <v>No</v>
      </c>
      <c r="T44" s="54" t="n">
        <f aca="false">IF(D44="","",ROUND(SQRT(((D44+G44)*O44/100)^2+(J44*(D44+G44)*0.15591)^2),0))</f>
        <v>37</v>
      </c>
      <c r="U44" s="32" t="s">
        <v>747</v>
      </c>
    </row>
    <row r="45" customFormat="false" ht="15" hidden="false" customHeight="false" outlineLevel="0" collapsed="false">
      <c r="A45" s="32" t="s">
        <v>127</v>
      </c>
      <c r="B45" s="32" t="s">
        <v>185</v>
      </c>
      <c r="C45" s="32" t="s">
        <v>188</v>
      </c>
      <c r="D45" s="54" t="n">
        <v>122</v>
      </c>
      <c r="E45" s="54" t="n">
        <v>94</v>
      </c>
      <c r="F45" s="65" t="n">
        <f aca="false">IF(E45="","",D45-E45)</f>
        <v>28</v>
      </c>
      <c r="G45" s="54" t="n">
        <v>167</v>
      </c>
      <c r="H45" s="54" t="n">
        <v>206</v>
      </c>
      <c r="I45" s="65" t="n">
        <f aca="false">IF(H45="","",G45-H45)</f>
        <v>-39</v>
      </c>
      <c r="J45" s="55" t="n">
        <f aca="false">IF(OR(D45="",D45+G45=0),"",D45/(D45+G45))</f>
        <v>0.422145328719723</v>
      </c>
      <c r="K45" s="55" t="n">
        <f aca="false">IF(E45="","",E45/(E45+H45))</f>
        <v>0.313333333333333</v>
      </c>
      <c r="L45" s="66" t="n">
        <f aca="false">IF(OR(K45="",J45=""),"",(J45-K45)*100)</f>
        <v>10.881199538639</v>
      </c>
      <c r="M45" s="36" t="n">
        <v>4.05128548979369</v>
      </c>
      <c r="N45" s="36" t="n">
        <v>0.964657942676335</v>
      </c>
      <c r="O45" s="36" t="n">
        <f aca="false">SQRT(M45^2+N45^2)</f>
        <v>4.16455028378592</v>
      </c>
      <c r="P45" s="55" t="n">
        <f aca="false">IF(J45="","",MAX(0,J45-1.96*O45/100))</f>
        <v>0.340520143157519</v>
      </c>
      <c r="Q45" s="55" t="n">
        <f aca="false">IF(J45="","",MIN(1,J45+1.96*O45/100))</f>
        <v>0.503770514281927</v>
      </c>
      <c r="R45" s="32" t="str">
        <f aca="false">IF(L45="","",IF(ABS(L45)&lt;=O45,"Yes","No"))</f>
        <v>No</v>
      </c>
      <c r="S45" s="32" t="str">
        <f aca="false">IF(L45="","",IF(ABS(L45)&lt;=1.96*O45,"Yes","No"))</f>
        <v>No</v>
      </c>
      <c r="T45" s="54" t="n">
        <f aca="false">IF(D45="","",ROUND(SQRT(((D45+G45)*O45/100)^2+(J45*(D45+G45)*0.15591)^2),0))</f>
        <v>23</v>
      </c>
      <c r="U45" s="32" t="s">
        <v>747</v>
      </c>
    </row>
    <row r="46" customFormat="false" ht="15" hidden="false" customHeight="false" outlineLevel="0" collapsed="false">
      <c r="A46" s="32" t="s">
        <v>127</v>
      </c>
      <c r="B46" s="32" t="s">
        <v>185</v>
      </c>
      <c r="C46" s="32" t="s">
        <v>189</v>
      </c>
      <c r="D46" s="54" t="n">
        <v>239</v>
      </c>
      <c r="E46" s="54" t="n">
        <v>170</v>
      </c>
      <c r="F46" s="65" t="n">
        <f aca="false">IF(E46="","",D46-E46)</f>
        <v>69</v>
      </c>
      <c r="G46" s="54" t="n">
        <v>256</v>
      </c>
      <c r="H46" s="54" t="n">
        <v>298</v>
      </c>
      <c r="I46" s="65" t="n">
        <f aca="false">IF(H46="","",G46-H46)</f>
        <v>-42</v>
      </c>
      <c r="J46" s="55" t="n">
        <f aca="false">IF(OR(D46="",D46+G46=0),"",D46/(D46+G46))</f>
        <v>0.482828282828283</v>
      </c>
      <c r="K46" s="55" t="n">
        <f aca="false">IF(E46="","",E46/(E46+H46))</f>
        <v>0.363247863247863</v>
      </c>
      <c r="L46" s="66" t="n">
        <f aca="false">IF(OR(K46="",J46=""),"",(J46-K46)*100)</f>
        <v>11.958041958042</v>
      </c>
      <c r="M46" s="36" t="n">
        <v>4.05128548979369</v>
      </c>
      <c r="N46" s="36" t="n">
        <v>0.964657942676335</v>
      </c>
      <c r="O46" s="36" t="n">
        <f aca="false">SQRT(M46^2+N46^2)</f>
        <v>4.16455028378592</v>
      </c>
      <c r="P46" s="55" t="n">
        <f aca="false">IF(J46="","",MAX(0,J46-1.96*O46/100))</f>
        <v>0.401203097266079</v>
      </c>
      <c r="Q46" s="55" t="n">
        <f aca="false">IF(J46="","",MIN(1,J46+1.96*O46/100))</f>
        <v>0.564453468390487</v>
      </c>
      <c r="R46" s="32" t="str">
        <f aca="false">IF(L46="","",IF(ABS(L46)&lt;=O46,"Yes","No"))</f>
        <v>No</v>
      </c>
      <c r="S46" s="32" t="str">
        <f aca="false">IF(L46="","",IF(ABS(L46)&lt;=1.96*O46,"Yes","No"))</f>
        <v>No</v>
      </c>
      <c r="T46" s="54" t="n">
        <f aca="false">IF(D46="","",ROUND(SQRT(((D46+G46)*O46/100)^2+(J46*(D46+G46)*0.15591)^2),0))</f>
        <v>43</v>
      </c>
      <c r="U46" s="32" t="s">
        <v>747</v>
      </c>
    </row>
    <row r="47" customFormat="false" ht="15" hidden="false" customHeight="false" outlineLevel="0" collapsed="false">
      <c r="A47" s="32" t="s">
        <v>127</v>
      </c>
      <c r="B47" s="32" t="s">
        <v>190</v>
      </c>
      <c r="C47" s="32" t="s">
        <v>191</v>
      </c>
      <c r="D47" s="54" t="n">
        <v>307</v>
      </c>
      <c r="E47" s="54" t="n">
        <v>255</v>
      </c>
      <c r="F47" s="65" t="n">
        <f aca="false">IF(E47="","",D47-E47)</f>
        <v>52</v>
      </c>
      <c r="G47" s="54" t="n">
        <v>580</v>
      </c>
      <c r="H47" s="54" t="n">
        <v>611</v>
      </c>
      <c r="I47" s="65" t="n">
        <f aca="false">IF(H47="","",G47-H47)</f>
        <v>-31</v>
      </c>
      <c r="J47" s="55" t="n">
        <f aca="false">IF(OR(D47="",D47+G47=0),"",D47/(D47+G47))</f>
        <v>0.346110484780158</v>
      </c>
      <c r="K47" s="55" t="n">
        <f aca="false">IF(E47="","",E47/(E47+H47))</f>
        <v>0.29445727482679</v>
      </c>
      <c r="L47" s="66" t="n">
        <f aca="false">IF(OR(K47="",J47=""),"",(J47-K47)*100)</f>
        <v>5.1653209953368</v>
      </c>
      <c r="M47" s="36" t="n">
        <v>2.67524098781084</v>
      </c>
      <c r="N47" s="36" t="n">
        <v>0.964657942676335</v>
      </c>
      <c r="O47" s="36" t="n">
        <f aca="false">SQRT(M47^2+N47^2)</f>
        <v>2.84384937878778</v>
      </c>
      <c r="P47" s="55" t="n">
        <f aca="false">IF(J47="","",MAX(0,J47-1.96*O47/100))</f>
        <v>0.290371036955917</v>
      </c>
      <c r="Q47" s="55" t="n">
        <f aca="false">IF(J47="","",MIN(1,J47+1.96*O47/100))</f>
        <v>0.401849932604398</v>
      </c>
      <c r="R47" s="32" t="str">
        <f aca="false">IF(L47="","",IF(ABS(L47)&lt;=O47,"Yes","No"))</f>
        <v>No</v>
      </c>
      <c r="S47" s="32" t="str">
        <f aca="false">IF(L47="","",IF(ABS(L47)&lt;=1.96*O47,"Yes","No"))</f>
        <v>Yes</v>
      </c>
      <c r="T47" s="54" t="n">
        <f aca="false">IF(D47="","",ROUND(SQRT(((D47+G47)*O47/100)^2+(J47*(D47+G47)*0.09175)^2),0))</f>
        <v>38</v>
      </c>
      <c r="U47" s="32" t="s">
        <v>747</v>
      </c>
    </row>
    <row r="48" customFormat="false" ht="15" hidden="false" customHeight="false" outlineLevel="0" collapsed="false">
      <c r="A48" s="32" t="s">
        <v>127</v>
      </c>
      <c r="B48" s="32" t="s">
        <v>190</v>
      </c>
      <c r="C48" s="32" t="s">
        <v>192</v>
      </c>
      <c r="D48" s="54" t="n">
        <v>328</v>
      </c>
      <c r="E48" s="54" t="n">
        <v>229</v>
      </c>
      <c r="F48" s="65" t="n">
        <f aca="false">IF(E48="","",D48-E48)</f>
        <v>99</v>
      </c>
      <c r="G48" s="54" t="n">
        <v>642</v>
      </c>
      <c r="H48" s="54" t="n">
        <v>679</v>
      </c>
      <c r="I48" s="65" t="n">
        <f aca="false">IF(H48="","",G48-H48)</f>
        <v>-37</v>
      </c>
      <c r="J48" s="55" t="n">
        <f aca="false">IF(OR(D48="",D48+G48=0),"",D48/(D48+G48))</f>
        <v>0.338144329896907</v>
      </c>
      <c r="K48" s="55" t="n">
        <f aca="false">IF(E48="","",E48/(E48+H48))</f>
        <v>0.252202643171806</v>
      </c>
      <c r="L48" s="66" t="n">
        <f aca="false">IF(OR(K48="",J48=""),"",(J48-K48)*100)</f>
        <v>8.5941686725101</v>
      </c>
      <c r="M48" s="36" t="n">
        <v>2.67524098781084</v>
      </c>
      <c r="N48" s="36" t="n">
        <v>0.964657942676335</v>
      </c>
      <c r="O48" s="36" t="n">
        <f aca="false">SQRT(M48^2+N48^2)</f>
        <v>2.84384937878778</v>
      </c>
      <c r="P48" s="55" t="n">
        <f aca="false">IF(J48="","",MAX(0,J48-1.96*O48/100))</f>
        <v>0.282404882072667</v>
      </c>
      <c r="Q48" s="55" t="n">
        <f aca="false">IF(J48="","",MIN(1,J48+1.96*O48/100))</f>
        <v>0.393883777721148</v>
      </c>
      <c r="R48" s="32" t="str">
        <f aca="false">IF(L48="","",IF(ABS(L48)&lt;=O48,"Yes","No"))</f>
        <v>No</v>
      </c>
      <c r="S48" s="32" t="str">
        <f aca="false">IF(L48="","",IF(ABS(L48)&lt;=1.96*O48,"Yes","No"))</f>
        <v>No</v>
      </c>
      <c r="T48" s="54" t="n">
        <f aca="false">IF(D48="","",ROUND(SQRT(((D48+G48)*O48/100)^2+(J48*(D48+G48)*0.09175)^2),0))</f>
        <v>41</v>
      </c>
      <c r="U48" s="32" t="s">
        <v>747</v>
      </c>
    </row>
    <row r="49" customFormat="false" ht="15" hidden="false" customHeight="false" outlineLevel="0" collapsed="false">
      <c r="A49" s="32" t="s">
        <v>127</v>
      </c>
      <c r="B49" s="32" t="s">
        <v>190</v>
      </c>
      <c r="C49" s="32" t="s">
        <v>193</v>
      </c>
      <c r="D49" s="54" t="n">
        <v>295</v>
      </c>
      <c r="E49" s="54" t="n">
        <v>239</v>
      </c>
      <c r="F49" s="65" t="n">
        <f aca="false">IF(E49="","",D49-E49)</f>
        <v>56</v>
      </c>
      <c r="G49" s="54" t="n">
        <v>552</v>
      </c>
      <c r="H49" s="54" t="n">
        <v>602</v>
      </c>
      <c r="I49" s="65" t="n">
        <f aca="false">IF(H49="","",G49-H49)</f>
        <v>-50</v>
      </c>
      <c r="J49" s="55" t="n">
        <f aca="false">IF(OR(D49="",D49+G49=0),"",D49/(D49+G49))</f>
        <v>0.348288075560803</v>
      </c>
      <c r="K49" s="55" t="n">
        <f aca="false">IF(E49="","",E49/(E49+H49))</f>
        <v>0.284185493460166</v>
      </c>
      <c r="L49" s="66" t="n">
        <f aca="false">IF(OR(K49="",J49=""),"",(J49-K49)*100)</f>
        <v>6.41025821006364</v>
      </c>
      <c r="M49" s="36" t="n">
        <v>2.67524098781084</v>
      </c>
      <c r="N49" s="36" t="n">
        <v>0.964657942676335</v>
      </c>
      <c r="O49" s="36" t="n">
        <f aca="false">SQRT(M49^2+N49^2)</f>
        <v>2.84384937878778</v>
      </c>
      <c r="P49" s="55" t="n">
        <f aca="false">IF(J49="","",MAX(0,J49-1.96*O49/100))</f>
        <v>0.292548627736562</v>
      </c>
      <c r="Q49" s="55" t="n">
        <f aca="false">IF(J49="","",MIN(1,J49+1.96*O49/100))</f>
        <v>0.404027523385043</v>
      </c>
      <c r="R49" s="32" t="str">
        <f aca="false">IF(L49="","",IF(ABS(L49)&lt;=O49,"Yes","No"))</f>
        <v>No</v>
      </c>
      <c r="S49" s="32" t="str">
        <f aca="false">IF(L49="","",IF(ABS(L49)&lt;=1.96*O49,"Yes","No"))</f>
        <v>No</v>
      </c>
      <c r="T49" s="54" t="n">
        <f aca="false">IF(D49="","",ROUND(SQRT(((D49+G49)*O49/100)^2+(J49*(D49+G49)*0.09175)^2),0))</f>
        <v>36</v>
      </c>
      <c r="U49" s="32" t="s">
        <v>747</v>
      </c>
    </row>
    <row r="50" customFormat="false" ht="15" hidden="false" customHeight="false" outlineLevel="0" collapsed="false">
      <c r="A50" s="32" t="s">
        <v>127</v>
      </c>
      <c r="B50" s="32" t="s">
        <v>194</v>
      </c>
      <c r="C50" s="32" t="s">
        <v>195</v>
      </c>
      <c r="D50" s="54" t="n">
        <v>269</v>
      </c>
      <c r="E50" s="54" t="n">
        <v>223</v>
      </c>
      <c r="F50" s="65" t="n">
        <f aca="false">IF(E50="","",D50-E50)</f>
        <v>46</v>
      </c>
      <c r="G50" s="54" t="n">
        <v>550</v>
      </c>
      <c r="H50" s="54" t="n">
        <v>610</v>
      </c>
      <c r="I50" s="65" t="n">
        <f aca="false">IF(H50="","",G50-H50)</f>
        <v>-60</v>
      </c>
      <c r="J50" s="55" t="n">
        <f aca="false">IF(OR(D50="",D50+G50=0),"",D50/(D50+G50))</f>
        <v>0.328449328449328</v>
      </c>
      <c r="K50" s="55" t="n">
        <f aca="false">IF(E50="","",E50/(E50+H50))</f>
        <v>0.267707082833133</v>
      </c>
      <c r="L50" s="66" t="n">
        <f aca="false">IF(OR(K50="",J50=""),"",(J50-K50)*100)</f>
        <v>6.07422456161952</v>
      </c>
      <c r="M50" s="36" t="n">
        <v>2.67524098781084</v>
      </c>
      <c r="N50" s="36" t="n">
        <v>0.964657942676335</v>
      </c>
      <c r="O50" s="36" t="n">
        <f aca="false">SQRT(M50^2+N50^2)</f>
        <v>2.84384937878778</v>
      </c>
      <c r="P50" s="55" t="n">
        <f aca="false">IF(J50="","",MAX(0,J50-1.96*O50/100))</f>
        <v>0.272709880625088</v>
      </c>
      <c r="Q50" s="55" t="n">
        <f aca="false">IF(J50="","",MIN(1,J50+1.96*O50/100))</f>
        <v>0.384188776273569</v>
      </c>
      <c r="R50" s="32" t="str">
        <f aca="false">IF(L50="","",IF(ABS(L50)&lt;=O50,"Yes","No"))</f>
        <v>No</v>
      </c>
      <c r="S50" s="32" t="str">
        <f aca="false">IF(L50="","",IF(ABS(L50)&lt;=1.96*O50,"Yes","No"))</f>
        <v>No</v>
      </c>
      <c r="T50" s="54" t="n">
        <f aca="false">IF(D50="","",ROUND(SQRT(((D50+G50)*O50/100)^2+(J50*(D50+G50)*0.09175)^2),0))</f>
        <v>34</v>
      </c>
      <c r="U50" s="32" t="s">
        <v>747</v>
      </c>
    </row>
    <row r="51" customFormat="false" ht="15" hidden="false" customHeight="false" outlineLevel="0" collapsed="false">
      <c r="A51" s="32" t="s">
        <v>127</v>
      </c>
      <c r="B51" s="32" t="s">
        <v>194</v>
      </c>
      <c r="C51" s="32" t="s">
        <v>196</v>
      </c>
      <c r="D51" s="54" t="n">
        <v>125</v>
      </c>
      <c r="E51" s="54" t="n">
        <v>100</v>
      </c>
      <c r="F51" s="65" t="n">
        <f aca="false">IF(E51="","",D51-E51)</f>
        <v>25</v>
      </c>
      <c r="G51" s="54" t="n">
        <v>262</v>
      </c>
      <c r="H51" s="54" t="n">
        <v>288</v>
      </c>
      <c r="I51" s="65" t="n">
        <f aca="false">IF(H51="","",G51-H51)</f>
        <v>-26</v>
      </c>
      <c r="J51" s="55" t="n">
        <f aca="false">IF(OR(D51="",D51+G51=0),"",D51/(D51+G51))</f>
        <v>0.322997416020672</v>
      </c>
      <c r="K51" s="55" t="n">
        <f aca="false">IF(E51="","",E51/(E51+H51))</f>
        <v>0.257731958762887</v>
      </c>
      <c r="L51" s="66" t="n">
        <f aca="false">IF(OR(K51="",J51=""),"",(J51-K51)*100)</f>
        <v>6.52654572577853</v>
      </c>
      <c r="M51" s="36" t="n">
        <v>4.05128548979369</v>
      </c>
      <c r="N51" s="36" t="n">
        <v>0.964657942676335</v>
      </c>
      <c r="O51" s="36" t="n">
        <f aca="false">SQRT(M51^2+N51^2)</f>
        <v>4.16455028378592</v>
      </c>
      <c r="P51" s="55" t="n">
        <f aca="false">IF(J51="","",MAX(0,J51-1.96*O51/100))</f>
        <v>0.241372230458468</v>
      </c>
      <c r="Q51" s="55" t="n">
        <f aca="false">IF(J51="","",MIN(1,J51+1.96*O51/100))</f>
        <v>0.404622601582876</v>
      </c>
      <c r="R51" s="32" t="str">
        <f aca="false">IF(L51="","",IF(ABS(L51)&lt;=O51,"Yes","No"))</f>
        <v>No</v>
      </c>
      <c r="S51" s="32" t="str">
        <f aca="false">IF(L51="","",IF(ABS(L51)&lt;=1.96*O51,"Yes","No"))</f>
        <v>Yes</v>
      </c>
      <c r="T51" s="54" t="n">
        <f aca="false">IF(D51="","",ROUND(SQRT(((D51+G51)*O51/100)^2+(J51*(D51+G51)*0.15591)^2),0))</f>
        <v>25</v>
      </c>
      <c r="U51" s="32" t="s">
        <v>747</v>
      </c>
    </row>
    <row r="52" customFormat="false" ht="15" hidden="false" customHeight="false" outlineLevel="0" collapsed="false">
      <c r="A52" s="32" t="s">
        <v>127</v>
      </c>
      <c r="B52" s="32" t="s">
        <v>197</v>
      </c>
      <c r="C52" s="32" t="s">
        <v>197</v>
      </c>
      <c r="D52" s="54" t="n">
        <v>78</v>
      </c>
      <c r="E52" s="54" t="n">
        <v>62</v>
      </c>
      <c r="F52" s="65" t="n">
        <f aca="false">IF(E52="","",D52-E52)</f>
        <v>16</v>
      </c>
      <c r="G52" s="54" t="n">
        <v>84</v>
      </c>
      <c r="H52" s="54" t="n">
        <v>91</v>
      </c>
      <c r="I52" s="65" t="n">
        <f aca="false">IF(H52="","",G52-H52)</f>
        <v>-7</v>
      </c>
      <c r="J52" s="55" t="n">
        <f aca="false">IF(OR(D52="",D52+G52=0),"",D52/(D52+G52))</f>
        <v>0.481481481481481</v>
      </c>
      <c r="K52" s="55" t="n">
        <f aca="false">IF(E52="","",E52/(E52+H52))</f>
        <v>0.405228758169935</v>
      </c>
      <c r="L52" s="66" t="n">
        <f aca="false">IF(OR(K52="",J52=""),"",(J52-K52)*100)</f>
        <v>7.62527233115468</v>
      </c>
      <c r="M52" s="36" t="n">
        <v>4.05128548979369</v>
      </c>
      <c r="N52" s="36" t="n">
        <v>0.964657942676335</v>
      </c>
      <c r="O52" s="36" t="n">
        <f aca="false">SQRT(M52^2+N52^2)</f>
        <v>4.16455028378592</v>
      </c>
      <c r="P52" s="55" t="n">
        <f aca="false">IF(J52="","",MAX(0,J52-1.96*O52/100))</f>
        <v>0.399856295919277</v>
      </c>
      <c r="Q52" s="55" t="n">
        <f aca="false">IF(J52="","",MIN(1,J52+1.96*O52/100))</f>
        <v>0.563106667043686</v>
      </c>
      <c r="R52" s="32" t="str">
        <f aca="false">IF(L52="","",IF(ABS(L52)&lt;=O52,"Yes","No"))</f>
        <v>No</v>
      </c>
      <c r="S52" s="32" t="str">
        <f aca="false">IF(L52="","",IF(ABS(L52)&lt;=1.96*O52,"Yes","No"))</f>
        <v>Yes</v>
      </c>
      <c r="T52" s="54" t="n">
        <f aca="false">IF(D52="","",ROUND(SQRT(((D52+G52)*O52/100)^2+(J52*(D52+G52)*0.15591)^2),0))</f>
        <v>14</v>
      </c>
      <c r="U52" s="32" t="s">
        <v>747</v>
      </c>
    </row>
    <row r="53" customFormat="false" ht="15" hidden="false" customHeight="false" outlineLevel="0" collapsed="false">
      <c r="A53" s="32" t="s">
        <v>198</v>
      </c>
      <c r="B53" s="32" t="s">
        <v>199</v>
      </c>
      <c r="C53" s="32" t="s">
        <v>199</v>
      </c>
      <c r="D53" s="54" t="n">
        <v>697</v>
      </c>
      <c r="E53" s="54" t="n">
        <v>646</v>
      </c>
      <c r="F53" s="65" t="n">
        <f aca="false">IF(E53="","",D53-E53)</f>
        <v>51</v>
      </c>
      <c r="G53" s="54" t="n">
        <v>636</v>
      </c>
      <c r="H53" s="54" t="n">
        <v>738</v>
      </c>
      <c r="I53" s="65" t="n">
        <f aca="false">IF(H53="","",G53-H53)</f>
        <v>-102</v>
      </c>
      <c r="J53" s="55" t="n">
        <f aca="false">IF(OR(D53="",D53+G53=0),"",D53/(D53+G53))</f>
        <v>0.522880720180045</v>
      </c>
      <c r="K53" s="55" t="n">
        <f aca="false">IF(E53="","",E53/(E53+H53))</f>
        <v>0.466763005780347</v>
      </c>
      <c r="L53" s="66" t="n">
        <f aca="false">IF(OR(K53="",J53=""),"",(J53-K53)*100)</f>
        <v>5.61177143996983</v>
      </c>
      <c r="M53" s="36" t="n">
        <v>2.38128379760647</v>
      </c>
      <c r="N53" s="36" t="n">
        <v>0.964657942676335</v>
      </c>
      <c r="O53" s="36" t="n">
        <f aca="false">SQRT(M53^2+N53^2)</f>
        <v>2.56925620970576</v>
      </c>
      <c r="P53" s="55" t="n">
        <f aca="false">IF(J53="","",MAX(0,J53-1.96*O53/100))</f>
        <v>0.472523298469812</v>
      </c>
      <c r="Q53" s="55" t="n">
        <f aca="false">IF(J53="","",MIN(1,J53+1.96*O53/100))</f>
        <v>0.573238141890278</v>
      </c>
      <c r="R53" s="32" t="str">
        <f aca="false">IF(L53="","",IF(ABS(L53)&lt;=O53,"Yes","No"))</f>
        <v>No</v>
      </c>
      <c r="S53" s="32" t="str">
        <f aca="false">IF(L53="","",IF(ABS(L53)&lt;=1.96*O53,"Yes","No"))</f>
        <v>No</v>
      </c>
      <c r="T53" s="54" t="n">
        <f aca="false">IF(D53="","",ROUND(SQRT(((D53+G53)*O53/100)^2+(J53*(D53+G53)*0.08345)^2),0))</f>
        <v>67</v>
      </c>
      <c r="U53" s="32"/>
    </row>
    <row r="54" customFormat="false" ht="15" hidden="false" customHeight="false" outlineLevel="0" collapsed="false">
      <c r="A54" s="32" t="s">
        <v>198</v>
      </c>
      <c r="B54" s="32" t="s">
        <v>200</v>
      </c>
      <c r="C54" s="32" t="s">
        <v>201</v>
      </c>
      <c r="D54" s="54" t="n">
        <v>454</v>
      </c>
      <c r="E54" s="54" t="n">
        <v>529</v>
      </c>
      <c r="F54" s="65" t="n">
        <f aca="false">IF(E54="","",D54-E54)</f>
        <v>-75</v>
      </c>
      <c r="G54" s="54" t="n">
        <v>121</v>
      </c>
      <c r="H54" s="54" t="n">
        <v>144</v>
      </c>
      <c r="I54" s="65" t="n">
        <f aca="false">IF(H54="","",G54-H54)</f>
        <v>-23</v>
      </c>
      <c r="J54" s="55" t="n">
        <f aca="false">IF(OR(D54="",D54+G54=0),"",D54/(D54+G54))</f>
        <v>0.789565217391304</v>
      </c>
      <c r="K54" s="55" t="n">
        <f aca="false">IF(E54="","",E54/(E54+H54))</f>
        <v>0.786032689450223</v>
      </c>
      <c r="L54" s="66" t="n">
        <f aca="false">IF(OR(K54="",J54=""),"",(J54-K54)*100)</f>
        <v>0.35325279410815</v>
      </c>
      <c r="M54" s="36" t="n">
        <v>4.05128548979369</v>
      </c>
      <c r="N54" s="36" t="n">
        <v>0.964657942676335</v>
      </c>
      <c r="O54" s="36" t="n">
        <f aca="false">SQRT(M54^2+N54^2)</f>
        <v>4.16455028378592</v>
      </c>
      <c r="P54" s="55" t="n">
        <f aca="false">IF(J54="","",MAX(0,J54-1.96*O54/100))</f>
        <v>0.7079400318291</v>
      </c>
      <c r="Q54" s="55" t="n">
        <f aca="false">IF(J54="","",MIN(1,J54+1.96*O54/100))</f>
        <v>0.871190402953509</v>
      </c>
      <c r="R54" s="32" t="str">
        <f aca="false">IF(L54="","",IF(ABS(L54)&lt;=O54,"Yes","No"))</f>
        <v>Yes</v>
      </c>
      <c r="S54" s="32" t="str">
        <f aca="false">IF(L54="","",IF(ABS(L54)&lt;=1.96*O54,"Yes","No"))</f>
        <v>Yes</v>
      </c>
      <c r="T54" s="54" t="n">
        <f aca="false">IF(D54="","",ROUND(SQRT(((D54+G54)*O54/100)^2+(J54*(D54+G54)*0.15591)^2),0))</f>
        <v>75</v>
      </c>
      <c r="U54" s="32"/>
    </row>
    <row r="55" customFormat="false" ht="15" hidden="false" customHeight="false" outlineLevel="0" collapsed="false">
      <c r="A55" s="32" t="s">
        <v>198</v>
      </c>
      <c r="B55" s="32" t="s">
        <v>200</v>
      </c>
      <c r="C55" s="32" t="s">
        <v>202</v>
      </c>
      <c r="D55" s="54" t="n">
        <v>410</v>
      </c>
      <c r="E55" s="54" t="n">
        <v>370</v>
      </c>
      <c r="F55" s="65" t="n">
        <f aca="false">IF(E55="","",D55-E55)</f>
        <v>40</v>
      </c>
      <c r="G55" s="54" t="n">
        <v>125</v>
      </c>
      <c r="H55" s="54" t="n">
        <v>139</v>
      </c>
      <c r="I55" s="65" t="n">
        <f aca="false">IF(H55="","",G55-H55)</f>
        <v>-14</v>
      </c>
      <c r="J55" s="55" t="n">
        <f aca="false">IF(OR(D55="",D55+G55=0),"",D55/(D55+G55))</f>
        <v>0.766355140186916</v>
      </c>
      <c r="K55" s="55" t="n">
        <f aca="false">IF(E55="","",E55/(E55+H55))</f>
        <v>0.726915520628684</v>
      </c>
      <c r="L55" s="66" t="n">
        <f aca="false">IF(OR(K55="",J55=""),"",(J55-K55)*100)</f>
        <v>3.94396195582322</v>
      </c>
      <c r="M55" s="36" t="n">
        <v>4.05128548979369</v>
      </c>
      <c r="N55" s="36" t="n">
        <v>0.964657942676335</v>
      </c>
      <c r="O55" s="36" t="n">
        <f aca="false">SQRT(M55^2+N55^2)</f>
        <v>4.16455028378592</v>
      </c>
      <c r="P55" s="55" t="n">
        <f aca="false">IF(J55="","",MAX(0,J55-1.96*O55/100))</f>
        <v>0.684729954624712</v>
      </c>
      <c r="Q55" s="55" t="n">
        <f aca="false">IF(J55="","",MIN(1,J55+1.96*O55/100))</f>
        <v>0.84798032574912</v>
      </c>
      <c r="R55" s="32" t="str">
        <f aca="false">IF(L55="","",IF(ABS(L55)&lt;=O55,"Yes","No"))</f>
        <v>Yes</v>
      </c>
      <c r="S55" s="32" t="str">
        <f aca="false">IF(L55="","",IF(ABS(L55)&lt;=1.96*O55,"Yes","No"))</f>
        <v>Yes</v>
      </c>
      <c r="T55" s="54" t="n">
        <f aca="false">IF(D55="","",ROUND(SQRT(((D55+G55)*O55/100)^2+(J55*(D55+G55)*0.15591)^2),0))</f>
        <v>68</v>
      </c>
      <c r="U55" s="32"/>
    </row>
    <row r="56" customFormat="false" ht="15" hidden="false" customHeight="false" outlineLevel="0" collapsed="false">
      <c r="A56" s="32" t="s">
        <v>198</v>
      </c>
      <c r="B56" s="32" t="s">
        <v>200</v>
      </c>
      <c r="C56" s="32" t="s">
        <v>203</v>
      </c>
      <c r="D56" s="54" t="n">
        <v>398</v>
      </c>
      <c r="E56" s="54" t="n">
        <v>401</v>
      </c>
      <c r="F56" s="65" t="n">
        <f aca="false">IF(E56="","",D56-E56)</f>
        <v>-3</v>
      </c>
      <c r="G56" s="54" t="n">
        <v>100</v>
      </c>
      <c r="H56" s="54" t="n">
        <v>117</v>
      </c>
      <c r="I56" s="65" t="n">
        <f aca="false">IF(H56="","",G56-H56)</f>
        <v>-17</v>
      </c>
      <c r="J56" s="55" t="n">
        <f aca="false">IF(OR(D56="",D56+G56=0),"",D56/(D56+G56))</f>
        <v>0.799196787148594</v>
      </c>
      <c r="K56" s="55" t="n">
        <f aca="false">IF(E56="","",E56/(E56+H56))</f>
        <v>0.774131274131274</v>
      </c>
      <c r="L56" s="66" t="n">
        <f aca="false">IF(OR(K56="",J56=""),"",(J56-K56)*100)</f>
        <v>2.50655130173202</v>
      </c>
      <c r="M56" s="36" t="n">
        <v>4.05128548979369</v>
      </c>
      <c r="N56" s="36" t="n">
        <v>0.964657942676335</v>
      </c>
      <c r="O56" s="36" t="n">
        <f aca="false">SQRT(M56^2+N56^2)</f>
        <v>4.16455028378592</v>
      </c>
      <c r="P56" s="55" t="n">
        <f aca="false">IF(J56="","",MAX(0,J56-1.96*O56/100))</f>
        <v>0.71757160158639</v>
      </c>
      <c r="Q56" s="55" t="n">
        <f aca="false">IF(J56="","",MIN(1,J56+1.96*O56/100))</f>
        <v>0.880821972710798</v>
      </c>
      <c r="R56" s="32" t="str">
        <f aca="false">IF(L56="","",IF(ABS(L56)&lt;=O56,"Yes","No"))</f>
        <v>Yes</v>
      </c>
      <c r="S56" s="32" t="str">
        <f aca="false">IF(L56="","",IF(ABS(L56)&lt;=1.96*O56,"Yes","No"))</f>
        <v>Yes</v>
      </c>
      <c r="T56" s="54" t="n">
        <f aca="false">IF(D56="","",ROUND(SQRT(((D56+G56)*O56/100)^2+(J56*(D56+G56)*0.15591)^2),0))</f>
        <v>65</v>
      </c>
      <c r="U56" s="32"/>
    </row>
    <row r="57" customFormat="false" ht="15" hidden="false" customHeight="false" outlineLevel="0" collapsed="false">
      <c r="A57" s="32" t="s">
        <v>198</v>
      </c>
      <c r="B57" s="32" t="s">
        <v>200</v>
      </c>
      <c r="C57" s="32" t="s">
        <v>204</v>
      </c>
      <c r="D57" s="54" t="n">
        <v>342</v>
      </c>
      <c r="E57" s="54" t="n">
        <v>341</v>
      </c>
      <c r="F57" s="65" t="n">
        <f aca="false">IF(E57="","",D57-E57)</f>
        <v>1</v>
      </c>
      <c r="G57" s="54" t="n">
        <v>116</v>
      </c>
      <c r="H57" s="54" t="n">
        <v>128</v>
      </c>
      <c r="I57" s="65" t="n">
        <f aca="false">IF(H57="","",G57-H57)</f>
        <v>-12</v>
      </c>
      <c r="J57" s="55" t="n">
        <f aca="false">IF(OR(D57="",D57+G57=0),"",D57/(D57+G57))</f>
        <v>0.746724890829694</v>
      </c>
      <c r="K57" s="55" t="n">
        <f aca="false">IF(E57="","",E57/(E57+H57))</f>
        <v>0.727078891257996</v>
      </c>
      <c r="L57" s="66" t="n">
        <f aca="false">IF(OR(K57="",J57=""),"",(J57-K57)*100)</f>
        <v>1.96459995716985</v>
      </c>
      <c r="M57" s="36" t="n">
        <v>4.05128548979369</v>
      </c>
      <c r="N57" s="36" t="n">
        <v>0.964657942676335</v>
      </c>
      <c r="O57" s="36" t="n">
        <f aca="false">SQRT(M57^2+N57^2)</f>
        <v>4.16455028378592</v>
      </c>
      <c r="P57" s="55" t="n">
        <f aca="false">IF(J57="","",MAX(0,J57-1.96*O57/100))</f>
        <v>0.66509970526749</v>
      </c>
      <c r="Q57" s="55" t="n">
        <f aca="false">IF(J57="","",MIN(1,J57+1.96*O57/100))</f>
        <v>0.828350076391898</v>
      </c>
      <c r="R57" s="32" t="str">
        <f aca="false">IF(L57="","",IF(ABS(L57)&lt;=O57,"Yes","No"))</f>
        <v>Yes</v>
      </c>
      <c r="S57" s="32" t="str">
        <f aca="false">IF(L57="","",IF(ABS(L57)&lt;=1.96*O57,"Yes","No"))</f>
        <v>Yes</v>
      </c>
      <c r="T57" s="54" t="n">
        <f aca="false">IF(D57="","",ROUND(SQRT(((D57+G57)*O57/100)^2+(J57*(D57+G57)*0.15591)^2),0))</f>
        <v>57</v>
      </c>
      <c r="U57" s="32"/>
    </row>
    <row r="58" customFormat="false" ht="15" hidden="false" customHeight="false" outlineLevel="0" collapsed="false">
      <c r="A58" s="32" t="s">
        <v>198</v>
      </c>
      <c r="B58" s="32" t="s">
        <v>200</v>
      </c>
      <c r="C58" s="32" t="s">
        <v>205</v>
      </c>
      <c r="D58" s="54" t="n">
        <v>422</v>
      </c>
      <c r="E58" s="54" t="n">
        <v>423</v>
      </c>
      <c r="F58" s="65" t="n">
        <f aca="false">IF(E58="","",D58-E58)</f>
        <v>-1</v>
      </c>
      <c r="G58" s="54" t="n">
        <v>107</v>
      </c>
      <c r="H58" s="54" t="n">
        <v>126</v>
      </c>
      <c r="I58" s="65" t="n">
        <f aca="false">IF(H58="","",G58-H58)</f>
        <v>-19</v>
      </c>
      <c r="J58" s="55" t="n">
        <f aca="false">IF(OR(D58="",D58+G58=0),"",D58/(D58+G58))</f>
        <v>0.79773156899811</v>
      </c>
      <c r="K58" s="55" t="n">
        <f aca="false">IF(E58="","",E58/(E58+H58))</f>
        <v>0.770491803278689</v>
      </c>
      <c r="L58" s="66" t="n">
        <f aca="false">IF(OR(K58="",J58=""),"",(J58-K58)*100)</f>
        <v>2.72397657194211</v>
      </c>
      <c r="M58" s="36" t="n">
        <v>4.05128548979369</v>
      </c>
      <c r="N58" s="36" t="n">
        <v>0.964657942676335</v>
      </c>
      <c r="O58" s="36" t="n">
        <f aca="false">SQRT(M58^2+N58^2)</f>
        <v>4.16455028378592</v>
      </c>
      <c r="P58" s="55" t="n">
        <f aca="false">IF(J58="","",MAX(0,J58-1.96*O58/100))</f>
        <v>0.716106383435906</v>
      </c>
      <c r="Q58" s="55" t="n">
        <f aca="false">IF(J58="","",MIN(1,J58+1.96*O58/100))</f>
        <v>0.879356754560314</v>
      </c>
      <c r="R58" s="32" t="str">
        <f aca="false">IF(L58="","",IF(ABS(L58)&lt;=O58,"Yes","No"))</f>
        <v>Yes</v>
      </c>
      <c r="S58" s="32" t="str">
        <f aca="false">IF(L58="","",IF(ABS(L58)&lt;=1.96*O58,"Yes","No"))</f>
        <v>Yes</v>
      </c>
      <c r="T58" s="54" t="n">
        <f aca="false">IF(D58="","",ROUND(SQRT(((D58+G58)*O58/100)^2+(J58*(D58+G58)*0.15591)^2),0))</f>
        <v>69</v>
      </c>
      <c r="U58" s="32"/>
    </row>
    <row r="59" customFormat="false" ht="15" hidden="false" customHeight="false" outlineLevel="0" collapsed="false">
      <c r="A59" s="32" t="s">
        <v>198</v>
      </c>
      <c r="B59" s="32" t="s">
        <v>200</v>
      </c>
      <c r="C59" s="32" t="s">
        <v>206</v>
      </c>
      <c r="D59" s="54" t="n">
        <v>436</v>
      </c>
      <c r="E59" s="54" t="n">
        <v>470</v>
      </c>
      <c r="F59" s="65" t="n">
        <f aca="false">IF(E59="","",D59-E59)</f>
        <v>-34</v>
      </c>
      <c r="G59" s="54" t="n">
        <v>145</v>
      </c>
      <c r="H59" s="54" t="n">
        <v>179</v>
      </c>
      <c r="I59" s="65" t="n">
        <f aca="false">IF(H59="","",G59-H59)</f>
        <v>-34</v>
      </c>
      <c r="J59" s="55" t="n">
        <f aca="false">IF(OR(D59="",D59+G59=0),"",D59/(D59+G59))</f>
        <v>0.750430292598967</v>
      </c>
      <c r="K59" s="55" t="n">
        <f aca="false">IF(E59="","",E59/(E59+H59))</f>
        <v>0.724191063174114</v>
      </c>
      <c r="L59" s="66" t="n">
        <f aca="false">IF(OR(K59="",J59=""),"",(J59-K59)*100)</f>
        <v>2.62392294248534</v>
      </c>
      <c r="M59" s="36" t="n">
        <v>4.05128548979369</v>
      </c>
      <c r="N59" s="36" t="n">
        <v>0.964657942676335</v>
      </c>
      <c r="O59" s="36" t="n">
        <f aca="false">SQRT(M59^2+N59^2)</f>
        <v>4.16455028378592</v>
      </c>
      <c r="P59" s="55" t="n">
        <f aca="false">IF(J59="","",MAX(0,J59-1.96*O59/100))</f>
        <v>0.668805107036763</v>
      </c>
      <c r="Q59" s="55" t="n">
        <f aca="false">IF(J59="","",MIN(1,J59+1.96*O59/100))</f>
        <v>0.832055478161171</v>
      </c>
      <c r="R59" s="32" t="str">
        <f aca="false">IF(L59="","",IF(ABS(L59)&lt;=O59,"Yes","No"))</f>
        <v>Yes</v>
      </c>
      <c r="S59" s="32" t="str">
        <f aca="false">IF(L59="","",IF(ABS(L59)&lt;=1.96*O59,"Yes","No"))</f>
        <v>Yes</v>
      </c>
      <c r="T59" s="54" t="n">
        <f aca="false">IF(D59="","",ROUND(SQRT(((D59+G59)*O59/100)^2+(J59*(D59+G59)*0.15591)^2),0))</f>
        <v>72</v>
      </c>
      <c r="U59" s="32"/>
    </row>
    <row r="60" customFormat="false" ht="15" hidden="false" customHeight="false" outlineLevel="0" collapsed="false">
      <c r="A60" s="32" t="s">
        <v>198</v>
      </c>
      <c r="B60" s="32" t="s">
        <v>200</v>
      </c>
      <c r="C60" s="32" t="s">
        <v>207</v>
      </c>
      <c r="D60" s="54" t="n">
        <v>858</v>
      </c>
      <c r="E60" s="54" t="n">
        <v>798</v>
      </c>
      <c r="F60" s="65" t="n">
        <f aca="false">IF(E60="","",D60-E60)</f>
        <v>60</v>
      </c>
      <c r="G60" s="54" t="n">
        <v>230</v>
      </c>
      <c r="H60" s="54" t="n">
        <v>252</v>
      </c>
      <c r="I60" s="65" t="n">
        <f aca="false">IF(H60="","",G60-H60)</f>
        <v>-22</v>
      </c>
      <c r="J60" s="55" t="n">
        <f aca="false">IF(OR(D60="",D60+G60=0),"",D60/(D60+G60))</f>
        <v>0.788602941176471</v>
      </c>
      <c r="K60" s="55" t="n">
        <f aca="false">IF(E60="","",E60/(E60+H60))</f>
        <v>0.76</v>
      </c>
      <c r="L60" s="66" t="n">
        <f aca="false">IF(OR(K60="",J60=""),"",(J60-K60)*100)</f>
        <v>2.86029411764706</v>
      </c>
      <c r="M60" s="36" t="n">
        <v>2.67524098781084</v>
      </c>
      <c r="N60" s="36" t="n">
        <v>0.964657942676335</v>
      </c>
      <c r="O60" s="36" t="n">
        <f aca="false">SQRT(M60^2+N60^2)</f>
        <v>2.84384937878778</v>
      </c>
      <c r="P60" s="55" t="n">
        <f aca="false">IF(J60="","",MAX(0,J60-1.96*O60/100))</f>
        <v>0.73286349335223</v>
      </c>
      <c r="Q60" s="55" t="n">
        <f aca="false">IF(J60="","",MIN(1,J60+1.96*O60/100))</f>
        <v>0.844342389000711</v>
      </c>
      <c r="R60" s="32" t="str">
        <f aca="false">IF(L60="","",IF(ABS(L60)&lt;=O60,"Yes","No"))</f>
        <v>No</v>
      </c>
      <c r="S60" s="32" t="str">
        <f aca="false">IF(L60="","",IF(ABS(L60)&lt;=1.96*O60,"Yes","No"))</f>
        <v>Yes</v>
      </c>
      <c r="T60" s="54" t="n">
        <f aca="false">IF(D60="","",ROUND(SQRT(((D60+G60)*O60/100)^2+(J60*(D60+G60)*0.09175)^2),0))</f>
        <v>85</v>
      </c>
      <c r="U60" s="32"/>
    </row>
    <row r="61" customFormat="false" ht="15" hidden="false" customHeight="false" outlineLevel="0" collapsed="false">
      <c r="A61" s="32" t="s">
        <v>198</v>
      </c>
      <c r="B61" s="32" t="s">
        <v>200</v>
      </c>
      <c r="C61" s="32" t="s">
        <v>208</v>
      </c>
      <c r="D61" s="54" t="n">
        <v>388</v>
      </c>
      <c r="E61" s="54" t="n">
        <v>386</v>
      </c>
      <c r="F61" s="65" t="n">
        <f aca="false">IF(E61="","",D61-E61)</f>
        <v>2</v>
      </c>
      <c r="G61" s="54" t="n">
        <v>175</v>
      </c>
      <c r="H61" s="54" t="n">
        <v>215</v>
      </c>
      <c r="I61" s="65" t="n">
        <f aca="false">IF(H61="","",G61-H61)</f>
        <v>-40</v>
      </c>
      <c r="J61" s="55" t="n">
        <f aca="false">IF(OR(D61="",D61+G61=0),"",D61/(D61+G61))</f>
        <v>0.689165186500888</v>
      </c>
      <c r="K61" s="55" t="n">
        <f aca="false">IF(E61="","",E61/(E61+H61))</f>
        <v>0.642262895174709</v>
      </c>
      <c r="L61" s="66" t="n">
        <f aca="false">IF(OR(K61="",J61=""),"",(J61-K61)*100)</f>
        <v>4.69022913261793</v>
      </c>
      <c r="M61" s="36" t="n">
        <v>4.05128548979369</v>
      </c>
      <c r="N61" s="36" t="n">
        <v>0.964657942676335</v>
      </c>
      <c r="O61" s="36" t="n">
        <f aca="false">SQRT(M61^2+N61^2)</f>
        <v>4.16455028378592</v>
      </c>
      <c r="P61" s="55" t="n">
        <f aca="false">IF(J61="","",MAX(0,J61-1.96*O61/100))</f>
        <v>0.607540000938684</v>
      </c>
      <c r="Q61" s="55" t="n">
        <f aca="false">IF(J61="","",MIN(1,J61+1.96*O61/100))</f>
        <v>0.770790372063092</v>
      </c>
      <c r="R61" s="32" t="str">
        <f aca="false">IF(L61="","",IF(ABS(L61)&lt;=O61,"Yes","No"))</f>
        <v>No</v>
      </c>
      <c r="S61" s="32" t="str">
        <f aca="false">IF(L61="","",IF(ABS(L61)&lt;=1.96*O61,"Yes","No"))</f>
        <v>Yes</v>
      </c>
      <c r="T61" s="54" t="n">
        <f aca="false">IF(D61="","",ROUND(SQRT(((D61+G61)*O61/100)^2+(J61*(D61+G61)*0.15591)^2),0))</f>
        <v>65</v>
      </c>
      <c r="U61" s="32"/>
    </row>
    <row r="62" customFormat="false" ht="15" hidden="false" customHeight="false" outlineLevel="0" collapsed="false">
      <c r="A62" s="32" t="s">
        <v>198</v>
      </c>
      <c r="B62" s="32" t="s">
        <v>200</v>
      </c>
      <c r="C62" s="32" t="s">
        <v>209</v>
      </c>
      <c r="D62" s="54" t="n">
        <v>660</v>
      </c>
      <c r="E62" s="54" t="n">
        <v>627</v>
      </c>
      <c r="F62" s="65" t="n">
        <f aca="false">IF(E62="","",D62-E62)</f>
        <v>33</v>
      </c>
      <c r="G62" s="54" t="n">
        <v>362</v>
      </c>
      <c r="H62" s="54" t="n">
        <v>374</v>
      </c>
      <c r="I62" s="65" t="n">
        <f aca="false">IF(H62="","",G62-H62)</f>
        <v>-12</v>
      </c>
      <c r="J62" s="55" t="n">
        <f aca="false">IF(OR(D62="",D62+G62=0),"",D62/(D62+G62))</f>
        <v>0.645792563600783</v>
      </c>
      <c r="K62" s="55" t="n">
        <f aca="false">IF(E62="","",E62/(E62+H62))</f>
        <v>0.626373626373626</v>
      </c>
      <c r="L62" s="66" t="n">
        <f aca="false">IF(OR(K62="",J62=""),"",(J62-K62)*100)</f>
        <v>1.94189372271564</v>
      </c>
      <c r="M62" s="36" t="n">
        <v>2.67524098781084</v>
      </c>
      <c r="N62" s="36" t="n">
        <v>0.964657942676335</v>
      </c>
      <c r="O62" s="36" t="n">
        <f aca="false">SQRT(M62^2+N62^2)</f>
        <v>2.84384937878778</v>
      </c>
      <c r="P62" s="55" t="n">
        <f aca="false">IF(J62="","",MAX(0,J62-1.96*O62/100))</f>
        <v>0.590053115776542</v>
      </c>
      <c r="Q62" s="55" t="n">
        <f aca="false">IF(J62="","",MIN(1,J62+1.96*O62/100))</f>
        <v>0.701532011425023</v>
      </c>
      <c r="R62" s="32" t="str">
        <f aca="false">IF(L62="","",IF(ABS(L62)&lt;=O62,"Yes","No"))</f>
        <v>Yes</v>
      </c>
      <c r="S62" s="32" t="str">
        <f aca="false">IF(L62="","",IF(ABS(L62)&lt;=1.96*O62,"Yes","No"))</f>
        <v>Yes</v>
      </c>
      <c r="T62" s="54" t="n">
        <f aca="false">IF(D62="","",ROUND(SQRT(((D62+G62)*O62/100)^2+(J62*(D62+G62)*0.09175)^2),0))</f>
        <v>67</v>
      </c>
      <c r="U62" s="32"/>
    </row>
    <row r="63" customFormat="false" ht="15" hidden="false" customHeight="false" outlineLevel="0" collapsed="false">
      <c r="A63" s="32" t="s">
        <v>198</v>
      </c>
      <c r="B63" s="32" t="s">
        <v>200</v>
      </c>
      <c r="C63" s="32" t="s">
        <v>210</v>
      </c>
      <c r="D63" s="54" t="n">
        <v>450</v>
      </c>
      <c r="E63" s="54" t="n">
        <v>448</v>
      </c>
      <c r="F63" s="65" t="n">
        <f aca="false">IF(E63="","",D63-E63)</f>
        <v>2</v>
      </c>
      <c r="G63" s="54" t="n">
        <v>243</v>
      </c>
      <c r="H63" s="54" t="n">
        <v>264</v>
      </c>
      <c r="I63" s="65" t="n">
        <f aca="false">IF(H63="","",G63-H63)</f>
        <v>-21</v>
      </c>
      <c r="J63" s="55" t="n">
        <f aca="false">IF(OR(D63="",D63+G63=0),"",D63/(D63+G63))</f>
        <v>0.649350649350649</v>
      </c>
      <c r="K63" s="55" t="n">
        <f aca="false">IF(E63="","",E63/(E63+H63))</f>
        <v>0.629213483146067</v>
      </c>
      <c r="L63" s="66" t="n">
        <f aca="false">IF(OR(K63="",J63=""),"",(J63-K63)*100)</f>
        <v>2.01371662045819</v>
      </c>
      <c r="M63" s="36" t="n">
        <v>4.05128548979369</v>
      </c>
      <c r="N63" s="36" t="n">
        <v>0.964657942676335</v>
      </c>
      <c r="O63" s="36" t="n">
        <f aca="false">SQRT(M63^2+N63^2)</f>
        <v>4.16455028378592</v>
      </c>
      <c r="P63" s="55" t="n">
        <f aca="false">IF(J63="","",MAX(0,J63-1.96*O63/100))</f>
        <v>0.567725463788445</v>
      </c>
      <c r="Q63" s="55" t="n">
        <f aca="false">IF(J63="","",MIN(1,J63+1.96*O63/100))</f>
        <v>0.730975834912854</v>
      </c>
      <c r="R63" s="32" t="str">
        <f aca="false">IF(L63="","",IF(ABS(L63)&lt;=O63,"Yes","No"))</f>
        <v>Yes</v>
      </c>
      <c r="S63" s="32" t="str">
        <f aca="false">IF(L63="","",IF(ABS(L63)&lt;=1.96*O63,"Yes","No"))</f>
        <v>Yes</v>
      </c>
      <c r="T63" s="54" t="n">
        <f aca="false">IF(D63="","",ROUND(SQRT(((D63+G63)*O63/100)^2+(J63*(D63+G63)*0.15591)^2),0))</f>
        <v>76</v>
      </c>
      <c r="U63" s="32"/>
    </row>
    <row r="64" customFormat="false" ht="15" hidden="false" customHeight="false" outlineLevel="0" collapsed="false">
      <c r="A64" s="32" t="s">
        <v>198</v>
      </c>
      <c r="B64" s="32" t="s">
        <v>200</v>
      </c>
      <c r="C64" s="32" t="s">
        <v>211</v>
      </c>
      <c r="D64" s="54" t="n">
        <v>470</v>
      </c>
      <c r="E64" s="54" t="n">
        <v>478</v>
      </c>
      <c r="F64" s="65" t="n">
        <f aca="false">IF(E64="","",D64-E64)</f>
        <v>-8</v>
      </c>
      <c r="G64" s="54" t="n">
        <v>167</v>
      </c>
      <c r="H64" s="54" t="n">
        <v>197</v>
      </c>
      <c r="I64" s="65" t="n">
        <f aca="false">IF(H64="","",G64-H64)</f>
        <v>-30</v>
      </c>
      <c r="J64" s="55" t="n">
        <f aca="false">IF(OR(D64="",D64+G64=0),"",D64/(D64+G64))</f>
        <v>0.737833594976452</v>
      </c>
      <c r="K64" s="55" t="n">
        <f aca="false">IF(E64="","",E64/(E64+H64))</f>
        <v>0.708148148148148</v>
      </c>
      <c r="L64" s="66" t="n">
        <f aca="false">IF(OR(K64="",J64=""),"",(J64-K64)*100)</f>
        <v>2.96854468283039</v>
      </c>
      <c r="M64" s="36" t="n">
        <v>4.05128548979369</v>
      </c>
      <c r="N64" s="36" t="n">
        <v>0.964657942676335</v>
      </c>
      <c r="O64" s="36" t="n">
        <f aca="false">SQRT(M64^2+N64^2)</f>
        <v>4.16455028378592</v>
      </c>
      <c r="P64" s="55" t="n">
        <f aca="false">IF(J64="","",MAX(0,J64-1.96*O64/100))</f>
        <v>0.656208409414248</v>
      </c>
      <c r="Q64" s="55" t="n">
        <f aca="false">IF(J64="","",MIN(1,J64+1.96*O64/100))</f>
        <v>0.819458780538656</v>
      </c>
      <c r="R64" s="32" t="str">
        <f aca="false">IF(L64="","",IF(ABS(L64)&lt;=O64,"Yes","No"))</f>
        <v>Yes</v>
      </c>
      <c r="S64" s="32" t="str">
        <f aca="false">IF(L64="","",IF(ABS(L64)&lt;=1.96*O64,"Yes","No"))</f>
        <v>Yes</v>
      </c>
      <c r="T64" s="54" t="n">
        <f aca="false">IF(D64="","",ROUND(SQRT(((D64+G64)*O64/100)^2+(J64*(D64+G64)*0.15591)^2),0))</f>
        <v>78</v>
      </c>
      <c r="U64" s="32"/>
    </row>
    <row r="65" customFormat="false" ht="15" hidden="false" customHeight="false" outlineLevel="0" collapsed="false">
      <c r="A65" s="32" t="s">
        <v>198</v>
      </c>
      <c r="B65" s="32" t="s">
        <v>200</v>
      </c>
      <c r="C65" s="32" t="s">
        <v>212</v>
      </c>
      <c r="D65" s="54" t="n">
        <v>686</v>
      </c>
      <c r="E65" s="54" t="n">
        <v>613</v>
      </c>
      <c r="F65" s="65" t="n">
        <f aca="false">IF(E65="","",D65-E65)</f>
        <v>73</v>
      </c>
      <c r="G65" s="54" t="n">
        <v>244</v>
      </c>
      <c r="H65" s="54" t="n">
        <v>277</v>
      </c>
      <c r="I65" s="65" t="n">
        <f aca="false">IF(H65="","",G65-H65)</f>
        <v>-33</v>
      </c>
      <c r="J65" s="55" t="n">
        <f aca="false">IF(OR(D65="",D65+G65=0),"",D65/(D65+G65))</f>
        <v>0.737634408602151</v>
      </c>
      <c r="K65" s="55" t="n">
        <f aca="false">IF(E65="","",E65/(E65+H65))</f>
        <v>0.68876404494382</v>
      </c>
      <c r="L65" s="66" t="n">
        <f aca="false">IF(OR(K65="",J65=""),"",(J65-K65)*100)</f>
        <v>4.88703636583303</v>
      </c>
      <c r="M65" s="36" t="n">
        <v>2.67524098781084</v>
      </c>
      <c r="N65" s="36" t="n">
        <v>0.964657942676335</v>
      </c>
      <c r="O65" s="36" t="n">
        <f aca="false">SQRT(M65^2+N65^2)</f>
        <v>2.84384937878778</v>
      </c>
      <c r="P65" s="55" t="n">
        <f aca="false">IF(J65="","",MAX(0,J65-1.96*O65/100))</f>
        <v>0.68189496077791</v>
      </c>
      <c r="Q65" s="55" t="n">
        <f aca="false">IF(J65="","",MIN(1,J65+1.96*O65/100))</f>
        <v>0.793373856426391</v>
      </c>
      <c r="R65" s="32" t="str">
        <f aca="false">IF(L65="","",IF(ABS(L65)&lt;=O65,"Yes","No"))</f>
        <v>No</v>
      </c>
      <c r="S65" s="32" t="str">
        <f aca="false">IF(L65="","",IF(ABS(L65)&lt;=1.96*O65,"Yes","No"))</f>
        <v>Yes</v>
      </c>
      <c r="T65" s="54" t="n">
        <f aca="false">IF(D65="","",ROUND(SQRT(((D65+G65)*O65/100)^2+(J65*(D65+G65)*0.09175)^2),0))</f>
        <v>68</v>
      </c>
      <c r="U65" s="32"/>
    </row>
    <row r="66" customFormat="false" ht="15" hidden="false" customHeight="false" outlineLevel="0" collapsed="false">
      <c r="A66" s="32" t="s">
        <v>198</v>
      </c>
      <c r="B66" s="32" t="s">
        <v>200</v>
      </c>
      <c r="C66" s="32" t="s">
        <v>213</v>
      </c>
      <c r="D66" s="54" t="n">
        <v>424</v>
      </c>
      <c r="E66" s="54" t="n">
        <v>422</v>
      </c>
      <c r="F66" s="65" t="n">
        <f aca="false">IF(E66="","",D66-E66)</f>
        <v>2</v>
      </c>
      <c r="G66" s="54" t="n">
        <v>229</v>
      </c>
      <c r="H66" s="54" t="n">
        <v>251</v>
      </c>
      <c r="I66" s="65" t="n">
        <f aca="false">IF(H66="","",G66-H66)</f>
        <v>-22</v>
      </c>
      <c r="J66" s="55" t="n">
        <f aca="false">IF(OR(D66="",D66+G66=0),"",D66/(D66+G66))</f>
        <v>0.649310872894334</v>
      </c>
      <c r="K66" s="55" t="n">
        <f aca="false">IF(E66="","",E66/(E66+H66))</f>
        <v>0.62704309063893</v>
      </c>
      <c r="L66" s="66" t="n">
        <f aca="false">IF(OR(K66="",J66=""),"",(J66-K66)*100)</f>
        <v>2.22677822554037</v>
      </c>
      <c r="M66" s="36" t="n">
        <v>4.05128548979369</v>
      </c>
      <c r="N66" s="36" t="n">
        <v>0.964657942676335</v>
      </c>
      <c r="O66" s="36" t="n">
        <f aca="false">SQRT(M66^2+N66^2)</f>
        <v>4.16455028378592</v>
      </c>
      <c r="P66" s="55" t="n">
        <f aca="false">IF(J66="","",MAX(0,J66-1.96*O66/100))</f>
        <v>0.56768568733213</v>
      </c>
      <c r="Q66" s="55" t="n">
        <f aca="false">IF(J66="","",MIN(1,J66+1.96*O66/100))</f>
        <v>0.730936058456538</v>
      </c>
      <c r="R66" s="32" t="str">
        <f aca="false">IF(L66="","",IF(ABS(L66)&lt;=O66,"Yes","No"))</f>
        <v>Yes</v>
      </c>
      <c r="S66" s="32" t="str">
        <f aca="false">IF(L66="","",IF(ABS(L66)&lt;=1.96*O66,"Yes","No"))</f>
        <v>Yes</v>
      </c>
      <c r="T66" s="54" t="n">
        <f aca="false">IF(D66="","",ROUND(SQRT(((D66+G66)*O66/100)^2+(J66*(D66+G66)*0.15591)^2),0))</f>
        <v>71</v>
      </c>
      <c r="U66" s="32"/>
    </row>
    <row r="67" customFormat="false" ht="15" hidden="false" customHeight="false" outlineLevel="0" collapsed="false">
      <c r="A67" s="32" t="s">
        <v>198</v>
      </c>
      <c r="B67" s="32" t="s">
        <v>200</v>
      </c>
      <c r="C67" s="32" t="s">
        <v>214</v>
      </c>
      <c r="D67" s="54" t="n">
        <v>454</v>
      </c>
      <c r="E67" s="54" t="n">
        <v>426</v>
      </c>
      <c r="F67" s="65" t="n">
        <f aca="false">IF(E67="","",D67-E67)</f>
        <v>28</v>
      </c>
      <c r="G67" s="54" t="n">
        <v>291</v>
      </c>
      <c r="H67" s="54" t="n">
        <v>320</v>
      </c>
      <c r="I67" s="65" t="n">
        <f aca="false">IF(H67="","",G67-H67)</f>
        <v>-29</v>
      </c>
      <c r="J67" s="55" t="n">
        <f aca="false">IF(OR(D67="",D67+G67=0),"",D67/(D67+G67))</f>
        <v>0.609395973154362</v>
      </c>
      <c r="K67" s="55" t="n">
        <f aca="false">IF(E67="","",E67/(E67+H67))</f>
        <v>0.571045576407507</v>
      </c>
      <c r="L67" s="66" t="n">
        <f aca="false">IF(OR(K67="",J67=""),"",(J67-K67)*100)</f>
        <v>3.83503967468557</v>
      </c>
      <c r="M67" s="36" t="n">
        <v>2.67524098781084</v>
      </c>
      <c r="N67" s="36" t="n">
        <v>0.964657942676335</v>
      </c>
      <c r="O67" s="36" t="n">
        <f aca="false">SQRT(M67^2+N67^2)</f>
        <v>2.84384937878778</v>
      </c>
      <c r="P67" s="55" t="n">
        <f aca="false">IF(J67="","",MAX(0,J67-1.96*O67/100))</f>
        <v>0.553656525330122</v>
      </c>
      <c r="Q67" s="55" t="n">
        <f aca="false">IF(J67="","",MIN(1,J67+1.96*O67/100))</f>
        <v>0.665135420978603</v>
      </c>
      <c r="R67" s="32" t="str">
        <f aca="false">IF(L67="","",IF(ABS(L67)&lt;=O67,"Yes","No"))</f>
        <v>No</v>
      </c>
      <c r="S67" s="32" t="str">
        <f aca="false">IF(L67="","",IF(ABS(L67)&lt;=1.96*O67,"Yes","No"))</f>
        <v>Yes</v>
      </c>
      <c r="T67" s="54" t="n">
        <f aca="false">IF(D67="","",ROUND(SQRT(((D67+G67)*O67/100)^2+(J67*(D67+G67)*0.09175)^2),0))</f>
        <v>47</v>
      </c>
      <c r="U67" s="32"/>
    </row>
    <row r="68" customFormat="false" ht="15" hidden="false" customHeight="false" outlineLevel="0" collapsed="false">
      <c r="A68" s="32" t="s">
        <v>198</v>
      </c>
      <c r="B68" s="32" t="s">
        <v>200</v>
      </c>
      <c r="C68" s="32" t="s">
        <v>215</v>
      </c>
      <c r="D68" s="54" t="n">
        <v>486</v>
      </c>
      <c r="E68" s="54" t="n">
        <v>467</v>
      </c>
      <c r="F68" s="65" t="n">
        <f aca="false">IF(E68="","",D68-E68)</f>
        <v>19</v>
      </c>
      <c r="G68" s="54" t="n">
        <v>221</v>
      </c>
      <c r="H68" s="54" t="n">
        <v>261</v>
      </c>
      <c r="I68" s="65" t="n">
        <f aca="false">IF(H68="","",G68-H68)</f>
        <v>-40</v>
      </c>
      <c r="J68" s="55" t="n">
        <f aca="false">IF(OR(D68="",D68+G68=0),"",D68/(D68+G68))</f>
        <v>0.687411598302687</v>
      </c>
      <c r="K68" s="55" t="n">
        <f aca="false">IF(E68="","",E68/(E68+H68))</f>
        <v>0.641483516483517</v>
      </c>
      <c r="L68" s="66" t="n">
        <f aca="false">IF(OR(K68="",J68=""),"",(J68-K68)*100)</f>
        <v>4.59280818191709</v>
      </c>
      <c r="M68" s="36" t="n">
        <v>4.05128548979369</v>
      </c>
      <c r="N68" s="36" t="n">
        <v>0.964657942676335</v>
      </c>
      <c r="O68" s="36" t="n">
        <f aca="false">SQRT(M68^2+N68^2)</f>
        <v>4.16455028378592</v>
      </c>
      <c r="P68" s="55" t="n">
        <f aca="false">IF(J68="","",MAX(0,J68-1.96*O68/100))</f>
        <v>0.605786412740483</v>
      </c>
      <c r="Q68" s="55" t="n">
        <f aca="false">IF(J68="","",MIN(1,J68+1.96*O68/100))</f>
        <v>0.769036783864892</v>
      </c>
      <c r="R68" s="32" t="str">
        <f aca="false">IF(L68="","",IF(ABS(L68)&lt;=O68,"Yes","No"))</f>
        <v>No</v>
      </c>
      <c r="S68" s="32" t="str">
        <f aca="false">IF(L68="","",IF(ABS(L68)&lt;=1.96*O68,"Yes","No"))</f>
        <v>Yes</v>
      </c>
      <c r="T68" s="54" t="n">
        <f aca="false">IF(D68="","",ROUND(SQRT(((D68+G68)*O68/100)^2+(J68*(D68+G68)*0.15591)^2),0))</f>
        <v>81</v>
      </c>
      <c r="U68" s="32"/>
    </row>
    <row r="69" customFormat="false" ht="15" hidden="false" customHeight="false" outlineLevel="0" collapsed="false">
      <c r="A69" s="32" t="s">
        <v>198</v>
      </c>
      <c r="B69" s="32" t="s">
        <v>200</v>
      </c>
      <c r="C69" s="32" t="s">
        <v>216</v>
      </c>
      <c r="D69" s="54" t="n">
        <v>495</v>
      </c>
      <c r="E69" s="54" t="n">
        <v>496</v>
      </c>
      <c r="F69" s="65" t="n">
        <f aca="false">IF(E69="","",D69-E69)</f>
        <v>-1</v>
      </c>
      <c r="G69" s="54" t="n">
        <v>132</v>
      </c>
      <c r="H69" s="54" t="n">
        <v>148</v>
      </c>
      <c r="I69" s="65" t="n">
        <f aca="false">IF(H69="","",G69-H69)</f>
        <v>-16</v>
      </c>
      <c r="J69" s="55" t="n">
        <f aca="false">IF(OR(D69="",D69+G69=0),"",D69/(D69+G69))</f>
        <v>0.789473684210526</v>
      </c>
      <c r="K69" s="55" t="n">
        <f aca="false">IF(E69="","",E69/(E69+H69))</f>
        <v>0.770186335403727</v>
      </c>
      <c r="L69" s="66" t="n">
        <f aca="false">IF(OR(K69="",J69=""),"",(J69-K69)*100)</f>
        <v>1.92873488067996</v>
      </c>
      <c r="M69" s="36" t="n">
        <v>4.05128548979369</v>
      </c>
      <c r="N69" s="36" t="n">
        <v>0.964657942676335</v>
      </c>
      <c r="O69" s="36" t="n">
        <f aca="false">SQRT(M69^2+N69^2)</f>
        <v>4.16455028378592</v>
      </c>
      <c r="P69" s="55" t="n">
        <f aca="false">IF(J69="","",MAX(0,J69-1.96*O69/100))</f>
        <v>0.707848498648322</v>
      </c>
      <c r="Q69" s="55" t="n">
        <f aca="false">IF(J69="","",MIN(1,J69+1.96*O69/100))</f>
        <v>0.87109886977273</v>
      </c>
      <c r="R69" s="32" t="str">
        <f aca="false">IF(L69="","",IF(ABS(L69)&lt;=O69,"Yes","No"))</f>
        <v>Yes</v>
      </c>
      <c r="S69" s="32" t="str">
        <f aca="false">IF(L69="","",IF(ABS(L69)&lt;=1.96*O69,"Yes","No"))</f>
        <v>Yes</v>
      </c>
      <c r="T69" s="54" t="n">
        <f aca="false">IF(D69="","",ROUND(SQRT(((D69+G69)*O69/100)^2+(J69*(D69+G69)*0.15591)^2),0))</f>
        <v>81</v>
      </c>
      <c r="U69" s="32"/>
    </row>
    <row r="70" customFormat="false" ht="15" hidden="false" customHeight="false" outlineLevel="0" collapsed="false">
      <c r="A70" s="32" t="s">
        <v>198</v>
      </c>
      <c r="B70" s="32" t="s">
        <v>200</v>
      </c>
      <c r="C70" s="32" t="s">
        <v>217</v>
      </c>
      <c r="D70" s="54" t="n">
        <v>373</v>
      </c>
      <c r="E70" s="54" t="n">
        <v>360</v>
      </c>
      <c r="F70" s="65" t="n">
        <f aca="false">IF(E70="","",D70-E70)</f>
        <v>13</v>
      </c>
      <c r="G70" s="54" t="n">
        <v>143</v>
      </c>
      <c r="H70" s="54" t="n">
        <v>174</v>
      </c>
      <c r="I70" s="65" t="n">
        <f aca="false">IF(H70="","",G70-H70)</f>
        <v>-31</v>
      </c>
      <c r="J70" s="55" t="n">
        <f aca="false">IF(OR(D70="",D70+G70=0),"",D70/(D70+G70))</f>
        <v>0.722868217054264</v>
      </c>
      <c r="K70" s="55" t="n">
        <f aca="false">IF(E70="","",E70/(E70+H70))</f>
        <v>0.674157303370787</v>
      </c>
      <c r="L70" s="66" t="n">
        <f aca="false">IF(OR(K70="",J70=""),"",(J70-K70)*100)</f>
        <v>4.8710913683477</v>
      </c>
      <c r="M70" s="36" t="n">
        <v>4.05128548979369</v>
      </c>
      <c r="N70" s="36" t="n">
        <v>0.964657942676335</v>
      </c>
      <c r="O70" s="36" t="n">
        <f aca="false">SQRT(M70^2+N70^2)</f>
        <v>4.16455028378592</v>
      </c>
      <c r="P70" s="55" t="n">
        <f aca="false">IF(J70="","",MAX(0,J70-1.96*O70/100))</f>
        <v>0.641243031492059</v>
      </c>
      <c r="Q70" s="55" t="n">
        <f aca="false">IF(J70="","",MIN(1,J70+1.96*O70/100))</f>
        <v>0.804493402616468</v>
      </c>
      <c r="R70" s="32" t="str">
        <f aca="false">IF(L70="","",IF(ABS(L70)&lt;=O70,"Yes","No"))</f>
        <v>No</v>
      </c>
      <c r="S70" s="32" t="str">
        <f aca="false">IF(L70="","",IF(ABS(L70)&lt;=1.96*O70,"Yes","No"))</f>
        <v>Yes</v>
      </c>
      <c r="T70" s="54" t="n">
        <f aca="false">IF(D70="","",ROUND(SQRT(((D70+G70)*O70/100)^2+(J70*(D70+G70)*0.15591)^2),0))</f>
        <v>62</v>
      </c>
      <c r="U70" s="32"/>
    </row>
    <row r="71" customFormat="false" ht="15" hidden="false" customHeight="false" outlineLevel="0" collapsed="false">
      <c r="A71" s="32" t="s">
        <v>198</v>
      </c>
      <c r="B71" s="32" t="s">
        <v>200</v>
      </c>
      <c r="C71" s="32" t="s">
        <v>218</v>
      </c>
      <c r="D71" s="54" t="n">
        <v>460</v>
      </c>
      <c r="E71" s="54" t="n">
        <v>457</v>
      </c>
      <c r="F71" s="65" t="n">
        <f aca="false">IF(E71="","",D71-E71)</f>
        <v>3</v>
      </c>
      <c r="G71" s="54" t="n">
        <v>184</v>
      </c>
      <c r="H71" s="54" t="n">
        <v>203</v>
      </c>
      <c r="I71" s="65" t="n">
        <f aca="false">IF(H71="","",G71-H71)</f>
        <v>-19</v>
      </c>
      <c r="J71" s="55" t="n">
        <f aca="false">IF(OR(D71="",D71+G71=0),"",D71/(D71+G71))</f>
        <v>0.714285714285714</v>
      </c>
      <c r="K71" s="55" t="n">
        <f aca="false">IF(E71="","",E71/(E71+H71))</f>
        <v>0.692424242424242</v>
      </c>
      <c r="L71" s="66" t="n">
        <f aca="false">IF(OR(K71="",J71=""),"",(J71-K71)*100)</f>
        <v>2.18614718614719</v>
      </c>
      <c r="M71" s="36" t="n">
        <v>4.05128548979369</v>
      </c>
      <c r="N71" s="36" t="n">
        <v>0.964657942676335</v>
      </c>
      <c r="O71" s="36" t="n">
        <f aca="false">SQRT(M71^2+N71^2)</f>
        <v>4.16455028378592</v>
      </c>
      <c r="P71" s="55" t="n">
        <f aca="false">IF(J71="","",MAX(0,J71-1.96*O71/100))</f>
        <v>0.63266052872351</v>
      </c>
      <c r="Q71" s="55" t="n">
        <f aca="false">IF(J71="","",MIN(1,J71+1.96*O71/100))</f>
        <v>0.795910899847918</v>
      </c>
      <c r="R71" s="32" t="str">
        <f aca="false">IF(L71="","",IF(ABS(L71)&lt;=O71,"Yes","No"))</f>
        <v>Yes</v>
      </c>
      <c r="S71" s="32" t="str">
        <f aca="false">IF(L71="","",IF(ABS(L71)&lt;=1.96*O71,"Yes","No"))</f>
        <v>Yes</v>
      </c>
      <c r="T71" s="54" t="n">
        <f aca="false">IF(D71="","",ROUND(SQRT(((D71+G71)*O71/100)^2+(J71*(D71+G71)*0.15591)^2),0))</f>
        <v>77</v>
      </c>
      <c r="U71" s="32"/>
    </row>
    <row r="72" customFormat="false" ht="15" hidden="false" customHeight="false" outlineLevel="0" collapsed="false">
      <c r="A72" s="32" t="s">
        <v>198</v>
      </c>
      <c r="B72" s="32" t="s">
        <v>200</v>
      </c>
      <c r="C72" s="32" t="s">
        <v>219</v>
      </c>
      <c r="D72" s="54" t="n">
        <v>327</v>
      </c>
      <c r="E72" s="54" t="n">
        <v>323</v>
      </c>
      <c r="F72" s="65" t="n">
        <f aca="false">IF(E72="","",D72-E72)</f>
        <v>4</v>
      </c>
      <c r="G72" s="54" t="n">
        <v>142</v>
      </c>
      <c r="H72" s="54" t="n">
        <v>136</v>
      </c>
      <c r="I72" s="65" t="n">
        <f aca="false">IF(H72="","",G72-H72)</f>
        <v>6</v>
      </c>
      <c r="J72" s="55" t="n">
        <f aca="false">IF(OR(D72="",D72+G72=0),"",D72/(D72+G72))</f>
        <v>0.697228144989339</v>
      </c>
      <c r="K72" s="55" t="n">
        <f aca="false">IF(E72="","",E72/(E72+H72))</f>
        <v>0.703703703703704</v>
      </c>
      <c r="L72" s="66" t="n">
        <f aca="false">IF(OR(K72="",J72=""),"",(J72-K72)*100)</f>
        <v>-0.647555871436467</v>
      </c>
      <c r="M72" s="36" t="n">
        <v>4.05128548979369</v>
      </c>
      <c r="N72" s="36" t="n">
        <v>0.964657942676335</v>
      </c>
      <c r="O72" s="36" t="n">
        <f aca="false">SQRT(M72^2+N72^2)</f>
        <v>4.16455028378592</v>
      </c>
      <c r="P72" s="55" t="n">
        <f aca="false">IF(J72="","",MAX(0,J72-1.96*O72/100))</f>
        <v>0.615602959427135</v>
      </c>
      <c r="Q72" s="55" t="n">
        <f aca="false">IF(J72="","",MIN(1,J72+1.96*O72/100))</f>
        <v>0.778853330551543</v>
      </c>
      <c r="R72" s="32" t="str">
        <f aca="false">IF(L72="","",IF(ABS(L72)&lt;=O72,"Yes","No"))</f>
        <v>Yes</v>
      </c>
      <c r="S72" s="32" t="str">
        <f aca="false">IF(L72="","",IF(ABS(L72)&lt;=1.96*O72,"Yes","No"))</f>
        <v>Yes</v>
      </c>
      <c r="T72" s="54" t="n">
        <f aca="false">IF(D72="","",ROUND(SQRT(((D72+G72)*O72/100)^2+(J72*(D72+G72)*0.15591)^2),0))</f>
        <v>55</v>
      </c>
      <c r="U72" s="32"/>
    </row>
    <row r="73" customFormat="false" ht="15" hidden="false" customHeight="false" outlineLevel="0" collapsed="false">
      <c r="A73" s="32" t="s">
        <v>198</v>
      </c>
      <c r="B73" s="32" t="s">
        <v>200</v>
      </c>
      <c r="C73" s="32" t="s">
        <v>220</v>
      </c>
      <c r="D73" s="54" t="n">
        <v>725</v>
      </c>
      <c r="E73" s="54" t="n">
        <v>707</v>
      </c>
      <c r="F73" s="65" t="n">
        <f aca="false">IF(E73="","",D73-E73)</f>
        <v>18</v>
      </c>
      <c r="G73" s="54" t="n">
        <v>290</v>
      </c>
      <c r="H73" s="54" t="n">
        <v>345</v>
      </c>
      <c r="I73" s="65" t="n">
        <f aca="false">IF(H73="","",G73-H73)</f>
        <v>-55</v>
      </c>
      <c r="J73" s="55" t="n">
        <f aca="false">IF(OR(D73="",D73+G73=0),"",D73/(D73+G73))</f>
        <v>0.714285714285714</v>
      </c>
      <c r="K73" s="55" t="n">
        <f aca="false">IF(E73="","",E73/(E73+H73))</f>
        <v>0.672053231939164</v>
      </c>
      <c r="L73" s="66" t="n">
        <f aca="false">IF(OR(K73="",J73=""),"",(J73-K73)*100)</f>
        <v>4.22324823465508</v>
      </c>
      <c r="M73" s="36" t="n">
        <v>2.67524098781084</v>
      </c>
      <c r="N73" s="36" t="n">
        <v>0.964657942676335</v>
      </c>
      <c r="O73" s="36" t="n">
        <f aca="false">SQRT(M73^2+N73^2)</f>
        <v>2.84384937878778</v>
      </c>
      <c r="P73" s="55" t="n">
        <f aca="false">IF(J73="","",MAX(0,J73-1.96*O73/100))</f>
        <v>0.658546266461474</v>
      </c>
      <c r="Q73" s="55" t="n">
        <f aca="false">IF(J73="","",MIN(1,J73+1.96*O73/100))</f>
        <v>0.770025162109955</v>
      </c>
      <c r="R73" s="32" t="str">
        <f aca="false">IF(L73="","",IF(ABS(L73)&lt;=O73,"Yes","No"))</f>
        <v>No</v>
      </c>
      <c r="S73" s="32" t="str">
        <f aca="false">IF(L73="","",IF(ABS(L73)&lt;=1.96*O73,"Yes","No"))</f>
        <v>Yes</v>
      </c>
      <c r="T73" s="54" t="n">
        <f aca="false">IF(D73="","",ROUND(SQRT(((D73+G73)*O73/100)^2+(J73*(D73+G73)*0.09175)^2),0))</f>
        <v>73</v>
      </c>
      <c r="U73" s="32"/>
    </row>
    <row r="74" customFormat="false" ht="15" hidden="false" customHeight="false" outlineLevel="0" collapsed="false">
      <c r="A74" s="32" t="s">
        <v>198</v>
      </c>
      <c r="B74" s="32" t="s">
        <v>200</v>
      </c>
      <c r="C74" s="32" t="s">
        <v>221</v>
      </c>
      <c r="D74" s="54" t="n">
        <v>801</v>
      </c>
      <c r="E74" s="54" t="n">
        <v>791</v>
      </c>
      <c r="F74" s="65" t="n">
        <f aca="false">IF(E74="","",D74-E74)</f>
        <v>10</v>
      </c>
      <c r="G74" s="54" t="n">
        <v>240</v>
      </c>
      <c r="H74" s="54" t="n">
        <v>315</v>
      </c>
      <c r="I74" s="65" t="n">
        <f aca="false">IF(H74="","",G74-H74)</f>
        <v>-75</v>
      </c>
      <c r="J74" s="55" t="n">
        <f aca="false">IF(OR(D74="",D74+G74=0),"",D74/(D74+G74))</f>
        <v>0.769452449567723</v>
      </c>
      <c r="K74" s="55" t="n">
        <f aca="false">IF(E74="","",E74/(E74+H74))</f>
        <v>0.715189873417722</v>
      </c>
      <c r="L74" s="66" t="n">
        <f aca="false">IF(OR(K74="",J74=""),"",(J74-K74)*100)</f>
        <v>5.42625761500017</v>
      </c>
      <c r="M74" s="36" t="n">
        <v>2.67524098781084</v>
      </c>
      <c r="N74" s="36" t="n">
        <v>0.964657942676335</v>
      </c>
      <c r="O74" s="36" t="n">
        <f aca="false">SQRT(M74^2+N74^2)</f>
        <v>2.84384937878778</v>
      </c>
      <c r="P74" s="55" t="n">
        <f aca="false">IF(J74="","",MAX(0,J74-1.96*O74/100))</f>
        <v>0.713713001743483</v>
      </c>
      <c r="Q74" s="55" t="n">
        <f aca="false">IF(J74="","",MIN(1,J74+1.96*O74/100))</f>
        <v>0.825191897391964</v>
      </c>
      <c r="R74" s="32" t="str">
        <f aca="false">IF(L74="","",IF(ABS(L74)&lt;=O74,"Yes","No"))</f>
        <v>No</v>
      </c>
      <c r="S74" s="32" t="str">
        <f aca="false">IF(L74="","",IF(ABS(L74)&lt;=1.96*O74,"Yes","No"))</f>
        <v>Yes</v>
      </c>
      <c r="T74" s="54" t="n">
        <f aca="false">IF(D74="","",ROUND(SQRT(((D74+G74)*O74/100)^2+(J74*(D74+G74)*0.09175)^2),0))</f>
        <v>79</v>
      </c>
      <c r="U74" s="32"/>
    </row>
    <row r="75" customFormat="false" ht="15" hidden="false" customHeight="false" outlineLevel="0" collapsed="false">
      <c r="A75" s="32" t="s">
        <v>198</v>
      </c>
      <c r="B75" s="32" t="s">
        <v>200</v>
      </c>
      <c r="C75" s="32" t="s">
        <v>222</v>
      </c>
      <c r="D75" s="54" t="n">
        <v>535</v>
      </c>
      <c r="E75" s="54" t="n">
        <v>508</v>
      </c>
      <c r="F75" s="65" t="n">
        <f aca="false">IF(E75="","",D75-E75)</f>
        <v>27</v>
      </c>
      <c r="G75" s="54" t="n">
        <v>276</v>
      </c>
      <c r="H75" s="54" t="n">
        <v>308</v>
      </c>
      <c r="I75" s="65" t="n">
        <f aca="false">IF(H75="","",G75-H75)</f>
        <v>-32</v>
      </c>
      <c r="J75" s="55" t="n">
        <f aca="false">IF(OR(D75="",D75+G75=0),"",D75/(D75+G75))</f>
        <v>0.659679408138101</v>
      </c>
      <c r="K75" s="55" t="n">
        <f aca="false">IF(E75="","",E75/(E75+H75))</f>
        <v>0.622549019607843</v>
      </c>
      <c r="L75" s="66" t="n">
        <f aca="false">IF(OR(K75="",J75=""),"",(J75-K75)*100)</f>
        <v>3.7130388530258</v>
      </c>
      <c r="M75" s="36" t="n">
        <v>2.67524098781084</v>
      </c>
      <c r="N75" s="36" t="n">
        <v>0.964657942676335</v>
      </c>
      <c r="O75" s="36" t="n">
        <f aca="false">SQRT(M75^2+N75^2)</f>
        <v>2.84384937878778</v>
      </c>
      <c r="P75" s="55" t="n">
        <f aca="false">IF(J75="","",MAX(0,J75-1.96*O75/100))</f>
        <v>0.603939960313861</v>
      </c>
      <c r="Q75" s="55" t="n">
        <f aca="false">IF(J75="","",MIN(1,J75+1.96*O75/100))</f>
        <v>0.715418855962342</v>
      </c>
      <c r="R75" s="32" t="str">
        <f aca="false">IF(L75="","",IF(ABS(L75)&lt;=O75,"Yes","No"))</f>
        <v>No</v>
      </c>
      <c r="S75" s="32" t="str">
        <f aca="false">IF(L75="","",IF(ABS(L75)&lt;=1.96*O75,"Yes","No"))</f>
        <v>Yes</v>
      </c>
      <c r="T75" s="54" t="n">
        <f aca="false">IF(D75="","",ROUND(SQRT(((D75+G75)*O75/100)^2+(J75*(D75+G75)*0.09175)^2),0))</f>
        <v>54</v>
      </c>
      <c r="U75" s="32"/>
    </row>
    <row r="76" customFormat="false" ht="15" hidden="false" customHeight="false" outlineLevel="0" collapsed="false">
      <c r="A76" s="32" t="s">
        <v>198</v>
      </c>
      <c r="B76" s="32" t="s">
        <v>200</v>
      </c>
      <c r="C76" s="32" t="s">
        <v>223</v>
      </c>
      <c r="D76" s="54" t="n">
        <v>680</v>
      </c>
      <c r="E76" s="54" t="n">
        <v>650</v>
      </c>
      <c r="F76" s="65" t="n">
        <f aca="false">IF(E76="","",D76-E76)</f>
        <v>30</v>
      </c>
      <c r="G76" s="54" t="n">
        <v>337</v>
      </c>
      <c r="H76" s="54" t="n">
        <v>361</v>
      </c>
      <c r="I76" s="65" t="n">
        <f aca="false">IF(H76="","",G76-H76)</f>
        <v>-24</v>
      </c>
      <c r="J76" s="55" t="n">
        <f aca="false">IF(OR(D76="",D76+G76=0),"",D76/(D76+G76))</f>
        <v>0.668633235004916</v>
      </c>
      <c r="K76" s="55" t="n">
        <f aca="false">IF(E76="","",E76/(E76+H76))</f>
        <v>0.642927794263106</v>
      </c>
      <c r="L76" s="66" t="n">
        <f aca="false">IF(OR(K76="",J76=""),"",(J76-K76)*100)</f>
        <v>2.57054407418106</v>
      </c>
      <c r="M76" s="36" t="n">
        <v>2.67524098781084</v>
      </c>
      <c r="N76" s="36" t="n">
        <v>0.964657942676335</v>
      </c>
      <c r="O76" s="36" t="n">
        <f aca="false">SQRT(M76^2+N76^2)</f>
        <v>2.84384937878778</v>
      </c>
      <c r="P76" s="55" t="n">
        <f aca="false">IF(J76="","",MAX(0,J76-1.96*O76/100))</f>
        <v>0.612893787180676</v>
      </c>
      <c r="Q76" s="55" t="n">
        <f aca="false">IF(J76="","",MIN(1,J76+1.96*O76/100))</f>
        <v>0.724372682829157</v>
      </c>
      <c r="R76" s="32" t="str">
        <f aca="false">IF(L76="","",IF(ABS(L76)&lt;=O76,"Yes","No"))</f>
        <v>Yes</v>
      </c>
      <c r="S76" s="32" t="str">
        <f aca="false">IF(L76="","",IF(ABS(L76)&lt;=1.96*O76,"Yes","No"))</f>
        <v>Yes</v>
      </c>
      <c r="T76" s="54" t="n">
        <f aca="false">IF(D76="","",ROUND(SQRT(((D76+G76)*O76/100)^2+(J76*(D76+G76)*0.09175)^2),0))</f>
        <v>69</v>
      </c>
      <c r="U76" s="32"/>
    </row>
    <row r="77" customFormat="false" ht="15" hidden="false" customHeight="false" outlineLevel="0" collapsed="false">
      <c r="A77" s="32" t="s">
        <v>198</v>
      </c>
      <c r="B77" s="32" t="s">
        <v>200</v>
      </c>
      <c r="C77" s="32" t="s">
        <v>224</v>
      </c>
      <c r="D77" s="54" t="n">
        <v>727</v>
      </c>
      <c r="E77" s="54" t="n">
        <v>691</v>
      </c>
      <c r="F77" s="65" t="n">
        <f aca="false">IF(E77="","",D77-E77)</f>
        <v>36</v>
      </c>
      <c r="G77" s="54" t="n">
        <v>361</v>
      </c>
      <c r="H77" s="54" t="n">
        <v>365</v>
      </c>
      <c r="I77" s="65" t="n">
        <f aca="false">IF(H77="","",G77-H77)</f>
        <v>-4</v>
      </c>
      <c r="J77" s="55" t="n">
        <f aca="false">IF(OR(D77="",D77+G77=0),"",D77/(D77+G77))</f>
        <v>0.668198529411765</v>
      </c>
      <c r="K77" s="55" t="n">
        <f aca="false">IF(E77="","",E77/(E77+H77))</f>
        <v>0.654356060606061</v>
      </c>
      <c r="L77" s="66" t="n">
        <f aca="false">IF(OR(K77="",J77=""),"",(J77-K77)*100)</f>
        <v>1.38424688057042</v>
      </c>
      <c r="M77" s="36" t="n">
        <v>2.67524098781084</v>
      </c>
      <c r="N77" s="36" t="n">
        <v>0.964657942676335</v>
      </c>
      <c r="O77" s="36" t="n">
        <f aca="false">SQRT(M77^2+N77^2)</f>
        <v>2.84384937878778</v>
      </c>
      <c r="P77" s="55" t="n">
        <f aca="false">IF(J77="","",MAX(0,J77-1.96*O77/100))</f>
        <v>0.612459081587524</v>
      </c>
      <c r="Q77" s="55" t="n">
        <f aca="false">IF(J77="","",MIN(1,J77+1.96*O77/100))</f>
        <v>0.723937977236005</v>
      </c>
      <c r="R77" s="32" t="str">
        <f aca="false">IF(L77="","",IF(ABS(L77)&lt;=O77,"Yes","No"))</f>
        <v>Yes</v>
      </c>
      <c r="S77" s="32" t="str">
        <f aca="false">IF(L77="","",IF(ABS(L77)&lt;=1.96*O77,"Yes","No"))</f>
        <v>Yes</v>
      </c>
      <c r="T77" s="54" t="n">
        <f aca="false">IF(D77="","",ROUND(SQRT(((D77+G77)*O77/100)^2+(J77*(D77+G77)*0.09175)^2),0))</f>
        <v>74</v>
      </c>
      <c r="U77" s="32"/>
    </row>
    <row r="78" customFormat="false" ht="15" hidden="false" customHeight="false" outlineLevel="0" collapsed="false">
      <c r="A78" s="32" t="s">
        <v>198</v>
      </c>
      <c r="B78" s="32" t="s">
        <v>200</v>
      </c>
      <c r="C78" s="32" t="s">
        <v>225</v>
      </c>
      <c r="D78" s="54" t="n">
        <v>498</v>
      </c>
      <c r="E78" s="54" t="n">
        <v>499</v>
      </c>
      <c r="F78" s="65" t="n">
        <f aca="false">IF(E78="","",D78-E78)</f>
        <v>-1</v>
      </c>
      <c r="G78" s="54" t="n">
        <v>231</v>
      </c>
      <c r="H78" s="54" t="n">
        <v>246</v>
      </c>
      <c r="I78" s="65" t="n">
        <f aca="false">IF(H78="","",G78-H78)</f>
        <v>-15</v>
      </c>
      <c r="J78" s="55" t="n">
        <f aca="false">IF(OR(D78="",D78+G78=0),"",D78/(D78+G78))</f>
        <v>0.683127572016461</v>
      </c>
      <c r="K78" s="55" t="n">
        <f aca="false">IF(E78="","",E78/(E78+H78))</f>
        <v>0.669798657718121</v>
      </c>
      <c r="L78" s="66" t="n">
        <f aca="false">IF(OR(K78="",J78=""),"",(J78-K78)*100)</f>
        <v>1.332891429834</v>
      </c>
      <c r="M78" s="36" t="n">
        <v>4.05128548979369</v>
      </c>
      <c r="N78" s="36" t="n">
        <v>0.964657942676335</v>
      </c>
      <c r="O78" s="36" t="n">
        <f aca="false">SQRT(M78^2+N78^2)</f>
        <v>4.16455028378592</v>
      </c>
      <c r="P78" s="55" t="n">
        <f aca="false">IF(J78="","",MAX(0,J78-1.96*O78/100))</f>
        <v>0.601502386454257</v>
      </c>
      <c r="Q78" s="55" t="n">
        <f aca="false">IF(J78="","",MIN(1,J78+1.96*O78/100))</f>
        <v>0.764752757578665</v>
      </c>
      <c r="R78" s="32" t="str">
        <f aca="false">IF(L78="","",IF(ABS(L78)&lt;=O78,"Yes","No"))</f>
        <v>Yes</v>
      </c>
      <c r="S78" s="32" t="str">
        <f aca="false">IF(L78="","",IF(ABS(L78)&lt;=1.96*O78,"Yes","No"))</f>
        <v>Yes</v>
      </c>
      <c r="T78" s="54" t="n">
        <f aca="false">IF(D78="","",ROUND(SQRT(((D78+G78)*O78/100)^2+(J78*(D78+G78)*0.15591)^2),0))</f>
        <v>83</v>
      </c>
      <c r="U78" s="32"/>
    </row>
    <row r="79" customFormat="false" ht="15" hidden="false" customHeight="false" outlineLevel="0" collapsed="false">
      <c r="A79" s="32" t="s">
        <v>198</v>
      </c>
      <c r="B79" s="32" t="s">
        <v>200</v>
      </c>
      <c r="C79" s="32" t="s">
        <v>226</v>
      </c>
      <c r="D79" s="54" t="n">
        <v>580</v>
      </c>
      <c r="E79" s="54" t="n">
        <v>596</v>
      </c>
      <c r="F79" s="65" t="n">
        <f aca="false">IF(E79="","",D79-E79)</f>
        <v>-16</v>
      </c>
      <c r="G79" s="54" t="n">
        <v>256</v>
      </c>
      <c r="H79" s="54" t="n">
        <v>282</v>
      </c>
      <c r="I79" s="65" t="n">
        <f aca="false">IF(H79="","",G79-H79)</f>
        <v>-26</v>
      </c>
      <c r="J79" s="55" t="n">
        <f aca="false">IF(OR(D79="",D79+G79=0),"",D79/(D79+G79))</f>
        <v>0.69377990430622</v>
      </c>
      <c r="K79" s="55" t="n">
        <f aca="false">IF(E79="","",E79/(E79+H79))</f>
        <v>0.678815489749431</v>
      </c>
      <c r="L79" s="66" t="n">
        <f aca="false">IF(OR(K79="",J79=""),"",(J79-K79)*100)</f>
        <v>1.49644145567895</v>
      </c>
      <c r="M79" s="36" t="n">
        <v>2.67524098781084</v>
      </c>
      <c r="N79" s="36" t="n">
        <v>0.964657942676335</v>
      </c>
      <c r="O79" s="36" t="n">
        <f aca="false">SQRT(M79^2+N79^2)</f>
        <v>2.84384937878778</v>
      </c>
      <c r="P79" s="55" t="n">
        <f aca="false">IF(J79="","",MAX(0,J79-1.96*O79/100))</f>
        <v>0.63804045648198</v>
      </c>
      <c r="Q79" s="55" t="n">
        <f aca="false">IF(J79="","",MIN(1,J79+1.96*O79/100))</f>
        <v>0.749519352130461</v>
      </c>
      <c r="R79" s="32" t="str">
        <f aca="false">IF(L79="","",IF(ABS(L79)&lt;=O79,"Yes","No"))</f>
        <v>Yes</v>
      </c>
      <c r="S79" s="32" t="str">
        <f aca="false">IF(L79="","",IF(ABS(L79)&lt;=1.96*O79,"Yes","No"))</f>
        <v>Yes</v>
      </c>
      <c r="T79" s="54" t="n">
        <f aca="false">IF(D79="","",ROUND(SQRT(((D79+G79)*O79/100)^2+(J79*(D79+G79)*0.09175)^2),0))</f>
        <v>58</v>
      </c>
      <c r="U79" s="32"/>
    </row>
    <row r="80" customFormat="false" ht="15" hidden="false" customHeight="false" outlineLevel="0" collapsed="false">
      <c r="A80" s="32" t="s">
        <v>198</v>
      </c>
      <c r="B80" s="32" t="s">
        <v>200</v>
      </c>
      <c r="C80" s="32" t="s">
        <v>227</v>
      </c>
      <c r="D80" s="54" t="n">
        <v>880</v>
      </c>
      <c r="E80" s="54" t="n">
        <v>801</v>
      </c>
      <c r="F80" s="65" t="n">
        <f aca="false">IF(E80="","",D80-E80)</f>
        <v>79</v>
      </c>
      <c r="G80" s="54" t="n">
        <v>426</v>
      </c>
      <c r="H80" s="54" t="n">
        <v>494</v>
      </c>
      <c r="I80" s="65" t="n">
        <f aca="false">IF(H80="","",G80-H80)</f>
        <v>-68</v>
      </c>
      <c r="J80" s="55" t="n">
        <f aca="false">IF(OR(D80="",D80+G80=0),"",D80/(D80+G80))</f>
        <v>0.673813169984686</v>
      </c>
      <c r="K80" s="55" t="n">
        <f aca="false">IF(E80="","",E80/(E80+H80))</f>
        <v>0.618532818532819</v>
      </c>
      <c r="L80" s="66" t="n">
        <f aca="false">IF(OR(K80="",J80=""),"",(J80-K80)*100)</f>
        <v>5.52803514518676</v>
      </c>
      <c r="M80" s="36" t="n">
        <v>2.38128379760647</v>
      </c>
      <c r="N80" s="36" t="n">
        <v>0.964657942676335</v>
      </c>
      <c r="O80" s="36" t="n">
        <f aca="false">SQRT(M80^2+N80^2)</f>
        <v>2.56925620970576</v>
      </c>
      <c r="P80" s="55" t="n">
        <f aca="false">IF(J80="","",MAX(0,J80-1.96*O80/100))</f>
        <v>0.623455748274453</v>
      </c>
      <c r="Q80" s="55" t="n">
        <f aca="false">IF(J80="","",MIN(1,J80+1.96*O80/100))</f>
        <v>0.724170591694919</v>
      </c>
      <c r="R80" s="32" t="str">
        <f aca="false">IF(L80="","",IF(ABS(L80)&lt;=O80,"Yes","No"))</f>
        <v>No</v>
      </c>
      <c r="S80" s="32" t="str">
        <f aca="false">IF(L80="","",IF(ABS(L80)&lt;=1.96*O80,"Yes","No"))</f>
        <v>No</v>
      </c>
      <c r="T80" s="54" t="n">
        <f aca="false">IF(D80="","",ROUND(SQRT(((D80+G80)*O80/100)^2+(J80*(D80+G80)*0.08345)^2),0))</f>
        <v>81</v>
      </c>
      <c r="U80" s="32"/>
    </row>
    <row r="81" customFormat="false" ht="15" hidden="false" customHeight="false" outlineLevel="0" collapsed="false">
      <c r="A81" s="32" t="s">
        <v>198</v>
      </c>
      <c r="B81" s="32" t="s">
        <v>200</v>
      </c>
      <c r="C81" s="32" t="s">
        <v>228</v>
      </c>
      <c r="D81" s="54" t="n">
        <v>447</v>
      </c>
      <c r="E81" s="54" t="n">
        <v>451</v>
      </c>
      <c r="F81" s="65" t="n">
        <f aca="false">IF(E81="","",D81-E81)</f>
        <v>-4</v>
      </c>
      <c r="G81" s="54" t="n">
        <v>211</v>
      </c>
      <c r="H81" s="54" t="n">
        <v>233</v>
      </c>
      <c r="I81" s="65" t="n">
        <f aca="false">IF(H81="","",G81-H81)</f>
        <v>-22</v>
      </c>
      <c r="J81" s="55" t="n">
        <f aca="false">IF(OR(D81="",D81+G81=0),"",D81/(D81+G81))</f>
        <v>0.679331306990882</v>
      </c>
      <c r="K81" s="55" t="n">
        <f aca="false">IF(E81="","",E81/(E81+H81))</f>
        <v>0.659356725146199</v>
      </c>
      <c r="L81" s="66" t="n">
        <f aca="false">IF(OR(K81="",J81=""),"",(J81-K81)*100)</f>
        <v>1.99745818446827</v>
      </c>
      <c r="M81" s="36" t="n">
        <v>4.05128548979369</v>
      </c>
      <c r="N81" s="36" t="n">
        <v>0.964657942676335</v>
      </c>
      <c r="O81" s="36" t="n">
        <f aca="false">SQRT(M81^2+N81^2)</f>
        <v>4.16455028378592</v>
      </c>
      <c r="P81" s="55" t="n">
        <f aca="false">IF(J81="","",MAX(0,J81-1.96*O81/100))</f>
        <v>0.597706121428677</v>
      </c>
      <c r="Q81" s="55" t="n">
        <f aca="false">IF(J81="","",MIN(1,J81+1.96*O81/100))</f>
        <v>0.760956492553086</v>
      </c>
      <c r="R81" s="32" t="str">
        <f aca="false">IF(L81="","",IF(ABS(L81)&lt;=O81,"Yes","No"))</f>
        <v>Yes</v>
      </c>
      <c r="S81" s="32" t="str">
        <f aca="false">IF(L81="","",IF(ABS(L81)&lt;=1.96*O81,"Yes","No"))</f>
        <v>Yes</v>
      </c>
      <c r="T81" s="54" t="n">
        <f aca="false">IF(D81="","",ROUND(SQRT(((D81+G81)*O81/100)^2+(J81*(D81+G81)*0.15591)^2),0))</f>
        <v>75</v>
      </c>
      <c r="U81" s="32"/>
    </row>
    <row r="82" customFormat="false" ht="15" hidden="false" customHeight="false" outlineLevel="0" collapsed="false">
      <c r="A82" s="32" t="s">
        <v>198</v>
      </c>
      <c r="B82" s="32" t="s">
        <v>200</v>
      </c>
      <c r="C82" s="32" t="s">
        <v>229</v>
      </c>
      <c r="D82" s="54" t="n">
        <v>511</v>
      </c>
      <c r="E82" s="54" t="n">
        <v>474</v>
      </c>
      <c r="F82" s="65" t="n">
        <f aca="false">IF(E82="","",D82-E82)</f>
        <v>37</v>
      </c>
      <c r="G82" s="54" t="n">
        <v>262</v>
      </c>
      <c r="H82" s="54" t="n">
        <v>294</v>
      </c>
      <c r="I82" s="65" t="n">
        <f aca="false">IF(H82="","",G82-H82)</f>
        <v>-32</v>
      </c>
      <c r="J82" s="55" t="n">
        <f aca="false">IF(OR(D82="",D82+G82=0),"",D82/(D82+G82))</f>
        <v>0.661060802069858</v>
      </c>
      <c r="K82" s="55" t="n">
        <f aca="false">IF(E82="","",E82/(E82+H82))</f>
        <v>0.6171875</v>
      </c>
      <c r="L82" s="66" t="n">
        <f aca="false">IF(OR(K82="",J82=""),"",(J82-K82)*100)</f>
        <v>4.38733020698577</v>
      </c>
      <c r="M82" s="36" t="n">
        <v>2.67524098781084</v>
      </c>
      <c r="N82" s="36" t="n">
        <v>0.964657942676335</v>
      </c>
      <c r="O82" s="36" t="n">
        <f aca="false">SQRT(M82^2+N82^2)</f>
        <v>2.84384937878778</v>
      </c>
      <c r="P82" s="55" t="n">
        <f aca="false">IF(J82="","",MAX(0,J82-1.96*O82/100))</f>
        <v>0.605321354245617</v>
      </c>
      <c r="Q82" s="55" t="n">
        <f aca="false">IF(J82="","",MIN(1,J82+1.96*O82/100))</f>
        <v>0.716800249894098</v>
      </c>
      <c r="R82" s="32" t="str">
        <f aca="false">IF(L82="","",IF(ABS(L82)&lt;=O82,"Yes","No"))</f>
        <v>No</v>
      </c>
      <c r="S82" s="32" t="str">
        <f aca="false">IF(L82="","",IF(ABS(L82)&lt;=1.96*O82,"Yes","No"))</f>
        <v>Yes</v>
      </c>
      <c r="T82" s="54" t="n">
        <f aca="false">IF(D82="","",ROUND(SQRT(((D82+G82)*O82/100)^2+(J82*(D82+G82)*0.09175)^2),0))</f>
        <v>52</v>
      </c>
      <c r="U82" s="32"/>
    </row>
    <row r="83" customFormat="false" ht="15" hidden="false" customHeight="false" outlineLevel="0" collapsed="false">
      <c r="A83" s="32" t="s">
        <v>198</v>
      </c>
      <c r="B83" s="32" t="s">
        <v>200</v>
      </c>
      <c r="C83" s="32" t="s">
        <v>230</v>
      </c>
      <c r="D83" s="54" t="n">
        <v>474</v>
      </c>
      <c r="E83" s="54" t="n">
        <v>492</v>
      </c>
      <c r="F83" s="65" t="n">
        <f aca="false">IF(E83="","",D83-E83)</f>
        <v>-18</v>
      </c>
      <c r="G83" s="54" t="n">
        <v>300</v>
      </c>
      <c r="H83" s="54" t="n">
        <v>299</v>
      </c>
      <c r="I83" s="65" t="n">
        <f aca="false">IF(H83="","",G83-H83)</f>
        <v>1</v>
      </c>
      <c r="J83" s="55" t="n">
        <f aca="false">IF(OR(D83="",D83+G83=0),"",D83/(D83+G83))</f>
        <v>0.612403100775194</v>
      </c>
      <c r="K83" s="55" t="n">
        <f aca="false">IF(E83="","",E83/(E83+H83))</f>
        <v>0.621997471554994</v>
      </c>
      <c r="L83" s="66" t="n">
        <f aca="false">IF(OR(K83="",J83=""),"",(J83-K83)*100)</f>
        <v>-0.959437077979986</v>
      </c>
      <c r="M83" s="36" t="n">
        <v>2.67524098781084</v>
      </c>
      <c r="N83" s="36" t="n">
        <v>0.964657942676335</v>
      </c>
      <c r="O83" s="36" t="n">
        <f aca="false">SQRT(M83^2+N83^2)</f>
        <v>2.84384937878778</v>
      </c>
      <c r="P83" s="55" t="n">
        <f aca="false">IF(J83="","",MAX(0,J83-1.96*O83/100))</f>
        <v>0.556663652950953</v>
      </c>
      <c r="Q83" s="55" t="n">
        <f aca="false">IF(J83="","",MIN(1,J83+1.96*O83/100))</f>
        <v>0.668142548599434</v>
      </c>
      <c r="R83" s="32" t="str">
        <f aca="false">IF(L83="","",IF(ABS(L83)&lt;=O83,"Yes","No"))</f>
        <v>Yes</v>
      </c>
      <c r="S83" s="32" t="str">
        <f aca="false">IF(L83="","",IF(ABS(L83)&lt;=1.96*O83,"Yes","No"))</f>
        <v>Yes</v>
      </c>
      <c r="T83" s="54" t="n">
        <f aca="false">IF(D83="","",ROUND(SQRT(((D83+G83)*O83/100)^2+(J83*(D83+G83)*0.09175)^2),0))</f>
        <v>49</v>
      </c>
      <c r="U83" s="32"/>
    </row>
    <row r="84" customFormat="false" ht="15" hidden="false" customHeight="false" outlineLevel="0" collapsed="false">
      <c r="A84" s="32" t="s">
        <v>198</v>
      </c>
      <c r="B84" s="32" t="s">
        <v>200</v>
      </c>
      <c r="C84" s="32" t="s">
        <v>231</v>
      </c>
      <c r="D84" s="54" t="n">
        <v>394</v>
      </c>
      <c r="E84" s="54" t="n">
        <v>361</v>
      </c>
      <c r="F84" s="65" t="n">
        <f aca="false">IF(E84="","",D84-E84)</f>
        <v>33</v>
      </c>
      <c r="G84" s="54" t="n">
        <v>200</v>
      </c>
      <c r="H84" s="54" t="n">
        <v>231</v>
      </c>
      <c r="I84" s="65" t="n">
        <f aca="false">IF(H84="","",G84-H84)</f>
        <v>-31</v>
      </c>
      <c r="J84" s="55" t="n">
        <f aca="false">IF(OR(D84="",D84+G84=0),"",D84/(D84+G84))</f>
        <v>0.663299663299663</v>
      </c>
      <c r="K84" s="55" t="n">
        <f aca="false">IF(E84="","",E84/(E84+H84))</f>
        <v>0.609797297297297</v>
      </c>
      <c r="L84" s="66" t="n">
        <f aca="false">IF(OR(K84="",J84=""),"",(J84-K84)*100)</f>
        <v>5.3502366002366</v>
      </c>
      <c r="M84" s="36" t="n">
        <v>4.05128548979369</v>
      </c>
      <c r="N84" s="36" t="n">
        <v>0.964657942676335</v>
      </c>
      <c r="O84" s="36" t="n">
        <f aca="false">SQRT(M84^2+N84^2)</f>
        <v>4.16455028378592</v>
      </c>
      <c r="P84" s="55" t="n">
        <f aca="false">IF(J84="","",MAX(0,J84-1.96*O84/100))</f>
        <v>0.581674477737459</v>
      </c>
      <c r="Q84" s="55" t="n">
        <f aca="false">IF(J84="","",MIN(1,J84+1.96*O84/100))</f>
        <v>0.744924848861867</v>
      </c>
      <c r="R84" s="32" t="str">
        <f aca="false">IF(L84="","",IF(ABS(L84)&lt;=O84,"Yes","No"))</f>
        <v>No</v>
      </c>
      <c r="S84" s="32" t="str">
        <f aca="false">IF(L84="","",IF(ABS(L84)&lt;=1.96*O84,"Yes","No"))</f>
        <v>Yes</v>
      </c>
      <c r="T84" s="54" t="n">
        <f aca="false">IF(D84="","",ROUND(SQRT(((D84+G84)*O84/100)^2+(J84*(D84+G84)*0.15591)^2),0))</f>
        <v>66</v>
      </c>
      <c r="U84" s="32"/>
    </row>
    <row r="85" customFormat="false" ht="15" hidden="false" customHeight="false" outlineLevel="0" collapsed="false">
      <c r="A85" s="32" t="s">
        <v>198</v>
      </c>
      <c r="B85" s="32" t="s">
        <v>200</v>
      </c>
      <c r="C85" s="32" t="s">
        <v>233</v>
      </c>
      <c r="D85" s="54" t="n">
        <v>1105</v>
      </c>
      <c r="E85" s="54" t="n">
        <v>965</v>
      </c>
      <c r="F85" s="65" t="n">
        <f aca="false">IF(E85="","",D85-E85)</f>
        <v>140</v>
      </c>
      <c r="G85" s="54" t="n">
        <v>583</v>
      </c>
      <c r="H85" s="54" t="n">
        <v>643</v>
      </c>
      <c r="I85" s="65" t="n">
        <f aca="false">IF(H85="","",G85-H85)</f>
        <v>-60</v>
      </c>
      <c r="J85" s="55" t="n">
        <f aca="false">IF(OR(D85="",D85+G85=0),"",D85/(D85+G85))</f>
        <v>0.654620853080569</v>
      </c>
      <c r="K85" s="55" t="n">
        <f aca="false">IF(E85="","",E85/(E85+H85))</f>
        <v>0.600124378109453</v>
      </c>
      <c r="L85" s="66" t="n">
        <f aca="false">IF(OR(K85="",J85=""),"",(J85-K85)*100)</f>
        <v>5.4496474971116</v>
      </c>
      <c r="M85" s="36" t="n">
        <v>2.38128379760647</v>
      </c>
      <c r="N85" s="36" t="n">
        <v>0.964657942676335</v>
      </c>
      <c r="O85" s="36" t="n">
        <f aca="false">SQRT(M85^2+N85^2)</f>
        <v>2.56925620970576</v>
      </c>
      <c r="P85" s="55" t="n">
        <f aca="false">IF(J85="","",MAX(0,J85-1.96*O85/100))</f>
        <v>0.604263431370336</v>
      </c>
      <c r="Q85" s="55" t="n">
        <f aca="false">IF(J85="","",MIN(1,J85+1.96*O85/100))</f>
        <v>0.704978274790802</v>
      </c>
      <c r="R85" s="32" t="str">
        <f aca="false">IF(L85="","",IF(ABS(L85)&lt;=O85,"Yes","No"))</f>
        <v>No</v>
      </c>
      <c r="S85" s="32" t="str">
        <f aca="false">IF(L85="","",IF(ABS(L85)&lt;=1.96*O85,"Yes","No"))</f>
        <v>No</v>
      </c>
      <c r="T85" s="54" t="n">
        <f aca="false">IF(D85="","",ROUND(SQRT(((D85+G85)*O85/100)^2+(J85*(D85+G85)*0.08345)^2),0))</f>
        <v>102</v>
      </c>
      <c r="U85" s="32"/>
    </row>
    <row r="86" customFormat="false" ht="15" hidden="false" customHeight="false" outlineLevel="0" collapsed="false">
      <c r="A86" s="32" t="s">
        <v>198</v>
      </c>
      <c r="B86" s="32" t="s">
        <v>200</v>
      </c>
      <c r="C86" s="32" t="s">
        <v>235</v>
      </c>
      <c r="D86" s="54" t="n">
        <v>517</v>
      </c>
      <c r="E86" s="54" t="n">
        <v>509</v>
      </c>
      <c r="F86" s="65" t="n">
        <f aca="false">IF(E86="","",D86-E86)</f>
        <v>8</v>
      </c>
      <c r="G86" s="54" t="n">
        <v>225</v>
      </c>
      <c r="H86" s="54" t="n">
        <v>243</v>
      </c>
      <c r="I86" s="65" t="n">
        <f aca="false">IF(H86="","",G86-H86)</f>
        <v>-18</v>
      </c>
      <c r="J86" s="55" t="n">
        <f aca="false">IF(OR(D86="",D86+G86=0),"",D86/(D86+G86))</f>
        <v>0.696765498652291</v>
      </c>
      <c r="K86" s="55" t="n">
        <f aca="false">IF(E86="","",E86/(E86+H86))</f>
        <v>0.67686170212766</v>
      </c>
      <c r="L86" s="66" t="n">
        <f aca="false">IF(OR(K86="",J86=""),"",(J86-K86)*100)</f>
        <v>1.99037965246315</v>
      </c>
      <c r="M86" s="36" t="n">
        <v>4.05128548979369</v>
      </c>
      <c r="N86" s="36" t="n">
        <v>0.964657942676335</v>
      </c>
      <c r="O86" s="36" t="n">
        <f aca="false">SQRT(M86^2+N86^2)</f>
        <v>4.16455028378592</v>
      </c>
      <c r="P86" s="55" t="n">
        <f aca="false">IF(J86="","",MAX(0,J86-1.96*O86/100))</f>
        <v>0.615140313090087</v>
      </c>
      <c r="Q86" s="55" t="n">
        <f aca="false">IF(J86="","",MIN(1,J86+1.96*O86/100))</f>
        <v>0.778390684214495</v>
      </c>
      <c r="R86" s="32" t="str">
        <f aca="false">IF(L86="","",IF(ABS(L86)&lt;=O86,"Yes","No"))</f>
        <v>Yes</v>
      </c>
      <c r="S86" s="32" t="str">
        <f aca="false">IF(L86="","",IF(ABS(L86)&lt;=1.96*O86,"Yes","No"))</f>
        <v>Yes</v>
      </c>
      <c r="T86" s="54" t="n">
        <f aca="false">IF(D86="","",ROUND(SQRT(((D86+G86)*O86/100)^2+(J86*(D86+G86)*0.15591)^2),0))</f>
        <v>86</v>
      </c>
      <c r="U86" s="32"/>
    </row>
    <row r="87" customFormat="false" ht="15" hidden="false" customHeight="false" outlineLevel="0" collapsed="false">
      <c r="A87" s="32" t="s">
        <v>198</v>
      </c>
      <c r="B87" s="32" t="s">
        <v>200</v>
      </c>
      <c r="C87" s="32" t="s">
        <v>236</v>
      </c>
      <c r="D87" s="54" t="n">
        <v>604</v>
      </c>
      <c r="E87" s="54" t="n">
        <v>600</v>
      </c>
      <c r="F87" s="65" t="n">
        <f aca="false">IF(E87="","",D87-E87)</f>
        <v>4</v>
      </c>
      <c r="G87" s="54" t="n">
        <v>352</v>
      </c>
      <c r="H87" s="54" t="n">
        <v>389</v>
      </c>
      <c r="I87" s="65" t="n">
        <f aca="false">IF(H87="","",G87-H87)</f>
        <v>-37</v>
      </c>
      <c r="J87" s="55" t="n">
        <f aca="false">IF(OR(D87="",D87+G87=0),"",D87/(D87+G87))</f>
        <v>0.631799163179916</v>
      </c>
      <c r="K87" s="55" t="n">
        <f aca="false">IF(E87="","",E87/(E87+H87))</f>
        <v>0.606673407482305</v>
      </c>
      <c r="L87" s="66" t="n">
        <f aca="false">IF(OR(K87="",J87=""),"",(J87-K87)*100)</f>
        <v>2.5125755697611</v>
      </c>
      <c r="M87" s="36" t="n">
        <v>2.67524098781084</v>
      </c>
      <c r="N87" s="36" t="n">
        <v>0.964657942676335</v>
      </c>
      <c r="O87" s="36" t="n">
        <f aca="false">SQRT(M87^2+N87^2)</f>
        <v>2.84384937878778</v>
      </c>
      <c r="P87" s="55" t="n">
        <f aca="false">IF(J87="","",MAX(0,J87-1.96*O87/100))</f>
        <v>0.576059715355676</v>
      </c>
      <c r="Q87" s="55" t="n">
        <f aca="false">IF(J87="","",MIN(1,J87+1.96*O87/100))</f>
        <v>0.687538611004157</v>
      </c>
      <c r="R87" s="32" t="str">
        <f aca="false">IF(L87="","",IF(ABS(L87)&lt;=O87,"Yes","No"))</f>
        <v>Yes</v>
      </c>
      <c r="S87" s="32" t="str">
        <f aca="false">IF(L87="","",IF(ABS(L87)&lt;=1.96*O87,"Yes","No"))</f>
        <v>Yes</v>
      </c>
      <c r="T87" s="54" t="n">
        <f aca="false">IF(D87="","",ROUND(SQRT(((D87+G87)*O87/100)^2+(J87*(D87+G87)*0.09175)^2),0))</f>
        <v>62</v>
      </c>
      <c r="U87" s="32"/>
    </row>
    <row r="88" customFormat="false" ht="15" hidden="false" customHeight="false" outlineLevel="0" collapsed="false">
      <c r="A88" s="32" t="s">
        <v>198</v>
      </c>
      <c r="B88" s="32" t="s">
        <v>200</v>
      </c>
      <c r="C88" s="32" t="s">
        <v>237</v>
      </c>
      <c r="D88" s="54" t="n">
        <v>18</v>
      </c>
      <c r="E88" s="54"/>
      <c r="F88" s="65" t="str">
        <f aca="false">IF(E88="","",D88-E88)</f>
        <v/>
      </c>
      <c r="G88" s="54" t="n">
        <v>11</v>
      </c>
      <c r="H88" s="54"/>
      <c r="I88" s="65" t="str">
        <f aca="false">IF(H88="","",G88-H88)</f>
        <v/>
      </c>
      <c r="J88" s="55" t="n">
        <f aca="false">IF(OR(D88="",D88+G88=0),"",D88/(D88+G88))</f>
        <v>0.620689655172414</v>
      </c>
      <c r="K88" s="55" t="str">
        <f aca="false">IF(E88="","",E88/(E88+H88))</f>
        <v/>
      </c>
      <c r="L88" s="66" t="str">
        <f aca="false">IF(OR(K88="",J88=""),"",(J88-K88)*100)</f>
        <v/>
      </c>
      <c r="M88" s="36" t="n">
        <v>4.05128548979369</v>
      </c>
      <c r="N88" s="36" t="n">
        <v>0.964657942676335</v>
      </c>
      <c r="O88" s="36" t="n">
        <f aca="false">SQRT(M88^2+N88^2)</f>
        <v>4.16455028378592</v>
      </c>
      <c r="P88" s="55" t="n">
        <f aca="false">IF(J88="","",MAX(0,J88-1.96*O88/100))</f>
        <v>0.53906446961021</v>
      </c>
      <c r="Q88" s="55" t="n">
        <f aca="false">IF(J88="","",MIN(1,J88+1.96*O88/100))</f>
        <v>0.702314840734618</v>
      </c>
      <c r="R88" s="32" t="str">
        <f aca="false">IF(L88="","",IF(ABS(L88)&lt;=O88,"Yes","No"))</f>
        <v/>
      </c>
      <c r="S88" s="32" t="str">
        <f aca="false">IF(L88="","",IF(ABS(L88)&lt;=1.96*O88,"Yes","No"))</f>
        <v/>
      </c>
      <c r="T88" s="54" t="n">
        <f aca="false">IF(D88="","",ROUND(SQRT(((D88+G88)*O88/100)^2+(J88*(D88+G88)*0.15591)^2),0))</f>
        <v>3</v>
      </c>
      <c r="U88" s="32" t="s">
        <v>748</v>
      </c>
    </row>
    <row r="89" customFormat="false" ht="15" hidden="false" customHeight="false" outlineLevel="0" collapsed="false">
      <c r="A89" s="32" t="s">
        <v>198</v>
      </c>
      <c r="B89" s="32" t="s">
        <v>200</v>
      </c>
      <c r="C89" s="32" t="s">
        <v>238</v>
      </c>
      <c r="D89" s="54" t="n">
        <v>392</v>
      </c>
      <c r="E89" s="54" t="n">
        <v>364</v>
      </c>
      <c r="F89" s="65" t="n">
        <f aca="false">IF(E89="","",D89-E89)</f>
        <v>28</v>
      </c>
      <c r="G89" s="54" t="n">
        <v>188</v>
      </c>
      <c r="H89" s="54" t="n">
        <v>219</v>
      </c>
      <c r="I89" s="65" t="n">
        <f aca="false">IF(H89="","",G89-H89)</f>
        <v>-31</v>
      </c>
      <c r="J89" s="55" t="n">
        <f aca="false">IF(OR(D89="",D89+G89=0),"",D89/(D89+G89))</f>
        <v>0.675862068965517</v>
      </c>
      <c r="K89" s="55" t="n">
        <f aca="false">IF(E89="","",E89/(E89+H89))</f>
        <v>0.624356775300172</v>
      </c>
      <c r="L89" s="66" t="n">
        <f aca="false">IF(OR(K89="",J89=""),"",(J89-K89)*100)</f>
        <v>5.15052936653457</v>
      </c>
      <c r="M89" s="36" t="n">
        <v>4.05128548979369</v>
      </c>
      <c r="N89" s="36" t="n">
        <v>0.964657942676335</v>
      </c>
      <c r="O89" s="36" t="n">
        <f aca="false">SQRT(M89^2+N89^2)</f>
        <v>4.16455028378592</v>
      </c>
      <c r="P89" s="55" t="n">
        <f aca="false">IF(J89="","",MAX(0,J89-1.96*O89/100))</f>
        <v>0.594236883403313</v>
      </c>
      <c r="Q89" s="55" t="n">
        <f aca="false">IF(J89="","",MIN(1,J89+1.96*O89/100))</f>
        <v>0.757487254527721</v>
      </c>
      <c r="R89" s="32" t="str">
        <f aca="false">IF(L89="","",IF(ABS(L89)&lt;=O89,"Yes","No"))</f>
        <v>No</v>
      </c>
      <c r="S89" s="32" t="str">
        <f aca="false">IF(L89="","",IF(ABS(L89)&lt;=1.96*O89,"Yes","No"))</f>
        <v>Yes</v>
      </c>
      <c r="T89" s="54" t="n">
        <f aca="false">IF(D89="","",ROUND(SQRT(((D89+G89)*O89/100)^2+(J89*(D89+G89)*0.15591)^2),0))</f>
        <v>66</v>
      </c>
      <c r="U89" s="32"/>
    </row>
    <row r="90" customFormat="false" ht="15" hidden="false" customHeight="false" outlineLevel="0" collapsed="false">
      <c r="A90" s="32" t="s">
        <v>198</v>
      </c>
      <c r="B90" s="32" t="s">
        <v>200</v>
      </c>
      <c r="C90" s="32" t="s">
        <v>239</v>
      </c>
      <c r="D90" s="54" t="n">
        <v>692</v>
      </c>
      <c r="E90" s="54" t="n">
        <v>689</v>
      </c>
      <c r="F90" s="65" t="n">
        <f aca="false">IF(E90="","",D90-E90)</f>
        <v>3</v>
      </c>
      <c r="G90" s="54" t="n">
        <v>268</v>
      </c>
      <c r="H90" s="54" t="n">
        <v>278</v>
      </c>
      <c r="I90" s="65" t="n">
        <f aca="false">IF(H90="","",G90-H90)</f>
        <v>-10</v>
      </c>
      <c r="J90" s="55" t="n">
        <f aca="false">IF(OR(D90="",D90+G90=0),"",D90/(D90+G90))</f>
        <v>0.720833333333333</v>
      </c>
      <c r="K90" s="55" t="n">
        <f aca="false">IF(E90="","",E90/(E90+H90))</f>
        <v>0.712512926577042</v>
      </c>
      <c r="L90" s="66" t="n">
        <f aca="false">IF(OR(K90="",J90=""),"",(J90-K90)*100)</f>
        <v>0.832040675629098</v>
      </c>
      <c r="M90" s="36" t="n">
        <v>2.67524098781084</v>
      </c>
      <c r="N90" s="36" t="n">
        <v>0.964657942676335</v>
      </c>
      <c r="O90" s="36" t="n">
        <f aca="false">SQRT(M90^2+N90^2)</f>
        <v>2.84384937878778</v>
      </c>
      <c r="P90" s="55" t="n">
        <f aca="false">IF(J90="","",MAX(0,J90-1.96*O90/100))</f>
        <v>0.665093885509093</v>
      </c>
      <c r="Q90" s="55" t="n">
        <f aca="false">IF(J90="","",MIN(1,J90+1.96*O90/100))</f>
        <v>0.776572781157574</v>
      </c>
      <c r="R90" s="32" t="str">
        <f aca="false">IF(L90="","",IF(ABS(L90)&lt;=O90,"Yes","No"))</f>
        <v>Yes</v>
      </c>
      <c r="S90" s="32" t="str">
        <f aca="false">IF(L90="","",IF(ABS(L90)&lt;=1.96*O90,"Yes","No"))</f>
        <v>Yes</v>
      </c>
      <c r="T90" s="54" t="n">
        <f aca="false">IF(D90="","",ROUND(SQRT(((D90+G90)*O90/100)^2+(J90*(D90+G90)*0.09175)^2),0))</f>
        <v>69</v>
      </c>
      <c r="U90" s="32"/>
    </row>
    <row r="91" customFormat="false" ht="15" hidden="false" customHeight="false" outlineLevel="0" collapsed="false">
      <c r="A91" s="32" t="s">
        <v>198</v>
      </c>
      <c r="B91" s="32" t="s">
        <v>200</v>
      </c>
      <c r="C91" s="32" t="s">
        <v>240</v>
      </c>
      <c r="D91" s="54" t="n">
        <v>371</v>
      </c>
      <c r="E91" s="54" t="n">
        <v>349</v>
      </c>
      <c r="F91" s="65" t="n">
        <f aca="false">IF(E91="","",D91-E91)</f>
        <v>22</v>
      </c>
      <c r="G91" s="54" t="n">
        <v>221</v>
      </c>
      <c r="H91" s="54" t="n">
        <v>245</v>
      </c>
      <c r="I91" s="65" t="n">
        <f aca="false">IF(H91="","",G91-H91)</f>
        <v>-24</v>
      </c>
      <c r="J91" s="55" t="n">
        <f aca="false">IF(OR(D91="",D91+G91=0),"",D91/(D91+G91))</f>
        <v>0.626689189189189</v>
      </c>
      <c r="K91" s="55" t="n">
        <f aca="false">IF(E91="","",E91/(E91+H91))</f>
        <v>0.587542087542088</v>
      </c>
      <c r="L91" s="66" t="n">
        <f aca="false">IF(OR(K91="",J91=""),"",(J91-K91)*100)</f>
        <v>3.91471016471016</v>
      </c>
      <c r="M91" s="36" t="n">
        <v>4.05128548979369</v>
      </c>
      <c r="N91" s="36" t="n">
        <v>0.964657942676335</v>
      </c>
      <c r="O91" s="36" t="n">
        <f aca="false">SQRT(M91^2+N91^2)</f>
        <v>4.16455028378592</v>
      </c>
      <c r="P91" s="55" t="n">
        <f aca="false">IF(J91="","",MAX(0,J91-1.96*O91/100))</f>
        <v>0.545064003626985</v>
      </c>
      <c r="Q91" s="55" t="n">
        <f aca="false">IF(J91="","",MIN(1,J91+1.96*O91/100))</f>
        <v>0.708314374751393</v>
      </c>
      <c r="R91" s="32" t="str">
        <f aca="false">IF(L91="","",IF(ABS(L91)&lt;=O91,"Yes","No"))</f>
        <v>Yes</v>
      </c>
      <c r="S91" s="32" t="str">
        <f aca="false">IF(L91="","",IF(ABS(L91)&lt;=1.96*O91,"Yes","No"))</f>
        <v>Yes</v>
      </c>
      <c r="T91" s="54" t="n">
        <f aca="false">IF(D91="","",ROUND(SQRT(((D91+G91)*O91/100)^2+(J91*(D91+G91)*0.15591)^2),0))</f>
        <v>63</v>
      </c>
      <c r="U91" s="32"/>
    </row>
    <row r="92" customFormat="false" ht="15" hidden="false" customHeight="false" outlineLevel="0" collapsed="false">
      <c r="A92" s="32" t="s">
        <v>198</v>
      </c>
      <c r="B92" s="32" t="s">
        <v>200</v>
      </c>
      <c r="C92" s="32" t="s">
        <v>241</v>
      </c>
      <c r="D92" s="54" t="n">
        <v>522</v>
      </c>
      <c r="E92" s="54" t="n">
        <v>525</v>
      </c>
      <c r="F92" s="65" t="n">
        <f aca="false">IF(E92="","",D92-E92)</f>
        <v>-3</v>
      </c>
      <c r="G92" s="54" t="n">
        <v>223</v>
      </c>
      <c r="H92" s="54" t="n">
        <v>238</v>
      </c>
      <c r="I92" s="65" t="n">
        <f aca="false">IF(H92="","",G92-H92)</f>
        <v>-15</v>
      </c>
      <c r="J92" s="55" t="n">
        <f aca="false">IF(OR(D92="",D92+G92=0),"",D92/(D92+G92))</f>
        <v>0.700671140939597</v>
      </c>
      <c r="K92" s="55" t="n">
        <f aca="false">IF(E92="","",E92/(E92+H92))</f>
        <v>0.688073394495413</v>
      </c>
      <c r="L92" s="66" t="n">
        <f aca="false">IF(OR(K92="",J92=""),"",(J92-K92)*100)</f>
        <v>1.25977464441845</v>
      </c>
      <c r="M92" s="36" t="n">
        <v>2.67524098781084</v>
      </c>
      <c r="N92" s="36" t="n">
        <v>0.964657942676335</v>
      </c>
      <c r="O92" s="36" t="n">
        <f aca="false">SQRT(M92^2+N92^2)</f>
        <v>2.84384937878778</v>
      </c>
      <c r="P92" s="55" t="n">
        <f aca="false">IF(J92="","",MAX(0,J92-1.96*O92/100))</f>
        <v>0.644931693115357</v>
      </c>
      <c r="Q92" s="55" t="n">
        <f aca="false">IF(J92="","",MIN(1,J92+1.96*O92/100))</f>
        <v>0.756410588763838</v>
      </c>
      <c r="R92" s="32" t="str">
        <f aca="false">IF(L92="","",IF(ABS(L92)&lt;=O92,"Yes","No"))</f>
        <v>Yes</v>
      </c>
      <c r="S92" s="32" t="str">
        <f aca="false">IF(L92="","",IF(ABS(L92)&lt;=1.96*O92,"Yes","No"))</f>
        <v>Yes</v>
      </c>
      <c r="T92" s="54" t="n">
        <f aca="false">IF(D92="","",ROUND(SQRT(((D92+G92)*O92/100)^2+(J92*(D92+G92)*0.09175)^2),0))</f>
        <v>52</v>
      </c>
      <c r="U92" s="32"/>
    </row>
    <row r="93" customFormat="false" ht="15" hidden="false" customHeight="false" outlineLevel="0" collapsed="false">
      <c r="A93" s="32" t="s">
        <v>198</v>
      </c>
      <c r="B93" s="32" t="s">
        <v>200</v>
      </c>
      <c r="C93" s="32" t="s">
        <v>242</v>
      </c>
      <c r="D93" s="54" t="n">
        <v>539</v>
      </c>
      <c r="E93" s="54" t="n">
        <v>533</v>
      </c>
      <c r="F93" s="65" t="n">
        <f aca="false">IF(E93="","",D93-E93)</f>
        <v>6</v>
      </c>
      <c r="G93" s="54" t="n">
        <v>336</v>
      </c>
      <c r="H93" s="54" t="n">
        <v>393</v>
      </c>
      <c r="I93" s="65" t="n">
        <f aca="false">IF(H93="","",G93-H93)</f>
        <v>-57</v>
      </c>
      <c r="J93" s="55" t="n">
        <f aca="false">IF(OR(D93="",D93+G93=0),"",D93/(D93+G93))</f>
        <v>0.616</v>
      </c>
      <c r="K93" s="55" t="n">
        <f aca="false">IF(E93="","",E93/(E93+H93))</f>
        <v>0.575593952483801</v>
      </c>
      <c r="L93" s="66" t="n">
        <f aca="false">IF(OR(K93="",J93=""),"",(J93-K93)*100)</f>
        <v>4.04060475161987</v>
      </c>
      <c r="M93" s="36" t="n">
        <v>2.67524098781084</v>
      </c>
      <c r="N93" s="36" t="n">
        <v>0.964657942676335</v>
      </c>
      <c r="O93" s="36" t="n">
        <f aca="false">SQRT(M93^2+N93^2)</f>
        <v>2.84384937878778</v>
      </c>
      <c r="P93" s="55" t="n">
        <f aca="false">IF(J93="","",MAX(0,J93-1.96*O93/100))</f>
        <v>0.560260552175759</v>
      </c>
      <c r="Q93" s="55" t="n">
        <f aca="false">IF(J93="","",MIN(1,J93+1.96*O93/100))</f>
        <v>0.671739447824241</v>
      </c>
      <c r="R93" s="32" t="str">
        <f aca="false">IF(L93="","",IF(ABS(L93)&lt;=O93,"Yes","No"))</f>
        <v>No</v>
      </c>
      <c r="S93" s="32" t="str">
        <f aca="false">IF(L93="","",IF(ABS(L93)&lt;=1.96*O93,"Yes","No"))</f>
        <v>Yes</v>
      </c>
      <c r="T93" s="54" t="n">
        <f aca="false">IF(D93="","",ROUND(SQRT(((D93+G93)*O93/100)^2+(J93*(D93+G93)*0.09175)^2),0))</f>
        <v>55</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4.05128548979369</v>
      </c>
      <c r="N94" s="36" t="n">
        <v>0.964657942676335</v>
      </c>
      <c r="O94" s="36" t="n">
        <f aca="false">SQRT(M94^2+N94^2)</f>
        <v>4.16455028378592</v>
      </c>
      <c r="P94" s="55" t="n">
        <f aca="false">IF(J94="","",MAX(0,J94-1.96*O94/100))</f>
        <v>0.585041481104463</v>
      </c>
      <c r="Q94" s="55" t="n">
        <f aca="false">IF(J94="","",MIN(1,J94+1.96*O94/100))</f>
        <v>0.748291852228871</v>
      </c>
      <c r="R94" s="32" t="str">
        <f aca="false">IF(L94="","",IF(ABS(L94)&lt;=O94,"Yes","No"))</f>
        <v/>
      </c>
      <c r="S94" s="32" t="str">
        <f aca="false">IF(L94="","",IF(ABS(L94)&lt;=1.96*O94,"Yes","No"))</f>
        <v/>
      </c>
      <c r="T94" s="54" t="n">
        <f aca="false">IF(D94="","",ROUND(SQRT(((D94+G94)*O94/100)^2+(J94*(D94+G94)*0.15591)^2),0))</f>
        <v>0</v>
      </c>
      <c r="U94" s="32" t="s">
        <v>748</v>
      </c>
    </row>
    <row r="95" customFormat="false" ht="15" hidden="false" customHeight="false" outlineLevel="0" collapsed="false">
      <c r="A95" s="32" t="s">
        <v>198</v>
      </c>
      <c r="B95" s="32" t="s">
        <v>200</v>
      </c>
      <c r="C95" s="32" t="s">
        <v>244</v>
      </c>
      <c r="D95" s="54" t="n">
        <v>897</v>
      </c>
      <c r="E95" s="54" t="n">
        <v>934</v>
      </c>
      <c r="F95" s="65" t="n">
        <f aca="false">IF(E95="","",D95-E95)</f>
        <v>-37</v>
      </c>
      <c r="G95" s="54" t="n">
        <v>426</v>
      </c>
      <c r="H95" s="54" t="n">
        <v>442</v>
      </c>
      <c r="I95" s="65" t="n">
        <f aca="false">IF(H95="","",G95-H95)</f>
        <v>-16</v>
      </c>
      <c r="J95" s="55" t="n">
        <f aca="false">IF(OR(D95="",D95+G95=0),"",D95/(D95+G95))</f>
        <v>0.678004535147392</v>
      </c>
      <c r="K95" s="55" t="n">
        <f aca="false">IF(E95="","",E95/(E95+H95))</f>
        <v>0.678779069767442</v>
      </c>
      <c r="L95" s="66" t="n">
        <f aca="false">IF(OR(K95="",J95=""),"",(J95-K95)*100)</f>
        <v>-0.0774534620049505</v>
      </c>
      <c r="M95" s="36" t="n">
        <v>2.38128379760647</v>
      </c>
      <c r="N95" s="36" t="n">
        <v>0.964657942676335</v>
      </c>
      <c r="O95" s="36" t="n">
        <f aca="false">SQRT(M95^2+N95^2)</f>
        <v>2.56925620970576</v>
      </c>
      <c r="P95" s="55" t="n">
        <f aca="false">IF(J95="","",MAX(0,J95-1.96*O95/100))</f>
        <v>0.627647113437159</v>
      </c>
      <c r="Q95" s="55" t="n">
        <f aca="false">IF(J95="","",MIN(1,J95+1.96*O95/100))</f>
        <v>0.728361956857625</v>
      </c>
      <c r="R95" s="32" t="str">
        <f aca="false">IF(L95="","",IF(ABS(L95)&lt;=O95,"Yes","No"))</f>
        <v>Yes</v>
      </c>
      <c r="S95" s="32" t="str">
        <f aca="false">IF(L95="","",IF(ABS(L95)&lt;=1.96*O95,"Yes","No"))</f>
        <v>Yes</v>
      </c>
      <c r="T95" s="54" t="n">
        <f aca="false">IF(D95="","",ROUND(SQRT(((D95+G95)*O95/100)^2+(J95*(D95+G95)*0.08345)^2),0))</f>
        <v>82</v>
      </c>
      <c r="U95" s="32"/>
    </row>
    <row r="96" customFormat="false" ht="15" hidden="false" customHeight="false" outlineLevel="0" collapsed="false">
      <c r="A96" s="32" t="s">
        <v>198</v>
      </c>
      <c r="B96" s="32" t="s">
        <v>200</v>
      </c>
      <c r="C96" s="32" t="s">
        <v>245</v>
      </c>
      <c r="D96" s="54" t="n">
        <v>529</v>
      </c>
      <c r="E96" s="54" t="n">
        <v>529</v>
      </c>
      <c r="F96" s="65" t="n">
        <f aca="false">IF(E96="","",D96-E96)</f>
        <v>0</v>
      </c>
      <c r="G96" s="54" t="n">
        <v>138</v>
      </c>
      <c r="H96" s="54" t="n">
        <v>130</v>
      </c>
      <c r="I96" s="65" t="n">
        <f aca="false">IF(H96="","",G96-H96)</f>
        <v>8</v>
      </c>
      <c r="J96" s="55" t="n">
        <f aca="false">IF(OR(D96="",D96+G96=0),"",D96/(D96+G96))</f>
        <v>0.793103448275862</v>
      </c>
      <c r="K96" s="55" t="n">
        <f aca="false">IF(E96="","",E96/(E96+H96))</f>
        <v>0.802731411229135</v>
      </c>
      <c r="L96" s="66" t="n">
        <f aca="false">IF(OR(K96="",J96=""),"",(J96-K96)*100)</f>
        <v>-0.962796295327295</v>
      </c>
      <c r="M96" s="36" t="n">
        <v>4.05128548979369</v>
      </c>
      <c r="N96" s="36" t="n">
        <v>0.964657942676335</v>
      </c>
      <c r="O96" s="36" t="n">
        <f aca="false">SQRT(M96^2+N96^2)</f>
        <v>4.16455028378592</v>
      </c>
      <c r="P96" s="55" t="n">
        <f aca="false">IF(J96="","",MAX(0,J96-1.96*O96/100))</f>
        <v>0.711478262713658</v>
      </c>
      <c r="Q96" s="55" t="n">
        <f aca="false">IF(J96="","",MIN(1,J96+1.96*O96/100))</f>
        <v>0.874728633838066</v>
      </c>
      <c r="R96" s="32" t="str">
        <f aca="false">IF(L96="","",IF(ABS(L96)&lt;=O96,"Yes","No"))</f>
        <v>Yes</v>
      </c>
      <c r="S96" s="32" t="str">
        <f aca="false">IF(L96="","",IF(ABS(L96)&lt;=1.96*O96,"Yes","No"))</f>
        <v>Yes</v>
      </c>
      <c r="T96" s="54" t="n">
        <f aca="false">IF(D96="","",ROUND(SQRT(((D96+G96)*O96/100)^2+(J96*(D96+G96)*0.15591)^2),0))</f>
        <v>87</v>
      </c>
      <c r="U96" s="32"/>
    </row>
    <row r="97" customFormat="false" ht="15" hidden="false" customHeight="false" outlineLevel="0" collapsed="false">
      <c r="A97" s="32" t="s">
        <v>198</v>
      </c>
      <c r="B97" s="32" t="s">
        <v>200</v>
      </c>
      <c r="C97" s="32" t="s">
        <v>246</v>
      </c>
      <c r="D97" s="54" t="n">
        <v>446</v>
      </c>
      <c r="E97" s="54" t="n">
        <v>456</v>
      </c>
      <c r="F97" s="65" t="n">
        <f aca="false">IF(E97="","",D97-E97)</f>
        <v>-10</v>
      </c>
      <c r="G97" s="54" t="n">
        <v>119</v>
      </c>
      <c r="H97" s="54" t="n">
        <v>140</v>
      </c>
      <c r="I97" s="65" t="n">
        <f aca="false">IF(H97="","",G97-H97)</f>
        <v>-21</v>
      </c>
      <c r="J97" s="55" t="n">
        <f aca="false">IF(OR(D97="",D97+G97=0),"",D97/(D97+G97))</f>
        <v>0.789380530973451</v>
      </c>
      <c r="K97" s="55" t="n">
        <f aca="false">IF(E97="","",E97/(E97+H97))</f>
        <v>0.76510067114094</v>
      </c>
      <c r="L97" s="66" t="n">
        <f aca="false">IF(OR(K97="",J97=""),"",(J97-K97)*100)</f>
        <v>2.42798598325117</v>
      </c>
      <c r="M97" s="36" t="n">
        <v>4.05128548979369</v>
      </c>
      <c r="N97" s="36" t="n">
        <v>0.964657942676335</v>
      </c>
      <c r="O97" s="36" t="n">
        <f aca="false">SQRT(M97^2+N97^2)</f>
        <v>4.16455028378592</v>
      </c>
      <c r="P97" s="55" t="n">
        <f aca="false">IF(J97="","",MAX(0,J97-1.96*O97/100))</f>
        <v>0.707755345411247</v>
      </c>
      <c r="Q97" s="55" t="n">
        <f aca="false">IF(J97="","",MIN(1,J97+1.96*O97/100))</f>
        <v>0.871005716535655</v>
      </c>
      <c r="R97" s="32" t="str">
        <f aca="false">IF(L97="","",IF(ABS(L97)&lt;=O97,"Yes","No"))</f>
        <v>Yes</v>
      </c>
      <c r="S97" s="32" t="str">
        <f aca="false">IF(L97="","",IF(ABS(L97)&lt;=1.96*O97,"Yes","No"))</f>
        <v>Yes</v>
      </c>
      <c r="T97" s="54" t="n">
        <f aca="false">IF(D97="","",ROUND(SQRT(((D97+G97)*O97/100)^2+(J97*(D97+G97)*0.15591)^2),0))</f>
        <v>73</v>
      </c>
      <c r="U97" s="32"/>
    </row>
    <row r="98" customFormat="false" ht="15" hidden="false" customHeight="false" outlineLevel="0" collapsed="false">
      <c r="A98" s="32" t="s">
        <v>198</v>
      </c>
      <c r="B98" s="32" t="s">
        <v>200</v>
      </c>
      <c r="C98" s="32" t="s">
        <v>247</v>
      </c>
      <c r="D98" s="54" t="n">
        <v>601</v>
      </c>
      <c r="E98" s="54" t="n">
        <v>533</v>
      </c>
      <c r="F98" s="65" t="n">
        <f aca="false">IF(E98="","",D98-E98)</f>
        <v>68</v>
      </c>
      <c r="G98" s="54" t="n">
        <v>155</v>
      </c>
      <c r="H98" s="54" t="n">
        <v>162</v>
      </c>
      <c r="I98" s="65" t="n">
        <f aca="false">IF(H98="","",G98-H98)</f>
        <v>-7</v>
      </c>
      <c r="J98" s="55" t="n">
        <f aca="false">IF(OR(D98="",D98+G98=0),"",D98/(D98+G98))</f>
        <v>0.794973544973545</v>
      </c>
      <c r="K98" s="55" t="n">
        <f aca="false">IF(E98="","",E98/(E98+H98))</f>
        <v>0.766906474820144</v>
      </c>
      <c r="L98" s="66" t="n">
        <f aca="false">IF(OR(K98="",J98=""),"",(J98-K98)*100)</f>
        <v>2.80670701534012</v>
      </c>
      <c r="M98" s="36" t="n">
        <v>2.67524098781084</v>
      </c>
      <c r="N98" s="36" t="n">
        <v>0.964657942676335</v>
      </c>
      <c r="O98" s="36" t="n">
        <f aca="false">SQRT(M98^2+N98^2)</f>
        <v>2.84384937878778</v>
      </c>
      <c r="P98" s="55" t="n">
        <f aca="false">IF(J98="","",MAX(0,J98-1.96*O98/100))</f>
        <v>0.739234097149304</v>
      </c>
      <c r="Q98" s="55" t="n">
        <f aca="false">IF(J98="","",MIN(1,J98+1.96*O98/100))</f>
        <v>0.850712992797786</v>
      </c>
      <c r="R98" s="32" t="str">
        <f aca="false">IF(L98="","",IF(ABS(L98)&lt;=O98,"Yes","No"))</f>
        <v>Yes</v>
      </c>
      <c r="S98" s="32" t="str">
        <f aca="false">IF(L98="","",IF(ABS(L98)&lt;=1.96*O98,"Yes","No"))</f>
        <v>Yes</v>
      </c>
      <c r="T98" s="54" t="n">
        <f aca="false">IF(D98="","",ROUND(SQRT(((D98+G98)*O98/100)^2+(J98*(D98+G98)*0.09175)^2),0))</f>
        <v>59</v>
      </c>
      <c r="U98" s="32"/>
    </row>
    <row r="99" customFormat="false" ht="15" hidden="false" customHeight="false" outlineLevel="0" collapsed="false">
      <c r="A99" s="32" t="s">
        <v>198</v>
      </c>
      <c r="B99" s="32" t="s">
        <v>200</v>
      </c>
      <c r="C99" s="32" t="s">
        <v>248</v>
      </c>
      <c r="D99" s="54" t="n">
        <v>329</v>
      </c>
      <c r="E99" s="54" t="n">
        <v>320</v>
      </c>
      <c r="F99" s="65" t="n">
        <f aca="false">IF(E99="","",D99-E99)</f>
        <v>9</v>
      </c>
      <c r="G99" s="54" t="n">
        <v>98</v>
      </c>
      <c r="H99" s="54" t="n">
        <v>98</v>
      </c>
      <c r="I99" s="65" t="n">
        <f aca="false">IF(H99="","",G99-H99)</f>
        <v>0</v>
      </c>
      <c r="J99" s="55" t="n">
        <f aca="false">IF(OR(D99="",D99+G99=0),"",D99/(D99+G99))</f>
        <v>0.770491803278689</v>
      </c>
      <c r="K99" s="55" t="n">
        <f aca="false">IF(E99="","",E99/(E99+H99))</f>
        <v>0.76555023923445</v>
      </c>
      <c r="L99" s="66" t="n">
        <f aca="false">IF(OR(K99="",J99=""),"",(J99-K99)*100)</f>
        <v>0.494156404423873</v>
      </c>
      <c r="M99" s="36" t="n">
        <v>4.05128548979369</v>
      </c>
      <c r="N99" s="36" t="n">
        <v>0.964657942676335</v>
      </c>
      <c r="O99" s="36" t="n">
        <f aca="false">SQRT(M99^2+N99^2)</f>
        <v>4.16455028378592</v>
      </c>
      <c r="P99" s="55" t="n">
        <f aca="false">IF(J99="","",MAX(0,J99-1.96*O99/100))</f>
        <v>0.688866617716484</v>
      </c>
      <c r="Q99" s="55" t="n">
        <f aca="false">IF(J99="","",MIN(1,J99+1.96*O99/100))</f>
        <v>0.852116988840893</v>
      </c>
      <c r="R99" s="32" t="str">
        <f aca="false">IF(L99="","",IF(ABS(L99)&lt;=O99,"Yes","No"))</f>
        <v>Yes</v>
      </c>
      <c r="S99" s="32" t="str">
        <f aca="false">IF(L99="","",IF(ABS(L99)&lt;=1.96*O99,"Yes","No"))</f>
        <v>Yes</v>
      </c>
      <c r="T99" s="54" t="n">
        <f aca="false">IF(D99="","",ROUND(SQRT(((D99+G99)*O99/100)^2+(J99*(D99+G99)*0.15591)^2),0))</f>
        <v>54</v>
      </c>
      <c r="U99" s="32"/>
    </row>
    <row r="100" customFormat="false" ht="15" hidden="false" customHeight="false" outlineLevel="0" collapsed="false">
      <c r="A100" s="32" t="s">
        <v>198</v>
      </c>
      <c r="B100" s="32" t="s">
        <v>200</v>
      </c>
      <c r="C100" s="32" t="s">
        <v>249</v>
      </c>
      <c r="D100" s="54" t="n">
        <v>420</v>
      </c>
      <c r="E100" s="54" t="n">
        <v>435</v>
      </c>
      <c r="F100" s="65" t="n">
        <f aca="false">IF(E100="","",D100-E100)</f>
        <v>-15</v>
      </c>
      <c r="G100" s="54" t="n">
        <v>110</v>
      </c>
      <c r="H100" s="54" t="n">
        <v>105</v>
      </c>
      <c r="I100" s="65" t="n">
        <f aca="false">IF(H100="","",G100-H100)</f>
        <v>5</v>
      </c>
      <c r="J100" s="55" t="n">
        <f aca="false">IF(OR(D100="",D100+G100=0),"",D100/(D100+G100))</f>
        <v>0.792452830188679</v>
      </c>
      <c r="K100" s="55" t="n">
        <f aca="false">IF(E100="","",E100/(E100+H100))</f>
        <v>0.805555555555556</v>
      </c>
      <c r="L100" s="66" t="n">
        <f aca="false">IF(OR(K100="",J100=""),"",(J100-K100)*100)</f>
        <v>-1.31027253668763</v>
      </c>
      <c r="M100" s="36" t="n">
        <v>4.05128548979369</v>
      </c>
      <c r="N100" s="36" t="n">
        <v>0.964657942676335</v>
      </c>
      <c r="O100" s="36" t="n">
        <f aca="false">SQRT(M100^2+N100^2)</f>
        <v>4.16455028378592</v>
      </c>
      <c r="P100" s="55" t="n">
        <f aca="false">IF(J100="","",MAX(0,J100-1.96*O100/100))</f>
        <v>0.710827644626475</v>
      </c>
      <c r="Q100" s="55" t="n">
        <f aca="false">IF(J100="","",MIN(1,J100+1.96*O100/100))</f>
        <v>0.874078015750883</v>
      </c>
      <c r="R100" s="32" t="str">
        <f aca="false">IF(L100="","",IF(ABS(L100)&lt;=O100,"Yes","No"))</f>
        <v>Yes</v>
      </c>
      <c r="S100" s="32" t="str">
        <f aca="false">IF(L100="","",IF(ABS(L100)&lt;=1.96*O100,"Yes","No"))</f>
        <v>Yes</v>
      </c>
      <c r="T100" s="54" t="n">
        <f aca="false">IF(D100="","",ROUND(SQRT(((D100+G100)*O100/100)^2+(J100*(D100+G100)*0.15591)^2),0))</f>
        <v>69</v>
      </c>
      <c r="U100" s="32"/>
    </row>
    <row r="101" customFormat="false" ht="15" hidden="false" customHeight="false" outlineLevel="0" collapsed="false">
      <c r="A101" s="32" t="s">
        <v>198</v>
      </c>
      <c r="B101" s="32" t="s">
        <v>200</v>
      </c>
      <c r="C101" s="32" t="s">
        <v>250</v>
      </c>
      <c r="D101" s="54" t="n">
        <v>233</v>
      </c>
      <c r="E101" s="54" t="n">
        <v>253</v>
      </c>
      <c r="F101" s="65" t="n">
        <f aca="false">IF(E101="","",D101-E101)</f>
        <v>-20</v>
      </c>
      <c r="G101" s="54" t="n">
        <v>62</v>
      </c>
      <c r="H101" s="54" t="n">
        <v>77</v>
      </c>
      <c r="I101" s="65" t="n">
        <f aca="false">IF(H101="","",G101-H101)</f>
        <v>-15</v>
      </c>
      <c r="J101" s="55" t="n">
        <f aca="false">IF(OR(D101="",D101+G101=0),"",D101/(D101+G101))</f>
        <v>0.789830508474576</v>
      </c>
      <c r="K101" s="55" t="n">
        <f aca="false">IF(E101="","",E101/(E101+H101))</f>
        <v>0.766666666666667</v>
      </c>
      <c r="L101" s="66" t="n">
        <f aca="false">IF(OR(K101="",J101=""),"",(J101-K101)*100)</f>
        <v>2.31638418079095</v>
      </c>
      <c r="M101" s="36" t="n">
        <v>4.05128548979369</v>
      </c>
      <c r="N101" s="36" t="n">
        <v>0.964657942676335</v>
      </c>
      <c r="O101" s="36" t="n">
        <f aca="false">SQRT(M101^2+N101^2)</f>
        <v>4.16455028378592</v>
      </c>
      <c r="P101" s="55" t="n">
        <f aca="false">IF(J101="","",MAX(0,J101-1.96*O101/100))</f>
        <v>0.708205322912372</v>
      </c>
      <c r="Q101" s="55" t="n">
        <f aca="false">IF(J101="","",MIN(1,J101+1.96*O101/100))</f>
        <v>0.87145569403678</v>
      </c>
      <c r="R101" s="32" t="str">
        <f aca="false">IF(L101="","",IF(ABS(L101)&lt;=O101,"Yes","No"))</f>
        <v>Yes</v>
      </c>
      <c r="S101" s="32" t="str">
        <f aca="false">IF(L101="","",IF(ABS(L101)&lt;=1.96*O101,"Yes","No"))</f>
        <v>Yes</v>
      </c>
      <c r="T101" s="54" t="n">
        <f aca="false">IF(D101="","",ROUND(SQRT(((D101+G101)*O101/100)^2+(J101*(D101+G101)*0.15591)^2),0))</f>
        <v>38</v>
      </c>
      <c r="U101" s="32"/>
    </row>
    <row r="102" customFormat="false" ht="15" hidden="false" customHeight="false" outlineLevel="0" collapsed="false">
      <c r="A102" s="32" t="s">
        <v>198</v>
      </c>
      <c r="B102" s="32" t="s">
        <v>200</v>
      </c>
      <c r="C102" s="32" t="s">
        <v>251</v>
      </c>
      <c r="D102" s="54" t="n">
        <v>422</v>
      </c>
      <c r="E102" s="54" t="n">
        <v>402</v>
      </c>
      <c r="F102" s="65" t="n">
        <f aca="false">IF(E102="","",D102-E102)</f>
        <v>20</v>
      </c>
      <c r="G102" s="54" t="n">
        <v>146</v>
      </c>
      <c r="H102" s="54" t="n">
        <v>152</v>
      </c>
      <c r="I102" s="65" t="n">
        <f aca="false">IF(H102="","",G102-H102)</f>
        <v>-6</v>
      </c>
      <c r="J102" s="55" t="n">
        <f aca="false">IF(OR(D102="",D102+G102=0),"",D102/(D102+G102))</f>
        <v>0.742957746478873</v>
      </c>
      <c r="K102" s="55" t="n">
        <f aca="false">IF(E102="","",E102/(E102+H102))</f>
        <v>0.725631768953069</v>
      </c>
      <c r="L102" s="66" t="n">
        <f aca="false">IF(OR(K102="",J102=""),"",(J102-K102)*100)</f>
        <v>1.73259775258047</v>
      </c>
      <c r="M102" s="36" t="n">
        <v>4.05128548979369</v>
      </c>
      <c r="N102" s="36" t="n">
        <v>0.964657942676335</v>
      </c>
      <c r="O102" s="36" t="n">
        <f aca="false">SQRT(M102^2+N102^2)</f>
        <v>4.16455028378592</v>
      </c>
      <c r="P102" s="55" t="n">
        <f aca="false">IF(J102="","",MAX(0,J102-1.96*O102/100))</f>
        <v>0.661332560916669</v>
      </c>
      <c r="Q102" s="55" t="n">
        <f aca="false">IF(J102="","",MIN(1,J102+1.96*O102/100))</f>
        <v>0.824582932041077</v>
      </c>
      <c r="R102" s="32" t="str">
        <f aca="false">IF(L102="","",IF(ABS(L102)&lt;=O102,"Yes","No"))</f>
        <v>Yes</v>
      </c>
      <c r="S102" s="32" t="str">
        <f aca="false">IF(L102="","",IF(ABS(L102)&lt;=1.96*O102,"Yes","No"))</f>
        <v>Yes</v>
      </c>
      <c r="T102" s="54" t="n">
        <f aca="false">IF(D102="","",ROUND(SQRT(((D102+G102)*O102/100)^2+(J102*(D102+G102)*0.15591)^2),0))</f>
        <v>70</v>
      </c>
      <c r="U102" s="32"/>
    </row>
    <row r="103" customFormat="false" ht="15" hidden="false" customHeight="false" outlineLevel="0" collapsed="false">
      <c r="A103" s="32" t="s">
        <v>198</v>
      </c>
      <c r="B103" s="32" t="s">
        <v>200</v>
      </c>
      <c r="C103" s="32" t="s">
        <v>252</v>
      </c>
      <c r="D103" s="54" t="n">
        <v>585</v>
      </c>
      <c r="E103" s="54" t="n">
        <v>631</v>
      </c>
      <c r="F103" s="65" t="n">
        <f aca="false">IF(E103="","",D103-E103)</f>
        <v>-46</v>
      </c>
      <c r="G103" s="54" t="n">
        <v>154</v>
      </c>
      <c r="H103" s="54" t="n">
        <v>181</v>
      </c>
      <c r="I103" s="65" t="n">
        <f aca="false">IF(H103="","",G103-H103)</f>
        <v>-27</v>
      </c>
      <c r="J103" s="55" t="n">
        <f aca="false">IF(OR(D103="",D103+G103=0),"",D103/(D103+G103))</f>
        <v>0.791610284167794</v>
      </c>
      <c r="K103" s="55" t="n">
        <f aca="false">IF(E103="","",E103/(E103+H103))</f>
        <v>0.777093596059113</v>
      </c>
      <c r="L103" s="66" t="n">
        <f aca="false">IF(OR(K103="",J103=""),"",(J103-K103)*100)</f>
        <v>1.4516688108681</v>
      </c>
      <c r="M103" s="36" t="n">
        <v>4.05128548979369</v>
      </c>
      <c r="N103" s="36" t="n">
        <v>0.964657942676335</v>
      </c>
      <c r="O103" s="36" t="n">
        <f aca="false">SQRT(M103^2+N103^2)</f>
        <v>4.16455028378592</v>
      </c>
      <c r="P103" s="55" t="n">
        <f aca="false">IF(J103="","",MAX(0,J103-1.96*O103/100))</f>
        <v>0.70998509860559</v>
      </c>
      <c r="Q103" s="55" t="n">
        <f aca="false">IF(J103="","",MIN(1,J103+1.96*O103/100))</f>
        <v>0.873235469729998</v>
      </c>
      <c r="R103" s="32" t="str">
        <f aca="false">IF(L103="","",IF(ABS(L103)&lt;=O103,"Yes","No"))</f>
        <v>Yes</v>
      </c>
      <c r="S103" s="32" t="str">
        <f aca="false">IF(L103="","",IF(ABS(L103)&lt;=1.96*O103,"Yes","No"))</f>
        <v>Yes</v>
      </c>
      <c r="T103" s="54" t="n">
        <f aca="false">IF(D103="","",ROUND(SQRT(((D103+G103)*O103/100)^2+(J103*(D103+G103)*0.15591)^2),0))</f>
        <v>96</v>
      </c>
      <c r="U103" s="32"/>
    </row>
    <row r="104" customFormat="false" ht="15" hidden="false" customHeight="false" outlineLevel="0" collapsed="false">
      <c r="A104" s="32" t="s">
        <v>198</v>
      </c>
      <c r="B104" s="32" t="s">
        <v>200</v>
      </c>
      <c r="C104" s="32" t="s">
        <v>253</v>
      </c>
      <c r="D104" s="54" t="n">
        <v>248</v>
      </c>
      <c r="E104" s="54" t="n">
        <v>226</v>
      </c>
      <c r="F104" s="65" t="n">
        <f aca="false">IF(E104="","",D104-E104)</f>
        <v>22</v>
      </c>
      <c r="G104" s="54" t="n">
        <v>56</v>
      </c>
      <c r="H104" s="54" t="n">
        <v>80</v>
      </c>
      <c r="I104" s="65" t="n">
        <f aca="false">IF(H104="","",G104-H104)</f>
        <v>-24</v>
      </c>
      <c r="J104" s="55" t="n">
        <f aca="false">IF(OR(D104="",D104+G104=0),"",D104/(D104+G104))</f>
        <v>0.815789473684211</v>
      </c>
      <c r="K104" s="55" t="n">
        <f aca="false">IF(E104="","",E104/(E104+H104))</f>
        <v>0.738562091503268</v>
      </c>
      <c r="L104" s="66" t="n">
        <f aca="false">IF(OR(K104="",J104=""),"",(J104-K104)*100)</f>
        <v>7.72273821809425</v>
      </c>
      <c r="M104" s="36" t="n">
        <v>4.05128548979369</v>
      </c>
      <c r="N104" s="36" t="n">
        <v>0.964657942676335</v>
      </c>
      <c r="O104" s="36" t="n">
        <f aca="false">SQRT(M104^2+N104^2)</f>
        <v>4.16455028378592</v>
      </c>
      <c r="P104" s="55" t="n">
        <f aca="false">IF(J104="","",MAX(0,J104-1.96*O104/100))</f>
        <v>0.734164288122006</v>
      </c>
      <c r="Q104" s="55" t="n">
        <f aca="false">IF(J104="","",MIN(1,J104+1.96*O104/100))</f>
        <v>0.897414659246415</v>
      </c>
      <c r="R104" s="32" t="str">
        <f aca="false">IF(L104="","",IF(ABS(L104)&lt;=O104,"Yes","No"))</f>
        <v>No</v>
      </c>
      <c r="S104" s="32" t="str">
        <f aca="false">IF(L104="","",IF(ABS(L104)&lt;=1.96*O104,"Yes","No"))</f>
        <v>Yes</v>
      </c>
      <c r="T104" s="54" t="n">
        <f aca="false">IF(D104="","",ROUND(SQRT(((D104+G104)*O104/100)^2+(J104*(D104+G104)*0.15591)^2),0))</f>
        <v>41</v>
      </c>
      <c r="U104" s="32"/>
    </row>
    <row r="105" customFormat="false" ht="15" hidden="false" customHeight="false" outlineLevel="0" collapsed="false">
      <c r="A105" s="32" t="s">
        <v>198</v>
      </c>
      <c r="B105" s="32" t="s">
        <v>200</v>
      </c>
      <c r="C105" s="32" t="s">
        <v>254</v>
      </c>
      <c r="D105" s="54" t="n">
        <v>326</v>
      </c>
      <c r="E105" s="54" t="n">
        <v>295</v>
      </c>
      <c r="F105" s="65" t="n">
        <f aca="false">IF(E105="","",D105-E105)</f>
        <v>31</v>
      </c>
      <c r="G105" s="54" t="n">
        <v>83</v>
      </c>
      <c r="H105" s="54" t="n">
        <v>80</v>
      </c>
      <c r="I105" s="65" t="n">
        <f aca="false">IF(H105="","",G105-H105)</f>
        <v>3</v>
      </c>
      <c r="J105" s="55" t="n">
        <f aca="false">IF(OR(D105="",D105+G105=0),"",D105/(D105+G105))</f>
        <v>0.797066014669927</v>
      </c>
      <c r="K105" s="55" t="n">
        <f aca="false">IF(E105="","",E105/(E105+H105))</f>
        <v>0.786666666666667</v>
      </c>
      <c r="L105" s="66" t="n">
        <f aca="false">IF(OR(K105="",J105=""),"",(J105-K105)*100)</f>
        <v>1.039934800326</v>
      </c>
      <c r="M105" s="36" t="n">
        <v>4.05128548979369</v>
      </c>
      <c r="N105" s="36" t="n">
        <v>0.964657942676335</v>
      </c>
      <c r="O105" s="36" t="n">
        <f aca="false">SQRT(M105^2+N105^2)</f>
        <v>4.16455028378592</v>
      </c>
      <c r="P105" s="55" t="n">
        <f aca="false">IF(J105="","",MAX(0,J105-1.96*O105/100))</f>
        <v>0.715440829107723</v>
      </c>
      <c r="Q105" s="55" t="n">
        <f aca="false">IF(J105="","",MIN(1,J105+1.96*O105/100))</f>
        <v>0.878691200232131</v>
      </c>
      <c r="R105" s="32" t="str">
        <f aca="false">IF(L105="","",IF(ABS(L105)&lt;=O105,"Yes","No"))</f>
        <v>Yes</v>
      </c>
      <c r="S105" s="32" t="str">
        <f aca="false">IF(L105="","",IF(ABS(L105)&lt;=1.96*O105,"Yes","No"))</f>
        <v>Yes</v>
      </c>
      <c r="T105" s="54" t="n">
        <f aca="false">IF(D105="","",ROUND(SQRT(((D105+G105)*O105/100)^2+(J105*(D105+G105)*0.15591)^2),0))</f>
        <v>54</v>
      </c>
      <c r="U105" s="32"/>
    </row>
    <row r="106" customFormat="false" ht="15" hidden="false" customHeight="false" outlineLevel="0" collapsed="false">
      <c r="A106" s="32" t="s">
        <v>198</v>
      </c>
      <c r="B106" s="32" t="s">
        <v>200</v>
      </c>
      <c r="C106" s="32" t="s">
        <v>255</v>
      </c>
      <c r="D106" s="54" t="n">
        <v>483</v>
      </c>
      <c r="E106" s="54" t="n">
        <v>483</v>
      </c>
      <c r="F106" s="65" t="n">
        <f aca="false">IF(E106="","",D106-E106)</f>
        <v>0</v>
      </c>
      <c r="G106" s="54" t="n">
        <v>128</v>
      </c>
      <c r="H106" s="54" t="n">
        <v>138</v>
      </c>
      <c r="I106" s="65" t="n">
        <f aca="false">IF(H106="","",G106-H106)</f>
        <v>-10</v>
      </c>
      <c r="J106" s="55" t="n">
        <f aca="false">IF(OR(D106="",D106+G106=0),"",D106/(D106+G106))</f>
        <v>0.79050736497545</v>
      </c>
      <c r="K106" s="55" t="n">
        <f aca="false">IF(E106="","",E106/(E106+H106))</f>
        <v>0.777777777777778</v>
      </c>
      <c r="L106" s="66" t="n">
        <f aca="false">IF(OR(K106="",J106=""),"",(J106-K106)*100)</f>
        <v>1.27295871976723</v>
      </c>
      <c r="M106" s="36" t="n">
        <v>4.05128548979369</v>
      </c>
      <c r="N106" s="36" t="n">
        <v>0.964657942676335</v>
      </c>
      <c r="O106" s="36" t="n">
        <f aca="false">SQRT(M106^2+N106^2)</f>
        <v>4.16455028378592</v>
      </c>
      <c r="P106" s="55" t="n">
        <f aca="false">IF(J106="","",MAX(0,J106-1.96*O106/100))</f>
        <v>0.708882179413246</v>
      </c>
      <c r="Q106" s="55" t="n">
        <f aca="false">IF(J106="","",MIN(1,J106+1.96*O106/100))</f>
        <v>0.872132550537654</v>
      </c>
      <c r="R106" s="32" t="str">
        <f aca="false">IF(L106="","",IF(ABS(L106)&lt;=O106,"Yes","No"))</f>
        <v>Yes</v>
      </c>
      <c r="S106" s="32" t="str">
        <f aca="false">IF(L106="","",IF(ABS(L106)&lt;=1.96*O106,"Yes","No"))</f>
        <v>Yes</v>
      </c>
      <c r="T106" s="54" t="n">
        <f aca="false">IF(D106="","",ROUND(SQRT(((D106+G106)*O106/100)^2+(J106*(D106+G106)*0.15591)^2),0))</f>
        <v>79</v>
      </c>
      <c r="U106" s="32"/>
    </row>
    <row r="107" customFormat="false" ht="15" hidden="false" customHeight="false" outlineLevel="0" collapsed="false">
      <c r="A107" s="32" t="s">
        <v>198</v>
      </c>
      <c r="B107" s="32" t="s">
        <v>200</v>
      </c>
      <c r="C107" s="32" t="s">
        <v>256</v>
      </c>
      <c r="D107" s="54" t="n">
        <v>629</v>
      </c>
      <c r="E107" s="54" t="n">
        <v>572</v>
      </c>
      <c r="F107" s="65" t="n">
        <f aca="false">IF(E107="","",D107-E107)</f>
        <v>57</v>
      </c>
      <c r="G107" s="54" t="n">
        <v>221</v>
      </c>
      <c r="H107" s="54" t="n">
        <v>242</v>
      </c>
      <c r="I107" s="65" t="n">
        <f aca="false">IF(H107="","",G107-H107)</f>
        <v>-21</v>
      </c>
      <c r="J107" s="55" t="n">
        <f aca="false">IF(OR(D107="",D107+G107=0),"",D107/(D107+G107))</f>
        <v>0.74</v>
      </c>
      <c r="K107" s="55" t="n">
        <f aca="false">IF(E107="","",E107/(E107+H107))</f>
        <v>0.702702702702703</v>
      </c>
      <c r="L107" s="66" t="n">
        <f aca="false">IF(OR(K107="",J107=""),"",(J107-K107)*100)</f>
        <v>3.72972972972973</v>
      </c>
      <c r="M107" s="36" t="n">
        <v>2.67524098781084</v>
      </c>
      <c r="N107" s="36" t="n">
        <v>0.964657942676335</v>
      </c>
      <c r="O107" s="36" t="n">
        <f aca="false">SQRT(M107^2+N107^2)</f>
        <v>2.84384937878778</v>
      </c>
      <c r="P107" s="55" t="n">
        <f aca="false">IF(J107="","",MAX(0,J107-1.96*O107/100))</f>
        <v>0.684260552175759</v>
      </c>
      <c r="Q107" s="55" t="n">
        <f aca="false">IF(J107="","",MIN(1,J107+1.96*O107/100))</f>
        <v>0.795739447824241</v>
      </c>
      <c r="R107" s="32" t="str">
        <f aca="false">IF(L107="","",IF(ABS(L107)&lt;=O107,"Yes","No"))</f>
        <v>No</v>
      </c>
      <c r="S107" s="32" t="str">
        <f aca="false">IF(L107="","",IF(ABS(L107)&lt;=1.96*O107,"Yes","No"))</f>
        <v>Yes</v>
      </c>
      <c r="T107" s="54" t="n">
        <f aca="false">IF(D107="","",ROUND(SQRT(((D107+G107)*O107/100)^2+(J107*(D107+G107)*0.09175)^2),0))</f>
        <v>63</v>
      </c>
      <c r="U107" s="32"/>
    </row>
    <row r="108" customFormat="false" ht="15" hidden="false" customHeight="false" outlineLevel="0" collapsed="false">
      <c r="A108" s="32" t="s">
        <v>198</v>
      </c>
      <c r="B108" s="32" t="s">
        <v>200</v>
      </c>
      <c r="C108" s="32" t="s">
        <v>257</v>
      </c>
      <c r="D108" s="54" t="n">
        <v>287</v>
      </c>
      <c r="E108" s="54" t="n">
        <v>266</v>
      </c>
      <c r="F108" s="65" t="n">
        <f aca="false">IF(E108="","",D108-E108)</f>
        <v>21</v>
      </c>
      <c r="G108" s="54" t="n">
        <v>86</v>
      </c>
      <c r="H108" s="54" t="n">
        <v>86</v>
      </c>
      <c r="I108" s="65" t="n">
        <f aca="false">IF(H108="","",G108-H108)</f>
        <v>0</v>
      </c>
      <c r="J108" s="55" t="n">
        <f aca="false">IF(OR(D108="",D108+G108=0),"",D108/(D108+G108))</f>
        <v>0.769436997319035</v>
      </c>
      <c r="K108" s="55" t="n">
        <f aca="false">IF(E108="","",E108/(E108+H108))</f>
        <v>0.755681818181818</v>
      </c>
      <c r="L108" s="66" t="n">
        <f aca="false">IF(OR(K108="",J108=""),"",(J108-K108)*100)</f>
        <v>1.37551791372166</v>
      </c>
      <c r="M108" s="36" t="n">
        <v>4.05128548979369</v>
      </c>
      <c r="N108" s="36" t="n">
        <v>0.964657942676335</v>
      </c>
      <c r="O108" s="36" t="n">
        <f aca="false">SQRT(M108^2+N108^2)</f>
        <v>4.16455028378592</v>
      </c>
      <c r="P108" s="55" t="n">
        <f aca="false">IF(J108="","",MAX(0,J108-1.96*O108/100))</f>
        <v>0.687811811756831</v>
      </c>
      <c r="Q108" s="55" t="n">
        <f aca="false">IF(J108="","",MIN(1,J108+1.96*O108/100))</f>
        <v>0.851062182881239</v>
      </c>
      <c r="R108" s="32" t="str">
        <f aca="false">IF(L108="","",IF(ABS(L108)&lt;=O108,"Yes","No"))</f>
        <v>Yes</v>
      </c>
      <c r="S108" s="32" t="str">
        <f aca="false">IF(L108="","",IF(ABS(L108)&lt;=1.96*O108,"Yes","No"))</f>
        <v>Yes</v>
      </c>
      <c r="T108" s="54" t="n">
        <f aca="false">IF(D108="","",ROUND(SQRT(((D108+G108)*O108/100)^2+(J108*(D108+G108)*0.15591)^2),0))</f>
        <v>47</v>
      </c>
      <c r="U108" s="32"/>
    </row>
    <row r="109" customFormat="false" ht="15" hidden="false" customHeight="false" outlineLevel="0" collapsed="false">
      <c r="A109" s="32" t="s">
        <v>198</v>
      </c>
      <c r="B109" s="32" t="s">
        <v>200</v>
      </c>
      <c r="C109" s="32" t="s">
        <v>258</v>
      </c>
      <c r="D109" s="54" t="n">
        <v>389</v>
      </c>
      <c r="E109" s="54" t="n">
        <v>384</v>
      </c>
      <c r="F109" s="65" t="n">
        <f aca="false">IF(E109="","",D109-E109)</f>
        <v>5</v>
      </c>
      <c r="G109" s="54" t="n">
        <v>101</v>
      </c>
      <c r="H109" s="54" t="n">
        <v>113</v>
      </c>
      <c r="I109" s="65" t="n">
        <f aca="false">IF(H109="","",G109-H109)</f>
        <v>-12</v>
      </c>
      <c r="J109" s="55" t="n">
        <f aca="false">IF(OR(D109="",D109+G109=0),"",D109/(D109+G109))</f>
        <v>0.793877551020408</v>
      </c>
      <c r="K109" s="55" t="n">
        <f aca="false">IF(E109="","",E109/(E109+H109))</f>
        <v>0.772635814889336</v>
      </c>
      <c r="L109" s="66" t="n">
        <f aca="false">IF(OR(K109="",J109=""),"",(J109-K109)*100)</f>
        <v>2.12417361310722</v>
      </c>
      <c r="M109" s="36" t="n">
        <v>4.05128548979369</v>
      </c>
      <c r="N109" s="36" t="n">
        <v>0.964657942676335</v>
      </c>
      <c r="O109" s="36" t="n">
        <f aca="false">SQRT(M109^2+N109^2)</f>
        <v>4.16455028378592</v>
      </c>
      <c r="P109" s="55" t="n">
        <f aca="false">IF(J109="","",MAX(0,J109-1.96*O109/100))</f>
        <v>0.712252365458204</v>
      </c>
      <c r="Q109" s="55" t="n">
        <f aca="false">IF(J109="","",MIN(1,J109+1.96*O109/100))</f>
        <v>0.875502736582612</v>
      </c>
      <c r="R109" s="32" t="str">
        <f aca="false">IF(L109="","",IF(ABS(L109)&lt;=O109,"Yes","No"))</f>
        <v>Yes</v>
      </c>
      <c r="S109" s="32" t="str">
        <f aca="false">IF(L109="","",IF(ABS(L109)&lt;=1.96*O109,"Yes","No"))</f>
        <v>Yes</v>
      </c>
      <c r="T109" s="54" t="n">
        <f aca="false">IF(D109="","",ROUND(SQRT(((D109+G109)*O109/100)^2+(J109*(D109+G109)*0.15591)^2),0))</f>
        <v>64</v>
      </c>
      <c r="U109" s="32"/>
    </row>
    <row r="110" customFormat="false" ht="15" hidden="false" customHeight="false" outlineLevel="0" collapsed="false">
      <c r="A110" s="32" t="s">
        <v>198</v>
      </c>
      <c r="B110" s="32" t="s">
        <v>200</v>
      </c>
      <c r="C110" s="32" t="s">
        <v>259</v>
      </c>
      <c r="D110" s="54" t="n">
        <v>463</v>
      </c>
      <c r="E110" s="54" t="n">
        <v>436</v>
      </c>
      <c r="F110" s="65" t="n">
        <f aca="false">IF(E110="","",D110-E110)</f>
        <v>27</v>
      </c>
      <c r="G110" s="54" t="n">
        <v>250</v>
      </c>
      <c r="H110" s="54" t="n">
        <v>274</v>
      </c>
      <c r="I110" s="65" t="n">
        <f aca="false">IF(H110="","",G110-H110)</f>
        <v>-24</v>
      </c>
      <c r="J110" s="55" t="n">
        <f aca="false">IF(OR(D110="",D110+G110=0),"",D110/(D110+G110))</f>
        <v>0.649368863955119</v>
      </c>
      <c r="K110" s="55" t="n">
        <f aca="false">IF(E110="","",E110/(E110+H110))</f>
        <v>0.614084507042254</v>
      </c>
      <c r="L110" s="66" t="n">
        <f aca="false">IF(OR(K110="",J110=""),"",(J110-K110)*100)</f>
        <v>3.52843569128657</v>
      </c>
      <c r="M110" s="36" t="n">
        <v>4.05128548979369</v>
      </c>
      <c r="N110" s="36" t="n">
        <v>0.964657942676335</v>
      </c>
      <c r="O110" s="36" t="n">
        <f aca="false">SQRT(M110^2+N110^2)</f>
        <v>4.16455028378592</v>
      </c>
      <c r="P110" s="55" t="n">
        <f aca="false">IF(J110="","",MAX(0,J110-1.96*O110/100))</f>
        <v>0.567743678392915</v>
      </c>
      <c r="Q110" s="55" t="n">
        <f aca="false">IF(J110="","",MIN(1,J110+1.96*O110/100))</f>
        <v>0.730994049517323</v>
      </c>
      <c r="R110" s="32" t="str">
        <f aca="false">IF(L110="","",IF(ABS(L110)&lt;=O110,"Yes","No"))</f>
        <v>Yes</v>
      </c>
      <c r="S110" s="32" t="str">
        <f aca="false">IF(L110="","",IF(ABS(L110)&lt;=1.96*O110,"Yes","No"))</f>
        <v>Yes</v>
      </c>
      <c r="T110" s="54" t="n">
        <f aca="false">IF(D110="","",ROUND(SQRT(((D110+G110)*O110/100)^2+(J110*(D110+G110)*0.15591)^2),0))</f>
        <v>78</v>
      </c>
      <c r="U110" s="32"/>
    </row>
    <row r="111" customFormat="false" ht="15" hidden="false" customHeight="false" outlineLevel="0" collapsed="false">
      <c r="A111" s="32" t="s">
        <v>198</v>
      </c>
      <c r="B111" s="32" t="s">
        <v>200</v>
      </c>
      <c r="C111" s="32" t="s">
        <v>260</v>
      </c>
      <c r="D111" s="54" t="n">
        <v>510</v>
      </c>
      <c r="E111" s="54" t="n">
        <v>461</v>
      </c>
      <c r="F111" s="65" t="n">
        <f aca="false">IF(E111="","",D111-E111)</f>
        <v>49</v>
      </c>
      <c r="G111" s="54" t="n">
        <v>135</v>
      </c>
      <c r="H111" s="54" t="n">
        <v>149</v>
      </c>
      <c r="I111" s="65" t="n">
        <f aca="false">IF(H111="","",G111-H111)</f>
        <v>-14</v>
      </c>
      <c r="J111" s="55" t="n">
        <f aca="false">IF(OR(D111="",D111+G111=0),"",D111/(D111+G111))</f>
        <v>0.790697674418605</v>
      </c>
      <c r="K111" s="55" t="n">
        <f aca="false">IF(E111="","",E111/(E111+H111))</f>
        <v>0.755737704918033</v>
      </c>
      <c r="L111" s="66" t="n">
        <f aca="false">IF(OR(K111="",J111=""),"",(J111-K111)*100)</f>
        <v>3.49599695005718</v>
      </c>
      <c r="M111" s="36" t="n">
        <v>4.05128548979369</v>
      </c>
      <c r="N111" s="36" t="n">
        <v>0.964657942676335</v>
      </c>
      <c r="O111" s="36" t="n">
        <f aca="false">SQRT(M111^2+N111^2)</f>
        <v>4.16455028378592</v>
      </c>
      <c r="P111" s="55" t="n">
        <f aca="false">IF(J111="","",MAX(0,J111-1.96*O111/100))</f>
        <v>0.709072488856401</v>
      </c>
      <c r="Q111" s="55" t="n">
        <f aca="false">IF(J111="","",MIN(1,J111+1.96*O111/100))</f>
        <v>0.872322859980809</v>
      </c>
      <c r="R111" s="32" t="str">
        <f aca="false">IF(L111="","",IF(ABS(L111)&lt;=O111,"Yes","No"))</f>
        <v>Yes</v>
      </c>
      <c r="S111" s="32" t="str">
        <f aca="false">IF(L111="","",IF(ABS(L111)&lt;=1.96*O111,"Yes","No"))</f>
        <v>Yes</v>
      </c>
      <c r="T111" s="54" t="n">
        <f aca="false">IF(D111="","",ROUND(SQRT(((D111+G111)*O111/100)^2+(J111*(D111+G111)*0.15591)^2),0))</f>
        <v>84</v>
      </c>
      <c r="U111" s="32"/>
    </row>
    <row r="112" customFormat="false" ht="15" hidden="false" customHeight="false" outlineLevel="0" collapsed="false">
      <c r="A112" s="32" t="s">
        <v>198</v>
      </c>
      <c r="B112" s="32" t="s">
        <v>261</v>
      </c>
      <c r="C112" s="32" t="s">
        <v>262</v>
      </c>
      <c r="D112" s="54" t="n">
        <v>589</v>
      </c>
      <c r="E112" s="54" t="n">
        <v>594</v>
      </c>
      <c r="F112" s="65" t="n">
        <f aca="false">IF(E112="","",D112-E112)</f>
        <v>-5</v>
      </c>
      <c r="G112" s="54" t="n">
        <v>210</v>
      </c>
      <c r="H112" s="54" t="n">
        <v>231</v>
      </c>
      <c r="I112" s="65" t="n">
        <f aca="false">IF(H112="","",G112-H112)</f>
        <v>-21</v>
      </c>
      <c r="J112" s="55" t="n">
        <f aca="false">IF(OR(D112="",D112+G112=0),"",D112/(D112+G112))</f>
        <v>0.737171464330413</v>
      </c>
      <c r="K112" s="55" t="n">
        <f aca="false">IF(E112="","",E112/(E112+H112))</f>
        <v>0.72</v>
      </c>
      <c r="L112" s="66" t="n">
        <f aca="false">IF(OR(K112="",J112=""),"",(J112-K112)*100)</f>
        <v>1.71714643304131</v>
      </c>
      <c r="M112" s="36" t="n">
        <v>2.67524098781084</v>
      </c>
      <c r="N112" s="36" t="n">
        <v>0.964657942676335</v>
      </c>
      <c r="O112" s="36" t="n">
        <f aca="false">SQRT(M112^2+N112^2)</f>
        <v>2.84384937878778</v>
      </c>
      <c r="P112" s="55" t="n">
        <f aca="false">IF(J112="","",MAX(0,J112-1.96*O112/100))</f>
        <v>0.681432016506173</v>
      </c>
      <c r="Q112" s="55" t="n">
        <f aca="false">IF(J112="","",MIN(1,J112+1.96*O112/100))</f>
        <v>0.792910912154654</v>
      </c>
      <c r="R112" s="32" t="str">
        <f aca="false">IF(L112="","",IF(ABS(L112)&lt;=O112,"Yes","No"))</f>
        <v>Yes</v>
      </c>
      <c r="S112" s="32" t="str">
        <f aca="false">IF(L112="","",IF(ABS(L112)&lt;=1.96*O112,"Yes","No"))</f>
        <v>Yes</v>
      </c>
      <c r="T112" s="54" t="n">
        <f aca="false">IF(D112="","",ROUND(SQRT(((D112+G112)*O112/100)^2+(J112*(D112+G112)*0.09175)^2),0))</f>
        <v>59</v>
      </c>
      <c r="U112" s="32"/>
    </row>
    <row r="113" customFormat="false" ht="15" hidden="false" customHeight="false" outlineLevel="0" collapsed="false">
      <c r="A113" s="32" t="s">
        <v>198</v>
      </c>
      <c r="B113" s="32" t="s">
        <v>261</v>
      </c>
      <c r="C113" s="32" t="s">
        <v>263</v>
      </c>
      <c r="D113" s="54" t="n">
        <v>443</v>
      </c>
      <c r="E113" s="54" t="n">
        <v>415</v>
      </c>
      <c r="F113" s="65" t="n">
        <f aca="false">IF(E113="","",D113-E113)</f>
        <v>28</v>
      </c>
      <c r="G113" s="54" t="n">
        <v>172</v>
      </c>
      <c r="H113" s="54" t="n">
        <v>216</v>
      </c>
      <c r="I113" s="65" t="n">
        <f aca="false">IF(H113="","",G113-H113)</f>
        <v>-44</v>
      </c>
      <c r="J113" s="55" t="n">
        <f aca="false">IF(OR(D113="",D113+G113=0),"",D113/(D113+G113))</f>
        <v>0.720325203252033</v>
      </c>
      <c r="K113" s="55" t="n">
        <f aca="false">IF(E113="","",E113/(E113+H113))</f>
        <v>0.657686212361331</v>
      </c>
      <c r="L113" s="66" t="n">
        <f aca="false">IF(OR(K113="",J113=""),"",(J113-K113)*100)</f>
        <v>6.26389908907014</v>
      </c>
      <c r="M113" s="36" t="n">
        <v>4.05128548979369</v>
      </c>
      <c r="N113" s="36" t="n">
        <v>0.964657942676335</v>
      </c>
      <c r="O113" s="36" t="n">
        <f aca="false">SQRT(M113^2+N113^2)</f>
        <v>4.16455028378592</v>
      </c>
      <c r="P113" s="55" t="n">
        <f aca="false">IF(J113="","",MAX(0,J113-1.96*O113/100))</f>
        <v>0.638700017689828</v>
      </c>
      <c r="Q113" s="55" t="n">
        <f aca="false">IF(J113="","",MIN(1,J113+1.96*O113/100))</f>
        <v>0.801950388814237</v>
      </c>
      <c r="R113" s="32" t="str">
        <f aca="false">IF(L113="","",IF(ABS(L113)&lt;=O113,"Yes","No"))</f>
        <v>No</v>
      </c>
      <c r="S113" s="32" t="str">
        <f aca="false">IF(L113="","",IF(ABS(L113)&lt;=1.96*O113,"Yes","No"))</f>
        <v>Yes</v>
      </c>
      <c r="T113" s="54" t="n">
        <f aca="false">IF(D113="","",ROUND(SQRT(((D113+G113)*O113/100)^2+(J113*(D113+G113)*0.15591)^2),0))</f>
        <v>74</v>
      </c>
      <c r="U113" s="32"/>
    </row>
    <row r="114" customFormat="false" ht="15" hidden="false" customHeight="false" outlineLevel="0" collapsed="false">
      <c r="A114" s="32" t="s">
        <v>198</v>
      </c>
      <c r="B114" s="32" t="s">
        <v>261</v>
      </c>
      <c r="C114" s="32" t="s">
        <v>264</v>
      </c>
      <c r="D114" s="54" t="n">
        <v>439</v>
      </c>
      <c r="E114" s="54" t="n">
        <v>431</v>
      </c>
      <c r="F114" s="65" t="n">
        <f aca="false">IF(E114="","",D114-E114)</f>
        <v>8</v>
      </c>
      <c r="G114" s="54" t="n">
        <v>155</v>
      </c>
      <c r="H114" s="54" t="n">
        <v>182</v>
      </c>
      <c r="I114" s="65" t="n">
        <f aca="false">IF(H114="","",G114-H114)</f>
        <v>-27</v>
      </c>
      <c r="J114" s="55" t="n">
        <f aca="false">IF(OR(D114="",D114+G114=0),"",D114/(D114+G114))</f>
        <v>0.739057239057239</v>
      </c>
      <c r="K114" s="55" t="n">
        <f aca="false">IF(E114="","",E114/(E114+H114))</f>
        <v>0.703099510603589</v>
      </c>
      <c r="L114" s="66" t="n">
        <f aca="false">IF(OR(K114="",J114=""),"",(J114-K114)*100)</f>
        <v>3.59577284536502</v>
      </c>
      <c r="M114" s="36" t="n">
        <v>4.05128548979369</v>
      </c>
      <c r="N114" s="36" t="n">
        <v>0.964657942676335</v>
      </c>
      <c r="O114" s="36" t="n">
        <f aca="false">SQRT(M114^2+N114^2)</f>
        <v>4.16455028378592</v>
      </c>
      <c r="P114" s="55" t="n">
        <f aca="false">IF(J114="","",MAX(0,J114-1.96*O114/100))</f>
        <v>0.657432053495035</v>
      </c>
      <c r="Q114" s="55" t="n">
        <f aca="false">IF(J114="","",MIN(1,J114+1.96*O114/100))</f>
        <v>0.820682424619443</v>
      </c>
      <c r="R114" s="32" t="str">
        <f aca="false">IF(L114="","",IF(ABS(L114)&lt;=O114,"Yes","No"))</f>
        <v>Yes</v>
      </c>
      <c r="S114" s="32" t="str">
        <f aca="false">IF(L114="","",IF(ABS(L114)&lt;=1.96*O114,"Yes","No"))</f>
        <v>Yes</v>
      </c>
      <c r="T114" s="54" t="n">
        <f aca="false">IF(D114="","",ROUND(SQRT(((D114+G114)*O114/100)^2+(J114*(D114+G114)*0.15591)^2),0))</f>
        <v>73</v>
      </c>
      <c r="U114" s="32"/>
    </row>
    <row r="115" customFormat="false" ht="15" hidden="false" customHeight="false" outlineLevel="0" collapsed="false">
      <c r="A115" s="32" t="s">
        <v>198</v>
      </c>
      <c r="B115" s="32" t="s">
        <v>261</v>
      </c>
      <c r="C115" s="32" t="s">
        <v>265</v>
      </c>
      <c r="D115" s="54" t="n">
        <v>479</v>
      </c>
      <c r="E115" s="54" t="n">
        <v>468</v>
      </c>
      <c r="F115" s="65" t="n">
        <f aca="false">IF(E115="","",D115-E115)</f>
        <v>11</v>
      </c>
      <c r="G115" s="54" t="n">
        <v>197</v>
      </c>
      <c r="H115" s="54" t="n">
        <v>214</v>
      </c>
      <c r="I115" s="65" t="n">
        <f aca="false">IF(H115="","",G115-H115)</f>
        <v>-17</v>
      </c>
      <c r="J115" s="55" t="n">
        <f aca="false">IF(OR(D115="",D115+G115=0),"",D115/(D115+G115))</f>
        <v>0.708579881656805</v>
      </c>
      <c r="K115" s="55" t="n">
        <f aca="false">IF(E115="","",E115/(E115+H115))</f>
        <v>0.686217008797654</v>
      </c>
      <c r="L115" s="66" t="n">
        <f aca="false">IF(OR(K115="",J115=""),"",(J115-K115)*100)</f>
        <v>2.23628728591508</v>
      </c>
      <c r="M115" s="36" t="n">
        <v>4.05128548979369</v>
      </c>
      <c r="N115" s="36" t="n">
        <v>0.964657942676335</v>
      </c>
      <c r="O115" s="36" t="n">
        <f aca="false">SQRT(M115^2+N115^2)</f>
        <v>4.16455028378592</v>
      </c>
      <c r="P115" s="55" t="n">
        <f aca="false">IF(J115="","",MAX(0,J115-1.96*O115/100))</f>
        <v>0.626954696094601</v>
      </c>
      <c r="Q115" s="55" t="n">
        <f aca="false">IF(J115="","",MIN(1,J115+1.96*O115/100))</f>
        <v>0.790205067219009</v>
      </c>
      <c r="R115" s="32" t="str">
        <f aca="false">IF(L115="","",IF(ABS(L115)&lt;=O115,"Yes","No"))</f>
        <v>Yes</v>
      </c>
      <c r="S115" s="32" t="str">
        <f aca="false">IF(L115="","",IF(ABS(L115)&lt;=1.96*O115,"Yes","No"))</f>
        <v>Yes</v>
      </c>
      <c r="T115" s="54" t="n">
        <f aca="false">IF(D115="","",ROUND(SQRT(((D115+G115)*O115/100)^2+(J115*(D115+G115)*0.15591)^2),0))</f>
        <v>80</v>
      </c>
      <c r="U115" s="32"/>
    </row>
    <row r="116" customFormat="false" ht="15" hidden="false" customHeight="false" outlineLevel="0" collapsed="false">
      <c r="A116" s="32" t="s">
        <v>198</v>
      </c>
      <c r="B116" s="32" t="s">
        <v>261</v>
      </c>
      <c r="C116" s="32" t="s">
        <v>266</v>
      </c>
      <c r="D116" s="54" t="n">
        <v>776</v>
      </c>
      <c r="E116" s="54" t="n">
        <v>812</v>
      </c>
      <c r="F116" s="65" t="n">
        <f aca="false">IF(E116="","",D116-E116)</f>
        <v>-36</v>
      </c>
      <c r="G116" s="54" t="n">
        <v>379</v>
      </c>
      <c r="H116" s="54" t="n">
        <v>418</v>
      </c>
      <c r="I116" s="65" t="n">
        <f aca="false">IF(H116="","",G116-H116)</f>
        <v>-39</v>
      </c>
      <c r="J116" s="55" t="n">
        <f aca="false">IF(OR(D116="",D116+G116=0),"",D116/(D116+G116))</f>
        <v>0.671861471861472</v>
      </c>
      <c r="K116" s="55" t="n">
        <f aca="false">IF(E116="","",E116/(E116+H116))</f>
        <v>0.660162601626016</v>
      </c>
      <c r="L116" s="66" t="n">
        <f aca="false">IF(OR(K116="",J116=""),"",(J116-K116)*100)</f>
        <v>1.16988702354556</v>
      </c>
      <c r="M116" s="36" t="n">
        <v>2.67524098781084</v>
      </c>
      <c r="N116" s="36" t="n">
        <v>0.964657942676335</v>
      </c>
      <c r="O116" s="36" t="n">
        <f aca="false">SQRT(M116^2+N116^2)</f>
        <v>2.84384937878778</v>
      </c>
      <c r="P116" s="55" t="n">
        <f aca="false">IF(J116="","",MAX(0,J116-1.96*O116/100))</f>
        <v>0.616122024037231</v>
      </c>
      <c r="Q116" s="55" t="n">
        <f aca="false">IF(J116="","",MIN(1,J116+1.96*O116/100))</f>
        <v>0.727600919685712</v>
      </c>
      <c r="R116" s="32" t="str">
        <f aca="false">IF(L116="","",IF(ABS(L116)&lt;=O116,"Yes","No"))</f>
        <v>Yes</v>
      </c>
      <c r="S116" s="32" t="str">
        <f aca="false">IF(L116="","",IF(ABS(L116)&lt;=1.96*O116,"Yes","No"))</f>
        <v>Yes</v>
      </c>
      <c r="T116" s="54" t="n">
        <f aca="false">IF(D116="","",ROUND(SQRT(((D116+G116)*O116/100)^2+(J116*(D116+G116)*0.09175)^2),0))</f>
        <v>78</v>
      </c>
      <c r="U116" s="32"/>
    </row>
    <row r="117" customFormat="false" ht="15" hidden="false" customHeight="false" outlineLevel="0" collapsed="false">
      <c r="A117" s="32" t="s">
        <v>198</v>
      </c>
      <c r="B117" s="32" t="s">
        <v>261</v>
      </c>
      <c r="C117" s="32" t="s">
        <v>267</v>
      </c>
      <c r="D117" s="54" t="n">
        <v>513</v>
      </c>
      <c r="E117" s="54" t="n">
        <v>499</v>
      </c>
      <c r="F117" s="65" t="n">
        <f aca="false">IF(E117="","",D117-E117)</f>
        <v>14</v>
      </c>
      <c r="G117" s="54" t="n">
        <v>273</v>
      </c>
      <c r="H117" s="54" t="n">
        <v>308</v>
      </c>
      <c r="I117" s="65" t="n">
        <f aca="false">IF(H117="","",G117-H117)</f>
        <v>-35</v>
      </c>
      <c r="J117" s="55" t="n">
        <f aca="false">IF(OR(D117="",D117+G117=0),"",D117/(D117+G117))</f>
        <v>0.652671755725191</v>
      </c>
      <c r="K117" s="55" t="n">
        <f aca="false">IF(E117="","",E117/(E117+H117))</f>
        <v>0.618339529120198</v>
      </c>
      <c r="L117" s="66" t="n">
        <f aca="false">IF(OR(K117="",J117=""),"",(J117-K117)*100)</f>
        <v>3.43322266049926</v>
      </c>
      <c r="M117" s="36" t="n">
        <v>2.67524098781084</v>
      </c>
      <c r="N117" s="36" t="n">
        <v>0.964657942676335</v>
      </c>
      <c r="O117" s="36" t="n">
        <f aca="false">SQRT(M117^2+N117^2)</f>
        <v>2.84384937878778</v>
      </c>
      <c r="P117" s="55" t="n">
        <f aca="false">IF(J117="","",MAX(0,J117-1.96*O117/100))</f>
        <v>0.59693230790095</v>
      </c>
      <c r="Q117" s="55" t="n">
        <f aca="false">IF(J117="","",MIN(1,J117+1.96*O117/100))</f>
        <v>0.708411203549431</v>
      </c>
      <c r="R117" s="32" t="str">
        <f aca="false">IF(L117="","",IF(ABS(L117)&lt;=O117,"Yes","No"))</f>
        <v>No</v>
      </c>
      <c r="S117" s="32" t="str">
        <f aca="false">IF(L117="","",IF(ABS(L117)&lt;=1.96*O117,"Yes","No"))</f>
        <v>Yes</v>
      </c>
      <c r="T117" s="54" t="n">
        <f aca="false">IF(D117="","",ROUND(SQRT(((D117+G117)*O117/100)^2+(J117*(D117+G117)*0.09175)^2),0))</f>
        <v>52</v>
      </c>
      <c r="U117" s="32"/>
    </row>
    <row r="118" customFormat="false" ht="15" hidden="false" customHeight="false" outlineLevel="0" collapsed="false">
      <c r="A118" s="32" t="s">
        <v>198</v>
      </c>
      <c r="B118" s="32" t="s">
        <v>261</v>
      </c>
      <c r="C118" s="32" t="s">
        <v>268</v>
      </c>
      <c r="D118" s="54" t="n">
        <v>606</v>
      </c>
      <c r="E118" s="54" t="n">
        <v>596</v>
      </c>
      <c r="F118" s="65" t="n">
        <f aca="false">IF(E118="","",D118-E118)</f>
        <v>10</v>
      </c>
      <c r="G118" s="54" t="n">
        <v>386</v>
      </c>
      <c r="H118" s="54" t="n">
        <v>436</v>
      </c>
      <c r="I118" s="65" t="n">
        <f aca="false">IF(H118="","",G118-H118)</f>
        <v>-50</v>
      </c>
      <c r="J118" s="55" t="n">
        <f aca="false">IF(OR(D118="",D118+G118=0),"",D118/(D118+G118))</f>
        <v>0.610887096774194</v>
      </c>
      <c r="K118" s="55" t="n">
        <f aca="false">IF(E118="","",E118/(E118+H118))</f>
        <v>0.577519379844961</v>
      </c>
      <c r="L118" s="66" t="n">
        <f aca="false">IF(OR(K118="",J118=""),"",(J118-K118)*100)</f>
        <v>3.33677169292322</v>
      </c>
      <c r="M118" s="36" t="n">
        <v>2.67524098781084</v>
      </c>
      <c r="N118" s="36" t="n">
        <v>0.964657942676335</v>
      </c>
      <c r="O118" s="36" t="n">
        <f aca="false">SQRT(M118^2+N118^2)</f>
        <v>2.84384937878778</v>
      </c>
      <c r="P118" s="55" t="n">
        <f aca="false">IF(J118="","",MAX(0,J118-1.96*O118/100))</f>
        <v>0.555147648949953</v>
      </c>
      <c r="Q118" s="55" t="n">
        <f aca="false">IF(J118="","",MIN(1,J118+1.96*O118/100))</f>
        <v>0.666626544598434</v>
      </c>
      <c r="R118" s="32" t="str">
        <f aca="false">IF(L118="","",IF(ABS(L118)&lt;=O118,"Yes","No"))</f>
        <v>No</v>
      </c>
      <c r="S118" s="32" t="str">
        <f aca="false">IF(L118="","",IF(ABS(L118)&lt;=1.96*O118,"Yes","No"))</f>
        <v>Yes</v>
      </c>
      <c r="T118" s="54" t="n">
        <f aca="false">IF(D118="","",ROUND(SQRT(((D118+G118)*O118/100)^2+(J118*(D118+G118)*0.09175)^2),0))</f>
        <v>62</v>
      </c>
      <c r="U118" s="32"/>
    </row>
    <row r="119" customFormat="false" ht="15" hidden="false" customHeight="false" outlineLevel="0" collapsed="false">
      <c r="A119" s="32" t="s">
        <v>198</v>
      </c>
      <c r="B119" s="32" t="s">
        <v>261</v>
      </c>
      <c r="C119" s="32" t="s">
        <v>269</v>
      </c>
      <c r="D119" s="54" t="n">
        <v>709</v>
      </c>
      <c r="E119" s="54" t="n">
        <v>646</v>
      </c>
      <c r="F119" s="65" t="n">
        <f aca="false">IF(E119="","",D119-E119)</f>
        <v>63</v>
      </c>
      <c r="G119" s="54" t="n">
        <v>412</v>
      </c>
      <c r="H119" s="54" t="n">
        <v>453</v>
      </c>
      <c r="I119" s="65" t="n">
        <f aca="false">IF(H119="","",G119-H119)</f>
        <v>-41</v>
      </c>
      <c r="J119" s="55" t="n">
        <f aca="false">IF(OR(D119="",D119+G119=0),"",D119/(D119+G119))</f>
        <v>0.632471008028546</v>
      </c>
      <c r="K119" s="55" t="n">
        <f aca="false">IF(E119="","",E119/(E119+H119))</f>
        <v>0.587807097361238</v>
      </c>
      <c r="L119" s="66" t="n">
        <f aca="false">IF(OR(K119="",J119=""),"",(J119-K119)*100)</f>
        <v>4.46639106673085</v>
      </c>
      <c r="M119" s="36" t="n">
        <v>2.67524098781084</v>
      </c>
      <c r="N119" s="36" t="n">
        <v>0.964657942676335</v>
      </c>
      <c r="O119" s="36" t="n">
        <f aca="false">SQRT(M119^2+N119^2)</f>
        <v>2.84384937878778</v>
      </c>
      <c r="P119" s="55" t="n">
        <f aca="false">IF(J119="","",MAX(0,J119-1.96*O119/100))</f>
        <v>0.576731560204305</v>
      </c>
      <c r="Q119" s="55" t="n">
        <f aca="false">IF(J119="","",MIN(1,J119+1.96*O119/100))</f>
        <v>0.688210455852787</v>
      </c>
      <c r="R119" s="32" t="str">
        <f aca="false">IF(L119="","",IF(ABS(L119)&lt;=O119,"Yes","No"))</f>
        <v>No</v>
      </c>
      <c r="S119" s="32" t="str">
        <f aca="false">IF(L119="","",IF(ABS(L119)&lt;=1.96*O119,"Yes","No"))</f>
        <v>Yes</v>
      </c>
      <c r="T119" s="54" t="n">
        <f aca="false">IF(D119="","",ROUND(SQRT(((D119+G119)*O119/100)^2+(J119*(D119+G119)*0.09175)^2),0))</f>
        <v>72</v>
      </c>
      <c r="U119" s="32"/>
    </row>
    <row r="120" customFormat="false" ht="15" hidden="false" customHeight="false" outlineLevel="0" collapsed="false">
      <c r="A120" s="32" t="s">
        <v>198</v>
      </c>
      <c r="B120" s="32" t="s">
        <v>261</v>
      </c>
      <c r="C120" s="32" t="s">
        <v>270</v>
      </c>
      <c r="D120" s="54" t="n">
        <v>553</v>
      </c>
      <c r="E120" s="54" t="n">
        <v>534</v>
      </c>
      <c r="F120" s="65" t="n">
        <f aca="false">IF(E120="","",D120-E120)</f>
        <v>19</v>
      </c>
      <c r="G120" s="54" t="n">
        <v>281</v>
      </c>
      <c r="H120" s="54" t="n">
        <v>314</v>
      </c>
      <c r="I120" s="65" t="n">
        <f aca="false">IF(H120="","",G120-H120)</f>
        <v>-33</v>
      </c>
      <c r="J120" s="55" t="n">
        <f aca="false">IF(OR(D120="",D120+G120=0),"",D120/(D120+G120))</f>
        <v>0.663069544364508</v>
      </c>
      <c r="K120" s="55" t="n">
        <f aca="false">IF(E120="","",E120/(E120+H120))</f>
        <v>0.629716981132076</v>
      </c>
      <c r="L120" s="66" t="n">
        <f aca="false">IF(OR(K120="",J120=""),"",(J120-K120)*100)</f>
        <v>3.33525632324329</v>
      </c>
      <c r="M120" s="36" t="n">
        <v>2.67524098781084</v>
      </c>
      <c r="N120" s="36" t="n">
        <v>0.964657942676335</v>
      </c>
      <c r="O120" s="36" t="n">
        <f aca="false">SQRT(M120^2+N120^2)</f>
        <v>2.84384937878778</v>
      </c>
      <c r="P120" s="55" t="n">
        <f aca="false">IF(J120="","",MAX(0,J120-1.96*O120/100))</f>
        <v>0.607330096540268</v>
      </c>
      <c r="Q120" s="55" t="n">
        <f aca="false">IF(J120="","",MIN(1,J120+1.96*O120/100))</f>
        <v>0.718808992188749</v>
      </c>
      <c r="R120" s="32" t="str">
        <f aca="false">IF(L120="","",IF(ABS(L120)&lt;=O120,"Yes","No"))</f>
        <v>No</v>
      </c>
      <c r="S120" s="32" t="str">
        <f aca="false">IF(L120="","",IF(ABS(L120)&lt;=1.96*O120,"Yes","No"))</f>
        <v>Yes</v>
      </c>
      <c r="T120" s="54" t="n">
        <f aca="false">IF(D120="","",ROUND(SQRT(((D120+G120)*O120/100)^2+(J120*(D120+G120)*0.09175)^2),0))</f>
        <v>56</v>
      </c>
      <c r="U120" s="32"/>
    </row>
    <row r="121" customFormat="false" ht="15" hidden="false" customHeight="false" outlineLevel="0" collapsed="false">
      <c r="A121" s="32" t="s">
        <v>198</v>
      </c>
      <c r="B121" s="32" t="s">
        <v>261</v>
      </c>
      <c r="C121" s="32" t="s">
        <v>271</v>
      </c>
      <c r="D121" s="54" t="n">
        <v>445</v>
      </c>
      <c r="E121" s="54" t="n">
        <v>393</v>
      </c>
      <c r="F121" s="65" t="n">
        <f aca="false">IF(E121="","",D121-E121)</f>
        <v>52</v>
      </c>
      <c r="G121" s="54" t="n">
        <v>300</v>
      </c>
      <c r="H121" s="54" t="n">
        <v>318</v>
      </c>
      <c r="I121" s="65" t="n">
        <f aca="false">IF(H121="","",G121-H121)</f>
        <v>-18</v>
      </c>
      <c r="J121" s="55" t="n">
        <f aca="false">IF(OR(D121="",D121+G121=0),"",D121/(D121+G121))</f>
        <v>0.597315436241611</v>
      </c>
      <c r="K121" s="55" t="n">
        <f aca="false">IF(E121="","",E121/(E121+H121))</f>
        <v>0.552742616033755</v>
      </c>
      <c r="L121" s="66" t="n">
        <f aca="false">IF(OR(K121="",J121=""),"",(J121-K121)*100)</f>
        <v>4.45728202078555</v>
      </c>
      <c r="M121" s="36" t="n">
        <v>2.67524098781084</v>
      </c>
      <c r="N121" s="36" t="n">
        <v>0.964657942676335</v>
      </c>
      <c r="O121" s="36" t="n">
        <f aca="false">SQRT(M121^2+N121^2)</f>
        <v>2.84384937878778</v>
      </c>
      <c r="P121" s="55" t="n">
        <f aca="false">IF(J121="","",MAX(0,J121-1.96*O121/100))</f>
        <v>0.54157598841737</v>
      </c>
      <c r="Q121" s="55" t="n">
        <f aca="false">IF(J121="","",MIN(1,J121+1.96*O121/100))</f>
        <v>0.653054884065851</v>
      </c>
      <c r="R121" s="32" t="str">
        <f aca="false">IF(L121="","",IF(ABS(L121)&lt;=O121,"Yes","No"))</f>
        <v>No</v>
      </c>
      <c r="S121" s="32" t="str">
        <f aca="false">IF(L121="","",IF(ABS(L121)&lt;=1.96*O121,"Yes","No"))</f>
        <v>Yes</v>
      </c>
      <c r="T121" s="54" t="n">
        <f aca="false">IF(D121="","",ROUND(SQRT(((D121+G121)*O121/100)^2+(J121*(D121+G121)*0.09175)^2),0))</f>
        <v>46</v>
      </c>
      <c r="U121" s="32"/>
    </row>
    <row r="122" customFormat="false" ht="15" hidden="false" customHeight="false" outlineLevel="0" collapsed="false">
      <c r="A122" s="32" t="s">
        <v>198</v>
      </c>
      <c r="B122" s="32" t="s">
        <v>261</v>
      </c>
      <c r="C122" s="32" t="s">
        <v>272</v>
      </c>
      <c r="D122" s="54" t="n">
        <v>574</v>
      </c>
      <c r="E122" s="54" t="n">
        <v>563</v>
      </c>
      <c r="F122" s="65" t="n">
        <f aca="false">IF(E122="","",D122-E122)</f>
        <v>11</v>
      </c>
      <c r="G122" s="54" t="n">
        <v>301</v>
      </c>
      <c r="H122" s="54" t="n">
        <v>322</v>
      </c>
      <c r="I122" s="65" t="n">
        <f aca="false">IF(H122="","",G122-H122)</f>
        <v>-21</v>
      </c>
      <c r="J122" s="55" t="n">
        <f aca="false">IF(OR(D122="",D122+G122=0),"",D122/(D122+G122))</f>
        <v>0.656</v>
      </c>
      <c r="K122" s="55" t="n">
        <f aca="false">IF(E122="","",E122/(E122+H122))</f>
        <v>0.636158192090396</v>
      </c>
      <c r="L122" s="66" t="n">
        <f aca="false">IF(OR(K122="",J122=""),"",(J122-K122)*100)</f>
        <v>1.98418079096045</v>
      </c>
      <c r="M122" s="36" t="n">
        <v>2.67524098781084</v>
      </c>
      <c r="N122" s="36" t="n">
        <v>0.964657942676335</v>
      </c>
      <c r="O122" s="36" t="n">
        <f aca="false">SQRT(M122^2+N122^2)</f>
        <v>2.84384937878778</v>
      </c>
      <c r="P122" s="55" t="n">
        <f aca="false">IF(J122="","",MAX(0,J122-1.96*O122/100))</f>
        <v>0.60026055217576</v>
      </c>
      <c r="Q122" s="55" t="n">
        <f aca="false">IF(J122="","",MIN(1,J122+1.96*O122/100))</f>
        <v>0.711739447824241</v>
      </c>
      <c r="R122" s="32" t="str">
        <f aca="false">IF(L122="","",IF(ABS(L122)&lt;=O122,"Yes","No"))</f>
        <v>Yes</v>
      </c>
      <c r="S122" s="32" t="str">
        <f aca="false">IF(L122="","",IF(ABS(L122)&lt;=1.96*O122,"Yes","No"))</f>
        <v>Yes</v>
      </c>
      <c r="T122" s="54" t="n">
        <f aca="false">IF(D122="","",ROUND(SQRT(((D122+G122)*O122/100)^2+(J122*(D122+G122)*0.09175)^2),0))</f>
        <v>58</v>
      </c>
      <c r="U122" s="32"/>
    </row>
    <row r="123" customFormat="false" ht="15" hidden="false" customHeight="false" outlineLevel="0" collapsed="false">
      <c r="A123" s="32" t="s">
        <v>198</v>
      </c>
      <c r="B123" s="32" t="s">
        <v>261</v>
      </c>
      <c r="C123" s="32" t="s">
        <v>273</v>
      </c>
      <c r="D123" s="54" t="n">
        <v>550</v>
      </c>
      <c r="E123" s="54" t="n">
        <v>534</v>
      </c>
      <c r="F123" s="65" t="n">
        <f aca="false">IF(E123="","",D123-E123)</f>
        <v>16</v>
      </c>
      <c r="G123" s="54" t="n">
        <v>335</v>
      </c>
      <c r="H123" s="54" t="n">
        <v>376</v>
      </c>
      <c r="I123" s="65" t="n">
        <f aca="false">IF(H123="","",G123-H123)</f>
        <v>-41</v>
      </c>
      <c r="J123" s="55" t="n">
        <f aca="false">IF(OR(D123="",D123+G123=0),"",D123/(D123+G123))</f>
        <v>0.621468926553672</v>
      </c>
      <c r="K123" s="55" t="n">
        <f aca="false">IF(E123="","",E123/(E123+H123))</f>
        <v>0.586813186813187</v>
      </c>
      <c r="L123" s="66" t="n">
        <f aca="false">IF(OR(K123="",J123=""),"",(J123-K123)*100)</f>
        <v>3.46557397404855</v>
      </c>
      <c r="M123" s="36" t="n">
        <v>2.67524098781084</v>
      </c>
      <c r="N123" s="36" t="n">
        <v>0.964657942676335</v>
      </c>
      <c r="O123" s="36" t="n">
        <f aca="false">SQRT(M123^2+N123^2)</f>
        <v>2.84384937878778</v>
      </c>
      <c r="P123" s="55" t="n">
        <f aca="false">IF(J123="","",MAX(0,J123-1.96*O123/100))</f>
        <v>0.565729478729432</v>
      </c>
      <c r="Q123" s="55" t="n">
        <f aca="false">IF(J123="","",MIN(1,J123+1.96*O123/100))</f>
        <v>0.677208374377913</v>
      </c>
      <c r="R123" s="32" t="str">
        <f aca="false">IF(L123="","",IF(ABS(L123)&lt;=O123,"Yes","No"))</f>
        <v>No</v>
      </c>
      <c r="S123" s="32" t="str">
        <f aca="false">IF(L123="","",IF(ABS(L123)&lt;=1.96*O123,"Yes","No"))</f>
        <v>Yes</v>
      </c>
      <c r="T123" s="54" t="n">
        <f aca="false">IF(D123="","",ROUND(SQRT(((D123+G123)*O123/100)^2+(J123*(D123+G123)*0.09175)^2),0))</f>
        <v>56</v>
      </c>
      <c r="U123" s="32"/>
    </row>
    <row r="124" customFormat="false" ht="15" hidden="false" customHeight="false" outlineLevel="0" collapsed="false">
      <c r="A124" s="32" t="s">
        <v>198</v>
      </c>
      <c r="B124" s="32" t="s">
        <v>274</v>
      </c>
      <c r="C124" s="32" t="s">
        <v>275</v>
      </c>
      <c r="D124" s="54" t="n">
        <v>639</v>
      </c>
      <c r="E124" s="54" t="n">
        <v>553</v>
      </c>
      <c r="F124" s="65" t="n">
        <f aca="false">IF(E124="","",D124-E124)</f>
        <v>86</v>
      </c>
      <c r="G124" s="54" t="n">
        <v>382</v>
      </c>
      <c r="H124" s="54" t="n">
        <v>418</v>
      </c>
      <c r="I124" s="65" t="n">
        <f aca="false">IF(H124="","",G124-H124)</f>
        <v>-36</v>
      </c>
      <c r="J124" s="55" t="n">
        <f aca="false">IF(OR(D124="",D124+G124=0),"",D124/(D124+G124))</f>
        <v>0.625857002938296</v>
      </c>
      <c r="K124" s="55" t="n">
        <f aca="false">IF(E124="","",E124/(E124+H124))</f>
        <v>0.56951596292482</v>
      </c>
      <c r="L124" s="66" t="n">
        <f aca="false">IF(OR(K124="",J124=""),"",(J124-K124)*100)</f>
        <v>5.63410400134761</v>
      </c>
      <c r="M124" s="36" t="n">
        <v>2.67524098781084</v>
      </c>
      <c r="N124" s="36" t="n">
        <v>0.964657942676335</v>
      </c>
      <c r="O124" s="36" t="n">
        <f aca="false">SQRT(M124^2+N124^2)</f>
        <v>2.84384937878778</v>
      </c>
      <c r="P124" s="55" t="n">
        <f aca="false">IF(J124="","",MAX(0,J124-1.96*O124/100))</f>
        <v>0.570117555114055</v>
      </c>
      <c r="Q124" s="55" t="n">
        <f aca="false">IF(J124="","",MIN(1,J124+1.96*O124/100))</f>
        <v>0.681596450762536</v>
      </c>
      <c r="R124" s="32" t="str">
        <f aca="false">IF(L124="","",IF(ABS(L124)&lt;=O124,"Yes","No"))</f>
        <v>No</v>
      </c>
      <c r="S124" s="32" t="str">
        <f aca="false">IF(L124="","",IF(ABS(L124)&lt;=1.96*O124,"Yes","No"))</f>
        <v>No</v>
      </c>
      <c r="T124" s="54" t="n">
        <f aca="false">IF(D124="","",ROUND(SQRT(((D124+G124)*O124/100)^2+(J124*(D124+G124)*0.09175)^2),0))</f>
        <v>65</v>
      </c>
      <c r="U124" s="32"/>
    </row>
    <row r="125" customFormat="false" ht="15" hidden="false" customHeight="false" outlineLevel="0" collapsed="false">
      <c r="A125" s="32" t="s">
        <v>198</v>
      </c>
      <c r="B125" s="32" t="s">
        <v>274</v>
      </c>
      <c r="C125" s="32" t="s">
        <v>276</v>
      </c>
      <c r="D125" s="54" t="n">
        <v>502</v>
      </c>
      <c r="E125" s="54" t="n">
        <v>491</v>
      </c>
      <c r="F125" s="65" t="n">
        <f aca="false">IF(E125="","",D125-E125)</f>
        <v>11</v>
      </c>
      <c r="G125" s="54" t="n">
        <v>460</v>
      </c>
      <c r="H125" s="54" t="n">
        <v>541</v>
      </c>
      <c r="I125" s="65" t="n">
        <f aca="false">IF(H125="","",G125-H125)</f>
        <v>-81</v>
      </c>
      <c r="J125" s="55" t="n">
        <f aca="false">IF(OR(D125="",D125+G125=0),"",D125/(D125+G125))</f>
        <v>0.521829521829522</v>
      </c>
      <c r="K125" s="55" t="n">
        <f aca="false">IF(E125="","",E125/(E125+H125))</f>
        <v>0.47577519379845</v>
      </c>
      <c r="L125" s="66" t="n">
        <f aca="false">IF(OR(K125="",J125=""),"",(J125-K125)*100)</f>
        <v>4.60543280310722</v>
      </c>
      <c r="M125" s="36" t="n">
        <v>2.67524098781084</v>
      </c>
      <c r="N125" s="36" t="n">
        <v>0.964657942676335</v>
      </c>
      <c r="O125" s="36" t="n">
        <f aca="false">SQRT(M125^2+N125^2)</f>
        <v>2.84384937878778</v>
      </c>
      <c r="P125" s="55" t="n">
        <f aca="false">IF(J125="","",MAX(0,J125-1.96*O125/100))</f>
        <v>0.466090074005281</v>
      </c>
      <c r="Q125" s="55" t="n">
        <f aca="false">IF(J125="","",MIN(1,J125+1.96*O125/100))</f>
        <v>0.577568969653762</v>
      </c>
      <c r="R125" s="32" t="str">
        <f aca="false">IF(L125="","",IF(ABS(L125)&lt;=O125,"Yes","No"))</f>
        <v>No</v>
      </c>
      <c r="S125" s="32" t="str">
        <f aca="false">IF(L125="","",IF(ABS(L125)&lt;=1.96*O125,"Yes","No"))</f>
        <v>Yes</v>
      </c>
      <c r="T125" s="54" t="n">
        <f aca="false">IF(D125="","",ROUND(SQRT(((D125+G125)*O125/100)^2+(J125*(D125+G125)*0.09175)^2),0))</f>
        <v>54</v>
      </c>
      <c r="U125" s="32"/>
    </row>
    <row r="126" customFormat="false" ht="15" hidden="false" customHeight="false" outlineLevel="0" collapsed="false">
      <c r="A126" s="32" t="s">
        <v>198</v>
      </c>
      <c r="B126" s="32" t="s">
        <v>274</v>
      </c>
      <c r="C126" s="32" t="s">
        <v>277</v>
      </c>
      <c r="D126" s="54" t="n">
        <v>615</v>
      </c>
      <c r="E126" s="54" t="n">
        <v>538</v>
      </c>
      <c r="F126" s="65" t="n">
        <f aca="false">IF(E126="","",D126-E126)</f>
        <v>77</v>
      </c>
      <c r="G126" s="54" t="n">
        <v>443</v>
      </c>
      <c r="H126" s="54" t="n">
        <v>539</v>
      </c>
      <c r="I126" s="65" t="n">
        <f aca="false">IF(H126="","",G126-H126)</f>
        <v>-96</v>
      </c>
      <c r="J126" s="55" t="n">
        <f aca="false">IF(OR(D126="",D126+G126=0),"",D126/(D126+G126))</f>
        <v>0.581285444234405</v>
      </c>
      <c r="K126" s="55" t="n">
        <f aca="false">IF(E126="","",E126/(E126+H126))</f>
        <v>0.499535747446611</v>
      </c>
      <c r="L126" s="66" t="n">
        <f aca="false">IF(OR(K126="",J126=""),"",(J126-K126)*100)</f>
        <v>8.17496967877936</v>
      </c>
      <c r="M126" s="36" t="n">
        <v>2.67524098781084</v>
      </c>
      <c r="N126" s="36" t="n">
        <v>0.964657942676335</v>
      </c>
      <c r="O126" s="36" t="n">
        <f aca="false">SQRT(M126^2+N126^2)</f>
        <v>2.84384937878778</v>
      </c>
      <c r="P126" s="55" t="n">
        <f aca="false">IF(J126="","",MAX(0,J126-1.96*O126/100))</f>
        <v>0.525545996410164</v>
      </c>
      <c r="Q126" s="55" t="n">
        <f aca="false">IF(J126="","",MIN(1,J126+1.96*O126/100))</f>
        <v>0.637024892058645</v>
      </c>
      <c r="R126" s="32" t="str">
        <f aca="false">IF(L126="","",IF(ABS(L126)&lt;=O126,"Yes","No"))</f>
        <v>No</v>
      </c>
      <c r="S126" s="32" t="str">
        <f aca="false">IF(L126="","",IF(ABS(L126)&lt;=1.96*O126,"Yes","No"))</f>
        <v>No</v>
      </c>
      <c r="T126" s="54" t="n">
        <f aca="false">IF(D126="","",ROUND(SQRT(((D126+G126)*O126/100)^2+(J126*(D126+G126)*0.09175)^2),0))</f>
        <v>64</v>
      </c>
      <c r="U126" s="32"/>
    </row>
    <row r="127" customFormat="false" ht="15" hidden="false" customHeight="false" outlineLevel="0" collapsed="false">
      <c r="A127" s="32" t="s">
        <v>198</v>
      </c>
      <c r="B127" s="32" t="s">
        <v>278</v>
      </c>
      <c r="C127" s="32" t="s">
        <v>278</v>
      </c>
      <c r="D127" s="54" t="n">
        <v>779</v>
      </c>
      <c r="E127" s="54" t="n">
        <v>704</v>
      </c>
      <c r="F127" s="65" t="n">
        <f aca="false">IF(E127="","",D127-E127)</f>
        <v>75</v>
      </c>
      <c r="G127" s="54" t="n">
        <v>686</v>
      </c>
      <c r="H127" s="54" t="n">
        <v>792</v>
      </c>
      <c r="I127" s="65" t="n">
        <f aca="false">IF(H127="","",G127-H127)</f>
        <v>-106</v>
      </c>
      <c r="J127" s="55" t="n">
        <f aca="false">IF(OR(D127="",D127+G127=0),"",D127/(D127+G127))</f>
        <v>0.531740614334471</v>
      </c>
      <c r="K127" s="55" t="n">
        <f aca="false">IF(E127="","",E127/(E127+H127))</f>
        <v>0.470588235294118</v>
      </c>
      <c r="L127" s="66" t="n">
        <f aca="false">IF(OR(K127="",J127=""),"",(J127-K127)*100)</f>
        <v>6.11523790403533</v>
      </c>
      <c r="M127" s="36" t="n">
        <v>2.38128379760647</v>
      </c>
      <c r="N127" s="36" t="n">
        <v>0.964657942676335</v>
      </c>
      <c r="O127" s="36" t="n">
        <f aca="false">SQRT(M127^2+N127^2)</f>
        <v>2.56925620970576</v>
      </c>
      <c r="P127" s="55" t="n">
        <f aca="false">IF(J127="","",MAX(0,J127-1.96*O127/100))</f>
        <v>0.481383192624238</v>
      </c>
      <c r="Q127" s="55" t="n">
        <f aca="false">IF(J127="","",MIN(1,J127+1.96*O127/100))</f>
        <v>0.582098036044704</v>
      </c>
      <c r="R127" s="32" t="str">
        <f aca="false">IF(L127="","",IF(ABS(L127)&lt;=O127,"Yes","No"))</f>
        <v>No</v>
      </c>
      <c r="S127" s="32" t="str">
        <f aca="false">IF(L127="","",IF(ABS(L127)&lt;=1.96*O127,"Yes","No"))</f>
        <v>No</v>
      </c>
      <c r="T127" s="54" t="n">
        <f aca="false">IF(D127="","",ROUND(SQRT(((D127+G127)*O127/100)^2+(J127*(D127+G127)*0.08345)^2),0))</f>
        <v>75</v>
      </c>
      <c r="U127" s="32"/>
    </row>
    <row r="128" customFormat="false" ht="15" hidden="false" customHeight="false" outlineLevel="0" collapsed="false">
      <c r="A128" s="32" t="s">
        <v>198</v>
      </c>
      <c r="B128" s="32" t="s">
        <v>279</v>
      </c>
      <c r="C128" s="32" t="s">
        <v>280</v>
      </c>
      <c r="D128" s="54" t="n">
        <v>423</v>
      </c>
      <c r="E128" s="54" t="n">
        <v>389</v>
      </c>
      <c r="F128" s="65" t="n">
        <f aca="false">IF(E128="","",D128-E128)</f>
        <v>34</v>
      </c>
      <c r="G128" s="54" t="n">
        <v>313</v>
      </c>
      <c r="H128" s="54" t="n">
        <v>397</v>
      </c>
      <c r="I128" s="65" t="n">
        <f aca="false">IF(H128="","",G128-H128)</f>
        <v>-84</v>
      </c>
      <c r="J128" s="55" t="n">
        <f aca="false">IF(OR(D128="",D128+G128=0),"",D128/(D128+G128))</f>
        <v>0.574728260869565</v>
      </c>
      <c r="K128" s="55" t="n">
        <f aca="false">IF(E128="","",E128/(E128+H128))</f>
        <v>0.494910941475827</v>
      </c>
      <c r="L128" s="66" t="n">
        <f aca="false">IF(OR(K128="",J128=""),"",(J128-K128)*100)</f>
        <v>7.98173193937382</v>
      </c>
      <c r="M128" s="36" t="n">
        <v>4.05128548979369</v>
      </c>
      <c r="N128" s="36" t="n">
        <v>0.964657942676335</v>
      </c>
      <c r="O128" s="36" t="n">
        <f aca="false">SQRT(M128^2+N128^2)</f>
        <v>4.16455028378592</v>
      </c>
      <c r="P128" s="55" t="n">
        <f aca="false">IF(J128="","",MAX(0,J128-1.96*O128/100))</f>
        <v>0.493103075307361</v>
      </c>
      <c r="Q128" s="55" t="n">
        <f aca="false">IF(J128="","",MIN(1,J128+1.96*O128/100))</f>
        <v>0.656353446431769</v>
      </c>
      <c r="R128" s="32" t="str">
        <f aca="false">IF(L128="","",IF(ABS(L128)&lt;=O128,"Yes","No"))</f>
        <v>No</v>
      </c>
      <c r="S128" s="32" t="str">
        <f aca="false">IF(L128="","",IF(ABS(L128)&lt;=1.96*O128,"Yes","No"))</f>
        <v>Yes</v>
      </c>
      <c r="T128" s="54" t="n">
        <f aca="false">IF(D128="","",ROUND(SQRT(((D128+G128)*O128/100)^2+(J128*(D128+G128)*0.15591)^2),0))</f>
        <v>73</v>
      </c>
      <c r="U128" s="32"/>
    </row>
    <row r="129" customFormat="false" ht="15" hidden="false" customHeight="false" outlineLevel="0" collapsed="false">
      <c r="A129" s="32" t="s">
        <v>198</v>
      </c>
      <c r="B129" s="32" t="s">
        <v>279</v>
      </c>
      <c r="C129" s="32" t="s">
        <v>281</v>
      </c>
      <c r="D129" s="54" t="n">
        <v>555</v>
      </c>
      <c r="E129" s="54" t="n">
        <v>490</v>
      </c>
      <c r="F129" s="65" t="n">
        <f aca="false">IF(E129="","",D129-E129)</f>
        <v>65</v>
      </c>
      <c r="G129" s="54" t="n">
        <v>419</v>
      </c>
      <c r="H129" s="54" t="n">
        <v>474</v>
      </c>
      <c r="I129" s="65" t="n">
        <f aca="false">IF(H129="","",G129-H129)</f>
        <v>-55</v>
      </c>
      <c r="J129" s="55" t="n">
        <f aca="false">IF(OR(D129="",D129+G129=0),"",D129/(D129+G129))</f>
        <v>0.569815195071869</v>
      </c>
      <c r="K129" s="55" t="n">
        <f aca="false">IF(E129="","",E129/(E129+H129))</f>
        <v>0.508298755186722</v>
      </c>
      <c r="L129" s="66" t="n">
        <f aca="false">IF(OR(K129="",J129=""),"",(J129-K129)*100)</f>
        <v>6.15164398851467</v>
      </c>
      <c r="M129" s="36" t="n">
        <v>2.67524098781084</v>
      </c>
      <c r="N129" s="36" t="n">
        <v>0.964657942676335</v>
      </c>
      <c r="O129" s="36" t="n">
        <f aca="false">SQRT(M129^2+N129^2)</f>
        <v>2.84384937878778</v>
      </c>
      <c r="P129" s="55" t="n">
        <f aca="false">IF(J129="","",MAX(0,J129-1.96*O129/100))</f>
        <v>0.514075747247628</v>
      </c>
      <c r="Q129" s="55" t="n">
        <f aca="false">IF(J129="","",MIN(1,J129+1.96*O129/100))</f>
        <v>0.625554642896109</v>
      </c>
      <c r="R129" s="32" t="str">
        <f aca="false">IF(L129="","",IF(ABS(L129)&lt;=O129,"Yes","No"))</f>
        <v>No</v>
      </c>
      <c r="S129" s="32" t="str">
        <f aca="false">IF(L129="","",IF(ABS(L129)&lt;=1.96*O129,"Yes","No"))</f>
        <v>No</v>
      </c>
      <c r="T129" s="54" t="n">
        <f aca="false">IF(D129="","",ROUND(SQRT(((D129+G129)*O129/100)^2+(J129*(D129+G129)*0.09175)^2),0))</f>
        <v>58</v>
      </c>
      <c r="U129" s="32"/>
    </row>
    <row r="130" customFormat="false" ht="15" hidden="false" customHeight="false" outlineLevel="0" collapsed="false">
      <c r="A130" s="32" t="s">
        <v>198</v>
      </c>
      <c r="B130" s="32" t="s">
        <v>282</v>
      </c>
      <c r="C130" s="32" t="s">
        <v>283</v>
      </c>
      <c r="D130" s="54" t="n">
        <v>603</v>
      </c>
      <c r="E130" s="54" t="n">
        <v>575</v>
      </c>
      <c r="F130" s="65" t="n">
        <f aca="false">IF(E130="","",D130-E130)</f>
        <v>28</v>
      </c>
      <c r="G130" s="54" t="n">
        <v>449</v>
      </c>
      <c r="H130" s="54" t="n">
        <v>468</v>
      </c>
      <c r="I130" s="65" t="n">
        <f aca="false">IF(H130="","",G130-H130)</f>
        <v>-19</v>
      </c>
      <c r="J130" s="55" t="n">
        <f aca="false">IF(OR(D130="",D130+G130=0),"",D130/(D130+G130))</f>
        <v>0.57319391634981</v>
      </c>
      <c r="K130" s="55" t="n">
        <f aca="false">IF(E130="","",E130/(E130+H130))</f>
        <v>0.551294343240652</v>
      </c>
      <c r="L130" s="66" t="n">
        <f aca="false">IF(OR(K130="",J130=""),"",(J130-K130)*100)</f>
        <v>2.18995731091579</v>
      </c>
      <c r="M130" s="36" t="n">
        <v>2.67524098781084</v>
      </c>
      <c r="N130" s="36" t="n">
        <v>0.964657942676335</v>
      </c>
      <c r="O130" s="36" t="n">
        <f aca="false">SQRT(M130^2+N130^2)</f>
        <v>2.84384937878778</v>
      </c>
      <c r="P130" s="55" t="n">
        <f aca="false">IF(J130="","",MAX(0,J130-1.96*O130/100))</f>
        <v>0.517454468525569</v>
      </c>
      <c r="Q130" s="55" t="n">
        <f aca="false">IF(J130="","",MIN(1,J130+1.96*O130/100))</f>
        <v>0.62893336417405</v>
      </c>
      <c r="R130" s="32" t="str">
        <f aca="false">IF(L130="","",IF(ABS(L130)&lt;=O130,"Yes","No"))</f>
        <v>Yes</v>
      </c>
      <c r="S130" s="32" t="str">
        <f aca="false">IF(L130="","",IF(ABS(L130)&lt;=1.96*O130,"Yes","No"))</f>
        <v>Yes</v>
      </c>
      <c r="T130" s="54" t="n">
        <f aca="false">IF(D130="","",ROUND(SQRT(((D130+G130)*O130/100)^2+(J130*(D130+G130)*0.09175)^2),0))</f>
        <v>63</v>
      </c>
      <c r="U130" s="32"/>
    </row>
    <row r="131" customFormat="false" ht="15" hidden="false" customHeight="false" outlineLevel="0" collapsed="false">
      <c r="A131" s="32" t="s">
        <v>198</v>
      </c>
      <c r="B131" s="32" t="s">
        <v>282</v>
      </c>
      <c r="C131" s="32" t="s">
        <v>284</v>
      </c>
      <c r="D131" s="54" t="n">
        <v>557</v>
      </c>
      <c r="E131" s="54" t="n">
        <v>547</v>
      </c>
      <c r="F131" s="65" t="n">
        <f aca="false">IF(E131="","",D131-E131)</f>
        <v>10</v>
      </c>
      <c r="G131" s="54" t="n">
        <v>470</v>
      </c>
      <c r="H131" s="54" t="n">
        <v>484</v>
      </c>
      <c r="I131" s="65" t="n">
        <f aca="false">IF(H131="","",G131-H131)</f>
        <v>-14</v>
      </c>
      <c r="J131" s="55" t="n">
        <f aca="false">IF(OR(D131="",D131+G131=0),"",D131/(D131+G131))</f>
        <v>0.542356377799416</v>
      </c>
      <c r="K131" s="55" t="n">
        <f aca="false">IF(E131="","",E131/(E131+H131))</f>
        <v>0.530552861299709</v>
      </c>
      <c r="L131" s="66" t="n">
        <f aca="false">IF(OR(K131="",J131=""),"",(J131-K131)*100)</f>
        <v>1.18035164997068</v>
      </c>
      <c r="M131" s="36" t="n">
        <v>2.67524098781084</v>
      </c>
      <c r="N131" s="36" t="n">
        <v>0.964657942676335</v>
      </c>
      <c r="O131" s="36" t="n">
        <f aca="false">SQRT(M131^2+N131^2)</f>
        <v>2.84384937878778</v>
      </c>
      <c r="P131" s="55" t="n">
        <f aca="false">IF(J131="","",MAX(0,J131-1.96*O131/100))</f>
        <v>0.486616929975175</v>
      </c>
      <c r="Q131" s="55" t="n">
        <f aca="false">IF(J131="","",MIN(1,J131+1.96*O131/100))</f>
        <v>0.598095825623656</v>
      </c>
      <c r="R131" s="32" t="str">
        <f aca="false">IF(L131="","",IF(ABS(L131)&lt;=O131,"Yes","No"))</f>
        <v>Yes</v>
      </c>
      <c r="S131" s="32" t="str">
        <f aca="false">IF(L131="","",IF(ABS(L131)&lt;=1.96*O131,"Yes","No"))</f>
        <v>Yes</v>
      </c>
      <c r="T131" s="54" t="n">
        <f aca="false">IF(D131="","",ROUND(SQRT(((D131+G131)*O131/100)^2+(J131*(D131+G131)*0.09175)^2),0))</f>
        <v>59</v>
      </c>
      <c r="U131" s="32"/>
    </row>
    <row r="132" customFormat="false" ht="15" hidden="false" customHeight="false" outlineLevel="0" collapsed="false">
      <c r="A132" s="32" t="s">
        <v>198</v>
      </c>
      <c r="B132" s="32" t="s">
        <v>282</v>
      </c>
      <c r="C132" s="32" t="s">
        <v>285</v>
      </c>
      <c r="D132" s="54" t="n">
        <v>698</v>
      </c>
      <c r="E132" s="54" t="n">
        <v>634</v>
      </c>
      <c r="F132" s="65" t="n">
        <f aca="false">IF(E132="","",D132-E132)</f>
        <v>64</v>
      </c>
      <c r="G132" s="54" t="n">
        <v>655</v>
      </c>
      <c r="H132" s="54" t="n">
        <v>695</v>
      </c>
      <c r="I132" s="65" t="n">
        <f aca="false">IF(H132="","",G132-H132)</f>
        <v>-40</v>
      </c>
      <c r="J132" s="55" t="n">
        <f aca="false">IF(OR(D132="",D132+G132=0),"",D132/(D132+G132))</f>
        <v>0.515890613451589</v>
      </c>
      <c r="K132" s="55" t="n">
        <f aca="false">IF(E132="","",E132/(E132+H132))</f>
        <v>0.477050413844996</v>
      </c>
      <c r="L132" s="66" t="n">
        <f aca="false">IF(OR(K132="",J132=""),"",(J132-K132)*100)</f>
        <v>3.88401996065928</v>
      </c>
      <c r="M132" s="36" t="n">
        <v>2.38128379760647</v>
      </c>
      <c r="N132" s="36" t="n">
        <v>0.964657942676335</v>
      </c>
      <c r="O132" s="36" t="n">
        <f aca="false">SQRT(M132^2+N132^2)</f>
        <v>2.56925620970576</v>
      </c>
      <c r="P132" s="55" t="n">
        <f aca="false">IF(J132="","",MAX(0,J132-1.96*O132/100))</f>
        <v>0.465533191741356</v>
      </c>
      <c r="Q132" s="55" t="n">
        <f aca="false">IF(J132="","",MIN(1,J132+1.96*O132/100))</f>
        <v>0.566248035161822</v>
      </c>
      <c r="R132" s="32" t="str">
        <f aca="false">IF(L132="","",IF(ABS(L132)&lt;=O132,"Yes","No"))</f>
        <v>No</v>
      </c>
      <c r="S132" s="32" t="str">
        <f aca="false">IF(L132="","",IF(ABS(L132)&lt;=1.96*O132,"Yes","No"))</f>
        <v>Yes</v>
      </c>
      <c r="T132" s="54" t="n">
        <f aca="false">IF(D132="","",ROUND(SQRT(((D132+G132)*O132/100)^2+(J132*(D132+G132)*0.08345)^2),0))</f>
        <v>68</v>
      </c>
      <c r="U132" s="32"/>
    </row>
    <row r="133" customFormat="false" ht="15" hidden="false" customHeight="false" outlineLevel="0" collapsed="false">
      <c r="A133" s="32" t="s">
        <v>198</v>
      </c>
      <c r="B133" s="32" t="s">
        <v>282</v>
      </c>
      <c r="C133" s="32" t="s">
        <v>286</v>
      </c>
      <c r="D133" s="54" t="n">
        <v>713</v>
      </c>
      <c r="E133" s="54" t="n">
        <v>683</v>
      </c>
      <c r="F133" s="65" t="n">
        <f aca="false">IF(E133="","",D133-E133)</f>
        <v>30</v>
      </c>
      <c r="G133" s="54" t="n">
        <v>526</v>
      </c>
      <c r="H133" s="54" t="n">
        <v>546</v>
      </c>
      <c r="I133" s="65" t="n">
        <f aca="false">IF(H133="","",G133-H133)</f>
        <v>-20</v>
      </c>
      <c r="J133" s="55" t="n">
        <f aca="false">IF(OR(D133="",D133+G133=0),"",D133/(D133+G133))</f>
        <v>0.57546408393866</v>
      </c>
      <c r="K133" s="55" t="n">
        <f aca="false">IF(E133="","",E133/(E133+H133))</f>
        <v>0.555736371033361</v>
      </c>
      <c r="L133" s="66" t="n">
        <f aca="false">IF(OR(K133="",J133=""),"",(J133-K133)*100)</f>
        <v>1.97277129052997</v>
      </c>
      <c r="M133" s="36" t="n">
        <v>2.38128379760647</v>
      </c>
      <c r="N133" s="36" t="n">
        <v>0.964657942676335</v>
      </c>
      <c r="O133" s="36" t="n">
        <f aca="false">SQRT(M133^2+N133^2)</f>
        <v>2.56925620970576</v>
      </c>
      <c r="P133" s="55" t="n">
        <f aca="false">IF(J133="","",MAX(0,J133-1.96*O133/100))</f>
        <v>0.525106662228427</v>
      </c>
      <c r="Q133" s="55" t="n">
        <f aca="false">IF(J133="","",MIN(1,J133+1.96*O133/100))</f>
        <v>0.625821505648893</v>
      </c>
      <c r="R133" s="32" t="str">
        <f aca="false">IF(L133="","",IF(ABS(L133)&lt;=O133,"Yes","No"))</f>
        <v>Yes</v>
      </c>
      <c r="S133" s="32" t="str">
        <f aca="false">IF(L133="","",IF(ABS(L133)&lt;=1.96*O133,"Yes","No"))</f>
        <v>Yes</v>
      </c>
      <c r="T133" s="54" t="n">
        <f aca="false">IF(D133="","",ROUND(SQRT(((D133+G133)*O133/100)^2+(J133*(D133+G133)*0.08345)^2),0))</f>
        <v>67</v>
      </c>
      <c r="U133" s="32"/>
    </row>
    <row r="134" customFormat="false" ht="15" hidden="false" customHeight="false" outlineLevel="0" collapsed="false">
      <c r="A134" s="32" t="s">
        <v>198</v>
      </c>
      <c r="B134" s="32" t="s">
        <v>282</v>
      </c>
      <c r="C134" s="32" t="s">
        <v>287</v>
      </c>
      <c r="D134" s="54" t="n">
        <v>345</v>
      </c>
      <c r="E134" s="54" t="n">
        <v>325</v>
      </c>
      <c r="F134" s="65" t="n">
        <f aca="false">IF(E134="","",D134-E134)</f>
        <v>20</v>
      </c>
      <c r="G134" s="54" t="n">
        <v>307</v>
      </c>
      <c r="H134" s="54" t="n">
        <v>334</v>
      </c>
      <c r="I134" s="65" t="n">
        <f aca="false">IF(H134="","",G134-H134)</f>
        <v>-27</v>
      </c>
      <c r="J134" s="55" t="n">
        <f aca="false">IF(OR(D134="",D134+G134=0),"",D134/(D134+G134))</f>
        <v>0.529141104294479</v>
      </c>
      <c r="K134" s="55" t="n">
        <f aca="false">IF(E134="","",E134/(E134+H134))</f>
        <v>0.493171471927162</v>
      </c>
      <c r="L134" s="66" t="n">
        <f aca="false">IF(OR(K134="",J134=""),"",(J134-K134)*100)</f>
        <v>3.59696323673162</v>
      </c>
      <c r="M134" s="36" t="n">
        <v>4.05128548979369</v>
      </c>
      <c r="N134" s="36" t="n">
        <v>0.964657942676335</v>
      </c>
      <c r="O134" s="36" t="n">
        <f aca="false">SQRT(M134^2+N134^2)</f>
        <v>4.16455028378592</v>
      </c>
      <c r="P134" s="55" t="n">
        <f aca="false">IF(J134="","",MAX(0,J134-1.96*O134/100))</f>
        <v>0.447515918732275</v>
      </c>
      <c r="Q134" s="55" t="n">
        <f aca="false">IF(J134="","",MIN(1,J134+1.96*O134/100))</f>
        <v>0.610766289856683</v>
      </c>
      <c r="R134" s="32" t="str">
        <f aca="false">IF(L134="","",IF(ABS(L134)&lt;=O134,"Yes","No"))</f>
        <v>Yes</v>
      </c>
      <c r="S134" s="32" t="str">
        <f aca="false">IF(L134="","",IF(ABS(L134)&lt;=1.96*O134,"Yes","No"))</f>
        <v>Yes</v>
      </c>
      <c r="T134" s="54" t="n">
        <f aca="false">IF(D134="","",ROUND(SQRT(((D134+G134)*O134/100)^2+(J134*(D134+G134)*0.15591)^2),0))</f>
        <v>60</v>
      </c>
      <c r="U134" s="32"/>
    </row>
    <row r="135" customFormat="false" ht="15" hidden="false" customHeight="false" outlineLevel="0" collapsed="false">
      <c r="A135" s="32" t="s">
        <v>198</v>
      </c>
      <c r="B135" s="32" t="s">
        <v>282</v>
      </c>
      <c r="C135" s="32" t="s">
        <v>288</v>
      </c>
      <c r="D135" s="54" t="n">
        <v>678</v>
      </c>
      <c r="E135" s="54" t="n">
        <v>633</v>
      </c>
      <c r="F135" s="65" t="n">
        <f aca="false">IF(E135="","",D135-E135)</f>
        <v>45</v>
      </c>
      <c r="G135" s="54" t="n">
        <v>511</v>
      </c>
      <c r="H135" s="54" t="n">
        <v>555</v>
      </c>
      <c r="I135" s="65" t="n">
        <f aca="false">IF(H135="","",G135-H135)</f>
        <v>-44</v>
      </c>
      <c r="J135" s="55" t="n">
        <f aca="false">IF(OR(D135="",D135+G135=0),"",D135/(D135+G135))</f>
        <v>0.570227081581161</v>
      </c>
      <c r="K135" s="55" t="n">
        <f aca="false">IF(E135="","",E135/(E135+H135))</f>
        <v>0.532828282828283</v>
      </c>
      <c r="L135" s="66" t="n">
        <f aca="false">IF(OR(K135="",J135=""),"",(J135-K135)*100)</f>
        <v>3.73987987528778</v>
      </c>
      <c r="M135" s="36" t="n">
        <v>2.38128379760647</v>
      </c>
      <c r="N135" s="36" t="n">
        <v>0.964657942676335</v>
      </c>
      <c r="O135" s="36" t="n">
        <f aca="false">SQRT(M135^2+N135^2)</f>
        <v>2.56925620970576</v>
      </c>
      <c r="P135" s="55" t="n">
        <f aca="false">IF(J135="","",MAX(0,J135-1.96*O135/100))</f>
        <v>0.519869659870928</v>
      </c>
      <c r="Q135" s="55" t="n">
        <f aca="false">IF(J135="","",MIN(1,J135+1.96*O135/100))</f>
        <v>0.620584503291394</v>
      </c>
      <c r="R135" s="32" t="str">
        <f aca="false">IF(L135="","",IF(ABS(L135)&lt;=O135,"Yes","No"))</f>
        <v>No</v>
      </c>
      <c r="S135" s="32" t="str">
        <f aca="false">IF(L135="","",IF(ABS(L135)&lt;=1.96*O135,"Yes","No"))</f>
        <v>Yes</v>
      </c>
      <c r="T135" s="54" t="n">
        <f aca="false">IF(D135="","",ROUND(SQRT(((D135+G135)*O135/100)^2+(J135*(D135+G135)*0.08345)^2),0))</f>
        <v>64</v>
      </c>
      <c r="U135" s="32"/>
    </row>
    <row r="136" customFormat="false" ht="15" hidden="false" customHeight="false" outlineLevel="0" collapsed="false">
      <c r="A136" s="32" t="s">
        <v>198</v>
      </c>
      <c r="B136" s="32" t="s">
        <v>289</v>
      </c>
      <c r="C136" s="32" t="s">
        <v>290</v>
      </c>
      <c r="D136" s="54" t="n">
        <v>573</v>
      </c>
      <c r="E136" s="54" t="n">
        <v>613</v>
      </c>
      <c r="F136" s="65" t="n">
        <f aca="false">IF(E136="","",D136-E136)</f>
        <v>-40</v>
      </c>
      <c r="G136" s="54" t="n">
        <v>239</v>
      </c>
      <c r="H136" s="54" t="n">
        <v>265</v>
      </c>
      <c r="I136" s="65" t="n">
        <f aca="false">IF(H136="","",G136-H136)</f>
        <v>-26</v>
      </c>
      <c r="J136" s="55" t="n">
        <f aca="false">IF(OR(D136="",D136+G136=0),"",D136/(D136+G136))</f>
        <v>0.705665024630542</v>
      </c>
      <c r="K136" s="55" t="n">
        <f aca="false">IF(E136="","",E136/(E136+H136))</f>
        <v>0.698177676537585</v>
      </c>
      <c r="L136" s="66" t="n">
        <f aca="false">IF(OR(K136="",J136=""),"",(J136-K136)*100)</f>
        <v>0.748734809295648</v>
      </c>
      <c r="M136" s="36" t="n">
        <v>2.67524098781084</v>
      </c>
      <c r="N136" s="36" t="n">
        <v>0.964657942676335</v>
      </c>
      <c r="O136" s="36" t="n">
        <f aca="false">SQRT(M136^2+N136^2)</f>
        <v>2.84384937878778</v>
      </c>
      <c r="P136" s="55" t="n">
        <f aca="false">IF(J136="","",MAX(0,J136-1.96*O136/100))</f>
        <v>0.649925576806301</v>
      </c>
      <c r="Q136" s="55" t="n">
        <f aca="false">IF(J136="","",MIN(1,J136+1.96*O136/100))</f>
        <v>0.761404472454783</v>
      </c>
      <c r="R136" s="32" t="str">
        <f aca="false">IF(L136="","",IF(ABS(L136)&lt;=O136,"Yes","No"))</f>
        <v>Yes</v>
      </c>
      <c r="S136" s="32" t="str">
        <f aca="false">IF(L136="","",IF(ABS(L136)&lt;=1.96*O136,"Yes","No"))</f>
        <v>Yes</v>
      </c>
      <c r="T136" s="54" t="n">
        <f aca="false">IF(D136="","",ROUND(SQRT(((D136+G136)*O136/100)^2+(J136*(D136+G136)*0.09175)^2),0))</f>
        <v>57</v>
      </c>
      <c r="U136" s="32"/>
    </row>
    <row r="137" customFormat="false" ht="15" hidden="false" customHeight="false" outlineLevel="0" collapsed="false">
      <c r="A137" s="32" t="s">
        <v>198</v>
      </c>
      <c r="B137" s="32" t="s">
        <v>289</v>
      </c>
      <c r="C137" s="32" t="s">
        <v>291</v>
      </c>
      <c r="D137" s="54" t="n">
        <v>442</v>
      </c>
      <c r="E137" s="54" t="n">
        <v>442</v>
      </c>
      <c r="F137" s="65" t="n">
        <f aca="false">IF(E137="","",D137-E137)</f>
        <v>0</v>
      </c>
      <c r="G137" s="54" t="n">
        <v>221</v>
      </c>
      <c r="H137" s="54" t="n">
        <v>235</v>
      </c>
      <c r="I137" s="65" t="n">
        <f aca="false">IF(H137="","",G137-H137)</f>
        <v>-14</v>
      </c>
      <c r="J137" s="55" t="n">
        <f aca="false">IF(OR(D137="",D137+G137=0),"",D137/(D137+G137))</f>
        <v>0.666666666666667</v>
      </c>
      <c r="K137" s="55" t="n">
        <f aca="false">IF(E137="","",E137/(E137+H137))</f>
        <v>0.65288035450517</v>
      </c>
      <c r="L137" s="66" t="n">
        <f aca="false">IF(OR(K137="",J137=""),"",(J137-K137)*100)</f>
        <v>1.37863121614967</v>
      </c>
      <c r="M137" s="36" t="n">
        <v>4.05128548979369</v>
      </c>
      <c r="N137" s="36" t="n">
        <v>0.964657942676335</v>
      </c>
      <c r="O137" s="36" t="n">
        <f aca="false">SQRT(M137^2+N137^2)</f>
        <v>4.16455028378592</v>
      </c>
      <c r="P137" s="55" t="n">
        <f aca="false">IF(J137="","",MAX(0,J137-1.96*O137/100))</f>
        <v>0.585041481104463</v>
      </c>
      <c r="Q137" s="55" t="n">
        <f aca="false">IF(J137="","",MIN(1,J137+1.96*O137/100))</f>
        <v>0.748291852228871</v>
      </c>
      <c r="R137" s="32" t="str">
        <f aca="false">IF(L137="","",IF(ABS(L137)&lt;=O137,"Yes","No"))</f>
        <v>Yes</v>
      </c>
      <c r="S137" s="32" t="str">
        <f aca="false">IF(L137="","",IF(ABS(L137)&lt;=1.96*O137,"Yes","No"))</f>
        <v>Yes</v>
      </c>
      <c r="T137" s="54" t="n">
        <f aca="false">IF(D137="","",ROUND(SQRT(((D137+G137)*O137/100)^2+(J137*(D137+G137)*0.15591)^2),0))</f>
        <v>74</v>
      </c>
      <c r="U137" s="32"/>
    </row>
    <row r="138" customFormat="false" ht="15" hidden="false" customHeight="false" outlineLevel="0" collapsed="false">
      <c r="A138" s="32" t="s">
        <v>198</v>
      </c>
      <c r="B138" s="32" t="s">
        <v>289</v>
      </c>
      <c r="C138" s="32" t="s">
        <v>292</v>
      </c>
      <c r="D138" s="54" t="n">
        <v>443</v>
      </c>
      <c r="E138" s="54" t="n">
        <v>428</v>
      </c>
      <c r="F138" s="65" t="n">
        <f aca="false">IF(E138="","",D138-E138)</f>
        <v>15</v>
      </c>
      <c r="G138" s="54" t="n">
        <v>195</v>
      </c>
      <c r="H138" s="54" t="n">
        <v>237</v>
      </c>
      <c r="I138" s="65" t="n">
        <f aca="false">IF(H138="","",G138-H138)</f>
        <v>-42</v>
      </c>
      <c r="J138" s="55" t="n">
        <f aca="false">IF(OR(D138="",D138+G138=0),"",D138/(D138+G138))</f>
        <v>0.69435736677116</v>
      </c>
      <c r="K138" s="55" t="n">
        <f aca="false">IF(E138="","",E138/(E138+H138))</f>
        <v>0.643609022556391</v>
      </c>
      <c r="L138" s="66" t="n">
        <f aca="false">IF(OR(K138="",J138=""),"",(J138-K138)*100)</f>
        <v>5.07483442147689</v>
      </c>
      <c r="M138" s="36" t="n">
        <v>4.05128548979369</v>
      </c>
      <c r="N138" s="36" t="n">
        <v>0.964657942676335</v>
      </c>
      <c r="O138" s="36" t="n">
        <f aca="false">SQRT(M138^2+N138^2)</f>
        <v>4.16455028378592</v>
      </c>
      <c r="P138" s="55" t="n">
        <f aca="false">IF(J138="","",MAX(0,J138-1.96*O138/100))</f>
        <v>0.612732181208956</v>
      </c>
      <c r="Q138" s="55" t="n">
        <f aca="false">IF(J138="","",MIN(1,J138+1.96*O138/100))</f>
        <v>0.775982552333364</v>
      </c>
      <c r="R138" s="32" t="str">
        <f aca="false">IF(L138="","",IF(ABS(L138)&lt;=O138,"Yes","No"))</f>
        <v>No</v>
      </c>
      <c r="S138" s="32" t="str">
        <f aca="false">IF(L138="","",IF(ABS(L138)&lt;=1.96*O138,"Yes","No"))</f>
        <v>Yes</v>
      </c>
      <c r="T138" s="54" t="n">
        <f aca="false">IF(D138="","",ROUND(SQRT(((D138+G138)*O138/100)^2+(J138*(D138+G138)*0.15591)^2),0))</f>
        <v>74</v>
      </c>
      <c r="U138" s="32"/>
    </row>
    <row r="139" customFormat="false" ht="15" hidden="false" customHeight="false" outlineLevel="0" collapsed="false">
      <c r="A139" s="32" t="s">
        <v>198</v>
      </c>
      <c r="B139" s="32" t="s">
        <v>293</v>
      </c>
      <c r="C139" s="32" t="s">
        <v>293</v>
      </c>
      <c r="D139" s="54" t="n">
        <v>405</v>
      </c>
      <c r="E139" s="54" t="n">
        <v>405</v>
      </c>
      <c r="F139" s="65" t="n">
        <f aca="false">IF(E139="","",D139-E139)</f>
        <v>0</v>
      </c>
      <c r="G139" s="54" t="n">
        <v>275</v>
      </c>
      <c r="H139" s="54" t="n">
        <v>306</v>
      </c>
      <c r="I139" s="65" t="n">
        <f aca="false">IF(H139="","",G139-H139)</f>
        <v>-31</v>
      </c>
      <c r="J139" s="55" t="n">
        <f aca="false">IF(OR(D139="",D139+G139=0),"",D139/(D139+G139))</f>
        <v>0.595588235294118</v>
      </c>
      <c r="K139" s="55" t="n">
        <f aca="false">IF(E139="","",E139/(E139+H139))</f>
        <v>0.569620253164557</v>
      </c>
      <c r="L139" s="66" t="n">
        <f aca="false">IF(OR(K139="",J139=""),"",(J139-K139)*100)</f>
        <v>2.59679821295606</v>
      </c>
      <c r="M139" s="36" t="n">
        <v>4.05128548979369</v>
      </c>
      <c r="N139" s="36" t="n">
        <v>0.964657942676335</v>
      </c>
      <c r="O139" s="36" t="n">
        <f aca="false">SQRT(M139^2+N139^2)</f>
        <v>4.16455028378592</v>
      </c>
      <c r="P139" s="55" t="n">
        <f aca="false">IF(J139="","",MAX(0,J139-1.96*O139/100))</f>
        <v>0.513963049731914</v>
      </c>
      <c r="Q139" s="55" t="n">
        <f aca="false">IF(J139="","",MIN(1,J139+1.96*O139/100))</f>
        <v>0.677213420856322</v>
      </c>
      <c r="R139" s="32" t="str">
        <f aca="false">IF(L139="","",IF(ABS(L139)&lt;=O139,"Yes","No"))</f>
        <v>Yes</v>
      </c>
      <c r="S139" s="32" t="str">
        <f aca="false">IF(L139="","",IF(ABS(L139)&lt;=1.96*O139,"Yes","No"))</f>
        <v>Yes</v>
      </c>
      <c r="T139" s="54" t="n">
        <f aca="false">IF(D139="","",ROUND(SQRT(((D139+G139)*O139/100)^2+(J139*(D139+G139)*0.15591)^2),0))</f>
        <v>69</v>
      </c>
      <c r="U139" s="32"/>
    </row>
    <row r="140" customFormat="false" ht="15" hidden="false" customHeight="false" outlineLevel="0" collapsed="false">
      <c r="A140" s="32" t="s">
        <v>198</v>
      </c>
      <c r="B140" s="32" t="s">
        <v>294</v>
      </c>
      <c r="C140" s="32" t="s">
        <v>294</v>
      </c>
      <c r="D140" s="54" t="n">
        <v>702</v>
      </c>
      <c r="E140" s="54" t="n">
        <v>604</v>
      </c>
      <c r="F140" s="65" t="n">
        <f aca="false">IF(E140="","",D140-E140)</f>
        <v>98</v>
      </c>
      <c r="G140" s="54" t="n">
        <v>1276</v>
      </c>
      <c r="H140" s="54" t="n">
        <v>1340</v>
      </c>
      <c r="I140" s="65" t="n">
        <f aca="false">IF(H140="","",G140-H140)</f>
        <v>-64</v>
      </c>
      <c r="J140" s="55" t="n">
        <f aca="false">IF(OR(D140="",D140+G140=0),"",D140/(D140+G140))</f>
        <v>0.354903943377149</v>
      </c>
      <c r="K140" s="55" t="n">
        <f aca="false">IF(E140="","",E140/(E140+H140))</f>
        <v>0.310699588477366</v>
      </c>
      <c r="L140" s="66" t="n">
        <f aca="false">IF(OR(K140="",J140=""),"",(J140-K140)*100)</f>
        <v>4.42043548997824</v>
      </c>
      <c r="M140" s="36" t="n">
        <v>2.38128379760647</v>
      </c>
      <c r="N140" s="36" t="n">
        <v>0.964657942676335</v>
      </c>
      <c r="O140" s="36" t="n">
        <f aca="false">SQRT(M140^2+N140^2)</f>
        <v>2.56925620970576</v>
      </c>
      <c r="P140" s="55" t="n">
        <f aca="false">IF(J140="","",MAX(0,J140-1.96*O140/100))</f>
        <v>0.304546521666916</v>
      </c>
      <c r="Q140" s="55" t="n">
        <f aca="false">IF(J140="","",MIN(1,J140+1.96*O140/100))</f>
        <v>0.405261365087382</v>
      </c>
      <c r="R140" s="32" t="str">
        <f aca="false">IF(L140="","",IF(ABS(L140)&lt;=O140,"Yes","No"))</f>
        <v>No</v>
      </c>
      <c r="S140" s="32" t="str">
        <f aca="false">IF(L140="","",IF(ABS(L140)&lt;=1.96*O140,"Yes","No"))</f>
        <v>Yes</v>
      </c>
      <c r="T140" s="54" t="n">
        <f aca="false">IF(D140="","",ROUND(SQRT(((D140+G140)*O140/100)^2+(J140*(D140+G140)*0.08345)^2),0))</f>
        <v>78</v>
      </c>
      <c r="U140" s="32"/>
    </row>
    <row r="141" customFormat="false" ht="15" hidden="false" customHeight="false" outlineLevel="0" collapsed="false">
      <c r="A141" s="32" t="s">
        <v>198</v>
      </c>
      <c r="B141" s="32" t="s">
        <v>295</v>
      </c>
      <c r="C141" s="32" t="s">
        <v>296</v>
      </c>
      <c r="D141" s="54" t="n">
        <v>947</v>
      </c>
      <c r="E141" s="54" t="n">
        <v>906</v>
      </c>
      <c r="F141" s="65" t="n">
        <f aca="false">IF(E141="","",D141-E141)</f>
        <v>41</v>
      </c>
      <c r="G141" s="54" t="n">
        <v>919</v>
      </c>
      <c r="H141" s="54" t="n">
        <v>980</v>
      </c>
      <c r="I141" s="65" t="n">
        <f aca="false">IF(H141="","",G141-H141)</f>
        <v>-61</v>
      </c>
      <c r="J141" s="55" t="n">
        <f aca="false">IF(OR(D141="",D141+G141=0),"",D141/(D141+G141))</f>
        <v>0.507502679528403</v>
      </c>
      <c r="K141" s="55" t="n">
        <f aca="false">IF(E141="","",E141/(E141+H141))</f>
        <v>0.480381760339343</v>
      </c>
      <c r="L141" s="66" t="n">
        <f aca="false">IF(OR(K141="",J141=""),"",(J141-K141)*100)</f>
        <v>2.71209191890605</v>
      </c>
      <c r="M141" s="36" t="n">
        <v>2.38128379760647</v>
      </c>
      <c r="N141" s="36" t="n">
        <v>0.964657942676335</v>
      </c>
      <c r="O141" s="36" t="n">
        <f aca="false">SQRT(M141^2+N141^2)</f>
        <v>2.56925620970576</v>
      </c>
      <c r="P141" s="55" t="n">
        <f aca="false">IF(J141="","",MAX(0,J141-1.96*O141/100))</f>
        <v>0.45714525781817</v>
      </c>
      <c r="Q141" s="55" t="n">
        <f aca="false">IF(J141="","",MIN(1,J141+1.96*O141/100))</f>
        <v>0.557860101238636</v>
      </c>
      <c r="R141" s="32" t="str">
        <f aca="false">IF(L141="","",IF(ABS(L141)&lt;=O141,"Yes","No"))</f>
        <v>No</v>
      </c>
      <c r="S141" s="32" t="str">
        <f aca="false">IF(L141="","",IF(ABS(L141)&lt;=1.96*O141,"Yes","No"))</f>
        <v>Yes</v>
      </c>
      <c r="T141" s="54" t="n">
        <f aca="false">IF(D141="","",ROUND(SQRT(((D141+G141)*O141/100)^2+(J141*(D141+G141)*0.08345)^2),0))</f>
        <v>92</v>
      </c>
      <c r="U141" s="32"/>
    </row>
    <row r="142" customFormat="false" ht="15" hidden="false" customHeight="false" outlineLevel="0" collapsed="false">
      <c r="A142" s="32" t="s">
        <v>198</v>
      </c>
      <c r="B142" s="32" t="s">
        <v>295</v>
      </c>
      <c r="C142" s="32" t="s">
        <v>297</v>
      </c>
      <c r="D142" s="54" t="n">
        <v>1087</v>
      </c>
      <c r="E142" s="54" t="n">
        <v>1093</v>
      </c>
      <c r="F142" s="65" t="n">
        <f aca="false">IF(E142="","",D142-E142)</f>
        <v>-6</v>
      </c>
      <c r="G142" s="54" t="n">
        <v>1051</v>
      </c>
      <c r="H142" s="54" t="n">
        <v>1115</v>
      </c>
      <c r="I142" s="65" t="n">
        <f aca="false">IF(H142="","",G142-H142)</f>
        <v>-64</v>
      </c>
      <c r="J142" s="55" t="n">
        <f aca="false">IF(OR(D142="",D142+G142=0),"",D142/(D142+G142))</f>
        <v>0.508419083255379</v>
      </c>
      <c r="K142" s="55" t="n">
        <f aca="false">IF(E142="","",E142/(E142+H142))</f>
        <v>0.495018115942029</v>
      </c>
      <c r="L142" s="66" t="n">
        <f aca="false">IF(OR(K142="",J142=""),"",(J142-K142)*100)</f>
        <v>1.34009673133499</v>
      </c>
      <c r="M142" s="36" t="n">
        <v>2.38128379760647</v>
      </c>
      <c r="N142" s="36" t="n">
        <v>0.964657942676335</v>
      </c>
      <c r="O142" s="36" t="n">
        <f aca="false">SQRT(M142^2+N142^2)</f>
        <v>2.56925620970576</v>
      </c>
      <c r="P142" s="55" t="n">
        <f aca="false">IF(J142="","",MAX(0,J142-1.96*O142/100))</f>
        <v>0.458061661545146</v>
      </c>
      <c r="Q142" s="55" t="n">
        <f aca="false">IF(J142="","",MIN(1,J142+1.96*O142/100))</f>
        <v>0.558776504965612</v>
      </c>
      <c r="R142" s="32" t="str">
        <f aca="false">IF(L142="","",IF(ABS(L142)&lt;=O142,"Yes","No"))</f>
        <v>Yes</v>
      </c>
      <c r="S142" s="32" t="str">
        <f aca="false">IF(L142="","",IF(ABS(L142)&lt;=1.96*O142,"Yes","No"))</f>
        <v>Yes</v>
      </c>
      <c r="T142" s="54" t="n">
        <f aca="false">IF(D142="","",ROUND(SQRT(((D142+G142)*O142/100)^2+(J142*(D142+G142)*0.08345)^2),0))</f>
        <v>106</v>
      </c>
      <c r="U142" s="32"/>
    </row>
    <row r="143" customFormat="false" ht="15" hidden="false" customHeight="false" outlineLevel="0" collapsed="false">
      <c r="A143" s="32" t="s">
        <v>198</v>
      </c>
      <c r="B143" s="32" t="s">
        <v>295</v>
      </c>
      <c r="C143" s="32" t="s">
        <v>298</v>
      </c>
      <c r="D143" s="54" t="n">
        <v>1839</v>
      </c>
      <c r="E143" s="54" t="n">
        <v>1830</v>
      </c>
      <c r="F143" s="65" t="n">
        <f aca="false">IF(E143="","",D143-E143)</f>
        <v>9</v>
      </c>
      <c r="G143" s="54" t="n">
        <v>1758</v>
      </c>
      <c r="H143" s="54" t="n">
        <v>1873</v>
      </c>
      <c r="I143" s="65" t="n">
        <f aca="false">IF(H143="","",G143-H143)</f>
        <v>-115</v>
      </c>
      <c r="J143" s="55" t="n">
        <f aca="false">IF(OR(D143="",D143+G143=0),"",D143/(D143+G143))</f>
        <v>0.511259382819016</v>
      </c>
      <c r="K143" s="55" t="n">
        <f aca="false">IF(E143="","",E143/(E143+H143))</f>
        <v>0.4941938968404</v>
      </c>
      <c r="L143" s="66" t="n">
        <f aca="false">IF(OR(K143="",J143=""),"",(J143-K143)*100)</f>
        <v>1.70654859786162</v>
      </c>
      <c r="M143" s="36" t="n">
        <v>2.38128379760647</v>
      </c>
      <c r="N143" s="36" t="n">
        <v>0.964657942676335</v>
      </c>
      <c r="O143" s="36" t="n">
        <f aca="false">SQRT(M143^2+N143^2)</f>
        <v>2.56925620970576</v>
      </c>
      <c r="P143" s="55" t="n">
        <f aca="false">IF(J143="","",MAX(0,J143-1.96*O143/100))</f>
        <v>0.460901961108783</v>
      </c>
      <c r="Q143" s="55" t="n">
        <f aca="false">IF(J143="","",MIN(1,J143+1.96*O143/100))</f>
        <v>0.561616804529249</v>
      </c>
      <c r="R143" s="32" t="str">
        <f aca="false">IF(L143="","",IF(ABS(L143)&lt;=O143,"Yes","No"))</f>
        <v>Yes</v>
      </c>
      <c r="S143" s="32" t="str">
        <f aca="false">IF(L143="","",IF(ABS(L143)&lt;=1.96*O143,"Yes","No"))</f>
        <v>Yes</v>
      </c>
      <c r="T143" s="54" t="n">
        <f aca="false">IF(D143="","",ROUND(SQRT(((D143+G143)*O143/100)^2+(J143*(D143+G143)*0.08345)^2),0))</f>
        <v>179</v>
      </c>
      <c r="U143" s="32"/>
    </row>
    <row r="144" customFormat="false" ht="15" hidden="false" customHeight="false" outlineLevel="0" collapsed="false">
      <c r="A144" s="32" t="s">
        <v>198</v>
      </c>
      <c r="B144" s="32" t="s">
        <v>295</v>
      </c>
      <c r="C144" s="32" t="s">
        <v>299</v>
      </c>
      <c r="D144" s="54" t="n">
        <v>911</v>
      </c>
      <c r="E144" s="54" t="n">
        <v>863</v>
      </c>
      <c r="F144" s="65" t="n">
        <f aca="false">IF(E144="","",D144-E144)</f>
        <v>48</v>
      </c>
      <c r="G144" s="54" t="n">
        <v>886</v>
      </c>
      <c r="H144" s="54" t="n">
        <v>938</v>
      </c>
      <c r="I144" s="65" t="n">
        <f aca="false">IF(H144="","",G144-H144)</f>
        <v>-52</v>
      </c>
      <c r="J144" s="55" t="n">
        <f aca="false">IF(OR(D144="",D144+G144=0),"",D144/(D144+G144))</f>
        <v>0.506956037840846</v>
      </c>
      <c r="K144" s="55" t="n">
        <f aca="false">IF(E144="","",E144/(E144+H144))</f>
        <v>0.47917823431427</v>
      </c>
      <c r="L144" s="66" t="n">
        <f aca="false">IF(OR(K144="",J144=""),"",(J144-K144)*100)</f>
        <v>2.7777803526576</v>
      </c>
      <c r="M144" s="36" t="n">
        <v>2.38128379760647</v>
      </c>
      <c r="N144" s="36" t="n">
        <v>0.964657942676335</v>
      </c>
      <c r="O144" s="36" t="n">
        <f aca="false">SQRT(M144^2+N144^2)</f>
        <v>2.56925620970576</v>
      </c>
      <c r="P144" s="55" t="n">
        <f aca="false">IF(J144="","",MAX(0,J144-1.96*O144/100))</f>
        <v>0.456598616130613</v>
      </c>
      <c r="Q144" s="55" t="n">
        <f aca="false">IF(J144="","",MIN(1,J144+1.96*O144/100))</f>
        <v>0.557313459551079</v>
      </c>
      <c r="R144" s="32" t="str">
        <f aca="false">IF(L144="","",IF(ABS(L144)&lt;=O144,"Yes","No"))</f>
        <v>No</v>
      </c>
      <c r="S144" s="32" t="str">
        <f aca="false">IF(L144="","",IF(ABS(L144)&lt;=1.96*O144,"Yes","No"))</f>
        <v>Yes</v>
      </c>
      <c r="T144" s="54" t="n">
        <f aca="false">IF(D144="","",ROUND(SQRT(((D144+G144)*O144/100)^2+(J144*(D144+G144)*0.08345)^2),0))</f>
        <v>89</v>
      </c>
      <c r="U144" s="32"/>
    </row>
    <row r="145" customFormat="false" ht="15" hidden="false" customHeight="false" outlineLevel="0" collapsed="false">
      <c r="A145" s="32" t="s">
        <v>198</v>
      </c>
      <c r="B145" s="32" t="s">
        <v>295</v>
      </c>
      <c r="C145" s="32" t="s">
        <v>300</v>
      </c>
      <c r="D145" s="54" t="n">
        <v>892</v>
      </c>
      <c r="E145" s="54" t="n">
        <v>835</v>
      </c>
      <c r="F145" s="65" t="n">
        <f aca="false">IF(E145="","",D145-E145)</f>
        <v>57</v>
      </c>
      <c r="G145" s="54" t="n">
        <v>859</v>
      </c>
      <c r="H145" s="54" t="n">
        <v>908</v>
      </c>
      <c r="I145" s="65" t="n">
        <f aca="false">IF(H145="","",G145-H145)</f>
        <v>-49</v>
      </c>
      <c r="J145" s="55" t="n">
        <f aca="false">IF(OR(D145="",D145+G145=0),"",D145/(D145+G145))</f>
        <v>0.509423186750428</v>
      </c>
      <c r="K145" s="55" t="n">
        <f aca="false">IF(E145="","",E145/(E145+H145))</f>
        <v>0.479059093516925</v>
      </c>
      <c r="L145" s="66" t="n">
        <f aca="false">IF(OR(K145="",J145=""),"",(J145-K145)*100)</f>
        <v>3.03640932335035</v>
      </c>
      <c r="M145" s="36" t="n">
        <v>2.38128379760647</v>
      </c>
      <c r="N145" s="36" t="n">
        <v>0.964657942676335</v>
      </c>
      <c r="O145" s="36" t="n">
        <f aca="false">SQRT(M145^2+N145^2)</f>
        <v>2.56925620970576</v>
      </c>
      <c r="P145" s="55" t="n">
        <f aca="false">IF(J145="","",MAX(0,J145-1.96*O145/100))</f>
        <v>0.459065765040195</v>
      </c>
      <c r="Q145" s="55" t="n">
        <f aca="false">IF(J145="","",MIN(1,J145+1.96*O145/100))</f>
        <v>0.559780608460661</v>
      </c>
      <c r="R145" s="32" t="str">
        <f aca="false">IF(L145="","",IF(ABS(L145)&lt;=O145,"Yes","No"))</f>
        <v>No</v>
      </c>
      <c r="S145" s="32" t="str">
        <f aca="false">IF(L145="","",IF(ABS(L145)&lt;=1.96*O145,"Yes","No"))</f>
        <v>Yes</v>
      </c>
      <c r="T145" s="54" t="n">
        <f aca="false">IF(D145="","",ROUND(SQRT(((D145+G145)*O145/100)^2+(J145*(D145+G145)*0.08345)^2),0))</f>
        <v>87</v>
      </c>
      <c r="U145" s="32"/>
    </row>
    <row r="146" customFormat="false" ht="15" hidden="false" customHeight="false" outlineLevel="0" collapsed="false">
      <c r="A146" s="32" t="s">
        <v>198</v>
      </c>
      <c r="B146" s="32" t="s">
        <v>295</v>
      </c>
      <c r="C146" s="32" t="s">
        <v>301</v>
      </c>
      <c r="D146" s="54" t="n">
        <v>683</v>
      </c>
      <c r="E146" s="54" t="n">
        <v>665</v>
      </c>
      <c r="F146" s="65" t="n">
        <f aca="false">IF(E146="","",D146-E146)</f>
        <v>18</v>
      </c>
      <c r="G146" s="54" t="n">
        <v>688</v>
      </c>
      <c r="H146" s="54" t="n">
        <v>703</v>
      </c>
      <c r="I146" s="65" t="n">
        <f aca="false">IF(H146="","",G146-H146)</f>
        <v>-15</v>
      </c>
      <c r="J146" s="55" t="n">
        <f aca="false">IF(OR(D146="",D146+G146=0),"",D146/(D146+G146))</f>
        <v>0.4981765134938</v>
      </c>
      <c r="K146" s="55" t="n">
        <f aca="false">IF(E146="","",E146/(E146+H146))</f>
        <v>0.486111111111111</v>
      </c>
      <c r="L146" s="66" t="n">
        <f aca="false">IF(OR(K146="",J146=""),"",(J146-K146)*100)</f>
        <v>1.20654023826891</v>
      </c>
      <c r="M146" s="36" t="n">
        <v>2.38128379760647</v>
      </c>
      <c r="N146" s="36" t="n">
        <v>0.964657942676335</v>
      </c>
      <c r="O146" s="36" t="n">
        <f aca="false">SQRT(M146^2+N146^2)</f>
        <v>2.56925620970576</v>
      </c>
      <c r="P146" s="55" t="n">
        <f aca="false">IF(J146="","",MAX(0,J146-1.96*O146/100))</f>
        <v>0.447819091783567</v>
      </c>
      <c r="Q146" s="55" t="n">
        <f aca="false">IF(J146="","",MIN(1,J146+1.96*O146/100))</f>
        <v>0.548533935204033</v>
      </c>
      <c r="R146" s="32" t="str">
        <f aca="false">IF(L146="","",IF(ABS(L146)&lt;=O146,"Yes","No"))</f>
        <v>Yes</v>
      </c>
      <c r="S146" s="32" t="str">
        <f aca="false">IF(L146="","",IF(ABS(L146)&lt;=1.96*O146,"Yes","No"))</f>
        <v>Yes</v>
      </c>
      <c r="T146" s="54" t="n">
        <f aca="false">IF(D146="","",ROUND(SQRT(((D146+G146)*O146/100)^2+(J146*(D146+G146)*0.08345)^2),0))</f>
        <v>67</v>
      </c>
      <c r="U146" s="32"/>
    </row>
    <row r="147" customFormat="false" ht="15" hidden="false" customHeight="false" outlineLevel="0" collapsed="false">
      <c r="A147" s="32" t="s">
        <v>198</v>
      </c>
      <c r="B147" s="32" t="s">
        <v>295</v>
      </c>
      <c r="C147" s="32" t="s">
        <v>302</v>
      </c>
      <c r="D147" s="54" t="n">
        <v>1510</v>
      </c>
      <c r="E147" s="54" t="n">
        <v>1427</v>
      </c>
      <c r="F147" s="65" t="n">
        <f aca="false">IF(E147="","",D147-E147)</f>
        <v>83</v>
      </c>
      <c r="G147" s="54" t="n">
        <v>1235</v>
      </c>
      <c r="H147" s="54" t="n">
        <v>1391</v>
      </c>
      <c r="I147" s="65" t="n">
        <f aca="false">IF(H147="","",G147-H147)</f>
        <v>-156</v>
      </c>
      <c r="J147" s="55" t="n">
        <f aca="false">IF(OR(D147="",D147+G147=0),"",D147/(D147+G147))</f>
        <v>0.550091074681239</v>
      </c>
      <c r="K147" s="55" t="n">
        <f aca="false">IF(E147="","",E147/(E147+H147))</f>
        <v>0.50638750887154</v>
      </c>
      <c r="L147" s="66" t="n">
        <f aca="false">IF(OR(K147="",J147=""),"",(J147-K147)*100)</f>
        <v>4.37035658096986</v>
      </c>
      <c r="M147" s="36" t="n">
        <v>2.38128379760647</v>
      </c>
      <c r="N147" s="36" t="n">
        <v>0.964657942676335</v>
      </c>
      <c r="O147" s="36" t="n">
        <f aca="false">SQRT(M147^2+N147^2)</f>
        <v>2.56925620970576</v>
      </c>
      <c r="P147" s="55" t="n">
        <f aca="false">IF(J147="","",MAX(0,J147-1.96*O147/100))</f>
        <v>0.499733652971006</v>
      </c>
      <c r="Q147" s="55" t="n">
        <f aca="false">IF(J147="","",MIN(1,J147+1.96*O147/100))</f>
        <v>0.600448496391472</v>
      </c>
      <c r="R147" s="32" t="str">
        <f aca="false">IF(L147="","",IF(ABS(L147)&lt;=O147,"Yes","No"))</f>
        <v>No</v>
      </c>
      <c r="S147" s="32" t="str">
        <f aca="false">IF(L147="","",IF(ABS(L147)&lt;=1.96*O147,"Yes","No"))</f>
        <v>Yes</v>
      </c>
      <c r="T147" s="54" t="n">
        <f aca="false">IF(D147="","",ROUND(SQRT(((D147+G147)*O147/100)^2+(J147*(D147+G147)*0.08345)^2),0))</f>
        <v>144</v>
      </c>
      <c r="U147" s="32"/>
    </row>
    <row r="148" customFormat="false" ht="15" hidden="false" customHeight="false" outlineLevel="0" collapsed="false">
      <c r="A148" s="32" t="s">
        <v>198</v>
      </c>
      <c r="B148" s="32" t="s">
        <v>295</v>
      </c>
      <c r="C148" s="32" t="s">
        <v>303</v>
      </c>
      <c r="D148" s="54" t="n">
        <v>882</v>
      </c>
      <c r="E148" s="54" t="n">
        <v>878</v>
      </c>
      <c r="F148" s="65" t="n">
        <f aca="false">IF(E148="","",D148-E148)</f>
        <v>4</v>
      </c>
      <c r="G148" s="54" t="n">
        <v>796</v>
      </c>
      <c r="H148" s="54" t="n">
        <v>810</v>
      </c>
      <c r="I148" s="65" t="n">
        <f aca="false">IF(H148="","",G148-H148)</f>
        <v>-14</v>
      </c>
      <c r="J148" s="55" t="n">
        <f aca="false">IF(OR(D148="",D148+G148=0),"",D148/(D148+G148))</f>
        <v>0.525625744934446</v>
      </c>
      <c r="K148" s="55" t="n">
        <f aca="false">IF(E148="","",E148/(E148+H148))</f>
        <v>0.520142180094787</v>
      </c>
      <c r="L148" s="66" t="n">
        <f aca="false">IF(OR(K148="",J148=""),"",(J148-K148)*100)</f>
        <v>0.548356483965906</v>
      </c>
      <c r="M148" s="36" t="n">
        <v>2.38128379760647</v>
      </c>
      <c r="N148" s="36" t="n">
        <v>0.964657942676335</v>
      </c>
      <c r="O148" s="36" t="n">
        <f aca="false">SQRT(M148^2+N148^2)</f>
        <v>2.56925620970576</v>
      </c>
      <c r="P148" s="55" t="n">
        <f aca="false">IF(J148="","",MAX(0,J148-1.96*O148/100))</f>
        <v>0.475268323224213</v>
      </c>
      <c r="Q148" s="55" t="n">
        <f aca="false">IF(J148="","",MIN(1,J148+1.96*O148/100))</f>
        <v>0.575983166644679</v>
      </c>
      <c r="R148" s="32" t="str">
        <f aca="false">IF(L148="","",IF(ABS(L148)&lt;=O148,"Yes","No"))</f>
        <v>Yes</v>
      </c>
      <c r="S148" s="32" t="str">
        <f aca="false">IF(L148="","",IF(ABS(L148)&lt;=1.96*O148,"Yes","No"))</f>
        <v>Yes</v>
      </c>
      <c r="T148" s="54" t="n">
        <f aca="false">IF(D148="","",ROUND(SQRT(((D148+G148)*O148/100)^2+(J148*(D148+G148)*0.08345)^2),0))</f>
        <v>85</v>
      </c>
      <c r="U148" s="32"/>
    </row>
    <row r="149" customFormat="false" ht="15" hidden="false" customHeight="false" outlineLevel="0" collapsed="false">
      <c r="A149" s="32" t="s">
        <v>198</v>
      </c>
      <c r="B149" s="32" t="s">
        <v>295</v>
      </c>
      <c r="C149" s="32" t="s">
        <v>304</v>
      </c>
      <c r="D149" s="54" t="n">
        <v>735</v>
      </c>
      <c r="E149" s="54" t="n">
        <v>728</v>
      </c>
      <c r="F149" s="65" t="n">
        <f aca="false">IF(E149="","",D149-E149)</f>
        <v>7</v>
      </c>
      <c r="G149" s="54" t="n">
        <v>755</v>
      </c>
      <c r="H149" s="54" t="n">
        <v>732</v>
      </c>
      <c r="I149" s="65" t="n">
        <f aca="false">IF(H149="","",G149-H149)</f>
        <v>23</v>
      </c>
      <c r="J149" s="55" t="n">
        <f aca="false">IF(OR(D149="",D149+G149=0),"",D149/(D149+G149))</f>
        <v>0.493288590604027</v>
      </c>
      <c r="K149" s="55" t="n">
        <f aca="false">IF(E149="","",E149/(E149+H149))</f>
        <v>0.498630136986301</v>
      </c>
      <c r="L149" s="66" t="n">
        <f aca="false">IF(OR(K149="",J149=""),"",(J149-K149)*100)</f>
        <v>-0.534154638227452</v>
      </c>
      <c r="M149" s="36" t="n">
        <v>2.38128379760647</v>
      </c>
      <c r="N149" s="36" t="n">
        <v>0.964657942676335</v>
      </c>
      <c r="O149" s="36" t="n">
        <f aca="false">SQRT(M149^2+N149^2)</f>
        <v>2.56925620970576</v>
      </c>
      <c r="P149" s="55" t="n">
        <f aca="false">IF(J149="","",MAX(0,J149-1.96*O149/100))</f>
        <v>0.442931168893794</v>
      </c>
      <c r="Q149" s="55" t="n">
        <f aca="false">IF(J149="","",MIN(1,J149+1.96*O149/100))</f>
        <v>0.54364601231426</v>
      </c>
      <c r="R149" s="32" t="str">
        <f aca="false">IF(L149="","",IF(ABS(L149)&lt;=O149,"Yes","No"))</f>
        <v>Yes</v>
      </c>
      <c r="S149" s="32" t="str">
        <f aca="false">IF(L149="","",IF(ABS(L149)&lt;=1.96*O149,"Yes","No"))</f>
        <v>Yes</v>
      </c>
      <c r="T149" s="54" t="n">
        <f aca="false">IF(D149="","",ROUND(SQRT(((D149+G149)*O149/100)^2+(J149*(D149+G149)*0.08345)^2),0))</f>
        <v>72</v>
      </c>
      <c r="U149" s="32"/>
    </row>
    <row r="150" customFormat="false" ht="15" hidden="false" customHeight="false" outlineLevel="0" collapsed="false">
      <c r="A150" s="32" t="s">
        <v>198</v>
      </c>
      <c r="B150" s="32" t="s">
        <v>295</v>
      </c>
      <c r="C150" s="32" t="s">
        <v>305</v>
      </c>
      <c r="D150" s="54" t="n">
        <v>595</v>
      </c>
      <c r="E150" s="54" t="n">
        <v>576</v>
      </c>
      <c r="F150" s="65" t="n">
        <f aca="false">IF(E150="","",D150-E150)</f>
        <v>19</v>
      </c>
      <c r="G150" s="54" t="n">
        <v>566</v>
      </c>
      <c r="H150" s="54" t="n">
        <v>589</v>
      </c>
      <c r="I150" s="65" t="n">
        <f aca="false">IF(H150="","",G150-H150)</f>
        <v>-23</v>
      </c>
      <c r="J150" s="55" t="n">
        <f aca="false">IF(OR(D150="",D150+G150=0),"",D150/(D150+G150))</f>
        <v>0.512489233419466</v>
      </c>
      <c r="K150" s="55" t="n">
        <f aca="false">IF(E150="","",E150/(E150+H150))</f>
        <v>0.494420600858369</v>
      </c>
      <c r="L150" s="66" t="n">
        <f aca="false">IF(OR(K150="",J150=""),"",(J150-K150)*100)</f>
        <v>1.80686325610969</v>
      </c>
      <c r="M150" s="36" t="n">
        <v>2.67524098781084</v>
      </c>
      <c r="N150" s="36" t="n">
        <v>0.964657942676335</v>
      </c>
      <c r="O150" s="36" t="n">
        <f aca="false">SQRT(M150^2+N150^2)</f>
        <v>2.84384937878778</v>
      </c>
      <c r="P150" s="55" t="n">
        <f aca="false">IF(J150="","",MAX(0,J150-1.96*O150/100))</f>
        <v>0.456749785595225</v>
      </c>
      <c r="Q150" s="55" t="n">
        <f aca="false">IF(J150="","",MIN(1,J150+1.96*O150/100))</f>
        <v>0.568228681243707</v>
      </c>
      <c r="R150" s="32" t="str">
        <f aca="false">IF(L150="","",IF(ABS(L150)&lt;=O150,"Yes","No"))</f>
        <v>Yes</v>
      </c>
      <c r="S150" s="32" t="str">
        <f aca="false">IF(L150="","",IF(ABS(L150)&lt;=1.96*O150,"Yes","No"))</f>
        <v>Yes</v>
      </c>
      <c r="T150" s="54" t="n">
        <f aca="false">IF(D150="","",ROUND(SQRT(((D150+G150)*O150/100)^2+(J150*(D150+G150)*0.09175)^2),0))</f>
        <v>64</v>
      </c>
      <c r="U150" s="32"/>
    </row>
    <row r="151" customFormat="false" ht="15" hidden="false" customHeight="false" outlineLevel="0" collapsed="false">
      <c r="A151" s="32" t="s">
        <v>198</v>
      </c>
      <c r="B151" s="32" t="s">
        <v>306</v>
      </c>
      <c r="C151" s="32" t="s">
        <v>306</v>
      </c>
      <c r="D151" s="54" t="n">
        <v>969</v>
      </c>
      <c r="E151" s="54" t="n">
        <v>922</v>
      </c>
      <c r="F151" s="65" t="n">
        <f aca="false">IF(E151="","",D151-E151)</f>
        <v>47</v>
      </c>
      <c r="G151" s="54" t="n">
        <v>1518</v>
      </c>
      <c r="H151" s="54" t="n">
        <v>1599</v>
      </c>
      <c r="I151" s="65" t="n">
        <f aca="false">IF(H151="","",G151-H151)</f>
        <v>-81</v>
      </c>
      <c r="J151" s="55" t="n">
        <f aca="false">IF(OR(D151="",D151+G151=0),"",D151/(D151+G151))</f>
        <v>0.38962605548854</v>
      </c>
      <c r="K151" s="55" t="n">
        <f aca="false">IF(E151="","",E151/(E151+H151))</f>
        <v>0.365727885759619</v>
      </c>
      <c r="L151" s="66" t="n">
        <f aca="false">IF(OR(K151="",J151=""),"",(J151-K151)*100)</f>
        <v>2.38981697289212</v>
      </c>
      <c r="M151" s="36" t="n">
        <v>2.38128379760647</v>
      </c>
      <c r="N151" s="36" t="n">
        <v>0.964657942676335</v>
      </c>
      <c r="O151" s="36" t="n">
        <f aca="false">SQRT(M151^2+N151^2)</f>
        <v>2.56925620970576</v>
      </c>
      <c r="P151" s="55" t="n">
        <f aca="false">IF(J151="","",MAX(0,J151-1.96*O151/100))</f>
        <v>0.339268633778307</v>
      </c>
      <c r="Q151" s="55" t="n">
        <f aca="false">IF(J151="","",MIN(1,J151+1.96*O151/100))</f>
        <v>0.439983477198773</v>
      </c>
      <c r="R151" s="32" t="str">
        <f aca="false">IF(L151="","",IF(ABS(L151)&lt;=O151,"Yes","No"))</f>
        <v>Yes</v>
      </c>
      <c r="S151" s="32" t="str">
        <f aca="false">IF(L151="","",IF(ABS(L151)&lt;=1.96*O151,"Yes","No"))</f>
        <v>Yes</v>
      </c>
      <c r="T151" s="54" t="n">
        <f aca="false">IF(D151="","",ROUND(SQRT(((D151+G151)*O151/100)^2+(J151*(D151+G151)*0.08345)^2),0))</f>
        <v>103</v>
      </c>
      <c r="U151" s="32"/>
    </row>
    <row r="152" customFormat="false" ht="15" hidden="false" customHeight="false" outlineLevel="0" collapsed="false">
      <c r="A152" s="32" t="s">
        <v>198</v>
      </c>
      <c r="B152" s="32" t="s">
        <v>307</v>
      </c>
      <c r="C152" s="32" t="s">
        <v>307</v>
      </c>
      <c r="D152" s="54" t="n">
        <v>545</v>
      </c>
      <c r="E152" s="54" t="n">
        <v>534</v>
      </c>
      <c r="F152" s="65" t="n">
        <f aca="false">IF(E152="","",D152-E152)</f>
        <v>11</v>
      </c>
      <c r="G152" s="54" t="n">
        <v>914</v>
      </c>
      <c r="H152" s="54" t="n">
        <v>955</v>
      </c>
      <c r="I152" s="65" t="n">
        <f aca="false">IF(H152="","",G152-H152)</f>
        <v>-41</v>
      </c>
      <c r="J152" s="55" t="n">
        <f aca="false">IF(OR(D152="",D152+G152=0),"",D152/(D152+G152))</f>
        <v>0.373543522960932</v>
      </c>
      <c r="K152" s="55" t="n">
        <f aca="false">IF(E152="","",E152/(E152+H152))</f>
        <v>0.358629952988583</v>
      </c>
      <c r="L152" s="66" t="n">
        <f aca="false">IF(OR(K152="",J152=""),"",(J152-K152)*100)</f>
        <v>1.49135699723492</v>
      </c>
      <c r="M152" s="36" t="n">
        <v>2.38128379760647</v>
      </c>
      <c r="N152" s="36" t="n">
        <v>0.964657942676335</v>
      </c>
      <c r="O152" s="36" t="n">
        <f aca="false">SQRT(M152^2+N152^2)</f>
        <v>2.56925620970576</v>
      </c>
      <c r="P152" s="55" t="n">
        <f aca="false">IF(J152="","",MAX(0,J152-1.96*O152/100))</f>
        <v>0.323186101250699</v>
      </c>
      <c r="Q152" s="55" t="n">
        <f aca="false">IF(J152="","",MIN(1,J152+1.96*O152/100))</f>
        <v>0.423900944671165</v>
      </c>
      <c r="R152" s="32" t="str">
        <f aca="false">IF(L152="","",IF(ABS(L152)&lt;=O152,"Yes","No"))</f>
        <v>Yes</v>
      </c>
      <c r="S152" s="32" t="str">
        <f aca="false">IF(L152="","",IF(ABS(L152)&lt;=1.96*O152,"Yes","No"))</f>
        <v>Yes</v>
      </c>
      <c r="T152" s="54" t="n">
        <f aca="false">IF(D152="","",ROUND(SQRT(((D152+G152)*O152/100)^2+(J152*(D152+G152)*0.08345)^2),0))</f>
        <v>59</v>
      </c>
      <c r="U152" s="32"/>
    </row>
    <row r="153" customFormat="false" ht="15" hidden="false" customHeight="false" outlineLevel="0" collapsed="false">
      <c r="A153" s="32" t="s">
        <v>198</v>
      </c>
      <c r="B153" s="32" t="s">
        <v>308</v>
      </c>
      <c r="C153" s="32" t="s">
        <v>309</v>
      </c>
      <c r="D153" s="54" t="n">
        <v>190</v>
      </c>
      <c r="E153" s="54" t="n">
        <v>182</v>
      </c>
      <c r="F153" s="65" t="n">
        <f aca="false">IF(E153="","",D153-E153)</f>
        <v>8</v>
      </c>
      <c r="G153" s="54" t="n">
        <v>428</v>
      </c>
      <c r="H153" s="54" t="n">
        <v>451</v>
      </c>
      <c r="I153" s="65" t="n">
        <f aca="false">IF(H153="","",G153-H153)</f>
        <v>-23</v>
      </c>
      <c r="J153" s="55" t="n">
        <f aca="false">IF(OR(D153="",D153+G153=0),"",D153/(D153+G153))</f>
        <v>0.307443365695793</v>
      </c>
      <c r="K153" s="55" t="n">
        <f aca="false">IF(E153="","",E153/(E153+H153))</f>
        <v>0.287519747235387</v>
      </c>
      <c r="L153" s="66" t="n">
        <f aca="false">IF(OR(K153="",J153=""),"",(J153-K153)*100)</f>
        <v>1.99236184604059</v>
      </c>
      <c r="M153" s="36" t="n">
        <v>4.05128548979369</v>
      </c>
      <c r="N153" s="36" t="n">
        <v>0.964657942676335</v>
      </c>
      <c r="O153" s="36" t="n">
        <f aca="false">SQRT(M153^2+N153^2)</f>
        <v>4.16455028378592</v>
      </c>
      <c r="P153" s="55" t="n">
        <f aca="false">IF(J153="","",MAX(0,J153-1.96*O153/100))</f>
        <v>0.225818180133589</v>
      </c>
      <c r="Q153" s="55" t="n">
        <f aca="false">IF(J153="","",MIN(1,J153+1.96*O153/100))</f>
        <v>0.389068551257997</v>
      </c>
      <c r="R153" s="32" t="str">
        <f aca="false">IF(L153="","",IF(ABS(L153)&lt;=O153,"Yes","No"))</f>
        <v>Yes</v>
      </c>
      <c r="S153" s="32" t="str">
        <f aca="false">IF(L153="","",IF(ABS(L153)&lt;=1.96*O153,"Yes","No"))</f>
        <v>Yes</v>
      </c>
      <c r="T153" s="54" t="n">
        <f aca="false">IF(D153="","",ROUND(SQRT(((D153+G153)*O153/100)^2+(J153*(D153+G153)*0.15591)^2),0))</f>
        <v>39</v>
      </c>
      <c r="U153" s="32"/>
    </row>
    <row r="154" customFormat="false" ht="15" hidden="false" customHeight="false" outlineLevel="0" collapsed="false">
      <c r="A154" s="32" t="s">
        <v>198</v>
      </c>
      <c r="B154" s="32" t="s">
        <v>308</v>
      </c>
      <c r="C154" s="32" t="s">
        <v>310</v>
      </c>
      <c r="D154" s="54" t="n">
        <v>149</v>
      </c>
      <c r="E154" s="54" t="n">
        <v>134</v>
      </c>
      <c r="F154" s="65" t="n">
        <f aca="false">IF(E154="","",D154-E154)</f>
        <v>15</v>
      </c>
      <c r="G154" s="54" t="n">
        <v>302</v>
      </c>
      <c r="H154" s="54" t="n">
        <v>317</v>
      </c>
      <c r="I154" s="65" t="n">
        <f aca="false">IF(H154="","",G154-H154)</f>
        <v>-15</v>
      </c>
      <c r="J154" s="55" t="n">
        <f aca="false">IF(OR(D154="",D154+G154=0),"",D154/(D154+G154))</f>
        <v>0.330376940133038</v>
      </c>
      <c r="K154" s="55" t="n">
        <f aca="false">IF(E154="","",E154/(E154+H154))</f>
        <v>0.297117516629712</v>
      </c>
      <c r="L154" s="66" t="n">
        <f aca="false">IF(OR(K154="",J154=""),"",(J154-K154)*100)</f>
        <v>3.32594235033259</v>
      </c>
      <c r="M154" s="36" t="n">
        <v>4.05128548979369</v>
      </c>
      <c r="N154" s="36" t="n">
        <v>0.964657942676335</v>
      </c>
      <c r="O154" s="36" t="n">
        <f aca="false">SQRT(M154^2+N154^2)</f>
        <v>4.16455028378592</v>
      </c>
      <c r="P154" s="55" t="n">
        <f aca="false">IF(J154="","",MAX(0,J154-1.96*O154/100))</f>
        <v>0.248751754570834</v>
      </c>
      <c r="Q154" s="55" t="n">
        <f aca="false">IF(J154="","",MIN(1,J154+1.96*O154/100))</f>
        <v>0.412002125695242</v>
      </c>
      <c r="R154" s="32" t="str">
        <f aca="false">IF(L154="","",IF(ABS(L154)&lt;=O154,"Yes","No"))</f>
        <v>Yes</v>
      </c>
      <c r="S154" s="32" t="str">
        <f aca="false">IF(L154="","",IF(ABS(L154)&lt;=1.96*O154,"Yes","No"))</f>
        <v>Yes</v>
      </c>
      <c r="T154" s="54" t="n">
        <f aca="false">IF(D154="","",ROUND(SQRT(((D154+G154)*O154/100)^2+(J154*(D154+G154)*0.15591)^2),0))</f>
        <v>30</v>
      </c>
      <c r="U154" s="32"/>
    </row>
    <row r="155" customFormat="false" ht="15" hidden="false" customHeight="false" outlineLevel="0" collapsed="false">
      <c r="A155" s="32" t="s">
        <v>198</v>
      </c>
      <c r="B155" s="32" t="s">
        <v>308</v>
      </c>
      <c r="C155" s="32" t="s">
        <v>311</v>
      </c>
      <c r="D155" s="54" t="n">
        <v>548</v>
      </c>
      <c r="E155" s="54" t="n">
        <v>534</v>
      </c>
      <c r="F155" s="65" t="n">
        <f aca="false">IF(E155="","",D155-E155)</f>
        <v>14</v>
      </c>
      <c r="G155" s="54" t="n">
        <v>1019</v>
      </c>
      <c r="H155" s="54" t="n">
        <v>1016</v>
      </c>
      <c r="I155" s="65" t="n">
        <f aca="false">IF(H155="","",G155-H155)</f>
        <v>3</v>
      </c>
      <c r="J155" s="55" t="n">
        <f aca="false">IF(OR(D155="",D155+G155=0),"",D155/(D155+G155))</f>
        <v>0.349712827058073</v>
      </c>
      <c r="K155" s="55" t="n">
        <f aca="false">IF(E155="","",E155/(E155+H155))</f>
        <v>0.344516129032258</v>
      </c>
      <c r="L155" s="66" t="n">
        <f aca="false">IF(OR(K155="",J155=""),"",(J155-K155)*100)</f>
        <v>0.519669802581468</v>
      </c>
      <c r="M155" s="36" t="n">
        <v>2.38128379760647</v>
      </c>
      <c r="N155" s="36" t="n">
        <v>0.964657942676335</v>
      </c>
      <c r="O155" s="36" t="n">
        <f aca="false">SQRT(M155^2+N155^2)</f>
        <v>2.56925620970576</v>
      </c>
      <c r="P155" s="55" t="n">
        <f aca="false">IF(J155="","",MAX(0,J155-1.96*O155/100))</f>
        <v>0.29935540534784</v>
      </c>
      <c r="Q155" s="55" t="n">
        <f aca="false">IF(J155="","",MIN(1,J155+1.96*O155/100))</f>
        <v>0.400070248768306</v>
      </c>
      <c r="R155" s="32" t="str">
        <f aca="false">IF(L155="","",IF(ABS(L155)&lt;=O155,"Yes","No"))</f>
        <v>Yes</v>
      </c>
      <c r="S155" s="32" t="str">
        <f aca="false">IF(L155="","",IF(ABS(L155)&lt;=1.96*O155,"Yes","No"))</f>
        <v>Yes</v>
      </c>
      <c r="T155" s="54" t="n">
        <f aca="false">IF(D155="","",ROUND(SQRT(((D155+G155)*O155/100)^2+(J155*(D155+G155)*0.08345)^2),0))</f>
        <v>61</v>
      </c>
      <c r="U155" s="32"/>
    </row>
    <row r="156" customFormat="false" ht="15" hidden="false" customHeight="false" outlineLevel="0" collapsed="false">
      <c r="A156" s="32" t="s">
        <v>198</v>
      </c>
      <c r="B156" s="32" t="s">
        <v>312</v>
      </c>
      <c r="C156" s="32" t="s">
        <v>312</v>
      </c>
      <c r="D156" s="54" t="n">
        <v>985</v>
      </c>
      <c r="E156" s="54" t="n">
        <v>1000</v>
      </c>
      <c r="F156" s="65" t="n">
        <f aca="false">IF(E156="","",D156-E156)</f>
        <v>-15</v>
      </c>
      <c r="G156" s="54" t="n">
        <v>832</v>
      </c>
      <c r="H156" s="54" t="n">
        <v>864</v>
      </c>
      <c r="I156" s="65" t="n">
        <f aca="false">IF(H156="","",G156-H156)</f>
        <v>-32</v>
      </c>
      <c r="J156" s="55" t="n">
        <f aca="false">IF(OR(D156="",D156+G156=0),"",D156/(D156+G156))</f>
        <v>0.54210236653825</v>
      </c>
      <c r="K156" s="55" t="n">
        <f aca="false">IF(E156="","",E156/(E156+H156))</f>
        <v>0.536480686695279</v>
      </c>
      <c r="L156" s="66" t="n">
        <f aca="false">IF(OR(K156="",J156=""),"",(J156-K156)*100)</f>
        <v>0.562167984297091</v>
      </c>
      <c r="M156" s="36" t="n">
        <v>2.38128379760647</v>
      </c>
      <c r="N156" s="36" t="n">
        <v>0.964657942676335</v>
      </c>
      <c r="O156" s="36" t="n">
        <f aca="false">SQRT(M156^2+N156^2)</f>
        <v>2.56925620970576</v>
      </c>
      <c r="P156" s="55" t="n">
        <f aca="false">IF(J156="","",MAX(0,J156-1.96*O156/100))</f>
        <v>0.491744944828017</v>
      </c>
      <c r="Q156" s="55" t="n">
        <f aca="false">IF(J156="","",MIN(1,J156+1.96*O156/100))</f>
        <v>0.592459788248483</v>
      </c>
      <c r="R156" s="32" t="str">
        <f aca="false">IF(L156="","",IF(ABS(L156)&lt;=O156,"Yes","No"))</f>
        <v>Yes</v>
      </c>
      <c r="S156" s="32" t="str">
        <f aca="false">IF(L156="","",IF(ABS(L156)&lt;=1.96*O156,"Yes","No"))</f>
        <v>Yes</v>
      </c>
      <c r="T156" s="54" t="n">
        <f aca="false">IF(D156="","",ROUND(SQRT(((D156+G156)*O156/100)^2+(J156*(D156+G156)*0.08345)^2),0))</f>
        <v>95</v>
      </c>
      <c r="U156" s="32"/>
    </row>
    <row r="157" customFormat="false" ht="15" hidden="false" customHeight="false" outlineLevel="0" collapsed="false">
      <c r="A157" s="32" t="s">
        <v>198</v>
      </c>
      <c r="B157" s="32" t="s">
        <v>313</v>
      </c>
      <c r="C157" s="32" t="s">
        <v>314</v>
      </c>
      <c r="D157" s="54" t="n">
        <v>991</v>
      </c>
      <c r="E157" s="54" t="n">
        <v>937</v>
      </c>
      <c r="F157" s="65" t="n">
        <f aca="false">IF(E157="","",D157-E157)</f>
        <v>54</v>
      </c>
      <c r="G157" s="54" t="n">
        <v>1298</v>
      </c>
      <c r="H157" s="54" t="n">
        <v>1369</v>
      </c>
      <c r="I157" s="65" t="n">
        <f aca="false">IF(H157="","",G157-H157)</f>
        <v>-71</v>
      </c>
      <c r="J157" s="55" t="n">
        <f aca="false">IF(OR(D157="",D157+G157=0),"",D157/(D157+G157))</f>
        <v>0.432940148536479</v>
      </c>
      <c r="K157" s="55" t="n">
        <f aca="false">IF(E157="","",E157/(E157+H157))</f>
        <v>0.40633130962706</v>
      </c>
      <c r="L157" s="66" t="n">
        <f aca="false">IF(OR(K157="",J157=""),"",(J157-K157)*100)</f>
        <v>2.6608838909419</v>
      </c>
      <c r="M157" s="36" t="n">
        <v>2.38128379760647</v>
      </c>
      <c r="N157" s="36" t="n">
        <v>0.964657942676335</v>
      </c>
      <c r="O157" s="36" t="n">
        <f aca="false">SQRT(M157^2+N157^2)</f>
        <v>2.56925620970576</v>
      </c>
      <c r="P157" s="55" t="n">
        <f aca="false">IF(J157="","",MAX(0,J157-1.96*O157/100))</f>
        <v>0.382582726826246</v>
      </c>
      <c r="Q157" s="55" t="n">
        <f aca="false">IF(J157="","",MIN(1,J157+1.96*O157/100))</f>
        <v>0.483297570246712</v>
      </c>
      <c r="R157" s="32" t="str">
        <f aca="false">IF(L157="","",IF(ABS(L157)&lt;=O157,"Yes","No"))</f>
        <v>No</v>
      </c>
      <c r="S157" s="32" t="str">
        <f aca="false">IF(L157="","",IF(ABS(L157)&lt;=1.96*O157,"Yes","No"))</f>
        <v>Yes</v>
      </c>
      <c r="T157" s="54" t="n">
        <f aca="false">IF(D157="","",ROUND(SQRT(((D157+G157)*O157/100)^2+(J157*(D157+G157)*0.08345)^2),0))</f>
        <v>101</v>
      </c>
      <c r="U157" s="32"/>
    </row>
    <row r="158" customFormat="false" ht="15" hidden="false" customHeight="false" outlineLevel="0" collapsed="false">
      <c r="A158" s="32" t="s">
        <v>198</v>
      </c>
      <c r="B158" s="32" t="s">
        <v>313</v>
      </c>
      <c r="C158" s="32" t="s">
        <v>315</v>
      </c>
      <c r="D158" s="54" t="n">
        <v>894</v>
      </c>
      <c r="E158" s="54" t="n">
        <v>850</v>
      </c>
      <c r="F158" s="65" t="n">
        <f aca="false">IF(E158="","",D158-E158)</f>
        <v>44</v>
      </c>
      <c r="G158" s="54" t="n">
        <v>1225</v>
      </c>
      <c r="H158" s="54" t="n">
        <v>1298</v>
      </c>
      <c r="I158" s="65" t="n">
        <f aca="false">IF(H158="","",G158-H158)</f>
        <v>-73</v>
      </c>
      <c r="J158" s="55" t="n">
        <f aca="false">IF(OR(D158="",D158+G158=0),"",D158/(D158+G158))</f>
        <v>0.421897121283624</v>
      </c>
      <c r="K158" s="55" t="n">
        <f aca="false">IF(E158="","",E158/(E158+H158))</f>
        <v>0.395716945996276</v>
      </c>
      <c r="L158" s="66" t="n">
        <f aca="false">IF(OR(K158="",J158=""),"",(J158-K158)*100)</f>
        <v>2.61801752873487</v>
      </c>
      <c r="M158" s="36" t="n">
        <v>2.38128379760647</v>
      </c>
      <c r="N158" s="36" t="n">
        <v>0.964657942676335</v>
      </c>
      <c r="O158" s="36" t="n">
        <f aca="false">SQRT(M158^2+N158^2)</f>
        <v>2.56925620970576</v>
      </c>
      <c r="P158" s="55" t="n">
        <f aca="false">IF(J158="","",MAX(0,J158-1.96*O158/100))</f>
        <v>0.371539699573391</v>
      </c>
      <c r="Q158" s="55" t="n">
        <f aca="false">IF(J158="","",MIN(1,J158+1.96*O158/100))</f>
        <v>0.472254542993857</v>
      </c>
      <c r="R158" s="32" t="str">
        <f aca="false">IF(L158="","",IF(ABS(L158)&lt;=O158,"Yes","No"))</f>
        <v>No</v>
      </c>
      <c r="S158" s="32" t="str">
        <f aca="false">IF(L158="","",IF(ABS(L158)&lt;=1.96*O158,"Yes","No"))</f>
        <v>Yes</v>
      </c>
      <c r="T158" s="54" t="n">
        <f aca="false">IF(D158="","",ROUND(SQRT(((D158+G158)*O158/100)^2+(J158*(D158+G158)*0.08345)^2),0))</f>
        <v>92</v>
      </c>
      <c r="U158" s="32"/>
    </row>
    <row r="159" customFormat="false" ht="15" hidden="false" customHeight="false" outlineLevel="0" collapsed="false">
      <c r="A159" s="32" t="s">
        <v>198</v>
      </c>
      <c r="B159" s="32" t="s">
        <v>313</v>
      </c>
      <c r="C159" s="32" t="s">
        <v>316</v>
      </c>
      <c r="D159" s="54" t="n">
        <v>475</v>
      </c>
      <c r="E159" s="54" t="n">
        <v>458</v>
      </c>
      <c r="F159" s="65" t="n">
        <f aca="false">IF(E159="","",D159-E159)</f>
        <v>17</v>
      </c>
      <c r="G159" s="54" t="n">
        <v>695</v>
      </c>
      <c r="H159" s="54" t="n">
        <v>701</v>
      </c>
      <c r="I159" s="65" t="n">
        <f aca="false">IF(H159="","",G159-H159)</f>
        <v>-6</v>
      </c>
      <c r="J159" s="55" t="n">
        <f aca="false">IF(OR(D159="",D159+G159=0),"",D159/(D159+G159))</f>
        <v>0.405982905982906</v>
      </c>
      <c r="K159" s="55" t="n">
        <f aca="false">IF(E159="","",E159/(E159+H159))</f>
        <v>0.395168248490078</v>
      </c>
      <c r="L159" s="66" t="n">
        <f aca="false">IF(OR(K159="",J159=""),"",(J159-K159)*100)</f>
        <v>1.08146574928283</v>
      </c>
      <c r="M159" s="36" t="n">
        <v>2.38128379760647</v>
      </c>
      <c r="N159" s="36" t="n">
        <v>0.964657942676335</v>
      </c>
      <c r="O159" s="36" t="n">
        <f aca="false">SQRT(M159^2+N159^2)</f>
        <v>2.56925620970576</v>
      </c>
      <c r="P159" s="55" t="n">
        <f aca="false">IF(J159="","",MAX(0,J159-1.96*O159/100))</f>
        <v>0.355625484272673</v>
      </c>
      <c r="Q159" s="55" t="n">
        <f aca="false">IF(J159="","",MIN(1,J159+1.96*O159/100))</f>
        <v>0.456340327693139</v>
      </c>
      <c r="R159" s="32" t="str">
        <f aca="false">IF(L159="","",IF(ABS(L159)&lt;=O159,"Yes","No"))</f>
        <v>Yes</v>
      </c>
      <c r="S159" s="32" t="str">
        <f aca="false">IF(L159="","",IF(ABS(L159)&lt;=1.96*O159,"Yes","No"))</f>
        <v>Yes</v>
      </c>
      <c r="T159" s="54" t="n">
        <f aca="false">IF(D159="","",ROUND(SQRT(((D159+G159)*O159/100)^2+(J159*(D159+G159)*0.08345)^2),0))</f>
        <v>50</v>
      </c>
      <c r="U159" s="32"/>
    </row>
    <row r="160" customFormat="false" ht="15" hidden="false" customHeight="false" outlineLevel="0" collapsed="false">
      <c r="A160" s="32" t="s">
        <v>198</v>
      </c>
      <c r="B160" s="32" t="s">
        <v>313</v>
      </c>
      <c r="C160" s="32" t="s">
        <v>317</v>
      </c>
      <c r="D160" s="54" t="n">
        <v>642</v>
      </c>
      <c r="E160" s="54" t="n">
        <v>614</v>
      </c>
      <c r="F160" s="65" t="n">
        <f aca="false">IF(E160="","",D160-E160)</f>
        <v>28</v>
      </c>
      <c r="G160" s="54" t="n">
        <v>906</v>
      </c>
      <c r="H160" s="54" t="n">
        <v>949</v>
      </c>
      <c r="I160" s="65" t="n">
        <f aca="false">IF(H160="","",G160-H160)</f>
        <v>-43</v>
      </c>
      <c r="J160" s="55" t="n">
        <f aca="false">IF(OR(D160="",D160+G160=0),"",D160/(D160+G160))</f>
        <v>0.414728682170543</v>
      </c>
      <c r="K160" s="55" t="n">
        <f aca="false">IF(E160="","",E160/(E160+H160))</f>
        <v>0.392834293026232</v>
      </c>
      <c r="L160" s="66" t="n">
        <f aca="false">IF(OR(K160="",J160=""),"",(J160-K160)*100)</f>
        <v>2.1894389144311</v>
      </c>
      <c r="M160" s="36" t="n">
        <v>2.38128379760647</v>
      </c>
      <c r="N160" s="36" t="n">
        <v>0.964657942676335</v>
      </c>
      <c r="O160" s="36" t="n">
        <f aca="false">SQRT(M160^2+N160^2)</f>
        <v>2.56925620970576</v>
      </c>
      <c r="P160" s="55" t="n">
        <f aca="false">IF(J160="","",MAX(0,J160-1.96*O160/100))</f>
        <v>0.36437126046031</v>
      </c>
      <c r="Q160" s="55" t="n">
        <f aca="false">IF(J160="","",MIN(1,J160+1.96*O160/100))</f>
        <v>0.465086103880776</v>
      </c>
      <c r="R160" s="32" t="str">
        <f aca="false">IF(L160="","",IF(ABS(L160)&lt;=O160,"Yes","No"))</f>
        <v>Yes</v>
      </c>
      <c r="S160" s="32" t="str">
        <f aca="false">IF(L160="","",IF(ABS(L160)&lt;=1.96*O160,"Yes","No"))</f>
        <v>Yes</v>
      </c>
      <c r="T160" s="54" t="n">
        <f aca="false">IF(D160="","",ROUND(SQRT(((D160+G160)*O160/100)^2+(J160*(D160+G160)*0.08345)^2),0))</f>
        <v>67</v>
      </c>
      <c r="U160" s="32"/>
    </row>
    <row r="161" customFormat="false" ht="15" hidden="false" customHeight="false" outlineLevel="0" collapsed="false">
      <c r="A161" s="32" t="s">
        <v>198</v>
      </c>
      <c r="B161" s="32" t="s">
        <v>313</v>
      </c>
      <c r="C161" s="32" t="s">
        <v>318</v>
      </c>
      <c r="D161" s="54" t="n">
        <v>546</v>
      </c>
      <c r="E161" s="54" t="n">
        <v>555</v>
      </c>
      <c r="F161" s="65" t="n">
        <f aca="false">IF(E161="","",D161-E161)</f>
        <v>-9</v>
      </c>
      <c r="G161" s="54" t="n">
        <v>870</v>
      </c>
      <c r="H161" s="54" t="n">
        <v>887</v>
      </c>
      <c r="I161" s="65" t="n">
        <f aca="false">IF(H161="","",G161-H161)</f>
        <v>-17</v>
      </c>
      <c r="J161" s="55" t="n">
        <f aca="false">IF(OR(D161="",D161+G161=0),"",D161/(D161+G161))</f>
        <v>0.385593220338983</v>
      </c>
      <c r="K161" s="55" t="n">
        <f aca="false">IF(E161="","",E161/(E161+H161))</f>
        <v>0.384882108183079</v>
      </c>
      <c r="L161" s="66" t="n">
        <f aca="false">IF(OR(K161="",J161=""),"",(J161-K161)*100)</f>
        <v>0.0711112155904026</v>
      </c>
      <c r="M161" s="36" t="n">
        <v>2.38128379760647</v>
      </c>
      <c r="N161" s="36" t="n">
        <v>0.964657942676335</v>
      </c>
      <c r="O161" s="36" t="n">
        <f aca="false">SQRT(M161^2+N161^2)</f>
        <v>2.56925620970576</v>
      </c>
      <c r="P161" s="55" t="n">
        <f aca="false">IF(J161="","",MAX(0,J161-1.96*O161/100))</f>
        <v>0.33523579862875</v>
      </c>
      <c r="Q161" s="55" t="n">
        <f aca="false">IF(J161="","",MIN(1,J161+1.96*O161/100))</f>
        <v>0.435950642049216</v>
      </c>
      <c r="R161" s="32" t="str">
        <f aca="false">IF(L161="","",IF(ABS(L161)&lt;=O161,"Yes","No"))</f>
        <v>Yes</v>
      </c>
      <c r="S161" s="32" t="str">
        <f aca="false">IF(L161="","",IF(ABS(L161)&lt;=1.96*O161,"Yes","No"))</f>
        <v>Yes</v>
      </c>
      <c r="T161" s="54" t="n">
        <f aca="false">IF(D161="","",ROUND(SQRT(((D161+G161)*O161/100)^2+(J161*(D161+G161)*0.08345)^2),0))</f>
        <v>58</v>
      </c>
      <c r="U161" s="32"/>
    </row>
    <row r="162" customFormat="false" ht="15" hidden="false" customHeight="false" outlineLevel="0" collapsed="false">
      <c r="A162" s="32" t="s">
        <v>198</v>
      </c>
      <c r="B162" s="32" t="s">
        <v>313</v>
      </c>
      <c r="C162" s="32" t="s">
        <v>319</v>
      </c>
      <c r="D162" s="54" t="n">
        <v>514</v>
      </c>
      <c r="E162" s="54" t="n">
        <v>492</v>
      </c>
      <c r="F162" s="65" t="n">
        <f aca="false">IF(E162="","",D162-E162)</f>
        <v>22</v>
      </c>
      <c r="G162" s="54" t="n">
        <v>609</v>
      </c>
      <c r="H162" s="54" t="n">
        <v>662</v>
      </c>
      <c r="I162" s="65" t="n">
        <f aca="false">IF(H162="","",G162-H162)</f>
        <v>-53</v>
      </c>
      <c r="J162" s="55" t="n">
        <f aca="false">IF(OR(D162="",D162+G162=0),"",D162/(D162+G162))</f>
        <v>0.457702582368655</v>
      </c>
      <c r="K162" s="55" t="n">
        <f aca="false">IF(E162="","",E162/(E162+H162))</f>
        <v>0.426343154246101</v>
      </c>
      <c r="L162" s="66" t="n">
        <f aca="false">IF(OR(K162="",J162=""),"",(J162-K162)*100)</f>
        <v>3.13594281225549</v>
      </c>
      <c r="M162" s="36" t="n">
        <v>2.67524098781084</v>
      </c>
      <c r="N162" s="36" t="n">
        <v>0.964657942676335</v>
      </c>
      <c r="O162" s="36" t="n">
        <f aca="false">SQRT(M162^2+N162^2)</f>
        <v>2.84384937878778</v>
      </c>
      <c r="P162" s="55" t="n">
        <f aca="false">IF(J162="","",MAX(0,J162-1.96*O162/100))</f>
        <v>0.401963134544415</v>
      </c>
      <c r="Q162" s="55" t="n">
        <f aca="false">IF(J162="","",MIN(1,J162+1.96*O162/100))</f>
        <v>0.513442030192896</v>
      </c>
      <c r="R162" s="32" t="str">
        <f aca="false">IF(L162="","",IF(ABS(L162)&lt;=O162,"Yes","No"))</f>
        <v>No</v>
      </c>
      <c r="S162" s="32" t="str">
        <f aca="false">IF(L162="","",IF(ABS(L162)&lt;=1.96*O162,"Yes","No"))</f>
        <v>Yes</v>
      </c>
      <c r="T162" s="54" t="n">
        <f aca="false">IF(D162="","",ROUND(SQRT(((D162+G162)*O162/100)^2+(J162*(D162+G162)*0.09175)^2),0))</f>
        <v>57</v>
      </c>
      <c r="U162" s="32"/>
    </row>
    <row r="163" customFormat="false" ht="15" hidden="false" customHeight="false" outlineLevel="0" collapsed="false">
      <c r="A163" s="32" t="s">
        <v>198</v>
      </c>
      <c r="B163" s="32" t="s">
        <v>320</v>
      </c>
      <c r="C163" s="32" t="s">
        <v>321</v>
      </c>
      <c r="D163" s="54" t="n">
        <v>734</v>
      </c>
      <c r="E163" s="54" t="n">
        <v>701</v>
      </c>
      <c r="F163" s="65" t="n">
        <f aca="false">IF(E163="","",D163-E163)</f>
        <v>33</v>
      </c>
      <c r="G163" s="54" t="n">
        <v>631</v>
      </c>
      <c r="H163" s="54" t="n">
        <v>692</v>
      </c>
      <c r="I163" s="65" t="n">
        <f aca="false">IF(H163="","",G163-H163)</f>
        <v>-61</v>
      </c>
      <c r="J163" s="55" t="n">
        <f aca="false">IF(OR(D163="",D163+G163=0),"",D163/(D163+G163))</f>
        <v>0.537728937728938</v>
      </c>
      <c r="K163" s="55" t="n">
        <f aca="false">IF(E163="","",E163/(E163+H163))</f>
        <v>0.503230437903805</v>
      </c>
      <c r="L163" s="66" t="n">
        <f aca="false">IF(OR(K163="",J163=""),"",(J163-K163)*100)</f>
        <v>3.4498499825133</v>
      </c>
      <c r="M163" s="36" t="n">
        <v>2.38128379760647</v>
      </c>
      <c r="N163" s="36" t="n">
        <v>0.964657942676335</v>
      </c>
      <c r="O163" s="36" t="n">
        <f aca="false">SQRT(M163^2+N163^2)</f>
        <v>2.56925620970576</v>
      </c>
      <c r="P163" s="55" t="n">
        <f aca="false">IF(J163="","",MAX(0,J163-1.96*O163/100))</f>
        <v>0.487371516018705</v>
      </c>
      <c r="Q163" s="55" t="n">
        <f aca="false">IF(J163="","",MIN(1,J163+1.96*O163/100))</f>
        <v>0.588086359439171</v>
      </c>
      <c r="R163" s="32" t="str">
        <f aca="false">IF(L163="","",IF(ABS(L163)&lt;=O163,"Yes","No"))</f>
        <v>No</v>
      </c>
      <c r="S163" s="32" t="str">
        <f aca="false">IF(L163="","",IF(ABS(L163)&lt;=1.96*O163,"Yes","No"))</f>
        <v>Yes</v>
      </c>
      <c r="T163" s="54" t="n">
        <f aca="false">IF(D163="","",ROUND(SQRT(((D163+G163)*O163/100)^2+(J163*(D163+G163)*0.08345)^2),0))</f>
        <v>71</v>
      </c>
      <c r="U163" s="32"/>
    </row>
    <row r="164" customFormat="false" ht="15" hidden="false" customHeight="false" outlineLevel="0" collapsed="false">
      <c r="A164" s="32" t="s">
        <v>198</v>
      </c>
      <c r="B164" s="32" t="s">
        <v>320</v>
      </c>
      <c r="C164" s="32" t="s">
        <v>322</v>
      </c>
      <c r="D164" s="54" t="n">
        <v>857</v>
      </c>
      <c r="E164" s="54" t="n">
        <v>798</v>
      </c>
      <c r="F164" s="65" t="n">
        <f aca="false">IF(E164="","",D164-E164)</f>
        <v>59</v>
      </c>
      <c r="G164" s="54" t="n">
        <v>730</v>
      </c>
      <c r="H164" s="54" t="n">
        <v>790</v>
      </c>
      <c r="I164" s="65" t="n">
        <f aca="false">IF(H164="","",G164-H164)</f>
        <v>-60</v>
      </c>
      <c r="J164" s="55" t="n">
        <f aca="false">IF(OR(D164="",D164+G164=0),"",D164/(D164+G164))</f>
        <v>0.540012602394455</v>
      </c>
      <c r="K164" s="55" t="n">
        <f aca="false">IF(E164="","",E164/(E164+H164))</f>
        <v>0.502518891687657</v>
      </c>
      <c r="L164" s="66" t="n">
        <f aca="false">IF(OR(K164="",J164=""),"",(J164-K164)*100)</f>
        <v>3.74937107067975</v>
      </c>
      <c r="M164" s="36" t="n">
        <v>2.38128379760647</v>
      </c>
      <c r="N164" s="36" t="n">
        <v>0.964657942676335</v>
      </c>
      <c r="O164" s="36" t="n">
        <f aca="false">SQRT(M164^2+N164^2)</f>
        <v>2.56925620970576</v>
      </c>
      <c r="P164" s="55" t="n">
        <f aca="false">IF(J164="","",MAX(0,J164-1.96*O164/100))</f>
        <v>0.489655180684222</v>
      </c>
      <c r="Q164" s="55" t="n">
        <f aca="false">IF(J164="","",MIN(1,J164+1.96*O164/100))</f>
        <v>0.590370024104688</v>
      </c>
      <c r="R164" s="32" t="str">
        <f aca="false">IF(L164="","",IF(ABS(L164)&lt;=O164,"Yes","No"))</f>
        <v>No</v>
      </c>
      <c r="S164" s="32" t="str">
        <f aca="false">IF(L164="","",IF(ABS(L164)&lt;=1.96*O164,"Yes","No"))</f>
        <v>Yes</v>
      </c>
      <c r="T164" s="54" t="n">
        <f aca="false">IF(D164="","",ROUND(SQRT(((D164+G164)*O164/100)^2+(J164*(D164+G164)*0.08345)^2),0))</f>
        <v>82</v>
      </c>
      <c r="U164" s="32"/>
    </row>
    <row r="165" customFormat="false" ht="15" hidden="false" customHeight="false" outlineLevel="0" collapsed="false">
      <c r="A165" s="32" t="s">
        <v>198</v>
      </c>
      <c r="B165" s="32" t="s">
        <v>320</v>
      </c>
      <c r="C165" s="32" t="s">
        <v>323</v>
      </c>
      <c r="D165" s="54" t="n">
        <v>380</v>
      </c>
      <c r="E165" s="54" t="n">
        <v>362</v>
      </c>
      <c r="F165" s="65" t="n">
        <f aca="false">IF(E165="","",D165-E165)</f>
        <v>18</v>
      </c>
      <c r="G165" s="54" t="n">
        <v>363</v>
      </c>
      <c r="H165" s="54" t="n">
        <v>375</v>
      </c>
      <c r="I165" s="65" t="n">
        <f aca="false">IF(H165="","",G165-H165)</f>
        <v>-12</v>
      </c>
      <c r="J165" s="55" t="n">
        <f aca="false">IF(OR(D165="",D165+G165=0),"",D165/(D165+G165))</f>
        <v>0.511440107671602</v>
      </c>
      <c r="K165" s="55" t="n">
        <f aca="false">IF(E165="","",E165/(E165+H165))</f>
        <v>0.491180461329715</v>
      </c>
      <c r="L165" s="66" t="n">
        <f aca="false">IF(OR(K165="",J165=""),"",(J165-K165)*100)</f>
        <v>2.02596463418866</v>
      </c>
      <c r="M165" s="36" t="n">
        <v>2.67524098781084</v>
      </c>
      <c r="N165" s="36" t="n">
        <v>0.964657942676335</v>
      </c>
      <c r="O165" s="36" t="n">
        <f aca="false">SQRT(M165^2+N165^2)</f>
        <v>2.84384937878778</v>
      </c>
      <c r="P165" s="55" t="n">
        <f aca="false">IF(J165="","",MAX(0,J165-1.96*O165/100))</f>
        <v>0.455700659847361</v>
      </c>
      <c r="Q165" s="55" t="n">
        <f aca="false">IF(J165="","",MIN(1,J165+1.96*O165/100))</f>
        <v>0.567179555495842</v>
      </c>
      <c r="R165" s="32" t="str">
        <f aca="false">IF(L165="","",IF(ABS(L165)&lt;=O165,"Yes","No"))</f>
        <v>Yes</v>
      </c>
      <c r="S165" s="32" t="str">
        <f aca="false">IF(L165="","",IF(ABS(L165)&lt;=1.96*O165,"Yes","No"))</f>
        <v>Yes</v>
      </c>
      <c r="T165" s="54" t="n">
        <f aca="false">IF(D165="","",ROUND(SQRT(((D165+G165)*O165/100)^2+(J165*(D165+G165)*0.09175)^2),0))</f>
        <v>41</v>
      </c>
      <c r="U165" s="32"/>
    </row>
    <row r="166" customFormat="false" ht="15" hidden="false" customHeight="false" outlineLevel="0" collapsed="false">
      <c r="A166" s="32" t="s">
        <v>198</v>
      </c>
      <c r="B166" s="32" t="s">
        <v>320</v>
      </c>
      <c r="C166" s="32" t="s">
        <v>324</v>
      </c>
      <c r="D166" s="54" t="n">
        <v>416</v>
      </c>
      <c r="E166" s="54" t="n">
        <v>406</v>
      </c>
      <c r="F166" s="65" t="n">
        <f aca="false">IF(E166="","",D166-E166)</f>
        <v>10</v>
      </c>
      <c r="G166" s="54" t="n">
        <v>379</v>
      </c>
      <c r="H166" s="54" t="n">
        <v>388</v>
      </c>
      <c r="I166" s="65" t="n">
        <f aca="false">IF(H166="","",G166-H166)</f>
        <v>-9</v>
      </c>
      <c r="J166" s="55" t="n">
        <f aca="false">IF(OR(D166="",D166+G166=0),"",D166/(D166+G166))</f>
        <v>0.523270440251572</v>
      </c>
      <c r="K166" s="55" t="n">
        <f aca="false">IF(E166="","",E166/(E166+H166))</f>
        <v>0.511335012594459</v>
      </c>
      <c r="L166" s="66" t="n">
        <f aca="false">IF(OR(K166="",J166=""),"",(J166-K166)*100)</f>
        <v>1.19354276571139</v>
      </c>
      <c r="M166" s="36" t="n">
        <v>2.67524098781084</v>
      </c>
      <c r="N166" s="36" t="n">
        <v>0.964657942676335</v>
      </c>
      <c r="O166" s="36" t="n">
        <f aca="false">SQRT(M166^2+N166^2)</f>
        <v>2.84384937878778</v>
      </c>
      <c r="P166" s="55" t="n">
        <f aca="false">IF(J166="","",MAX(0,J166-1.96*O166/100))</f>
        <v>0.467530992427332</v>
      </c>
      <c r="Q166" s="55" t="n">
        <f aca="false">IF(J166="","",MIN(1,J166+1.96*O166/100))</f>
        <v>0.579009888075813</v>
      </c>
      <c r="R166" s="32" t="str">
        <f aca="false">IF(L166="","",IF(ABS(L166)&lt;=O166,"Yes","No"))</f>
        <v>Yes</v>
      </c>
      <c r="S166" s="32" t="str">
        <f aca="false">IF(L166="","",IF(ABS(L166)&lt;=1.96*O166,"Yes","No"))</f>
        <v>Yes</v>
      </c>
      <c r="T166" s="54" t="n">
        <f aca="false">IF(D166="","",ROUND(SQRT(((D166+G166)*O166/100)^2+(J166*(D166+G166)*0.09175)^2),0))</f>
        <v>44</v>
      </c>
      <c r="U166" s="32"/>
    </row>
    <row r="167" customFormat="false" ht="15" hidden="false" customHeight="false" outlineLevel="0" collapsed="false">
      <c r="A167" s="32" t="s">
        <v>198</v>
      </c>
      <c r="B167" s="32" t="s">
        <v>320</v>
      </c>
      <c r="C167" s="32" t="s">
        <v>325</v>
      </c>
      <c r="D167" s="54" t="n">
        <v>515</v>
      </c>
      <c r="E167" s="54" t="n">
        <v>524</v>
      </c>
      <c r="F167" s="65" t="n">
        <f aca="false">IF(E167="","",D167-E167)</f>
        <v>-9</v>
      </c>
      <c r="G167" s="54" t="n">
        <v>571</v>
      </c>
      <c r="H167" s="54" t="n">
        <v>571</v>
      </c>
      <c r="I167" s="65" t="n">
        <f aca="false">IF(H167="","",G167-H167)</f>
        <v>0</v>
      </c>
      <c r="J167" s="55" t="n">
        <f aca="false">IF(OR(D167="",D167+G167=0),"",D167/(D167+G167))</f>
        <v>0.474217311233886</v>
      </c>
      <c r="K167" s="55" t="n">
        <f aca="false">IF(E167="","",E167/(E167+H167))</f>
        <v>0.478538812785388</v>
      </c>
      <c r="L167" s="66" t="n">
        <f aca="false">IF(OR(K167="",J167=""),"",(J167-K167)*100)</f>
        <v>-0.432150155150229</v>
      </c>
      <c r="M167" s="36" t="n">
        <v>2.67524098781084</v>
      </c>
      <c r="N167" s="36" t="n">
        <v>0.964657942676335</v>
      </c>
      <c r="O167" s="36" t="n">
        <f aca="false">SQRT(M167^2+N167^2)</f>
        <v>2.84384937878778</v>
      </c>
      <c r="P167" s="55" t="n">
        <f aca="false">IF(J167="","",MAX(0,J167-1.96*O167/100))</f>
        <v>0.418477863409645</v>
      </c>
      <c r="Q167" s="55" t="n">
        <f aca="false">IF(J167="","",MIN(1,J167+1.96*O167/100))</f>
        <v>0.529956759058126</v>
      </c>
      <c r="R167" s="32" t="str">
        <f aca="false">IF(L167="","",IF(ABS(L167)&lt;=O167,"Yes","No"))</f>
        <v>Yes</v>
      </c>
      <c r="S167" s="32" t="str">
        <f aca="false">IF(L167="","",IF(ABS(L167)&lt;=1.96*O167,"Yes","No"))</f>
        <v>Yes</v>
      </c>
      <c r="T167" s="54" t="n">
        <f aca="false">IF(D167="","",ROUND(SQRT(((D167+G167)*O167/100)^2+(J167*(D167+G167)*0.09175)^2),0))</f>
        <v>56</v>
      </c>
      <c r="U167" s="32"/>
    </row>
    <row r="168" customFormat="false" ht="15" hidden="false" customHeight="false" outlineLevel="0" collapsed="false">
      <c r="A168" s="32" t="s">
        <v>198</v>
      </c>
      <c r="B168" s="32" t="s">
        <v>320</v>
      </c>
      <c r="C168" s="32" t="s">
        <v>326</v>
      </c>
      <c r="D168" s="54" t="n">
        <v>311</v>
      </c>
      <c r="E168" s="54" t="n">
        <v>316</v>
      </c>
      <c r="F168" s="65" t="n">
        <f aca="false">IF(E168="","",D168-E168)</f>
        <v>-5</v>
      </c>
      <c r="G168" s="54" t="n">
        <v>318</v>
      </c>
      <c r="H168" s="54" t="n">
        <v>348</v>
      </c>
      <c r="I168" s="65" t="n">
        <f aca="false">IF(H168="","",G168-H168)</f>
        <v>-30</v>
      </c>
      <c r="J168" s="55" t="n">
        <f aca="false">IF(OR(D168="",D168+G168=0),"",D168/(D168+G168))</f>
        <v>0.494435612082671</v>
      </c>
      <c r="K168" s="55" t="n">
        <f aca="false">IF(E168="","",E168/(E168+H168))</f>
        <v>0.475903614457831</v>
      </c>
      <c r="L168" s="66" t="n">
        <f aca="false">IF(OR(K168="",J168=""),"",(J168-K168)*100)</f>
        <v>1.85319976248396</v>
      </c>
      <c r="M168" s="36" t="n">
        <v>4.05128548979369</v>
      </c>
      <c r="N168" s="36" t="n">
        <v>0.964657942676335</v>
      </c>
      <c r="O168" s="36" t="n">
        <f aca="false">SQRT(M168^2+N168^2)</f>
        <v>4.16455028378592</v>
      </c>
      <c r="P168" s="55" t="n">
        <f aca="false">IF(J168="","",MAX(0,J168-1.96*O168/100))</f>
        <v>0.412810426520467</v>
      </c>
      <c r="Q168" s="55" t="n">
        <f aca="false">IF(J168="","",MIN(1,J168+1.96*O168/100))</f>
        <v>0.576060797644875</v>
      </c>
      <c r="R168" s="32" t="str">
        <f aca="false">IF(L168="","",IF(ABS(L168)&lt;=O168,"Yes","No"))</f>
        <v>Yes</v>
      </c>
      <c r="S168" s="32" t="str">
        <f aca="false">IF(L168="","",IF(ABS(L168)&lt;=1.96*O168,"Yes","No"))</f>
        <v>Yes</v>
      </c>
      <c r="T168" s="54" t="n">
        <f aca="false">IF(D168="","",ROUND(SQRT(((D168+G168)*O168/100)^2+(J168*(D168+G168)*0.15591)^2),0))</f>
        <v>55</v>
      </c>
      <c r="U168" s="32"/>
    </row>
    <row r="169" customFormat="false" ht="15" hidden="false" customHeight="false" outlineLevel="0" collapsed="false">
      <c r="A169" s="32" t="s">
        <v>198</v>
      </c>
      <c r="B169" s="32" t="s">
        <v>320</v>
      </c>
      <c r="C169" s="32" t="s">
        <v>327</v>
      </c>
      <c r="D169" s="54" t="n">
        <v>377</v>
      </c>
      <c r="E169" s="54" t="n">
        <v>377</v>
      </c>
      <c r="F169" s="65" t="n">
        <f aca="false">IF(E169="","",D169-E169)</f>
        <v>0</v>
      </c>
      <c r="G169" s="54" t="n">
        <v>409</v>
      </c>
      <c r="H169" s="54" t="n">
        <v>399</v>
      </c>
      <c r="I169" s="65" t="n">
        <f aca="false">IF(H169="","",G169-H169)</f>
        <v>10</v>
      </c>
      <c r="J169" s="55" t="n">
        <f aca="false">IF(OR(D169="",D169+G169=0),"",D169/(D169+G169))</f>
        <v>0.479643765903308</v>
      </c>
      <c r="K169" s="55" t="n">
        <f aca="false">IF(E169="","",E169/(E169+H169))</f>
        <v>0.485824742268041</v>
      </c>
      <c r="L169" s="66" t="n">
        <f aca="false">IF(OR(K169="",J169=""),"",(J169-K169)*100)</f>
        <v>-0.618097636473336</v>
      </c>
      <c r="M169" s="36" t="n">
        <v>2.67524098781084</v>
      </c>
      <c r="N169" s="36" t="n">
        <v>0.964657942676335</v>
      </c>
      <c r="O169" s="36" t="n">
        <f aca="false">SQRT(M169^2+N169^2)</f>
        <v>2.84384937878778</v>
      </c>
      <c r="P169" s="55" t="n">
        <f aca="false">IF(J169="","",MAX(0,J169-1.96*O169/100))</f>
        <v>0.423904318079067</v>
      </c>
      <c r="Q169" s="55" t="n">
        <f aca="false">IF(J169="","",MIN(1,J169+1.96*O169/100))</f>
        <v>0.535383213727548</v>
      </c>
      <c r="R169" s="32" t="str">
        <f aca="false">IF(L169="","",IF(ABS(L169)&lt;=O169,"Yes","No"))</f>
        <v>Yes</v>
      </c>
      <c r="S169" s="32" t="str">
        <f aca="false">IF(L169="","",IF(ABS(L169)&lt;=1.96*O169,"Yes","No"))</f>
        <v>Yes</v>
      </c>
      <c r="T169" s="54" t="n">
        <f aca="false">IF(D169="","",ROUND(SQRT(((D169+G169)*O169/100)^2+(J169*(D169+G169)*0.09175)^2),0))</f>
        <v>41</v>
      </c>
      <c r="U169" s="32"/>
    </row>
    <row r="170" customFormat="false" ht="15" hidden="false" customHeight="false" outlineLevel="0" collapsed="false">
      <c r="A170" s="32" t="s">
        <v>198</v>
      </c>
      <c r="B170" s="32" t="s">
        <v>320</v>
      </c>
      <c r="C170" s="32" t="s">
        <v>328</v>
      </c>
      <c r="D170" s="54" t="n">
        <v>566</v>
      </c>
      <c r="E170" s="54" t="n">
        <v>550</v>
      </c>
      <c r="F170" s="65" t="n">
        <f aca="false">IF(E170="","",D170-E170)</f>
        <v>16</v>
      </c>
      <c r="G170" s="54" t="n">
        <v>567</v>
      </c>
      <c r="H170" s="54" t="n">
        <v>585</v>
      </c>
      <c r="I170" s="65" t="n">
        <f aca="false">IF(H170="","",G170-H170)</f>
        <v>-18</v>
      </c>
      <c r="J170" s="55" t="n">
        <f aca="false">IF(OR(D170="",D170+G170=0),"",D170/(D170+G170))</f>
        <v>0.499558693733451</v>
      </c>
      <c r="K170" s="55" t="n">
        <f aca="false">IF(E170="","",E170/(E170+H170))</f>
        <v>0.484581497797357</v>
      </c>
      <c r="L170" s="66" t="n">
        <f aca="false">IF(OR(K170="",J170=""),"",(J170-K170)*100)</f>
        <v>1.49771959360942</v>
      </c>
      <c r="M170" s="36" t="n">
        <v>2.67524098781084</v>
      </c>
      <c r="N170" s="36" t="n">
        <v>0.964657942676335</v>
      </c>
      <c r="O170" s="36" t="n">
        <f aca="false">SQRT(M170^2+N170^2)</f>
        <v>2.84384937878778</v>
      </c>
      <c r="P170" s="55" t="n">
        <f aca="false">IF(J170="","",MAX(0,J170-1.96*O170/100))</f>
        <v>0.443819245909211</v>
      </c>
      <c r="Q170" s="55" t="n">
        <f aca="false">IF(J170="","",MIN(1,J170+1.96*O170/100))</f>
        <v>0.555298141557692</v>
      </c>
      <c r="R170" s="32" t="str">
        <f aca="false">IF(L170="","",IF(ABS(L170)&lt;=O170,"Yes","No"))</f>
        <v>Yes</v>
      </c>
      <c r="S170" s="32" t="str">
        <f aca="false">IF(L170="","",IF(ABS(L170)&lt;=1.96*O170,"Yes","No"))</f>
        <v>Yes</v>
      </c>
      <c r="T170" s="54" t="n">
        <f aca="false">IF(D170="","",ROUND(SQRT(((D170+G170)*O170/100)^2+(J170*(D170+G170)*0.09175)^2),0))</f>
        <v>61</v>
      </c>
      <c r="U170" s="32"/>
    </row>
    <row r="171" customFormat="false" ht="15" hidden="false" customHeight="false" outlineLevel="0" collapsed="false">
      <c r="A171" s="32" t="s">
        <v>198</v>
      </c>
      <c r="B171" s="32" t="s">
        <v>329</v>
      </c>
      <c r="C171" s="32" t="s">
        <v>330</v>
      </c>
      <c r="D171" s="54" t="n">
        <v>257</v>
      </c>
      <c r="E171" s="54" t="n">
        <v>218</v>
      </c>
      <c r="F171" s="65" t="n">
        <f aca="false">IF(E171="","",D171-E171)</f>
        <v>39</v>
      </c>
      <c r="G171" s="54" t="n">
        <v>290</v>
      </c>
      <c r="H171" s="54" t="n">
        <v>335</v>
      </c>
      <c r="I171" s="65" t="n">
        <f aca="false">IF(H171="","",G171-H171)</f>
        <v>-45</v>
      </c>
      <c r="J171" s="55" t="n">
        <f aca="false">IF(OR(D171="",D171+G171=0),"",D171/(D171+G171))</f>
        <v>0.469835466179159</v>
      </c>
      <c r="K171" s="55" t="n">
        <f aca="false">IF(E171="","",E171/(E171+H171))</f>
        <v>0.394213381555154</v>
      </c>
      <c r="L171" s="66" t="n">
        <f aca="false">IF(OR(K171="",J171=""),"",(J171-K171)*100)</f>
        <v>7.56220846240053</v>
      </c>
      <c r="M171" s="36" t="n">
        <v>4.05128548979369</v>
      </c>
      <c r="N171" s="36" t="n">
        <v>0.964657942676335</v>
      </c>
      <c r="O171" s="36" t="n">
        <f aca="false">SQRT(M171^2+N171^2)</f>
        <v>4.16455028378592</v>
      </c>
      <c r="P171" s="55" t="n">
        <f aca="false">IF(J171="","",MAX(0,J171-1.96*O171/100))</f>
        <v>0.388210280616955</v>
      </c>
      <c r="Q171" s="55" t="n">
        <f aca="false">IF(J171="","",MIN(1,J171+1.96*O171/100))</f>
        <v>0.551460651741363</v>
      </c>
      <c r="R171" s="32" t="str">
        <f aca="false">IF(L171="","",IF(ABS(L171)&lt;=O171,"Yes","No"))</f>
        <v>No</v>
      </c>
      <c r="S171" s="32" t="str">
        <f aca="false">IF(L171="","",IF(ABS(L171)&lt;=1.96*O171,"Yes","No"))</f>
        <v>Yes</v>
      </c>
      <c r="T171" s="54" t="n">
        <f aca="false">IF(D171="","",ROUND(SQRT(((D171+G171)*O171/100)^2+(J171*(D171+G171)*0.15591)^2),0))</f>
        <v>46</v>
      </c>
      <c r="U171" s="32"/>
    </row>
    <row r="172" customFormat="false" ht="15" hidden="false" customHeight="false" outlineLevel="0" collapsed="false">
      <c r="A172" s="32" t="s">
        <v>198</v>
      </c>
      <c r="B172" s="32" t="s">
        <v>329</v>
      </c>
      <c r="C172" s="32" t="s">
        <v>331</v>
      </c>
      <c r="D172" s="54" t="n">
        <v>204</v>
      </c>
      <c r="E172" s="54" t="n">
        <v>181</v>
      </c>
      <c r="F172" s="65" t="n">
        <f aca="false">IF(E172="","",D172-E172)</f>
        <v>23</v>
      </c>
      <c r="G172" s="54" t="n">
        <v>253</v>
      </c>
      <c r="H172" s="54" t="n">
        <v>287</v>
      </c>
      <c r="I172" s="65" t="n">
        <f aca="false">IF(H172="","",G172-H172)</f>
        <v>-34</v>
      </c>
      <c r="J172" s="55" t="n">
        <f aca="false">IF(OR(D172="",D172+G172=0),"",D172/(D172+G172))</f>
        <v>0.446389496717724</v>
      </c>
      <c r="K172" s="55" t="n">
        <f aca="false">IF(E172="","",E172/(E172+H172))</f>
        <v>0.386752136752137</v>
      </c>
      <c r="L172" s="66" t="n">
        <f aca="false">IF(OR(K172="",J172=""),"",(J172-K172)*100)</f>
        <v>5.96373599655875</v>
      </c>
      <c r="M172" s="36" t="n">
        <v>4.05128548979369</v>
      </c>
      <c r="N172" s="36" t="n">
        <v>0.964657942676335</v>
      </c>
      <c r="O172" s="36" t="n">
        <f aca="false">SQRT(M172^2+N172^2)</f>
        <v>4.16455028378592</v>
      </c>
      <c r="P172" s="55" t="n">
        <f aca="false">IF(J172="","",MAX(0,J172-1.96*O172/100))</f>
        <v>0.36476431115552</v>
      </c>
      <c r="Q172" s="55" t="n">
        <f aca="false">IF(J172="","",MIN(1,J172+1.96*O172/100))</f>
        <v>0.528014682279928</v>
      </c>
      <c r="R172" s="32" t="str">
        <f aca="false">IF(L172="","",IF(ABS(L172)&lt;=O172,"Yes","No"))</f>
        <v>No</v>
      </c>
      <c r="S172" s="32" t="str">
        <f aca="false">IF(L172="","",IF(ABS(L172)&lt;=1.96*O172,"Yes","No"))</f>
        <v>Yes</v>
      </c>
      <c r="T172" s="54" t="n">
        <f aca="false">IF(D172="","",ROUND(SQRT(((D172+G172)*O172/100)^2+(J172*(D172+G172)*0.15591)^2),0))</f>
        <v>37</v>
      </c>
      <c r="U172" s="32"/>
    </row>
    <row r="173" customFormat="false" ht="15" hidden="false" customHeight="false" outlineLevel="0" collapsed="false">
      <c r="A173" s="32" t="s">
        <v>198</v>
      </c>
      <c r="B173" s="32" t="s">
        <v>329</v>
      </c>
      <c r="C173" s="32" t="s">
        <v>332</v>
      </c>
      <c r="D173" s="54" t="n">
        <v>376</v>
      </c>
      <c r="E173" s="54" t="n">
        <v>350</v>
      </c>
      <c r="F173" s="65" t="n">
        <f aca="false">IF(E173="","",D173-E173)</f>
        <v>26</v>
      </c>
      <c r="G173" s="54" t="n">
        <v>477</v>
      </c>
      <c r="H173" s="54" t="n">
        <v>527</v>
      </c>
      <c r="I173" s="65" t="n">
        <f aca="false">IF(H173="","",G173-H173)</f>
        <v>-50</v>
      </c>
      <c r="J173" s="55" t="n">
        <f aca="false">IF(OR(D173="",D173+G173=0),"",D173/(D173+G173))</f>
        <v>0.440797186400938</v>
      </c>
      <c r="K173" s="55" t="n">
        <f aca="false">IF(E173="","",E173/(E173+H173))</f>
        <v>0.39908779931585</v>
      </c>
      <c r="L173" s="66" t="n">
        <f aca="false">IF(OR(K173="",J173=""),"",(J173-K173)*100)</f>
        <v>4.17093870850884</v>
      </c>
      <c r="M173" s="36" t="n">
        <v>2.67524098781084</v>
      </c>
      <c r="N173" s="36" t="n">
        <v>0.964657942676335</v>
      </c>
      <c r="O173" s="36" t="n">
        <f aca="false">SQRT(M173^2+N173^2)</f>
        <v>2.84384937878778</v>
      </c>
      <c r="P173" s="55" t="n">
        <f aca="false">IF(J173="","",MAX(0,J173-1.96*O173/100))</f>
        <v>0.385057738576697</v>
      </c>
      <c r="Q173" s="55" t="n">
        <f aca="false">IF(J173="","",MIN(1,J173+1.96*O173/100))</f>
        <v>0.496536634225178</v>
      </c>
      <c r="R173" s="32" t="str">
        <f aca="false">IF(L173="","",IF(ABS(L173)&lt;=O173,"Yes","No"))</f>
        <v>No</v>
      </c>
      <c r="S173" s="32" t="str">
        <f aca="false">IF(L173="","",IF(ABS(L173)&lt;=1.96*O173,"Yes","No"))</f>
        <v>Yes</v>
      </c>
      <c r="T173" s="54" t="n">
        <f aca="false">IF(D173="","",ROUND(SQRT(((D173+G173)*O173/100)^2+(J173*(D173+G173)*0.09175)^2),0))</f>
        <v>42</v>
      </c>
      <c r="U173" s="32"/>
    </row>
    <row r="174" customFormat="false" ht="15" hidden="false" customHeight="false" outlineLevel="0" collapsed="false">
      <c r="A174" s="32" t="s">
        <v>198</v>
      </c>
      <c r="B174" s="32" t="s">
        <v>333</v>
      </c>
      <c r="C174" s="32" t="s">
        <v>334</v>
      </c>
      <c r="D174" s="54" t="n">
        <v>1005</v>
      </c>
      <c r="E174" s="54" t="n">
        <v>899</v>
      </c>
      <c r="F174" s="65" t="n">
        <f aca="false">IF(E174="","",D174-E174)</f>
        <v>106</v>
      </c>
      <c r="G174" s="54" t="n">
        <v>850</v>
      </c>
      <c r="H174" s="54" t="n">
        <v>944</v>
      </c>
      <c r="I174" s="65" t="n">
        <f aca="false">IF(H174="","",G174-H174)</f>
        <v>-94</v>
      </c>
      <c r="J174" s="55" t="n">
        <f aca="false">IF(OR(D174="",D174+G174=0),"",D174/(D174+G174))</f>
        <v>0.54177897574124</v>
      </c>
      <c r="K174" s="55" t="n">
        <f aca="false">IF(E174="","",E174/(E174+H174))</f>
        <v>0.4877916440586</v>
      </c>
      <c r="L174" s="66" t="n">
        <f aca="false">IF(OR(K174="",J174=""),"",(J174-K174)*100)</f>
        <v>5.39873316826398</v>
      </c>
      <c r="M174" s="36" t="n">
        <v>2.38128379760647</v>
      </c>
      <c r="N174" s="36" t="n">
        <v>0.964657942676335</v>
      </c>
      <c r="O174" s="36" t="n">
        <f aca="false">SQRT(M174^2+N174^2)</f>
        <v>2.56925620970576</v>
      </c>
      <c r="P174" s="55" t="n">
        <f aca="false">IF(J174="","",MAX(0,J174-1.96*O174/100))</f>
        <v>0.491421554031007</v>
      </c>
      <c r="Q174" s="55" t="n">
        <f aca="false">IF(J174="","",MIN(1,J174+1.96*O174/100))</f>
        <v>0.592136397451473</v>
      </c>
      <c r="R174" s="32" t="str">
        <f aca="false">IF(L174="","",IF(ABS(L174)&lt;=O174,"Yes","No"))</f>
        <v>No</v>
      </c>
      <c r="S174" s="32" t="str">
        <f aca="false">IF(L174="","",IF(ABS(L174)&lt;=1.96*O174,"Yes","No"))</f>
        <v>No</v>
      </c>
      <c r="T174" s="54" t="n">
        <f aca="false">IF(D174="","",ROUND(SQRT(((D174+G174)*O174/100)^2+(J174*(D174+G174)*0.08345)^2),0))</f>
        <v>96</v>
      </c>
      <c r="U174" s="32"/>
    </row>
    <row r="175" customFormat="false" ht="15" hidden="false" customHeight="false" outlineLevel="0" collapsed="false">
      <c r="A175" s="32" t="s">
        <v>198</v>
      </c>
      <c r="B175" s="32" t="s">
        <v>333</v>
      </c>
      <c r="C175" s="32" t="s">
        <v>335</v>
      </c>
      <c r="D175" s="54" t="n">
        <v>486</v>
      </c>
      <c r="E175" s="54" t="n">
        <v>463</v>
      </c>
      <c r="F175" s="65" t="n">
        <f aca="false">IF(E175="","",D175-E175)</f>
        <v>23</v>
      </c>
      <c r="G175" s="54" t="n">
        <v>378</v>
      </c>
      <c r="H175" s="54" t="n">
        <v>438</v>
      </c>
      <c r="I175" s="65" t="n">
        <f aca="false">IF(H175="","",G175-H175)</f>
        <v>-60</v>
      </c>
      <c r="J175" s="55" t="n">
        <f aca="false">IF(OR(D175="",D175+G175=0),"",D175/(D175+G175))</f>
        <v>0.5625</v>
      </c>
      <c r="K175" s="55" t="n">
        <f aca="false">IF(E175="","",E175/(E175+H175))</f>
        <v>0.513873473917869</v>
      </c>
      <c r="L175" s="66" t="n">
        <f aca="false">IF(OR(K175="",J175=""),"",(J175-K175)*100)</f>
        <v>4.86265260821309</v>
      </c>
      <c r="M175" s="36" t="n">
        <v>2.67524098781084</v>
      </c>
      <c r="N175" s="36" t="n">
        <v>0.964657942676335</v>
      </c>
      <c r="O175" s="36" t="n">
        <f aca="false">SQRT(M175^2+N175^2)</f>
        <v>2.84384937878778</v>
      </c>
      <c r="P175" s="55" t="n">
        <f aca="false">IF(J175="","",MAX(0,J175-1.96*O175/100))</f>
        <v>0.506760552175759</v>
      </c>
      <c r="Q175" s="55" t="n">
        <f aca="false">IF(J175="","",MIN(1,J175+1.96*O175/100))</f>
        <v>0.618239447824241</v>
      </c>
      <c r="R175" s="32" t="str">
        <f aca="false">IF(L175="","",IF(ABS(L175)&lt;=O175,"Yes","No"))</f>
        <v>No</v>
      </c>
      <c r="S175" s="32" t="str">
        <f aca="false">IF(L175="","",IF(ABS(L175)&lt;=1.96*O175,"Yes","No"))</f>
        <v>Yes</v>
      </c>
      <c r="T175" s="54" t="n">
        <f aca="false">IF(D175="","",ROUND(SQRT(((D175+G175)*O175/100)^2+(J175*(D175+G175)*0.09175)^2),0))</f>
        <v>51</v>
      </c>
      <c r="U175" s="32"/>
    </row>
    <row r="176" customFormat="false" ht="15" hidden="false" customHeight="false" outlineLevel="0" collapsed="false">
      <c r="A176" s="32" t="s">
        <v>198</v>
      </c>
      <c r="B176" s="32" t="s">
        <v>333</v>
      </c>
      <c r="C176" s="32" t="s">
        <v>336</v>
      </c>
      <c r="D176" s="54" t="n">
        <v>1062</v>
      </c>
      <c r="E176" s="54" t="n">
        <v>1115</v>
      </c>
      <c r="F176" s="65" t="n">
        <f aca="false">IF(E176="","",D176-E176)</f>
        <v>-53</v>
      </c>
      <c r="G176" s="54" t="n">
        <v>811</v>
      </c>
      <c r="H176" s="54" t="n">
        <v>853</v>
      </c>
      <c r="I176" s="65" t="n">
        <f aca="false">IF(H176="","",G176-H176)</f>
        <v>-42</v>
      </c>
      <c r="J176" s="55" t="n">
        <f aca="false">IF(OR(D176="",D176+G176=0),"",D176/(D176+G176))</f>
        <v>0.567004805125467</v>
      </c>
      <c r="K176" s="55" t="n">
        <f aca="false">IF(E176="","",E176/(E176+H176))</f>
        <v>0.566565040650407</v>
      </c>
      <c r="L176" s="66" t="n">
        <f aca="false">IF(OR(K176="",J176=""),"",(J176-K176)*100)</f>
        <v>0.0439764475060667</v>
      </c>
      <c r="M176" s="36" t="n">
        <v>2.38128379760647</v>
      </c>
      <c r="N176" s="36" t="n">
        <v>0.964657942676335</v>
      </c>
      <c r="O176" s="36" t="n">
        <f aca="false">SQRT(M176^2+N176^2)</f>
        <v>2.56925620970576</v>
      </c>
      <c r="P176" s="55" t="n">
        <f aca="false">IF(J176="","",MAX(0,J176-1.96*O176/100))</f>
        <v>0.516647383415234</v>
      </c>
      <c r="Q176" s="55" t="n">
        <f aca="false">IF(J176="","",MIN(1,J176+1.96*O176/100))</f>
        <v>0.6173622268357</v>
      </c>
      <c r="R176" s="32" t="str">
        <f aca="false">IF(L176="","",IF(ABS(L176)&lt;=O176,"Yes","No"))</f>
        <v>Yes</v>
      </c>
      <c r="S176" s="32" t="str">
        <f aca="false">IF(L176="","",IF(ABS(L176)&lt;=1.96*O176,"Yes","No"))</f>
        <v>Yes</v>
      </c>
      <c r="T176" s="54" t="n">
        <f aca="false">IF(D176="","",ROUND(SQRT(((D176+G176)*O176/100)^2+(J176*(D176+G176)*0.08345)^2),0))</f>
        <v>101</v>
      </c>
      <c r="U176" s="32"/>
    </row>
    <row r="177" customFormat="false" ht="15" hidden="false" customHeight="false" outlineLevel="0" collapsed="false">
      <c r="A177" s="32" t="s">
        <v>198</v>
      </c>
      <c r="B177" s="32" t="s">
        <v>333</v>
      </c>
      <c r="C177" s="32" t="s">
        <v>337</v>
      </c>
      <c r="D177" s="54" t="n">
        <v>574</v>
      </c>
      <c r="E177" s="54" t="n">
        <v>532</v>
      </c>
      <c r="F177" s="65" t="n">
        <f aca="false">IF(E177="","",D177-E177)</f>
        <v>42</v>
      </c>
      <c r="G177" s="54" t="n">
        <v>540</v>
      </c>
      <c r="H177" s="54" t="n">
        <v>574</v>
      </c>
      <c r="I177" s="65" t="n">
        <f aca="false">IF(H177="","",G177-H177)</f>
        <v>-34</v>
      </c>
      <c r="J177" s="55" t="n">
        <f aca="false">IF(OR(D177="",D177+G177=0),"",D177/(D177+G177))</f>
        <v>0.515260323159785</v>
      </c>
      <c r="K177" s="55" t="n">
        <f aca="false">IF(E177="","",E177/(E177+H177))</f>
        <v>0.481012658227848</v>
      </c>
      <c r="L177" s="66" t="n">
        <f aca="false">IF(OR(K177="",J177=""),"",(J177-K177)*100)</f>
        <v>3.42476649319364</v>
      </c>
      <c r="M177" s="36" t="n">
        <v>2.67524098781084</v>
      </c>
      <c r="N177" s="36" t="n">
        <v>0.964657942676335</v>
      </c>
      <c r="O177" s="36" t="n">
        <f aca="false">SQRT(M177^2+N177^2)</f>
        <v>2.84384937878778</v>
      </c>
      <c r="P177" s="55" t="n">
        <f aca="false">IF(J177="","",MAX(0,J177-1.96*O177/100))</f>
        <v>0.459520875335544</v>
      </c>
      <c r="Q177" s="55" t="n">
        <f aca="false">IF(J177="","",MIN(1,J177+1.96*O177/100))</f>
        <v>0.570999770984025</v>
      </c>
      <c r="R177" s="32" t="str">
        <f aca="false">IF(L177="","",IF(ABS(L177)&lt;=O177,"Yes","No"))</f>
        <v>No</v>
      </c>
      <c r="S177" s="32" t="str">
        <f aca="false">IF(L177="","",IF(ABS(L177)&lt;=1.96*O177,"Yes","No"))</f>
        <v>Yes</v>
      </c>
      <c r="T177" s="54" t="n">
        <f aca="false">IF(D177="","",ROUND(SQRT(((D177+G177)*O177/100)^2+(J177*(D177+G177)*0.09175)^2),0))</f>
        <v>61</v>
      </c>
      <c r="U177" s="32"/>
    </row>
    <row r="178" customFormat="false" ht="15" hidden="false" customHeight="false" outlineLevel="0" collapsed="false">
      <c r="A178" s="32" t="s">
        <v>198</v>
      </c>
      <c r="B178" s="32" t="s">
        <v>333</v>
      </c>
      <c r="C178" s="32" t="s">
        <v>338</v>
      </c>
      <c r="D178" s="54" t="n">
        <v>1115</v>
      </c>
      <c r="E178" s="54" t="n">
        <v>1077</v>
      </c>
      <c r="F178" s="65" t="n">
        <f aca="false">IF(E178="","",D178-E178)</f>
        <v>38</v>
      </c>
      <c r="G178" s="54" t="n">
        <v>742</v>
      </c>
      <c r="H178" s="54" t="n">
        <v>761</v>
      </c>
      <c r="I178" s="65" t="n">
        <f aca="false">IF(H178="","",G178-H178)</f>
        <v>-19</v>
      </c>
      <c r="J178" s="55" t="n">
        <f aca="false">IF(OR(D178="",D178+G178=0),"",D178/(D178+G178))</f>
        <v>0.600430802369413</v>
      </c>
      <c r="K178" s="55" t="n">
        <f aca="false">IF(E178="","",E178/(E178+H178))</f>
        <v>0.585963003264418</v>
      </c>
      <c r="L178" s="66" t="n">
        <f aca="false">IF(OR(K178="",J178=""),"",(J178-K178)*100)</f>
        <v>1.44677991049952</v>
      </c>
      <c r="M178" s="36" t="n">
        <v>2.38128379760647</v>
      </c>
      <c r="N178" s="36" t="n">
        <v>0.964657942676335</v>
      </c>
      <c r="O178" s="36" t="n">
        <f aca="false">SQRT(M178^2+N178^2)</f>
        <v>2.56925620970576</v>
      </c>
      <c r="P178" s="55" t="n">
        <f aca="false">IF(J178="","",MAX(0,J178-1.96*O178/100))</f>
        <v>0.55007338065918</v>
      </c>
      <c r="Q178" s="55" t="n">
        <f aca="false">IF(J178="","",MIN(1,J178+1.96*O178/100))</f>
        <v>0.650788224079646</v>
      </c>
      <c r="R178" s="32" t="str">
        <f aca="false">IF(L178="","",IF(ABS(L178)&lt;=O178,"Yes","No"))</f>
        <v>Yes</v>
      </c>
      <c r="S178" s="32" t="str">
        <f aca="false">IF(L178="","",IF(ABS(L178)&lt;=1.96*O178,"Yes","No"))</f>
        <v>Yes</v>
      </c>
      <c r="T178" s="54" t="n">
        <f aca="false">IF(D178="","",ROUND(SQRT(((D178+G178)*O178/100)^2+(J178*(D178+G178)*0.08345)^2),0))</f>
        <v>105</v>
      </c>
      <c r="U178" s="32"/>
    </row>
    <row r="179" customFormat="false" ht="15" hidden="false" customHeight="false" outlineLevel="0" collapsed="false">
      <c r="A179" s="32" t="s">
        <v>198</v>
      </c>
      <c r="B179" s="32" t="s">
        <v>333</v>
      </c>
      <c r="C179" s="32" t="s">
        <v>339</v>
      </c>
      <c r="D179" s="54" t="n">
        <v>981</v>
      </c>
      <c r="E179" s="54" t="n">
        <v>964</v>
      </c>
      <c r="F179" s="65" t="n">
        <f aca="false">IF(E179="","",D179-E179)</f>
        <v>17</v>
      </c>
      <c r="G179" s="54" t="n">
        <v>650</v>
      </c>
      <c r="H179" s="54" t="n">
        <v>652</v>
      </c>
      <c r="I179" s="65" t="n">
        <f aca="false">IF(H179="","",G179-H179)</f>
        <v>-2</v>
      </c>
      <c r="J179" s="55" t="n">
        <f aca="false">IF(OR(D179="",D179+G179=0),"",D179/(D179+G179))</f>
        <v>0.601471489883507</v>
      </c>
      <c r="K179" s="55" t="n">
        <f aca="false">IF(E179="","",E179/(E179+H179))</f>
        <v>0.596534653465347</v>
      </c>
      <c r="L179" s="66" t="n">
        <f aca="false">IF(OR(K179="",J179=""),"",(J179-K179)*100)</f>
        <v>0.493683641816056</v>
      </c>
      <c r="M179" s="36" t="n">
        <v>2.38128379760647</v>
      </c>
      <c r="N179" s="36" t="n">
        <v>0.964657942676335</v>
      </c>
      <c r="O179" s="36" t="n">
        <f aca="false">SQRT(M179^2+N179^2)</f>
        <v>2.56925620970576</v>
      </c>
      <c r="P179" s="55" t="n">
        <f aca="false">IF(J179="","",MAX(0,J179-1.96*O179/100))</f>
        <v>0.551114068173274</v>
      </c>
      <c r="Q179" s="55" t="n">
        <f aca="false">IF(J179="","",MIN(1,J179+1.96*O179/100))</f>
        <v>0.65182891159374</v>
      </c>
      <c r="R179" s="32" t="str">
        <f aca="false">IF(L179="","",IF(ABS(L179)&lt;=O179,"Yes","No"))</f>
        <v>Yes</v>
      </c>
      <c r="S179" s="32" t="str">
        <f aca="false">IF(L179="","",IF(ABS(L179)&lt;=1.96*O179,"Yes","No"))</f>
        <v>Yes</v>
      </c>
      <c r="T179" s="54" t="n">
        <f aca="false">IF(D179="","",ROUND(SQRT(((D179+G179)*O179/100)^2+(J179*(D179+G179)*0.08345)^2),0))</f>
        <v>92</v>
      </c>
      <c r="U179" s="32"/>
    </row>
    <row r="180" customFormat="false" ht="15" hidden="false" customHeight="false" outlineLevel="0" collapsed="false">
      <c r="A180" s="32" t="s">
        <v>198</v>
      </c>
      <c r="B180" s="32" t="s">
        <v>333</v>
      </c>
      <c r="C180" s="32" t="s">
        <v>340</v>
      </c>
      <c r="D180" s="54" t="n">
        <v>489</v>
      </c>
      <c r="E180" s="54" t="n">
        <v>463</v>
      </c>
      <c r="F180" s="65" t="n">
        <f aca="false">IF(E180="","",D180-E180)</f>
        <v>26</v>
      </c>
      <c r="G180" s="54" t="n">
        <v>408</v>
      </c>
      <c r="H180" s="54" t="n">
        <v>426</v>
      </c>
      <c r="I180" s="65" t="n">
        <f aca="false">IF(H180="","",G180-H180)</f>
        <v>-18</v>
      </c>
      <c r="J180" s="55" t="n">
        <f aca="false">IF(OR(D180="",D180+G180=0),"",D180/(D180+G180))</f>
        <v>0.545150501672241</v>
      </c>
      <c r="K180" s="55" t="n">
        <f aca="false">IF(E180="","",E180/(E180+H180))</f>
        <v>0.520809898762655</v>
      </c>
      <c r="L180" s="66" t="n">
        <f aca="false">IF(OR(K180="",J180=""),"",(J180-K180)*100)</f>
        <v>2.43406029095861</v>
      </c>
      <c r="M180" s="36" t="n">
        <v>2.67524098781084</v>
      </c>
      <c r="N180" s="36" t="n">
        <v>0.964657942676335</v>
      </c>
      <c r="O180" s="36" t="n">
        <f aca="false">SQRT(M180^2+N180^2)</f>
        <v>2.84384937878778</v>
      </c>
      <c r="P180" s="55" t="n">
        <f aca="false">IF(J180="","",MAX(0,J180-1.96*O180/100))</f>
        <v>0.489411053848</v>
      </c>
      <c r="Q180" s="55" t="n">
        <f aca="false">IF(J180="","",MIN(1,J180+1.96*O180/100))</f>
        <v>0.600889949496481</v>
      </c>
      <c r="R180" s="32" t="str">
        <f aca="false">IF(L180="","",IF(ABS(L180)&lt;=O180,"Yes","No"))</f>
        <v>Yes</v>
      </c>
      <c r="S180" s="32" t="str">
        <f aca="false">IF(L180="","",IF(ABS(L180)&lt;=1.96*O180,"Yes","No"))</f>
        <v>Yes</v>
      </c>
      <c r="T180" s="54" t="n">
        <f aca="false">IF(D180="","",ROUND(SQRT(((D180+G180)*O180/100)^2+(J180*(D180+G180)*0.09175)^2),0))</f>
        <v>52</v>
      </c>
      <c r="U180" s="32"/>
    </row>
    <row r="181" customFormat="false" ht="15" hidden="false" customHeight="false" outlineLevel="0" collapsed="false">
      <c r="A181" s="32" t="s">
        <v>198</v>
      </c>
      <c r="B181" s="32" t="s">
        <v>333</v>
      </c>
      <c r="C181" s="32" t="s">
        <v>341</v>
      </c>
      <c r="D181" s="54" t="n">
        <v>1253</v>
      </c>
      <c r="E181" s="54" t="n">
        <v>1170</v>
      </c>
      <c r="F181" s="65" t="n">
        <f aca="false">IF(E181="","",D181-E181)</f>
        <v>83</v>
      </c>
      <c r="G181" s="54" t="n">
        <v>1121</v>
      </c>
      <c r="H181" s="54" t="n">
        <v>1217</v>
      </c>
      <c r="I181" s="65" t="n">
        <f aca="false">IF(H181="","",G181-H181)</f>
        <v>-96</v>
      </c>
      <c r="J181" s="55" t="n">
        <f aca="false">IF(OR(D181="",D181+G181=0),"",D181/(D181+G181))</f>
        <v>0.527801179443976</v>
      </c>
      <c r="K181" s="55" t="n">
        <f aca="false">IF(E181="","",E181/(E181+H181))</f>
        <v>0.490155006284039</v>
      </c>
      <c r="L181" s="66" t="n">
        <f aca="false">IF(OR(K181="",J181=""),"",(J181-K181)*100)</f>
        <v>3.76461731599379</v>
      </c>
      <c r="M181" s="36" t="n">
        <v>2.38128379760647</v>
      </c>
      <c r="N181" s="36" t="n">
        <v>0.964657942676335</v>
      </c>
      <c r="O181" s="36" t="n">
        <f aca="false">SQRT(M181^2+N181^2)</f>
        <v>2.56925620970576</v>
      </c>
      <c r="P181" s="55" t="n">
        <f aca="false">IF(J181="","",MAX(0,J181-1.96*O181/100))</f>
        <v>0.477443757733744</v>
      </c>
      <c r="Q181" s="55" t="n">
        <f aca="false">IF(J181="","",MIN(1,J181+1.96*O181/100))</f>
        <v>0.578158601154209</v>
      </c>
      <c r="R181" s="32" t="str">
        <f aca="false">IF(L181="","",IF(ABS(L181)&lt;=O181,"Yes","No"))</f>
        <v>No</v>
      </c>
      <c r="S181" s="32" t="str">
        <f aca="false">IF(L181="","",IF(ABS(L181)&lt;=1.96*O181,"Yes","No"))</f>
        <v>Yes</v>
      </c>
      <c r="T181" s="54" t="n">
        <f aca="false">IF(D181="","",ROUND(SQRT(((D181+G181)*O181/100)^2+(J181*(D181+G181)*0.08345)^2),0))</f>
        <v>121</v>
      </c>
      <c r="U181" s="32"/>
    </row>
    <row r="182" customFormat="false" ht="15" hidden="false" customHeight="false" outlineLevel="0" collapsed="false">
      <c r="A182" s="32" t="s">
        <v>198</v>
      </c>
      <c r="B182" s="32" t="s">
        <v>342</v>
      </c>
      <c r="C182" s="32" t="s">
        <v>343</v>
      </c>
      <c r="D182" s="54" t="n">
        <v>1015</v>
      </c>
      <c r="E182" s="54" t="n">
        <v>988</v>
      </c>
      <c r="F182" s="65" t="n">
        <f aca="false">IF(E182="","",D182-E182)</f>
        <v>27</v>
      </c>
      <c r="G182" s="54" t="n">
        <v>933</v>
      </c>
      <c r="H182" s="54" t="n">
        <v>975</v>
      </c>
      <c r="I182" s="65" t="n">
        <f aca="false">IF(H182="","",G182-H182)</f>
        <v>-42</v>
      </c>
      <c r="J182" s="55" t="n">
        <f aca="false">IF(OR(D182="",D182+G182=0),"",D182/(D182+G182))</f>
        <v>0.521047227926078</v>
      </c>
      <c r="K182" s="55" t="n">
        <f aca="false">IF(E182="","",E182/(E182+H182))</f>
        <v>0.503311258278146</v>
      </c>
      <c r="L182" s="66" t="n">
        <f aca="false">IF(OR(K182="",J182=""),"",(J182-K182)*100)</f>
        <v>1.77359696479323</v>
      </c>
      <c r="M182" s="36" t="n">
        <v>2.38128379760647</v>
      </c>
      <c r="N182" s="36" t="n">
        <v>0.964657942676335</v>
      </c>
      <c r="O182" s="36" t="n">
        <f aca="false">SQRT(M182^2+N182^2)</f>
        <v>2.56925620970576</v>
      </c>
      <c r="P182" s="55" t="n">
        <f aca="false">IF(J182="","",MAX(0,J182-1.96*O182/100))</f>
        <v>0.470689806215845</v>
      </c>
      <c r="Q182" s="55" t="n">
        <f aca="false">IF(J182="","",MIN(1,J182+1.96*O182/100))</f>
        <v>0.571404649636311</v>
      </c>
      <c r="R182" s="32" t="str">
        <f aca="false">IF(L182="","",IF(ABS(L182)&lt;=O182,"Yes","No"))</f>
        <v>Yes</v>
      </c>
      <c r="S182" s="32" t="str">
        <f aca="false">IF(L182="","",IF(ABS(L182)&lt;=1.96*O182,"Yes","No"))</f>
        <v>Yes</v>
      </c>
      <c r="T182" s="54" t="n">
        <f aca="false">IF(D182="","",ROUND(SQRT(((D182+G182)*O182/100)^2+(J182*(D182+G182)*0.08345)^2),0))</f>
        <v>98</v>
      </c>
      <c r="U182" s="32"/>
    </row>
    <row r="183" customFormat="false" ht="15" hidden="false" customHeight="false" outlineLevel="0" collapsed="false">
      <c r="A183" s="32" t="s">
        <v>198</v>
      </c>
      <c r="B183" s="32" t="s">
        <v>342</v>
      </c>
      <c r="C183" s="32" t="s">
        <v>344</v>
      </c>
      <c r="D183" s="54" t="n">
        <v>1338</v>
      </c>
      <c r="E183" s="54" t="n">
        <v>1279</v>
      </c>
      <c r="F183" s="65" t="n">
        <f aca="false">IF(E183="","",D183-E183)</f>
        <v>59</v>
      </c>
      <c r="G183" s="54" t="n">
        <v>1253</v>
      </c>
      <c r="H183" s="54" t="n">
        <v>1306</v>
      </c>
      <c r="I183" s="65" t="n">
        <f aca="false">IF(H183="","",G183-H183)</f>
        <v>-53</v>
      </c>
      <c r="J183" s="55" t="n">
        <f aca="false">IF(OR(D183="",D183+G183=0),"",D183/(D183+G183))</f>
        <v>0.516402933230413</v>
      </c>
      <c r="K183" s="55" t="n">
        <f aca="false">IF(E183="","",E183/(E183+H183))</f>
        <v>0.494777562862669</v>
      </c>
      <c r="L183" s="66" t="n">
        <f aca="false">IF(OR(K183="",J183=""),"",(J183-K183)*100)</f>
        <v>2.16253703677438</v>
      </c>
      <c r="M183" s="36" t="n">
        <v>2.38128379760647</v>
      </c>
      <c r="N183" s="36" t="n">
        <v>0.964657942676335</v>
      </c>
      <c r="O183" s="36" t="n">
        <f aca="false">SQRT(M183^2+N183^2)</f>
        <v>2.56925620970576</v>
      </c>
      <c r="P183" s="55" t="n">
        <f aca="false">IF(J183="","",MAX(0,J183-1.96*O183/100))</f>
        <v>0.46604551152018</v>
      </c>
      <c r="Q183" s="55" t="n">
        <f aca="false">IF(J183="","",MIN(1,J183+1.96*O183/100))</f>
        <v>0.566760354940646</v>
      </c>
      <c r="R183" s="32" t="str">
        <f aca="false">IF(L183="","",IF(ABS(L183)&lt;=O183,"Yes","No"))</f>
        <v>Yes</v>
      </c>
      <c r="S183" s="32" t="str">
        <f aca="false">IF(L183="","",IF(ABS(L183)&lt;=1.96*O183,"Yes","No"))</f>
        <v>Yes</v>
      </c>
      <c r="T183" s="54" t="n">
        <f aca="false">IF(D183="","",ROUND(SQRT(((D183+G183)*O183/100)^2+(J183*(D183+G183)*0.08345)^2),0))</f>
        <v>130</v>
      </c>
      <c r="U183" s="32"/>
    </row>
    <row r="184" customFormat="false" ht="15" hidden="false" customHeight="false" outlineLevel="0" collapsed="false">
      <c r="A184" s="32" t="s">
        <v>198</v>
      </c>
      <c r="B184" s="32" t="s">
        <v>342</v>
      </c>
      <c r="C184" s="32" t="s">
        <v>345</v>
      </c>
      <c r="D184" s="54" t="n">
        <v>819</v>
      </c>
      <c r="E184" s="54" t="n">
        <v>778</v>
      </c>
      <c r="F184" s="65" t="n">
        <f aca="false">IF(E184="","",D184-E184)</f>
        <v>41</v>
      </c>
      <c r="G184" s="54" t="n">
        <v>794</v>
      </c>
      <c r="H184" s="54" t="n">
        <v>875</v>
      </c>
      <c r="I184" s="65" t="n">
        <f aca="false">IF(H184="","",G184-H184)</f>
        <v>-81</v>
      </c>
      <c r="J184" s="55" t="n">
        <f aca="false">IF(OR(D184="",D184+G184=0),"",D184/(D184+G184))</f>
        <v>0.507749535027898</v>
      </c>
      <c r="K184" s="55" t="n">
        <f aca="false">IF(E184="","",E184/(E184+H184))</f>
        <v>0.470659407138536</v>
      </c>
      <c r="L184" s="66" t="n">
        <f aca="false">IF(OR(K184="",J184=""),"",(J184-K184)*100)</f>
        <v>3.70901278893623</v>
      </c>
      <c r="M184" s="36" t="n">
        <v>2.38128379760647</v>
      </c>
      <c r="N184" s="36" t="n">
        <v>0.964657942676335</v>
      </c>
      <c r="O184" s="36" t="n">
        <f aca="false">SQRT(M184^2+N184^2)</f>
        <v>2.56925620970576</v>
      </c>
      <c r="P184" s="55" t="n">
        <f aca="false">IF(J184="","",MAX(0,J184-1.96*O184/100))</f>
        <v>0.457392113317665</v>
      </c>
      <c r="Q184" s="55" t="n">
        <f aca="false">IF(J184="","",MIN(1,J184+1.96*O184/100))</f>
        <v>0.558106956738131</v>
      </c>
      <c r="R184" s="32" t="str">
        <f aca="false">IF(L184="","",IF(ABS(L184)&lt;=O184,"Yes","No"))</f>
        <v>No</v>
      </c>
      <c r="S184" s="32" t="str">
        <f aca="false">IF(L184="","",IF(ABS(L184)&lt;=1.96*O184,"Yes","No"))</f>
        <v>Yes</v>
      </c>
      <c r="T184" s="54" t="n">
        <f aca="false">IF(D184="","",ROUND(SQRT(((D184+G184)*O184/100)^2+(J184*(D184+G184)*0.08345)^2),0))</f>
        <v>80</v>
      </c>
      <c r="U184" s="32"/>
    </row>
    <row r="185" customFormat="false" ht="15" hidden="false" customHeight="false" outlineLevel="0" collapsed="false">
      <c r="A185" s="32" t="s">
        <v>198</v>
      </c>
      <c r="B185" s="32" t="s">
        <v>342</v>
      </c>
      <c r="C185" s="32" t="s">
        <v>346</v>
      </c>
      <c r="D185" s="54" t="n">
        <v>619</v>
      </c>
      <c r="E185" s="54" t="n">
        <v>625</v>
      </c>
      <c r="F185" s="65" t="n">
        <f aca="false">IF(E185="","",D185-E185)</f>
        <v>-6</v>
      </c>
      <c r="G185" s="54" t="n">
        <v>451</v>
      </c>
      <c r="H185" s="54" t="n">
        <v>456</v>
      </c>
      <c r="I185" s="65" t="n">
        <f aca="false">IF(H185="","",G185-H185)</f>
        <v>-5</v>
      </c>
      <c r="J185" s="55" t="n">
        <f aca="false">IF(OR(D185="",D185+G185=0),"",D185/(D185+G185))</f>
        <v>0.578504672897196</v>
      </c>
      <c r="K185" s="55" t="n">
        <f aca="false">IF(E185="","",E185/(E185+H185))</f>
        <v>0.578168362627197</v>
      </c>
      <c r="L185" s="66" t="n">
        <f aca="false">IF(OR(K185="",J185=""),"",(J185-K185)*100)</f>
        <v>0.0336310269999252</v>
      </c>
      <c r="M185" s="36" t="n">
        <v>2.67524098781084</v>
      </c>
      <c r="N185" s="36" t="n">
        <v>0.964657942676335</v>
      </c>
      <c r="O185" s="36" t="n">
        <f aca="false">SQRT(M185^2+N185^2)</f>
        <v>2.84384937878778</v>
      </c>
      <c r="P185" s="55" t="n">
        <f aca="false">IF(J185="","",MAX(0,J185-1.96*O185/100))</f>
        <v>0.522765225072956</v>
      </c>
      <c r="Q185" s="55" t="n">
        <f aca="false">IF(J185="","",MIN(1,J185+1.96*O185/100))</f>
        <v>0.634244120721437</v>
      </c>
      <c r="R185" s="32" t="str">
        <f aca="false">IF(L185="","",IF(ABS(L185)&lt;=O185,"Yes","No"))</f>
        <v>Yes</v>
      </c>
      <c r="S185" s="32" t="str">
        <f aca="false">IF(L185="","",IF(ABS(L185)&lt;=1.96*O185,"Yes","No"))</f>
        <v>Yes</v>
      </c>
      <c r="T185" s="54" t="n">
        <f aca="false">IF(D185="","",ROUND(SQRT(((D185+G185)*O185/100)^2+(J185*(D185+G185)*0.09175)^2),0))</f>
        <v>64</v>
      </c>
      <c r="U185" s="32"/>
    </row>
    <row r="186" customFormat="false" ht="15" hidden="false" customHeight="false" outlineLevel="0" collapsed="false">
      <c r="A186" s="32" t="s">
        <v>198</v>
      </c>
      <c r="B186" s="32" t="s">
        <v>342</v>
      </c>
      <c r="C186" s="32" t="s">
        <v>347</v>
      </c>
      <c r="D186" s="54" t="n">
        <v>1675</v>
      </c>
      <c r="E186" s="54" t="n">
        <v>1741</v>
      </c>
      <c r="F186" s="65" t="n">
        <f aca="false">IF(E186="","",D186-E186)</f>
        <v>-66</v>
      </c>
      <c r="G186" s="54" t="n">
        <v>1509</v>
      </c>
      <c r="H186" s="54" t="n">
        <v>1574</v>
      </c>
      <c r="I186" s="65" t="n">
        <f aca="false">IF(H186="","",G186-H186)</f>
        <v>-65</v>
      </c>
      <c r="J186" s="55" t="n">
        <f aca="false">IF(OR(D186="",D186+G186=0),"",D186/(D186+G186))</f>
        <v>0.52606783919598</v>
      </c>
      <c r="K186" s="55" t="n">
        <f aca="false">IF(E186="","",E186/(E186+H186))</f>
        <v>0.525188536953243</v>
      </c>
      <c r="L186" s="66" t="n">
        <f aca="false">IF(OR(K186="",J186=""),"",(J186-K186)*100)</f>
        <v>0.0879302242737023</v>
      </c>
      <c r="M186" s="36" t="n">
        <v>2.38128379760647</v>
      </c>
      <c r="N186" s="36" t="n">
        <v>0.964657942676335</v>
      </c>
      <c r="O186" s="36" t="n">
        <f aca="false">SQRT(M186^2+N186^2)</f>
        <v>2.56925620970576</v>
      </c>
      <c r="P186" s="55" t="n">
        <f aca="false">IF(J186="","",MAX(0,J186-1.96*O186/100))</f>
        <v>0.475710417485747</v>
      </c>
      <c r="Q186" s="55" t="n">
        <f aca="false">IF(J186="","",MIN(1,J186+1.96*O186/100))</f>
        <v>0.576425260906213</v>
      </c>
      <c r="R186" s="32" t="str">
        <f aca="false">IF(L186="","",IF(ABS(L186)&lt;=O186,"Yes","No"))</f>
        <v>Yes</v>
      </c>
      <c r="S186" s="32" t="str">
        <f aca="false">IF(L186="","",IF(ABS(L186)&lt;=1.96*O186,"Yes","No"))</f>
        <v>Yes</v>
      </c>
      <c r="T186" s="54" t="n">
        <f aca="false">IF(D186="","",ROUND(SQRT(((D186+G186)*O186/100)^2+(J186*(D186+G186)*0.08345)^2),0))</f>
        <v>162</v>
      </c>
      <c r="U186" s="32"/>
    </row>
    <row r="187" customFormat="false" ht="15" hidden="false" customHeight="false" outlineLevel="0" collapsed="false">
      <c r="A187" s="32" t="s">
        <v>198</v>
      </c>
      <c r="B187" s="32" t="s">
        <v>342</v>
      </c>
      <c r="C187" s="32" t="s">
        <v>348</v>
      </c>
      <c r="D187" s="54" t="n">
        <v>699</v>
      </c>
      <c r="E187" s="54" t="n">
        <v>715</v>
      </c>
      <c r="F187" s="65" t="n">
        <f aca="false">IF(E187="","",D187-E187)</f>
        <v>-16</v>
      </c>
      <c r="G187" s="54" t="n">
        <v>549</v>
      </c>
      <c r="H187" s="54" t="n">
        <v>569</v>
      </c>
      <c r="I187" s="65" t="n">
        <f aca="false">IF(H187="","",G187-H187)</f>
        <v>-20</v>
      </c>
      <c r="J187" s="55" t="n">
        <f aca="false">IF(OR(D187="",D187+G187=0),"",D187/(D187+G187))</f>
        <v>0.560096153846154</v>
      </c>
      <c r="K187" s="55" t="n">
        <f aca="false">IF(E187="","",E187/(E187+H187))</f>
        <v>0.556853582554517</v>
      </c>
      <c r="L187" s="66" t="n">
        <f aca="false">IF(OR(K187="",J187=""),"",(J187-K187)*100)</f>
        <v>0.324257129163674</v>
      </c>
      <c r="M187" s="36" t="n">
        <v>2.38128379760647</v>
      </c>
      <c r="N187" s="36" t="n">
        <v>0.964657942676335</v>
      </c>
      <c r="O187" s="36" t="n">
        <f aca="false">SQRT(M187^2+N187^2)</f>
        <v>2.56925620970576</v>
      </c>
      <c r="P187" s="55" t="n">
        <f aca="false">IF(J187="","",MAX(0,J187-1.96*O187/100))</f>
        <v>0.509738732135921</v>
      </c>
      <c r="Q187" s="55" t="n">
        <f aca="false">IF(J187="","",MIN(1,J187+1.96*O187/100))</f>
        <v>0.610453575556387</v>
      </c>
      <c r="R187" s="32" t="str">
        <f aca="false">IF(L187="","",IF(ABS(L187)&lt;=O187,"Yes","No"))</f>
        <v>Yes</v>
      </c>
      <c r="S187" s="32" t="str">
        <f aca="false">IF(L187="","",IF(ABS(L187)&lt;=1.96*O187,"Yes","No"))</f>
        <v>Yes</v>
      </c>
      <c r="T187" s="54" t="n">
        <f aca="false">IF(D187="","",ROUND(SQRT(((D187+G187)*O187/100)^2+(J187*(D187+G187)*0.08345)^2),0))</f>
        <v>67</v>
      </c>
      <c r="U187" s="32"/>
    </row>
    <row r="188" customFormat="false" ht="15" hidden="false" customHeight="false" outlineLevel="0" collapsed="false">
      <c r="A188" s="32" t="s">
        <v>198</v>
      </c>
      <c r="B188" s="32" t="s">
        <v>342</v>
      </c>
      <c r="C188" s="32" t="s">
        <v>349</v>
      </c>
      <c r="D188" s="54" t="n">
        <v>704</v>
      </c>
      <c r="E188" s="54" t="n">
        <v>685</v>
      </c>
      <c r="F188" s="65" t="n">
        <f aca="false">IF(E188="","",D188-E188)</f>
        <v>19</v>
      </c>
      <c r="G188" s="54" t="n">
        <v>571</v>
      </c>
      <c r="H188" s="54" t="n">
        <v>645</v>
      </c>
      <c r="I188" s="65" t="n">
        <f aca="false">IF(H188="","",G188-H188)</f>
        <v>-74</v>
      </c>
      <c r="J188" s="55" t="n">
        <f aca="false">IF(OR(D188="",D188+G188=0),"",D188/(D188+G188))</f>
        <v>0.552156862745098</v>
      </c>
      <c r="K188" s="55" t="n">
        <f aca="false">IF(E188="","",E188/(E188+H188))</f>
        <v>0.515037593984962</v>
      </c>
      <c r="L188" s="66" t="n">
        <f aca="false">IF(OR(K188="",J188=""),"",(J188-K188)*100)</f>
        <v>3.71192687601356</v>
      </c>
      <c r="M188" s="36" t="n">
        <v>2.38128379760647</v>
      </c>
      <c r="N188" s="36" t="n">
        <v>0.964657942676335</v>
      </c>
      <c r="O188" s="36" t="n">
        <f aca="false">SQRT(M188^2+N188^2)</f>
        <v>2.56925620970576</v>
      </c>
      <c r="P188" s="55" t="n">
        <f aca="false">IF(J188="","",MAX(0,J188-1.96*O188/100))</f>
        <v>0.501799441034865</v>
      </c>
      <c r="Q188" s="55" t="n">
        <f aca="false">IF(J188="","",MIN(1,J188+1.96*O188/100))</f>
        <v>0.602514284455331</v>
      </c>
      <c r="R188" s="32" t="str">
        <f aca="false">IF(L188="","",IF(ABS(L188)&lt;=O188,"Yes","No"))</f>
        <v>No</v>
      </c>
      <c r="S188" s="32" t="str">
        <f aca="false">IF(L188="","",IF(ABS(L188)&lt;=1.96*O188,"Yes","No"))</f>
        <v>Yes</v>
      </c>
      <c r="T188" s="54" t="n">
        <f aca="false">IF(D188="","",ROUND(SQRT(((D188+G188)*O188/100)^2+(J188*(D188+G188)*0.08345)^2),0))</f>
        <v>67</v>
      </c>
      <c r="U188" s="32"/>
    </row>
    <row r="189" customFormat="false" ht="15" hidden="false" customHeight="false" outlineLevel="0" collapsed="false">
      <c r="A189" s="32" t="s">
        <v>198</v>
      </c>
      <c r="B189" s="32" t="s">
        <v>342</v>
      </c>
      <c r="C189" s="32" t="s">
        <v>350</v>
      </c>
      <c r="D189" s="54" t="n">
        <v>694</v>
      </c>
      <c r="E189" s="54" t="n">
        <v>708</v>
      </c>
      <c r="F189" s="65" t="n">
        <f aca="false">IF(E189="","",D189-E189)</f>
        <v>-14</v>
      </c>
      <c r="G189" s="54" t="n">
        <v>585</v>
      </c>
      <c r="H189" s="54" t="n">
        <v>630</v>
      </c>
      <c r="I189" s="65" t="n">
        <f aca="false">IF(H189="","",G189-H189)</f>
        <v>-45</v>
      </c>
      <c r="J189" s="55" t="n">
        <f aca="false">IF(OR(D189="",D189+G189=0),"",D189/(D189+G189))</f>
        <v>0.5426114151681</v>
      </c>
      <c r="K189" s="55" t="n">
        <f aca="false">IF(E189="","",E189/(E189+H189))</f>
        <v>0.52914798206278</v>
      </c>
      <c r="L189" s="66" t="n">
        <f aca="false">IF(OR(K189="",J189=""),"",(J189-K189)*100)</f>
        <v>1.34634331053198</v>
      </c>
      <c r="M189" s="36" t="n">
        <v>2.38128379760647</v>
      </c>
      <c r="N189" s="36" t="n">
        <v>0.964657942676335</v>
      </c>
      <c r="O189" s="36" t="n">
        <f aca="false">SQRT(M189^2+N189^2)</f>
        <v>2.56925620970576</v>
      </c>
      <c r="P189" s="55" t="n">
        <f aca="false">IF(J189="","",MAX(0,J189-1.96*O189/100))</f>
        <v>0.492253993457867</v>
      </c>
      <c r="Q189" s="55" t="n">
        <f aca="false">IF(J189="","",MIN(1,J189+1.96*O189/100))</f>
        <v>0.592968836878333</v>
      </c>
      <c r="R189" s="32" t="str">
        <f aca="false">IF(L189="","",IF(ABS(L189)&lt;=O189,"Yes","No"))</f>
        <v>Yes</v>
      </c>
      <c r="S189" s="32" t="str">
        <f aca="false">IF(L189="","",IF(ABS(L189)&lt;=1.96*O189,"Yes","No"))</f>
        <v>Yes</v>
      </c>
      <c r="T189" s="54" t="n">
        <f aca="false">IF(D189="","",ROUND(SQRT(((D189+G189)*O189/100)^2+(J189*(D189+G189)*0.08345)^2),0))</f>
        <v>67</v>
      </c>
      <c r="U189" s="32"/>
    </row>
    <row r="190" customFormat="false" ht="15" hidden="false" customHeight="false" outlineLevel="0" collapsed="false">
      <c r="A190" s="32" t="s">
        <v>198</v>
      </c>
      <c r="B190" s="32" t="s">
        <v>351</v>
      </c>
      <c r="C190" s="32" t="s">
        <v>352</v>
      </c>
      <c r="D190" s="54" t="n">
        <v>1374</v>
      </c>
      <c r="E190" s="54" t="n">
        <v>1317</v>
      </c>
      <c r="F190" s="65" t="n">
        <f aca="false">IF(E190="","",D190-E190)</f>
        <v>57</v>
      </c>
      <c r="G190" s="54" t="n">
        <v>1491</v>
      </c>
      <c r="H190" s="54" t="n">
        <v>1544</v>
      </c>
      <c r="I190" s="65" t="n">
        <f aca="false">IF(H190="","",G190-H190)</f>
        <v>-53</v>
      </c>
      <c r="J190" s="55" t="n">
        <f aca="false">IF(OR(D190="",D190+G190=0),"",D190/(D190+G190))</f>
        <v>0.479581151832461</v>
      </c>
      <c r="K190" s="55" t="n">
        <f aca="false">IF(E190="","",E190/(E190+H190))</f>
        <v>0.460328556448794</v>
      </c>
      <c r="L190" s="66" t="n">
        <f aca="false">IF(OR(K190="",J190=""),"",(J190-K190)*100)</f>
        <v>1.92525953836666</v>
      </c>
      <c r="M190" s="36" t="n">
        <v>2.38128379760647</v>
      </c>
      <c r="N190" s="36" t="n">
        <v>0.964657942676335</v>
      </c>
      <c r="O190" s="36" t="n">
        <f aca="false">SQRT(M190^2+N190^2)</f>
        <v>2.56925620970576</v>
      </c>
      <c r="P190" s="55" t="n">
        <f aca="false">IF(J190="","",MAX(0,J190-1.96*O190/100))</f>
        <v>0.429223730122228</v>
      </c>
      <c r="Q190" s="55" t="n">
        <f aca="false">IF(J190="","",MIN(1,J190+1.96*O190/100))</f>
        <v>0.529938573542694</v>
      </c>
      <c r="R190" s="32" t="str">
        <f aca="false">IF(L190="","",IF(ABS(L190)&lt;=O190,"Yes","No"))</f>
        <v>Yes</v>
      </c>
      <c r="S190" s="32" t="str">
        <f aca="false">IF(L190="","",IF(ABS(L190)&lt;=1.96*O190,"Yes","No"))</f>
        <v>Yes</v>
      </c>
      <c r="T190" s="54" t="n">
        <f aca="false">IF(D190="","",ROUND(SQRT(((D190+G190)*O190/100)^2+(J190*(D190+G190)*0.08345)^2),0))</f>
        <v>136</v>
      </c>
      <c r="U190" s="32"/>
    </row>
    <row r="191" customFormat="false" ht="15" hidden="false" customHeight="false" outlineLevel="0" collapsed="false">
      <c r="A191" s="32" t="s">
        <v>198</v>
      </c>
      <c r="B191" s="32" t="s">
        <v>351</v>
      </c>
      <c r="C191" s="32" t="s">
        <v>353</v>
      </c>
      <c r="D191" s="54" t="n">
        <v>994</v>
      </c>
      <c r="E191" s="54" t="n">
        <v>909</v>
      </c>
      <c r="F191" s="65" t="n">
        <f aca="false">IF(E191="","",D191-E191)</f>
        <v>85</v>
      </c>
      <c r="G191" s="54" t="n">
        <v>1377</v>
      </c>
      <c r="H191" s="54" t="n">
        <v>1417</v>
      </c>
      <c r="I191" s="65" t="n">
        <f aca="false">IF(H191="","",G191-H191)</f>
        <v>-40</v>
      </c>
      <c r="J191" s="55" t="n">
        <f aca="false">IF(OR(D191="",D191+G191=0),"",D191/(D191+G191))</f>
        <v>0.419232391396035</v>
      </c>
      <c r="K191" s="55" t="n">
        <f aca="false">IF(E191="","",E191/(E191+H191))</f>
        <v>0.390799656061909</v>
      </c>
      <c r="L191" s="66" t="n">
        <f aca="false">IF(OR(K191="",J191=""),"",(J191-K191)*100)</f>
        <v>2.84327353341265</v>
      </c>
      <c r="M191" s="36" t="n">
        <v>2.38128379760647</v>
      </c>
      <c r="N191" s="36" t="n">
        <v>0.964657942676335</v>
      </c>
      <c r="O191" s="36" t="n">
        <f aca="false">SQRT(M191^2+N191^2)</f>
        <v>2.56925620970576</v>
      </c>
      <c r="P191" s="55" t="n">
        <f aca="false">IF(J191="","",MAX(0,J191-1.96*O191/100))</f>
        <v>0.368874969685802</v>
      </c>
      <c r="Q191" s="55" t="n">
        <f aca="false">IF(J191="","",MIN(1,J191+1.96*O191/100))</f>
        <v>0.469589813106268</v>
      </c>
      <c r="R191" s="32" t="str">
        <f aca="false">IF(L191="","",IF(ABS(L191)&lt;=O191,"Yes","No"))</f>
        <v>No</v>
      </c>
      <c r="S191" s="32" t="str">
        <f aca="false">IF(L191="","",IF(ABS(L191)&lt;=1.96*O191,"Yes","No"))</f>
        <v>Yes</v>
      </c>
      <c r="T191" s="54" t="n">
        <f aca="false">IF(D191="","",ROUND(SQRT(((D191+G191)*O191/100)^2+(J191*(D191+G191)*0.08345)^2),0))</f>
        <v>103</v>
      </c>
      <c r="U191" s="32"/>
    </row>
    <row r="192" customFormat="false" ht="15" hidden="false" customHeight="false" outlineLevel="0" collapsed="false">
      <c r="A192" s="32" t="s">
        <v>198</v>
      </c>
      <c r="B192" s="32" t="s">
        <v>354</v>
      </c>
      <c r="C192" s="32" t="s">
        <v>355</v>
      </c>
      <c r="D192" s="54" t="n">
        <v>1031</v>
      </c>
      <c r="E192" s="54" t="n">
        <v>969</v>
      </c>
      <c r="F192" s="65" t="n">
        <f aca="false">IF(E192="","",D192-E192)</f>
        <v>62</v>
      </c>
      <c r="G192" s="54" t="n">
        <v>1031</v>
      </c>
      <c r="H192" s="54" t="n">
        <v>1077</v>
      </c>
      <c r="I192" s="65" t="n">
        <f aca="false">IF(H192="","",G192-H192)</f>
        <v>-46</v>
      </c>
      <c r="J192" s="55" t="n">
        <f aca="false">IF(OR(D192="",D192+G192=0),"",D192/(D192+G192))</f>
        <v>0.5</v>
      </c>
      <c r="K192" s="55" t="n">
        <f aca="false">IF(E192="","",E192/(E192+H192))</f>
        <v>0.473607038123167</v>
      </c>
      <c r="L192" s="66" t="n">
        <f aca="false">IF(OR(K192="",J192=""),"",(J192-K192)*100)</f>
        <v>2.63929618768328</v>
      </c>
      <c r="M192" s="36" t="n">
        <v>2.38128379760647</v>
      </c>
      <c r="N192" s="36" t="n">
        <v>0.964657942676335</v>
      </c>
      <c r="O192" s="36" t="n">
        <f aca="false">SQRT(M192^2+N192^2)</f>
        <v>2.56925620970576</v>
      </c>
      <c r="P192" s="55" t="n">
        <f aca="false">IF(J192="","",MAX(0,J192-1.96*O192/100))</f>
        <v>0.449642578289767</v>
      </c>
      <c r="Q192" s="55" t="n">
        <f aca="false">IF(J192="","",MIN(1,J192+1.96*O192/100))</f>
        <v>0.550357421710233</v>
      </c>
      <c r="R192" s="32" t="str">
        <f aca="false">IF(L192="","",IF(ABS(L192)&lt;=O192,"Yes","No"))</f>
        <v>No</v>
      </c>
      <c r="S192" s="32" t="str">
        <f aca="false">IF(L192="","",IF(ABS(L192)&lt;=1.96*O192,"Yes","No"))</f>
        <v>Yes</v>
      </c>
      <c r="T192" s="54" t="n">
        <f aca="false">IF(D192="","",ROUND(SQRT(((D192+G192)*O192/100)^2+(J192*(D192+G192)*0.08345)^2),0))</f>
        <v>101</v>
      </c>
      <c r="U192" s="32"/>
    </row>
    <row r="193" customFormat="false" ht="15" hidden="false" customHeight="false" outlineLevel="0" collapsed="false">
      <c r="A193" s="32" t="s">
        <v>198</v>
      </c>
      <c r="B193" s="32" t="s">
        <v>354</v>
      </c>
      <c r="C193" s="32" t="s">
        <v>356</v>
      </c>
      <c r="D193" s="54" t="n">
        <v>710</v>
      </c>
      <c r="E193" s="54" t="n">
        <v>635</v>
      </c>
      <c r="F193" s="65" t="n">
        <f aca="false">IF(E193="","",D193-E193)</f>
        <v>75</v>
      </c>
      <c r="G193" s="54" t="n">
        <v>774</v>
      </c>
      <c r="H193" s="54" t="n">
        <v>829</v>
      </c>
      <c r="I193" s="65" t="n">
        <f aca="false">IF(H193="","",G193-H193)</f>
        <v>-55</v>
      </c>
      <c r="J193" s="55" t="n">
        <f aca="false">IF(OR(D193="",D193+G193=0),"",D193/(D193+G193))</f>
        <v>0.478436657681941</v>
      </c>
      <c r="K193" s="55" t="n">
        <f aca="false">IF(E193="","",E193/(E193+H193))</f>
        <v>0.433743169398907</v>
      </c>
      <c r="L193" s="66" t="n">
        <f aca="false">IF(OR(K193="",J193=""),"",(J193-K193)*100)</f>
        <v>4.46934882830336</v>
      </c>
      <c r="M193" s="36" t="n">
        <v>2.38128379760647</v>
      </c>
      <c r="N193" s="36" t="n">
        <v>0.964657942676335</v>
      </c>
      <c r="O193" s="36" t="n">
        <f aca="false">SQRT(M193^2+N193^2)</f>
        <v>2.56925620970576</v>
      </c>
      <c r="P193" s="55" t="n">
        <f aca="false">IF(J193="","",MAX(0,J193-1.96*O193/100))</f>
        <v>0.428079235971708</v>
      </c>
      <c r="Q193" s="55" t="n">
        <f aca="false">IF(J193="","",MIN(1,J193+1.96*O193/100))</f>
        <v>0.528794079392174</v>
      </c>
      <c r="R193" s="32" t="str">
        <f aca="false">IF(L193="","",IF(ABS(L193)&lt;=O193,"Yes","No"))</f>
        <v>No</v>
      </c>
      <c r="S193" s="32" t="str">
        <f aca="false">IF(L193="","",IF(ABS(L193)&lt;=1.96*O193,"Yes","No"))</f>
        <v>Yes</v>
      </c>
      <c r="T193" s="54" t="n">
        <f aca="false">IF(D193="","",ROUND(SQRT(((D193+G193)*O193/100)^2+(J193*(D193+G193)*0.08345)^2),0))</f>
        <v>70</v>
      </c>
      <c r="U193" s="32"/>
    </row>
    <row r="194" customFormat="false" ht="15" hidden="false" customHeight="false" outlineLevel="0" collapsed="false">
      <c r="A194" s="32" t="s">
        <v>198</v>
      </c>
      <c r="B194" s="32" t="s">
        <v>354</v>
      </c>
      <c r="C194" s="32" t="s">
        <v>357</v>
      </c>
      <c r="D194" s="54" t="n">
        <v>545</v>
      </c>
      <c r="E194" s="54" t="n">
        <v>512</v>
      </c>
      <c r="F194" s="65" t="n">
        <f aca="false">IF(E194="","",D194-E194)</f>
        <v>33</v>
      </c>
      <c r="G194" s="54" t="n">
        <v>583</v>
      </c>
      <c r="H194" s="54" t="n">
        <v>586</v>
      </c>
      <c r="I194" s="65" t="n">
        <f aca="false">IF(H194="","",G194-H194)</f>
        <v>-3</v>
      </c>
      <c r="J194" s="55" t="n">
        <f aca="false">IF(OR(D194="",D194+G194=0),"",D194/(D194+G194))</f>
        <v>0.483156028368794</v>
      </c>
      <c r="K194" s="55" t="n">
        <f aca="false">IF(E194="","",E194/(E194+H194))</f>
        <v>0.466302367941712</v>
      </c>
      <c r="L194" s="66" t="n">
        <f aca="false">IF(OR(K194="",J194=""),"",(J194-K194)*100)</f>
        <v>1.68536604270821</v>
      </c>
      <c r="M194" s="36" t="n">
        <v>2.67524098781084</v>
      </c>
      <c r="N194" s="36" t="n">
        <v>0.964657942676335</v>
      </c>
      <c r="O194" s="36" t="n">
        <f aca="false">SQRT(M194^2+N194^2)</f>
        <v>2.84384937878778</v>
      </c>
      <c r="P194" s="55" t="n">
        <f aca="false">IF(J194="","",MAX(0,J194-1.96*O194/100))</f>
        <v>0.427416580544554</v>
      </c>
      <c r="Q194" s="55" t="n">
        <f aca="false">IF(J194="","",MIN(1,J194+1.96*O194/100))</f>
        <v>0.538895476193035</v>
      </c>
      <c r="R194" s="32" t="str">
        <f aca="false">IF(L194="","",IF(ABS(L194)&lt;=O194,"Yes","No"))</f>
        <v>Yes</v>
      </c>
      <c r="S194" s="32" t="str">
        <f aca="false">IF(L194="","",IF(ABS(L194)&lt;=1.96*O194,"Yes","No"))</f>
        <v>Yes</v>
      </c>
      <c r="T194" s="54" t="n">
        <f aca="false">IF(D194="","",ROUND(SQRT(((D194+G194)*O194/100)^2+(J194*(D194+G194)*0.09175)^2),0))</f>
        <v>59</v>
      </c>
      <c r="U194" s="32"/>
    </row>
    <row r="195" customFormat="false" ht="15" hidden="false" customHeight="false" outlineLevel="0" collapsed="false">
      <c r="A195" s="32" t="s">
        <v>198</v>
      </c>
      <c r="B195" s="32" t="s">
        <v>354</v>
      </c>
      <c r="C195" s="32" t="s">
        <v>358</v>
      </c>
      <c r="D195" s="54" t="n">
        <v>1529</v>
      </c>
      <c r="E195" s="54" t="n">
        <v>1467</v>
      </c>
      <c r="F195" s="65" t="n">
        <f aca="false">IF(E195="","",D195-E195)</f>
        <v>62</v>
      </c>
      <c r="G195" s="54" t="n">
        <v>1643</v>
      </c>
      <c r="H195" s="54" t="n">
        <v>1737</v>
      </c>
      <c r="I195" s="65" t="n">
        <f aca="false">IF(H195="","",G195-H195)</f>
        <v>-94</v>
      </c>
      <c r="J195" s="55" t="n">
        <f aca="false">IF(OR(D195="",D195+G195=0),"",D195/(D195+G195))</f>
        <v>0.48203026481715</v>
      </c>
      <c r="K195" s="55" t="n">
        <f aca="false">IF(E195="","",E195/(E195+H195))</f>
        <v>0.457865168539326</v>
      </c>
      <c r="L195" s="66" t="n">
        <f aca="false">IF(OR(K195="",J195=""),"",(J195-K195)*100)</f>
        <v>2.41650962778242</v>
      </c>
      <c r="M195" s="36" t="n">
        <v>2.38128379760647</v>
      </c>
      <c r="N195" s="36" t="n">
        <v>0.964657942676335</v>
      </c>
      <c r="O195" s="36" t="n">
        <f aca="false">SQRT(M195^2+N195^2)</f>
        <v>2.56925620970576</v>
      </c>
      <c r="P195" s="55" t="n">
        <f aca="false">IF(J195="","",MAX(0,J195-1.96*O195/100))</f>
        <v>0.431672843106917</v>
      </c>
      <c r="Q195" s="55" t="n">
        <f aca="false">IF(J195="","",MIN(1,J195+1.96*O195/100))</f>
        <v>0.532387686527383</v>
      </c>
      <c r="R195" s="32" t="str">
        <f aca="false">IF(L195="","",IF(ABS(L195)&lt;=O195,"Yes","No"))</f>
        <v>Yes</v>
      </c>
      <c r="S195" s="32" t="str">
        <f aca="false">IF(L195="","",IF(ABS(L195)&lt;=1.96*O195,"Yes","No"))</f>
        <v>Yes</v>
      </c>
      <c r="T195" s="54" t="n">
        <f aca="false">IF(D195="","",ROUND(SQRT(((D195+G195)*O195/100)^2+(J195*(D195+G195)*0.08345)^2),0))</f>
        <v>151</v>
      </c>
      <c r="U195" s="32"/>
    </row>
    <row r="196" customFormat="false" ht="15" hidden="false" customHeight="false" outlineLevel="0" collapsed="false">
      <c r="A196" s="32" t="s">
        <v>198</v>
      </c>
      <c r="B196" s="32" t="s">
        <v>354</v>
      </c>
      <c r="C196" s="32" t="s">
        <v>359</v>
      </c>
      <c r="D196" s="54" t="n">
        <v>635</v>
      </c>
      <c r="E196" s="54" t="n">
        <v>632</v>
      </c>
      <c r="F196" s="65" t="n">
        <f aca="false">IF(E196="","",D196-E196)</f>
        <v>3</v>
      </c>
      <c r="G196" s="54" t="n">
        <v>657</v>
      </c>
      <c r="H196" s="54" t="n">
        <v>705</v>
      </c>
      <c r="I196" s="65" t="n">
        <f aca="false">IF(H196="","",G196-H196)</f>
        <v>-48</v>
      </c>
      <c r="J196" s="55" t="n">
        <f aca="false">IF(OR(D196="",D196+G196=0),"",D196/(D196+G196))</f>
        <v>0.491486068111455</v>
      </c>
      <c r="K196" s="55" t="n">
        <f aca="false">IF(E196="","",E196/(E196+H196))</f>
        <v>0.472700074794316</v>
      </c>
      <c r="L196" s="66" t="n">
        <f aca="false">IF(OR(K196="",J196=""),"",(J196-K196)*100)</f>
        <v>1.87859933171395</v>
      </c>
      <c r="M196" s="36" t="n">
        <v>2.38128379760647</v>
      </c>
      <c r="N196" s="36" t="n">
        <v>0.964657942676335</v>
      </c>
      <c r="O196" s="36" t="n">
        <f aca="false">SQRT(M196^2+N196^2)</f>
        <v>2.56925620970576</v>
      </c>
      <c r="P196" s="55" t="n">
        <f aca="false">IF(J196="","",MAX(0,J196-1.96*O196/100))</f>
        <v>0.441128646401222</v>
      </c>
      <c r="Q196" s="55" t="n">
        <f aca="false">IF(J196="","",MIN(1,J196+1.96*O196/100))</f>
        <v>0.541843489821688</v>
      </c>
      <c r="R196" s="32" t="str">
        <f aca="false">IF(L196="","",IF(ABS(L196)&lt;=O196,"Yes","No"))</f>
        <v>Yes</v>
      </c>
      <c r="S196" s="32" t="str">
        <f aca="false">IF(L196="","",IF(ABS(L196)&lt;=1.96*O196,"Yes","No"))</f>
        <v>Yes</v>
      </c>
      <c r="T196" s="54" t="n">
        <f aca="false">IF(D196="","",ROUND(SQRT(((D196+G196)*O196/100)^2+(J196*(D196+G196)*0.08345)^2),0))</f>
        <v>63</v>
      </c>
      <c r="U196" s="32"/>
    </row>
    <row r="197" customFormat="false" ht="15" hidden="false" customHeight="false" outlineLevel="0" collapsed="false">
      <c r="A197" s="32" t="s">
        <v>198</v>
      </c>
      <c r="B197" s="32" t="s">
        <v>354</v>
      </c>
      <c r="C197" s="32" t="s">
        <v>360</v>
      </c>
      <c r="D197" s="54" t="n">
        <v>640</v>
      </c>
      <c r="E197" s="54" t="n">
        <v>621</v>
      </c>
      <c r="F197" s="65" t="n">
        <f aca="false">IF(E197="","",D197-E197)</f>
        <v>19</v>
      </c>
      <c r="G197" s="54" t="n">
        <v>547</v>
      </c>
      <c r="H197" s="54" t="n">
        <v>589</v>
      </c>
      <c r="I197" s="65" t="n">
        <f aca="false">IF(H197="","",G197-H197)</f>
        <v>-42</v>
      </c>
      <c r="J197" s="55" t="n">
        <f aca="false">IF(OR(D197="",D197+G197=0),"",D197/(D197+G197))</f>
        <v>0.539174389216512</v>
      </c>
      <c r="K197" s="55" t="n">
        <f aca="false">IF(E197="","",E197/(E197+H197))</f>
        <v>0.513223140495868</v>
      </c>
      <c r="L197" s="66" t="n">
        <f aca="false">IF(OR(K197="",J197=""),"",(J197-K197)*100)</f>
        <v>2.59512487206444</v>
      </c>
      <c r="M197" s="36" t="n">
        <v>2.38128379760647</v>
      </c>
      <c r="N197" s="36" t="n">
        <v>0.964657942676335</v>
      </c>
      <c r="O197" s="36" t="n">
        <f aca="false">SQRT(M197^2+N197^2)</f>
        <v>2.56925620970576</v>
      </c>
      <c r="P197" s="55" t="n">
        <f aca="false">IF(J197="","",MAX(0,J197-1.96*O197/100))</f>
        <v>0.488816967506279</v>
      </c>
      <c r="Q197" s="55" t="n">
        <f aca="false">IF(J197="","",MIN(1,J197+1.96*O197/100))</f>
        <v>0.589531810926745</v>
      </c>
      <c r="R197" s="32" t="str">
        <f aca="false">IF(L197="","",IF(ABS(L197)&lt;=O197,"Yes","No"))</f>
        <v>No</v>
      </c>
      <c r="S197" s="32" t="str">
        <f aca="false">IF(L197="","",IF(ABS(L197)&lt;=1.96*O197,"Yes","No"))</f>
        <v>Yes</v>
      </c>
      <c r="T197" s="54" t="n">
        <f aca="false">IF(D197="","",ROUND(SQRT(((D197+G197)*O197/100)^2+(J197*(D197+G197)*0.08345)^2),0))</f>
        <v>62</v>
      </c>
      <c r="U197" s="32"/>
    </row>
    <row r="198" customFormat="false" ht="15" hidden="false" customHeight="false" outlineLevel="0" collapsed="false">
      <c r="A198" s="32" t="s">
        <v>198</v>
      </c>
      <c r="B198" s="32" t="s">
        <v>361</v>
      </c>
      <c r="C198" s="32" t="s">
        <v>362</v>
      </c>
      <c r="D198" s="54" t="n">
        <v>240</v>
      </c>
      <c r="E198" s="54" t="n">
        <v>217</v>
      </c>
      <c r="F198" s="65" t="n">
        <f aca="false">IF(E198="","",D198-E198)</f>
        <v>23</v>
      </c>
      <c r="G198" s="54" t="n">
        <v>480</v>
      </c>
      <c r="H198" s="54" t="n">
        <v>510</v>
      </c>
      <c r="I198" s="65" t="n">
        <f aca="false">IF(H198="","",G198-H198)</f>
        <v>-30</v>
      </c>
      <c r="J198" s="55" t="n">
        <f aca="false">IF(OR(D198="",D198+G198=0),"",D198/(D198+G198))</f>
        <v>0.333333333333333</v>
      </c>
      <c r="K198" s="55" t="n">
        <f aca="false">IF(E198="","",E198/(E198+H198))</f>
        <v>0.298486932599725</v>
      </c>
      <c r="L198" s="66" t="n">
        <f aca="false">IF(OR(K198="",J198=""),"",(J198-K198)*100)</f>
        <v>3.48464007336084</v>
      </c>
      <c r="M198" s="36" t="n">
        <v>4.05128548979369</v>
      </c>
      <c r="N198" s="36" t="n">
        <v>0.964657942676335</v>
      </c>
      <c r="O198" s="36" t="n">
        <f aca="false">SQRT(M198^2+N198^2)</f>
        <v>4.16455028378592</v>
      </c>
      <c r="P198" s="55" t="n">
        <f aca="false">IF(J198="","",MAX(0,J198-1.96*O198/100))</f>
        <v>0.251708147771129</v>
      </c>
      <c r="Q198" s="55" t="n">
        <f aca="false">IF(J198="","",MIN(1,J198+1.96*O198/100))</f>
        <v>0.414958518895537</v>
      </c>
      <c r="R198" s="32" t="str">
        <f aca="false">IF(L198="","",IF(ABS(L198)&lt;=O198,"Yes","No"))</f>
        <v>Yes</v>
      </c>
      <c r="S198" s="32" t="str">
        <f aca="false">IF(L198="","",IF(ABS(L198)&lt;=1.96*O198,"Yes","No"))</f>
        <v>Yes</v>
      </c>
      <c r="T198" s="54" t="n">
        <f aca="false">IF(D198="","",ROUND(SQRT(((D198+G198)*O198/100)^2+(J198*(D198+G198)*0.15591)^2),0))</f>
        <v>48</v>
      </c>
      <c r="U198" s="32"/>
    </row>
    <row r="199" customFormat="false" ht="15" hidden="false" customHeight="false" outlineLevel="0" collapsed="false">
      <c r="A199" s="32" t="s">
        <v>198</v>
      </c>
      <c r="B199" s="32" t="s">
        <v>361</v>
      </c>
      <c r="C199" s="32" t="s">
        <v>363</v>
      </c>
      <c r="D199" s="54" t="n">
        <v>914</v>
      </c>
      <c r="E199" s="54" t="n">
        <v>805</v>
      </c>
      <c r="F199" s="65" t="n">
        <f aca="false">IF(E199="","",D199-E199)</f>
        <v>109</v>
      </c>
      <c r="G199" s="54" t="n">
        <v>1549</v>
      </c>
      <c r="H199" s="54" t="n">
        <v>1646</v>
      </c>
      <c r="I199" s="65" t="n">
        <f aca="false">IF(H199="","",G199-H199)</f>
        <v>-97</v>
      </c>
      <c r="J199" s="55" t="n">
        <f aca="false">IF(OR(D199="",D199+G199=0),"",D199/(D199+G199))</f>
        <v>0.371092164027609</v>
      </c>
      <c r="K199" s="55" t="n">
        <f aca="false">IF(E199="","",E199/(E199+H199))</f>
        <v>0.32843737250102</v>
      </c>
      <c r="L199" s="66" t="n">
        <f aca="false">IF(OR(K199="",J199=""),"",(J199-K199)*100)</f>
        <v>4.26547915265886</v>
      </c>
      <c r="M199" s="36" t="n">
        <v>2.38128379760647</v>
      </c>
      <c r="N199" s="36" t="n">
        <v>0.964657942676335</v>
      </c>
      <c r="O199" s="36" t="n">
        <f aca="false">SQRT(M199^2+N199^2)</f>
        <v>2.56925620970576</v>
      </c>
      <c r="P199" s="55" t="n">
        <f aca="false">IF(J199="","",MAX(0,J199-1.96*O199/100))</f>
        <v>0.320734742317376</v>
      </c>
      <c r="Q199" s="55" t="n">
        <f aca="false">IF(J199="","",MIN(1,J199+1.96*O199/100))</f>
        <v>0.421449585737842</v>
      </c>
      <c r="R199" s="32" t="str">
        <f aca="false">IF(L199="","",IF(ABS(L199)&lt;=O199,"Yes","No"))</f>
        <v>No</v>
      </c>
      <c r="S199" s="32" t="str">
        <f aca="false">IF(L199="","",IF(ABS(L199)&lt;=1.96*O199,"Yes","No"))</f>
        <v>Yes</v>
      </c>
      <c r="T199" s="54" t="n">
        <f aca="false">IF(D199="","",ROUND(SQRT(((D199+G199)*O199/100)^2+(J199*(D199+G199)*0.08345)^2),0))</f>
        <v>99</v>
      </c>
      <c r="U199" s="32"/>
    </row>
    <row r="200" customFormat="false" ht="15" hidden="false" customHeight="false" outlineLevel="0" collapsed="false">
      <c r="A200" s="32" t="s">
        <v>198</v>
      </c>
      <c r="B200" s="32" t="s">
        <v>361</v>
      </c>
      <c r="C200" s="32" t="s">
        <v>364</v>
      </c>
      <c r="D200" s="54" t="n">
        <v>206</v>
      </c>
      <c r="E200" s="54" t="n">
        <v>210</v>
      </c>
      <c r="F200" s="65" t="n">
        <f aca="false">IF(E200="","",D200-E200)</f>
        <v>-4</v>
      </c>
      <c r="G200" s="54" t="n">
        <v>421</v>
      </c>
      <c r="H200" s="54" t="n">
        <v>424</v>
      </c>
      <c r="I200" s="65" t="n">
        <f aca="false">IF(H200="","",G200-H200)</f>
        <v>-3</v>
      </c>
      <c r="J200" s="55" t="n">
        <f aca="false">IF(OR(D200="",D200+G200=0),"",D200/(D200+G200))</f>
        <v>0.328548644338118</v>
      </c>
      <c r="K200" s="55" t="n">
        <f aca="false">IF(E200="","",E200/(E200+H200))</f>
        <v>0.331230283911672</v>
      </c>
      <c r="L200" s="66" t="n">
        <f aca="false">IF(OR(K200="",J200=""),"",(J200-K200)*100)</f>
        <v>-0.268163957355388</v>
      </c>
      <c r="M200" s="36" t="n">
        <v>4.05128548979369</v>
      </c>
      <c r="N200" s="36" t="n">
        <v>0.964657942676335</v>
      </c>
      <c r="O200" s="36" t="n">
        <f aca="false">SQRT(M200^2+N200^2)</f>
        <v>4.16455028378592</v>
      </c>
      <c r="P200" s="55" t="n">
        <f aca="false">IF(J200="","",MAX(0,J200-1.96*O200/100))</f>
        <v>0.246923458775914</v>
      </c>
      <c r="Q200" s="55" t="n">
        <f aca="false">IF(J200="","",MIN(1,J200+1.96*O200/100))</f>
        <v>0.410173829900322</v>
      </c>
      <c r="R200" s="32" t="str">
        <f aca="false">IF(L200="","",IF(ABS(L200)&lt;=O200,"Yes","No"))</f>
        <v>Yes</v>
      </c>
      <c r="S200" s="32" t="str">
        <f aca="false">IF(L200="","",IF(ABS(L200)&lt;=1.96*O200,"Yes","No"))</f>
        <v>Yes</v>
      </c>
      <c r="T200" s="54" t="n">
        <f aca="false">IF(D200="","",ROUND(SQRT(((D200+G200)*O200/100)^2+(J200*(D200+G200)*0.15591)^2),0))</f>
        <v>41</v>
      </c>
      <c r="U200" s="32"/>
    </row>
    <row r="201" customFormat="false" ht="15" hidden="false" customHeight="false" outlineLevel="0" collapsed="false">
      <c r="A201" s="32" t="s">
        <v>198</v>
      </c>
      <c r="B201" s="32" t="s">
        <v>365</v>
      </c>
      <c r="C201" s="32" t="s">
        <v>365</v>
      </c>
      <c r="D201" s="54" t="n">
        <v>1128</v>
      </c>
      <c r="E201" s="54" t="n">
        <v>1075</v>
      </c>
      <c r="F201" s="65" t="n">
        <f aca="false">IF(E201="","",D201-E201)</f>
        <v>53</v>
      </c>
      <c r="G201" s="54" t="n">
        <v>2097</v>
      </c>
      <c r="H201" s="54" t="n">
        <v>2161</v>
      </c>
      <c r="I201" s="65" t="n">
        <f aca="false">IF(H201="","",G201-H201)</f>
        <v>-64</v>
      </c>
      <c r="J201" s="55" t="n">
        <f aca="false">IF(OR(D201="",D201+G201=0),"",D201/(D201+G201))</f>
        <v>0.349767441860465</v>
      </c>
      <c r="K201" s="55" t="n">
        <f aca="false">IF(E201="","",E201/(E201+H201))</f>
        <v>0.332200247218789</v>
      </c>
      <c r="L201" s="66" t="n">
        <f aca="false">IF(OR(K201="",J201=""),"",(J201-K201)*100)</f>
        <v>1.75671946416765</v>
      </c>
      <c r="M201" s="36" t="n">
        <v>2.38128379760647</v>
      </c>
      <c r="N201" s="36" t="n">
        <v>0.964657942676335</v>
      </c>
      <c r="O201" s="36" t="n">
        <f aca="false">SQRT(M201^2+N201^2)</f>
        <v>2.56925620970576</v>
      </c>
      <c r="P201" s="55" t="n">
        <f aca="false">IF(J201="","",MAX(0,J201-1.96*O201/100))</f>
        <v>0.299410020150232</v>
      </c>
      <c r="Q201" s="55" t="n">
        <f aca="false">IF(J201="","",MIN(1,J201+1.96*O201/100))</f>
        <v>0.400124863570698</v>
      </c>
      <c r="R201" s="32" t="str">
        <f aca="false">IF(L201="","",IF(ABS(L201)&lt;=O201,"Yes","No"))</f>
        <v>Yes</v>
      </c>
      <c r="S201" s="32" t="str">
        <f aca="false">IF(L201="","",IF(ABS(L201)&lt;=1.96*O201,"Yes","No"))</f>
        <v>Yes</v>
      </c>
      <c r="T201" s="54" t="n">
        <f aca="false">IF(D201="","",ROUND(SQRT(((D201+G201)*O201/100)^2+(J201*(D201+G201)*0.08345)^2),0))</f>
        <v>125</v>
      </c>
      <c r="U201" s="32"/>
    </row>
    <row r="202" customFormat="false" ht="15" hidden="false" customHeight="false" outlineLevel="0" collapsed="false">
      <c r="A202" s="32" t="s">
        <v>198</v>
      </c>
      <c r="B202" s="32" t="s">
        <v>366</v>
      </c>
      <c r="C202" s="32" t="s">
        <v>367</v>
      </c>
      <c r="D202" s="54" t="n">
        <v>791</v>
      </c>
      <c r="E202" s="54" t="n">
        <v>710</v>
      </c>
      <c r="F202" s="65" t="n">
        <f aca="false">IF(E202="","",D202-E202)</f>
        <v>81</v>
      </c>
      <c r="G202" s="54" t="n">
        <v>854</v>
      </c>
      <c r="H202" s="54" t="n">
        <v>924</v>
      </c>
      <c r="I202" s="65" t="n">
        <f aca="false">IF(H202="","",G202-H202)</f>
        <v>-70</v>
      </c>
      <c r="J202" s="55" t="n">
        <f aca="false">IF(OR(D202="",D202+G202=0),"",D202/(D202+G202))</f>
        <v>0.480851063829787</v>
      </c>
      <c r="K202" s="55" t="n">
        <f aca="false">IF(E202="","",E202/(E202+H202))</f>
        <v>0.434516523867809</v>
      </c>
      <c r="L202" s="66" t="n">
        <f aca="false">IF(OR(K202="",J202=""),"",(J202-K202)*100)</f>
        <v>4.63345399619782</v>
      </c>
      <c r="M202" s="36" t="n">
        <v>2.38128379760647</v>
      </c>
      <c r="N202" s="36" t="n">
        <v>0.964657942676335</v>
      </c>
      <c r="O202" s="36" t="n">
        <f aca="false">SQRT(M202^2+N202^2)</f>
        <v>2.56925620970576</v>
      </c>
      <c r="P202" s="55" t="n">
        <f aca="false">IF(J202="","",MAX(0,J202-1.96*O202/100))</f>
        <v>0.430493642119554</v>
      </c>
      <c r="Q202" s="55" t="n">
        <f aca="false">IF(J202="","",MIN(1,J202+1.96*O202/100))</f>
        <v>0.53120848554002</v>
      </c>
      <c r="R202" s="32" t="str">
        <f aca="false">IF(L202="","",IF(ABS(L202)&lt;=O202,"Yes","No"))</f>
        <v>No</v>
      </c>
      <c r="S202" s="32" t="str">
        <f aca="false">IF(L202="","",IF(ABS(L202)&lt;=1.96*O202,"Yes","No"))</f>
        <v>Yes</v>
      </c>
      <c r="T202" s="54" t="n">
        <f aca="false">IF(D202="","",ROUND(SQRT(((D202+G202)*O202/100)^2+(J202*(D202+G202)*0.08345)^2),0))</f>
        <v>78</v>
      </c>
      <c r="U202" s="32"/>
    </row>
    <row r="203" customFormat="false" ht="15" hidden="false" customHeight="false" outlineLevel="0" collapsed="false">
      <c r="A203" s="32" t="s">
        <v>198</v>
      </c>
      <c r="B203" s="32" t="s">
        <v>366</v>
      </c>
      <c r="C203" s="32" t="s">
        <v>368</v>
      </c>
      <c r="D203" s="54" t="n">
        <v>673</v>
      </c>
      <c r="E203" s="54" t="n">
        <v>632</v>
      </c>
      <c r="F203" s="65" t="n">
        <f aca="false">IF(E203="","",D203-E203)</f>
        <v>41</v>
      </c>
      <c r="G203" s="54" t="n">
        <v>618</v>
      </c>
      <c r="H203" s="54" t="n">
        <v>689</v>
      </c>
      <c r="I203" s="65" t="n">
        <f aca="false">IF(H203="","",G203-H203)</f>
        <v>-71</v>
      </c>
      <c r="J203" s="55" t="n">
        <f aca="false">IF(OR(D203="",D203+G203=0),"",D203/(D203+G203))</f>
        <v>0.521301316808675</v>
      </c>
      <c r="K203" s="55" t="n">
        <f aca="false">IF(E203="","",E203/(E203+H203))</f>
        <v>0.478425435276306</v>
      </c>
      <c r="L203" s="66" t="n">
        <f aca="false">IF(OR(K203="",J203=""),"",(J203-K203)*100)</f>
        <v>4.28758815323696</v>
      </c>
      <c r="M203" s="36" t="n">
        <v>2.38128379760647</v>
      </c>
      <c r="N203" s="36" t="n">
        <v>0.964657942676335</v>
      </c>
      <c r="O203" s="36" t="n">
        <f aca="false">SQRT(M203^2+N203^2)</f>
        <v>2.56925620970576</v>
      </c>
      <c r="P203" s="55" t="n">
        <f aca="false">IF(J203="","",MAX(0,J203-1.96*O203/100))</f>
        <v>0.470943895098443</v>
      </c>
      <c r="Q203" s="55" t="n">
        <f aca="false">IF(J203="","",MIN(1,J203+1.96*O203/100))</f>
        <v>0.571658738518908</v>
      </c>
      <c r="R203" s="32" t="str">
        <f aca="false">IF(L203="","",IF(ABS(L203)&lt;=O203,"Yes","No"))</f>
        <v>No</v>
      </c>
      <c r="S203" s="32" t="str">
        <f aca="false">IF(L203="","",IF(ABS(L203)&lt;=1.96*O203,"Yes","No"))</f>
        <v>Yes</v>
      </c>
      <c r="T203" s="54" t="n">
        <f aca="false">IF(D203="","",ROUND(SQRT(((D203+G203)*O203/100)^2+(J203*(D203+G203)*0.08345)^2),0))</f>
        <v>65</v>
      </c>
      <c r="U203" s="32"/>
    </row>
    <row r="204" customFormat="false" ht="15" hidden="false" customHeight="false" outlineLevel="0" collapsed="false">
      <c r="A204" s="32" t="s">
        <v>198</v>
      </c>
      <c r="B204" s="32" t="s">
        <v>366</v>
      </c>
      <c r="C204" s="32" t="s">
        <v>369</v>
      </c>
      <c r="D204" s="54" t="n">
        <v>832</v>
      </c>
      <c r="E204" s="54" t="n">
        <v>820</v>
      </c>
      <c r="F204" s="65" t="n">
        <f aca="false">IF(E204="","",D204-E204)</f>
        <v>12</v>
      </c>
      <c r="G204" s="54" t="n">
        <v>528</v>
      </c>
      <c r="H204" s="54" t="n">
        <v>554</v>
      </c>
      <c r="I204" s="65" t="n">
        <f aca="false">IF(H204="","",G204-H204)</f>
        <v>-26</v>
      </c>
      <c r="J204" s="55" t="n">
        <f aca="false">IF(OR(D204="",D204+G204=0),"",D204/(D204+G204))</f>
        <v>0.611764705882353</v>
      </c>
      <c r="K204" s="55" t="n">
        <f aca="false">IF(E204="","",E204/(E204+H204))</f>
        <v>0.596797671033479</v>
      </c>
      <c r="L204" s="66" t="n">
        <f aca="false">IF(OR(K204="",J204=""),"",(J204-K204)*100)</f>
        <v>1.49670348488741</v>
      </c>
      <c r="M204" s="36" t="n">
        <v>2.38128379760647</v>
      </c>
      <c r="N204" s="36" t="n">
        <v>0.964657942676335</v>
      </c>
      <c r="O204" s="36" t="n">
        <f aca="false">SQRT(M204^2+N204^2)</f>
        <v>2.56925620970576</v>
      </c>
      <c r="P204" s="55" t="n">
        <f aca="false">IF(J204="","",MAX(0,J204-1.96*O204/100))</f>
        <v>0.56140728417212</v>
      </c>
      <c r="Q204" s="55" t="n">
        <f aca="false">IF(J204="","",MIN(1,J204+1.96*O204/100))</f>
        <v>0.662122127592586</v>
      </c>
      <c r="R204" s="32" t="str">
        <f aca="false">IF(L204="","",IF(ABS(L204)&lt;=O204,"Yes","No"))</f>
        <v>Yes</v>
      </c>
      <c r="S204" s="32" t="str">
        <f aca="false">IF(L204="","",IF(ABS(L204)&lt;=1.96*O204,"Yes","No"))</f>
        <v>Yes</v>
      </c>
      <c r="T204" s="54" t="n">
        <f aca="false">IF(D204="","",ROUND(SQRT(((D204+G204)*O204/100)^2+(J204*(D204+G204)*0.08345)^2),0))</f>
        <v>78</v>
      </c>
      <c r="U204" s="32"/>
    </row>
    <row r="205" customFormat="false" ht="15" hidden="false" customHeight="false" outlineLevel="0" collapsed="false">
      <c r="A205" s="32" t="s">
        <v>198</v>
      </c>
      <c r="B205" s="32" t="s">
        <v>366</v>
      </c>
      <c r="C205" s="32" t="s">
        <v>370</v>
      </c>
      <c r="D205" s="54" t="n">
        <v>900</v>
      </c>
      <c r="E205" s="54" t="n">
        <v>919</v>
      </c>
      <c r="F205" s="65" t="n">
        <f aca="false">IF(E205="","",D205-E205)</f>
        <v>-19</v>
      </c>
      <c r="G205" s="54" t="n">
        <v>511</v>
      </c>
      <c r="H205" s="54" t="n">
        <v>542</v>
      </c>
      <c r="I205" s="65" t="n">
        <f aca="false">IF(H205="","",G205-H205)</f>
        <v>-31</v>
      </c>
      <c r="J205" s="55" t="n">
        <f aca="false">IF(OR(D205="",D205+G205=0),"",D205/(D205+G205))</f>
        <v>0.637845499645641</v>
      </c>
      <c r="K205" s="55" t="n">
        <f aca="false">IF(E205="","",E205/(E205+H205))</f>
        <v>0.6290212183436</v>
      </c>
      <c r="L205" s="66" t="n">
        <f aca="false">IF(OR(K205="",J205=""),"",(J205-K205)*100)</f>
        <v>0.882428130204116</v>
      </c>
      <c r="M205" s="36" t="n">
        <v>2.38128379760647</v>
      </c>
      <c r="N205" s="36" t="n">
        <v>0.964657942676335</v>
      </c>
      <c r="O205" s="36" t="n">
        <f aca="false">SQRT(M205^2+N205^2)</f>
        <v>2.56925620970576</v>
      </c>
      <c r="P205" s="55" t="n">
        <f aca="false">IF(J205="","",MAX(0,J205-1.96*O205/100))</f>
        <v>0.587488077935409</v>
      </c>
      <c r="Q205" s="55" t="n">
        <f aca="false">IF(J205="","",MIN(1,J205+1.96*O205/100))</f>
        <v>0.688202921355874</v>
      </c>
      <c r="R205" s="32" t="str">
        <f aca="false">IF(L205="","",IF(ABS(L205)&lt;=O205,"Yes","No"))</f>
        <v>Yes</v>
      </c>
      <c r="S205" s="32" t="str">
        <f aca="false">IF(L205="","",IF(ABS(L205)&lt;=1.96*O205,"Yes","No"))</f>
        <v>Yes</v>
      </c>
      <c r="T205" s="54" t="n">
        <f aca="false">IF(D205="","",ROUND(SQRT(((D205+G205)*O205/100)^2+(J205*(D205+G205)*0.08345)^2),0))</f>
        <v>83</v>
      </c>
      <c r="U205" s="32"/>
    </row>
    <row r="206" customFormat="false" ht="15" hidden="false" customHeight="false" outlineLevel="0" collapsed="false">
      <c r="A206" s="32" t="s">
        <v>198</v>
      </c>
      <c r="B206" s="32" t="s">
        <v>366</v>
      </c>
      <c r="C206" s="32" t="s">
        <v>371</v>
      </c>
      <c r="D206" s="54" t="n">
        <v>335</v>
      </c>
      <c r="E206" s="54" t="n">
        <v>308</v>
      </c>
      <c r="F206" s="65" t="n">
        <f aca="false">IF(E206="","",D206-E206)</f>
        <v>27</v>
      </c>
      <c r="G206" s="54" t="n">
        <v>228</v>
      </c>
      <c r="H206" s="54" t="n">
        <v>263</v>
      </c>
      <c r="I206" s="65" t="n">
        <f aca="false">IF(H206="","",G206-H206)</f>
        <v>-35</v>
      </c>
      <c r="J206" s="55" t="n">
        <f aca="false">IF(OR(D206="",D206+G206=0),"",D206/(D206+G206))</f>
        <v>0.595026642984014</v>
      </c>
      <c r="K206" s="55" t="n">
        <f aca="false">IF(E206="","",E206/(E206+H206))</f>
        <v>0.539404553415061</v>
      </c>
      <c r="L206" s="66" t="n">
        <f aca="false">IF(OR(K206="",J206=""),"",(J206-K206)*100)</f>
        <v>5.56220895689529</v>
      </c>
      <c r="M206" s="36" t="n">
        <v>4.05128548979369</v>
      </c>
      <c r="N206" s="36" t="n">
        <v>0.964657942676335</v>
      </c>
      <c r="O206" s="36" t="n">
        <f aca="false">SQRT(M206^2+N206^2)</f>
        <v>4.16455028378592</v>
      </c>
      <c r="P206" s="55" t="n">
        <f aca="false">IF(J206="","",MAX(0,J206-1.96*O206/100))</f>
        <v>0.51340145742181</v>
      </c>
      <c r="Q206" s="55" t="n">
        <f aca="false">IF(J206="","",MIN(1,J206+1.96*O206/100))</f>
        <v>0.676651828546218</v>
      </c>
      <c r="R206" s="32" t="str">
        <f aca="false">IF(L206="","",IF(ABS(L206)&lt;=O206,"Yes","No"))</f>
        <v>No</v>
      </c>
      <c r="S206" s="32" t="str">
        <f aca="false">IF(L206="","",IF(ABS(L206)&lt;=1.96*O206,"Yes","No"))</f>
        <v>Yes</v>
      </c>
      <c r="T206" s="54" t="n">
        <f aca="false">IF(D206="","",ROUND(SQRT(((D206+G206)*O206/100)^2+(J206*(D206+G206)*0.15591)^2),0))</f>
        <v>57</v>
      </c>
      <c r="U206" s="32"/>
    </row>
    <row r="207" customFormat="false" ht="15" hidden="false" customHeight="false" outlineLevel="0" collapsed="false">
      <c r="A207" s="32" t="s">
        <v>198</v>
      </c>
      <c r="B207" s="32" t="s">
        <v>366</v>
      </c>
      <c r="C207" s="32" t="s">
        <v>372</v>
      </c>
      <c r="D207" s="54" t="n">
        <v>599</v>
      </c>
      <c r="E207" s="54" t="n">
        <v>602</v>
      </c>
      <c r="F207" s="65" t="n">
        <f aca="false">IF(E207="","",D207-E207)</f>
        <v>-3</v>
      </c>
      <c r="G207" s="54" t="n">
        <v>273</v>
      </c>
      <c r="H207" s="54" t="n">
        <v>269</v>
      </c>
      <c r="I207" s="65" t="n">
        <f aca="false">IF(H207="","",G207-H207)</f>
        <v>4</v>
      </c>
      <c r="J207" s="55" t="n">
        <f aca="false">IF(OR(D207="",D207+G207=0),"",D207/(D207+G207))</f>
        <v>0.686926605504587</v>
      </c>
      <c r="K207" s="55" t="n">
        <f aca="false">IF(E207="","",E207/(E207+H207))</f>
        <v>0.691159586681975</v>
      </c>
      <c r="L207" s="66" t="n">
        <f aca="false">IF(OR(K207="",J207=""),"",(J207-K207)*100)</f>
        <v>-0.423298117738757</v>
      </c>
      <c r="M207" s="36" t="n">
        <v>2.67524098781084</v>
      </c>
      <c r="N207" s="36" t="n">
        <v>0.964657942676335</v>
      </c>
      <c r="O207" s="36" t="n">
        <f aca="false">SQRT(M207^2+N207^2)</f>
        <v>2.84384937878778</v>
      </c>
      <c r="P207" s="55" t="n">
        <f aca="false">IF(J207="","",MAX(0,J207-1.96*O207/100))</f>
        <v>0.631187157680347</v>
      </c>
      <c r="Q207" s="55" t="n">
        <f aca="false">IF(J207="","",MIN(1,J207+1.96*O207/100))</f>
        <v>0.742666053328828</v>
      </c>
      <c r="R207" s="32" t="str">
        <f aca="false">IF(L207="","",IF(ABS(L207)&lt;=O207,"Yes","No"))</f>
        <v>Yes</v>
      </c>
      <c r="S207" s="32" t="str">
        <f aca="false">IF(L207="","",IF(ABS(L207)&lt;=1.96*O207,"Yes","No"))</f>
        <v>Yes</v>
      </c>
      <c r="T207" s="54" t="n">
        <f aca="false">IF(D207="","",ROUND(SQRT(((D207+G207)*O207/100)^2+(J207*(D207+G207)*0.09175)^2),0))</f>
        <v>60</v>
      </c>
      <c r="U207" s="32"/>
    </row>
    <row r="208" customFormat="false" ht="15" hidden="false" customHeight="false" outlineLevel="0" collapsed="false">
      <c r="A208" s="32" t="s">
        <v>198</v>
      </c>
      <c r="B208" s="32" t="s">
        <v>366</v>
      </c>
      <c r="C208" s="32" t="s">
        <v>373</v>
      </c>
      <c r="D208" s="54" t="n">
        <v>579</v>
      </c>
      <c r="E208" s="54" t="n">
        <v>512</v>
      </c>
      <c r="F208" s="65" t="n">
        <f aca="false">IF(E208="","",D208-E208)</f>
        <v>67</v>
      </c>
      <c r="G208" s="54" t="n">
        <v>423</v>
      </c>
      <c r="H208" s="54" t="n">
        <v>447</v>
      </c>
      <c r="I208" s="65" t="n">
        <f aca="false">IF(H208="","",G208-H208)</f>
        <v>-24</v>
      </c>
      <c r="J208" s="55" t="n">
        <f aca="false">IF(OR(D208="",D208+G208=0),"",D208/(D208+G208))</f>
        <v>0.577844311377246</v>
      </c>
      <c r="K208" s="55" t="n">
        <f aca="false">IF(E208="","",E208/(E208+H208))</f>
        <v>0.533889468196038</v>
      </c>
      <c r="L208" s="66" t="n">
        <f aca="false">IF(OR(K208="",J208=""),"",(J208-K208)*100)</f>
        <v>4.39548431812079</v>
      </c>
      <c r="M208" s="36" t="n">
        <v>2.67524098781084</v>
      </c>
      <c r="N208" s="36" t="n">
        <v>0.964657942676335</v>
      </c>
      <c r="O208" s="36" t="n">
        <f aca="false">SQRT(M208^2+N208^2)</f>
        <v>2.84384937878778</v>
      </c>
      <c r="P208" s="55" t="n">
        <f aca="false">IF(J208="","",MAX(0,J208-1.96*O208/100))</f>
        <v>0.522104863553005</v>
      </c>
      <c r="Q208" s="55" t="n">
        <f aca="false">IF(J208="","",MIN(1,J208+1.96*O208/100))</f>
        <v>0.633583759201486</v>
      </c>
      <c r="R208" s="32" t="str">
        <f aca="false">IF(L208="","",IF(ABS(L208)&lt;=O208,"Yes","No"))</f>
        <v>No</v>
      </c>
      <c r="S208" s="32" t="str">
        <f aca="false">IF(L208="","",IF(ABS(L208)&lt;=1.96*O208,"Yes","No"))</f>
        <v>Yes</v>
      </c>
      <c r="T208" s="54" t="n">
        <f aca="false">IF(D208="","",ROUND(SQRT(((D208+G208)*O208/100)^2+(J208*(D208+G208)*0.09175)^2),0))</f>
        <v>60</v>
      </c>
      <c r="U208" s="32"/>
    </row>
    <row r="209" customFormat="false" ht="15" hidden="false" customHeight="false" outlineLevel="0" collapsed="false">
      <c r="A209" s="32" t="s">
        <v>198</v>
      </c>
      <c r="B209" s="32" t="s">
        <v>366</v>
      </c>
      <c r="C209" s="32" t="s">
        <v>374</v>
      </c>
      <c r="D209" s="54" t="n">
        <v>327</v>
      </c>
      <c r="E209" s="54" t="n">
        <v>276</v>
      </c>
      <c r="F209" s="65" t="n">
        <f aca="false">IF(E209="","",D209-E209)</f>
        <v>51</v>
      </c>
      <c r="G209" s="54" t="n">
        <v>263</v>
      </c>
      <c r="H209" s="54" t="n">
        <v>301</v>
      </c>
      <c r="I209" s="65" t="n">
        <f aca="false">IF(H209="","",G209-H209)</f>
        <v>-38</v>
      </c>
      <c r="J209" s="55" t="n">
        <f aca="false">IF(OR(D209="",D209+G209=0),"",D209/(D209+G209))</f>
        <v>0.554237288135593</v>
      </c>
      <c r="K209" s="55" t="n">
        <f aca="false">IF(E209="","",E209/(E209+H209))</f>
        <v>0.478336221837088</v>
      </c>
      <c r="L209" s="66" t="n">
        <f aca="false">IF(OR(K209="",J209=""),"",(J209-K209)*100)</f>
        <v>7.59010662985049</v>
      </c>
      <c r="M209" s="36" t="n">
        <v>4.05128548979369</v>
      </c>
      <c r="N209" s="36" t="n">
        <v>0.964657942676335</v>
      </c>
      <c r="O209" s="36" t="n">
        <f aca="false">SQRT(M209^2+N209^2)</f>
        <v>4.16455028378592</v>
      </c>
      <c r="P209" s="55" t="n">
        <f aca="false">IF(J209="","",MAX(0,J209-1.96*O209/100))</f>
        <v>0.472612102573389</v>
      </c>
      <c r="Q209" s="55" t="n">
        <f aca="false">IF(J209="","",MIN(1,J209+1.96*O209/100))</f>
        <v>0.635862473697797</v>
      </c>
      <c r="R209" s="32" t="str">
        <f aca="false">IF(L209="","",IF(ABS(L209)&lt;=O209,"Yes","No"))</f>
        <v>No</v>
      </c>
      <c r="S209" s="32" t="str">
        <f aca="false">IF(L209="","",IF(ABS(L209)&lt;=1.96*O209,"Yes","No"))</f>
        <v>Yes</v>
      </c>
      <c r="T209" s="54" t="n">
        <f aca="false">IF(D209="","",ROUND(SQRT(((D209+G209)*O209/100)^2+(J209*(D209+G209)*0.15591)^2),0))</f>
        <v>57</v>
      </c>
      <c r="U209" s="32"/>
    </row>
    <row r="210" customFormat="false" ht="15" hidden="false" customHeight="false" outlineLevel="0" collapsed="false">
      <c r="A210" s="32" t="s">
        <v>198</v>
      </c>
      <c r="B210" s="32" t="s">
        <v>366</v>
      </c>
      <c r="C210" s="32" t="s">
        <v>375</v>
      </c>
      <c r="D210" s="54" t="n">
        <v>591</v>
      </c>
      <c r="E210" s="54" t="n">
        <v>586</v>
      </c>
      <c r="F210" s="65" t="n">
        <f aca="false">IF(E210="","",D210-E210)</f>
        <v>5</v>
      </c>
      <c r="G210" s="54" t="n">
        <v>453</v>
      </c>
      <c r="H210" s="54" t="n">
        <v>476</v>
      </c>
      <c r="I210" s="65" t="n">
        <f aca="false">IF(H210="","",G210-H210)</f>
        <v>-23</v>
      </c>
      <c r="J210" s="55" t="n">
        <f aca="false">IF(OR(D210="",D210+G210=0),"",D210/(D210+G210))</f>
        <v>0.566091954022989</v>
      </c>
      <c r="K210" s="55" t="n">
        <f aca="false">IF(E210="","",E210/(E210+H210))</f>
        <v>0.551789077212806</v>
      </c>
      <c r="L210" s="66" t="n">
        <f aca="false">IF(OR(K210="",J210=""),"",(J210-K210)*100)</f>
        <v>1.43028768101825</v>
      </c>
      <c r="M210" s="36" t="n">
        <v>2.67524098781084</v>
      </c>
      <c r="N210" s="36" t="n">
        <v>0.964657942676335</v>
      </c>
      <c r="O210" s="36" t="n">
        <f aca="false">SQRT(M210^2+N210^2)</f>
        <v>2.84384937878778</v>
      </c>
      <c r="P210" s="55" t="n">
        <f aca="false">IF(J210="","",MAX(0,J210-1.96*O210/100))</f>
        <v>0.510352506198748</v>
      </c>
      <c r="Q210" s="55" t="n">
        <f aca="false">IF(J210="","",MIN(1,J210+1.96*O210/100))</f>
        <v>0.621831401847229</v>
      </c>
      <c r="R210" s="32" t="str">
        <f aca="false">IF(L210="","",IF(ABS(L210)&lt;=O210,"Yes","No"))</f>
        <v>Yes</v>
      </c>
      <c r="S210" s="32" t="str">
        <f aca="false">IF(L210="","",IF(ABS(L210)&lt;=1.96*O210,"Yes","No"))</f>
        <v>Yes</v>
      </c>
      <c r="T210" s="54" t="n">
        <f aca="false">IF(D210="","",ROUND(SQRT(((D210+G210)*O210/100)^2+(J210*(D210+G210)*0.09175)^2),0))</f>
        <v>62</v>
      </c>
      <c r="U210" s="32"/>
    </row>
    <row r="211" customFormat="false" ht="15" hidden="false" customHeight="false" outlineLevel="0" collapsed="false">
      <c r="A211" s="32" t="s">
        <v>198</v>
      </c>
      <c r="B211" s="32" t="s">
        <v>366</v>
      </c>
      <c r="C211" s="32" t="s">
        <v>376</v>
      </c>
      <c r="D211" s="54" t="n">
        <v>888</v>
      </c>
      <c r="E211" s="54" t="n">
        <v>820</v>
      </c>
      <c r="F211" s="65" t="n">
        <f aca="false">IF(E211="","",D211-E211)</f>
        <v>68</v>
      </c>
      <c r="G211" s="54" t="n">
        <v>881</v>
      </c>
      <c r="H211" s="54" t="n">
        <v>946</v>
      </c>
      <c r="I211" s="65" t="n">
        <f aca="false">IF(H211="","",G211-H211)</f>
        <v>-65</v>
      </c>
      <c r="J211" s="55" t="n">
        <f aca="false">IF(OR(D211="",D211+G211=0),"",D211/(D211+G211))</f>
        <v>0.501978518937253</v>
      </c>
      <c r="K211" s="55" t="n">
        <f aca="false">IF(E211="","",E211/(E211+H211))</f>
        <v>0.464326160815402</v>
      </c>
      <c r="L211" s="66" t="n">
        <f aca="false">IF(OR(K211="",J211=""),"",(J211-K211)*100)</f>
        <v>3.76523581218506</v>
      </c>
      <c r="M211" s="36" t="n">
        <v>2.38128379760647</v>
      </c>
      <c r="N211" s="36" t="n">
        <v>0.964657942676335</v>
      </c>
      <c r="O211" s="36" t="n">
        <f aca="false">SQRT(M211^2+N211^2)</f>
        <v>2.56925620970576</v>
      </c>
      <c r="P211" s="55" t="n">
        <f aca="false">IF(J211="","",MAX(0,J211-1.96*O211/100))</f>
        <v>0.45162109722702</v>
      </c>
      <c r="Q211" s="55" t="n">
        <f aca="false">IF(J211="","",MIN(1,J211+1.96*O211/100))</f>
        <v>0.552335940647486</v>
      </c>
      <c r="R211" s="32" t="str">
        <f aca="false">IF(L211="","",IF(ABS(L211)&lt;=O211,"Yes","No"))</f>
        <v>No</v>
      </c>
      <c r="S211" s="32" t="str">
        <f aca="false">IF(L211="","",IF(ABS(L211)&lt;=1.96*O211,"Yes","No"))</f>
        <v>Yes</v>
      </c>
      <c r="T211" s="54" t="n">
        <f aca="false">IF(D211="","",ROUND(SQRT(((D211+G211)*O211/100)^2+(J211*(D211+G211)*0.08345)^2),0))</f>
        <v>87</v>
      </c>
      <c r="U211" s="32"/>
    </row>
    <row r="212" customFormat="false" ht="15" hidden="false" customHeight="false" outlineLevel="0" collapsed="false">
      <c r="A212" s="32" t="s">
        <v>198</v>
      </c>
      <c r="B212" s="32" t="s">
        <v>366</v>
      </c>
      <c r="C212" s="32" t="s">
        <v>377</v>
      </c>
      <c r="D212" s="54" t="n">
        <v>739</v>
      </c>
      <c r="E212" s="54" t="n">
        <v>665</v>
      </c>
      <c r="F212" s="65" t="n">
        <f aca="false">IF(E212="","",D212-E212)</f>
        <v>74</v>
      </c>
      <c r="G212" s="54" t="n">
        <v>693</v>
      </c>
      <c r="H212" s="54" t="n">
        <v>763</v>
      </c>
      <c r="I212" s="65" t="n">
        <f aca="false">IF(H212="","",G212-H212)</f>
        <v>-70</v>
      </c>
      <c r="J212" s="55" t="n">
        <f aca="false">IF(OR(D212="",D212+G212=0),"",D212/(D212+G212))</f>
        <v>0.516061452513967</v>
      </c>
      <c r="K212" s="55" t="n">
        <f aca="false">IF(E212="","",E212/(E212+H212))</f>
        <v>0.465686274509804</v>
      </c>
      <c r="L212" s="66" t="n">
        <f aca="false">IF(OR(K212="",J212=""),"",(J212-K212)*100)</f>
        <v>5.03751780041626</v>
      </c>
      <c r="M212" s="36" t="n">
        <v>2.38128379760647</v>
      </c>
      <c r="N212" s="36" t="n">
        <v>0.964657942676335</v>
      </c>
      <c r="O212" s="36" t="n">
        <f aca="false">SQRT(M212^2+N212^2)</f>
        <v>2.56925620970576</v>
      </c>
      <c r="P212" s="55" t="n">
        <f aca="false">IF(J212="","",MAX(0,J212-1.96*O212/100))</f>
        <v>0.465704030803734</v>
      </c>
      <c r="Q212" s="55" t="n">
        <f aca="false">IF(J212="","",MIN(1,J212+1.96*O212/100))</f>
        <v>0.5664188742242</v>
      </c>
      <c r="R212" s="32" t="str">
        <f aca="false">IF(L212="","",IF(ABS(L212)&lt;=O212,"Yes","No"))</f>
        <v>No</v>
      </c>
      <c r="S212" s="32" t="str">
        <f aca="false">IF(L212="","",IF(ABS(L212)&lt;=1.96*O212,"Yes","No"))</f>
        <v>No</v>
      </c>
      <c r="T212" s="54" t="n">
        <f aca="false">IF(D212="","",ROUND(SQRT(((D212+G212)*O212/100)^2+(J212*(D212+G212)*0.08345)^2),0))</f>
        <v>72</v>
      </c>
      <c r="U212" s="32"/>
    </row>
    <row r="213" customFormat="false" ht="15" hidden="false" customHeight="false" outlineLevel="0" collapsed="false">
      <c r="A213" s="32" t="s">
        <v>198</v>
      </c>
      <c r="B213" s="32" t="s">
        <v>366</v>
      </c>
      <c r="C213" s="32" t="s">
        <v>378</v>
      </c>
      <c r="D213" s="54" t="n">
        <v>656</v>
      </c>
      <c r="E213" s="54" t="n">
        <v>621</v>
      </c>
      <c r="F213" s="65" t="n">
        <f aca="false">IF(E213="","",D213-E213)</f>
        <v>35</v>
      </c>
      <c r="G213" s="54" t="n">
        <v>501</v>
      </c>
      <c r="H213" s="54" t="n">
        <v>569</v>
      </c>
      <c r="I213" s="65" t="n">
        <f aca="false">IF(H213="","",G213-H213)</f>
        <v>-68</v>
      </c>
      <c r="J213" s="55" t="n">
        <f aca="false">IF(OR(D213="",D213+G213=0),"",D213/(D213+G213))</f>
        <v>0.566983578219533</v>
      </c>
      <c r="K213" s="55" t="n">
        <f aca="false">IF(E213="","",E213/(E213+H213))</f>
        <v>0.521848739495798</v>
      </c>
      <c r="L213" s="66" t="n">
        <f aca="false">IF(OR(K213="",J213=""),"",(J213-K213)*100)</f>
        <v>4.51348387237349</v>
      </c>
      <c r="M213" s="36" t="n">
        <v>2.67524098781084</v>
      </c>
      <c r="N213" s="36" t="n">
        <v>0.964657942676335</v>
      </c>
      <c r="O213" s="36" t="n">
        <f aca="false">SQRT(M213^2+N213^2)</f>
        <v>2.84384937878778</v>
      </c>
      <c r="P213" s="55" t="n">
        <f aca="false">IF(J213="","",MAX(0,J213-1.96*O213/100))</f>
        <v>0.511244130395293</v>
      </c>
      <c r="Q213" s="55" t="n">
        <f aca="false">IF(J213="","",MIN(1,J213+1.96*O213/100))</f>
        <v>0.622723026043774</v>
      </c>
      <c r="R213" s="32" t="str">
        <f aca="false">IF(L213="","",IF(ABS(L213)&lt;=O213,"Yes","No"))</f>
        <v>No</v>
      </c>
      <c r="S213" s="32" t="str">
        <f aca="false">IF(L213="","",IF(ABS(L213)&lt;=1.96*O213,"Yes","No"))</f>
        <v>Yes</v>
      </c>
      <c r="T213" s="54" t="n">
        <f aca="false">IF(D213="","",ROUND(SQRT(((D213+G213)*O213/100)^2+(J213*(D213+G213)*0.09175)^2),0))</f>
        <v>69</v>
      </c>
      <c r="U213" s="32"/>
    </row>
    <row r="214" customFormat="false" ht="15" hidden="false" customHeight="false" outlineLevel="0" collapsed="false">
      <c r="A214" s="32" t="s">
        <v>379</v>
      </c>
      <c r="B214" s="32" t="s">
        <v>380</v>
      </c>
      <c r="C214" s="32" t="s">
        <v>381</v>
      </c>
      <c r="D214" s="54" t="n">
        <v>540</v>
      </c>
      <c r="E214" s="54" t="n">
        <v>482</v>
      </c>
      <c r="F214" s="65" t="n">
        <f aca="false">IF(E214="","",D214-E214)</f>
        <v>58</v>
      </c>
      <c r="G214" s="54" t="n">
        <v>978</v>
      </c>
      <c r="H214" s="54" t="n">
        <v>987</v>
      </c>
      <c r="I214" s="65" t="n">
        <f aca="false">IF(H214="","",G214-H214)</f>
        <v>-9</v>
      </c>
      <c r="J214" s="55" t="n">
        <f aca="false">IF(OR(D214="",D214+G214=0),"",D214/(D214+G214))</f>
        <v>0.355731225296443</v>
      </c>
      <c r="K214" s="55" t="n">
        <f aca="false">IF(E214="","",E214/(E214+H214))</f>
        <v>0.328114363512594</v>
      </c>
      <c r="L214" s="66" t="n">
        <f aca="false">IF(OR(K214="",J214=""),"",(J214-K214)*100)</f>
        <v>2.76168617838491</v>
      </c>
      <c r="M214" s="36" t="n">
        <v>2.38128379760647</v>
      </c>
      <c r="N214" s="36" t="n">
        <v>0.964657942676335</v>
      </c>
      <c r="O214" s="36" t="n">
        <f aca="false">SQRT(M214^2+N214^2)</f>
        <v>2.56925620970576</v>
      </c>
      <c r="P214" s="55" t="n">
        <f aca="false">IF(J214="","",MAX(0,J214-1.96*O214/100))</f>
        <v>0.30537380358621</v>
      </c>
      <c r="Q214" s="55" t="n">
        <f aca="false">IF(J214="","",MIN(1,J214+1.96*O214/100))</f>
        <v>0.406088647006676</v>
      </c>
      <c r="R214" s="32" t="str">
        <f aca="false">IF(L214="","",IF(ABS(L214)&lt;=O214,"Yes","No"))</f>
        <v>No</v>
      </c>
      <c r="S214" s="32" t="str">
        <f aca="false">IF(L214="","",IF(ABS(L214)&lt;=1.96*O214,"Yes","No"))</f>
        <v>Yes</v>
      </c>
      <c r="T214" s="54" t="n">
        <f aca="false">IF(D214="","",ROUND(SQRT(((D214+G214)*O214/100)^2+(J214*(D214+G214)*0.08345)^2),0))</f>
        <v>60</v>
      </c>
      <c r="U214" s="32"/>
    </row>
    <row r="215" customFormat="false" ht="15" hidden="false" customHeight="false" outlineLevel="0" collapsed="false">
      <c r="A215" s="32" t="s">
        <v>379</v>
      </c>
      <c r="B215" s="32" t="s">
        <v>382</v>
      </c>
      <c r="C215" s="32" t="s">
        <v>383</v>
      </c>
      <c r="D215" s="54" t="n">
        <v>1581</v>
      </c>
      <c r="E215" s="54" t="n">
        <v>1425</v>
      </c>
      <c r="F215" s="65" t="n">
        <f aca="false">IF(E215="","",D215-E215)</f>
        <v>156</v>
      </c>
      <c r="G215" s="54" t="n">
        <v>2466</v>
      </c>
      <c r="H215" s="54" t="n">
        <v>2491</v>
      </c>
      <c r="I215" s="65" t="n">
        <f aca="false">IF(H215="","",G215-H215)</f>
        <v>-25</v>
      </c>
      <c r="J215" s="55" t="n">
        <f aca="false">IF(OR(D215="",D215+G215=0),"",D215/(D215+G215))</f>
        <v>0.390659747961453</v>
      </c>
      <c r="K215" s="55" t="n">
        <f aca="false">IF(E215="","",E215/(E215+H215))</f>
        <v>0.363891726251277</v>
      </c>
      <c r="L215" s="66" t="n">
        <f aca="false">IF(OR(K215="",J215=""),"",(J215-K215)*100)</f>
        <v>2.67680217101761</v>
      </c>
      <c r="M215" s="36" t="n">
        <v>2.38128379760647</v>
      </c>
      <c r="N215" s="36" t="n">
        <v>0.964657942676335</v>
      </c>
      <c r="O215" s="36" t="n">
        <f aca="false">SQRT(M215^2+N215^2)</f>
        <v>2.56925620970576</v>
      </c>
      <c r="P215" s="55" t="n">
        <f aca="false">IF(J215="","",MAX(0,J215-1.96*O215/100))</f>
        <v>0.34030232625122</v>
      </c>
      <c r="Q215" s="55" t="n">
        <f aca="false">IF(J215="","",MIN(1,J215+1.96*O215/100))</f>
        <v>0.441017169671686</v>
      </c>
      <c r="R215" s="32" t="str">
        <f aca="false">IF(L215="","",IF(ABS(L215)&lt;=O215,"Yes","No"))</f>
        <v>No</v>
      </c>
      <c r="S215" s="32" t="str">
        <f aca="false">IF(L215="","",IF(ABS(L215)&lt;=1.96*O215,"Yes","No"))</f>
        <v>Yes</v>
      </c>
      <c r="T215" s="54" t="n">
        <f aca="false">IF(D215="","",ROUND(SQRT(((D215+G215)*O215/100)^2+(J215*(D215+G215)*0.08345)^2),0))</f>
        <v>168</v>
      </c>
      <c r="U215" s="32" t="s">
        <v>749</v>
      </c>
    </row>
    <row r="216" customFormat="false" ht="15" hidden="false" customHeight="false" outlineLevel="0" collapsed="false">
      <c r="A216" s="32" t="s">
        <v>379</v>
      </c>
      <c r="B216" s="32" t="s">
        <v>384</v>
      </c>
      <c r="C216" s="32" t="s">
        <v>385</v>
      </c>
      <c r="D216" s="54" t="n">
        <v>620</v>
      </c>
      <c r="E216" s="54" t="n">
        <v>509</v>
      </c>
      <c r="F216" s="65" t="n">
        <f aca="false">IF(E216="","",D216-E216)</f>
        <v>111</v>
      </c>
      <c r="G216" s="54" t="n">
        <v>883</v>
      </c>
      <c r="H216" s="54" t="n">
        <v>805</v>
      </c>
      <c r="I216" s="65" t="n">
        <f aca="false">IF(H216="","",G216-H216)</f>
        <v>78</v>
      </c>
      <c r="J216" s="55" t="n">
        <f aca="false">IF(OR(D216="",D216+G216=0),"",D216/(D216+G216))</f>
        <v>0.412508316699934</v>
      </c>
      <c r="K216" s="55" t="n">
        <f aca="false">IF(E216="","",E216/(E216+H216))</f>
        <v>0.387366818873668</v>
      </c>
      <c r="L216" s="66" t="n">
        <f aca="false">IF(OR(K216="",J216=""),"",(J216-K216)*100)</f>
        <v>2.51414978262653</v>
      </c>
      <c r="M216" s="36" t="n">
        <v>2.38128379760647</v>
      </c>
      <c r="N216" s="36" t="n">
        <v>0.964657942676335</v>
      </c>
      <c r="O216" s="36" t="n">
        <f aca="false">SQRT(M216^2+N216^2)</f>
        <v>2.56925620970576</v>
      </c>
      <c r="P216" s="55" t="n">
        <f aca="false">IF(J216="","",MAX(0,J216-1.96*O216/100))</f>
        <v>0.362150894989701</v>
      </c>
      <c r="Q216" s="55" t="n">
        <f aca="false">IF(J216="","",MIN(1,J216+1.96*O216/100))</f>
        <v>0.462865738410166</v>
      </c>
      <c r="R216" s="32" t="str">
        <f aca="false">IF(L216="","",IF(ABS(L216)&lt;=O216,"Yes","No"))</f>
        <v>Yes</v>
      </c>
      <c r="S216" s="32" t="str">
        <f aca="false">IF(L216="","",IF(ABS(L216)&lt;=1.96*O216,"Yes","No"))</f>
        <v>Yes</v>
      </c>
      <c r="T216" s="54" t="n">
        <f aca="false">IF(D216="","",ROUND(SQRT(((D216+G216)*O216/100)^2+(J216*(D216+G216)*0.08345)^2),0))</f>
        <v>65</v>
      </c>
      <c r="U216" s="32" t="s">
        <v>750</v>
      </c>
    </row>
    <row r="217" customFormat="false" ht="15" hidden="false" customHeight="false" outlineLevel="0" collapsed="false">
      <c r="A217" s="32" t="s">
        <v>386</v>
      </c>
      <c r="B217" s="32" t="s">
        <v>387</v>
      </c>
      <c r="C217" s="32" t="s">
        <v>388</v>
      </c>
      <c r="D217" s="54" t="n">
        <v>702</v>
      </c>
      <c r="E217" s="54" t="n">
        <v>632</v>
      </c>
      <c r="F217" s="65" t="n">
        <f aca="false">IF(E217="","",D217-E217)</f>
        <v>70</v>
      </c>
      <c r="G217" s="54" t="n">
        <v>936</v>
      </c>
      <c r="H217" s="54" t="n">
        <v>1007</v>
      </c>
      <c r="I217" s="65" t="n">
        <f aca="false">IF(H217="","",G217-H217)</f>
        <v>-71</v>
      </c>
      <c r="J217" s="55" t="n">
        <f aca="false">IF(OR(D217="",D217+G217=0),"",D217/(D217+G217))</f>
        <v>0.428571428571429</v>
      </c>
      <c r="K217" s="55" t="n">
        <f aca="false">IF(E217="","",E217/(E217+H217))</f>
        <v>0.385600976205003</v>
      </c>
      <c r="L217" s="66" t="n">
        <f aca="false">IF(OR(K217="",J217=""),"",(J217-K217)*100)</f>
        <v>4.29704523664255</v>
      </c>
      <c r="M217" s="36" t="n">
        <v>2.38128379760647</v>
      </c>
      <c r="N217" s="36" t="n">
        <v>0.964657942676335</v>
      </c>
      <c r="O217" s="36" t="n">
        <f aca="false">SQRT(M217^2+N217^2)</f>
        <v>2.56925620970576</v>
      </c>
      <c r="P217" s="55" t="n">
        <f aca="false">IF(J217="","",MAX(0,J217-1.96*O217/100))</f>
        <v>0.378214006861196</v>
      </c>
      <c r="Q217" s="55" t="n">
        <f aca="false">IF(J217="","",MIN(1,J217+1.96*O217/100))</f>
        <v>0.478928850281662</v>
      </c>
      <c r="R217" s="32" t="str">
        <f aca="false">IF(L217="","",IF(ABS(L217)&lt;=O217,"Yes","No"))</f>
        <v>No</v>
      </c>
      <c r="S217" s="32" t="str">
        <f aca="false">IF(L217="","",IF(ABS(L217)&lt;=1.96*O217,"Yes","No"))</f>
        <v>Yes</v>
      </c>
      <c r="T217" s="54" t="n">
        <f aca="false">IF(D217="","",ROUND(SQRT(((D217+G217)*O217/100)^2+(J217*(D217+G217)*0.08345)^2),0))</f>
        <v>72</v>
      </c>
      <c r="U217" s="32"/>
    </row>
    <row r="218" customFormat="false" ht="15" hidden="false" customHeight="false" outlineLevel="0" collapsed="false">
      <c r="A218" s="32" t="s">
        <v>386</v>
      </c>
      <c r="B218" s="32" t="s">
        <v>387</v>
      </c>
      <c r="C218" s="32" t="s">
        <v>389</v>
      </c>
      <c r="D218" s="54" t="n">
        <v>777</v>
      </c>
      <c r="E218" s="54" t="n">
        <v>800</v>
      </c>
      <c r="F218" s="65" t="n">
        <f aca="false">IF(E218="","",D218-E218)</f>
        <v>-23</v>
      </c>
      <c r="G218" s="54" t="n">
        <v>962</v>
      </c>
      <c r="H218" s="54" t="n">
        <v>875</v>
      </c>
      <c r="I218" s="65" t="n">
        <f aca="false">IF(H218="","",G218-H218)</f>
        <v>87</v>
      </c>
      <c r="J218" s="55" t="n">
        <f aca="false">IF(OR(D218="",D218+G218=0),"",D218/(D218+G218))</f>
        <v>0.446808510638298</v>
      </c>
      <c r="K218" s="55" t="n">
        <f aca="false">IF(E218="","",E218/(E218+H218))</f>
        <v>0.477611940298507</v>
      </c>
      <c r="L218" s="66" t="n">
        <f aca="false">IF(OR(K218="",J218=""),"",(J218-K218)*100)</f>
        <v>-3.08034296602096</v>
      </c>
      <c r="M218" s="36" t="n">
        <v>2.38128379760647</v>
      </c>
      <c r="N218" s="36" t="n">
        <v>0.964657942676335</v>
      </c>
      <c r="O218" s="36" t="n">
        <f aca="false">SQRT(M218^2+N218^2)</f>
        <v>2.56925620970576</v>
      </c>
      <c r="P218" s="55" t="n">
        <f aca="false">IF(J218="","",MAX(0,J218-1.96*O218/100))</f>
        <v>0.396451088928065</v>
      </c>
      <c r="Q218" s="55" t="n">
        <f aca="false">IF(J218="","",MIN(1,J218+1.96*O218/100))</f>
        <v>0.497165932348531</v>
      </c>
      <c r="R218" s="32" t="str">
        <f aca="false">IF(L218="","",IF(ABS(L218)&lt;=O218,"Yes","No"))</f>
        <v>No</v>
      </c>
      <c r="S218" s="32" t="str">
        <f aca="false">IF(L218="","",IF(ABS(L218)&lt;=1.96*O218,"Yes","No"))</f>
        <v>Yes</v>
      </c>
      <c r="T218" s="54" t="n">
        <f aca="false">IF(D218="","",ROUND(SQRT(((D218+G218)*O218/100)^2+(J218*(D218+G218)*0.08345)^2),0))</f>
        <v>79</v>
      </c>
      <c r="U218" s="32"/>
    </row>
    <row r="219" customFormat="false" ht="15" hidden="false" customHeight="false" outlineLevel="0" collapsed="false">
      <c r="A219" s="32" t="s">
        <v>386</v>
      </c>
      <c r="B219" s="32" t="s">
        <v>390</v>
      </c>
      <c r="C219" s="32" t="s">
        <v>391</v>
      </c>
      <c r="D219" s="54" t="n">
        <v>562</v>
      </c>
      <c r="E219" s="54"/>
      <c r="F219" s="65" t="str">
        <f aca="false">IF(E219="","",D219-E219)</f>
        <v/>
      </c>
      <c r="G219" s="54" t="n">
        <v>669</v>
      </c>
      <c r="H219" s="54"/>
      <c r="I219" s="65" t="str">
        <f aca="false">IF(H219="","",G219-H219)</f>
        <v/>
      </c>
      <c r="J219" s="55" t="n">
        <f aca="false">IF(OR(D219="",D219+G219=0),"",D219/(D219+G219))</f>
        <v>0.456539398862713</v>
      </c>
      <c r="K219" s="55" t="str">
        <f aca="false">IF(E219="","",E219/(E219+H219))</f>
        <v/>
      </c>
      <c r="L219" s="66" t="str">
        <f aca="false">IF(OR(K219="",J219=""),"",(J219-K219)*100)</f>
        <v/>
      </c>
      <c r="M219" s="36" t="n">
        <v>2.38128379760647</v>
      </c>
      <c r="N219" s="36" t="n">
        <v>0.964657942676335</v>
      </c>
      <c r="O219" s="36" t="n">
        <f aca="false">SQRT(M219^2+N219^2)</f>
        <v>2.56925620970576</v>
      </c>
      <c r="P219" s="55" t="n">
        <f aca="false">IF(J219="","",MAX(0,J219-1.96*O219/100))</f>
        <v>0.40618197715248</v>
      </c>
      <c r="Q219" s="55" t="n">
        <f aca="false">IF(J219="","",MIN(1,J219+1.96*O219/100))</f>
        <v>0.506896820572946</v>
      </c>
      <c r="R219" s="32" t="str">
        <f aca="false">IF(L219="","",IF(ABS(L219)&lt;=O219,"Yes","No"))</f>
        <v/>
      </c>
      <c r="S219" s="32" t="str">
        <f aca="false">IF(L219="","",IF(ABS(L219)&lt;=1.96*O219,"Yes","No"))</f>
        <v/>
      </c>
      <c r="T219" s="54" t="n">
        <f aca="false">IF(D219="","",ROUND(SQRT(((D219+G219)*O219/100)^2+(J219*(D219+G219)*0.08345)^2),0))</f>
        <v>57</v>
      </c>
      <c r="U219" s="32" t="s">
        <v>748</v>
      </c>
    </row>
    <row r="220" customFormat="false" ht="15" hidden="false" customHeight="false" outlineLevel="0" collapsed="false">
      <c r="A220" s="32" t="s">
        <v>386</v>
      </c>
      <c r="B220" s="32" t="s">
        <v>390</v>
      </c>
      <c r="C220" s="32" t="s">
        <v>392</v>
      </c>
      <c r="D220" s="54" t="n">
        <v>500</v>
      </c>
      <c r="E220" s="54"/>
      <c r="F220" s="65" t="str">
        <f aca="false">IF(E220="","",D220-E220)</f>
        <v/>
      </c>
      <c r="G220" s="54" t="n">
        <v>588</v>
      </c>
      <c r="H220" s="54"/>
      <c r="I220" s="65" t="str">
        <f aca="false">IF(H220="","",G220-H220)</f>
        <v/>
      </c>
      <c r="J220" s="55" t="n">
        <f aca="false">IF(OR(D220="",D220+G220=0),"",D220/(D220+G220))</f>
        <v>0.459558823529412</v>
      </c>
      <c r="K220" s="55" t="str">
        <f aca="false">IF(E220="","",E220/(E220+H220))</f>
        <v/>
      </c>
      <c r="L220" s="66" t="str">
        <f aca="false">IF(OR(K220="",J220=""),"",(J220-K220)*100)</f>
        <v/>
      </c>
      <c r="M220" s="36" t="n">
        <v>2.67524098781084</v>
      </c>
      <c r="N220" s="36" t="n">
        <v>0.964657942676335</v>
      </c>
      <c r="O220" s="36" t="n">
        <f aca="false">SQRT(M220^2+N220^2)</f>
        <v>2.84384937878778</v>
      </c>
      <c r="P220" s="55" t="n">
        <f aca="false">IF(J220="","",MAX(0,J220-1.96*O220/100))</f>
        <v>0.403819375705171</v>
      </c>
      <c r="Q220" s="55" t="n">
        <f aca="false">IF(J220="","",MIN(1,J220+1.96*O220/100))</f>
        <v>0.515298271353652</v>
      </c>
      <c r="R220" s="32" t="str">
        <f aca="false">IF(L220="","",IF(ABS(L220)&lt;=O220,"Yes","No"))</f>
        <v/>
      </c>
      <c r="S220" s="32" t="str">
        <f aca="false">IF(L220="","",IF(ABS(L220)&lt;=1.96*O220,"Yes","No"))</f>
        <v/>
      </c>
      <c r="T220" s="54" t="n">
        <f aca="false">IF(D220="","",ROUND(SQRT(((D220+G220)*O220/100)^2+(J220*(D220+G220)*0.09175)^2),0))</f>
        <v>55</v>
      </c>
      <c r="U220" s="32" t="s">
        <v>748</v>
      </c>
    </row>
    <row r="221" customFormat="false" ht="15" hidden="false" customHeight="false" outlineLevel="0" collapsed="false">
      <c r="A221" s="32" t="s">
        <v>386</v>
      </c>
      <c r="B221" s="32" t="s">
        <v>393</v>
      </c>
      <c r="C221" s="32" t="s">
        <v>394</v>
      </c>
      <c r="D221" s="54" t="n">
        <v>588</v>
      </c>
      <c r="E221" s="54" t="n">
        <v>579</v>
      </c>
      <c r="F221" s="65" t="n">
        <f aca="false">IF(E221="","",D221-E221)</f>
        <v>9</v>
      </c>
      <c r="G221" s="54" t="n">
        <v>667</v>
      </c>
      <c r="H221" s="54" t="n">
        <v>695</v>
      </c>
      <c r="I221" s="65" t="n">
        <f aca="false">IF(H221="","",G221-H221)</f>
        <v>-28</v>
      </c>
      <c r="J221" s="55" t="n">
        <f aca="false">IF(OR(D221="",D221+G221=0),"",D221/(D221+G221))</f>
        <v>0.468525896414343</v>
      </c>
      <c r="K221" s="55" t="n">
        <f aca="false">IF(E221="","",E221/(E221+H221))</f>
        <v>0.45447409733124</v>
      </c>
      <c r="L221" s="66" t="n">
        <f aca="false">IF(OR(K221="",J221=""),"",(J221-K221)*100)</f>
        <v>1.40517990831024</v>
      </c>
      <c r="M221" s="36" t="n">
        <v>2.38128379760647</v>
      </c>
      <c r="N221" s="36" t="n">
        <v>0.964657942676335</v>
      </c>
      <c r="O221" s="36" t="n">
        <f aca="false">SQRT(M221^2+N221^2)</f>
        <v>2.56925620970576</v>
      </c>
      <c r="P221" s="55" t="n">
        <f aca="false">IF(J221="","",MAX(0,J221-1.96*O221/100))</f>
        <v>0.41816847470411</v>
      </c>
      <c r="Q221" s="55" t="n">
        <f aca="false">IF(J221="","",MIN(1,J221+1.96*O221/100))</f>
        <v>0.518883318124576</v>
      </c>
      <c r="R221" s="32" t="str">
        <f aca="false">IF(L221="","",IF(ABS(L221)&lt;=O221,"Yes","No"))</f>
        <v>Yes</v>
      </c>
      <c r="S221" s="32" t="str">
        <f aca="false">IF(L221="","",IF(ABS(L221)&lt;=1.96*O221,"Yes","No"))</f>
        <v>Yes</v>
      </c>
      <c r="T221" s="54" t="n">
        <f aca="false">IF(D221="","",ROUND(SQRT(((D221+G221)*O221/100)^2+(J221*(D221+G221)*0.08345)^2),0))</f>
        <v>59</v>
      </c>
      <c r="U221" s="32"/>
    </row>
    <row r="222" customFormat="false" ht="15" hidden="false" customHeight="false" outlineLevel="0" collapsed="false">
      <c r="A222" s="32" t="s">
        <v>386</v>
      </c>
      <c r="B222" s="32" t="s">
        <v>261</v>
      </c>
      <c r="C222" s="32" t="s">
        <v>395</v>
      </c>
      <c r="D222" s="54" t="n">
        <v>731</v>
      </c>
      <c r="E222" s="54" t="n">
        <v>684</v>
      </c>
      <c r="F222" s="65" t="n">
        <f aca="false">IF(E222="","",D222-E222)</f>
        <v>47</v>
      </c>
      <c r="G222" s="54" t="n">
        <v>447</v>
      </c>
      <c r="H222" s="54" t="n">
        <v>450</v>
      </c>
      <c r="I222" s="65" t="n">
        <f aca="false">IF(H222="","",G222-H222)</f>
        <v>-3</v>
      </c>
      <c r="J222" s="55" t="n">
        <f aca="false">IF(OR(D222="",D222+G222=0),"",D222/(D222+G222))</f>
        <v>0.620543293718166</v>
      </c>
      <c r="K222" s="55" t="n">
        <f aca="false">IF(E222="","",E222/(E222+H222))</f>
        <v>0.603174603174603</v>
      </c>
      <c r="L222" s="66" t="n">
        <f aca="false">IF(OR(K222="",J222=""),"",(J222-K222)*100)</f>
        <v>1.73686905435633</v>
      </c>
      <c r="M222" s="36" t="n">
        <v>2.38128379760647</v>
      </c>
      <c r="N222" s="36" t="n">
        <v>0.964657942676335</v>
      </c>
      <c r="O222" s="36" t="n">
        <f aca="false">SQRT(M222^2+N222^2)</f>
        <v>2.56925620970576</v>
      </c>
      <c r="P222" s="55" t="n">
        <f aca="false">IF(J222="","",MAX(0,J222-1.96*O222/100))</f>
        <v>0.570185872007934</v>
      </c>
      <c r="Q222" s="55" t="n">
        <f aca="false">IF(J222="","",MIN(1,J222+1.96*O222/100))</f>
        <v>0.670900715428399</v>
      </c>
      <c r="R222" s="32" t="str">
        <f aca="false">IF(L222="","",IF(ABS(L222)&lt;=O222,"Yes","No"))</f>
        <v>Yes</v>
      </c>
      <c r="S222" s="32" t="str">
        <f aca="false">IF(L222="","",IF(ABS(L222)&lt;=1.96*O222,"Yes","No"))</f>
        <v>Yes</v>
      </c>
      <c r="T222" s="54" t="n">
        <f aca="false">IF(D222="","",ROUND(SQRT(((D222+G222)*O222/100)^2+(J222*(D222+G222)*0.08345)^2),0))</f>
        <v>68</v>
      </c>
      <c r="U222" s="32"/>
    </row>
    <row r="223" customFormat="false" ht="15" hidden="false" customHeight="false" outlineLevel="0" collapsed="false">
      <c r="A223" s="32" t="s">
        <v>386</v>
      </c>
      <c r="B223" s="32" t="s">
        <v>261</v>
      </c>
      <c r="C223" s="32" t="s">
        <v>396</v>
      </c>
      <c r="D223" s="54" t="n">
        <v>983</v>
      </c>
      <c r="E223" s="54" t="n">
        <v>954</v>
      </c>
      <c r="F223" s="65" t="n">
        <f aca="false">IF(E223="","",D223-E223)</f>
        <v>29</v>
      </c>
      <c r="G223" s="54" t="n">
        <v>663</v>
      </c>
      <c r="H223" s="54" t="n">
        <v>665</v>
      </c>
      <c r="I223" s="65" t="n">
        <f aca="false">IF(H223="","",G223-H223)</f>
        <v>-2</v>
      </c>
      <c r="J223" s="55" t="n">
        <f aca="false">IF(OR(D223="",D223+G223=0),"",D223/(D223+G223))</f>
        <v>0.597205346294046</v>
      </c>
      <c r="K223" s="55" t="n">
        <f aca="false">IF(E223="","",E223/(E223+H223))</f>
        <v>0.589252625077208</v>
      </c>
      <c r="L223" s="66" t="n">
        <f aca="false">IF(OR(K223="",J223=""),"",(J223-K223)*100)</f>
        <v>0.79527212168381</v>
      </c>
      <c r="M223" s="36" t="n">
        <v>2.38128379760647</v>
      </c>
      <c r="N223" s="36" t="n">
        <v>0.964657942676335</v>
      </c>
      <c r="O223" s="36" t="n">
        <f aca="false">SQRT(M223^2+N223^2)</f>
        <v>2.56925620970576</v>
      </c>
      <c r="P223" s="55" t="n">
        <f aca="false">IF(J223="","",MAX(0,J223-1.96*O223/100))</f>
        <v>0.546847924583813</v>
      </c>
      <c r="Q223" s="55" t="n">
        <f aca="false">IF(J223="","",MIN(1,J223+1.96*O223/100))</f>
        <v>0.647562768004279</v>
      </c>
      <c r="R223" s="32" t="str">
        <f aca="false">IF(L223="","",IF(ABS(L223)&lt;=O223,"Yes","No"))</f>
        <v>Yes</v>
      </c>
      <c r="S223" s="32" t="str">
        <f aca="false">IF(L223="","",IF(ABS(L223)&lt;=1.96*O223,"Yes","No"))</f>
        <v>Yes</v>
      </c>
      <c r="T223" s="54" t="n">
        <f aca="false">IF(D223="","",ROUND(SQRT(((D223+G223)*O223/100)^2+(J223*(D223+G223)*0.08345)^2),0))</f>
        <v>92</v>
      </c>
      <c r="U223" s="32"/>
    </row>
    <row r="224" customFormat="false" ht="15" hidden="false" customHeight="false" outlineLevel="0" collapsed="false">
      <c r="A224" s="32" t="s">
        <v>386</v>
      </c>
      <c r="B224" s="32" t="s">
        <v>261</v>
      </c>
      <c r="C224" s="32" t="s">
        <v>397</v>
      </c>
      <c r="D224" s="54" t="n">
        <v>798</v>
      </c>
      <c r="E224" s="54" t="n">
        <v>739</v>
      </c>
      <c r="F224" s="65" t="n">
        <f aca="false">IF(E224="","",D224-E224)</f>
        <v>59</v>
      </c>
      <c r="G224" s="54" t="n">
        <v>388</v>
      </c>
      <c r="H224" s="54" t="n">
        <v>437</v>
      </c>
      <c r="I224" s="65" t="n">
        <f aca="false">IF(H224="","",G224-H224)</f>
        <v>-49</v>
      </c>
      <c r="J224" s="55" t="n">
        <f aca="false">IF(OR(D224="",D224+G224=0),"",D224/(D224+G224))</f>
        <v>0.672849915682968</v>
      </c>
      <c r="K224" s="55" t="n">
        <f aca="false">IF(E224="","",E224/(E224+H224))</f>
        <v>0.628401360544218</v>
      </c>
      <c r="L224" s="66" t="n">
        <f aca="false">IF(OR(K224="",J224=""),"",(J224-K224)*100)</f>
        <v>4.44485551387502</v>
      </c>
      <c r="M224" s="36" t="n">
        <v>2.38128379760647</v>
      </c>
      <c r="N224" s="36" t="n">
        <v>0.964657942676335</v>
      </c>
      <c r="O224" s="36" t="n">
        <f aca="false">SQRT(M224^2+N224^2)</f>
        <v>2.56925620970576</v>
      </c>
      <c r="P224" s="55" t="n">
        <f aca="false">IF(J224="","",MAX(0,J224-1.96*O224/100))</f>
        <v>0.622492493972735</v>
      </c>
      <c r="Q224" s="55" t="n">
        <f aca="false">IF(J224="","",MIN(1,J224+1.96*O224/100))</f>
        <v>0.723207337393201</v>
      </c>
      <c r="R224" s="32" t="str">
        <f aca="false">IF(L224="","",IF(ABS(L224)&lt;=O224,"Yes","No"))</f>
        <v>No</v>
      </c>
      <c r="S224" s="32" t="str">
        <f aca="false">IF(L224="","",IF(ABS(L224)&lt;=1.96*O224,"Yes","No"))</f>
        <v>Yes</v>
      </c>
      <c r="T224" s="54" t="n">
        <f aca="false">IF(D224="","",ROUND(SQRT(((D224+G224)*O224/100)^2+(J224*(D224+G224)*0.08345)^2),0))</f>
        <v>73</v>
      </c>
      <c r="U224" s="32"/>
    </row>
    <row r="225" customFormat="false" ht="15" hidden="false" customHeight="false" outlineLevel="0" collapsed="false">
      <c r="A225" s="32" t="s">
        <v>386</v>
      </c>
      <c r="B225" s="32" t="s">
        <v>261</v>
      </c>
      <c r="C225" s="32" t="s">
        <v>398</v>
      </c>
      <c r="D225" s="54" t="n">
        <v>645</v>
      </c>
      <c r="E225" s="54" t="n">
        <v>612</v>
      </c>
      <c r="F225" s="65" t="n">
        <f aca="false">IF(E225="","",D225-E225)</f>
        <v>33</v>
      </c>
      <c r="G225" s="54" t="n">
        <v>301</v>
      </c>
      <c r="H225" s="54" t="n">
        <v>338</v>
      </c>
      <c r="I225" s="65" t="n">
        <f aca="false">IF(H225="","",G225-H225)</f>
        <v>-37</v>
      </c>
      <c r="J225" s="55" t="n">
        <f aca="false">IF(OR(D225="",D225+G225=0),"",D225/(D225+G225))</f>
        <v>0.681818181818182</v>
      </c>
      <c r="K225" s="55" t="n">
        <f aca="false">IF(E225="","",E225/(E225+H225))</f>
        <v>0.64421052631579</v>
      </c>
      <c r="L225" s="66" t="n">
        <f aca="false">IF(OR(K225="",J225=""),"",(J225-K225)*100)</f>
        <v>3.76076555023923</v>
      </c>
      <c r="M225" s="36" t="n">
        <v>2.67524098781084</v>
      </c>
      <c r="N225" s="36" t="n">
        <v>0.964657942676335</v>
      </c>
      <c r="O225" s="36" t="n">
        <f aca="false">SQRT(M225^2+N225^2)</f>
        <v>2.84384937878778</v>
      </c>
      <c r="P225" s="55" t="n">
        <f aca="false">IF(J225="","",MAX(0,J225-1.96*O225/100))</f>
        <v>0.626078733993941</v>
      </c>
      <c r="Q225" s="55" t="n">
        <f aca="false">IF(J225="","",MIN(1,J225+1.96*O225/100))</f>
        <v>0.737557629642422</v>
      </c>
      <c r="R225" s="32" t="str">
        <f aca="false">IF(L225="","",IF(ABS(L225)&lt;=O225,"Yes","No"))</f>
        <v>No</v>
      </c>
      <c r="S225" s="32" t="str">
        <f aca="false">IF(L225="","",IF(ABS(L225)&lt;=1.96*O225,"Yes","No"))</f>
        <v>Yes</v>
      </c>
      <c r="T225" s="54" t="n">
        <f aca="false">IF(D225="","",ROUND(SQRT(((D225+G225)*O225/100)^2+(J225*(D225+G225)*0.09175)^2),0))</f>
        <v>65</v>
      </c>
      <c r="U225" s="32"/>
    </row>
    <row r="226" customFormat="false" ht="15" hidden="false" customHeight="false" outlineLevel="0" collapsed="false">
      <c r="A226" s="32" t="s">
        <v>386</v>
      </c>
      <c r="B226" s="32" t="s">
        <v>261</v>
      </c>
      <c r="C226" s="32" t="s">
        <v>399</v>
      </c>
      <c r="D226" s="54" t="n">
        <v>817</v>
      </c>
      <c r="E226" s="54" t="n">
        <v>768</v>
      </c>
      <c r="F226" s="65" t="n">
        <f aca="false">IF(E226="","",D226-E226)</f>
        <v>49</v>
      </c>
      <c r="G226" s="54" t="n">
        <v>455</v>
      </c>
      <c r="H226" s="54" t="n">
        <v>541</v>
      </c>
      <c r="I226" s="65" t="n">
        <f aca="false">IF(H226="","",G226-H226)</f>
        <v>-86</v>
      </c>
      <c r="J226" s="55" t="n">
        <f aca="false">IF(OR(D226="",D226+G226=0),"",D226/(D226+G226))</f>
        <v>0.642295597484277</v>
      </c>
      <c r="K226" s="55" t="n">
        <f aca="false">IF(E226="","",E226/(E226+H226))</f>
        <v>0.586707410236822</v>
      </c>
      <c r="L226" s="66" t="n">
        <f aca="false">IF(OR(K226="",J226=""),"",(J226-K226)*100)</f>
        <v>5.55881872474547</v>
      </c>
      <c r="M226" s="36" t="n">
        <v>2.38128379760647</v>
      </c>
      <c r="N226" s="36" t="n">
        <v>0.964657942676335</v>
      </c>
      <c r="O226" s="36" t="n">
        <f aca="false">SQRT(M226^2+N226^2)</f>
        <v>2.56925620970576</v>
      </c>
      <c r="P226" s="55" t="n">
        <f aca="false">IF(J226="","",MAX(0,J226-1.96*O226/100))</f>
        <v>0.591938175774044</v>
      </c>
      <c r="Q226" s="55" t="n">
        <f aca="false">IF(J226="","",MIN(1,J226+1.96*O226/100))</f>
        <v>0.69265301919451</v>
      </c>
      <c r="R226" s="32" t="str">
        <f aca="false">IF(L226="","",IF(ABS(L226)&lt;=O226,"Yes","No"))</f>
        <v>No</v>
      </c>
      <c r="S226" s="32" t="str">
        <f aca="false">IF(L226="","",IF(ABS(L226)&lt;=1.96*O226,"Yes","No"))</f>
        <v>No</v>
      </c>
      <c r="T226" s="54" t="n">
        <f aca="false">IF(D226="","",ROUND(SQRT(((D226+G226)*O226/100)^2+(J226*(D226+G226)*0.08345)^2),0))</f>
        <v>76</v>
      </c>
      <c r="U226" s="32"/>
    </row>
    <row r="227" customFormat="false" ht="15" hidden="false" customHeight="false" outlineLevel="0" collapsed="false">
      <c r="A227" s="32" t="s">
        <v>386</v>
      </c>
      <c r="B227" s="32" t="s">
        <v>261</v>
      </c>
      <c r="C227" s="32" t="s">
        <v>400</v>
      </c>
      <c r="D227" s="54" t="n">
        <v>1090</v>
      </c>
      <c r="E227" s="54" t="n">
        <v>1118</v>
      </c>
      <c r="F227" s="65" t="n">
        <f aca="false">IF(E227="","",D227-E227)</f>
        <v>-28</v>
      </c>
      <c r="G227" s="54" t="n">
        <v>614</v>
      </c>
      <c r="H227" s="54" t="n">
        <v>584</v>
      </c>
      <c r="I227" s="65" t="n">
        <f aca="false">IF(H227="","",G227-H227)</f>
        <v>30</v>
      </c>
      <c r="J227" s="55" t="n">
        <f aca="false">IF(OR(D227="",D227+G227=0),"",D227/(D227+G227))</f>
        <v>0.639671361502347</v>
      </c>
      <c r="K227" s="55" t="n">
        <f aca="false">IF(E227="","",E227/(E227+H227))</f>
        <v>0.656874265569918</v>
      </c>
      <c r="L227" s="66" t="n">
        <f aca="false">IF(OR(K227="",J227=""),"",(J227-K227)*100)</f>
        <v>-1.72029040675704</v>
      </c>
      <c r="M227" s="36" t="n">
        <v>2.38128379760647</v>
      </c>
      <c r="N227" s="36" t="n">
        <v>0.964657942676335</v>
      </c>
      <c r="O227" s="36" t="n">
        <f aca="false">SQRT(M227^2+N227^2)</f>
        <v>2.56925620970576</v>
      </c>
      <c r="P227" s="55" t="n">
        <f aca="false">IF(J227="","",MAX(0,J227-1.96*O227/100))</f>
        <v>0.589313939792114</v>
      </c>
      <c r="Q227" s="55" t="n">
        <f aca="false">IF(J227="","",MIN(1,J227+1.96*O227/100))</f>
        <v>0.69002878321258</v>
      </c>
      <c r="R227" s="32" t="str">
        <f aca="false">IF(L227="","",IF(ABS(L227)&lt;=O227,"Yes","No"))</f>
        <v>Yes</v>
      </c>
      <c r="S227" s="32" t="str">
        <f aca="false">IF(L227="","",IF(ABS(L227)&lt;=1.96*O227,"Yes","No"))</f>
        <v>Yes</v>
      </c>
      <c r="T227" s="54" t="n">
        <f aca="false">IF(D227="","",ROUND(SQRT(((D227+G227)*O227/100)^2+(J227*(D227+G227)*0.08345)^2),0))</f>
        <v>101</v>
      </c>
      <c r="U227" s="32"/>
    </row>
    <row r="228" customFormat="false" ht="15" hidden="false" customHeight="false" outlineLevel="0" collapsed="false">
      <c r="A228" s="32" t="s">
        <v>386</v>
      </c>
      <c r="B228" s="32" t="s">
        <v>261</v>
      </c>
      <c r="C228" s="32" t="s">
        <v>401</v>
      </c>
      <c r="D228" s="54" t="n">
        <v>735</v>
      </c>
      <c r="E228" s="54" t="n">
        <v>673</v>
      </c>
      <c r="F228" s="65" t="n">
        <f aca="false">IF(E228="","",D228-E228)</f>
        <v>62</v>
      </c>
      <c r="G228" s="54" t="n">
        <v>487</v>
      </c>
      <c r="H228" s="54" t="n">
        <v>519</v>
      </c>
      <c r="I228" s="65" t="n">
        <f aca="false">IF(H228="","",G228-H228)</f>
        <v>-32</v>
      </c>
      <c r="J228" s="55" t="n">
        <f aca="false">IF(OR(D228="",D228+G228=0),"",D228/(D228+G228))</f>
        <v>0.601472995090016</v>
      </c>
      <c r="K228" s="55" t="n">
        <f aca="false">IF(E228="","",E228/(E228+H228))</f>
        <v>0.564597315436242</v>
      </c>
      <c r="L228" s="66" t="n">
        <f aca="false">IF(OR(K228="",J228=""),"",(J228-K228)*100)</f>
        <v>3.68756796537748</v>
      </c>
      <c r="M228" s="36" t="n">
        <v>2.38128379760647</v>
      </c>
      <c r="N228" s="36" t="n">
        <v>0.964657942676335</v>
      </c>
      <c r="O228" s="36" t="n">
        <f aca="false">SQRT(M228^2+N228^2)</f>
        <v>2.56925620970576</v>
      </c>
      <c r="P228" s="55" t="n">
        <f aca="false">IF(J228="","",MAX(0,J228-1.96*O228/100))</f>
        <v>0.551115573379784</v>
      </c>
      <c r="Q228" s="55" t="n">
        <f aca="false">IF(J228="","",MIN(1,J228+1.96*O228/100))</f>
        <v>0.651830416800249</v>
      </c>
      <c r="R228" s="32" t="str">
        <f aca="false">IF(L228="","",IF(ABS(L228)&lt;=O228,"Yes","No"))</f>
        <v>No</v>
      </c>
      <c r="S228" s="32" t="str">
        <f aca="false">IF(L228="","",IF(ABS(L228)&lt;=1.96*O228,"Yes","No"))</f>
        <v>Yes</v>
      </c>
      <c r="T228" s="54" t="n">
        <f aca="false">IF(D228="","",ROUND(SQRT(((D228+G228)*O228/100)^2+(J228*(D228+G228)*0.08345)^2),0))</f>
        <v>69</v>
      </c>
      <c r="U228" s="32"/>
    </row>
    <row r="229" customFormat="false" ht="15" hidden="false" customHeight="false" outlineLevel="0" collapsed="false">
      <c r="A229" s="32" t="s">
        <v>386</v>
      </c>
      <c r="B229" s="32" t="s">
        <v>261</v>
      </c>
      <c r="C229" s="32" t="s">
        <v>402</v>
      </c>
      <c r="D229" s="54" t="n">
        <v>561</v>
      </c>
      <c r="E229" s="54" t="n">
        <v>542</v>
      </c>
      <c r="F229" s="65" t="n">
        <f aca="false">IF(E229="","",D229-E229)</f>
        <v>19</v>
      </c>
      <c r="G229" s="54" t="n">
        <v>285</v>
      </c>
      <c r="H229" s="54" t="n">
        <v>327</v>
      </c>
      <c r="I229" s="65" t="n">
        <f aca="false">IF(H229="","",G229-H229)</f>
        <v>-42</v>
      </c>
      <c r="J229" s="55" t="n">
        <f aca="false">IF(OR(D229="",D229+G229=0),"",D229/(D229+G229))</f>
        <v>0.663120567375887</v>
      </c>
      <c r="K229" s="55" t="n">
        <f aca="false">IF(E229="","",E229/(E229+H229))</f>
        <v>0.623705408515535</v>
      </c>
      <c r="L229" s="66" t="n">
        <f aca="false">IF(OR(K229="",J229=""),"",(J229-K229)*100)</f>
        <v>3.94151588603514</v>
      </c>
      <c r="M229" s="36" t="n">
        <v>2.67524098781084</v>
      </c>
      <c r="N229" s="36" t="n">
        <v>0.964657942676335</v>
      </c>
      <c r="O229" s="36" t="n">
        <f aca="false">SQRT(M229^2+N229^2)</f>
        <v>2.84384937878778</v>
      </c>
      <c r="P229" s="55" t="n">
        <f aca="false">IF(J229="","",MAX(0,J229-1.96*O229/100))</f>
        <v>0.607381119551646</v>
      </c>
      <c r="Q229" s="55" t="n">
        <f aca="false">IF(J229="","",MIN(1,J229+1.96*O229/100))</f>
        <v>0.718860015200127</v>
      </c>
      <c r="R229" s="32" t="str">
        <f aca="false">IF(L229="","",IF(ABS(L229)&lt;=O229,"Yes","No"))</f>
        <v>No</v>
      </c>
      <c r="S229" s="32" t="str">
        <f aca="false">IF(L229="","",IF(ABS(L229)&lt;=1.96*O229,"Yes","No"))</f>
        <v>Yes</v>
      </c>
      <c r="T229" s="54" t="n">
        <f aca="false">IF(D229="","",ROUND(SQRT(((D229+G229)*O229/100)^2+(J229*(D229+G229)*0.09175)^2),0))</f>
        <v>57</v>
      </c>
      <c r="U229" s="32"/>
    </row>
    <row r="230" customFormat="false" ht="15" hidden="false" customHeight="false" outlineLevel="0" collapsed="false">
      <c r="A230" s="32" t="s">
        <v>386</v>
      </c>
      <c r="B230" s="32" t="s">
        <v>261</v>
      </c>
      <c r="C230" s="32" t="s">
        <v>403</v>
      </c>
      <c r="D230" s="54" t="n">
        <v>721</v>
      </c>
      <c r="E230" s="54" t="n">
        <v>630</v>
      </c>
      <c r="F230" s="65" t="n">
        <f aca="false">IF(E230="","",D230-E230)</f>
        <v>91</v>
      </c>
      <c r="G230" s="54" t="n">
        <v>323</v>
      </c>
      <c r="H230" s="54" t="n">
        <v>381</v>
      </c>
      <c r="I230" s="65" t="n">
        <f aca="false">IF(H230="","",G230-H230)</f>
        <v>-58</v>
      </c>
      <c r="J230" s="55" t="n">
        <f aca="false">IF(OR(D230="",D230+G230=0),"",D230/(D230+G230))</f>
        <v>0.690613026819923</v>
      </c>
      <c r="K230" s="55" t="n">
        <f aca="false">IF(E230="","",E230/(E230+H230))</f>
        <v>0.623145400593472</v>
      </c>
      <c r="L230" s="66" t="n">
        <f aca="false">IF(OR(K230="",J230=""),"",(J230-K230)*100)</f>
        <v>6.74676262264516</v>
      </c>
      <c r="M230" s="36" t="n">
        <v>2.67524098781084</v>
      </c>
      <c r="N230" s="36" t="n">
        <v>0.964657942676335</v>
      </c>
      <c r="O230" s="36" t="n">
        <f aca="false">SQRT(M230^2+N230^2)</f>
        <v>2.84384937878778</v>
      </c>
      <c r="P230" s="55" t="n">
        <f aca="false">IF(J230="","",MAX(0,J230-1.96*O230/100))</f>
        <v>0.634873578995683</v>
      </c>
      <c r="Q230" s="55" t="n">
        <f aca="false">IF(J230="","",MIN(1,J230+1.96*O230/100))</f>
        <v>0.746352474644164</v>
      </c>
      <c r="R230" s="32" t="str">
        <f aca="false">IF(L230="","",IF(ABS(L230)&lt;=O230,"Yes","No"))</f>
        <v>No</v>
      </c>
      <c r="S230" s="32" t="str">
        <f aca="false">IF(L230="","",IF(ABS(L230)&lt;=1.96*O230,"Yes","No"))</f>
        <v>No</v>
      </c>
      <c r="T230" s="54" t="n">
        <f aca="false">IF(D230="","",ROUND(SQRT(((D230+G230)*O230/100)^2+(J230*(D230+G230)*0.09175)^2),0))</f>
        <v>73</v>
      </c>
      <c r="U230" s="32"/>
    </row>
    <row r="231" customFormat="false" ht="15" hidden="false" customHeight="false" outlineLevel="0" collapsed="false">
      <c r="A231" s="32" t="s">
        <v>386</v>
      </c>
      <c r="B231" s="32" t="s">
        <v>261</v>
      </c>
      <c r="C231" s="32" t="s">
        <v>404</v>
      </c>
      <c r="D231" s="54" t="n">
        <v>976</v>
      </c>
      <c r="E231" s="54" t="n">
        <v>911</v>
      </c>
      <c r="F231" s="65" t="n">
        <f aca="false">IF(E231="","",D231-E231)</f>
        <v>65</v>
      </c>
      <c r="G231" s="54" t="n">
        <v>492</v>
      </c>
      <c r="H231" s="54" t="n">
        <v>550</v>
      </c>
      <c r="I231" s="65" t="n">
        <f aca="false">IF(H231="","",G231-H231)</f>
        <v>-58</v>
      </c>
      <c r="J231" s="55" t="n">
        <f aca="false">IF(OR(D231="",D231+G231=0),"",D231/(D231+G231))</f>
        <v>0.664850136239782</v>
      </c>
      <c r="K231" s="55" t="n">
        <f aca="false">IF(E231="","",E231/(E231+H231))</f>
        <v>0.623545516769336</v>
      </c>
      <c r="L231" s="66" t="n">
        <f aca="false">IF(OR(K231="",J231=""),"",(J231-K231)*100)</f>
        <v>4.13046194704459</v>
      </c>
      <c r="M231" s="36" t="n">
        <v>2.38128379760647</v>
      </c>
      <c r="N231" s="36" t="n">
        <v>0.964657942676335</v>
      </c>
      <c r="O231" s="36" t="n">
        <f aca="false">SQRT(M231^2+N231^2)</f>
        <v>2.56925620970576</v>
      </c>
      <c r="P231" s="55" t="n">
        <f aca="false">IF(J231="","",MAX(0,J231-1.96*O231/100))</f>
        <v>0.614492714529549</v>
      </c>
      <c r="Q231" s="55" t="n">
        <f aca="false">IF(J231="","",MIN(1,J231+1.96*O231/100))</f>
        <v>0.715207557950015</v>
      </c>
      <c r="R231" s="32" t="str">
        <f aca="false">IF(L231="","",IF(ABS(L231)&lt;=O231,"Yes","No"))</f>
        <v>No</v>
      </c>
      <c r="S231" s="32" t="str">
        <f aca="false">IF(L231="","",IF(ABS(L231)&lt;=1.96*O231,"Yes","No"))</f>
        <v>Yes</v>
      </c>
      <c r="T231" s="54" t="n">
        <f aca="false">IF(D231="","",ROUND(SQRT(((D231+G231)*O231/100)^2+(J231*(D231+G231)*0.08345)^2),0))</f>
        <v>90</v>
      </c>
      <c r="U231" s="32"/>
    </row>
    <row r="232" customFormat="false" ht="15" hidden="false" customHeight="false" outlineLevel="0" collapsed="false">
      <c r="A232" s="32" t="s">
        <v>386</v>
      </c>
      <c r="B232" s="32" t="s">
        <v>261</v>
      </c>
      <c r="C232" s="32" t="s">
        <v>405</v>
      </c>
      <c r="D232" s="54" t="n">
        <v>1089</v>
      </c>
      <c r="E232" s="54" t="n">
        <v>933</v>
      </c>
      <c r="F232" s="65" t="n">
        <f aca="false">IF(E232="","",D232-E232)</f>
        <v>156</v>
      </c>
      <c r="G232" s="54" t="n">
        <v>291</v>
      </c>
      <c r="H232" s="54" t="n">
        <v>339</v>
      </c>
      <c r="I232" s="65" t="n">
        <f aca="false">IF(H232="","",G232-H232)</f>
        <v>-48</v>
      </c>
      <c r="J232" s="55" t="n">
        <f aca="false">IF(OR(D232="",D232+G232=0),"",D232/(D232+G232))</f>
        <v>0.789130434782609</v>
      </c>
      <c r="K232" s="55" t="n">
        <f aca="false">IF(E232="","",E232/(E232+H232))</f>
        <v>0.733490566037736</v>
      </c>
      <c r="L232" s="66" t="n">
        <f aca="false">IF(OR(K232="",J232=""),"",(J232-K232)*100)</f>
        <v>5.56398687448728</v>
      </c>
      <c r="M232" s="36" t="n">
        <v>2.38128379760647</v>
      </c>
      <c r="N232" s="36" t="n">
        <v>0.964657942676335</v>
      </c>
      <c r="O232" s="36" t="n">
        <f aca="false">SQRT(M232^2+N232^2)</f>
        <v>2.56925620970576</v>
      </c>
      <c r="P232" s="55" t="n">
        <f aca="false">IF(J232="","",MAX(0,J232-1.96*O232/100))</f>
        <v>0.738773013072376</v>
      </c>
      <c r="Q232" s="55" t="n">
        <f aca="false">IF(J232="","",MIN(1,J232+1.96*O232/100))</f>
        <v>0.839487856492842</v>
      </c>
      <c r="R232" s="32" t="str">
        <f aca="false">IF(L232="","",IF(ABS(L232)&lt;=O232,"Yes","No"))</f>
        <v>No</v>
      </c>
      <c r="S232" s="32" t="str">
        <f aca="false">IF(L232="","",IF(ABS(L232)&lt;=1.96*O232,"Yes","No"))</f>
        <v>No</v>
      </c>
      <c r="T232" s="54" t="n">
        <f aca="false">IF(D232="","",ROUND(SQRT(((D232+G232)*O232/100)^2+(J232*(D232+G232)*0.08345)^2),0))</f>
        <v>98</v>
      </c>
      <c r="U232" s="32"/>
    </row>
    <row r="233" customFormat="false" ht="15" hidden="false" customHeight="false" outlineLevel="0" collapsed="false">
      <c r="A233" s="32" t="s">
        <v>386</v>
      </c>
      <c r="B233" s="32" t="s">
        <v>261</v>
      </c>
      <c r="C233" s="32" t="s">
        <v>406</v>
      </c>
      <c r="D233" s="54" t="n">
        <v>877</v>
      </c>
      <c r="E233" s="54" t="n">
        <v>744</v>
      </c>
      <c r="F233" s="65" t="n">
        <f aca="false">IF(E233="","",D233-E233)</f>
        <v>133</v>
      </c>
      <c r="G233" s="54" t="n">
        <v>430</v>
      </c>
      <c r="H233" s="54" t="n">
        <v>459</v>
      </c>
      <c r="I233" s="65" t="n">
        <f aca="false">IF(H233="","",G233-H233)</f>
        <v>-29</v>
      </c>
      <c r="J233" s="55" t="n">
        <f aca="false">IF(OR(D233="",D233+G233=0),"",D233/(D233+G233))</f>
        <v>0.671002295332823</v>
      </c>
      <c r="K233" s="55" t="n">
        <f aca="false">IF(E233="","",E233/(E233+H233))</f>
        <v>0.618453865336658</v>
      </c>
      <c r="L233" s="66" t="n">
        <f aca="false">IF(OR(K233="",J233=""),"",(J233-K233)*100)</f>
        <v>5.25484299961649</v>
      </c>
      <c r="M233" s="36" t="n">
        <v>2.38128379760647</v>
      </c>
      <c r="N233" s="36" t="n">
        <v>0.964657942676335</v>
      </c>
      <c r="O233" s="36" t="n">
        <f aca="false">SQRT(M233^2+N233^2)</f>
        <v>2.56925620970576</v>
      </c>
      <c r="P233" s="55" t="n">
        <f aca="false">IF(J233="","",MAX(0,J233-1.96*O233/100))</f>
        <v>0.62064487362259</v>
      </c>
      <c r="Q233" s="55" t="n">
        <f aca="false">IF(J233="","",MIN(1,J233+1.96*O233/100))</f>
        <v>0.721359717043056</v>
      </c>
      <c r="R233" s="32" t="str">
        <f aca="false">IF(L233="","",IF(ABS(L233)&lt;=O233,"Yes","No"))</f>
        <v>No</v>
      </c>
      <c r="S233" s="32" t="str">
        <f aca="false">IF(L233="","",IF(ABS(L233)&lt;=1.96*O233,"Yes","No"))</f>
        <v>No</v>
      </c>
      <c r="T233" s="54" t="n">
        <f aca="false">IF(D233="","",ROUND(SQRT(((D233+G233)*O233/100)^2+(J233*(D233+G233)*0.08345)^2),0))</f>
        <v>81</v>
      </c>
      <c r="U233" s="32"/>
    </row>
    <row r="234" customFormat="false" ht="15" hidden="false" customHeight="false" outlineLevel="0" collapsed="false">
      <c r="A234" s="32" t="s">
        <v>386</v>
      </c>
      <c r="B234" s="32" t="s">
        <v>261</v>
      </c>
      <c r="C234" s="32" t="s">
        <v>407</v>
      </c>
      <c r="D234" s="54" t="n">
        <v>318</v>
      </c>
      <c r="E234" s="54" t="n">
        <v>316</v>
      </c>
      <c r="F234" s="65" t="n">
        <f aca="false">IF(E234="","",D234-E234)</f>
        <v>2</v>
      </c>
      <c r="G234" s="54" t="n">
        <v>84</v>
      </c>
      <c r="H234" s="54" t="n">
        <v>72</v>
      </c>
      <c r="I234" s="65" t="n">
        <f aca="false">IF(H234="","",G234-H234)</f>
        <v>12</v>
      </c>
      <c r="J234" s="55" t="n">
        <f aca="false">IF(OR(D234="",D234+G234=0),"",D234/(D234+G234))</f>
        <v>0.791044776119403</v>
      </c>
      <c r="K234" s="55" t="n">
        <f aca="false">IF(E234="","",E234/(E234+H234))</f>
        <v>0.814432989690722</v>
      </c>
      <c r="L234" s="66" t="n">
        <f aca="false">IF(OR(K234="",J234=""),"",(J234-K234)*100)</f>
        <v>-2.33882135713187</v>
      </c>
      <c r="M234" s="36" t="n">
        <v>4.05128548979369</v>
      </c>
      <c r="N234" s="36" t="n">
        <v>0.964657942676335</v>
      </c>
      <c r="O234" s="36" t="n">
        <f aca="false">SQRT(M234^2+N234^2)</f>
        <v>4.16455028378592</v>
      </c>
      <c r="P234" s="55" t="n">
        <f aca="false">IF(J234="","",MAX(0,J234-1.96*O234/100))</f>
        <v>0.709419590557199</v>
      </c>
      <c r="Q234" s="55" t="n">
        <f aca="false">IF(J234="","",MIN(1,J234+1.96*O234/100))</f>
        <v>0.872669961681607</v>
      </c>
      <c r="R234" s="32" t="str">
        <f aca="false">IF(L234="","",IF(ABS(L234)&lt;=O234,"Yes","No"))</f>
        <v>Yes</v>
      </c>
      <c r="S234" s="32" t="str">
        <f aca="false">IF(L234="","",IF(ABS(L234)&lt;=1.96*O234,"Yes","No"))</f>
        <v>Yes</v>
      </c>
      <c r="T234" s="54" t="n">
        <f aca="false">IF(D234="","",ROUND(SQRT(((D234+G234)*O234/100)^2+(J234*(D234+G234)*0.15591)^2),0))</f>
        <v>52</v>
      </c>
      <c r="U234" s="32"/>
    </row>
    <row r="235" customFormat="false" ht="15" hidden="false" customHeight="false" outlineLevel="0" collapsed="false">
      <c r="A235" s="32" t="s">
        <v>386</v>
      </c>
      <c r="B235" s="32" t="s">
        <v>261</v>
      </c>
      <c r="C235" s="32" t="s">
        <v>408</v>
      </c>
      <c r="D235" s="54" t="n">
        <v>501</v>
      </c>
      <c r="E235" s="54" t="n">
        <v>503</v>
      </c>
      <c r="F235" s="65" t="n">
        <f aca="false">IF(E235="","",D235-E235)</f>
        <v>-2</v>
      </c>
      <c r="G235" s="54" t="n">
        <v>134</v>
      </c>
      <c r="H235" s="54" t="n">
        <v>158</v>
      </c>
      <c r="I235" s="65" t="n">
        <f aca="false">IF(H235="","",G235-H235)</f>
        <v>-24</v>
      </c>
      <c r="J235" s="55" t="n">
        <f aca="false">IF(OR(D235="",D235+G235=0),"",D235/(D235+G235))</f>
        <v>0.788976377952756</v>
      </c>
      <c r="K235" s="55" t="n">
        <f aca="false">IF(E235="","",E235/(E235+H235))</f>
        <v>0.760968229954614</v>
      </c>
      <c r="L235" s="66" t="n">
        <f aca="false">IF(OR(K235="",J235=""),"",(J235-K235)*100)</f>
        <v>2.80081479981417</v>
      </c>
      <c r="M235" s="36" t="n">
        <v>4.05128548979369</v>
      </c>
      <c r="N235" s="36" t="n">
        <v>0.964657942676335</v>
      </c>
      <c r="O235" s="36" t="n">
        <f aca="false">SQRT(M235^2+N235^2)</f>
        <v>4.16455028378592</v>
      </c>
      <c r="P235" s="55" t="n">
        <f aca="false">IF(J235="","",MAX(0,J235-1.96*O235/100))</f>
        <v>0.707351192390552</v>
      </c>
      <c r="Q235" s="55" t="n">
        <f aca="false">IF(J235="","",MIN(1,J235+1.96*O235/100))</f>
        <v>0.87060156351496</v>
      </c>
      <c r="R235" s="32" t="str">
        <f aca="false">IF(L235="","",IF(ABS(L235)&lt;=O235,"Yes","No"))</f>
        <v>Yes</v>
      </c>
      <c r="S235" s="32" t="str">
        <f aca="false">IF(L235="","",IF(ABS(L235)&lt;=1.96*O235,"Yes","No"))</f>
        <v>Yes</v>
      </c>
      <c r="T235" s="54" t="n">
        <f aca="false">IF(D235="","",ROUND(SQRT(((D235+G235)*O235/100)^2+(J235*(D235+G235)*0.15591)^2),0))</f>
        <v>82</v>
      </c>
      <c r="U235" s="32"/>
    </row>
    <row r="236" customFormat="false" ht="15" hidden="false" customHeight="false" outlineLevel="0" collapsed="false">
      <c r="A236" s="32" t="s">
        <v>386</v>
      </c>
      <c r="B236" s="32" t="s">
        <v>261</v>
      </c>
      <c r="C236" s="32" t="s">
        <v>409</v>
      </c>
      <c r="D236" s="54" t="n">
        <v>468</v>
      </c>
      <c r="E236" s="54" t="n">
        <v>511</v>
      </c>
      <c r="F236" s="65" t="n">
        <f aca="false">IF(E236="","",D236-E236)</f>
        <v>-43</v>
      </c>
      <c r="G236" s="54" t="n">
        <v>135</v>
      </c>
      <c r="H236" s="54" t="n">
        <v>155</v>
      </c>
      <c r="I236" s="65" t="n">
        <f aca="false">IF(H236="","",G236-H236)</f>
        <v>-20</v>
      </c>
      <c r="J236" s="55" t="n">
        <f aca="false">IF(OR(D236="",D236+G236=0),"",D236/(D236+G236))</f>
        <v>0.776119402985075</v>
      </c>
      <c r="K236" s="55" t="n">
        <f aca="false">IF(E236="","",E236/(E236+H236))</f>
        <v>0.767267267267267</v>
      </c>
      <c r="L236" s="66" t="n">
        <f aca="false">IF(OR(K236="",J236=""),"",(J236-K236)*100)</f>
        <v>0.885213571780741</v>
      </c>
      <c r="M236" s="36" t="n">
        <v>4.05128548979369</v>
      </c>
      <c r="N236" s="36" t="n">
        <v>0.964657942676335</v>
      </c>
      <c r="O236" s="36" t="n">
        <f aca="false">SQRT(M236^2+N236^2)</f>
        <v>4.16455028378592</v>
      </c>
      <c r="P236" s="55" t="n">
        <f aca="false">IF(J236="","",MAX(0,J236-1.96*O236/100))</f>
        <v>0.694494217422871</v>
      </c>
      <c r="Q236" s="55" t="n">
        <f aca="false">IF(J236="","",MIN(1,J236+1.96*O236/100))</f>
        <v>0.857744588547279</v>
      </c>
      <c r="R236" s="32" t="str">
        <f aca="false">IF(L236="","",IF(ABS(L236)&lt;=O236,"Yes","No"))</f>
        <v>Yes</v>
      </c>
      <c r="S236" s="32" t="str">
        <f aca="false">IF(L236="","",IF(ABS(L236)&lt;=1.96*O236,"Yes","No"))</f>
        <v>Yes</v>
      </c>
      <c r="T236" s="54" t="n">
        <f aca="false">IF(D236="","",ROUND(SQRT(((D236+G236)*O236/100)^2+(J236*(D236+G236)*0.15591)^2),0))</f>
        <v>77</v>
      </c>
      <c r="U236" s="32"/>
    </row>
    <row r="237" customFormat="false" ht="15" hidden="false" customHeight="false" outlineLevel="0" collapsed="false">
      <c r="A237" s="32" t="s">
        <v>386</v>
      </c>
      <c r="B237" s="32" t="s">
        <v>261</v>
      </c>
      <c r="C237" s="32" t="s">
        <v>410</v>
      </c>
      <c r="D237" s="54" t="n">
        <v>535</v>
      </c>
      <c r="E237" s="54" t="n">
        <v>606</v>
      </c>
      <c r="F237" s="65" t="n">
        <f aca="false">IF(E237="","",D237-E237)</f>
        <v>-71</v>
      </c>
      <c r="G237" s="54" t="n">
        <v>144</v>
      </c>
      <c r="H237" s="54" t="n">
        <v>162</v>
      </c>
      <c r="I237" s="65" t="n">
        <f aca="false">IF(H237="","",G237-H237)</f>
        <v>-18</v>
      </c>
      <c r="J237" s="55" t="n">
        <f aca="false">IF(OR(D237="",D237+G237=0),"",D237/(D237+G237))</f>
        <v>0.787923416789396</v>
      </c>
      <c r="K237" s="55" t="n">
        <f aca="false">IF(E237="","",E237/(E237+H237))</f>
        <v>0.7890625</v>
      </c>
      <c r="L237" s="66" t="n">
        <f aca="false">IF(OR(K237="",J237=""),"",(J237-K237)*100)</f>
        <v>-0.113908321060385</v>
      </c>
      <c r="M237" s="36" t="n">
        <v>4.05128548979369</v>
      </c>
      <c r="N237" s="36" t="n">
        <v>0.964657942676335</v>
      </c>
      <c r="O237" s="36" t="n">
        <f aca="false">SQRT(M237^2+N237^2)</f>
        <v>4.16455028378592</v>
      </c>
      <c r="P237" s="55" t="n">
        <f aca="false">IF(J237="","",MAX(0,J237-1.96*O237/100))</f>
        <v>0.706298231227192</v>
      </c>
      <c r="Q237" s="55" t="n">
        <f aca="false">IF(J237="","",MIN(1,J237+1.96*O237/100))</f>
        <v>0.8695486023516</v>
      </c>
      <c r="R237" s="32" t="str">
        <f aca="false">IF(L237="","",IF(ABS(L237)&lt;=O237,"Yes","No"))</f>
        <v>Yes</v>
      </c>
      <c r="S237" s="32" t="str">
        <f aca="false">IF(L237="","",IF(ABS(L237)&lt;=1.96*O237,"Yes","No"))</f>
        <v>Yes</v>
      </c>
      <c r="T237" s="54" t="n">
        <f aca="false">IF(D237="","",ROUND(SQRT(((D237+G237)*O237/100)^2+(J237*(D237+G237)*0.15591)^2),0))</f>
        <v>88</v>
      </c>
      <c r="U237" s="32"/>
    </row>
    <row r="238" customFormat="false" ht="15" hidden="false" customHeight="false" outlineLevel="0" collapsed="false">
      <c r="A238" s="32" t="s">
        <v>386</v>
      </c>
      <c r="B238" s="32" t="s">
        <v>261</v>
      </c>
      <c r="C238" s="32" t="s">
        <v>411</v>
      </c>
      <c r="D238" s="54" t="n">
        <v>1161</v>
      </c>
      <c r="E238" s="54" t="n">
        <v>759</v>
      </c>
      <c r="F238" s="65" t="n">
        <f aca="false">IF(E238="","",D238-E238)</f>
        <v>402</v>
      </c>
      <c r="G238" s="54" t="n">
        <v>313</v>
      </c>
      <c r="H238" s="54" t="n">
        <v>158</v>
      </c>
      <c r="I238" s="65" t="n">
        <f aca="false">IF(H238="","",G238-H238)</f>
        <v>155</v>
      </c>
      <c r="J238" s="55" t="n">
        <f aca="false">IF(OR(D238="",D238+G238=0),"",D238/(D238+G238))</f>
        <v>0.787652645861601</v>
      </c>
      <c r="K238" s="55" t="n">
        <f aca="false">IF(E238="","",E238/(E238+H238))</f>
        <v>0.827699018538713</v>
      </c>
      <c r="L238" s="66" t="n">
        <f aca="false">IF(OR(K238="",J238=""),"",(J238-K238)*100)</f>
        <v>-4.00463726771121</v>
      </c>
      <c r="M238" s="36" t="n">
        <v>2.38128379760647</v>
      </c>
      <c r="N238" s="36" t="n">
        <v>0.964657942676335</v>
      </c>
      <c r="O238" s="36" t="n">
        <f aca="false">SQRT(M238^2+N238^2)</f>
        <v>2.56925620970576</v>
      </c>
      <c r="P238" s="55" t="n">
        <f aca="false">IF(J238="","",MAX(0,J238-1.96*O238/100))</f>
        <v>0.737295224151368</v>
      </c>
      <c r="Q238" s="55" t="n">
        <f aca="false">IF(J238="","",MIN(1,J238+1.96*O238/100))</f>
        <v>0.838010067571834</v>
      </c>
      <c r="R238" s="32" t="str">
        <f aca="false">IF(L238="","",IF(ABS(L238)&lt;=O238,"Yes","No"))</f>
        <v>No</v>
      </c>
      <c r="S238" s="32" t="str">
        <f aca="false">IF(L238="","",IF(ABS(L238)&lt;=1.96*O238,"Yes","No"))</f>
        <v>Yes</v>
      </c>
      <c r="T238" s="54" t="n">
        <f aca="false">IF(D238="","",ROUND(SQRT(((D238+G238)*O238/100)^2+(J238*(D238+G238)*0.08345)^2),0))</f>
        <v>104</v>
      </c>
      <c r="U238" s="32"/>
    </row>
    <row r="239" customFormat="false" ht="15" hidden="false" customHeight="false" outlineLevel="0" collapsed="false">
      <c r="A239" s="32" t="s">
        <v>386</v>
      </c>
      <c r="B239" s="32" t="s">
        <v>261</v>
      </c>
      <c r="C239" s="32" t="s">
        <v>412</v>
      </c>
      <c r="D239" s="54" t="n">
        <v>629</v>
      </c>
      <c r="E239" s="54" t="n">
        <v>656</v>
      </c>
      <c r="F239" s="65" t="n">
        <f aca="false">IF(E239="","",D239-E239)</f>
        <v>-27</v>
      </c>
      <c r="G239" s="54" t="n">
        <v>163</v>
      </c>
      <c r="H239" s="54" t="n">
        <v>191</v>
      </c>
      <c r="I239" s="65" t="n">
        <f aca="false">IF(H239="","",G239-H239)</f>
        <v>-28</v>
      </c>
      <c r="J239" s="55" t="n">
        <f aca="false">IF(OR(D239="",D239+G239=0),"",D239/(D239+G239))</f>
        <v>0.794191919191919</v>
      </c>
      <c r="K239" s="55" t="n">
        <f aca="false">IF(E239="","",E239/(E239+H239))</f>
        <v>0.774498229043684</v>
      </c>
      <c r="L239" s="66" t="n">
        <f aca="false">IF(OR(K239="",J239=""),"",(J239-K239)*100)</f>
        <v>1.96936901482356</v>
      </c>
      <c r="M239" s="36" t="n">
        <v>2.67524098781084</v>
      </c>
      <c r="N239" s="36" t="n">
        <v>0.964657942676335</v>
      </c>
      <c r="O239" s="36" t="n">
        <f aca="false">SQRT(M239^2+N239^2)</f>
        <v>2.84384937878778</v>
      </c>
      <c r="P239" s="55" t="n">
        <f aca="false">IF(J239="","",MAX(0,J239-1.96*O239/100))</f>
        <v>0.738452471367679</v>
      </c>
      <c r="Q239" s="55" t="n">
        <f aca="false">IF(J239="","",MIN(1,J239+1.96*O239/100))</f>
        <v>0.84993136701616</v>
      </c>
      <c r="R239" s="32" t="str">
        <f aca="false">IF(L239="","",IF(ABS(L239)&lt;=O239,"Yes","No"))</f>
        <v>Yes</v>
      </c>
      <c r="S239" s="32" t="str">
        <f aca="false">IF(L239="","",IF(ABS(L239)&lt;=1.96*O239,"Yes","No"))</f>
        <v>Yes</v>
      </c>
      <c r="T239" s="54" t="n">
        <f aca="false">IF(D239="","",ROUND(SQRT(((D239+G239)*O239/100)^2+(J239*(D239+G239)*0.09175)^2),0))</f>
        <v>62</v>
      </c>
      <c r="U239" s="32"/>
    </row>
    <row r="240" customFormat="false" ht="15" hidden="false" customHeight="false" outlineLevel="0" collapsed="false">
      <c r="A240" s="32" t="s">
        <v>386</v>
      </c>
      <c r="B240" s="32" t="s">
        <v>261</v>
      </c>
      <c r="C240" s="32" t="s">
        <v>413</v>
      </c>
      <c r="D240" s="54" t="n">
        <v>731</v>
      </c>
      <c r="E240" s="54" t="n">
        <v>717</v>
      </c>
      <c r="F240" s="65" t="n">
        <f aca="false">IF(E240="","",D240-E240)</f>
        <v>14</v>
      </c>
      <c r="G240" s="54" t="n">
        <v>207</v>
      </c>
      <c r="H240" s="54" t="n">
        <v>241</v>
      </c>
      <c r="I240" s="65" t="n">
        <f aca="false">IF(H240="","",G240-H240)</f>
        <v>-34</v>
      </c>
      <c r="J240" s="55" t="n">
        <f aca="false">IF(OR(D240="",D240+G240=0),"",D240/(D240+G240))</f>
        <v>0.779317697228145</v>
      </c>
      <c r="K240" s="55" t="n">
        <f aca="false">IF(E240="","",E240/(E240+H240))</f>
        <v>0.748434237995825</v>
      </c>
      <c r="L240" s="66" t="n">
        <f aca="false">IF(OR(K240="",J240=""),"",(J240-K240)*100)</f>
        <v>3.08834592323204</v>
      </c>
      <c r="M240" s="36" t="n">
        <v>2.67524098781084</v>
      </c>
      <c r="N240" s="36" t="n">
        <v>0.964657942676335</v>
      </c>
      <c r="O240" s="36" t="n">
        <f aca="false">SQRT(M240^2+N240^2)</f>
        <v>2.84384937878778</v>
      </c>
      <c r="P240" s="55" t="n">
        <f aca="false">IF(J240="","",MAX(0,J240-1.96*O240/100))</f>
        <v>0.723578249403905</v>
      </c>
      <c r="Q240" s="55" t="n">
        <f aca="false">IF(J240="","",MIN(1,J240+1.96*O240/100))</f>
        <v>0.835057145052386</v>
      </c>
      <c r="R240" s="32" t="str">
        <f aca="false">IF(L240="","",IF(ABS(L240)&lt;=O240,"Yes","No"))</f>
        <v>No</v>
      </c>
      <c r="S240" s="32" t="str">
        <f aca="false">IF(L240="","",IF(ABS(L240)&lt;=1.96*O240,"Yes","No"))</f>
        <v>Yes</v>
      </c>
      <c r="T240" s="54" t="n">
        <f aca="false">IF(D240="","",ROUND(SQRT(((D240+G240)*O240/100)^2+(J240*(D240+G240)*0.09175)^2),0))</f>
        <v>72</v>
      </c>
      <c r="U240" s="32"/>
    </row>
    <row r="241" customFormat="false" ht="15" hidden="false" customHeight="false" outlineLevel="0" collapsed="false">
      <c r="A241" s="32" t="s">
        <v>386</v>
      </c>
      <c r="B241" s="32" t="s">
        <v>261</v>
      </c>
      <c r="C241" s="32" t="s">
        <v>414</v>
      </c>
      <c r="D241" s="54" t="n">
        <v>488</v>
      </c>
      <c r="E241" s="54" t="n">
        <v>455</v>
      </c>
      <c r="F241" s="65" t="n">
        <f aca="false">IF(E241="","",D241-E241)</f>
        <v>33</v>
      </c>
      <c r="G241" s="54" t="n">
        <v>181</v>
      </c>
      <c r="H241" s="54" t="n">
        <v>177</v>
      </c>
      <c r="I241" s="65" t="n">
        <f aca="false">IF(H241="","",G241-H241)</f>
        <v>4</v>
      </c>
      <c r="J241" s="55" t="n">
        <f aca="false">IF(OR(D241="",D241+G241=0),"",D241/(D241+G241))</f>
        <v>0.729446935724963</v>
      </c>
      <c r="K241" s="55" t="n">
        <f aca="false">IF(E241="","",E241/(E241+H241))</f>
        <v>0.719936708860759</v>
      </c>
      <c r="L241" s="66" t="n">
        <f aca="false">IF(OR(K241="",J241=""),"",(J241-K241)*100)</f>
        <v>0.951022686420322</v>
      </c>
      <c r="M241" s="36" t="n">
        <v>4.05128548979369</v>
      </c>
      <c r="N241" s="36" t="n">
        <v>0.964657942676335</v>
      </c>
      <c r="O241" s="36" t="n">
        <f aca="false">SQRT(M241^2+N241^2)</f>
        <v>4.16455028378592</v>
      </c>
      <c r="P241" s="55" t="n">
        <f aca="false">IF(J241="","",MAX(0,J241-1.96*O241/100))</f>
        <v>0.647821750162759</v>
      </c>
      <c r="Q241" s="55" t="n">
        <f aca="false">IF(J241="","",MIN(1,J241+1.96*O241/100))</f>
        <v>0.811072121287167</v>
      </c>
      <c r="R241" s="32" t="str">
        <f aca="false">IF(L241="","",IF(ABS(L241)&lt;=O241,"Yes","No"))</f>
        <v>Yes</v>
      </c>
      <c r="S241" s="32" t="str">
        <f aca="false">IF(L241="","",IF(ABS(L241)&lt;=1.96*O241,"Yes","No"))</f>
        <v>Yes</v>
      </c>
      <c r="T241" s="54" t="n">
        <f aca="false">IF(D241="","",ROUND(SQRT(((D241+G241)*O241/100)^2+(J241*(D241+G241)*0.15591)^2),0))</f>
        <v>81</v>
      </c>
      <c r="U241" s="32"/>
    </row>
    <row r="242" customFormat="false" ht="15" hidden="false" customHeight="false" outlineLevel="0" collapsed="false">
      <c r="A242" s="32" t="s">
        <v>386</v>
      </c>
      <c r="B242" s="32" t="s">
        <v>261</v>
      </c>
      <c r="C242" s="32" t="s">
        <v>415</v>
      </c>
      <c r="D242" s="54" t="n">
        <v>782</v>
      </c>
      <c r="E242" s="54" t="n">
        <v>762</v>
      </c>
      <c r="F242" s="65" t="n">
        <f aca="false">IF(E242="","",D242-E242)</f>
        <v>20</v>
      </c>
      <c r="G242" s="54" t="n">
        <v>264</v>
      </c>
      <c r="H242" s="54" t="n">
        <v>295</v>
      </c>
      <c r="I242" s="65" t="n">
        <f aca="false">IF(H242="","",G242-H242)</f>
        <v>-31</v>
      </c>
      <c r="J242" s="55" t="n">
        <f aca="false">IF(OR(D242="",D242+G242=0),"",D242/(D242+G242))</f>
        <v>0.747609942638623</v>
      </c>
      <c r="K242" s="55" t="n">
        <f aca="false">IF(E242="","",E242/(E242+H242))</f>
        <v>0.720908230842006</v>
      </c>
      <c r="L242" s="66" t="n">
        <f aca="false">IF(OR(K242="",J242=""),"",(J242-K242)*100)</f>
        <v>2.67017117966176</v>
      </c>
      <c r="M242" s="36" t="n">
        <v>2.67524098781084</v>
      </c>
      <c r="N242" s="36" t="n">
        <v>0.964657942676335</v>
      </c>
      <c r="O242" s="36" t="n">
        <f aca="false">SQRT(M242^2+N242^2)</f>
        <v>2.84384937878778</v>
      </c>
      <c r="P242" s="55" t="n">
        <f aca="false">IF(J242="","",MAX(0,J242-1.96*O242/100))</f>
        <v>0.691870494814383</v>
      </c>
      <c r="Q242" s="55" t="n">
        <f aca="false">IF(J242="","",MIN(1,J242+1.96*O242/100))</f>
        <v>0.803349390462864</v>
      </c>
      <c r="R242" s="32" t="str">
        <f aca="false">IF(L242="","",IF(ABS(L242)&lt;=O242,"Yes","No"))</f>
        <v>Yes</v>
      </c>
      <c r="S242" s="32" t="str">
        <f aca="false">IF(L242="","",IF(ABS(L242)&lt;=1.96*O242,"Yes","No"))</f>
        <v>Yes</v>
      </c>
      <c r="T242" s="54" t="n">
        <f aca="false">IF(D242="","",ROUND(SQRT(((D242+G242)*O242/100)^2+(J242*(D242+G242)*0.09175)^2),0))</f>
        <v>78</v>
      </c>
      <c r="U242" s="32"/>
    </row>
    <row r="243" customFormat="false" ht="15" hidden="false" customHeight="false" outlineLevel="0" collapsed="false">
      <c r="A243" s="32" t="s">
        <v>386</v>
      </c>
      <c r="B243" s="32" t="s">
        <v>261</v>
      </c>
      <c r="C243" s="32" t="s">
        <v>416</v>
      </c>
      <c r="D243" s="54" t="n">
        <v>724</v>
      </c>
      <c r="E243" s="54" t="n">
        <v>674</v>
      </c>
      <c r="F243" s="65" t="n">
        <f aca="false">IF(E243="","",D243-E243)</f>
        <v>50</v>
      </c>
      <c r="G243" s="54" t="n">
        <v>267</v>
      </c>
      <c r="H243" s="54" t="n">
        <v>289</v>
      </c>
      <c r="I243" s="65" t="n">
        <f aca="false">IF(H243="","",G243-H243)</f>
        <v>-22</v>
      </c>
      <c r="J243" s="55" t="n">
        <f aca="false">IF(OR(D243="",D243+G243=0),"",D243/(D243+G243))</f>
        <v>0.730575176589304</v>
      </c>
      <c r="K243" s="55" t="n">
        <f aca="false">IF(E243="","",E243/(E243+H243))</f>
        <v>0.699896157840083</v>
      </c>
      <c r="L243" s="66" t="n">
        <f aca="false">IF(OR(K243="",J243=""),"",(J243-K243)*100)</f>
        <v>3.06790187492206</v>
      </c>
      <c r="M243" s="36" t="n">
        <v>2.67524098781084</v>
      </c>
      <c r="N243" s="36" t="n">
        <v>0.964657942676335</v>
      </c>
      <c r="O243" s="36" t="n">
        <f aca="false">SQRT(M243^2+N243^2)</f>
        <v>2.84384937878778</v>
      </c>
      <c r="P243" s="55" t="n">
        <f aca="false">IF(J243="","",MAX(0,J243-1.96*O243/100))</f>
        <v>0.674835728765063</v>
      </c>
      <c r="Q243" s="55" t="n">
        <f aca="false">IF(J243="","",MIN(1,J243+1.96*O243/100))</f>
        <v>0.786314624413544</v>
      </c>
      <c r="R243" s="32" t="str">
        <f aca="false">IF(L243="","",IF(ABS(L243)&lt;=O243,"Yes","No"))</f>
        <v>No</v>
      </c>
      <c r="S243" s="32" t="str">
        <f aca="false">IF(L243="","",IF(ABS(L243)&lt;=1.96*O243,"Yes","No"))</f>
        <v>Yes</v>
      </c>
      <c r="T243" s="54" t="n">
        <f aca="false">IF(D243="","",ROUND(SQRT(((D243+G243)*O243/100)^2+(J243*(D243+G243)*0.09175)^2),0))</f>
        <v>72</v>
      </c>
      <c r="U243" s="32"/>
    </row>
    <row r="244" customFormat="false" ht="15" hidden="false" customHeight="false" outlineLevel="0" collapsed="false">
      <c r="A244" s="32" t="s">
        <v>386</v>
      </c>
      <c r="B244" s="32" t="s">
        <v>261</v>
      </c>
      <c r="C244" s="32" t="s">
        <v>417</v>
      </c>
      <c r="D244" s="54" t="n">
        <v>754</v>
      </c>
      <c r="E244" s="54" t="n">
        <v>687</v>
      </c>
      <c r="F244" s="65" t="n">
        <f aca="false">IF(E244="","",D244-E244)</f>
        <v>67</v>
      </c>
      <c r="G244" s="54" t="n">
        <v>325</v>
      </c>
      <c r="H244" s="54" t="n">
        <v>362</v>
      </c>
      <c r="I244" s="65" t="n">
        <f aca="false">IF(H244="","",G244-H244)</f>
        <v>-37</v>
      </c>
      <c r="J244" s="55" t="n">
        <f aca="false">IF(OR(D244="",D244+G244=0),"",D244/(D244+G244))</f>
        <v>0.698795180722892</v>
      </c>
      <c r="K244" s="55" t="n">
        <f aca="false">IF(E244="","",E244/(E244+H244))</f>
        <v>0.654909437559581</v>
      </c>
      <c r="L244" s="66" t="n">
        <f aca="false">IF(OR(K244="",J244=""),"",(J244-K244)*100)</f>
        <v>4.38857431633111</v>
      </c>
      <c r="M244" s="36" t="n">
        <v>2.67524098781084</v>
      </c>
      <c r="N244" s="36" t="n">
        <v>0.964657942676335</v>
      </c>
      <c r="O244" s="36" t="n">
        <f aca="false">SQRT(M244^2+N244^2)</f>
        <v>2.84384937878778</v>
      </c>
      <c r="P244" s="55" t="n">
        <f aca="false">IF(J244="","",MAX(0,J244-1.96*O244/100))</f>
        <v>0.643055732898651</v>
      </c>
      <c r="Q244" s="55" t="n">
        <f aca="false">IF(J244="","",MIN(1,J244+1.96*O244/100))</f>
        <v>0.754534628547132</v>
      </c>
      <c r="R244" s="32" t="str">
        <f aca="false">IF(L244="","",IF(ABS(L244)&lt;=O244,"Yes","No"))</f>
        <v>No</v>
      </c>
      <c r="S244" s="32" t="str">
        <f aca="false">IF(L244="","",IF(ABS(L244)&lt;=1.96*O244,"Yes","No"))</f>
        <v>Yes</v>
      </c>
      <c r="T244" s="54" t="n">
        <f aca="false">IF(D244="","",ROUND(SQRT(((D244+G244)*O244/100)^2+(J244*(D244+G244)*0.09175)^2),0))</f>
        <v>76</v>
      </c>
      <c r="U244" s="32"/>
    </row>
    <row r="245" customFormat="false" ht="15" hidden="false" customHeight="false" outlineLevel="0" collapsed="false">
      <c r="A245" s="32" t="s">
        <v>386</v>
      </c>
      <c r="B245" s="32" t="s">
        <v>261</v>
      </c>
      <c r="C245" s="32" t="s">
        <v>418</v>
      </c>
      <c r="D245" s="54" t="n">
        <v>354</v>
      </c>
      <c r="E245" s="54"/>
      <c r="F245" s="65" t="str">
        <f aca="false">IF(E245="","",D245-E245)</f>
        <v/>
      </c>
      <c r="G245" s="54" t="n">
        <v>144</v>
      </c>
      <c r="H245" s="54"/>
      <c r="I245" s="65" t="str">
        <f aca="false">IF(H245="","",G245-H245)</f>
        <v/>
      </c>
      <c r="J245" s="55" t="n">
        <f aca="false">IF(OR(D245="",D245+G245=0),"",D245/(D245+G245))</f>
        <v>0.710843373493976</v>
      </c>
      <c r="K245" s="55" t="str">
        <f aca="false">IF(E245="","",E245/(E245+H245))</f>
        <v/>
      </c>
      <c r="L245" s="66" t="str">
        <f aca="false">IF(OR(K245="",J245=""),"",(J245-K245)*100)</f>
        <v/>
      </c>
      <c r="M245" s="36" t="n">
        <v>4.05128548979369</v>
      </c>
      <c r="N245" s="36" t="n">
        <v>0.964657942676335</v>
      </c>
      <c r="O245" s="36" t="n">
        <f aca="false">SQRT(M245^2+N245^2)</f>
        <v>4.16455028378592</v>
      </c>
      <c r="P245" s="55" t="n">
        <f aca="false">IF(J245="","",MAX(0,J245-1.96*O245/100))</f>
        <v>0.629218187931772</v>
      </c>
      <c r="Q245" s="55" t="n">
        <f aca="false">IF(J245="","",MIN(1,J245+1.96*O245/100))</f>
        <v>0.79246855905618</v>
      </c>
      <c r="R245" s="32" t="str">
        <f aca="false">IF(L245="","",IF(ABS(L245)&lt;=O245,"Yes","No"))</f>
        <v/>
      </c>
      <c r="S245" s="32" t="str">
        <f aca="false">IF(L245="","",IF(ABS(L245)&lt;=1.96*O245,"Yes","No"))</f>
        <v/>
      </c>
      <c r="T245" s="54" t="n">
        <f aca="false">IF(D245="","",ROUND(SQRT(((D245+G245)*O245/100)^2+(J245*(D245+G245)*0.15591)^2),0))</f>
        <v>59</v>
      </c>
      <c r="U245" s="32" t="s">
        <v>748</v>
      </c>
    </row>
    <row r="246" customFormat="false" ht="15" hidden="false" customHeight="false" outlineLevel="0" collapsed="false">
      <c r="A246" s="32" t="s">
        <v>386</v>
      </c>
      <c r="B246" s="32" t="s">
        <v>419</v>
      </c>
      <c r="C246" s="32" t="s">
        <v>420</v>
      </c>
      <c r="D246" s="54" t="n">
        <v>470</v>
      </c>
      <c r="E246" s="54" t="n">
        <v>447</v>
      </c>
      <c r="F246" s="65" t="n">
        <f aca="false">IF(E246="","",D246-E246)</f>
        <v>23</v>
      </c>
      <c r="G246" s="54" t="n">
        <v>432</v>
      </c>
      <c r="H246" s="54" t="n">
        <v>433</v>
      </c>
      <c r="I246" s="65" t="n">
        <f aca="false">IF(H246="","",G246-H246)</f>
        <v>-1</v>
      </c>
      <c r="J246" s="55" t="n">
        <f aca="false">IF(OR(D246="",D246+G246=0),"",D246/(D246+G246))</f>
        <v>0.521064301552107</v>
      </c>
      <c r="K246" s="55" t="n">
        <f aca="false">IF(E246="","",E246/(E246+H246))</f>
        <v>0.507954545454545</v>
      </c>
      <c r="L246" s="66" t="n">
        <f aca="false">IF(OR(K246="",J246=""),"",(J246-K246)*100)</f>
        <v>1.3109756097561</v>
      </c>
      <c r="M246" s="36" t="n">
        <v>2.67524098781084</v>
      </c>
      <c r="N246" s="36" t="n">
        <v>0.964657942676335</v>
      </c>
      <c r="O246" s="36" t="n">
        <f aca="false">SQRT(M246^2+N246^2)</f>
        <v>2.84384937878778</v>
      </c>
      <c r="P246" s="55" t="n">
        <f aca="false">IF(J246="","",MAX(0,J246-1.96*O246/100))</f>
        <v>0.465324853727866</v>
      </c>
      <c r="Q246" s="55" t="n">
        <f aca="false">IF(J246="","",MIN(1,J246+1.96*O246/100))</f>
        <v>0.576803749376347</v>
      </c>
      <c r="R246" s="32" t="str">
        <f aca="false">IF(L246="","",IF(ABS(L246)&lt;=O246,"Yes","No"))</f>
        <v>Yes</v>
      </c>
      <c r="S246" s="32" t="str">
        <f aca="false">IF(L246="","",IF(ABS(L246)&lt;=1.96*O246,"Yes","No"))</f>
        <v>Yes</v>
      </c>
      <c r="T246" s="54" t="n">
        <f aca="false">IF(D246="","",ROUND(SQRT(((D246+G246)*O246/100)^2+(J246*(D246+G246)*0.09175)^2),0))</f>
        <v>50</v>
      </c>
      <c r="U246" s="32"/>
    </row>
    <row r="247" customFormat="false" ht="15" hidden="false" customHeight="false" outlineLevel="0" collapsed="false">
      <c r="A247" s="32" t="s">
        <v>386</v>
      </c>
      <c r="B247" s="32" t="s">
        <v>419</v>
      </c>
      <c r="C247" s="32" t="s">
        <v>421</v>
      </c>
      <c r="D247" s="54" t="n">
        <v>548</v>
      </c>
      <c r="E247" s="54" t="n">
        <v>551</v>
      </c>
      <c r="F247" s="65" t="n">
        <f aca="false">IF(E247="","",D247-E247)</f>
        <v>-3</v>
      </c>
      <c r="G247" s="54" t="n">
        <v>501</v>
      </c>
      <c r="H247" s="54" t="n">
        <v>533</v>
      </c>
      <c r="I247" s="65" t="n">
        <f aca="false">IF(H247="","",G247-H247)</f>
        <v>-32</v>
      </c>
      <c r="J247" s="55" t="n">
        <f aca="false">IF(OR(D247="",D247+G247=0),"",D247/(D247+G247))</f>
        <v>0.522402287893232</v>
      </c>
      <c r="K247" s="55" t="n">
        <f aca="false">IF(E247="","",E247/(E247+H247))</f>
        <v>0.50830258302583</v>
      </c>
      <c r="L247" s="66" t="n">
        <f aca="false">IF(OR(K247="",J247=""),"",(J247-K247)*100)</f>
        <v>1.40997048674013</v>
      </c>
      <c r="M247" s="36" t="n">
        <v>2.67524098781084</v>
      </c>
      <c r="N247" s="36" t="n">
        <v>0.964657942676335</v>
      </c>
      <c r="O247" s="36" t="n">
        <f aca="false">SQRT(M247^2+N247^2)</f>
        <v>2.84384937878778</v>
      </c>
      <c r="P247" s="55" t="n">
        <f aca="false">IF(J247="","",MAX(0,J247-1.96*O247/100))</f>
        <v>0.466662840068991</v>
      </c>
      <c r="Q247" s="55" t="n">
        <f aca="false">IF(J247="","",MIN(1,J247+1.96*O247/100))</f>
        <v>0.578141735717472</v>
      </c>
      <c r="R247" s="32" t="str">
        <f aca="false">IF(L247="","",IF(ABS(L247)&lt;=O247,"Yes","No"))</f>
        <v>Yes</v>
      </c>
      <c r="S247" s="32" t="str">
        <f aca="false">IF(L247="","",IF(ABS(L247)&lt;=1.96*O247,"Yes","No"))</f>
        <v>Yes</v>
      </c>
      <c r="T247" s="54" t="n">
        <f aca="false">IF(D247="","",ROUND(SQRT(((D247+G247)*O247/100)^2+(J247*(D247+G247)*0.09175)^2),0))</f>
        <v>58</v>
      </c>
      <c r="U247" s="32"/>
    </row>
    <row r="248" customFormat="false" ht="15" hidden="false" customHeight="false" outlineLevel="0" collapsed="false">
      <c r="A248" s="32" t="s">
        <v>386</v>
      </c>
      <c r="B248" s="32" t="s">
        <v>419</v>
      </c>
      <c r="C248" s="32" t="s">
        <v>422</v>
      </c>
      <c r="D248" s="54" t="n">
        <v>612</v>
      </c>
      <c r="E248" s="54" t="n">
        <v>583</v>
      </c>
      <c r="F248" s="65" t="n">
        <f aca="false">IF(E248="","",D248-E248)</f>
        <v>29</v>
      </c>
      <c r="G248" s="54" t="n">
        <v>461</v>
      </c>
      <c r="H248" s="54" t="n">
        <v>432</v>
      </c>
      <c r="I248" s="65" t="n">
        <f aca="false">IF(H248="","",G248-H248)</f>
        <v>29</v>
      </c>
      <c r="J248" s="55" t="n">
        <f aca="false">IF(OR(D248="",D248+G248=0),"",D248/(D248+G248))</f>
        <v>0.570363466915191</v>
      </c>
      <c r="K248" s="55" t="n">
        <f aca="false">IF(E248="","",E248/(E248+H248))</f>
        <v>0.574384236453202</v>
      </c>
      <c r="L248" s="66" t="n">
        <f aca="false">IF(OR(K248="",J248=""),"",(J248-K248)*100)</f>
        <v>-0.4020769538011</v>
      </c>
      <c r="M248" s="36" t="n">
        <v>2.67524098781084</v>
      </c>
      <c r="N248" s="36" t="n">
        <v>0.964657942676335</v>
      </c>
      <c r="O248" s="36" t="n">
        <f aca="false">SQRT(M248^2+N248^2)</f>
        <v>2.84384937878778</v>
      </c>
      <c r="P248" s="55" t="n">
        <f aca="false">IF(J248="","",MAX(0,J248-1.96*O248/100))</f>
        <v>0.514624019090951</v>
      </c>
      <c r="Q248" s="55" t="n">
        <f aca="false">IF(J248="","",MIN(1,J248+1.96*O248/100))</f>
        <v>0.626102914739432</v>
      </c>
      <c r="R248" s="32" t="str">
        <f aca="false">IF(L248="","",IF(ABS(L248)&lt;=O248,"Yes","No"))</f>
        <v>Yes</v>
      </c>
      <c r="S248" s="32" t="str">
        <f aca="false">IF(L248="","",IF(ABS(L248)&lt;=1.96*O248,"Yes","No"))</f>
        <v>Yes</v>
      </c>
      <c r="T248" s="54" t="n">
        <f aca="false">IF(D248="","",ROUND(SQRT(((D248+G248)*O248/100)^2+(J248*(D248+G248)*0.09175)^2),0))</f>
        <v>64</v>
      </c>
      <c r="U248" s="32"/>
    </row>
    <row r="249" customFormat="false" ht="15" hidden="false" customHeight="false" outlineLevel="0" collapsed="false">
      <c r="A249" s="32" t="s">
        <v>386</v>
      </c>
      <c r="B249" s="32" t="s">
        <v>419</v>
      </c>
      <c r="C249" s="32" t="s">
        <v>423</v>
      </c>
      <c r="D249" s="54" t="n">
        <v>337</v>
      </c>
      <c r="E249" s="54" t="n">
        <v>287</v>
      </c>
      <c r="F249" s="65" t="n">
        <f aca="false">IF(E249="","",D249-E249)</f>
        <v>50</v>
      </c>
      <c r="G249" s="54" t="n">
        <v>337</v>
      </c>
      <c r="H249" s="54" t="n">
        <v>332</v>
      </c>
      <c r="I249" s="65" t="n">
        <f aca="false">IF(H249="","",G249-H249)</f>
        <v>5</v>
      </c>
      <c r="J249" s="55" t="n">
        <f aca="false">IF(OR(D249="",D249+G249=0),"",D249/(D249+G249))</f>
        <v>0.5</v>
      </c>
      <c r="K249" s="55" t="n">
        <f aca="false">IF(E249="","",E249/(E249+H249))</f>
        <v>0.463651050080775</v>
      </c>
      <c r="L249" s="66" t="n">
        <f aca="false">IF(OR(K249="",J249=""),"",(J249-K249)*100)</f>
        <v>3.63489499192246</v>
      </c>
      <c r="M249" s="36" t="n">
        <v>4.05128548979369</v>
      </c>
      <c r="N249" s="36" t="n">
        <v>0.964657942676335</v>
      </c>
      <c r="O249" s="36" t="n">
        <f aca="false">SQRT(M249^2+N249^2)</f>
        <v>4.16455028378592</v>
      </c>
      <c r="P249" s="55" t="n">
        <f aca="false">IF(J249="","",MAX(0,J249-1.96*O249/100))</f>
        <v>0.418374814437796</v>
      </c>
      <c r="Q249" s="55" t="n">
        <f aca="false">IF(J249="","",MIN(1,J249+1.96*O249/100))</f>
        <v>0.581625185562204</v>
      </c>
      <c r="R249" s="32" t="str">
        <f aca="false">IF(L249="","",IF(ABS(L249)&lt;=O249,"Yes","No"))</f>
        <v>Yes</v>
      </c>
      <c r="S249" s="32" t="str">
        <f aca="false">IF(L249="","",IF(ABS(L249)&lt;=1.96*O249,"Yes","No"))</f>
        <v>Yes</v>
      </c>
      <c r="T249" s="54" t="n">
        <f aca="false">IF(D249="","",ROUND(SQRT(((D249+G249)*O249/100)^2+(J249*(D249+G249)*0.15591)^2),0))</f>
        <v>60</v>
      </c>
      <c r="U249" s="32"/>
    </row>
    <row r="250" customFormat="false" ht="15" hidden="false" customHeight="false" outlineLevel="0" collapsed="false">
      <c r="A250" s="32" t="s">
        <v>386</v>
      </c>
      <c r="B250" s="32" t="s">
        <v>419</v>
      </c>
      <c r="C250" s="32" t="s">
        <v>424</v>
      </c>
      <c r="D250" s="54" t="n">
        <v>602</v>
      </c>
      <c r="E250" s="54" t="n">
        <v>576</v>
      </c>
      <c r="F250" s="65" t="n">
        <f aca="false">IF(E250="","",D250-E250)</f>
        <v>26</v>
      </c>
      <c r="G250" s="54" t="n">
        <v>428</v>
      </c>
      <c r="H250" s="54" t="n">
        <v>467</v>
      </c>
      <c r="I250" s="65" t="n">
        <f aca="false">IF(H250="","",G250-H250)</f>
        <v>-39</v>
      </c>
      <c r="J250" s="55" t="n">
        <f aca="false">IF(OR(D250="",D250+G250=0),"",D250/(D250+G250))</f>
        <v>0.584466019417476</v>
      </c>
      <c r="K250" s="55" t="n">
        <f aca="false">IF(E250="","",E250/(E250+H250))</f>
        <v>0.552253116011505</v>
      </c>
      <c r="L250" s="66" t="n">
        <f aca="false">IF(OR(K250="",J250=""),"",(J250-K250)*100)</f>
        <v>3.22129034059705</v>
      </c>
      <c r="M250" s="36" t="n">
        <v>2.67524098781084</v>
      </c>
      <c r="N250" s="36" t="n">
        <v>0.964657942676335</v>
      </c>
      <c r="O250" s="36" t="n">
        <f aca="false">SQRT(M250^2+N250^2)</f>
        <v>2.84384937878778</v>
      </c>
      <c r="P250" s="55" t="n">
        <f aca="false">IF(J250="","",MAX(0,J250-1.96*O250/100))</f>
        <v>0.528726571593235</v>
      </c>
      <c r="Q250" s="55" t="n">
        <f aca="false">IF(J250="","",MIN(1,J250+1.96*O250/100))</f>
        <v>0.640205467241716</v>
      </c>
      <c r="R250" s="32" t="str">
        <f aca="false">IF(L250="","",IF(ABS(L250)&lt;=O250,"Yes","No"))</f>
        <v>No</v>
      </c>
      <c r="S250" s="32" t="str">
        <f aca="false">IF(L250="","",IF(ABS(L250)&lt;=1.96*O250,"Yes","No"))</f>
        <v>Yes</v>
      </c>
      <c r="T250" s="54" t="n">
        <f aca="false">IF(D250="","",ROUND(SQRT(((D250+G250)*O250/100)^2+(J250*(D250+G250)*0.09175)^2),0))</f>
        <v>63</v>
      </c>
      <c r="U250" s="32"/>
    </row>
    <row r="251" customFormat="false" ht="15" hidden="false" customHeight="false" outlineLevel="0" collapsed="false">
      <c r="A251" s="32" t="s">
        <v>386</v>
      </c>
      <c r="B251" s="32" t="s">
        <v>419</v>
      </c>
      <c r="C251" s="32" t="s">
        <v>425</v>
      </c>
      <c r="D251" s="54" t="n">
        <v>631</v>
      </c>
      <c r="E251" s="54" t="n">
        <v>559</v>
      </c>
      <c r="F251" s="65" t="n">
        <f aca="false">IF(E251="","",D251-E251)</f>
        <v>72</v>
      </c>
      <c r="G251" s="54" t="n">
        <v>445</v>
      </c>
      <c r="H251" s="54" t="n">
        <v>489</v>
      </c>
      <c r="I251" s="65" t="n">
        <f aca="false">IF(H251="","",G251-H251)</f>
        <v>-44</v>
      </c>
      <c r="J251" s="55" t="n">
        <f aca="false">IF(OR(D251="",D251+G251=0),"",D251/(D251+G251))</f>
        <v>0.586431226765799</v>
      </c>
      <c r="K251" s="55" t="n">
        <f aca="false">IF(E251="","",E251/(E251+H251))</f>
        <v>0.533396946564886</v>
      </c>
      <c r="L251" s="66" t="n">
        <f aca="false">IF(OR(K251="",J251=""),"",(J251-K251)*100)</f>
        <v>5.30342802009138</v>
      </c>
      <c r="M251" s="36" t="n">
        <v>2.67524098781084</v>
      </c>
      <c r="N251" s="36" t="n">
        <v>0.964657942676335</v>
      </c>
      <c r="O251" s="36" t="n">
        <f aca="false">SQRT(M251^2+N251^2)</f>
        <v>2.84384937878778</v>
      </c>
      <c r="P251" s="55" t="n">
        <f aca="false">IF(J251="","",MAX(0,J251-1.96*O251/100))</f>
        <v>0.530691778941559</v>
      </c>
      <c r="Q251" s="55" t="n">
        <f aca="false">IF(J251="","",MIN(1,J251+1.96*O251/100))</f>
        <v>0.64217067459004</v>
      </c>
      <c r="R251" s="32" t="str">
        <f aca="false">IF(L251="","",IF(ABS(L251)&lt;=O251,"Yes","No"))</f>
        <v>No</v>
      </c>
      <c r="S251" s="32" t="str">
        <f aca="false">IF(L251="","",IF(ABS(L251)&lt;=1.96*O251,"Yes","No"))</f>
        <v>Yes</v>
      </c>
      <c r="T251" s="54" t="n">
        <f aca="false">IF(D251="","",ROUND(SQRT(((D251+G251)*O251/100)^2+(J251*(D251+G251)*0.09175)^2),0))</f>
        <v>65</v>
      </c>
      <c r="U251" s="32"/>
    </row>
    <row r="252" customFormat="false" ht="15" hidden="false" customHeight="false" outlineLevel="0" collapsed="false">
      <c r="A252" s="32" t="s">
        <v>386</v>
      </c>
      <c r="B252" s="32" t="s">
        <v>419</v>
      </c>
      <c r="C252" s="32" t="s">
        <v>426</v>
      </c>
      <c r="D252" s="54" t="n">
        <v>356</v>
      </c>
      <c r="E252" s="54" t="n">
        <v>320</v>
      </c>
      <c r="F252" s="65" t="n">
        <f aca="false">IF(E252="","",D252-E252)</f>
        <v>36</v>
      </c>
      <c r="G252" s="54" t="n">
        <v>273</v>
      </c>
      <c r="H252" s="54" t="n">
        <v>311</v>
      </c>
      <c r="I252" s="65" t="n">
        <f aca="false">IF(H252="","",G252-H252)</f>
        <v>-38</v>
      </c>
      <c r="J252" s="55" t="n">
        <f aca="false">IF(OR(D252="",D252+G252=0),"",D252/(D252+G252))</f>
        <v>0.565977742448331</v>
      </c>
      <c r="K252" s="55" t="n">
        <f aca="false">IF(E252="","",E252/(E252+H252))</f>
        <v>0.507131537242472</v>
      </c>
      <c r="L252" s="66" t="n">
        <f aca="false">IF(OR(K252="",J252=""),"",(J252-K252)*100)</f>
        <v>5.88462052058584</v>
      </c>
      <c r="M252" s="36" t="n">
        <v>4.05128548979369</v>
      </c>
      <c r="N252" s="36" t="n">
        <v>0.964657942676335</v>
      </c>
      <c r="O252" s="36" t="n">
        <f aca="false">SQRT(M252^2+N252^2)</f>
        <v>4.16455028378592</v>
      </c>
      <c r="P252" s="55" t="n">
        <f aca="false">IF(J252="","",MAX(0,J252-1.96*O252/100))</f>
        <v>0.484352556886127</v>
      </c>
      <c r="Q252" s="55" t="n">
        <f aca="false">IF(J252="","",MIN(1,J252+1.96*O252/100))</f>
        <v>0.647602928010535</v>
      </c>
      <c r="R252" s="32" t="str">
        <f aca="false">IF(L252="","",IF(ABS(L252)&lt;=O252,"Yes","No"))</f>
        <v>No</v>
      </c>
      <c r="S252" s="32" t="str">
        <f aca="false">IF(L252="","",IF(ABS(L252)&lt;=1.96*O252,"Yes","No"))</f>
        <v>Yes</v>
      </c>
      <c r="T252" s="54" t="n">
        <f aca="false">IF(D252="","",ROUND(SQRT(((D252+G252)*O252/100)^2+(J252*(D252+G252)*0.15591)^2),0))</f>
        <v>61</v>
      </c>
      <c r="U252" s="32"/>
    </row>
    <row r="253" customFormat="false" ht="15" hidden="false" customHeight="false" outlineLevel="0" collapsed="false">
      <c r="A253" s="32" t="s">
        <v>386</v>
      </c>
      <c r="B253" s="32" t="s">
        <v>419</v>
      </c>
      <c r="C253" s="32" t="s">
        <v>427</v>
      </c>
      <c r="D253" s="54" t="n">
        <v>464</v>
      </c>
      <c r="E253" s="54" t="n">
        <v>453</v>
      </c>
      <c r="F253" s="65" t="n">
        <f aca="false">IF(E253="","",D253-E253)</f>
        <v>11</v>
      </c>
      <c r="G253" s="54" t="n">
        <v>323</v>
      </c>
      <c r="H253" s="54" t="n">
        <v>327</v>
      </c>
      <c r="I253" s="65" t="n">
        <f aca="false">IF(H253="","",G253-H253)</f>
        <v>-4</v>
      </c>
      <c r="J253" s="55" t="n">
        <f aca="false">IF(OR(D253="",D253+G253=0),"",D253/(D253+G253))</f>
        <v>0.589580686149936</v>
      </c>
      <c r="K253" s="55" t="n">
        <f aca="false">IF(E253="","",E253/(E253+H253))</f>
        <v>0.580769230769231</v>
      </c>
      <c r="L253" s="66" t="n">
        <f aca="false">IF(OR(K253="",J253=""),"",(J253-K253)*100)</f>
        <v>0.88114553807056</v>
      </c>
      <c r="M253" s="36" t="n">
        <v>2.67524098781084</v>
      </c>
      <c r="N253" s="36" t="n">
        <v>0.964657942676335</v>
      </c>
      <c r="O253" s="36" t="n">
        <f aca="false">SQRT(M253^2+N253^2)</f>
        <v>2.84384937878778</v>
      </c>
      <c r="P253" s="55" t="n">
        <f aca="false">IF(J253="","",MAX(0,J253-1.96*O253/100))</f>
        <v>0.533841238325696</v>
      </c>
      <c r="Q253" s="55" t="n">
        <f aca="false">IF(J253="","",MIN(1,J253+1.96*O253/100))</f>
        <v>0.645320133974177</v>
      </c>
      <c r="R253" s="32" t="str">
        <f aca="false">IF(L253="","",IF(ABS(L253)&lt;=O253,"Yes","No"))</f>
        <v>Yes</v>
      </c>
      <c r="S253" s="32" t="str">
        <f aca="false">IF(L253="","",IF(ABS(L253)&lt;=1.96*O253,"Yes","No"))</f>
        <v>Yes</v>
      </c>
      <c r="T253" s="54" t="n">
        <f aca="false">IF(D253="","",ROUND(SQRT(((D253+G253)*O253/100)^2+(J253*(D253+G253)*0.09175)^2),0))</f>
        <v>48</v>
      </c>
      <c r="U253" s="32"/>
    </row>
    <row r="254" customFormat="false" ht="15" hidden="false" customHeight="false" outlineLevel="0" collapsed="false">
      <c r="A254" s="32" t="s">
        <v>386</v>
      </c>
      <c r="B254" s="32" t="s">
        <v>419</v>
      </c>
      <c r="C254" s="32" t="s">
        <v>428</v>
      </c>
      <c r="D254" s="54" t="n">
        <v>327</v>
      </c>
      <c r="E254" s="54" t="n">
        <v>319</v>
      </c>
      <c r="F254" s="65" t="n">
        <f aca="false">IF(E254="","",D254-E254)</f>
        <v>8</v>
      </c>
      <c r="G254" s="54" t="n">
        <v>215</v>
      </c>
      <c r="H254" s="54" t="n">
        <v>225</v>
      </c>
      <c r="I254" s="65" t="n">
        <f aca="false">IF(H254="","",G254-H254)</f>
        <v>-10</v>
      </c>
      <c r="J254" s="55" t="n">
        <f aca="false">IF(OR(D254="",D254+G254=0),"",D254/(D254+G254))</f>
        <v>0.603321033210332</v>
      </c>
      <c r="K254" s="55" t="n">
        <f aca="false">IF(E254="","",E254/(E254+H254))</f>
        <v>0.586397058823529</v>
      </c>
      <c r="L254" s="66" t="n">
        <f aca="false">IF(OR(K254="",J254=""),"",(J254-K254)*100)</f>
        <v>1.69239743868027</v>
      </c>
      <c r="M254" s="36" t="n">
        <v>4.05128548979369</v>
      </c>
      <c r="N254" s="36" t="n">
        <v>0.964657942676335</v>
      </c>
      <c r="O254" s="36" t="n">
        <f aca="false">SQRT(M254^2+N254^2)</f>
        <v>4.16455028378592</v>
      </c>
      <c r="P254" s="55" t="n">
        <f aca="false">IF(J254="","",MAX(0,J254-1.96*O254/100))</f>
        <v>0.521695847648128</v>
      </c>
      <c r="Q254" s="55" t="n">
        <f aca="false">IF(J254="","",MIN(1,J254+1.96*O254/100))</f>
        <v>0.684946218772536</v>
      </c>
      <c r="R254" s="32" t="str">
        <f aca="false">IF(L254="","",IF(ABS(L254)&lt;=O254,"Yes","No"))</f>
        <v>Yes</v>
      </c>
      <c r="S254" s="32" t="str">
        <f aca="false">IF(L254="","",IF(ABS(L254)&lt;=1.96*O254,"Yes","No"))</f>
        <v>Yes</v>
      </c>
      <c r="T254" s="54" t="n">
        <f aca="false">IF(D254="","",ROUND(SQRT(((D254+G254)*O254/100)^2+(J254*(D254+G254)*0.15591)^2),0))</f>
        <v>56</v>
      </c>
      <c r="U254" s="32"/>
    </row>
    <row r="255" customFormat="false" ht="15" hidden="false" customHeight="false" outlineLevel="0" collapsed="false">
      <c r="A255" s="32" t="s">
        <v>386</v>
      </c>
      <c r="B255" s="32" t="s">
        <v>419</v>
      </c>
      <c r="C255" s="32" t="s">
        <v>429</v>
      </c>
      <c r="D255" s="54" t="n">
        <v>354</v>
      </c>
      <c r="E255" s="54" t="n">
        <v>340</v>
      </c>
      <c r="F255" s="65" t="n">
        <f aca="false">IF(E255="","",D255-E255)</f>
        <v>14</v>
      </c>
      <c r="G255" s="54" t="n">
        <v>333</v>
      </c>
      <c r="H255" s="54" t="n">
        <v>357</v>
      </c>
      <c r="I255" s="65" t="n">
        <f aca="false">IF(H255="","",G255-H255)</f>
        <v>-24</v>
      </c>
      <c r="J255" s="55" t="n">
        <f aca="false">IF(OR(D255="",D255+G255=0),"",D255/(D255+G255))</f>
        <v>0.51528384279476</v>
      </c>
      <c r="K255" s="55" t="n">
        <f aca="false">IF(E255="","",E255/(E255+H255))</f>
        <v>0.487804878048781</v>
      </c>
      <c r="L255" s="66" t="n">
        <f aca="false">IF(OR(K255="",J255=""),"",(J255-K255)*100)</f>
        <v>2.74789647459793</v>
      </c>
      <c r="M255" s="36" t="n">
        <v>4.05128548979369</v>
      </c>
      <c r="N255" s="36" t="n">
        <v>0.964657942676335</v>
      </c>
      <c r="O255" s="36" t="n">
        <f aca="false">SQRT(M255^2+N255^2)</f>
        <v>4.16455028378592</v>
      </c>
      <c r="P255" s="55" t="n">
        <f aca="false">IF(J255="","",MAX(0,J255-1.96*O255/100))</f>
        <v>0.433658657232556</v>
      </c>
      <c r="Q255" s="55" t="n">
        <f aca="false">IF(J255="","",MIN(1,J255+1.96*O255/100))</f>
        <v>0.596909028356964</v>
      </c>
      <c r="R255" s="32" t="str">
        <f aca="false">IF(L255="","",IF(ABS(L255)&lt;=O255,"Yes","No"))</f>
        <v>Yes</v>
      </c>
      <c r="S255" s="32" t="str">
        <f aca="false">IF(L255="","",IF(ABS(L255)&lt;=1.96*O255,"Yes","No"))</f>
        <v>Yes</v>
      </c>
      <c r="T255" s="54" t="n">
        <f aca="false">IF(D255="","",ROUND(SQRT(((D255+G255)*O255/100)^2+(J255*(D255+G255)*0.15591)^2),0))</f>
        <v>62</v>
      </c>
      <c r="U255" s="32"/>
    </row>
    <row r="256" customFormat="false" ht="15" hidden="false" customHeight="false" outlineLevel="0" collapsed="false">
      <c r="A256" s="32" t="s">
        <v>386</v>
      </c>
      <c r="B256" s="32" t="s">
        <v>419</v>
      </c>
      <c r="C256" s="32" t="s">
        <v>430</v>
      </c>
      <c r="D256" s="54" t="n">
        <v>464</v>
      </c>
      <c r="E256" s="54" t="n">
        <v>448</v>
      </c>
      <c r="F256" s="65" t="n">
        <f aca="false">IF(E256="","",D256-E256)</f>
        <v>16</v>
      </c>
      <c r="G256" s="54" t="n">
        <v>364</v>
      </c>
      <c r="H256" s="54" t="n">
        <v>378</v>
      </c>
      <c r="I256" s="65" t="n">
        <f aca="false">IF(H256="","",G256-H256)</f>
        <v>-14</v>
      </c>
      <c r="J256" s="55" t="n">
        <f aca="false">IF(OR(D256="",D256+G256=0),"",D256/(D256+G256))</f>
        <v>0.560386473429952</v>
      </c>
      <c r="K256" s="55" t="n">
        <f aca="false">IF(E256="","",E256/(E256+H256))</f>
        <v>0.542372881355932</v>
      </c>
      <c r="L256" s="66" t="n">
        <f aca="false">IF(OR(K256="",J256=""),"",(J256-K256)*100)</f>
        <v>1.80135920740195</v>
      </c>
      <c r="M256" s="36" t="n">
        <v>2.67524098781084</v>
      </c>
      <c r="N256" s="36" t="n">
        <v>0.964657942676335</v>
      </c>
      <c r="O256" s="36" t="n">
        <f aca="false">SQRT(M256^2+N256^2)</f>
        <v>2.84384937878778</v>
      </c>
      <c r="P256" s="55" t="n">
        <f aca="false">IF(J256="","",MAX(0,J256-1.96*O256/100))</f>
        <v>0.504647025605711</v>
      </c>
      <c r="Q256" s="55" t="n">
        <f aca="false">IF(J256="","",MIN(1,J256+1.96*O256/100))</f>
        <v>0.616125921254192</v>
      </c>
      <c r="R256" s="32" t="str">
        <f aca="false">IF(L256="","",IF(ABS(L256)&lt;=O256,"Yes","No"))</f>
        <v>Yes</v>
      </c>
      <c r="S256" s="32" t="str">
        <f aca="false">IF(L256="","",IF(ABS(L256)&lt;=1.96*O256,"Yes","No"))</f>
        <v>Yes</v>
      </c>
      <c r="T256" s="54" t="n">
        <f aca="false">IF(D256="","",ROUND(SQRT(((D256+G256)*O256/100)^2+(J256*(D256+G256)*0.09175)^2),0))</f>
        <v>49</v>
      </c>
      <c r="U256" s="32"/>
    </row>
    <row r="257" customFormat="false" ht="15" hidden="false" customHeight="false" outlineLevel="0" collapsed="false">
      <c r="A257" s="32" t="s">
        <v>386</v>
      </c>
      <c r="B257" s="32" t="s">
        <v>419</v>
      </c>
      <c r="C257" s="32" t="s">
        <v>431</v>
      </c>
      <c r="D257" s="54" t="n">
        <v>477</v>
      </c>
      <c r="E257" s="54" t="n">
        <v>440</v>
      </c>
      <c r="F257" s="65" t="n">
        <f aca="false">IF(E257="","",D257-E257)</f>
        <v>37</v>
      </c>
      <c r="G257" s="54" t="n">
        <v>335</v>
      </c>
      <c r="H257" s="54" t="n">
        <v>346</v>
      </c>
      <c r="I257" s="65" t="n">
        <f aca="false">IF(H257="","",G257-H257)</f>
        <v>-11</v>
      </c>
      <c r="J257" s="55" t="n">
        <f aca="false">IF(OR(D257="",D257+G257=0),"",D257/(D257+G257))</f>
        <v>0.58743842364532</v>
      </c>
      <c r="K257" s="55" t="n">
        <f aca="false">IF(E257="","",E257/(E257+H257))</f>
        <v>0.559796437659033</v>
      </c>
      <c r="L257" s="66" t="n">
        <f aca="false">IF(OR(K257="",J257=""),"",(J257-K257)*100)</f>
        <v>2.76419859862871</v>
      </c>
      <c r="M257" s="36" t="n">
        <v>2.67524098781084</v>
      </c>
      <c r="N257" s="36" t="n">
        <v>0.964657942676335</v>
      </c>
      <c r="O257" s="36" t="n">
        <f aca="false">SQRT(M257^2+N257^2)</f>
        <v>2.84384937878778</v>
      </c>
      <c r="P257" s="55" t="n">
        <f aca="false">IF(J257="","",MAX(0,J257-1.96*O257/100))</f>
        <v>0.53169897582108</v>
      </c>
      <c r="Q257" s="55" t="n">
        <f aca="false">IF(J257="","",MIN(1,J257+1.96*O257/100))</f>
        <v>0.643177871469561</v>
      </c>
      <c r="R257" s="32" t="str">
        <f aca="false">IF(L257="","",IF(ABS(L257)&lt;=O257,"Yes","No"))</f>
        <v>Yes</v>
      </c>
      <c r="S257" s="32" t="str">
        <f aca="false">IF(L257="","",IF(ABS(L257)&lt;=1.96*O257,"Yes","No"))</f>
        <v>Yes</v>
      </c>
      <c r="T257" s="54" t="n">
        <f aca="false">IF(D257="","",ROUND(SQRT(((D257+G257)*O257/100)^2+(J257*(D257+G257)*0.09175)^2),0))</f>
        <v>49</v>
      </c>
      <c r="U257" s="32"/>
    </row>
    <row r="258" customFormat="false" ht="15" hidden="false" customHeight="false" outlineLevel="0" collapsed="false">
      <c r="A258" s="32" t="s">
        <v>386</v>
      </c>
      <c r="B258" s="32" t="s">
        <v>419</v>
      </c>
      <c r="C258" s="32" t="s">
        <v>432</v>
      </c>
      <c r="D258" s="54" t="n">
        <v>453</v>
      </c>
      <c r="E258" s="54" t="n">
        <v>439</v>
      </c>
      <c r="F258" s="65" t="n">
        <f aca="false">IF(E258="","",D258-E258)</f>
        <v>14</v>
      </c>
      <c r="G258" s="54" t="n">
        <v>425</v>
      </c>
      <c r="H258" s="54" t="n">
        <v>447</v>
      </c>
      <c r="I258" s="65" t="n">
        <f aca="false">IF(H258="","",G258-H258)</f>
        <v>-22</v>
      </c>
      <c r="J258" s="55" t="n">
        <f aca="false">IF(OR(D258="",D258+G258=0),"",D258/(D258+G258))</f>
        <v>0.515945330296128</v>
      </c>
      <c r="K258" s="55" t="n">
        <f aca="false">IF(E258="","",E258/(E258+H258))</f>
        <v>0.49548532731377</v>
      </c>
      <c r="L258" s="66" t="n">
        <f aca="false">IF(OR(K258="",J258=""),"",(J258-K258)*100)</f>
        <v>2.04600029823578</v>
      </c>
      <c r="M258" s="36" t="n">
        <v>2.67524098781084</v>
      </c>
      <c r="N258" s="36" t="n">
        <v>0.964657942676335</v>
      </c>
      <c r="O258" s="36" t="n">
        <f aca="false">SQRT(M258^2+N258^2)</f>
        <v>2.84384937878778</v>
      </c>
      <c r="P258" s="55" t="n">
        <f aca="false">IF(J258="","",MAX(0,J258-1.96*O258/100))</f>
        <v>0.460205882471887</v>
      </c>
      <c r="Q258" s="55" t="n">
        <f aca="false">IF(J258="","",MIN(1,J258+1.96*O258/100))</f>
        <v>0.571684778120368</v>
      </c>
      <c r="R258" s="32" t="str">
        <f aca="false">IF(L258="","",IF(ABS(L258)&lt;=O258,"Yes","No"))</f>
        <v>Yes</v>
      </c>
      <c r="S258" s="32" t="str">
        <f aca="false">IF(L258="","",IF(ABS(L258)&lt;=1.96*O258,"Yes","No"))</f>
        <v>Yes</v>
      </c>
      <c r="T258" s="54" t="n">
        <f aca="false">IF(D258="","",ROUND(SQRT(((D258+G258)*O258/100)^2+(J258*(D258+G258)*0.09175)^2),0))</f>
        <v>48</v>
      </c>
      <c r="U258" s="32"/>
    </row>
    <row r="259" customFormat="false" ht="15" hidden="false" customHeight="false" outlineLevel="0" collapsed="false">
      <c r="A259" s="32" t="s">
        <v>386</v>
      </c>
      <c r="B259" s="32" t="s">
        <v>419</v>
      </c>
      <c r="C259" s="32" t="s">
        <v>433</v>
      </c>
      <c r="D259" s="54" t="n">
        <v>831</v>
      </c>
      <c r="E259" s="54" t="n">
        <v>915</v>
      </c>
      <c r="F259" s="65" t="n">
        <f aca="false">IF(E259="","",D259-E259)</f>
        <v>-84</v>
      </c>
      <c r="G259" s="54" t="n">
        <v>688</v>
      </c>
      <c r="H259" s="54" t="n">
        <v>693</v>
      </c>
      <c r="I259" s="65" t="n">
        <f aca="false">IF(H259="","",G259-H259)</f>
        <v>-5</v>
      </c>
      <c r="J259" s="55" t="n">
        <f aca="false">IF(OR(D259="",D259+G259=0),"",D259/(D259+G259))</f>
        <v>0.547070441079658</v>
      </c>
      <c r="K259" s="55" t="n">
        <f aca="false">IF(E259="","",E259/(E259+H259))</f>
        <v>0.569029850746269</v>
      </c>
      <c r="L259" s="66" t="n">
        <f aca="false">IF(OR(K259="",J259=""),"",(J259-K259)*100)</f>
        <v>-2.1959409666611</v>
      </c>
      <c r="M259" s="36" t="n">
        <v>2.38128379760647</v>
      </c>
      <c r="N259" s="36" t="n">
        <v>0.964657942676335</v>
      </c>
      <c r="O259" s="36" t="n">
        <f aca="false">SQRT(M259^2+N259^2)</f>
        <v>2.56925620970576</v>
      </c>
      <c r="P259" s="55" t="n">
        <f aca="false">IF(J259="","",MAX(0,J259-1.96*O259/100))</f>
        <v>0.496713019369425</v>
      </c>
      <c r="Q259" s="55" t="n">
        <f aca="false">IF(J259="","",MIN(1,J259+1.96*O259/100))</f>
        <v>0.597427862789891</v>
      </c>
      <c r="R259" s="32" t="str">
        <f aca="false">IF(L259="","",IF(ABS(L259)&lt;=O259,"Yes","No"))</f>
        <v>Yes</v>
      </c>
      <c r="S259" s="32" t="str">
        <f aca="false">IF(L259="","",IF(ABS(L259)&lt;=1.96*O259,"Yes","No"))</f>
        <v>Yes</v>
      </c>
      <c r="T259" s="54" t="n">
        <f aca="false">IF(D259="","",ROUND(SQRT(((D259+G259)*O259/100)^2+(J259*(D259+G259)*0.08345)^2),0))</f>
        <v>80</v>
      </c>
      <c r="U259" s="32"/>
    </row>
    <row r="260" customFormat="false" ht="15" hidden="false" customHeight="false" outlineLevel="0" collapsed="false">
      <c r="A260" s="32" t="s">
        <v>386</v>
      </c>
      <c r="B260" s="32" t="s">
        <v>419</v>
      </c>
      <c r="C260" s="32" t="s">
        <v>434</v>
      </c>
      <c r="D260" s="54" t="n">
        <v>517</v>
      </c>
      <c r="E260" s="54" t="n">
        <v>488</v>
      </c>
      <c r="F260" s="65" t="n">
        <f aca="false">IF(E260="","",D260-E260)</f>
        <v>29</v>
      </c>
      <c r="G260" s="54" t="n">
        <v>540</v>
      </c>
      <c r="H260" s="54" t="n">
        <v>539</v>
      </c>
      <c r="I260" s="65" t="n">
        <f aca="false">IF(H260="","",G260-H260)</f>
        <v>1</v>
      </c>
      <c r="J260" s="55" t="n">
        <f aca="false">IF(OR(D260="",D260+G260=0),"",D260/(D260+G260))</f>
        <v>0.489120151371807</v>
      </c>
      <c r="K260" s="55" t="n">
        <f aca="false">IF(E260="","",E260/(E260+H260))</f>
        <v>0.475170399221032</v>
      </c>
      <c r="L260" s="66" t="n">
        <f aca="false">IF(OR(K260="",J260=""),"",(J260-K260)*100)</f>
        <v>1.39497521507748</v>
      </c>
      <c r="M260" s="36" t="n">
        <v>2.67524098781084</v>
      </c>
      <c r="N260" s="36" t="n">
        <v>0.964657942676335</v>
      </c>
      <c r="O260" s="36" t="n">
        <f aca="false">SQRT(M260^2+N260^2)</f>
        <v>2.84384937878778</v>
      </c>
      <c r="P260" s="55" t="n">
        <f aca="false">IF(J260="","",MAX(0,J260-1.96*O260/100))</f>
        <v>0.433380703547566</v>
      </c>
      <c r="Q260" s="55" t="n">
        <f aca="false">IF(J260="","",MIN(1,J260+1.96*O260/100))</f>
        <v>0.544859599196048</v>
      </c>
      <c r="R260" s="32" t="str">
        <f aca="false">IF(L260="","",IF(ABS(L260)&lt;=O260,"Yes","No"))</f>
        <v>Yes</v>
      </c>
      <c r="S260" s="32" t="str">
        <f aca="false">IF(L260="","",IF(ABS(L260)&lt;=1.96*O260,"Yes","No"))</f>
        <v>Yes</v>
      </c>
      <c r="T260" s="54" t="n">
        <f aca="false">IF(D260="","",ROUND(SQRT(((D260+G260)*O260/100)^2+(J260*(D260+G260)*0.09175)^2),0))</f>
        <v>56</v>
      </c>
      <c r="U260" s="32"/>
    </row>
    <row r="261" customFormat="false" ht="15" hidden="false" customHeight="false" outlineLevel="0" collapsed="false">
      <c r="A261" s="32" t="s">
        <v>386</v>
      </c>
      <c r="B261" s="32" t="s">
        <v>419</v>
      </c>
      <c r="C261" s="32" t="s">
        <v>435</v>
      </c>
      <c r="D261" s="54" t="n">
        <v>527</v>
      </c>
      <c r="E261" s="54" t="n">
        <v>489</v>
      </c>
      <c r="F261" s="65" t="n">
        <f aca="false">IF(E261="","",D261-E261)</f>
        <v>38</v>
      </c>
      <c r="G261" s="54" t="n">
        <v>482</v>
      </c>
      <c r="H261" s="54" t="n">
        <v>491</v>
      </c>
      <c r="I261" s="65" t="n">
        <f aca="false">IF(H261="","",G261-H261)</f>
        <v>-9</v>
      </c>
      <c r="J261" s="55" t="n">
        <f aca="false">IF(OR(D261="",D261+G261=0),"",D261/(D261+G261))</f>
        <v>0.522299306243806</v>
      </c>
      <c r="K261" s="55" t="n">
        <f aca="false">IF(E261="","",E261/(E261+H261))</f>
        <v>0.498979591836735</v>
      </c>
      <c r="L261" s="66" t="n">
        <f aca="false">IF(OR(K261="",J261=""),"",(J261-K261)*100)</f>
        <v>2.3319714407071</v>
      </c>
      <c r="M261" s="36" t="n">
        <v>2.67524098781084</v>
      </c>
      <c r="N261" s="36" t="n">
        <v>0.964657942676335</v>
      </c>
      <c r="O261" s="36" t="n">
        <f aca="false">SQRT(M261^2+N261^2)</f>
        <v>2.84384937878778</v>
      </c>
      <c r="P261" s="55" t="n">
        <f aca="false">IF(J261="","",MAX(0,J261-1.96*O261/100))</f>
        <v>0.466559858419565</v>
      </c>
      <c r="Q261" s="55" t="n">
        <f aca="false">IF(J261="","",MIN(1,J261+1.96*O261/100))</f>
        <v>0.578038754068046</v>
      </c>
      <c r="R261" s="32" t="str">
        <f aca="false">IF(L261="","",IF(ABS(L261)&lt;=O261,"Yes","No"))</f>
        <v>Yes</v>
      </c>
      <c r="S261" s="32" t="str">
        <f aca="false">IF(L261="","",IF(ABS(L261)&lt;=1.96*O261,"Yes","No"))</f>
        <v>Yes</v>
      </c>
      <c r="T261" s="54" t="n">
        <f aca="false">IF(D261="","",ROUND(SQRT(((D261+G261)*O261/100)^2+(J261*(D261+G261)*0.09175)^2),0))</f>
        <v>56</v>
      </c>
      <c r="U261" s="32"/>
    </row>
    <row r="262" customFormat="false" ht="15" hidden="false" customHeight="false" outlineLevel="0" collapsed="false">
      <c r="A262" s="32" t="s">
        <v>386</v>
      </c>
      <c r="B262" s="32" t="s">
        <v>419</v>
      </c>
      <c r="C262" s="32" t="s">
        <v>436</v>
      </c>
      <c r="D262" s="54" t="n">
        <v>542</v>
      </c>
      <c r="E262" s="54" t="n">
        <v>510</v>
      </c>
      <c r="F262" s="65" t="n">
        <f aca="false">IF(E262="","",D262-E262)</f>
        <v>32</v>
      </c>
      <c r="G262" s="54" t="n">
        <v>451</v>
      </c>
      <c r="H262" s="54" t="n">
        <v>477</v>
      </c>
      <c r="I262" s="65" t="n">
        <f aca="false">IF(H262="","",G262-H262)</f>
        <v>-26</v>
      </c>
      <c r="J262" s="55" t="n">
        <f aca="false">IF(OR(D262="",D262+G262=0),"",D262/(D262+G262))</f>
        <v>0.545820745216516</v>
      </c>
      <c r="K262" s="55" t="n">
        <f aca="false">IF(E262="","",E262/(E262+H262))</f>
        <v>0.516717325227964</v>
      </c>
      <c r="L262" s="66" t="n">
        <f aca="false">IF(OR(K262="",J262=""),"",(J262-K262)*100)</f>
        <v>2.9103419988552</v>
      </c>
      <c r="M262" s="36" t="n">
        <v>2.67524098781084</v>
      </c>
      <c r="N262" s="36" t="n">
        <v>0.964657942676335</v>
      </c>
      <c r="O262" s="36" t="n">
        <f aca="false">SQRT(M262^2+N262^2)</f>
        <v>2.84384937878778</v>
      </c>
      <c r="P262" s="55" t="n">
        <f aca="false">IF(J262="","",MAX(0,J262-1.96*O262/100))</f>
        <v>0.490081297392275</v>
      </c>
      <c r="Q262" s="55" t="n">
        <f aca="false">IF(J262="","",MIN(1,J262+1.96*O262/100))</f>
        <v>0.601560193040756</v>
      </c>
      <c r="R262" s="32" t="str">
        <f aca="false">IF(L262="","",IF(ABS(L262)&lt;=O262,"Yes","No"))</f>
        <v>No</v>
      </c>
      <c r="S262" s="32" t="str">
        <f aca="false">IF(L262="","",IF(ABS(L262)&lt;=1.96*O262,"Yes","No"))</f>
        <v>Yes</v>
      </c>
      <c r="T262" s="54" t="n">
        <f aca="false">IF(D262="","",ROUND(SQRT(((D262+G262)*O262/100)^2+(J262*(D262+G262)*0.09175)^2),0))</f>
        <v>57</v>
      </c>
      <c r="U262" s="32"/>
    </row>
    <row r="263" customFormat="false" ht="15" hidden="false" customHeight="false" outlineLevel="0" collapsed="false">
      <c r="A263" s="32" t="s">
        <v>386</v>
      </c>
      <c r="B263" s="32" t="s">
        <v>437</v>
      </c>
      <c r="C263" s="32" t="s">
        <v>438</v>
      </c>
      <c r="D263" s="54" t="n">
        <v>855</v>
      </c>
      <c r="E263" s="54" t="n">
        <v>858</v>
      </c>
      <c r="F263" s="65" t="n">
        <f aca="false">IF(E263="","",D263-E263)</f>
        <v>-3</v>
      </c>
      <c r="G263" s="54" t="n">
        <v>1446</v>
      </c>
      <c r="H263" s="54" t="n">
        <v>1442</v>
      </c>
      <c r="I263" s="65" t="n">
        <f aca="false">IF(H263="","",G263-H263)</f>
        <v>4</v>
      </c>
      <c r="J263" s="55" t="n">
        <f aca="false">IF(OR(D263="",D263+G263=0),"",D263/(D263+G263))</f>
        <v>0.371577574967405</v>
      </c>
      <c r="K263" s="55" t="n">
        <f aca="false">IF(E263="","",E263/(E263+H263))</f>
        <v>0.37304347826087</v>
      </c>
      <c r="L263" s="66" t="n">
        <f aca="false">IF(OR(K263="",J263=""),"",(J263-K263)*100)</f>
        <v>-0.146590329346413</v>
      </c>
      <c r="M263" s="36" t="n">
        <v>2.38128379760647</v>
      </c>
      <c r="N263" s="36" t="n">
        <v>0.964657942676335</v>
      </c>
      <c r="O263" s="36" t="n">
        <f aca="false">SQRT(M263^2+N263^2)</f>
        <v>2.56925620970576</v>
      </c>
      <c r="P263" s="55" t="n">
        <f aca="false">IF(J263="","",MAX(0,J263-1.96*O263/100))</f>
        <v>0.321220153257173</v>
      </c>
      <c r="Q263" s="55" t="n">
        <f aca="false">IF(J263="","",MIN(1,J263+1.96*O263/100))</f>
        <v>0.421934996677638</v>
      </c>
      <c r="R263" s="32" t="str">
        <f aca="false">IF(L263="","",IF(ABS(L263)&lt;=O263,"Yes","No"))</f>
        <v>Yes</v>
      </c>
      <c r="S263" s="32" t="str">
        <f aca="false">IF(L263="","",IF(ABS(L263)&lt;=1.96*O263,"Yes","No"))</f>
        <v>Yes</v>
      </c>
      <c r="T263" s="54" t="n">
        <f aca="false">IF(D263="","",ROUND(SQRT(((D263+G263)*O263/100)^2+(J263*(D263+G263)*0.08345)^2),0))</f>
        <v>93</v>
      </c>
      <c r="U263" s="32"/>
    </row>
    <row r="264" customFormat="false" ht="15" hidden="false" customHeight="false" outlineLevel="0" collapsed="false">
      <c r="A264" s="32" t="s">
        <v>386</v>
      </c>
      <c r="B264" s="32" t="s">
        <v>437</v>
      </c>
      <c r="C264" s="32" t="s">
        <v>439</v>
      </c>
      <c r="D264" s="54" t="n">
        <v>821</v>
      </c>
      <c r="E264" s="54" t="n">
        <v>776</v>
      </c>
      <c r="F264" s="65" t="n">
        <f aca="false">IF(E264="","",D264-E264)</f>
        <v>45</v>
      </c>
      <c r="G264" s="54" t="n">
        <v>1105</v>
      </c>
      <c r="H264" s="54" t="n">
        <v>1181</v>
      </c>
      <c r="I264" s="65" t="n">
        <f aca="false">IF(H264="","",G264-H264)</f>
        <v>-76</v>
      </c>
      <c r="J264" s="55" t="n">
        <f aca="false">IF(OR(D264="",D264+G264=0),"",D264/(D264+G264))</f>
        <v>0.426272066458982</v>
      </c>
      <c r="K264" s="55" t="n">
        <f aca="false">IF(E264="","",E264/(E264+H264))</f>
        <v>0.396525293817067</v>
      </c>
      <c r="L264" s="66" t="n">
        <f aca="false">IF(OR(K264="",J264=""),"",(J264-K264)*100)</f>
        <v>2.97467726419154</v>
      </c>
      <c r="M264" s="36" t="n">
        <v>2.38128379760647</v>
      </c>
      <c r="N264" s="36" t="n">
        <v>0.964657942676335</v>
      </c>
      <c r="O264" s="36" t="n">
        <f aca="false">SQRT(M264^2+N264^2)</f>
        <v>2.56925620970576</v>
      </c>
      <c r="P264" s="55" t="n">
        <f aca="false">IF(J264="","",MAX(0,J264-1.96*O264/100))</f>
        <v>0.375914644748749</v>
      </c>
      <c r="Q264" s="55" t="n">
        <f aca="false">IF(J264="","",MIN(1,J264+1.96*O264/100))</f>
        <v>0.476629488169215</v>
      </c>
      <c r="R264" s="32" t="str">
        <f aca="false">IF(L264="","",IF(ABS(L264)&lt;=O264,"Yes","No"))</f>
        <v>No</v>
      </c>
      <c r="S264" s="32" t="str">
        <f aca="false">IF(L264="","",IF(ABS(L264)&lt;=1.96*O264,"Yes","No"))</f>
        <v>Yes</v>
      </c>
      <c r="T264" s="54" t="n">
        <f aca="false">IF(D264="","",ROUND(SQRT(((D264+G264)*O264/100)^2+(J264*(D264+G264)*0.08345)^2),0))</f>
        <v>85</v>
      </c>
      <c r="U264" s="32"/>
    </row>
    <row r="265" customFormat="false" ht="15" hidden="false" customHeight="false" outlineLevel="0" collapsed="false">
      <c r="A265" s="32" t="s">
        <v>386</v>
      </c>
      <c r="B265" s="32" t="s">
        <v>437</v>
      </c>
      <c r="C265" s="32" t="s">
        <v>440</v>
      </c>
      <c r="D265" s="54" t="n">
        <v>410</v>
      </c>
      <c r="E265" s="54" t="n">
        <v>354</v>
      </c>
      <c r="F265" s="65" t="n">
        <f aca="false">IF(E265="","",D265-E265)</f>
        <v>56</v>
      </c>
      <c r="G265" s="54" t="n">
        <v>748</v>
      </c>
      <c r="H265" s="54" t="n">
        <v>762</v>
      </c>
      <c r="I265" s="65" t="n">
        <f aca="false">IF(H265="","",G265-H265)</f>
        <v>-14</v>
      </c>
      <c r="J265" s="55" t="n">
        <f aca="false">IF(OR(D265="",D265+G265=0),"",D265/(D265+G265))</f>
        <v>0.35405872193437</v>
      </c>
      <c r="K265" s="55" t="n">
        <f aca="false">IF(E265="","",E265/(E265+H265))</f>
        <v>0.317204301075269</v>
      </c>
      <c r="L265" s="66" t="n">
        <f aca="false">IF(OR(K265="",J265=""),"",(J265-K265)*100)</f>
        <v>3.68544208591008</v>
      </c>
      <c r="M265" s="36" t="n">
        <v>2.67524098781084</v>
      </c>
      <c r="N265" s="36" t="n">
        <v>0.964657942676335</v>
      </c>
      <c r="O265" s="36" t="n">
        <f aca="false">SQRT(M265^2+N265^2)</f>
        <v>2.84384937878778</v>
      </c>
      <c r="P265" s="55" t="n">
        <f aca="false">IF(J265="","",MAX(0,J265-1.96*O265/100))</f>
        <v>0.298319274110129</v>
      </c>
      <c r="Q265" s="55" t="n">
        <f aca="false">IF(J265="","",MIN(1,J265+1.96*O265/100))</f>
        <v>0.40979816975861</v>
      </c>
      <c r="R265" s="32" t="str">
        <f aca="false">IF(L265="","",IF(ABS(L265)&lt;=O265,"Yes","No"))</f>
        <v>No</v>
      </c>
      <c r="S265" s="32" t="str">
        <f aca="false">IF(L265="","",IF(ABS(L265)&lt;=1.96*O265,"Yes","No"))</f>
        <v>Yes</v>
      </c>
      <c r="T265" s="54" t="n">
        <f aca="false">IF(D265="","",ROUND(SQRT(((D265+G265)*O265/100)^2+(J265*(D265+G265)*0.09175)^2),0))</f>
        <v>50</v>
      </c>
      <c r="U265" s="32"/>
    </row>
    <row r="266" customFormat="false" ht="15" hidden="false" customHeight="false" outlineLevel="0" collapsed="false">
      <c r="A266" s="32" t="s">
        <v>386</v>
      </c>
      <c r="B266" s="32" t="s">
        <v>441</v>
      </c>
      <c r="C266" s="32" t="s">
        <v>441</v>
      </c>
      <c r="D266" s="54" t="n">
        <v>51</v>
      </c>
      <c r="E266" s="54" t="n">
        <v>39</v>
      </c>
      <c r="F266" s="65" t="n">
        <f aca="false">IF(E266="","",D266-E266)</f>
        <v>12</v>
      </c>
      <c r="G266" s="54" t="n">
        <v>69</v>
      </c>
      <c r="H266" s="54" t="n">
        <v>79</v>
      </c>
      <c r="I266" s="65" t="n">
        <f aca="false">IF(H266="","",G266-H266)</f>
        <v>-10</v>
      </c>
      <c r="J266" s="55" t="n">
        <f aca="false">IF(OR(D266="",D266+G266=0),"",D266/(D266+G266))</f>
        <v>0.425</v>
      </c>
      <c r="K266" s="55" t="n">
        <f aca="false">IF(E266="","",E266/(E266+H266))</f>
        <v>0.330508474576271</v>
      </c>
      <c r="L266" s="66" t="n">
        <f aca="false">IF(OR(K266="",J266=""),"",(J266-K266)*100)</f>
        <v>9.44915254237288</v>
      </c>
      <c r="M266" s="36" t="n">
        <v>4.05128548979369</v>
      </c>
      <c r="N266" s="36" t="n">
        <v>0.964657942676335</v>
      </c>
      <c r="O266" s="36" t="n">
        <f aca="false">SQRT(M266^2+N266^2)</f>
        <v>4.16455028378592</v>
      </c>
      <c r="P266" s="55" t="n">
        <f aca="false">IF(J266="","",MAX(0,J266-1.96*O266/100))</f>
        <v>0.343374814437796</v>
      </c>
      <c r="Q266" s="55" t="n">
        <f aca="false">IF(J266="","",MIN(1,J266+1.96*O266/100))</f>
        <v>0.506625185562204</v>
      </c>
      <c r="R266" s="32" t="str">
        <f aca="false">IF(L266="","",IF(ABS(L266)&lt;=O266,"Yes","No"))</f>
        <v>No</v>
      </c>
      <c r="S266" s="32" t="str">
        <f aca="false">IF(L266="","",IF(ABS(L266)&lt;=1.96*O266,"Yes","No"))</f>
        <v>No</v>
      </c>
      <c r="T266" s="54" t="n">
        <f aca="false">IF(D266="","",ROUND(SQRT(((D266+G266)*O266/100)^2+(J266*(D266+G266)*0.15591)^2),0))</f>
        <v>9</v>
      </c>
      <c r="U266" s="32"/>
    </row>
    <row r="267" customFormat="false" ht="15" hidden="false" customHeight="false" outlineLevel="0" collapsed="false">
      <c r="A267" s="32" t="s">
        <v>386</v>
      </c>
      <c r="B267" s="32" t="s">
        <v>442</v>
      </c>
      <c r="C267" s="32" t="s">
        <v>443</v>
      </c>
      <c r="D267" s="54" t="n">
        <v>614</v>
      </c>
      <c r="E267" s="54" t="n">
        <v>527</v>
      </c>
      <c r="F267" s="65" t="n">
        <f aca="false">IF(E267="","",D267-E267)</f>
        <v>87</v>
      </c>
      <c r="G267" s="54" t="n">
        <v>837</v>
      </c>
      <c r="H267" s="54" t="n">
        <v>867</v>
      </c>
      <c r="I267" s="65" t="n">
        <f aca="false">IF(H267="","",G267-H267)</f>
        <v>-30</v>
      </c>
      <c r="J267" s="55" t="n">
        <f aca="false">IF(OR(D267="",D267+G267=0),"",D267/(D267+G267))</f>
        <v>0.42315644383184</v>
      </c>
      <c r="K267" s="55" t="n">
        <f aca="false">IF(E267="","",E267/(E267+H267))</f>
        <v>0.378048780487805</v>
      </c>
      <c r="L267" s="66" t="n">
        <f aca="false">IF(OR(K267="",J267=""),"",(J267-K267)*100)</f>
        <v>4.51076633440352</v>
      </c>
      <c r="M267" s="36" t="n">
        <v>2.38128379760647</v>
      </c>
      <c r="N267" s="36" t="n">
        <v>0.964657942676335</v>
      </c>
      <c r="O267" s="36" t="n">
        <f aca="false">SQRT(M267^2+N267^2)</f>
        <v>2.56925620970576</v>
      </c>
      <c r="P267" s="55" t="n">
        <f aca="false">IF(J267="","",MAX(0,J267-1.96*O267/100))</f>
        <v>0.372799022121607</v>
      </c>
      <c r="Q267" s="55" t="n">
        <f aca="false">IF(J267="","",MIN(1,J267+1.96*O267/100))</f>
        <v>0.473513865542073</v>
      </c>
      <c r="R267" s="32" t="str">
        <f aca="false">IF(L267="","",IF(ABS(L267)&lt;=O267,"Yes","No"))</f>
        <v>No</v>
      </c>
      <c r="S267" s="32" t="str">
        <f aca="false">IF(L267="","",IF(ABS(L267)&lt;=1.96*O267,"Yes","No"))</f>
        <v>Yes</v>
      </c>
      <c r="T267" s="54" t="n">
        <f aca="false">IF(D267="","",ROUND(SQRT(((D267+G267)*O267/100)^2+(J267*(D267+G267)*0.08345)^2),0))</f>
        <v>63</v>
      </c>
      <c r="U267" s="32"/>
    </row>
    <row r="268" customFormat="false" ht="15" hidden="false" customHeight="false" outlineLevel="0" collapsed="false">
      <c r="A268" s="32" t="s">
        <v>386</v>
      </c>
      <c r="B268" s="32" t="s">
        <v>442</v>
      </c>
      <c r="C268" s="32" t="s">
        <v>444</v>
      </c>
      <c r="D268" s="54" t="n">
        <v>704</v>
      </c>
      <c r="E268" s="54" t="n">
        <v>688</v>
      </c>
      <c r="F268" s="65" t="n">
        <f aca="false">IF(E268="","",D268-E268)</f>
        <v>16</v>
      </c>
      <c r="G268" s="54" t="n">
        <v>914</v>
      </c>
      <c r="H268" s="54" t="n">
        <v>917</v>
      </c>
      <c r="I268" s="65" t="n">
        <f aca="false">IF(H268="","",G268-H268)</f>
        <v>-3</v>
      </c>
      <c r="J268" s="55" t="n">
        <f aca="false">IF(OR(D268="",D268+G268=0),"",D268/(D268+G268))</f>
        <v>0.435105067985167</v>
      </c>
      <c r="K268" s="55" t="n">
        <f aca="false">IF(E268="","",E268/(E268+H268))</f>
        <v>0.428660436137072</v>
      </c>
      <c r="L268" s="66" t="n">
        <f aca="false">IF(OR(K268="",J268=""),"",(J268-K268)*100)</f>
        <v>0.644463184809518</v>
      </c>
      <c r="M268" s="36" t="n">
        <v>2.38128379760647</v>
      </c>
      <c r="N268" s="36" t="n">
        <v>0.964657942676335</v>
      </c>
      <c r="O268" s="36" t="n">
        <f aca="false">SQRT(M268^2+N268^2)</f>
        <v>2.56925620970576</v>
      </c>
      <c r="P268" s="55" t="n">
        <f aca="false">IF(J268="","",MAX(0,J268-1.96*O268/100))</f>
        <v>0.384747646274934</v>
      </c>
      <c r="Q268" s="55" t="n">
        <f aca="false">IF(J268="","",MIN(1,J268+1.96*O268/100))</f>
        <v>0.4854624896954</v>
      </c>
      <c r="R268" s="32" t="str">
        <f aca="false">IF(L268="","",IF(ABS(L268)&lt;=O268,"Yes","No"))</f>
        <v>Yes</v>
      </c>
      <c r="S268" s="32" t="str">
        <f aca="false">IF(L268="","",IF(ABS(L268)&lt;=1.96*O268,"Yes","No"))</f>
        <v>Yes</v>
      </c>
      <c r="T268" s="54" t="n">
        <f aca="false">IF(D268="","",ROUND(SQRT(((D268+G268)*O268/100)^2+(J268*(D268+G268)*0.08345)^2),0))</f>
        <v>72</v>
      </c>
      <c r="U268" s="32"/>
    </row>
    <row r="269" customFormat="false" ht="15" hidden="false" customHeight="false" outlineLevel="0" collapsed="false">
      <c r="A269" s="32" t="s">
        <v>386</v>
      </c>
      <c r="B269" s="32" t="s">
        <v>445</v>
      </c>
      <c r="C269" s="32" t="s">
        <v>445</v>
      </c>
      <c r="D269" s="54" t="n">
        <v>208</v>
      </c>
      <c r="E269" s="54" t="n">
        <v>166</v>
      </c>
      <c r="F269" s="65" t="n">
        <f aca="false">IF(E269="","",D269-E269)</f>
        <v>42</v>
      </c>
      <c r="G269" s="54" t="n">
        <v>304</v>
      </c>
      <c r="H269" s="54" t="n">
        <v>332</v>
      </c>
      <c r="I269" s="65" t="n">
        <f aca="false">IF(H269="","",G269-H269)</f>
        <v>-28</v>
      </c>
      <c r="J269" s="55" t="n">
        <f aca="false">IF(OR(D269="",D269+G269=0),"",D269/(D269+G269))</f>
        <v>0.40625</v>
      </c>
      <c r="K269" s="55" t="n">
        <f aca="false">IF(E269="","",E269/(E269+H269))</f>
        <v>0.333333333333333</v>
      </c>
      <c r="L269" s="66" t="n">
        <f aca="false">IF(OR(K269="",J269=""),"",(J269-K269)*100)</f>
        <v>7.29166666666667</v>
      </c>
      <c r="M269" s="36" t="n">
        <v>4.05128548979369</v>
      </c>
      <c r="N269" s="36" t="n">
        <v>0.964657942676335</v>
      </c>
      <c r="O269" s="36" t="n">
        <f aca="false">SQRT(M269^2+N269^2)</f>
        <v>4.16455028378592</v>
      </c>
      <c r="P269" s="55" t="n">
        <f aca="false">IF(J269="","",MAX(0,J269-1.96*O269/100))</f>
        <v>0.324624814437796</v>
      </c>
      <c r="Q269" s="55" t="n">
        <f aca="false">IF(J269="","",MIN(1,J269+1.96*O269/100))</f>
        <v>0.487875185562204</v>
      </c>
      <c r="R269" s="32" t="str">
        <f aca="false">IF(L269="","",IF(ABS(L269)&lt;=O269,"Yes","No"))</f>
        <v>No</v>
      </c>
      <c r="S269" s="32" t="str">
        <f aca="false">IF(L269="","",IF(ABS(L269)&lt;=1.96*O269,"Yes","No"))</f>
        <v>Yes</v>
      </c>
      <c r="T269" s="54" t="n">
        <f aca="false">IF(D269="","",ROUND(SQRT(((D269+G269)*O269/100)^2+(J269*(D269+G269)*0.15591)^2),0))</f>
        <v>39</v>
      </c>
      <c r="U269" s="32"/>
    </row>
    <row r="270" customFormat="false" ht="15" hidden="false" customHeight="false" outlineLevel="0" collapsed="false">
      <c r="A270" s="32" t="s">
        <v>386</v>
      </c>
      <c r="B270" s="32" t="s">
        <v>446</v>
      </c>
      <c r="C270" s="32" t="s">
        <v>447</v>
      </c>
      <c r="D270" s="54" t="n">
        <v>349</v>
      </c>
      <c r="E270" s="54"/>
      <c r="F270" s="65" t="str">
        <f aca="false">IF(E270="","",D270-E270)</f>
        <v/>
      </c>
      <c r="G270" s="54" t="n">
        <v>121</v>
      </c>
      <c r="H270" s="54"/>
      <c r="I270" s="65" t="str">
        <f aca="false">IF(H270="","",G270-H270)</f>
        <v/>
      </c>
      <c r="J270" s="55" t="n">
        <f aca="false">IF(OR(D270="",D270+G270=0),"",D270/(D270+G270))</f>
        <v>0.742553191489362</v>
      </c>
      <c r="K270" s="55" t="str">
        <f aca="false">IF(E270="","",E270/(E270+H270))</f>
        <v/>
      </c>
      <c r="L270" s="66" t="str">
        <f aca="false">IF(OR(K270="",J270=""),"",(J270-K270)*100)</f>
        <v/>
      </c>
      <c r="M270" s="36" t="n">
        <v>4.05128548979369</v>
      </c>
      <c r="N270" s="36" t="n">
        <v>0.964657942676335</v>
      </c>
      <c r="O270" s="36" t="n">
        <f aca="false">SQRT(M270^2+N270^2)</f>
        <v>4.16455028378592</v>
      </c>
      <c r="P270" s="55" t="n">
        <f aca="false">IF(J270="","",MAX(0,J270-1.96*O270/100))</f>
        <v>0.660928005927158</v>
      </c>
      <c r="Q270" s="55" t="n">
        <f aca="false">IF(J270="","",MIN(1,J270+1.96*O270/100))</f>
        <v>0.824178377051566</v>
      </c>
      <c r="R270" s="32" t="str">
        <f aca="false">IF(L270="","",IF(ABS(L270)&lt;=O270,"Yes","No"))</f>
        <v/>
      </c>
      <c r="S270" s="32" t="str">
        <f aca="false">IF(L270="","",IF(ABS(L270)&lt;=1.96*O270,"Yes","No"))</f>
        <v/>
      </c>
      <c r="T270" s="54" t="n">
        <f aca="false">IF(D270="","",ROUND(SQRT(((D270+G270)*O270/100)^2+(J270*(D270+G270)*0.15591)^2),0))</f>
        <v>58</v>
      </c>
      <c r="U270" s="32" t="s">
        <v>748</v>
      </c>
    </row>
    <row r="271" customFormat="false" ht="15" hidden="false" customHeight="false" outlineLevel="0" collapsed="false">
      <c r="A271" s="32" t="s">
        <v>386</v>
      </c>
      <c r="B271" s="32" t="s">
        <v>446</v>
      </c>
      <c r="C271" s="32" t="s">
        <v>448</v>
      </c>
      <c r="D271" s="54" t="n">
        <v>604</v>
      </c>
      <c r="E271" s="54" t="n">
        <v>487</v>
      </c>
      <c r="F271" s="65" t="n">
        <f aca="false">IF(E271="","",D271-E271)</f>
        <v>117</v>
      </c>
      <c r="G271" s="54" t="n">
        <v>211</v>
      </c>
      <c r="H271" s="54" t="n">
        <v>213</v>
      </c>
      <c r="I271" s="65" t="n">
        <f aca="false">IF(H271="","",G271-H271)</f>
        <v>-2</v>
      </c>
      <c r="J271" s="55" t="n">
        <f aca="false">IF(OR(D271="",D271+G271=0),"",D271/(D271+G271))</f>
        <v>0.741104294478528</v>
      </c>
      <c r="K271" s="55" t="n">
        <f aca="false">IF(E271="","",E271/(E271+H271))</f>
        <v>0.695714285714286</v>
      </c>
      <c r="L271" s="66" t="n">
        <f aca="false">IF(OR(K271="",J271=""),"",(J271-K271)*100)</f>
        <v>4.53900087642419</v>
      </c>
      <c r="M271" s="36" t="n">
        <v>2.67524098781084</v>
      </c>
      <c r="N271" s="36" t="n">
        <v>0.964657942676335</v>
      </c>
      <c r="O271" s="36" t="n">
        <f aca="false">SQRT(M271^2+N271^2)</f>
        <v>2.84384937878778</v>
      </c>
      <c r="P271" s="55" t="n">
        <f aca="false">IF(J271="","",MAX(0,J271-1.96*O271/100))</f>
        <v>0.685364846654287</v>
      </c>
      <c r="Q271" s="55" t="n">
        <f aca="false">IF(J271="","",MIN(1,J271+1.96*O271/100))</f>
        <v>0.796843742302768</v>
      </c>
      <c r="R271" s="32" t="str">
        <f aca="false">IF(L271="","",IF(ABS(L271)&lt;=O271,"Yes","No"))</f>
        <v>No</v>
      </c>
      <c r="S271" s="32" t="str">
        <f aca="false">IF(L271="","",IF(ABS(L271)&lt;=1.96*O271,"Yes","No"))</f>
        <v>Yes</v>
      </c>
      <c r="T271" s="54" t="n">
        <f aca="false">IF(D271="","",ROUND(SQRT(((D271+G271)*O271/100)^2+(J271*(D271+G271)*0.09175)^2),0))</f>
        <v>60</v>
      </c>
      <c r="U271" s="32"/>
    </row>
    <row r="272" customFormat="false" ht="15" hidden="false" customHeight="false" outlineLevel="0" collapsed="false">
      <c r="A272" s="32" t="s">
        <v>386</v>
      </c>
      <c r="B272" s="32" t="s">
        <v>446</v>
      </c>
      <c r="C272" s="32" t="s">
        <v>449</v>
      </c>
      <c r="D272" s="54" t="n">
        <v>508</v>
      </c>
      <c r="E272" s="54" t="n">
        <v>456</v>
      </c>
      <c r="F272" s="65" t="n">
        <f aca="false">IF(E272="","",D272-E272)</f>
        <v>52</v>
      </c>
      <c r="G272" s="54" t="n">
        <v>160</v>
      </c>
      <c r="H272" s="54" t="n">
        <v>160</v>
      </c>
      <c r="I272" s="65" t="n">
        <f aca="false">IF(H272="","",G272-H272)</f>
        <v>0</v>
      </c>
      <c r="J272" s="55" t="n">
        <f aca="false">IF(OR(D272="",D272+G272=0),"",D272/(D272+G272))</f>
        <v>0.760479041916168</v>
      </c>
      <c r="K272" s="55" t="n">
        <f aca="false">IF(E272="","",E272/(E272+H272))</f>
        <v>0.74025974025974</v>
      </c>
      <c r="L272" s="66" t="n">
        <f aca="false">IF(OR(K272="",J272=""),"",(J272-K272)*100)</f>
        <v>2.02193016564274</v>
      </c>
      <c r="M272" s="36" t="n">
        <v>4.05128548979369</v>
      </c>
      <c r="N272" s="36" t="n">
        <v>0.964657942676335</v>
      </c>
      <c r="O272" s="36" t="n">
        <f aca="false">SQRT(M272^2+N272^2)</f>
        <v>4.16455028378592</v>
      </c>
      <c r="P272" s="55" t="n">
        <f aca="false">IF(J272="","",MAX(0,J272-1.96*O272/100))</f>
        <v>0.678853856353964</v>
      </c>
      <c r="Q272" s="55" t="n">
        <f aca="false">IF(J272="","",MIN(1,J272+1.96*O272/100))</f>
        <v>0.842104227478372</v>
      </c>
      <c r="R272" s="32" t="str">
        <f aca="false">IF(L272="","",IF(ABS(L272)&lt;=O272,"Yes","No"))</f>
        <v>Yes</v>
      </c>
      <c r="S272" s="32" t="str">
        <f aca="false">IF(L272="","",IF(ABS(L272)&lt;=1.96*O272,"Yes","No"))</f>
        <v>Yes</v>
      </c>
      <c r="T272" s="54" t="n">
        <f aca="false">IF(D272="","",ROUND(SQRT(((D272+G272)*O272/100)^2+(J272*(D272+G272)*0.15591)^2),0))</f>
        <v>84</v>
      </c>
      <c r="U272" s="32"/>
    </row>
    <row r="273" customFormat="false" ht="15" hidden="false" customHeight="false" outlineLevel="0" collapsed="false">
      <c r="A273" s="32" t="s">
        <v>386</v>
      </c>
      <c r="B273" s="32" t="s">
        <v>446</v>
      </c>
      <c r="C273" s="32" t="s">
        <v>450</v>
      </c>
      <c r="D273" s="54" t="n">
        <v>804</v>
      </c>
      <c r="E273" s="54" t="n">
        <v>737</v>
      </c>
      <c r="F273" s="65" t="n">
        <f aca="false">IF(E273="","",D273-E273)</f>
        <v>67</v>
      </c>
      <c r="G273" s="54" t="n">
        <v>261</v>
      </c>
      <c r="H273" s="54" t="n">
        <v>293</v>
      </c>
      <c r="I273" s="65" t="n">
        <f aca="false">IF(H273="","",G273-H273)</f>
        <v>-32</v>
      </c>
      <c r="J273" s="55" t="n">
        <f aca="false">IF(OR(D273="",D273+G273=0),"",D273/(D273+G273))</f>
        <v>0.754929577464789</v>
      </c>
      <c r="K273" s="55" t="n">
        <f aca="false">IF(E273="","",E273/(E273+H273))</f>
        <v>0.715533980582524</v>
      </c>
      <c r="L273" s="66" t="n">
        <f aca="false">IF(OR(K273="",J273=""),"",(J273-K273)*100)</f>
        <v>3.93955968822645</v>
      </c>
      <c r="M273" s="36" t="n">
        <v>2.67524098781084</v>
      </c>
      <c r="N273" s="36" t="n">
        <v>0.964657942676335</v>
      </c>
      <c r="O273" s="36" t="n">
        <f aca="false">SQRT(M273^2+N273^2)</f>
        <v>2.84384937878778</v>
      </c>
      <c r="P273" s="55" t="n">
        <f aca="false">IF(J273="","",MAX(0,J273-1.96*O273/100))</f>
        <v>0.699190129640548</v>
      </c>
      <c r="Q273" s="55" t="n">
        <f aca="false">IF(J273="","",MIN(1,J273+1.96*O273/100))</f>
        <v>0.810669025289029</v>
      </c>
      <c r="R273" s="32" t="str">
        <f aca="false">IF(L273="","",IF(ABS(L273)&lt;=O273,"Yes","No"))</f>
        <v>No</v>
      </c>
      <c r="S273" s="32" t="str">
        <f aca="false">IF(L273="","",IF(ABS(L273)&lt;=1.96*O273,"Yes","No"))</f>
        <v>Yes</v>
      </c>
      <c r="T273" s="54" t="n">
        <f aca="false">IF(D273="","",ROUND(SQRT(((D273+G273)*O273/100)^2+(J273*(D273+G273)*0.09175)^2),0))</f>
        <v>80</v>
      </c>
      <c r="U273" s="32"/>
    </row>
    <row r="274" customFormat="false" ht="15" hidden="false" customHeight="false" outlineLevel="0" collapsed="false">
      <c r="A274" s="32" t="s">
        <v>386</v>
      </c>
      <c r="B274" s="32" t="s">
        <v>446</v>
      </c>
      <c r="C274" s="32" t="s">
        <v>451</v>
      </c>
      <c r="D274" s="54" t="n">
        <v>723</v>
      </c>
      <c r="E274" s="54" t="n">
        <v>445</v>
      </c>
      <c r="F274" s="65" t="n">
        <f aca="false">IF(E274="","",D274-E274)</f>
        <v>278</v>
      </c>
      <c r="G274" s="54" t="n">
        <v>227</v>
      </c>
      <c r="H274" s="54" t="n">
        <v>114</v>
      </c>
      <c r="I274" s="65" t="n">
        <f aca="false">IF(H274="","",G274-H274)</f>
        <v>113</v>
      </c>
      <c r="J274" s="55" t="n">
        <f aca="false">IF(OR(D274="",D274+G274=0),"",D274/(D274+G274))</f>
        <v>0.761052631578947</v>
      </c>
      <c r="K274" s="55" t="n">
        <f aca="false">IF(E274="","",E274/(E274+H274))</f>
        <v>0.796064400715564</v>
      </c>
      <c r="L274" s="66" t="n">
        <f aca="false">IF(OR(K274="",J274=""),"",(J274-K274)*100)</f>
        <v>-3.50117691366162</v>
      </c>
      <c r="M274" s="36" t="n">
        <v>2.67524098781084</v>
      </c>
      <c r="N274" s="36" t="n">
        <v>0.964657942676335</v>
      </c>
      <c r="O274" s="36" t="n">
        <f aca="false">SQRT(M274^2+N274^2)</f>
        <v>2.84384937878778</v>
      </c>
      <c r="P274" s="55" t="n">
        <f aca="false">IF(J274="","",MAX(0,J274-1.96*O274/100))</f>
        <v>0.705313183754707</v>
      </c>
      <c r="Q274" s="55" t="n">
        <f aca="false">IF(J274="","",MIN(1,J274+1.96*O274/100))</f>
        <v>0.816792079403188</v>
      </c>
      <c r="R274" s="32" t="str">
        <f aca="false">IF(L274="","",IF(ABS(L274)&lt;=O274,"Yes","No"))</f>
        <v>No</v>
      </c>
      <c r="S274" s="32" t="str">
        <f aca="false">IF(L274="","",IF(ABS(L274)&lt;=1.96*O274,"Yes","No"))</f>
        <v>Yes</v>
      </c>
      <c r="T274" s="54" t="n">
        <f aca="false">IF(D274="","",ROUND(SQRT(((D274+G274)*O274/100)^2+(J274*(D274+G274)*0.09175)^2),0))</f>
        <v>72</v>
      </c>
      <c r="U274" s="32"/>
    </row>
    <row r="275" customFormat="false" ht="15" hidden="false" customHeight="false" outlineLevel="0" collapsed="false">
      <c r="A275" s="32" t="s">
        <v>386</v>
      </c>
      <c r="B275" s="32" t="s">
        <v>446</v>
      </c>
      <c r="C275" s="32" t="s">
        <v>452</v>
      </c>
      <c r="D275" s="54" t="n">
        <v>595</v>
      </c>
      <c r="E275" s="54" t="n">
        <v>569</v>
      </c>
      <c r="F275" s="65" t="n">
        <f aca="false">IF(E275="","",D275-E275)</f>
        <v>26</v>
      </c>
      <c r="G275" s="54" t="n">
        <v>200</v>
      </c>
      <c r="H275" s="54" t="n">
        <v>249</v>
      </c>
      <c r="I275" s="65" t="n">
        <f aca="false">IF(H275="","",G275-H275)</f>
        <v>-49</v>
      </c>
      <c r="J275" s="55" t="n">
        <f aca="false">IF(OR(D275="",D275+G275=0),"",D275/(D275+G275))</f>
        <v>0.748427672955975</v>
      </c>
      <c r="K275" s="55" t="n">
        <f aca="false">IF(E275="","",E275/(E275+H275))</f>
        <v>0.69559902200489</v>
      </c>
      <c r="L275" s="66" t="n">
        <f aca="false">IF(OR(K275="",J275=""),"",(J275-K275)*100)</f>
        <v>5.28286509510848</v>
      </c>
      <c r="M275" s="36" t="n">
        <v>2.67524098781084</v>
      </c>
      <c r="N275" s="36" t="n">
        <v>0.964657942676335</v>
      </c>
      <c r="O275" s="36" t="n">
        <f aca="false">SQRT(M275^2+N275^2)</f>
        <v>2.84384937878778</v>
      </c>
      <c r="P275" s="55" t="n">
        <f aca="false">IF(J275="","",MAX(0,J275-1.96*O275/100))</f>
        <v>0.692688225131734</v>
      </c>
      <c r="Q275" s="55" t="n">
        <f aca="false">IF(J275="","",MIN(1,J275+1.96*O275/100))</f>
        <v>0.804167120780215</v>
      </c>
      <c r="R275" s="32" t="str">
        <f aca="false">IF(L275="","",IF(ABS(L275)&lt;=O275,"Yes","No"))</f>
        <v>No</v>
      </c>
      <c r="S275" s="32" t="str">
        <f aca="false">IF(L275="","",IF(ABS(L275)&lt;=1.96*O275,"Yes","No"))</f>
        <v>Yes</v>
      </c>
      <c r="T275" s="54" t="n">
        <f aca="false">IF(D275="","",ROUND(SQRT(((D275+G275)*O275/100)^2+(J275*(D275+G275)*0.09175)^2),0))</f>
        <v>59</v>
      </c>
      <c r="U275" s="32"/>
    </row>
    <row r="276" customFormat="false" ht="15" hidden="false" customHeight="false" outlineLevel="0" collapsed="false">
      <c r="A276" s="32" t="s">
        <v>386</v>
      </c>
      <c r="B276" s="32" t="s">
        <v>446</v>
      </c>
      <c r="C276" s="32" t="s">
        <v>453</v>
      </c>
      <c r="D276" s="54" t="n">
        <v>559</v>
      </c>
      <c r="E276" s="54" t="n">
        <v>552</v>
      </c>
      <c r="F276" s="65" t="n">
        <f aca="false">IF(E276="","",D276-E276)</f>
        <v>7</v>
      </c>
      <c r="G276" s="54" t="n">
        <v>254</v>
      </c>
      <c r="H276" s="54" t="n">
        <v>257</v>
      </c>
      <c r="I276" s="65" t="n">
        <f aca="false">IF(H276="","",G276-H276)</f>
        <v>-3</v>
      </c>
      <c r="J276" s="55" t="n">
        <f aca="false">IF(OR(D276="",D276+G276=0),"",D276/(D276+G276))</f>
        <v>0.687576875768758</v>
      </c>
      <c r="K276" s="55" t="n">
        <f aca="false">IF(E276="","",E276/(E276+H276))</f>
        <v>0.682323856613103</v>
      </c>
      <c r="L276" s="66" t="n">
        <f aca="false">IF(OR(K276="",J276=""),"",(J276-K276)*100)</f>
        <v>0.525301915565513</v>
      </c>
      <c r="M276" s="36" t="n">
        <v>2.67524098781084</v>
      </c>
      <c r="N276" s="36" t="n">
        <v>0.964657942676335</v>
      </c>
      <c r="O276" s="36" t="n">
        <f aca="false">SQRT(M276^2+N276^2)</f>
        <v>2.84384937878778</v>
      </c>
      <c r="P276" s="55" t="n">
        <f aca="false">IF(J276="","",MAX(0,J276-1.96*O276/100))</f>
        <v>0.631837427944517</v>
      </c>
      <c r="Q276" s="55" t="n">
        <f aca="false">IF(J276="","",MIN(1,J276+1.96*O276/100))</f>
        <v>0.743316323592998</v>
      </c>
      <c r="R276" s="32" t="str">
        <f aca="false">IF(L276="","",IF(ABS(L276)&lt;=O276,"Yes","No"))</f>
        <v>Yes</v>
      </c>
      <c r="S276" s="32" t="str">
        <f aca="false">IF(L276="","",IF(ABS(L276)&lt;=1.96*O276,"Yes","No"))</f>
        <v>Yes</v>
      </c>
      <c r="T276" s="54" t="n">
        <f aca="false">IF(D276="","",ROUND(SQRT(((D276+G276)*O276/100)^2+(J276*(D276+G276)*0.09175)^2),0))</f>
        <v>56</v>
      </c>
      <c r="U276" s="32"/>
    </row>
    <row r="277" customFormat="false" ht="15" hidden="false" customHeight="false" outlineLevel="0" collapsed="false">
      <c r="A277" s="32" t="s">
        <v>386</v>
      </c>
      <c r="B277" s="32" t="s">
        <v>446</v>
      </c>
      <c r="C277" s="32" t="s">
        <v>454</v>
      </c>
      <c r="D277" s="54" t="n">
        <v>264</v>
      </c>
      <c r="E277" s="54" t="n">
        <v>246</v>
      </c>
      <c r="F277" s="65" t="n">
        <f aca="false">IF(E277="","",D277-E277)</f>
        <v>18</v>
      </c>
      <c r="G277" s="54" t="n">
        <v>81</v>
      </c>
      <c r="H277" s="54" t="n">
        <v>82</v>
      </c>
      <c r="I277" s="65" t="n">
        <f aca="false">IF(H277="","",G277-H277)</f>
        <v>-1</v>
      </c>
      <c r="J277" s="55" t="n">
        <f aca="false">IF(OR(D277="",D277+G277=0),"",D277/(D277+G277))</f>
        <v>0.765217391304348</v>
      </c>
      <c r="K277" s="55" t="n">
        <f aca="false">IF(E277="","",E277/(E277+H277))</f>
        <v>0.75</v>
      </c>
      <c r="L277" s="66" t="n">
        <f aca="false">IF(OR(K277="",J277=""),"",(J277-K277)*100)</f>
        <v>1.52173913043479</v>
      </c>
      <c r="M277" s="36" t="n">
        <v>4.05128548979369</v>
      </c>
      <c r="N277" s="36" t="n">
        <v>0.964657942676335</v>
      </c>
      <c r="O277" s="36" t="n">
        <f aca="false">SQRT(M277^2+N277^2)</f>
        <v>4.16455028378592</v>
      </c>
      <c r="P277" s="55" t="n">
        <f aca="false">IF(J277="","",MAX(0,J277-1.96*O277/100))</f>
        <v>0.683592205742144</v>
      </c>
      <c r="Q277" s="55" t="n">
        <f aca="false">IF(J277="","",MIN(1,J277+1.96*O277/100))</f>
        <v>0.846842576866552</v>
      </c>
      <c r="R277" s="32" t="str">
        <f aca="false">IF(L277="","",IF(ABS(L277)&lt;=O277,"Yes","No"))</f>
        <v>Yes</v>
      </c>
      <c r="S277" s="32" t="str">
        <f aca="false">IF(L277="","",IF(ABS(L277)&lt;=1.96*O277,"Yes","No"))</f>
        <v>Yes</v>
      </c>
      <c r="T277" s="54" t="n">
        <f aca="false">IF(D277="","",ROUND(SQRT(((D277+G277)*O277/100)^2+(J277*(D277+G277)*0.15591)^2),0))</f>
        <v>44</v>
      </c>
      <c r="U277" s="32"/>
    </row>
    <row r="278" customFormat="false" ht="15" hidden="false" customHeight="false" outlineLevel="0" collapsed="false">
      <c r="A278" s="32" t="s">
        <v>386</v>
      </c>
      <c r="B278" s="32" t="s">
        <v>446</v>
      </c>
      <c r="C278" s="32" t="s">
        <v>455</v>
      </c>
      <c r="D278" s="54" t="n">
        <v>412</v>
      </c>
      <c r="E278" s="54" t="n">
        <v>381</v>
      </c>
      <c r="F278" s="65" t="n">
        <f aca="false">IF(E278="","",D278-E278)</f>
        <v>31</v>
      </c>
      <c r="G278" s="54" t="n">
        <v>128</v>
      </c>
      <c r="H278" s="54" t="n">
        <v>137</v>
      </c>
      <c r="I278" s="65" t="n">
        <f aca="false">IF(H278="","",G278-H278)</f>
        <v>-9</v>
      </c>
      <c r="J278" s="55" t="n">
        <f aca="false">IF(OR(D278="",D278+G278=0),"",D278/(D278+G278))</f>
        <v>0.762962962962963</v>
      </c>
      <c r="K278" s="55" t="n">
        <f aca="false">IF(E278="","",E278/(E278+H278))</f>
        <v>0.735521235521236</v>
      </c>
      <c r="L278" s="66" t="n">
        <f aca="false">IF(OR(K278="",J278=""),"",(J278-K278)*100)</f>
        <v>2.74417274417275</v>
      </c>
      <c r="M278" s="36" t="n">
        <v>4.05128548979369</v>
      </c>
      <c r="N278" s="36" t="n">
        <v>0.964657942676335</v>
      </c>
      <c r="O278" s="36" t="n">
        <f aca="false">SQRT(M278^2+N278^2)</f>
        <v>4.16455028378592</v>
      </c>
      <c r="P278" s="55" t="n">
        <f aca="false">IF(J278="","",MAX(0,J278-1.96*O278/100))</f>
        <v>0.681337777400759</v>
      </c>
      <c r="Q278" s="55" t="n">
        <f aca="false">IF(J278="","",MIN(1,J278+1.96*O278/100))</f>
        <v>0.844588148525167</v>
      </c>
      <c r="R278" s="32" t="str">
        <f aca="false">IF(L278="","",IF(ABS(L278)&lt;=O278,"Yes","No"))</f>
        <v>Yes</v>
      </c>
      <c r="S278" s="32" t="str">
        <f aca="false">IF(L278="","",IF(ABS(L278)&lt;=1.96*O278,"Yes","No"))</f>
        <v>Yes</v>
      </c>
      <c r="T278" s="54" t="n">
        <f aca="false">IF(D278="","",ROUND(SQRT(((D278+G278)*O278/100)^2+(J278*(D278+G278)*0.15591)^2),0))</f>
        <v>68</v>
      </c>
      <c r="U278" s="32"/>
    </row>
    <row r="279" customFormat="false" ht="15" hidden="false" customHeight="false" outlineLevel="0" collapsed="false">
      <c r="A279" s="32" t="s">
        <v>386</v>
      </c>
      <c r="B279" s="32" t="s">
        <v>446</v>
      </c>
      <c r="C279" s="32" t="s">
        <v>456</v>
      </c>
      <c r="D279" s="54" t="n">
        <v>443</v>
      </c>
      <c r="E279" s="54" t="n">
        <v>415</v>
      </c>
      <c r="F279" s="65" t="n">
        <f aca="false">IF(E279="","",D279-E279)</f>
        <v>28</v>
      </c>
      <c r="G279" s="54" t="n">
        <v>122</v>
      </c>
      <c r="H279" s="54" t="n">
        <v>157</v>
      </c>
      <c r="I279" s="65" t="n">
        <f aca="false">IF(H279="","",G279-H279)</f>
        <v>-35</v>
      </c>
      <c r="J279" s="55" t="n">
        <f aca="false">IF(OR(D279="",D279+G279=0),"",D279/(D279+G279))</f>
        <v>0.784070796460177</v>
      </c>
      <c r="K279" s="55" t="n">
        <f aca="false">IF(E279="","",E279/(E279+H279))</f>
        <v>0.725524475524476</v>
      </c>
      <c r="L279" s="66" t="n">
        <f aca="false">IF(OR(K279="",J279=""),"",(J279-K279)*100)</f>
        <v>5.85463209357014</v>
      </c>
      <c r="M279" s="36" t="n">
        <v>4.05128548979369</v>
      </c>
      <c r="N279" s="36" t="n">
        <v>0.964657942676335</v>
      </c>
      <c r="O279" s="36" t="n">
        <f aca="false">SQRT(M279^2+N279^2)</f>
        <v>4.16455028378592</v>
      </c>
      <c r="P279" s="55" t="n">
        <f aca="false">IF(J279="","",MAX(0,J279-1.96*O279/100))</f>
        <v>0.702445610897973</v>
      </c>
      <c r="Q279" s="55" t="n">
        <f aca="false">IF(J279="","",MIN(1,J279+1.96*O279/100))</f>
        <v>0.865695982022381</v>
      </c>
      <c r="R279" s="32" t="str">
        <f aca="false">IF(L279="","",IF(ABS(L279)&lt;=O279,"Yes","No"))</f>
        <v>No</v>
      </c>
      <c r="S279" s="32" t="str">
        <f aca="false">IF(L279="","",IF(ABS(L279)&lt;=1.96*O279,"Yes","No"))</f>
        <v>Yes</v>
      </c>
      <c r="T279" s="54" t="n">
        <f aca="false">IF(D279="","",ROUND(SQRT(((D279+G279)*O279/100)^2+(J279*(D279+G279)*0.15591)^2),0))</f>
        <v>73</v>
      </c>
      <c r="U279" s="32"/>
    </row>
    <row r="280" customFormat="false" ht="15" hidden="false" customHeight="false" outlineLevel="0" collapsed="false">
      <c r="A280" s="32" t="s">
        <v>386</v>
      </c>
      <c r="B280" s="32" t="s">
        <v>446</v>
      </c>
      <c r="C280" s="32" t="s">
        <v>457</v>
      </c>
      <c r="D280" s="54" t="n">
        <v>518</v>
      </c>
      <c r="E280" s="54"/>
      <c r="F280" s="65" t="str">
        <f aca="false">IF(E280="","",D280-E280)</f>
        <v/>
      </c>
      <c r="G280" s="54" t="n">
        <v>195</v>
      </c>
      <c r="H280" s="54"/>
      <c r="I280" s="65" t="str">
        <f aca="false">IF(H280="","",G280-H280)</f>
        <v/>
      </c>
      <c r="J280" s="55" t="n">
        <f aca="false">IF(OR(D280="",D280+G280=0),"",D280/(D280+G280))</f>
        <v>0.726507713884993</v>
      </c>
      <c r="K280" s="55" t="str">
        <f aca="false">IF(E280="","",E280/(E280+H280))</f>
        <v/>
      </c>
      <c r="L280" s="66" t="str">
        <f aca="false">IF(OR(K280="",J280=""),"",(J280-K280)*100)</f>
        <v/>
      </c>
      <c r="M280" s="36" t="n">
        <v>4.05128548979369</v>
      </c>
      <c r="N280" s="36" t="n">
        <v>0.964657942676335</v>
      </c>
      <c r="O280" s="36" t="n">
        <f aca="false">SQRT(M280^2+N280^2)</f>
        <v>4.16455028378592</v>
      </c>
      <c r="P280" s="55" t="n">
        <f aca="false">IF(J280="","",MAX(0,J280-1.96*O280/100))</f>
        <v>0.644882528322789</v>
      </c>
      <c r="Q280" s="55" t="n">
        <f aca="false">IF(J280="","",MIN(1,J280+1.96*O280/100))</f>
        <v>0.808132899447197</v>
      </c>
      <c r="R280" s="32" t="str">
        <f aca="false">IF(L280="","",IF(ABS(L280)&lt;=O280,"Yes","No"))</f>
        <v/>
      </c>
      <c r="S280" s="32" t="str">
        <f aca="false">IF(L280="","",IF(ABS(L280)&lt;=1.96*O280,"Yes","No"))</f>
        <v/>
      </c>
      <c r="T280" s="54" t="n">
        <f aca="false">IF(D280="","",ROUND(SQRT(((D280+G280)*O280/100)^2+(J280*(D280+G280)*0.15591)^2),0))</f>
        <v>86</v>
      </c>
      <c r="U280" s="32" t="s">
        <v>748</v>
      </c>
    </row>
    <row r="281" customFormat="false" ht="15" hidden="false" customHeight="false" outlineLevel="0" collapsed="false">
      <c r="A281" s="32" t="s">
        <v>386</v>
      </c>
      <c r="B281" s="32" t="s">
        <v>446</v>
      </c>
      <c r="C281" s="32" t="s">
        <v>458</v>
      </c>
      <c r="D281" s="54" t="n">
        <v>993</v>
      </c>
      <c r="E281" s="54" t="n">
        <v>984</v>
      </c>
      <c r="F281" s="65" t="n">
        <f aca="false">IF(E281="","",D281-E281)</f>
        <v>9</v>
      </c>
      <c r="G281" s="54" t="n">
        <v>356</v>
      </c>
      <c r="H281" s="54" t="n">
        <v>394</v>
      </c>
      <c r="I281" s="65" t="n">
        <f aca="false">IF(H281="","",G281-H281)</f>
        <v>-38</v>
      </c>
      <c r="J281" s="55" t="n">
        <f aca="false">IF(OR(D281="",D281+G281=0),"",D281/(D281+G281))</f>
        <v>0.736100815418829</v>
      </c>
      <c r="K281" s="55" t="n">
        <f aca="false">IF(E281="","",E281/(E281+H281))</f>
        <v>0.714078374455733</v>
      </c>
      <c r="L281" s="66" t="n">
        <f aca="false">IF(OR(K281="",J281=""),"",(J281-K281)*100)</f>
        <v>2.20224409630958</v>
      </c>
      <c r="M281" s="36" t="n">
        <v>2.38128379760647</v>
      </c>
      <c r="N281" s="36" t="n">
        <v>0.964657942676335</v>
      </c>
      <c r="O281" s="36" t="n">
        <f aca="false">SQRT(M281^2+N281^2)</f>
        <v>2.56925620970576</v>
      </c>
      <c r="P281" s="55" t="n">
        <f aca="false">IF(J281="","",MAX(0,J281-1.96*O281/100))</f>
        <v>0.685743393708596</v>
      </c>
      <c r="Q281" s="55" t="n">
        <f aca="false">IF(J281="","",MIN(1,J281+1.96*O281/100))</f>
        <v>0.786458237129062</v>
      </c>
      <c r="R281" s="32" t="str">
        <f aca="false">IF(L281="","",IF(ABS(L281)&lt;=O281,"Yes","No"))</f>
        <v>Yes</v>
      </c>
      <c r="S281" s="32" t="str">
        <f aca="false">IF(L281="","",IF(ABS(L281)&lt;=1.96*O281,"Yes","No"))</f>
        <v>Yes</v>
      </c>
      <c r="T281" s="54" t="n">
        <f aca="false">IF(D281="","",ROUND(SQRT(((D281+G281)*O281/100)^2+(J281*(D281+G281)*0.08345)^2),0))</f>
        <v>90</v>
      </c>
      <c r="U281" s="32"/>
    </row>
    <row r="282" customFormat="false" ht="15" hidden="false" customHeight="false" outlineLevel="0" collapsed="false">
      <c r="A282" s="32" t="s">
        <v>386</v>
      </c>
      <c r="B282" s="32" t="s">
        <v>459</v>
      </c>
      <c r="C282" s="32" t="s">
        <v>460</v>
      </c>
      <c r="D282" s="54" t="n">
        <v>822</v>
      </c>
      <c r="E282" s="54" t="n">
        <v>1283</v>
      </c>
      <c r="F282" s="65" t="n">
        <f aca="false">IF(E282="","",D282-E282)</f>
        <v>-461</v>
      </c>
      <c r="G282" s="54" t="n">
        <v>771</v>
      </c>
      <c r="H282" s="54" t="n">
        <v>1354</v>
      </c>
      <c r="I282" s="65" t="n">
        <f aca="false">IF(H282="","",G282-H282)</f>
        <v>-583</v>
      </c>
      <c r="J282" s="55" t="n">
        <f aca="false">IF(OR(D282="",D282+G282=0),"",D282/(D282+G282))</f>
        <v>0.516007532956685</v>
      </c>
      <c r="K282" s="55" t="n">
        <f aca="false">IF(E282="","",E282/(E282+H282))</f>
        <v>0.486537732271521</v>
      </c>
      <c r="L282" s="66" t="n">
        <f aca="false">IF(OR(K282="",J282=""),"",(J282-K282)*100)</f>
        <v>2.94698006851648</v>
      </c>
      <c r="M282" s="36" t="n">
        <v>2.38128379760647</v>
      </c>
      <c r="N282" s="36" t="n">
        <v>0.964657942676335</v>
      </c>
      <c r="O282" s="36" t="n">
        <f aca="false">SQRT(M282^2+N282^2)</f>
        <v>2.56925620970576</v>
      </c>
      <c r="P282" s="55" t="n">
        <f aca="false">IF(J282="","",MAX(0,J282-1.96*O282/100))</f>
        <v>0.465650111246453</v>
      </c>
      <c r="Q282" s="55" t="n">
        <f aca="false">IF(J282="","",MIN(1,J282+1.96*O282/100))</f>
        <v>0.566364954666918</v>
      </c>
      <c r="R282" s="32" t="str">
        <f aca="false">IF(L282="","",IF(ABS(L282)&lt;=O282,"Yes","No"))</f>
        <v>No</v>
      </c>
      <c r="S282" s="32" t="str">
        <f aca="false">IF(L282="","",IF(ABS(L282)&lt;=1.96*O282,"Yes","No"))</f>
        <v>Yes</v>
      </c>
      <c r="T282" s="54" t="n">
        <f aca="false">IF(D282="","",ROUND(SQRT(((D282+G282)*O282/100)^2+(J282*(D282+G282)*0.08345)^2),0))</f>
        <v>80</v>
      </c>
      <c r="U282" s="32"/>
    </row>
    <row r="283" customFormat="false" ht="15" hidden="false" customHeight="false" outlineLevel="0" collapsed="false">
      <c r="A283" s="32" t="s">
        <v>386</v>
      </c>
      <c r="B283" s="32" t="s">
        <v>459</v>
      </c>
      <c r="C283" s="32" t="s">
        <v>461</v>
      </c>
      <c r="D283" s="54" t="n">
        <v>694</v>
      </c>
      <c r="E283" s="54"/>
      <c r="F283" s="65" t="str">
        <f aca="false">IF(E283="","",D283-E283)</f>
        <v/>
      </c>
      <c r="G283" s="54" t="n">
        <v>590</v>
      </c>
      <c r="H283" s="54"/>
      <c r="I283" s="65" t="str">
        <f aca="false">IF(H283="","",G283-H283)</f>
        <v/>
      </c>
      <c r="J283" s="55" t="n">
        <f aca="false">IF(OR(D283="",D283+G283=0),"",D283/(D283+G283))</f>
        <v>0.540498442367601</v>
      </c>
      <c r="K283" s="55" t="str">
        <f aca="false">IF(E283="","",E283/(E283+H283))</f>
        <v/>
      </c>
      <c r="L283" s="66" t="str">
        <f aca="false">IF(OR(K283="",J283=""),"",(J283-K283)*100)</f>
        <v/>
      </c>
      <c r="M283" s="36" t="n">
        <v>2.38128379760647</v>
      </c>
      <c r="N283" s="36" t="n">
        <v>0.964657942676335</v>
      </c>
      <c r="O283" s="36" t="n">
        <f aca="false">SQRT(M283^2+N283^2)</f>
        <v>2.56925620970576</v>
      </c>
      <c r="P283" s="55" t="n">
        <f aca="false">IF(J283="","",MAX(0,J283-1.96*O283/100))</f>
        <v>0.490141020657368</v>
      </c>
      <c r="Q283" s="55" t="n">
        <f aca="false">IF(J283="","",MIN(1,J283+1.96*O283/100))</f>
        <v>0.590855864077834</v>
      </c>
      <c r="R283" s="32" t="str">
        <f aca="false">IF(L283="","",IF(ABS(L283)&lt;=O283,"Yes","No"))</f>
        <v/>
      </c>
      <c r="S283" s="32" t="str">
        <f aca="false">IF(L283="","",IF(ABS(L283)&lt;=1.96*O283,"Yes","No"))</f>
        <v/>
      </c>
      <c r="T283" s="54" t="n">
        <f aca="false">IF(D283="","",ROUND(SQRT(((D283+G283)*O283/100)^2+(J283*(D283+G283)*0.08345)^2),0))</f>
        <v>67</v>
      </c>
      <c r="U283" s="32" t="s">
        <v>748</v>
      </c>
    </row>
    <row r="284" customFormat="false" ht="15" hidden="false" customHeight="false" outlineLevel="0" collapsed="false">
      <c r="A284" s="32" t="s">
        <v>386</v>
      </c>
      <c r="B284" s="32" t="s">
        <v>459</v>
      </c>
      <c r="C284" s="32" t="s">
        <v>462</v>
      </c>
      <c r="D284" s="54" t="n">
        <v>820</v>
      </c>
      <c r="E284" s="54"/>
      <c r="F284" s="65" t="str">
        <f aca="false">IF(E284="","",D284-E284)</f>
        <v/>
      </c>
      <c r="G284" s="54" t="n">
        <v>641</v>
      </c>
      <c r="H284" s="54"/>
      <c r="I284" s="65" t="str">
        <f aca="false">IF(H284="","",G284-H284)</f>
        <v/>
      </c>
      <c r="J284" s="55" t="n">
        <f aca="false">IF(OR(D284="",D284+G284=0),"",D284/(D284+G284))</f>
        <v>0.561259411362081</v>
      </c>
      <c r="K284" s="55" t="str">
        <f aca="false">IF(E284="","",E284/(E284+H284))</f>
        <v/>
      </c>
      <c r="L284" s="66" t="str">
        <f aca="false">IF(OR(K284="",J284=""),"",(J284-K284)*100)</f>
        <v/>
      </c>
      <c r="M284" s="36" t="n">
        <v>2.38128379760647</v>
      </c>
      <c r="N284" s="36" t="n">
        <v>0.964657942676335</v>
      </c>
      <c r="O284" s="36" t="n">
        <f aca="false">SQRT(M284^2+N284^2)</f>
        <v>2.56925620970576</v>
      </c>
      <c r="P284" s="55" t="n">
        <f aca="false">IF(J284="","",MAX(0,J284-1.96*O284/100))</f>
        <v>0.510901989651848</v>
      </c>
      <c r="Q284" s="55" t="n">
        <f aca="false">IF(J284="","",MIN(1,J284+1.96*O284/100))</f>
        <v>0.611616833072314</v>
      </c>
      <c r="R284" s="32" t="str">
        <f aca="false">IF(L284="","",IF(ABS(L284)&lt;=O284,"Yes","No"))</f>
        <v/>
      </c>
      <c r="S284" s="32" t="str">
        <f aca="false">IF(L284="","",IF(ABS(L284)&lt;=1.96*O284,"Yes","No"))</f>
        <v/>
      </c>
      <c r="T284" s="54" t="n">
        <f aca="false">IF(D284="","",ROUND(SQRT(((D284+G284)*O284/100)^2+(J284*(D284+G284)*0.08345)^2),0))</f>
        <v>78</v>
      </c>
      <c r="U284" s="32" t="s">
        <v>748</v>
      </c>
    </row>
    <row r="285" customFormat="false" ht="15" hidden="false" customHeight="false" outlineLevel="0" collapsed="false">
      <c r="A285" s="32" t="s">
        <v>386</v>
      </c>
      <c r="B285" s="32" t="s">
        <v>459</v>
      </c>
      <c r="C285" s="32" t="s">
        <v>463</v>
      </c>
      <c r="D285" s="54" t="n">
        <v>763</v>
      </c>
      <c r="E285" s="54"/>
      <c r="F285" s="65" t="str">
        <f aca="false">IF(E285="","",D285-E285)</f>
        <v/>
      </c>
      <c r="G285" s="54" t="n">
        <v>634</v>
      </c>
      <c r="H285" s="54"/>
      <c r="I285" s="65" t="str">
        <f aca="false">IF(H285="","",G285-H285)</f>
        <v/>
      </c>
      <c r="J285" s="55" t="n">
        <f aca="false">IF(OR(D285="",D285+G285=0),"",D285/(D285+G285))</f>
        <v>0.546170365068003</v>
      </c>
      <c r="K285" s="55" t="str">
        <f aca="false">IF(E285="","",E285/(E285+H285))</f>
        <v/>
      </c>
      <c r="L285" s="66" t="str">
        <f aca="false">IF(OR(K285="",J285=""),"",(J285-K285)*100)</f>
        <v/>
      </c>
      <c r="M285" s="36" t="n">
        <v>2.38128379760647</v>
      </c>
      <c r="N285" s="36" t="n">
        <v>0.964657942676335</v>
      </c>
      <c r="O285" s="36" t="n">
        <f aca="false">SQRT(M285^2+N285^2)</f>
        <v>2.56925620970576</v>
      </c>
      <c r="P285" s="55" t="n">
        <f aca="false">IF(J285="","",MAX(0,J285-1.96*O285/100))</f>
        <v>0.49581294335777</v>
      </c>
      <c r="Q285" s="55" t="n">
        <f aca="false">IF(J285="","",MIN(1,J285+1.96*O285/100))</f>
        <v>0.596527786778236</v>
      </c>
      <c r="R285" s="32" t="str">
        <f aca="false">IF(L285="","",IF(ABS(L285)&lt;=O285,"Yes","No"))</f>
        <v/>
      </c>
      <c r="S285" s="32" t="str">
        <f aca="false">IF(L285="","",IF(ABS(L285)&lt;=1.96*O285,"Yes","No"))</f>
        <v/>
      </c>
      <c r="T285" s="54" t="n">
        <f aca="false">IF(D285="","",ROUND(SQRT(((D285+G285)*O285/100)^2+(J285*(D285+G285)*0.08345)^2),0))</f>
        <v>73</v>
      </c>
      <c r="U285" s="32" t="s">
        <v>748</v>
      </c>
    </row>
    <row r="286" customFormat="false" ht="15" hidden="false" customHeight="false" outlineLevel="0" collapsed="false">
      <c r="A286" s="32" t="s">
        <v>386</v>
      </c>
      <c r="B286" s="32" t="s">
        <v>459</v>
      </c>
      <c r="C286" s="32" t="s">
        <v>464</v>
      </c>
      <c r="D286" s="54" t="n">
        <v>1073</v>
      </c>
      <c r="E286" s="54" t="n">
        <v>977</v>
      </c>
      <c r="F286" s="65" t="n">
        <f aca="false">IF(E286="","",D286-E286)</f>
        <v>96</v>
      </c>
      <c r="G286" s="54" t="n">
        <v>815</v>
      </c>
      <c r="H286" s="54" t="n">
        <v>859</v>
      </c>
      <c r="I286" s="65" t="n">
        <f aca="false">IF(H286="","",G286-H286)</f>
        <v>-44</v>
      </c>
      <c r="J286" s="55" t="n">
        <f aca="false">IF(OR(D286="",D286+G286=0),"",D286/(D286+G286))</f>
        <v>0.568326271186441</v>
      </c>
      <c r="K286" s="55" t="n">
        <f aca="false">IF(E286="","",E286/(E286+H286))</f>
        <v>0.532135076252723</v>
      </c>
      <c r="L286" s="66" t="n">
        <f aca="false">IF(OR(K286="",J286=""),"",(J286-K286)*100)</f>
        <v>3.61911949337174</v>
      </c>
      <c r="M286" s="36" t="n">
        <v>2.38128379760647</v>
      </c>
      <c r="N286" s="36" t="n">
        <v>0.964657942676335</v>
      </c>
      <c r="O286" s="36" t="n">
        <f aca="false">SQRT(M286^2+N286^2)</f>
        <v>2.56925620970576</v>
      </c>
      <c r="P286" s="55" t="n">
        <f aca="false">IF(J286="","",MAX(0,J286-1.96*O286/100))</f>
        <v>0.517968849476208</v>
      </c>
      <c r="Q286" s="55" t="n">
        <f aca="false">IF(J286="","",MIN(1,J286+1.96*O286/100))</f>
        <v>0.618683692896674</v>
      </c>
      <c r="R286" s="32" t="str">
        <f aca="false">IF(L286="","",IF(ABS(L286)&lt;=O286,"Yes","No"))</f>
        <v>No</v>
      </c>
      <c r="S286" s="32" t="str">
        <f aca="false">IF(L286="","",IF(ABS(L286)&lt;=1.96*O286,"Yes","No"))</f>
        <v>Yes</v>
      </c>
      <c r="T286" s="54" t="n">
        <f aca="false">IF(D286="","",ROUND(SQRT(((D286+G286)*O286/100)^2+(J286*(D286+G286)*0.08345)^2),0))</f>
        <v>102</v>
      </c>
      <c r="U286" s="32"/>
    </row>
    <row r="287" customFormat="false" ht="15" hidden="false" customHeight="false" outlineLevel="0" collapsed="false">
      <c r="A287" s="32" t="s">
        <v>386</v>
      </c>
      <c r="B287" s="32" t="s">
        <v>459</v>
      </c>
      <c r="C287" s="32" t="s">
        <v>465</v>
      </c>
      <c r="D287" s="54" t="n">
        <v>834</v>
      </c>
      <c r="E287" s="54"/>
      <c r="F287" s="65" t="str">
        <f aca="false">IF(E287="","",D287-E287)</f>
        <v/>
      </c>
      <c r="G287" s="54" t="n">
        <v>701</v>
      </c>
      <c r="H287" s="54"/>
      <c r="I287" s="65" t="str">
        <f aca="false">IF(H287="","",G287-H287)</f>
        <v/>
      </c>
      <c r="J287" s="55" t="n">
        <f aca="false">IF(OR(D287="",D287+G287=0),"",D287/(D287+G287))</f>
        <v>0.543322475570033</v>
      </c>
      <c r="K287" s="55" t="str">
        <f aca="false">IF(E287="","",E287/(E287+H287))</f>
        <v/>
      </c>
      <c r="L287" s="66" t="str">
        <f aca="false">IF(OR(K287="",J287=""),"",(J287-K287)*100)</f>
        <v/>
      </c>
      <c r="M287" s="36" t="n">
        <v>2.38128379760647</v>
      </c>
      <c r="N287" s="36" t="n">
        <v>0.964657942676335</v>
      </c>
      <c r="O287" s="36" t="n">
        <f aca="false">SQRT(M287^2+N287^2)</f>
        <v>2.56925620970576</v>
      </c>
      <c r="P287" s="55" t="n">
        <f aca="false">IF(J287="","",MAX(0,J287-1.96*O287/100))</f>
        <v>0.4929650538598</v>
      </c>
      <c r="Q287" s="55" t="n">
        <f aca="false">IF(J287="","",MIN(1,J287+1.96*O287/100))</f>
        <v>0.593679897280266</v>
      </c>
      <c r="R287" s="32" t="str">
        <f aca="false">IF(L287="","",IF(ABS(L287)&lt;=O287,"Yes","No"))</f>
        <v/>
      </c>
      <c r="S287" s="32" t="str">
        <f aca="false">IF(L287="","",IF(ABS(L287)&lt;=1.96*O287,"Yes","No"))</f>
        <v/>
      </c>
      <c r="T287" s="54" t="n">
        <f aca="false">IF(D287="","",ROUND(SQRT(((D287+G287)*O287/100)^2+(J287*(D287+G287)*0.08345)^2),0))</f>
        <v>80</v>
      </c>
      <c r="U287" s="32" t="s">
        <v>748</v>
      </c>
    </row>
    <row r="288" customFormat="false" ht="15" hidden="false" customHeight="false" outlineLevel="0" collapsed="false">
      <c r="A288" s="32" t="s">
        <v>386</v>
      </c>
      <c r="B288" s="32" t="s">
        <v>459</v>
      </c>
      <c r="C288" s="32" t="s">
        <v>466</v>
      </c>
      <c r="D288" s="54" t="n">
        <v>763</v>
      </c>
      <c r="E288" s="54"/>
      <c r="F288" s="65" t="str">
        <f aca="false">IF(E288="","",D288-E288)</f>
        <v/>
      </c>
      <c r="G288" s="54" t="n">
        <v>641</v>
      </c>
      <c r="H288" s="54"/>
      <c r="I288" s="65" t="str">
        <f aca="false">IF(H288="","",G288-H288)</f>
        <v/>
      </c>
      <c r="J288" s="55" t="n">
        <f aca="false">IF(OR(D288="",D288+G288=0),"",D288/(D288+G288))</f>
        <v>0.543447293447294</v>
      </c>
      <c r="K288" s="55" t="str">
        <f aca="false">IF(E288="","",E288/(E288+H288))</f>
        <v/>
      </c>
      <c r="L288" s="66" t="str">
        <f aca="false">IF(OR(K288="",J288=""),"",(J288-K288)*100)</f>
        <v/>
      </c>
      <c r="M288" s="36" t="n">
        <v>2.38128379760647</v>
      </c>
      <c r="N288" s="36" t="n">
        <v>0.964657942676335</v>
      </c>
      <c r="O288" s="36" t="n">
        <f aca="false">SQRT(M288^2+N288^2)</f>
        <v>2.56925620970576</v>
      </c>
      <c r="P288" s="55" t="n">
        <f aca="false">IF(J288="","",MAX(0,J288-1.96*O288/100))</f>
        <v>0.493089871737061</v>
      </c>
      <c r="Q288" s="55" t="n">
        <f aca="false">IF(J288="","",MIN(1,J288+1.96*O288/100))</f>
        <v>0.593804715157526</v>
      </c>
      <c r="R288" s="32" t="str">
        <f aca="false">IF(L288="","",IF(ABS(L288)&lt;=O288,"Yes","No"))</f>
        <v/>
      </c>
      <c r="S288" s="32" t="str">
        <f aca="false">IF(L288="","",IF(ABS(L288)&lt;=1.96*O288,"Yes","No"))</f>
        <v/>
      </c>
      <c r="T288" s="54" t="n">
        <f aca="false">IF(D288="","",ROUND(SQRT(((D288+G288)*O288/100)^2+(J288*(D288+G288)*0.08345)^2),0))</f>
        <v>73</v>
      </c>
      <c r="U288" s="32" t="s">
        <v>748</v>
      </c>
    </row>
    <row r="289" customFormat="false" ht="15" hidden="false" customHeight="false" outlineLevel="0" collapsed="false">
      <c r="A289" s="32" t="s">
        <v>386</v>
      </c>
      <c r="B289" s="32" t="s">
        <v>467</v>
      </c>
      <c r="C289" s="32" t="s">
        <v>467</v>
      </c>
      <c r="D289" s="54" t="n">
        <v>754</v>
      </c>
      <c r="E289" s="54" t="n">
        <v>768</v>
      </c>
      <c r="F289" s="65" t="n">
        <f aca="false">IF(E289="","",D289-E289)</f>
        <v>-14</v>
      </c>
      <c r="G289" s="54" t="n">
        <v>409</v>
      </c>
      <c r="H289" s="54" t="n">
        <v>460</v>
      </c>
      <c r="I289" s="65" t="n">
        <f aca="false">IF(H289="","",G289-H289)</f>
        <v>-51</v>
      </c>
      <c r="J289" s="55" t="n">
        <f aca="false">IF(OR(D289="",D289+G289=0),"",D289/(D289+G289))</f>
        <v>0.648323301805675</v>
      </c>
      <c r="K289" s="55" t="n">
        <f aca="false">IF(E289="","",E289/(E289+H289))</f>
        <v>0.625407166123778</v>
      </c>
      <c r="L289" s="66" t="n">
        <f aca="false">IF(OR(K289="",J289=""),"",(J289-K289)*100)</f>
        <v>2.29161356818965</v>
      </c>
      <c r="M289" s="36" t="n">
        <v>2.38128379760647</v>
      </c>
      <c r="N289" s="36" t="n">
        <v>0.964657942676335</v>
      </c>
      <c r="O289" s="36" t="n">
        <f aca="false">SQRT(M289^2+N289^2)</f>
        <v>2.56925620970576</v>
      </c>
      <c r="P289" s="55" t="n">
        <f aca="false">IF(J289="","",MAX(0,J289-1.96*O289/100))</f>
        <v>0.597965880095442</v>
      </c>
      <c r="Q289" s="55" t="n">
        <f aca="false">IF(J289="","",MIN(1,J289+1.96*O289/100))</f>
        <v>0.698680723515908</v>
      </c>
      <c r="R289" s="32" t="str">
        <f aca="false">IF(L289="","",IF(ABS(L289)&lt;=O289,"Yes","No"))</f>
        <v>Yes</v>
      </c>
      <c r="S289" s="32" t="str">
        <f aca="false">IF(L289="","",IF(ABS(L289)&lt;=1.96*O289,"Yes","No"))</f>
        <v>Yes</v>
      </c>
      <c r="T289" s="54" t="n">
        <f aca="false">IF(D289="","",ROUND(SQRT(((D289+G289)*O289/100)^2+(J289*(D289+G289)*0.08345)^2),0))</f>
        <v>70</v>
      </c>
      <c r="U289" s="32"/>
    </row>
    <row r="290" customFormat="false" ht="15" hidden="false" customHeight="false" outlineLevel="0" collapsed="false">
      <c r="A290" s="32" t="s">
        <v>386</v>
      </c>
      <c r="B290" s="32" t="s">
        <v>468</v>
      </c>
      <c r="C290" s="32" t="s">
        <v>468</v>
      </c>
      <c r="D290" s="54" t="n">
        <v>126</v>
      </c>
      <c r="E290" s="54" t="n">
        <v>101</v>
      </c>
      <c r="F290" s="65" t="n">
        <f aca="false">IF(E290="","",D290-E290)</f>
        <v>25</v>
      </c>
      <c r="G290" s="54" t="n">
        <v>76</v>
      </c>
      <c r="H290" s="54" t="n">
        <v>100</v>
      </c>
      <c r="I290" s="65" t="n">
        <f aca="false">IF(H290="","",G290-H290)</f>
        <v>-24</v>
      </c>
      <c r="J290" s="55" t="n">
        <f aca="false">IF(OR(D290="",D290+G290=0),"",D290/(D290+G290))</f>
        <v>0.623762376237624</v>
      </c>
      <c r="K290" s="55" t="n">
        <f aca="false">IF(E290="","",E290/(E290+H290))</f>
        <v>0.502487562189055</v>
      </c>
      <c r="L290" s="66" t="n">
        <f aca="false">IF(OR(K290="",J290=""),"",(J290-K290)*100)</f>
        <v>12.1274814048569</v>
      </c>
      <c r="M290" s="36" t="n">
        <v>4.05128548979369</v>
      </c>
      <c r="N290" s="36" t="n">
        <v>0.964657942676335</v>
      </c>
      <c r="O290" s="36" t="n">
        <f aca="false">SQRT(M290^2+N290^2)</f>
        <v>4.16455028378592</v>
      </c>
      <c r="P290" s="55" t="n">
        <f aca="false">IF(J290="","",MAX(0,J290-1.96*O290/100))</f>
        <v>0.54213719067542</v>
      </c>
      <c r="Q290" s="55" t="n">
        <f aca="false">IF(J290="","",MIN(1,J290+1.96*O290/100))</f>
        <v>0.705387561799828</v>
      </c>
      <c r="R290" s="32" t="str">
        <f aca="false">IF(L290="","",IF(ABS(L290)&lt;=O290,"Yes","No"))</f>
        <v>No</v>
      </c>
      <c r="S290" s="32" t="str">
        <f aca="false">IF(L290="","",IF(ABS(L290)&lt;=1.96*O290,"Yes","No"))</f>
        <v>No</v>
      </c>
      <c r="T290" s="54" t="n">
        <f aca="false">IF(D290="","",ROUND(SQRT(((D290+G290)*O290/100)^2+(J290*(D290+G290)*0.15591)^2),0))</f>
        <v>21</v>
      </c>
      <c r="U290" s="32"/>
    </row>
    <row r="291" customFormat="false" ht="15" hidden="false" customHeight="false" outlineLevel="0" collapsed="false">
      <c r="A291" s="32" t="s">
        <v>386</v>
      </c>
      <c r="B291" s="32" t="s">
        <v>293</v>
      </c>
      <c r="C291" s="32" t="s">
        <v>469</v>
      </c>
      <c r="D291" s="54" t="n">
        <v>938</v>
      </c>
      <c r="E291" s="54" t="n">
        <v>921</v>
      </c>
      <c r="F291" s="65" t="n">
        <f aca="false">IF(E291="","",D291-E291)</f>
        <v>17</v>
      </c>
      <c r="G291" s="54" t="n">
        <v>712</v>
      </c>
      <c r="H291" s="54" t="n">
        <v>722</v>
      </c>
      <c r="I291" s="65" t="n">
        <f aca="false">IF(H291="","",G291-H291)</f>
        <v>-10</v>
      </c>
      <c r="J291" s="55" t="n">
        <f aca="false">IF(OR(D291="",D291+G291=0),"",D291/(D291+G291))</f>
        <v>0.568484848484849</v>
      </c>
      <c r="K291" s="55" t="n">
        <f aca="false">IF(E291="","",E291/(E291+H291))</f>
        <v>0.560559951308582</v>
      </c>
      <c r="L291" s="66" t="n">
        <f aca="false">IF(OR(K291="",J291=""),"",(J291-K291)*100)</f>
        <v>0.792489717626665</v>
      </c>
      <c r="M291" s="36" t="n">
        <v>2.38128379760647</v>
      </c>
      <c r="N291" s="36" t="n">
        <v>0.964657942676335</v>
      </c>
      <c r="O291" s="36" t="n">
        <f aca="false">SQRT(M291^2+N291^2)</f>
        <v>2.56925620970576</v>
      </c>
      <c r="P291" s="55" t="n">
        <f aca="false">IF(J291="","",MAX(0,J291-1.96*O291/100))</f>
        <v>0.518127426774616</v>
      </c>
      <c r="Q291" s="55" t="n">
        <f aca="false">IF(J291="","",MIN(1,J291+1.96*O291/100))</f>
        <v>0.618842270195081</v>
      </c>
      <c r="R291" s="32" t="str">
        <f aca="false">IF(L291="","",IF(ABS(L291)&lt;=O291,"Yes","No"))</f>
        <v>Yes</v>
      </c>
      <c r="S291" s="32" t="str">
        <f aca="false">IF(L291="","",IF(ABS(L291)&lt;=1.96*O291,"Yes","No"))</f>
        <v>Yes</v>
      </c>
      <c r="T291" s="54" t="n">
        <f aca="false">IF(D291="","",ROUND(SQRT(((D291+G291)*O291/100)^2+(J291*(D291+G291)*0.08345)^2),0))</f>
        <v>89</v>
      </c>
      <c r="U291" s="32"/>
    </row>
    <row r="292" customFormat="false" ht="15" hidden="false" customHeight="false" outlineLevel="0" collapsed="false">
      <c r="A292" s="32" t="s">
        <v>386</v>
      </c>
      <c r="B292" s="32" t="s">
        <v>293</v>
      </c>
      <c r="C292" s="32" t="s">
        <v>470</v>
      </c>
      <c r="D292" s="54" t="n">
        <v>962</v>
      </c>
      <c r="E292" s="54" t="n">
        <v>880</v>
      </c>
      <c r="F292" s="65" t="n">
        <f aca="false">IF(E292="","",D292-E292)</f>
        <v>82</v>
      </c>
      <c r="G292" s="54" t="n">
        <v>739</v>
      </c>
      <c r="H292" s="54" t="n">
        <v>792</v>
      </c>
      <c r="I292" s="65" t="n">
        <f aca="false">IF(H292="","",G292-H292)</f>
        <v>-53</v>
      </c>
      <c r="J292" s="55" t="n">
        <f aca="false">IF(OR(D292="",D292+G292=0),"",D292/(D292+G292))</f>
        <v>0.565549676660788</v>
      </c>
      <c r="K292" s="55" t="n">
        <f aca="false">IF(E292="","",E292/(E292+H292))</f>
        <v>0.526315789473684</v>
      </c>
      <c r="L292" s="66" t="n">
        <f aca="false">IF(OR(K292="",J292=""),"",(J292-K292)*100)</f>
        <v>3.92338871871036</v>
      </c>
      <c r="M292" s="36" t="n">
        <v>2.38128379760647</v>
      </c>
      <c r="N292" s="36" t="n">
        <v>0.964657942676335</v>
      </c>
      <c r="O292" s="36" t="n">
        <f aca="false">SQRT(M292^2+N292^2)</f>
        <v>2.56925620970576</v>
      </c>
      <c r="P292" s="55" t="n">
        <f aca="false">IF(J292="","",MAX(0,J292-1.96*O292/100))</f>
        <v>0.515192254950555</v>
      </c>
      <c r="Q292" s="55" t="n">
        <f aca="false">IF(J292="","",MIN(1,J292+1.96*O292/100))</f>
        <v>0.615907098371021</v>
      </c>
      <c r="R292" s="32" t="str">
        <f aca="false">IF(L292="","",IF(ABS(L292)&lt;=O292,"Yes","No"))</f>
        <v>No</v>
      </c>
      <c r="S292" s="32" t="str">
        <f aca="false">IF(L292="","",IF(ABS(L292)&lt;=1.96*O292,"Yes","No"))</f>
        <v>Yes</v>
      </c>
      <c r="T292" s="54" t="n">
        <f aca="false">IF(D292="","",ROUND(SQRT(((D292+G292)*O292/100)^2+(J292*(D292+G292)*0.08345)^2),0))</f>
        <v>91</v>
      </c>
      <c r="U292" s="32"/>
    </row>
    <row r="293" customFormat="false" ht="15" hidden="false" customHeight="false" outlineLevel="0" collapsed="false">
      <c r="A293" s="32" t="s">
        <v>386</v>
      </c>
      <c r="B293" s="32" t="s">
        <v>293</v>
      </c>
      <c r="C293" s="32" t="s">
        <v>471</v>
      </c>
      <c r="D293" s="54" t="n">
        <v>440</v>
      </c>
      <c r="E293" s="54" t="n">
        <v>433</v>
      </c>
      <c r="F293" s="65" t="n">
        <f aca="false">IF(E293="","",D293-E293)</f>
        <v>7</v>
      </c>
      <c r="G293" s="54" t="n">
        <v>408</v>
      </c>
      <c r="H293" s="54" t="n">
        <v>414</v>
      </c>
      <c r="I293" s="65" t="n">
        <f aca="false">IF(H293="","",G293-H293)</f>
        <v>-6</v>
      </c>
      <c r="J293" s="55" t="n">
        <f aca="false">IF(OR(D293="",D293+G293=0),"",D293/(D293+G293))</f>
        <v>0.518867924528302</v>
      </c>
      <c r="K293" s="55" t="n">
        <f aca="false">IF(E293="","",E293/(E293+H293))</f>
        <v>0.511216056670602</v>
      </c>
      <c r="L293" s="66" t="n">
        <f aca="false">IF(OR(K293="",J293=""),"",(J293-K293)*100)</f>
        <v>0.765186785769978</v>
      </c>
      <c r="M293" s="36" t="n">
        <v>2.67524098781084</v>
      </c>
      <c r="N293" s="36" t="n">
        <v>0.964657942676335</v>
      </c>
      <c r="O293" s="36" t="n">
        <f aca="false">SQRT(M293^2+N293^2)</f>
        <v>2.84384937878778</v>
      </c>
      <c r="P293" s="55" t="n">
        <f aca="false">IF(J293="","",MAX(0,J293-1.96*O293/100))</f>
        <v>0.463128476704061</v>
      </c>
      <c r="Q293" s="55" t="n">
        <f aca="false">IF(J293="","",MIN(1,J293+1.96*O293/100))</f>
        <v>0.574607372352542</v>
      </c>
      <c r="R293" s="32" t="str">
        <f aca="false">IF(L293="","",IF(ABS(L293)&lt;=O293,"Yes","No"))</f>
        <v>Yes</v>
      </c>
      <c r="S293" s="32" t="str">
        <f aca="false">IF(L293="","",IF(ABS(L293)&lt;=1.96*O293,"Yes","No"))</f>
        <v>Yes</v>
      </c>
      <c r="T293" s="54" t="n">
        <f aca="false">IF(D293="","",ROUND(SQRT(((D293+G293)*O293/100)^2+(J293*(D293+G293)*0.09175)^2),0))</f>
        <v>47</v>
      </c>
      <c r="U293" s="32"/>
    </row>
    <row r="294" customFormat="false" ht="15" hidden="false" customHeight="false" outlineLevel="0" collapsed="false">
      <c r="A294" s="32" t="s">
        <v>386</v>
      </c>
      <c r="B294" s="32" t="s">
        <v>293</v>
      </c>
      <c r="C294" s="32" t="s">
        <v>472</v>
      </c>
      <c r="D294" s="54" t="n">
        <v>729</v>
      </c>
      <c r="E294" s="54" t="n">
        <v>734</v>
      </c>
      <c r="F294" s="65" t="n">
        <f aca="false">IF(E294="","",D294-E294)</f>
        <v>-5</v>
      </c>
      <c r="G294" s="54" t="n">
        <v>689</v>
      </c>
      <c r="H294" s="54" t="n">
        <v>699</v>
      </c>
      <c r="I294" s="65" t="n">
        <f aca="false">IF(H294="","",G294-H294)</f>
        <v>-10</v>
      </c>
      <c r="J294" s="55" t="n">
        <f aca="false">IF(OR(D294="",D294+G294=0),"",D294/(D294+G294))</f>
        <v>0.51410437235543</v>
      </c>
      <c r="K294" s="55" t="n">
        <f aca="false">IF(E294="","",E294/(E294+H294))</f>
        <v>0.512212142358688</v>
      </c>
      <c r="L294" s="66" t="n">
        <f aca="false">IF(OR(K294="",J294=""),"",(J294-K294)*100)</f>
        <v>0.18922299967421</v>
      </c>
      <c r="M294" s="36" t="n">
        <v>2.38128379760647</v>
      </c>
      <c r="N294" s="36" t="n">
        <v>0.964657942676335</v>
      </c>
      <c r="O294" s="36" t="n">
        <f aca="false">SQRT(M294^2+N294^2)</f>
        <v>2.56925620970576</v>
      </c>
      <c r="P294" s="55" t="n">
        <f aca="false">IF(J294="","",MAX(0,J294-1.96*O294/100))</f>
        <v>0.463746950645197</v>
      </c>
      <c r="Q294" s="55" t="n">
        <f aca="false">IF(J294="","",MIN(1,J294+1.96*O294/100))</f>
        <v>0.564461794065663</v>
      </c>
      <c r="R294" s="32" t="str">
        <f aca="false">IF(L294="","",IF(ABS(L294)&lt;=O294,"Yes","No"))</f>
        <v>Yes</v>
      </c>
      <c r="S294" s="32" t="str">
        <f aca="false">IF(L294="","",IF(ABS(L294)&lt;=1.96*O294,"Yes","No"))</f>
        <v>Yes</v>
      </c>
      <c r="T294" s="54" t="n">
        <f aca="false">IF(D294="","",ROUND(SQRT(((D294+G294)*O294/100)^2+(J294*(D294+G294)*0.08345)^2),0))</f>
        <v>71</v>
      </c>
      <c r="U294" s="32"/>
    </row>
    <row r="295" customFormat="false" ht="15" hidden="false" customHeight="false" outlineLevel="0" collapsed="false">
      <c r="A295" s="32" t="s">
        <v>386</v>
      </c>
      <c r="B295" s="32" t="s">
        <v>293</v>
      </c>
      <c r="C295" s="32" t="s">
        <v>473</v>
      </c>
      <c r="D295" s="54" t="n">
        <v>771</v>
      </c>
      <c r="E295" s="54" t="n">
        <v>751</v>
      </c>
      <c r="F295" s="65" t="n">
        <f aca="false">IF(E295="","",D295-E295)</f>
        <v>20</v>
      </c>
      <c r="G295" s="54" t="n">
        <v>591</v>
      </c>
      <c r="H295" s="54" t="n">
        <v>608</v>
      </c>
      <c r="I295" s="65" t="n">
        <f aca="false">IF(H295="","",G295-H295)</f>
        <v>-17</v>
      </c>
      <c r="J295" s="55" t="n">
        <f aca="false">IF(OR(D295="",D295+G295=0),"",D295/(D295+G295))</f>
        <v>0.566079295154185</v>
      </c>
      <c r="K295" s="55" t="n">
        <f aca="false">IF(E295="","",E295/(E295+H295))</f>
        <v>0.552612214863871</v>
      </c>
      <c r="L295" s="66" t="n">
        <f aca="false">IF(OR(K295="",J295=""),"",(J295-K295)*100)</f>
        <v>1.34670802903145</v>
      </c>
      <c r="M295" s="36" t="n">
        <v>2.38128379760647</v>
      </c>
      <c r="N295" s="36" t="n">
        <v>0.964657942676335</v>
      </c>
      <c r="O295" s="36" t="n">
        <f aca="false">SQRT(M295^2+N295^2)</f>
        <v>2.56925620970576</v>
      </c>
      <c r="P295" s="55" t="n">
        <f aca="false">IF(J295="","",MAX(0,J295-1.96*O295/100))</f>
        <v>0.515721873443952</v>
      </c>
      <c r="Q295" s="55" t="n">
        <f aca="false">IF(J295="","",MIN(1,J295+1.96*O295/100))</f>
        <v>0.616436716864418</v>
      </c>
      <c r="R295" s="32" t="str">
        <f aca="false">IF(L295="","",IF(ABS(L295)&lt;=O295,"Yes","No"))</f>
        <v>Yes</v>
      </c>
      <c r="S295" s="32" t="str">
        <f aca="false">IF(L295="","",IF(ABS(L295)&lt;=1.96*O295,"Yes","No"))</f>
        <v>Yes</v>
      </c>
      <c r="T295" s="54" t="n">
        <f aca="false">IF(D295="","",ROUND(SQRT(((D295+G295)*O295/100)^2+(J295*(D295+G295)*0.08345)^2),0))</f>
        <v>73</v>
      </c>
      <c r="U295" s="32"/>
    </row>
    <row r="296" customFormat="false" ht="15" hidden="false" customHeight="false" outlineLevel="0" collapsed="false">
      <c r="A296" s="32" t="s">
        <v>386</v>
      </c>
      <c r="B296" s="32" t="s">
        <v>293</v>
      </c>
      <c r="C296" s="32" t="s">
        <v>474</v>
      </c>
      <c r="D296" s="54" t="n">
        <v>501</v>
      </c>
      <c r="E296" s="54" t="n">
        <v>515</v>
      </c>
      <c r="F296" s="65" t="n">
        <f aca="false">IF(E296="","",D296-E296)</f>
        <v>-14</v>
      </c>
      <c r="G296" s="54" t="n">
        <v>465</v>
      </c>
      <c r="H296" s="54" t="n">
        <v>464</v>
      </c>
      <c r="I296" s="65" t="n">
        <f aca="false">IF(H296="","",G296-H296)</f>
        <v>1</v>
      </c>
      <c r="J296" s="55" t="n">
        <f aca="false">IF(OR(D296="",D296+G296=0),"",D296/(D296+G296))</f>
        <v>0.518633540372671</v>
      </c>
      <c r="K296" s="55" t="n">
        <f aca="false">IF(E296="","",E296/(E296+H296))</f>
        <v>0.526046986721144</v>
      </c>
      <c r="L296" s="66" t="n">
        <f aca="false">IF(OR(K296="",J296=""),"",(J296-K296)*100)</f>
        <v>-0.741344634847319</v>
      </c>
      <c r="M296" s="36" t="n">
        <v>2.67524098781084</v>
      </c>
      <c r="N296" s="36" t="n">
        <v>0.964657942676335</v>
      </c>
      <c r="O296" s="36" t="n">
        <f aca="false">SQRT(M296^2+N296^2)</f>
        <v>2.84384937878778</v>
      </c>
      <c r="P296" s="55" t="n">
        <f aca="false">IF(J296="","",MAX(0,J296-1.96*O296/100))</f>
        <v>0.46289409254843</v>
      </c>
      <c r="Q296" s="55" t="n">
        <f aca="false">IF(J296="","",MIN(1,J296+1.96*O296/100))</f>
        <v>0.574372988196911</v>
      </c>
      <c r="R296" s="32" t="str">
        <f aca="false">IF(L296="","",IF(ABS(L296)&lt;=O296,"Yes","No"))</f>
        <v>Yes</v>
      </c>
      <c r="S296" s="32" t="str">
        <f aca="false">IF(L296="","",IF(ABS(L296)&lt;=1.96*O296,"Yes","No"))</f>
        <v>Yes</v>
      </c>
      <c r="T296" s="54" t="n">
        <f aca="false">IF(D296="","",ROUND(SQRT(((D296+G296)*O296/100)^2+(J296*(D296+G296)*0.09175)^2),0))</f>
        <v>54</v>
      </c>
      <c r="U296" s="32"/>
    </row>
    <row r="297" customFormat="false" ht="15" hidden="false" customHeight="false" outlineLevel="0" collapsed="false">
      <c r="A297" s="32" t="s">
        <v>386</v>
      </c>
      <c r="B297" s="32" t="s">
        <v>475</v>
      </c>
      <c r="C297" s="32" t="s">
        <v>476</v>
      </c>
      <c r="D297" s="54" t="n">
        <v>586</v>
      </c>
      <c r="E297" s="54" t="n">
        <v>554</v>
      </c>
      <c r="F297" s="65" t="n">
        <f aca="false">IF(E297="","",D297-E297)</f>
        <v>32</v>
      </c>
      <c r="G297" s="54" t="n">
        <v>483</v>
      </c>
      <c r="H297" s="54" t="n">
        <v>570</v>
      </c>
      <c r="I297" s="65" t="n">
        <f aca="false">IF(H297="","",G297-H297)</f>
        <v>-87</v>
      </c>
      <c r="J297" s="55" t="n">
        <f aca="false">IF(OR(D297="",D297+G297=0),"",D297/(D297+G297))</f>
        <v>0.548175865294668</v>
      </c>
      <c r="K297" s="55" t="n">
        <f aca="false">IF(E297="","",E297/(E297+H297))</f>
        <v>0.49288256227758</v>
      </c>
      <c r="L297" s="66" t="n">
        <f aca="false">IF(OR(K297="",J297=""),"",(J297-K297)*100)</f>
        <v>5.52933030170878</v>
      </c>
      <c r="M297" s="36" t="n">
        <v>2.67524098781084</v>
      </c>
      <c r="N297" s="36" t="n">
        <v>0.964657942676335</v>
      </c>
      <c r="O297" s="36" t="n">
        <f aca="false">SQRT(M297^2+N297^2)</f>
        <v>2.84384937878778</v>
      </c>
      <c r="P297" s="55" t="n">
        <f aca="false">IF(J297="","",MAX(0,J297-1.96*O297/100))</f>
        <v>0.492436417470427</v>
      </c>
      <c r="Q297" s="55" t="n">
        <f aca="false">IF(J297="","",MIN(1,J297+1.96*O297/100))</f>
        <v>0.603915313118908</v>
      </c>
      <c r="R297" s="32" t="str">
        <f aca="false">IF(L297="","",IF(ABS(L297)&lt;=O297,"Yes","No"))</f>
        <v>No</v>
      </c>
      <c r="S297" s="32" t="str">
        <f aca="false">IF(L297="","",IF(ABS(L297)&lt;=1.96*O297,"Yes","No"))</f>
        <v>Yes</v>
      </c>
      <c r="T297" s="54" t="n">
        <f aca="false">IF(D297="","",ROUND(SQRT(((D297+G297)*O297/100)^2+(J297*(D297+G297)*0.09175)^2),0))</f>
        <v>62</v>
      </c>
      <c r="U297" s="32"/>
    </row>
    <row r="298" customFormat="false" ht="15" hidden="false" customHeight="false" outlineLevel="0" collapsed="false">
      <c r="A298" s="32" t="s">
        <v>386</v>
      </c>
      <c r="B298" s="32" t="s">
        <v>475</v>
      </c>
      <c r="C298" s="32" t="s">
        <v>477</v>
      </c>
      <c r="D298" s="54" t="n">
        <v>518</v>
      </c>
      <c r="E298" s="54" t="n">
        <v>439</v>
      </c>
      <c r="F298" s="65" t="n">
        <f aca="false">IF(E298="","",D298-E298)</f>
        <v>79</v>
      </c>
      <c r="G298" s="54" t="n">
        <v>388</v>
      </c>
      <c r="H298" s="54" t="n">
        <v>426</v>
      </c>
      <c r="I298" s="65" t="n">
        <f aca="false">IF(H298="","",G298-H298)</f>
        <v>-38</v>
      </c>
      <c r="J298" s="55" t="n">
        <f aca="false">IF(OR(D298="",D298+G298=0),"",D298/(D298+G298))</f>
        <v>0.571743929359823</v>
      </c>
      <c r="K298" s="55" t="n">
        <f aca="false">IF(E298="","",E298/(E298+H298))</f>
        <v>0.507514450867052</v>
      </c>
      <c r="L298" s="66" t="n">
        <f aca="false">IF(OR(K298="",J298=""),"",(J298-K298)*100)</f>
        <v>6.42294784927714</v>
      </c>
      <c r="M298" s="36" t="n">
        <v>2.67524098781084</v>
      </c>
      <c r="N298" s="36" t="n">
        <v>0.964657942676335</v>
      </c>
      <c r="O298" s="36" t="n">
        <f aca="false">SQRT(M298^2+N298^2)</f>
        <v>2.84384937878778</v>
      </c>
      <c r="P298" s="55" t="n">
        <f aca="false">IF(J298="","",MAX(0,J298-1.96*O298/100))</f>
        <v>0.516004481535583</v>
      </c>
      <c r="Q298" s="55" t="n">
        <f aca="false">IF(J298="","",MIN(1,J298+1.96*O298/100))</f>
        <v>0.627483377184064</v>
      </c>
      <c r="R298" s="32" t="str">
        <f aca="false">IF(L298="","",IF(ABS(L298)&lt;=O298,"Yes","No"))</f>
        <v>No</v>
      </c>
      <c r="S298" s="32" t="str">
        <f aca="false">IF(L298="","",IF(ABS(L298)&lt;=1.96*O298,"Yes","No"))</f>
        <v>No</v>
      </c>
      <c r="T298" s="54" t="n">
        <f aca="false">IF(D298="","",ROUND(SQRT(((D298+G298)*O298/100)^2+(J298*(D298+G298)*0.09175)^2),0))</f>
        <v>54</v>
      </c>
      <c r="U298" s="32"/>
    </row>
    <row r="299" customFormat="false" ht="15" hidden="false" customHeight="false" outlineLevel="0" collapsed="false">
      <c r="A299" s="32" t="s">
        <v>386</v>
      </c>
      <c r="B299" s="32" t="s">
        <v>475</v>
      </c>
      <c r="C299" s="32" t="s">
        <v>478</v>
      </c>
      <c r="D299" s="54" t="n">
        <v>749</v>
      </c>
      <c r="E299" s="54" t="n">
        <v>653</v>
      </c>
      <c r="F299" s="65" t="n">
        <f aca="false">IF(E299="","",D299-E299)</f>
        <v>96</v>
      </c>
      <c r="G299" s="54" t="n">
        <v>583</v>
      </c>
      <c r="H299" s="54" t="n">
        <v>612</v>
      </c>
      <c r="I299" s="65" t="n">
        <f aca="false">IF(H299="","",G299-H299)</f>
        <v>-29</v>
      </c>
      <c r="J299" s="55" t="n">
        <f aca="false">IF(OR(D299="",D299+G299=0),"",D299/(D299+G299))</f>
        <v>0.562312312312312</v>
      </c>
      <c r="K299" s="55" t="n">
        <f aca="false">IF(E299="","",E299/(E299+H299))</f>
        <v>0.516205533596838</v>
      </c>
      <c r="L299" s="66" t="n">
        <f aca="false">IF(OR(K299="",J299=""),"",(J299-K299)*100)</f>
        <v>4.61067787154743</v>
      </c>
      <c r="M299" s="36" t="n">
        <v>2.38128379760647</v>
      </c>
      <c r="N299" s="36" t="n">
        <v>0.964657942676335</v>
      </c>
      <c r="O299" s="36" t="n">
        <f aca="false">SQRT(M299^2+N299^2)</f>
        <v>2.56925620970576</v>
      </c>
      <c r="P299" s="55" t="n">
        <f aca="false">IF(J299="","",MAX(0,J299-1.96*O299/100))</f>
        <v>0.511954890602079</v>
      </c>
      <c r="Q299" s="55" t="n">
        <f aca="false">IF(J299="","",MIN(1,J299+1.96*O299/100))</f>
        <v>0.612669734022545</v>
      </c>
      <c r="R299" s="32" t="str">
        <f aca="false">IF(L299="","",IF(ABS(L299)&lt;=O299,"Yes","No"))</f>
        <v>No</v>
      </c>
      <c r="S299" s="32" t="str">
        <f aca="false">IF(L299="","",IF(ABS(L299)&lt;=1.96*O299,"Yes","No"))</f>
        <v>Yes</v>
      </c>
      <c r="T299" s="54" t="n">
        <f aca="false">IF(D299="","",ROUND(SQRT(((D299+G299)*O299/100)^2+(J299*(D299+G299)*0.08345)^2),0))</f>
        <v>71</v>
      </c>
      <c r="U299" s="32"/>
    </row>
    <row r="300" customFormat="false" ht="15" hidden="false" customHeight="false" outlineLevel="0" collapsed="false">
      <c r="A300" s="32" t="s">
        <v>386</v>
      </c>
      <c r="B300" s="32" t="s">
        <v>479</v>
      </c>
      <c r="C300" s="32" t="s">
        <v>480</v>
      </c>
      <c r="D300" s="54" t="n">
        <v>574</v>
      </c>
      <c r="E300" s="54" t="n">
        <v>533</v>
      </c>
      <c r="F300" s="65" t="n">
        <f aca="false">IF(E300="","",D300-E300)</f>
        <v>41</v>
      </c>
      <c r="G300" s="54" t="n">
        <v>983</v>
      </c>
      <c r="H300" s="54" t="n">
        <v>1046</v>
      </c>
      <c r="I300" s="65" t="n">
        <f aca="false">IF(H300="","",G300-H300)</f>
        <v>-63</v>
      </c>
      <c r="J300" s="55" t="n">
        <f aca="false">IF(OR(D300="",D300+G300=0),"",D300/(D300+G300))</f>
        <v>0.368657675016057</v>
      </c>
      <c r="K300" s="55" t="n">
        <f aca="false">IF(E300="","",E300/(E300+H300))</f>
        <v>0.337555414819506</v>
      </c>
      <c r="L300" s="66" t="n">
        <f aca="false">IF(OR(K300="",J300=""),"",(J300-K300)*100)</f>
        <v>3.11022601965505</v>
      </c>
      <c r="M300" s="36" t="n">
        <v>2.38128379760647</v>
      </c>
      <c r="N300" s="36" t="n">
        <v>0.964657942676335</v>
      </c>
      <c r="O300" s="36" t="n">
        <f aca="false">SQRT(M300^2+N300^2)</f>
        <v>2.56925620970576</v>
      </c>
      <c r="P300" s="55" t="n">
        <f aca="false">IF(J300="","",MAX(0,J300-1.96*O300/100))</f>
        <v>0.318300253305824</v>
      </c>
      <c r="Q300" s="55" t="n">
        <f aca="false">IF(J300="","",MIN(1,J300+1.96*O300/100))</f>
        <v>0.419015096726289</v>
      </c>
      <c r="R300" s="32" t="str">
        <f aca="false">IF(L300="","",IF(ABS(L300)&lt;=O300,"Yes","No"))</f>
        <v>No</v>
      </c>
      <c r="S300" s="32" t="str">
        <f aca="false">IF(L300="","",IF(ABS(L300)&lt;=1.96*O300,"Yes","No"))</f>
        <v>Yes</v>
      </c>
      <c r="T300" s="54" t="n">
        <f aca="false">IF(D300="","",ROUND(SQRT(((D300+G300)*O300/100)^2+(J300*(D300+G300)*0.08345)^2),0))</f>
        <v>62</v>
      </c>
      <c r="U300" s="32"/>
    </row>
    <row r="301" customFormat="false" ht="15" hidden="false" customHeight="false" outlineLevel="0" collapsed="false">
      <c r="A301" s="32" t="s">
        <v>386</v>
      </c>
      <c r="B301" s="32" t="s">
        <v>479</v>
      </c>
      <c r="C301" s="32" t="s">
        <v>481</v>
      </c>
      <c r="D301" s="54" t="n">
        <v>712</v>
      </c>
      <c r="E301" s="54" t="n">
        <v>619</v>
      </c>
      <c r="F301" s="65" t="n">
        <f aca="false">IF(E301="","",D301-E301)</f>
        <v>93</v>
      </c>
      <c r="G301" s="54" t="n">
        <v>1130</v>
      </c>
      <c r="H301" s="54" t="n">
        <v>1176</v>
      </c>
      <c r="I301" s="65" t="n">
        <f aca="false">IF(H301="","",G301-H301)</f>
        <v>-46</v>
      </c>
      <c r="J301" s="55" t="n">
        <f aca="false">IF(OR(D301="",D301+G301=0),"",D301/(D301+G301))</f>
        <v>0.386536373507058</v>
      </c>
      <c r="K301" s="55" t="n">
        <f aca="false">IF(E301="","",E301/(E301+H301))</f>
        <v>0.344846796657382</v>
      </c>
      <c r="L301" s="66" t="n">
        <f aca="false">IF(OR(K301="",J301=""),"",(J301-K301)*100)</f>
        <v>4.16895768496759</v>
      </c>
      <c r="M301" s="36" t="n">
        <v>2.38128379760647</v>
      </c>
      <c r="N301" s="36" t="n">
        <v>0.964657942676335</v>
      </c>
      <c r="O301" s="36" t="n">
        <f aca="false">SQRT(M301^2+N301^2)</f>
        <v>2.56925620970576</v>
      </c>
      <c r="P301" s="55" t="n">
        <f aca="false">IF(J301="","",MAX(0,J301-1.96*O301/100))</f>
        <v>0.336178951796825</v>
      </c>
      <c r="Q301" s="55" t="n">
        <f aca="false">IF(J301="","",MIN(1,J301+1.96*O301/100))</f>
        <v>0.436893795217291</v>
      </c>
      <c r="R301" s="32" t="str">
        <f aca="false">IF(L301="","",IF(ABS(L301)&lt;=O301,"Yes","No"))</f>
        <v>No</v>
      </c>
      <c r="S301" s="32" t="str">
        <f aca="false">IF(L301="","",IF(ABS(L301)&lt;=1.96*O301,"Yes","No"))</f>
        <v>Yes</v>
      </c>
      <c r="T301" s="54" t="n">
        <f aca="false">IF(D301="","",ROUND(SQRT(((D301+G301)*O301/100)^2+(J301*(D301+G301)*0.08345)^2),0))</f>
        <v>76</v>
      </c>
      <c r="U301" s="32"/>
    </row>
    <row r="302" customFormat="false" ht="15" hidden="false" customHeight="false" outlineLevel="0" collapsed="false">
      <c r="A302" s="32" t="s">
        <v>386</v>
      </c>
      <c r="B302" s="32" t="s">
        <v>479</v>
      </c>
      <c r="C302" s="32" t="s">
        <v>482</v>
      </c>
      <c r="D302" s="54" t="n">
        <v>241</v>
      </c>
      <c r="E302" s="54" t="n">
        <v>215</v>
      </c>
      <c r="F302" s="65" t="n">
        <f aca="false">IF(E302="","",D302-E302)</f>
        <v>26</v>
      </c>
      <c r="G302" s="54" t="n">
        <v>455</v>
      </c>
      <c r="H302" s="54" t="n">
        <v>479</v>
      </c>
      <c r="I302" s="65" t="n">
        <f aca="false">IF(H302="","",G302-H302)</f>
        <v>-24</v>
      </c>
      <c r="J302" s="55" t="n">
        <f aca="false">IF(OR(D302="",D302+G302=0),"",D302/(D302+G302))</f>
        <v>0.346264367816092</v>
      </c>
      <c r="K302" s="55" t="n">
        <f aca="false">IF(E302="","",E302/(E302+H302))</f>
        <v>0.309798270893372</v>
      </c>
      <c r="L302" s="66" t="n">
        <f aca="false">IF(OR(K302="",J302=""),"",(J302-K302)*100)</f>
        <v>3.64660969227202</v>
      </c>
      <c r="M302" s="36" t="n">
        <v>4.05128548979369</v>
      </c>
      <c r="N302" s="36" t="n">
        <v>0.964657942676335</v>
      </c>
      <c r="O302" s="36" t="n">
        <f aca="false">SQRT(M302^2+N302^2)</f>
        <v>4.16455028378592</v>
      </c>
      <c r="P302" s="55" t="n">
        <f aca="false">IF(J302="","",MAX(0,J302-1.96*O302/100))</f>
        <v>0.264639182253888</v>
      </c>
      <c r="Q302" s="55" t="n">
        <f aca="false">IF(J302="","",MIN(1,J302+1.96*O302/100))</f>
        <v>0.427889553378296</v>
      </c>
      <c r="R302" s="32" t="str">
        <f aca="false">IF(L302="","",IF(ABS(L302)&lt;=O302,"Yes","No"))</f>
        <v>Yes</v>
      </c>
      <c r="S302" s="32" t="str">
        <f aca="false">IF(L302="","",IF(ABS(L302)&lt;=1.96*O302,"Yes","No"))</f>
        <v>Yes</v>
      </c>
      <c r="T302" s="54" t="n">
        <f aca="false">IF(D302="","",ROUND(SQRT(((D302+G302)*O302/100)^2+(J302*(D302+G302)*0.15591)^2),0))</f>
        <v>47</v>
      </c>
      <c r="U302" s="32"/>
    </row>
    <row r="303" customFormat="false" ht="15" hidden="false" customHeight="false" outlineLevel="0" collapsed="false">
      <c r="A303" s="32" t="s">
        <v>386</v>
      </c>
      <c r="B303" s="32" t="s">
        <v>479</v>
      </c>
      <c r="C303" s="32" t="s">
        <v>483</v>
      </c>
      <c r="D303" s="54" t="n">
        <v>516</v>
      </c>
      <c r="E303" s="54" t="n">
        <v>459</v>
      </c>
      <c r="F303" s="65" t="n">
        <f aca="false">IF(E303="","",D303-E303)</f>
        <v>57</v>
      </c>
      <c r="G303" s="54" t="n">
        <v>872</v>
      </c>
      <c r="H303" s="54" t="n">
        <v>929</v>
      </c>
      <c r="I303" s="65" t="n">
        <f aca="false">IF(H303="","",G303-H303)</f>
        <v>-57</v>
      </c>
      <c r="J303" s="55" t="n">
        <f aca="false">IF(OR(D303="",D303+G303=0),"",D303/(D303+G303))</f>
        <v>0.371757925072046</v>
      </c>
      <c r="K303" s="55" t="n">
        <f aca="false">IF(E303="","",E303/(E303+H303))</f>
        <v>0.330691642651297</v>
      </c>
      <c r="L303" s="66" t="n">
        <f aca="false">IF(OR(K303="",J303=""),"",(J303-K303)*100)</f>
        <v>4.10662824207493</v>
      </c>
      <c r="M303" s="36" t="n">
        <v>2.38128379760647</v>
      </c>
      <c r="N303" s="36" t="n">
        <v>0.964657942676335</v>
      </c>
      <c r="O303" s="36" t="n">
        <f aca="false">SQRT(M303^2+N303^2)</f>
        <v>2.56925620970576</v>
      </c>
      <c r="P303" s="55" t="n">
        <f aca="false">IF(J303="","",MAX(0,J303-1.96*O303/100))</f>
        <v>0.321400503361813</v>
      </c>
      <c r="Q303" s="55" t="n">
        <f aca="false">IF(J303="","",MIN(1,J303+1.96*O303/100))</f>
        <v>0.422115346782279</v>
      </c>
      <c r="R303" s="32" t="str">
        <f aca="false">IF(L303="","",IF(ABS(L303)&lt;=O303,"Yes","No"))</f>
        <v>No</v>
      </c>
      <c r="S303" s="32" t="str">
        <f aca="false">IF(L303="","",IF(ABS(L303)&lt;=1.96*O303,"Yes","No"))</f>
        <v>Yes</v>
      </c>
      <c r="T303" s="54" t="n">
        <f aca="false">IF(D303="","",ROUND(SQRT(((D303+G303)*O303/100)^2+(J303*(D303+G303)*0.08345)^2),0))</f>
        <v>56</v>
      </c>
      <c r="U303" s="32"/>
    </row>
    <row r="304" customFormat="false" ht="15" hidden="false" customHeight="false" outlineLevel="0" collapsed="false">
      <c r="A304" s="32" t="s">
        <v>386</v>
      </c>
      <c r="B304" s="32" t="s">
        <v>479</v>
      </c>
      <c r="C304" s="32" t="s">
        <v>484</v>
      </c>
      <c r="D304" s="54" t="n">
        <v>333</v>
      </c>
      <c r="E304" s="54" t="n">
        <v>311</v>
      </c>
      <c r="F304" s="65" t="n">
        <f aca="false">IF(E304="","",D304-E304)</f>
        <v>22</v>
      </c>
      <c r="G304" s="54" t="n">
        <v>612</v>
      </c>
      <c r="H304" s="54" t="n">
        <v>628</v>
      </c>
      <c r="I304" s="65" t="n">
        <f aca="false">IF(H304="","",G304-H304)</f>
        <v>-16</v>
      </c>
      <c r="J304" s="55" t="n">
        <f aca="false">IF(OR(D304="",D304+G304=0),"",D304/(D304+G304))</f>
        <v>0.352380952380952</v>
      </c>
      <c r="K304" s="55" t="n">
        <f aca="false">IF(E304="","",E304/(E304+H304))</f>
        <v>0.331203407880724</v>
      </c>
      <c r="L304" s="66" t="n">
        <f aca="false">IF(OR(K304="",J304=""),"",(J304-K304)*100)</f>
        <v>2.11775445002282</v>
      </c>
      <c r="M304" s="36" t="n">
        <v>2.67524098781084</v>
      </c>
      <c r="N304" s="36" t="n">
        <v>0.964657942676335</v>
      </c>
      <c r="O304" s="36" t="n">
        <f aca="false">SQRT(M304^2+N304^2)</f>
        <v>2.84384937878778</v>
      </c>
      <c r="P304" s="55" t="n">
        <f aca="false">IF(J304="","",MAX(0,J304-1.96*O304/100))</f>
        <v>0.296641504556712</v>
      </c>
      <c r="Q304" s="55" t="n">
        <f aca="false">IF(J304="","",MIN(1,J304+1.96*O304/100))</f>
        <v>0.408120400205193</v>
      </c>
      <c r="R304" s="32" t="str">
        <f aca="false">IF(L304="","",IF(ABS(L304)&lt;=O304,"Yes","No"))</f>
        <v>Yes</v>
      </c>
      <c r="S304" s="32" t="str">
        <f aca="false">IF(L304="","",IF(ABS(L304)&lt;=1.96*O304,"Yes","No"))</f>
        <v>Yes</v>
      </c>
      <c r="T304" s="54" t="n">
        <f aca="false">IF(D304="","",ROUND(SQRT(((D304+G304)*O304/100)^2+(J304*(D304+G304)*0.09175)^2),0))</f>
        <v>41</v>
      </c>
      <c r="U304" s="32"/>
    </row>
    <row r="305" customFormat="false" ht="15" hidden="false" customHeight="false" outlineLevel="0" collapsed="false">
      <c r="A305" s="32" t="s">
        <v>386</v>
      </c>
      <c r="B305" s="32" t="s">
        <v>485</v>
      </c>
      <c r="C305" s="32" t="s">
        <v>486</v>
      </c>
      <c r="D305" s="54" t="n">
        <v>83</v>
      </c>
      <c r="E305" s="54" t="n">
        <v>239</v>
      </c>
      <c r="F305" s="65" t="n">
        <f aca="false">IF(E305="","",D305-E305)</f>
        <v>-156</v>
      </c>
      <c r="G305" s="54" t="n">
        <v>117</v>
      </c>
      <c r="H305" s="54" t="n">
        <v>427</v>
      </c>
      <c r="I305" s="65" t="n">
        <f aca="false">IF(H305="","",G305-H305)</f>
        <v>-310</v>
      </c>
      <c r="J305" s="55" t="n">
        <f aca="false">IF(OR(D305="",D305+G305=0),"",D305/(D305+G305))</f>
        <v>0.415</v>
      </c>
      <c r="K305" s="55" t="n">
        <f aca="false">IF(E305="","",E305/(E305+H305))</f>
        <v>0.358858858858859</v>
      </c>
      <c r="L305" s="66" t="n">
        <f aca="false">IF(OR(K305="",J305=""),"",(J305-K305)*100)</f>
        <v>5.61411411411411</v>
      </c>
      <c r="M305" s="36" t="n">
        <v>4.05128548979369</v>
      </c>
      <c r="N305" s="36" t="n">
        <v>0.964657942676335</v>
      </c>
      <c r="O305" s="36" t="n">
        <f aca="false">SQRT(M305^2+N305^2)</f>
        <v>4.16455028378592</v>
      </c>
      <c r="P305" s="55" t="n">
        <f aca="false">IF(J305="","",MAX(0,J305-1.96*O305/100))</f>
        <v>0.333374814437796</v>
      </c>
      <c r="Q305" s="55" t="n">
        <f aca="false">IF(J305="","",MIN(1,J305+1.96*O305/100))</f>
        <v>0.496625185562204</v>
      </c>
      <c r="R305" s="32" t="str">
        <f aca="false">IF(L305="","",IF(ABS(L305)&lt;=O305,"Yes","No"))</f>
        <v>No</v>
      </c>
      <c r="S305" s="32" t="str">
        <f aca="false">IF(L305="","",IF(ABS(L305)&lt;=1.96*O305,"Yes","No"))</f>
        <v>Yes</v>
      </c>
      <c r="T305" s="54" t="n">
        <f aca="false">IF(D305="","",ROUND(SQRT(((D305+G305)*O305/100)^2+(J305*(D305+G305)*0.15591)^2),0))</f>
        <v>15</v>
      </c>
      <c r="U305" s="32"/>
    </row>
    <row r="306" customFormat="false" ht="15" hidden="false" customHeight="false" outlineLevel="0" collapsed="false">
      <c r="A306" s="32" t="s">
        <v>386</v>
      </c>
      <c r="B306" s="32" t="s">
        <v>485</v>
      </c>
      <c r="C306" s="32" t="s">
        <v>487</v>
      </c>
      <c r="D306" s="54" t="n">
        <v>415</v>
      </c>
      <c r="E306" s="54" t="n">
        <v>341</v>
      </c>
      <c r="F306" s="65" t="n">
        <f aca="false">IF(E306="","",D306-E306)</f>
        <v>74</v>
      </c>
      <c r="G306" s="54" t="n">
        <v>687</v>
      </c>
      <c r="H306" s="54" t="n">
        <v>732</v>
      </c>
      <c r="I306" s="65" t="n">
        <f aca="false">IF(H306="","",G306-H306)</f>
        <v>-45</v>
      </c>
      <c r="J306" s="55" t="n">
        <f aca="false">IF(OR(D306="",D306+G306=0),"",D306/(D306+G306))</f>
        <v>0.376588021778584</v>
      </c>
      <c r="K306" s="55" t="n">
        <f aca="false">IF(E306="","",E306/(E306+H306))</f>
        <v>0.31780055917987</v>
      </c>
      <c r="L306" s="66" t="n">
        <f aca="false">IF(OR(K306="",J306=""),"",(J306-K306)*100)</f>
        <v>5.87874625987149</v>
      </c>
      <c r="M306" s="36" t="n">
        <v>2.67524098781084</v>
      </c>
      <c r="N306" s="36" t="n">
        <v>0.964657942676335</v>
      </c>
      <c r="O306" s="36" t="n">
        <f aca="false">SQRT(M306^2+N306^2)</f>
        <v>2.84384937878778</v>
      </c>
      <c r="P306" s="55" t="n">
        <f aca="false">IF(J306="","",MAX(0,J306-1.96*O306/100))</f>
        <v>0.320848573954344</v>
      </c>
      <c r="Q306" s="55" t="n">
        <f aca="false">IF(J306="","",MIN(1,J306+1.96*O306/100))</f>
        <v>0.432327469602825</v>
      </c>
      <c r="R306" s="32" t="str">
        <f aca="false">IF(L306="","",IF(ABS(L306)&lt;=O306,"Yes","No"))</f>
        <v>No</v>
      </c>
      <c r="S306" s="32" t="str">
        <f aca="false">IF(L306="","",IF(ABS(L306)&lt;=1.96*O306,"Yes","No"))</f>
        <v>No</v>
      </c>
      <c r="T306" s="54" t="n">
        <f aca="false">IF(D306="","",ROUND(SQRT(((D306+G306)*O306/100)^2+(J306*(D306+G306)*0.09175)^2),0))</f>
        <v>49</v>
      </c>
      <c r="U306" s="32"/>
    </row>
    <row r="307" customFormat="false" ht="15" hidden="false" customHeight="false" outlineLevel="0" collapsed="false">
      <c r="A307" s="32" t="s">
        <v>386</v>
      </c>
      <c r="B307" s="32" t="s">
        <v>488</v>
      </c>
      <c r="C307" s="32" t="s">
        <v>489</v>
      </c>
      <c r="D307" s="54" t="n">
        <v>252</v>
      </c>
      <c r="E307" s="54"/>
      <c r="F307" s="65" t="str">
        <f aca="false">IF(E307="","",D307-E307)</f>
        <v/>
      </c>
      <c r="G307" s="54" t="n">
        <v>302</v>
      </c>
      <c r="H307" s="54"/>
      <c r="I307" s="65" t="str">
        <f aca="false">IF(H307="","",G307-H307)</f>
        <v/>
      </c>
      <c r="J307" s="55" t="n">
        <f aca="false">IF(OR(D307="",D307+G307=0),"",D307/(D307+G307))</f>
        <v>0.454873646209386</v>
      </c>
      <c r="K307" s="55" t="str">
        <f aca="false">IF(E307="","",E307/(E307+H307))</f>
        <v/>
      </c>
      <c r="L307" s="66" t="str">
        <f aca="false">IF(OR(K307="",J307=""),"",(J307-K307)*100)</f>
        <v/>
      </c>
      <c r="M307" s="36" t="n">
        <v>4.05128548979369</v>
      </c>
      <c r="N307" s="36" t="n">
        <v>0.964657942676335</v>
      </c>
      <c r="O307" s="36" t="n">
        <f aca="false">SQRT(M307^2+N307^2)</f>
        <v>4.16455028378592</v>
      </c>
      <c r="P307" s="55" t="n">
        <f aca="false">IF(J307="","",MAX(0,J307-1.96*O307/100))</f>
        <v>0.373248460647182</v>
      </c>
      <c r="Q307" s="55" t="n">
        <f aca="false">IF(J307="","",MIN(1,J307+1.96*O307/100))</f>
        <v>0.53649883177159</v>
      </c>
      <c r="R307" s="32" t="str">
        <f aca="false">IF(L307="","",IF(ABS(L307)&lt;=O307,"Yes","No"))</f>
        <v/>
      </c>
      <c r="S307" s="32" t="str">
        <f aca="false">IF(L307="","",IF(ABS(L307)&lt;=1.96*O307,"Yes","No"))</f>
        <v/>
      </c>
      <c r="T307" s="54" t="n">
        <f aca="false">IF(D307="","",ROUND(SQRT(((D307+G307)*O307/100)^2+(J307*(D307+G307)*0.15591)^2),0))</f>
        <v>46</v>
      </c>
      <c r="U307" s="32" t="s">
        <v>748</v>
      </c>
    </row>
    <row r="308" customFormat="false" ht="15" hidden="false" customHeight="false" outlineLevel="0" collapsed="false">
      <c r="A308" s="32" t="s">
        <v>386</v>
      </c>
      <c r="B308" s="32" t="s">
        <v>488</v>
      </c>
      <c r="C308" s="32" t="s">
        <v>490</v>
      </c>
      <c r="D308" s="54" t="n">
        <v>582</v>
      </c>
      <c r="E308" s="54"/>
      <c r="F308" s="65" t="str">
        <f aca="false">IF(E308="","",D308-E308)</f>
        <v/>
      </c>
      <c r="G308" s="54" t="n">
        <v>729</v>
      </c>
      <c r="H308" s="54"/>
      <c r="I308" s="65" t="str">
        <f aca="false">IF(H308="","",G308-H308)</f>
        <v/>
      </c>
      <c r="J308" s="55" t="n">
        <f aca="false">IF(OR(D308="",D308+G308=0),"",D308/(D308+G308))</f>
        <v>0.443935926773455</v>
      </c>
      <c r="K308" s="55" t="str">
        <f aca="false">IF(E308="","",E308/(E308+H308))</f>
        <v/>
      </c>
      <c r="L308" s="66" t="str">
        <f aca="false">IF(OR(K308="",J308=""),"",(J308-K308)*100)</f>
        <v/>
      </c>
      <c r="M308" s="36" t="n">
        <v>2.38128379760647</v>
      </c>
      <c r="N308" s="36" t="n">
        <v>0.964657942676335</v>
      </c>
      <c r="O308" s="36" t="n">
        <f aca="false">SQRT(M308^2+N308^2)</f>
        <v>2.56925620970576</v>
      </c>
      <c r="P308" s="55" t="n">
        <f aca="false">IF(J308="","",MAX(0,J308-1.96*O308/100))</f>
        <v>0.393578505063222</v>
      </c>
      <c r="Q308" s="55" t="n">
        <f aca="false">IF(J308="","",MIN(1,J308+1.96*O308/100))</f>
        <v>0.494293348483688</v>
      </c>
      <c r="R308" s="32" t="str">
        <f aca="false">IF(L308="","",IF(ABS(L308)&lt;=O308,"Yes","No"))</f>
        <v/>
      </c>
      <c r="S308" s="32" t="str">
        <f aca="false">IF(L308="","",IF(ABS(L308)&lt;=1.96*O308,"Yes","No"))</f>
        <v/>
      </c>
      <c r="T308" s="54" t="n">
        <f aca="false">IF(D308="","",ROUND(SQRT(((D308+G308)*O308/100)^2+(J308*(D308+G308)*0.08345)^2),0))</f>
        <v>59</v>
      </c>
      <c r="U308" s="32" t="s">
        <v>748</v>
      </c>
    </row>
    <row r="309" customFormat="false" ht="15" hidden="false" customHeight="false" outlineLevel="0" collapsed="false">
      <c r="A309" s="32" t="s">
        <v>386</v>
      </c>
      <c r="B309" s="32" t="s">
        <v>488</v>
      </c>
      <c r="C309" s="32" t="s">
        <v>491</v>
      </c>
      <c r="D309" s="54" t="n">
        <v>643</v>
      </c>
      <c r="E309" s="54" t="n">
        <v>561</v>
      </c>
      <c r="F309" s="65" t="n">
        <f aca="false">IF(E309="","",D309-E309)</f>
        <v>82</v>
      </c>
      <c r="G309" s="54" t="n">
        <v>791</v>
      </c>
      <c r="H309" s="54" t="n">
        <v>856</v>
      </c>
      <c r="I309" s="65" t="n">
        <f aca="false">IF(H309="","",G309-H309)</f>
        <v>-65</v>
      </c>
      <c r="J309" s="55" t="n">
        <f aca="false">IF(OR(D309="",D309+G309=0),"",D309/(D309+G309))</f>
        <v>0.448396094839609</v>
      </c>
      <c r="K309" s="55" t="n">
        <f aca="false">IF(E309="","",E309/(E309+H309))</f>
        <v>0.39590684544813</v>
      </c>
      <c r="L309" s="66" t="n">
        <f aca="false">IF(OR(K309="",J309=""),"",(J309-K309)*100)</f>
        <v>5.24892493914796</v>
      </c>
      <c r="M309" s="36" t="n">
        <v>2.38128379760647</v>
      </c>
      <c r="N309" s="36" t="n">
        <v>0.964657942676335</v>
      </c>
      <c r="O309" s="36" t="n">
        <f aca="false">SQRT(M309^2+N309^2)</f>
        <v>2.56925620970576</v>
      </c>
      <c r="P309" s="55" t="n">
        <f aca="false">IF(J309="","",MAX(0,J309-1.96*O309/100))</f>
        <v>0.398038673129377</v>
      </c>
      <c r="Q309" s="55" t="n">
        <f aca="false">IF(J309="","",MIN(1,J309+1.96*O309/100))</f>
        <v>0.498753516549842</v>
      </c>
      <c r="R309" s="32" t="str">
        <f aca="false">IF(L309="","",IF(ABS(L309)&lt;=O309,"Yes","No"))</f>
        <v>No</v>
      </c>
      <c r="S309" s="32" t="str">
        <f aca="false">IF(L309="","",IF(ABS(L309)&lt;=1.96*O309,"Yes","No"))</f>
        <v>No</v>
      </c>
      <c r="T309" s="54" t="n">
        <f aca="false">IF(D309="","",ROUND(SQRT(((D309+G309)*O309/100)^2+(J309*(D309+G309)*0.08345)^2),0))</f>
        <v>65</v>
      </c>
      <c r="U309" s="32"/>
    </row>
    <row r="310" customFormat="false" ht="15" hidden="false" customHeight="false" outlineLevel="0" collapsed="false">
      <c r="A310" s="32" t="s">
        <v>386</v>
      </c>
      <c r="B310" s="32" t="s">
        <v>488</v>
      </c>
      <c r="C310" s="32" t="s">
        <v>492</v>
      </c>
      <c r="D310" s="54" t="n">
        <v>568</v>
      </c>
      <c r="E310" s="54"/>
      <c r="F310" s="65" t="str">
        <f aca="false">IF(E310="","",D310-E310)</f>
        <v/>
      </c>
      <c r="G310" s="54" t="n">
        <v>730</v>
      </c>
      <c r="H310" s="54"/>
      <c r="I310" s="65" t="str">
        <f aca="false">IF(H310="","",G310-H310)</f>
        <v/>
      </c>
      <c r="J310" s="55" t="n">
        <f aca="false">IF(OR(D310="",D310+G310=0),"",D310/(D310+G310))</f>
        <v>0.437596302003082</v>
      </c>
      <c r="K310" s="55" t="str">
        <f aca="false">IF(E310="","",E310/(E310+H310))</f>
        <v/>
      </c>
      <c r="L310" s="66" t="str">
        <f aca="false">IF(OR(K310="",J310=""),"",(J310-K310)*100)</f>
        <v/>
      </c>
      <c r="M310" s="36" t="n">
        <v>2.38128379760647</v>
      </c>
      <c r="N310" s="36" t="n">
        <v>0.964657942676335</v>
      </c>
      <c r="O310" s="36" t="n">
        <f aca="false">SQRT(M310^2+N310^2)</f>
        <v>2.56925620970576</v>
      </c>
      <c r="P310" s="55" t="n">
        <f aca="false">IF(J310="","",MAX(0,J310-1.96*O310/100))</f>
        <v>0.387238880292849</v>
      </c>
      <c r="Q310" s="55" t="n">
        <f aca="false">IF(J310="","",MIN(1,J310+1.96*O310/100))</f>
        <v>0.487953723713315</v>
      </c>
      <c r="R310" s="32" t="str">
        <f aca="false">IF(L310="","",IF(ABS(L310)&lt;=O310,"Yes","No"))</f>
        <v/>
      </c>
      <c r="S310" s="32" t="str">
        <f aca="false">IF(L310="","",IF(ABS(L310)&lt;=1.96*O310,"Yes","No"))</f>
        <v/>
      </c>
      <c r="T310" s="54" t="n">
        <f aca="false">IF(D310="","",ROUND(SQRT(((D310+G310)*O310/100)^2+(J310*(D310+G310)*0.08345)^2),0))</f>
        <v>58</v>
      </c>
      <c r="U310" s="32" t="s">
        <v>748</v>
      </c>
    </row>
    <row r="311" customFormat="false" ht="15" hidden="false" customHeight="false" outlineLevel="0" collapsed="false">
      <c r="A311" s="32" t="s">
        <v>386</v>
      </c>
      <c r="B311" s="32" t="s">
        <v>493</v>
      </c>
      <c r="C311" s="32" t="s">
        <v>494</v>
      </c>
      <c r="D311" s="54" t="n">
        <v>584</v>
      </c>
      <c r="E311" s="54" t="n">
        <v>563</v>
      </c>
      <c r="F311" s="65" t="n">
        <f aca="false">IF(E311="","",D311-E311)</f>
        <v>21</v>
      </c>
      <c r="G311" s="54" t="n">
        <v>558</v>
      </c>
      <c r="H311" s="54" t="n">
        <v>573</v>
      </c>
      <c r="I311" s="65" t="n">
        <f aca="false">IF(H311="","",G311-H311)</f>
        <v>-15</v>
      </c>
      <c r="J311" s="55" t="n">
        <f aca="false">IF(OR(D311="",D311+G311=0),"",D311/(D311+G311))</f>
        <v>0.51138353765324</v>
      </c>
      <c r="K311" s="55" t="n">
        <f aca="false">IF(E311="","",E311/(E311+H311))</f>
        <v>0.495598591549296</v>
      </c>
      <c r="L311" s="66" t="n">
        <f aca="false">IF(OR(K311="",J311=""),"",(J311-K311)*100)</f>
        <v>1.57849461039442</v>
      </c>
      <c r="M311" s="36" t="n">
        <v>2.67524098781084</v>
      </c>
      <c r="N311" s="36" t="n">
        <v>0.964657942676335</v>
      </c>
      <c r="O311" s="36" t="n">
        <f aca="false">SQRT(M311^2+N311^2)</f>
        <v>2.84384937878778</v>
      </c>
      <c r="P311" s="55" t="n">
        <f aca="false">IF(J311="","",MAX(0,J311-1.96*O311/100))</f>
        <v>0.455644089828999</v>
      </c>
      <c r="Q311" s="55" t="n">
        <f aca="false">IF(J311="","",MIN(1,J311+1.96*O311/100))</f>
        <v>0.567122985477481</v>
      </c>
      <c r="R311" s="32" t="str">
        <f aca="false">IF(L311="","",IF(ABS(L311)&lt;=O311,"Yes","No"))</f>
        <v>Yes</v>
      </c>
      <c r="S311" s="32" t="str">
        <f aca="false">IF(L311="","",IF(ABS(L311)&lt;=1.96*O311,"Yes","No"))</f>
        <v>Yes</v>
      </c>
      <c r="T311" s="54" t="n">
        <f aca="false">IF(D311="","",ROUND(SQRT(((D311+G311)*O311/100)^2+(J311*(D311+G311)*0.09175)^2),0))</f>
        <v>63</v>
      </c>
      <c r="U311" s="32"/>
    </row>
    <row r="312" customFormat="false" ht="15" hidden="false" customHeight="false" outlineLevel="0" collapsed="false">
      <c r="A312" s="32" t="s">
        <v>386</v>
      </c>
      <c r="B312" s="32" t="s">
        <v>493</v>
      </c>
      <c r="C312" s="32" t="s">
        <v>495</v>
      </c>
      <c r="D312" s="54" t="n">
        <v>664</v>
      </c>
      <c r="E312" s="54" t="n">
        <v>634</v>
      </c>
      <c r="F312" s="65" t="n">
        <f aca="false">IF(E312="","",D312-E312)</f>
        <v>30</v>
      </c>
      <c r="G312" s="54" t="n">
        <v>788</v>
      </c>
      <c r="H312" s="54" t="n">
        <v>855</v>
      </c>
      <c r="I312" s="65" t="n">
        <f aca="false">IF(H312="","",G312-H312)</f>
        <v>-67</v>
      </c>
      <c r="J312" s="55" t="n">
        <f aca="false">IF(OR(D312="",D312+G312=0),"",D312/(D312+G312))</f>
        <v>0.457300275482094</v>
      </c>
      <c r="K312" s="55" t="n">
        <f aca="false">IF(E312="","",E312/(E312+H312))</f>
        <v>0.425789120214909</v>
      </c>
      <c r="L312" s="66" t="n">
        <f aca="false">IF(OR(K312="",J312=""),"",(J312-K312)*100)</f>
        <v>3.15111552671843</v>
      </c>
      <c r="M312" s="36" t="n">
        <v>2.38128379760647</v>
      </c>
      <c r="N312" s="36" t="n">
        <v>0.964657942676335</v>
      </c>
      <c r="O312" s="36" t="n">
        <f aca="false">SQRT(M312^2+N312^2)</f>
        <v>2.56925620970576</v>
      </c>
      <c r="P312" s="55" t="n">
        <f aca="false">IF(J312="","",MAX(0,J312-1.96*O312/100))</f>
        <v>0.406942853771861</v>
      </c>
      <c r="Q312" s="55" t="n">
        <f aca="false">IF(J312="","",MIN(1,J312+1.96*O312/100))</f>
        <v>0.507657697192327</v>
      </c>
      <c r="R312" s="32" t="str">
        <f aca="false">IF(L312="","",IF(ABS(L312)&lt;=O312,"Yes","No"))</f>
        <v>No</v>
      </c>
      <c r="S312" s="32" t="str">
        <f aca="false">IF(L312="","",IF(ABS(L312)&lt;=1.96*O312,"Yes","No"))</f>
        <v>Yes</v>
      </c>
      <c r="T312" s="54" t="n">
        <f aca="false">IF(D312="","",ROUND(SQRT(((D312+G312)*O312/100)^2+(J312*(D312+G312)*0.08345)^2),0))</f>
        <v>67</v>
      </c>
      <c r="U312" s="32"/>
    </row>
    <row r="313" customFormat="false" ht="15" hidden="false" customHeight="false" outlineLevel="0" collapsed="false">
      <c r="A313" s="32" t="s">
        <v>386</v>
      </c>
      <c r="B313" s="32" t="s">
        <v>493</v>
      </c>
      <c r="C313" s="32" t="s">
        <v>496</v>
      </c>
      <c r="D313" s="54" t="n">
        <v>322</v>
      </c>
      <c r="E313" s="54"/>
      <c r="F313" s="65" t="str">
        <f aca="false">IF(E313="","",D313-E313)</f>
        <v/>
      </c>
      <c r="G313" s="54" t="n">
        <v>347</v>
      </c>
      <c r="H313" s="54"/>
      <c r="I313" s="65" t="str">
        <f aca="false">IF(H313="","",G313-H313)</f>
        <v/>
      </c>
      <c r="J313" s="55" t="n">
        <f aca="false">IF(OR(D313="",D313+G313=0),"",D313/(D313+G313))</f>
        <v>0.481315396113602</v>
      </c>
      <c r="K313" s="55" t="str">
        <f aca="false">IF(E313="","",E313/(E313+H313))</f>
        <v/>
      </c>
      <c r="L313" s="66" t="str">
        <f aca="false">IF(OR(K313="",J313=""),"",(J313-K313)*100)</f>
        <v/>
      </c>
      <c r="M313" s="36" t="n">
        <v>4.05128548979369</v>
      </c>
      <c r="N313" s="36" t="n">
        <v>0.964657942676335</v>
      </c>
      <c r="O313" s="36" t="n">
        <f aca="false">SQRT(M313^2+N313^2)</f>
        <v>4.16455028378592</v>
      </c>
      <c r="P313" s="55" t="n">
        <f aca="false">IF(J313="","",MAX(0,J313-1.96*O313/100))</f>
        <v>0.399690210551398</v>
      </c>
      <c r="Q313" s="55" t="n">
        <f aca="false">IF(J313="","",MIN(1,J313+1.96*O313/100))</f>
        <v>0.562940581675807</v>
      </c>
      <c r="R313" s="32" t="str">
        <f aca="false">IF(L313="","",IF(ABS(L313)&lt;=O313,"Yes","No"))</f>
        <v/>
      </c>
      <c r="S313" s="32" t="str">
        <f aca="false">IF(L313="","",IF(ABS(L313)&lt;=1.96*O313,"Yes","No"))</f>
        <v/>
      </c>
      <c r="T313" s="54" t="n">
        <f aca="false">IF(D313="","",ROUND(SQRT(((D313+G313)*O313/100)^2+(J313*(D313+G313)*0.15591)^2),0))</f>
        <v>57</v>
      </c>
      <c r="U313" s="32" t="s">
        <v>748</v>
      </c>
    </row>
    <row r="314" customFormat="false" ht="15" hidden="false" customHeight="false" outlineLevel="0" collapsed="false">
      <c r="A314" s="32" t="s">
        <v>386</v>
      </c>
      <c r="B314" s="32" t="s">
        <v>493</v>
      </c>
      <c r="C314" s="32" t="s">
        <v>497</v>
      </c>
      <c r="D314" s="54" t="n">
        <v>517</v>
      </c>
      <c r="E314" s="54" t="n">
        <v>481</v>
      </c>
      <c r="F314" s="65" t="n">
        <f aca="false">IF(E314="","",D314-E314)</f>
        <v>36</v>
      </c>
      <c r="G314" s="54" t="n">
        <v>460</v>
      </c>
      <c r="H314" s="54" t="n">
        <v>473</v>
      </c>
      <c r="I314" s="65" t="n">
        <f aca="false">IF(H314="","",G314-H314)</f>
        <v>-13</v>
      </c>
      <c r="J314" s="55" t="n">
        <f aca="false">IF(OR(D314="",D314+G314=0),"",D314/(D314+G314))</f>
        <v>0.529170931422723</v>
      </c>
      <c r="K314" s="55" t="n">
        <f aca="false">IF(E314="","",E314/(E314+H314))</f>
        <v>0.5041928721174</v>
      </c>
      <c r="L314" s="66" t="n">
        <f aca="false">IF(OR(K314="",J314=""),"",(J314-K314)*100)</f>
        <v>2.49780593053223</v>
      </c>
      <c r="M314" s="36" t="n">
        <v>2.67524098781084</v>
      </c>
      <c r="N314" s="36" t="n">
        <v>0.964657942676335</v>
      </c>
      <c r="O314" s="36" t="n">
        <f aca="false">SQRT(M314^2+N314^2)</f>
        <v>2.84384937878778</v>
      </c>
      <c r="P314" s="55" t="n">
        <f aca="false">IF(J314="","",MAX(0,J314-1.96*O314/100))</f>
        <v>0.473431483598482</v>
      </c>
      <c r="Q314" s="55" t="n">
        <f aca="false">IF(J314="","",MIN(1,J314+1.96*O314/100))</f>
        <v>0.584910379246963</v>
      </c>
      <c r="R314" s="32" t="str">
        <f aca="false">IF(L314="","",IF(ABS(L314)&lt;=O314,"Yes","No"))</f>
        <v>Yes</v>
      </c>
      <c r="S314" s="32" t="str">
        <f aca="false">IF(L314="","",IF(ABS(L314)&lt;=1.96*O314,"Yes","No"))</f>
        <v>Yes</v>
      </c>
      <c r="T314" s="54" t="n">
        <f aca="false">IF(D314="","",ROUND(SQRT(((D314+G314)*O314/100)^2+(J314*(D314+G314)*0.09175)^2),0))</f>
        <v>55</v>
      </c>
      <c r="U314" s="32"/>
    </row>
    <row r="315" customFormat="false" ht="15" hidden="false" customHeight="false" outlineLevel="0" collapsed="false">
      <c r="A315" s="32" t="s">
        <v>386</v>
      </c>
      <c r="B315" s="32" t="s">
        <v>493</v>
      </c>
      <c r="C315" s="32" t="s">
        <v>498</v>
      </c>
      <c r="D315" s="54" t="n">
        <v>446</v>
      </c>
      <c r="E315" s="54" t="n">
        <v>395</v>
      </c>
      <c r="F315" s="65" t="n">
        <f aca="false">IF(E315="","",D315-E315)</f>
        <v>51</v>
      </c>
      <c r="G315" s="54" t="n">
        <v>548</v>
      </c>
      <c r="H315" s="54" t="n">
        <v>561</v>
      </c>
      <c r="I315" s="65" t="n">
        <f aca="false">IF(H315="","",G315-H315)</f>
        <v>-13</v>
      </c>
      <c r="J315" s="55" t="n">
        <f aca="false">IF(OR(D315="",D315+G315=0),"",D315/(D315+G315))</f>
        <v>0.448692152917505</v>
      </c>
      <c r="K315" s="55" t="n">
        <f aca="false">IF(E315="","",E315/(E315+H315))</f>
        <v>0.413179916317992</v>
      </c>
      <c r="L315" s="66" t="n">
        <f aca="false">IF(OR(K315="",J315=""),"",(J315-K315)*100)</f>
        <v>3.55122365995134</v>
      </c>
      <c r="M315" s="36" t="n">
        <v>2.67524098781084</v>
      </c>
      <c r="N315" s="36" t="n">
        <v>0.964657942676335</v>
      </c>
      <c r="O315" s="36" t="n">
        <f aca="false">SQRT(M315^2+N315^2)</f>
        <v>2.84384937878778</v>
      </c>
      <c r="P315" s="55" t="n">
        <f aca="false">IF(J315="","",MAX(0,J315-1.96*O315/100))</f>
        <v>0.392952705093265</v>
      </c>
      <c r="Q315" s="55" t="n">
        <f aca="false">IF(J315="","",MIN(1,J315+1.96*O315/100))</f>
        <v>0.504431600741746</v>
      </c>
      <c r="R315" s="32" t="str">
        <f aca="false">IF(L315="","",IF(ABS(L315)&lt;=O315,"Yes","No"))</f>
        <v>No</v>
      </c>
      <c r="S315" s="32" t="str">
        <f aca="false">IF(L315="","",IF(ABS(L315)&lt;=1.96*O315,"Yes","No"))</f>
        <v>Yes</v>
      </c>
      <c r="T315" s="54" t="n">
        <f aca="false">IF(D315="","",ROUND(SQRT(((D315+G315)*O315/100)^2+(J315*(D315+G315)*0.09175)^2),0))</f>
        <v>50</v>
      </c>
      <c r="U315" s="32"/>
    </row>
    <row r="316" customFormat="false" ht="15" hidden="false" customHeight="false" outlineLevel="0" collapsed="false">
      <c r="A316" s="32" t="s">
        <v>386</v>
      </c>
      <c r="B316" s="32" t="s">
        <v>493</v>
      </c>
      <c r="C316" s="32" t="s">
        <v>499</v>
      </c>
      <c r="D316" s="54" t="n">
        <v>424</v>
      </c>
      <c r="E316" s="54"/>
      <c r="F316" s="65" t="str">
        <f aca="false">IF(E316="","",D316-E316)</f>
        <v/>
      </c>
      <c r="G316" s="54" t="n">
        <v>421</v>
      </c>
      <c r="H316" s="54"/>
      <c r="I316" s="65" t="str">
        <f aca="false">IF(H316="","",G316-H316)</f>
        <v/>
      </c>
      <c r="J316" s="55" t="n">
        <f aca="false">IF(OR(D316="",D316+G316=0),"",D316/(D316+G316))</f>
        <v>0.501775147928994</v>
      </c>
      <c r="K316" s="55" t="str">
        <f aca="false">IF(E316="","",E316/(E316+H316))</f>
        <v/>
      </c>
      <c r="L316" s="66" t="str">
        <f aca="false">IF(OR(K316="",J316=""),"",(J316-K316)*100)</f>
        <v/>
      </c>
      <c r="M316" s="36" t="n">
        <v>2.67524098781084</v>
      </c>
      <c r="N316" s="36" t="n">
        <v>0.964657942676335</v>
      </c>
      <c r="O316" s="36" t="n">
        <f aca="false">SQRT(M316^2+N316^2)</f>
        <v>2.84384937878778</v>
      </c>
      <c r="P316" s="55" t="n">
        <f aca="false">IF(J316="","",MAX(0,J316-1.96*O316/100))</f>
        <v>0.446035700104754</v>
      </c>
      <c r="Q316" s="55" t="n">
        <f aca="false">IF(J316="","",MIN(1,J316+1.96*O316/100))</f>
        <v>0.557514595753235</v>
      </c>
      <c r="R316" s="32" t="str">
        <f aca="false">IF(L316="","",IF(ABS(L316)&lt;=O316,"Yes","No"))</f>
        <v/>
      </c>
      <c r="S316" s="32" t="str">
        <f aca="false">IF(L316="","",IF(ABS(L316)&lt;=1.96*O316,"Yes","No"))</f>
        <v/>
      </c>
      <c r="T316" s="54" t="n">
        <f aca="false">IF(D316="","",ROUND(SQRT(((D316+G316)*O316/100)^2+(J316*(D316+G316)*0.09175)^2),0))</f>
        <v>46</v>
      </c>
      <c r="U316" s="32" t="s">
        <v>748</v>
      </c>
    </row>
    <row r="317" customFormat="false" ht="15" hidden="false" customHeight="false" outlineLevel="0" collapsed="false">
      <c r="A317" s="32" t="s">
        <v>386</v>
      </c>
      <c r="B317" s="32" t="s">
        <v>500</v>
      </c>
      <c r="C317" s="32" t="s">
        <v>501</v>
      </c>
      <c r="D317" s="54" t="n">
        <v>424</v>
      </c>
      <c r="E317" s="54" t="n">
        <v>393</v>
      </c>
      <c r="F317" s="65" t="n">
        <f aca="false">IF(E317="","",D317-E317)</f>
        <v>31</v>
      </c>
      <c r="G317" s="54" t="n">
        <v>721</v>
      </c>
      <c r="H317" s="54" t="n">
        <v>741</v>
      </c>
      <c r="I317" s="65" t="n">
        <f aca="false">IF(H317="","",G317-H317)</f>
        <v>-20</v>
      </c>
      <c r="J317" s="55" t="n">
        <f aca="false">IF(OR(D317="",D317+G317=0),"",D317/(D317+G317))</f>
        <v>0.370305676855895</v>
      </c>
      <c r="K317" s="55" t="n">
        <f aca="false">IF(E317="","",E317/(E317+H317))</f>
        <v>0.346560846560847</v>
      </c>
      <c r="L317" s="66" t="n">
        <f aca="false">IF(OR(K317="",J317=""),"",(J317-K317)*100)</f>
        <v>2.37448302950487</v>
      </c>
      <c r="M317" s="36" t="n">
        <v>2.67524098781084</v>
      </c>
      <c r="N317" s="36" t="n">
        <v>0.964657942676335</v>
      </c>
      <c r="O317" s="36" t="n">
        <f aca="false">SQRT(M317^2+N317^2)</f>
        <v>2.84384937878778</v>
      </c>
      <c r="P317" s="55" t="n">
        <f aca="false">IF(J317="","",MAX(0,J317-1.96*O317/100))</f>
        <v>0.314566229031655</v>
      </c>
      <c r="Q317" s="55" t="n">
        <f aca="false">IF(J317="","",MIN(1,J317+1.96*O317/100))</f>
        <v>0.426045124680136</v>
      </c>
      <c r="R317" s="32" t="str">
        <f aca="false">IF(L317="","",IF(ABS(L317)&lt;=O317,"Yes","No"))</f>
        <v>Yes</v>
      </c>
      <c r="S317" s="32" t="str">
        <f aca="false">IF(L317="","",IF(ABS(L317)&lt;=1.96*O317,"Yes","No"))</f>
        <v>Yes</v>
      </c>
      <c r="T317" s="54" t="n">
        <f aca="false">IF(D317="","",ROUND(SQRT(((D317+G317)*O317/100)^2+(J317*(D317+G317)*0.09175)^2),0))</f>
        <v>51</v>
      </c>
      <c r="U317" s="32"/>
    </row>
    <row r="318" customFormat="false" ht="15" hidden="false" customHeight="false" outlineLevel="0" collapsed="false">
      <c r="A318" s="32" t="s">
        <v>386</v>
      </c>
      <c r="B318" s="32" t="s">
        <v>500</v>
      </c>
      <c r="C318" s="32" t="s">
        <v>502</v>
      </c>
      <c r="D318" s="54" t="n">
        <v>876</v>
      </c>
      <c r="E318" s="54" t="n">
        <v>787</v>
      </c>
      <c r="F318" s="65" t="n">
        <f aca="false">IF(E318="","",D318-E318)</f>
        <v>89</v>
      </c>
      <c r="G318" s="54" t="n">
        <v>1441</v>
      </c>
      <c r="H318" s="54" t="n">
        <v>1491</v>
      </c>
      <c r="I318" s="65" t="n">
        <f aca="false">IF(H318="","",G318-H318)</f>
        <v>-50</v>
      </c>
      <c r="J318" s="55" t="n">
        <f aca="false">IF(OR(D318="",D318+G318=0),"",D318/(D318+G318))</f>
        <v>0.37807509710833</v>
      </c>
      <c r="K318" s="55" t="n">
        <f aca="false">IF(E318="","",E318/(E318+H318))</f>
        <v>0.345478489903424</v>
      </c>
      <c r="L318" s="66" t="n">
        <f aca="false">IF(OR(K318="",J318=""),"",(J318-K318)*100)</f>
        <v>3.25966072049057</v>
      </c>
      <c r="M318" s="36" t="n">
        <v>2.38128379760647</v>
      </c>
      <c r="N318" s="36" t="n">
        <v>0.964657942676335</v>
      </c>
      <c r="O318" s="36" t="n">
        <f aca="false">SQRT(M318^2+N318^2)</f>
        <v>2.56925620970576</v>
      </c>
      <c r="P318" s="55" t="n">
        <f aca="false">IF(J318="","",MAX(0,J318-1.96*O318/100))</f>
        <v>0.327717675398097</v>
      </c>
      <c r="Q318" s="55" t="n">
        <f aca="false">IF(J318="","",MIN(1,J318+1.96*O318/100))</f>
        <v>0.428432518818563</v>
      </c>
      <c r="R318" s="32" t="str">
        <f aca="false">IF(L318="","",IF(ABS(L318)&lt;=O318,"Yes","No"))</f>
        <v>No</v>
      </c>
      <c r="S318" s="32" t="str">
        <f aca="false">IF(L318="","",IF(ABS(L318)&lt;=1.96*O318,"Yes","No"))</f>
        <v>Yes</v>
      </c>
      <c r="T318" s="54" t="n">
        <f aca="false">IF(D318="","",ROUND(SQRT(((D318+G318)*O318/100)^2+(J318*(D318+G318)*0.08345)^2),0))</f>
        <v>94</v>
      </c>
      <c r="U318" s="32"/>
    </row>
    <row r="319" customFormat="false" ht="15" hidden="false" customHeight="false" outlineLevel="0" collapsed="false">
      <c r="A319" s="32" t="s">
        <v>386</v>
      </c>
      <c r="B319" s="32" t="s">
        <v>500</v>
      </c>
      <c r="C319" s="32" t="s">
        <v>503</v>
      </c>
      <c r="D319" s="54" t="n">
        <v>574</v>
      </c>
      <c r="E319" s="54" t="n">
        <v>502</v>
      </c>
      <c r="F319" s="65" t="n">
        <f aca="false">IF(E319="","",D319-E319)</f>
        <v>72</v>
      </c>
      <c r="G319" s="54" t="n">
        <v>1115</v>
      </c>
      <c r="H319" s="54" t="n">
        <v>1143</v>
      </c>
      <c r="I319" s="65" t="n">
        <f aca="false">IF(H319="","",G319-H319)</f>
        <v>-28</v>
      </c>
      <c r="J319" s="55" t="n">
        <f aca="false">IF(OR(D319="",D319+G319=0),"",D319/(D319+G319))</f>
        <v>0.339846062759029</v>
      </c>
      <c r="K319" s="55" t="n">
        <f aca="false">IF(E319="","",E319/(E319+H319))</f>
        <v>0.30516717325228</v>
      </c>
      <c r="L319" s="66" t="n">
        <f aca="false">IF(OR(K319="",J319=""),"",(J319-K319)*100)</f>
        <v>3.46788895067494</v>
      </c>
      <c r="M319" s="36" t="n">
        <v>2.38128379760647</v>
      </c>
      <c r="N319" s="36" t="n">
        <v>0.964657942676335</v>
      </c>
      <c r="O319" s="36" t="n">
        <f aca="false">SQRT(M319^2+N319^2)</f>
        <v>2.56925620970576</v>
      </c>
      <c r="P319" s="55" t="n">
        <f aca="false">IF(J319="","",MAX(0,J319-1.96*O319/100))</f>
        <v>0.289488641048796</v>
      </c>
      <c r="Q319" s="55" t="n">
        <f aca="false">IF(J319="","",MIN(1,J319+1.96*O319/100))</f>
        <v>0.390203484469262</v>
      </c>
      <c r="R319" s="32" t="str">
        <f aca="false">IF(L319="","",IF(ABS(L319)&lt;=O319,"Yes","No"))</f>
        <v>No</v>
      </c>
      <c r="S319" s="32" t="str">
        <f aca="false">IF(L319="","",IF(ABS(L319)&lt;=1.96*O319,"Yes","No"))</f>
        <v>Yes</v>
      </c>
      <c r="T319" s="54" t="n">
        <f aca="false">IF(D319="","",ROUND(SQRT(((D319+G319)*O319/100)^2+(J319*(D319+G319)*0.08345)^2),0))</f>
        <v>65</v>
      </c>
      <c r="U319" s="32"/>
    </row>
    <row r="320" customFormat="false" ht="15" hidden="false" customHeight="false" outlineLevel="0" collapsed="false">
      <c r="A320" s="32" t="s">
        <v>386</v>
      </c>
      <c r="B320" s="32" t="s">
        <v>500</v>
      </c>
      <c r="C320" s="32" t="s">
        <v>504</v>
      </c>
      <c r="D320" s="54" t="n">
        <v>250</v>
      </c>
      <c r="E320" s="54" t="n">
        <v>238</v>
      </c>
      <c r="F320" s="65" t="n">
        <f aca="false">IF(E320="","",D320-E320)</f>
        <v>12</v>
      </c>
      <c r="G320" s="54" t="n">
        <v>497</v>
      </c>
      <c r="H320" s="54" t="n">
        <v>490</v>
      </c>
      <c r="I320" s="65" t="n">
        <f aca="false">IF(H320="","",G320-H320)</f>
        <v>7</v>
      </c>
      <c r="J320" s="55" t="n">
        <f aca="false">IF(OR(D320="",D320+G320=0),"",D320/(D320+G320))</f>
        <v>0.334672021419009</v>
      </c>
      <c r="K320" s="55" t="n">
        <f aca="false">IF(E320="","",E320/(E320+H320))</f>
        <v>0.326923076923077</v>
      </c>
      <c r="L320" s="66" t="n">
        <f aca="false">IF(OR(K320="",J320=""),"",(J320-K320)*100)</f>
        <v>0.774894449593244</v>
      </c>
      <c r="M320" s="36" t="n">
        <v>2.67524098781084</v>
      </c>
      <c r="N320" s="36" t="n">
        <v>0.964657942676335</v>
      </c>
      <c r="O320" s="36" t="n">
        <f aca="false">SQRT(M320^2+N320^2)</f>
        <v>2.84384937878778</v>
      </c>
      <c r="P320" s="55" t="n">
        <f aca="false">IF(J320="","",MAX(0,J320-1.96*O320/100))</f>
        <v>0.278932573594769</v>
      </c>
      <c r="Q320" s="55" t="n">
        <f aca="false">IF(J320="","",MIN(1,J320+1.96*O320/100))</f>
        <v>0.39041146924325</v>
      </c>
      <c r="R320" s="32" t="str">
        <f aca="false">IF(L320="","",IF(ABS(L320)&lt;=O320,"Yes","No"))</f>
        <v>Yes</v>
      </c>
      <c r="S320" s="32" t="str">
        <f aca="false">IF(L320="","",IF(ABS(L320)&lt;=1.96*O320,"Yes","No"))</f>
        <v>Yes</v>
      </c>
      <c r="T320" s="54" t="n">
        <f aca="false">IF(D320="","",ROUND(SQRT(((D320+G320)*O320/100)^2+(J320*(D320+G320)*0.09175)^2),0))</f>
        <v>31</v>
      </c>
      <c r="U320" s="32"/>
    </row>
    <row r="321" customFormat="false" ht="15" hidden="false" customHeight="false" outlineLevel="0" collapsed="false">
      <c r="A321" s="32" t="s">
        <v>386</v>
      </c>
      <c r="B321" s="32" t="s">
        <v>505</v>
      </c>
      <c r="C321" s="32" t="s">
        <v>506</v>
      </c>
      <c r="D321" s="54" t="n">
        <v>616</v>
      </c>
      <c r="E321" s="54" t="n">
        <v>573</v>
      </c>
      <c r="F321" s="65" t="n">
        <f aca="false">IF(E321="","",D321-E321)</f>
        <v>43</v>
      </c>
      <c r="G321" s="54" t="n">
        <v>590</v>
      </c>
      <c r="H321" s="54" t="n">
        <v>606</v>
      </c>
      <c r="I321" s="65" t="n">
        <f aca="false">IF(H321="","",G321-H321)</f>
        <v>-16</v>
      </c>
      <c r="J321" s="55" t="n">
        <f aca="false">IF(OR(D321="",D321+G321=0),"",D321/(D321+G321))</f>
        <v>0.510779436152571</v>
      </c>
      <c r="K321" s="55" t="n">
        <f aca="false">IF(E321="","",E321/(E321+H321))</f>
        <v>0.486005089058524</v>
      </c>
      <c r="L321" s="66" t="n">
        <f aca="false">IF(OR(K321="",J321=""),"",(J321-K321)*100)</f>
        <v>2.47743470940463</v>
      </c>
      <c r="M321" s="36" t="n">
        <v>2.38128379760647</v>
      </c>
      <c r="N321" s="36" t="n">
        <v>0.964657942676335</v>
      </c>
      <c r="O321" s="36" t="n">
        <f aca="false">SQRT(M321^2+N321^2)</f>
        <v>2.56925620970576</v>
      </c>
      <c r="P321" s="55" t="n">
        <f aca="false">IF(J321="","",MAX(0,J321-1.96*O321/100))</f>
        <v>0.460422014442338</v>
      </c>
      <c r="Q321" s="55" t="n">
        <f aca="false">IF(J321="","",MIN(1,J321+1.96*O321/100))</f>
        <v>0.561136857862803</v>
      </c>
      <c r="R321" s="32" t="str">
        <f aca="false">IF(L321="","",IF(ABS(L321)&lt;=O321,"Yes","No"))</f>
        <v>Yes</v>
      </c>
      <c r="S321" s="32" t="str">
        <f aca="false">IF(L321="","",IF(ABS(L321)&lt;=1.96*O321,"Yes","No"))</f>
        <v>Yes</v>
      </c>
      <c r="T321" s="54" t="n">
        <f aca="false">IF(D321="","",ROUND(SQRT(((D321+G321)*O321/100)^2+(J321*(D321+G321)*0.08345)^2),0))</f>
        <v>60</v>
      </c>
      <c r="U321" s="32"/>
    </row>
    <row r="322" customFormat="false" ht="15" hidden="false" customHeight="false" outlineLevel="0" collapsed="false">
      <c r="A322" s="32" t="s">
        <v>386</v>
      </c>
      <c r="B322" s="32" t="s">
        <v>505</v>
      </c>
      <c r="C322" s="32" t="s">
        <v>507</v>
      </c>
      <c r="D322" s="54" t="n">
        <v>586</v>
      </c>
      <c r="E322" s="54" t="n">
        <v>488</v>
      </c>
      <c r="F322" s="65" t="n">
        <f aca="false">IF(E322="","",D322-E322)</f>
        <v>98</v>
      </c>
      <c r="G322" s="54" t="n">
        <v>471</v>
      </c>
      <c r="H322" s="54" t="n">
        <v>509</v>
      </c>
      <c r="I322" s="65" t="n">
        <f aca="false">IF(H322="","",G322-H322)</f>
        <v>-38</v>
      </c>
      <c r="J322" s="55" t="n">
        <f aca="false">IF(OR(D322="",D322+G322=0),"",D322/(D322+G322))</f>
        <v>0.554399243140965</v>
      </c>
      <c r="K322" s="55" t="n">
        <f aca="false">IF(E322="","",E322/(E322+H322))</f>
        <v>0.489468405215647</v>
      </c>
      <c r="L322" s="66" t="n">
        <f aca="false">IF(OR(K322="",J322=""),"",(J322-K322)*100)</f>
        <v>6.49308379253181</v>
      </c>
      <c r="M322" s="36" t="n">
        <v>2.67524098781084</v>
      </c>
      <c r="N322" s="36" t="n">
        <v>0.964657942676335</v>
      </c>
      <c r="O322" s="36" t="n">
        <f aca="false">SQRT(M322^2+N322^2)</f>
        <v>2.84384937878778</v>
      </c>
      <c r="P322" s="55" t="n">
        <f aca="false">IF(J322="","",MAX(0,J322-1.96*O322/100))</f>
        <v>0.498659795316724</v>
      </c>
      <c r="Q322" s="55" t="n">
        <f aca="false">IF(J322="","",MIN(1,J322+1.96*O322/100))</f>
        <v>0.610138690965206</v>
      </c>
      <c r="R322" s="32" t="str">
        <f aca="false">IF(L322="","",IF(ABS(L322)&lt;=O322,"Yes","No"))</f>
        <v>No</v>
      </c>
      <c r="S322" s="32" t="str">
        <f aca="false">IF(L322="","",IF(ABS(L322)&lt;=1.96*O322,"Yes","No"))</f>
        <v>No</v>
      </c>
      <c r="T322" s="54" t="n">
        <f aca="false">IF(D322="","",ROUND(SQRT(((D322+G322)*O322/100)^2+(J322*(D322+G322)*0.09175)^2),0))</f>
        <v>62</v>
      </c>
      <c r="U322" s="32"/>
    </row>
    <row r="323" customFormat="false" ht="15" hidden="false" customHeight="false" outlineLevel="0" collapsed="false">
      <c r="A323" s="32" t="s">
        <v>386</v>
      </c>
      <c r="B323" s="32" t="s">
        <v>505</v>
      </c>
      <c r="C323" s="32" t="s">
        <v>508</v>
      </c>
      <c r="D323" s="54" t="n">
        <v>511</v>
      </c>
      <c r="E323" s="54" t="n">
        <v>429</v>
      </c>
      <c r="F323" s="65" t="n">
        <f aca="false">IF(E323="","",D323-E323)</f>
        <v>82</v>
      </c>
      <c r="G323" s="54" t="n">
        <v>437</v>
      </c>
      <c r="H323" s="54" t="n">
        <v>512</v>
      </c>
      <c r="I323" s="65" t="n">
        <f aca="false">IF(H323="","",G323-H323)</f>
        <v>-75</v>
      </c>
      <c r="J323" s="55" t="n">
        <f aca="false">IF(OR(D323="",D323+G323=0),"",D323/(D323+G323))</f>
        <v>0.539029535864979</v>
      </c>
      <c r="K323" s="55" t="n">
        <f aca="false">IF(E323="","",E323/(E323+H323))</f>
        <v>0.455897980871413</v>
      </c>
      <c r="L323" s="66" t="n">
        <f aca="false">IF(OR(K323="",J323=""),"",(J323-K323)*100)</f>
        <v>8.31315549935656</v>
      </c>
      <c r="M323" s="36" t="n">
        <v>2.67524098781084</v>
      </c>
      <c r="N323" s="36" t="n">
        <v>0.964657942676335</v>
      </c>
      <c r="O323" s="36" t="n">
        <f aca="false">SQRT(M323^2+N323^2)</f>
        <v>2.84384937878778</v>
      </c>
      <c r="P323" s="55" t="n">
        <f aca="false">IF(J323="","",MAX(0,J323-1.96*O323/100))</f>
        <v>0.483290088040738</v>
      </c>
      <c r="Q323" s="55" t="n">
        <f aca="false">IF(J323="","",MIN(1,J323+1.96*O323/100))</f>
        <v>0.59476898368922</v>
      </c>
      <c r="R323" s="32" t="str">
        <f aca="false">IF(L323="","",IF(ABS(L323)&lt;=O323,"Yes","No"))</f>
        <v>No</v>
      </c>
      <c r="S323" s="32" t="str">
        <f aca="false">IF(L323="","",IF(ABS(L323)&lt;=1.96*O323,"Yes","No"))</f>
        <v>No</v>
      </c>
      <c r="T323" s="54" t="n">
        <f aca="false">IF(D323="","",ROUND(SQRT(((D323+G323)*O323/100)^2+(J323*(D323+G323)*0.09175)^2),0))</f>
        <v>54</v>
      </c>
      <c r="U323" s="32"/>
    </row>
    <row r="324" customFormat="false" ht="15" hidden="false" customHeight="false" outlineLevel="0" collapsed="false">
      <c r="A324" s="32" t="s">
        <v>386</v>
      </c>
      <c r="B324" s="32" t="s">
        <v>509</v>
      </c>
      <c r="C324" s="32" t="s">
        <v>510</v>
      </c>
      <c r="D324" s="54" t="n">
        <v>231</v>
      </c>
      <c r="E324" s="54" t="n">
        <v>207</v>
      </c>
      <c r="F324" s="65" t="n">
        <f aca="false">IF(E324="","",D324-E324)</f>
        <v>24</v>
      </c>
      <c r="G324" s="54" t="n">
        <v>236</v>
      </c>
      <c r="H324" s="54" t="n">
        <v>289</v>
      </c>
      <c r="I324" s="65" t="n">
        <f aca="false">IF(H324="","",G324-H324)</f>
        <v>-53</v>
      </c>
      <c r="J324" s="55" t="n">
        <f aca="false">IF(OR(D324="",D324+G324=0),"",D324/(D324+G324))</f>
        <v>0.494646680942184</v>
      </c>
      <c r="K324" s="55" t="n">
        <f aca="false">IF(E324="","",E324/(E324+H324))</f>
        <v>0.417338709677419</v>
      </c>
      <c r="L324" s="66" t="n">
        <f aca="false">IF(OR(K324="",J324=""),"",(J324-K324)*100)</f>
        <v>7.73079712647648</v>
      </c>
      <c r="M324" s="36" t="n">
        <v>4.05128548979369</v>
      </c>
      <c r="N324" s="36" t="n">
        <v>0.964657942676335</v>
      </c>
      <c r="O324" s="36" t="n">
        <f aca="false">SQRT(M324^2+N324^2)</f>
        <v>4.16455028378592</v>
      </c>
      <c r="P324" s="55" t="n">
        <f aca="false">IF(J324="","",MAX(0,J324-1.96*O324/100))</f>
        <v>0.41302149537998</v>
      </c>
      <c r="Q324" s="55" t="n">
        <f aca="false">IF(J324="","",MIN(1,J324+1.96*O324/100))</f>
        <v>0.576271866504388</v>
      </c>
      <c r="R324" s="32" t="str">
        <f aca="false">IF(L324="","",IF(ABS(L324)&lt;=O324,"Yes","No"))</f>
        <v>No</v>
      </c>
      <c r="S324" s="32" t="str">
        <f aca="false">IF(L324="","",IF(ABS(L324)&lt;=1.96*O324,"Yes","No"))</f>
        <v>Yes</v>
      </c>
      <c r="T324" s="54" t="n">
        <f aca="false">IF(D324="","",ROUND(SQRT(((D324+G324)*O324/100)^2+(J324*(D324+G324)*0.15591)^2),0))</f>
        <v>41</v>
      </c>
      <c r="U324" s="32"/>
    </row>
    <row r="325" customFormat="false" ht="15" hidden="false" customHeight="false" outlineLevel="0" collapsed="false">
      <c r="A325" s="32" t="s">
        <v>386</v>
      </c>
      <c r="B325" s="32" t="s">
        <v>509</v>
      </c>
      <c r="C325" s="32" t="s">
        <v>511</v>
      </c>
      <c r="D325" s="54" t="n">
        <v>541</v>
      </c>
      <c r="E325" s="54" t="n">
        <v>524</v>
      </c>
      <c r="F325" s="65" t="n">
        <f aca="false">IF(E325="","",D325-E325)</f>
        <v>17</v>
      </c>
      <c r="G325" s="54" t="n">
        <v>528</v>
      </c>
      <c r="H325" s="54" t="n">
        <v>554</v>
      </c>
      <c r="I325" s="65" t="n">
        <f aca="false">IF(H325="","",G325-H325)</f>
        <v>-26</v>
      </c>
      <c r="J325" s="55" t="n">
        <f aca="false">IF(OR(D325="",D325+G325=0),"",D325/(D325+G325))</f>
        <v>0.506080449017774</v>
      </c>
      <c r="K325" s="55" t="n">
        <f aca="false">IF(E325="","",E325/(E325+H325))</f>
        <v>0.4860853432282</v>
      </c>
      <c r="L325" s="66" t="n">
        <f aca="false">IF(OR(K325="",J325=""),"",(J325-K325)*100)</f>
        <v>1.99951057895733</v>
      </c>
      <c r="M325" s="36" t="n">
        <v>2.67524098781084</v>
      </c>
      <c r="N325" s="36" t="n">
        <v>0.964657942676335</v>
      </c>
      <c r="O325" s="36" t="n">
        <f aca="false">SQRT(M325^2+N325^2)</f>
        <v>2.84384937878778</v>
      </c>
      <c r="P325" s="55" t="n">
        <f aca="false">IF(J325="","",MAX(0,J325-1.96*O325/100))</f>
        <v>0.450341001193533</v>
      </c>
      <c r="Q325" s="55" t="n">
        <f aca="false">IF(J325="","",MIN(1,J325+1.96*O325/100))</f>
        <v>0.561819896842014</v>
      </c>
      <c r="R325" s="32" t="str">
        <f aca="false">IF(L325="","",IF(ABS(L325)&lt;=O325,"Yes","No"))</f>
        <v>Yes</v>
      </c>
      <c r="S325" s="32" t="str">
        <f aca="false">IF(L325="","",IF(ABS(L325)&lt;=1.96*O325,"Yes","No"))</f>
        <v>Yes</v>
      </c>
      <c r="T325" s="54" t="n">
        <f aca="false">IF(D325="","",ROUND(SQRT(((D325+G325)*O325/100)^2+(J325*(D325+G325)*0.09175)^2),0))</f>
        <v>58</v>
      </c>
      <c r="U325" s="32"/>
    </row>
    <row r="326" customFormat="false" ht="15" hidden="false" customHeight="false" outlineLevel="0" collapsed="false">
      <c r="A326" s="32" t="s">
        <v>386</v>
      </c>
      <c r="B326" s="32" t="s">
        <v>512</v>
      </c>
      <c r="C326" s="32" t="s">
        <v>513</v>
      </c>
      <c r="D326" s="54" t="n">
        <v>618</v>
      </c>
      <c r="E326" s="54" t="n">
        <v>582</v>
      </c>
      <c r="F326" s="65" t="n">
        <f aca="false">IF(E326="","",D326-E326)</f>
        <v>36</v>
      </c>
      <c r="G326" s="54" t="n">
        <v>619</v>
      </c>
      <c r="H326" s="54" t="n">
        <v>702</v>
      </c>
      <c r="I326" s="65" t="n">
        <f aca="false">IF(H326="","",G326-H326)</f>
        <v>-83</v>
      </c>
      <c r="J326" s="55" t="n">
        <f aca="false">IF(OR(D326="",D326+G326=0),"",D326/(D326+G326))</f>
        <v>0.499595796281326</v>
      </c>
      <c r="K326" s="55" t="n">
        <f aca="false">IF(E326="","",E326/(E326+H326))</f>
        <v>0.453271028037383</v>
      </c>
      <c r="L326" s="66" t="n">
        <f aca="false">IF(OR(K326="",J326=""),"",(J326-K326)*100)</f>
        <v>4.63247682439426</v>
      </c>
      <c r="M326" s="36" t="n">
        <v>2.38128379760647</v>
      </c>
      <c r="N326" s="36" t="n">
        <v>0.964657942676335</v>
      </c>
      <c r="O326" s="36" t="n">
        <f aca="false">SQRT(M326^2+N326^2)</f>
        <v>2.56925620970576</v>
      </c>
      <c r="P326" s="55" t="n">
        <f aca="false">IF(J326="","",MAX(0,J326-1.96*O326/100))</f>
        <v>0.449238374571093</v>
      </c>
      <c r="Q326" s="55" t="n">
        <f aca="false">IF(J326="","",MIN(1,J326+1.96*O326/100))</f>
        <v>0.549953217991559</v>
      </c>
      <c r="R326" s="32" t="str">
        <f aca="false">IF(L326="","",IF(ABS(L326)&lt;=O326,"Yes","No"))</f>
        <v>No</v>
      </c>
      <c r="S326" s="32" t="str">
        <f aca="false">IF(L326="","",IF(ABS(L326)&lt;=1.96*O326,"Yes","No"))</f>
        <v>Yes</v>
      </c>
      <c r="T326" s="54" t="n">
        <f aca="false">IF(D326="","",ROUND(SQRT(((D326+G326)*O326/100)^2+(J326*(D326+G326)*0.08345)^2),0))</f>
        <v>61</v>
      </c>
      <c r="U326" s="32"/>
    </row>
    <row r="327" customFormat="false" ht="15" hidden="false" customHeight="false" outlineLevel="0" collapsed="false">
      <c r="A327" s="32" t="s">
        <v>386</v>
      </c>
      <c r="B327" s="32" t="s">
        <v>512</v>
      </c>
      <c r="C327" s="32" t="s">
        <v>514</v>
      </c>
      <c r="D327" s="54" t="n">
        <v>586</v>
      </c>
      <c r="E327" s="54" t="n">
        <v>518</v>
      </c>
      <c r="F327" s="65" t="n">
        <f aca="false">IF(E327="","",D327-E327)</f>
        <v>68</v>
      </c>
      <c r="G327" s="54" t="n">
        <v>559</v>
      </c>
      <c r="H327" s="54" t="n">
        <v>622</v>
      </c>
      <c r="I327" s="65" t="n">
        <f aca="false">IF(H327="","",G327-H327)</f>
        <v>-63</v>
      </c>
      <c r="J327" s="55" t="n">
        <f aca="false">IF(OR(D327="",D327+G327=0),"",D327/(D327+G327))</f>
        <v>0.511790393013101</v>
      </c>
      <c r="K327" s="55" t="n">
        <f aca="false">IF(E327="","",E327/(E327+H327))</f>
        <v>0.454385964912281</v>
      </c>
      <c r="L327" s="66" t="n">
        <f aca="false">IF(OR(K327="",J327=""),"",(J327-K327)*100)</f>
        <v>5.74044281008198</v>
      </c>
      <c r="M327" s="36" t="n">
        <v>2.67524098781084</v>
      </c>
      <c r="N327" s="36" t="n">
        <v>0.964657942676335</v>
      </c>
      <c r="O327" s="36" t="n">
        <f aca="false">SQRT(M327^2+N327^2)</f>
        <v>2.84384937878778</v>
      </c>
      <c r="P327" s="55" t="n">
        <f aca="false">IF(J327="","",MAX(0,J327-1.96*O327/100))</f>
        <v>0.45605094518886</v>
      </c>
      <c r="Q327" s="55" t="n">
        <f aca="false">IF(J327="","",MIN(1,J327+1.96*O327/100))</f>
        <v>0.567529840837341</v>
      </c>
      <c r="R327" s="32" t="str">
        <f aca="false">IF(L327="","",IF(ABS(L327)&lt;=O327,"Yes","No"))</f>
        <v>No</v>
      </c>
      <c r="S327" s="32" t="str">
        <f aca="false">IF(L327="","",IF(ABS(L327)&lt;=1.96*O327,"Yes","No"))</f>
        <v>No</v>
      </c>
      <c r="T327" s="54" t="n">
        <f aca="false">IF(D327="","",ROUND(SQRT(((D327+G327)*O327/100)^2+(J327*(D327+G327)*0.09175)^2),0))</f>
        <v>63</v>
      </c>
      <c r="U327" s="32"/>
    </row>
    <row r="328" customFormat="false" ht="15" hidden="false" customHeight="false" outlineLevel="0" collapsed="false">
      <c r="A328" s="32" t="s">
        <v>386</v>
      </c>
      <c r="B328" s="32" t="s">
        <v>512</v>
      </c>
      <c r="C328" s="32" t="s">
        <v>515</v>
      </c>
      <c r="D328" s="54" t="n">
        <v>1137</v>
      </c>
      <c r="E328" s="54" t="n">
        <v>1003</v>
      </c>
      <c r="F328" s="65" t="n">
        <f aca="false">IF(E328="","",D328-E328)</f>
        <v>134</v>
      </c>
      <c r="G328" s="54" t="n">
        <v>1112</v>
      </c>
      <c r="H328" s="54" t="n">
        <v>1306</v>
      </c>
      <c r="I328" s="65" t="n">
        <f aca="false">IF(H328="","",G328-H328)</f>
        <v>-194</v>
      </c>
      <c r="J328" s="55" t="n">
        <f aca="false">IF(OR(D328="",D328+G328=0),"",D328/(D328+G328))</f>
        <v>0.50555802578924</v>
      </c>
      <c r="K328" s="55" t="n">
        <f aca="false">IF(E328="","",E328/(E328+H328))</f>
        <v>0.434387180597661</v>
      </c>
      <c r="L328" s="66" t="n">
        <f aca="false">IF(OR(K328="",J328=""),"",(J328-K328)*100)</f>
        <v>7.11708451915784</v>
      </c>
      <c r="M328" s="36" t="n">
        <v>2.38128379760647</v>
      </c>
      <c r="N328" s="36" t="n">
        <v>0.964657942676335</v>
      </c>
      <c r="O328" s="36" t="n">
        <f aca="false">SQRT(M328^2+N328^2)</f>
        <v>2.56925620970576</v>
      </c>
      <c r="P328" s="55" t="n">
        <f aca="false">IF(J328="","",MAX(0,J328-1.96*O328/100))</f>
        <v>0.455200604079007</v>
      </c>
      <c r="Q328" s="55" t="n">
        <f aca="false">IF(J328="","",MIN(1,J328+1.96*O328/100))</f>
        <v>0.555915447499473</v>
      </c>
      <c r="R328" s="32" t="str">
        <f aca="false">IF(L328="","",IF(ABS(L328)&lt;=O328,"Yes","No"))</f>
        <v>No</v>
      </c>
      <c r="S328" s="32" t="str">
        <f aca="false">IF(L328="","",IF(ABS(L328)&lt;=1.96*O328,"Yes","No"))</f>
        <v>No</v>
      </c>
      <c r="T328" s="54" t="n">
        <f aca="false">IF(D328="","",ROUND(SQRT(((D328+G328)*O328/100)^2+(J328*(D328+G328)*0.08345)^2),0))</f>
        <v>111</v>
      </c>
      <c r="U328" s="32"/>
    </row>
    <row r="329" customFormat="false" ht="15" hidden="false" customHeight="false" outlineLevel="0" collapsed="false">
      <c r="A329" s="32" t="s">
        <v>386</v>
      </c>
      <c r="B329" s="32" t="s">
        <v>512</v>
      </c>
      <c r="C329" s="32" t="s">
        <v>516</v>
      </c>
      <c r="D329" s="54" t="n">
        <v>272</v>
      </c>
      <c r="E329" s="54" t="n">
        <v>252</v>
      </c>
      <c r="F329" s="65" t="n">
        <f aca="false">IF(E329="","",D329-E329)</f>
        <v>20</v>
      </c>
      <c r="G329" s="54" t="n">
        <v>278</v>
      </c>
      <c r="H329" s="54" t="n">
        <v>304</v>
      </c>
      <c r="I329" s="65" t="n">
        <f aca="false">IF(H329="","",G329-H329)</f>
        <v>-26</v>
      </c>
      <c r="J329" s="55" t="n">
        <f aca="false">IF(OR(D329="",D329+G329=0),"",D329/(D329+G329))</f>
        <v>0.494545454545455</v>
      </c>
      <c r="K329" s="55" t="n">
        <f aca="false">IF(E329="","",E329/(E329+H329))</f>
        <v>0.453237410071942</v>
      </c>
      <c r="L329" s="66" t="n">
        <f aca="false">IF(OR(K329="",J329=""),"",(J329-K329)*100)</f>
        <v>4.13080444735121</v>
      </c>
      <c r="M329" s="36" t="n">
        <v>4.05128548979369</v>
      </c>
      <c r="N329" s="36" t="n">
        <v>0.964657942676335</v>
      </c>
      <c r="O329" s="36" t="n">
        <f aca="false">SQRT(M329^2+N329^2)</f>
        <v>4.16455028378592</v>
      </c>
      <c r="P329" s="55" t="n">
        <f aca="false">IF(J329="","",MAX(0,J329-1.96*O329/100))</f>
        <v>0.412920268983251</v>
      </c>
      <c r="Q329" s="55" t="n">
        <f aca="false">IF(J329="","",MIN(1,J329+1.96*O329/100))</f>
        <v>0.576170640107659</v>
      </c>
      <c r="R329" s="32" t="str">
        <f aca="false">IF(L329="","",IF(ABS(L329)&lt;=O329,"Yes","No"))</f>
        <v>Yes</v>
      </c>
      <c r="S329" s="32" t="str">
        <f aca="false">IF(L329="","",IF(ABS(L329)&lt;=1.96*O329,"Yes","No"))</f>
        <v>Yes</v>
      </c>
      <c r="T329" s="54" t="n">
        <f aca="false">IF(D329="","",ROUND(SQRT(((D329+G329)*O329/100)^2+(J329*(D329+G329)*0.15591)^2),0))</f>
        <v>48</v>
      </c>
      <c r="U329" s="32"/>
    </row>
    <row r="330" customFormat="false" ht="15" hidden="false" customHeight="false" outlineLevel="0" collapsed="false">
      <c r="A330" s="32" t="s">
        <v>386</v>
      </c>
      <c r="B330" s="32" t="s">
        <v>517</v>
      </c>
      <c r="C330" s="32" t="s">
        <v>518</v>
      </c>
      <c r="D330" s="54" t="n">
        <v>677</v>
      </c>
      <c r="E330" s="54" t="n">
        <v>632</v>
      </c>
      <c r="F330" s="65" t="n">
        <f aca="false">IF(E330="","",D330-E330)</f>
        <v>45</v>
      </c>
      <c r="G330" s="54" t="n">
        <v>609</v>
      </c>
      <c r="H330" s="54" t="n">
        <v>698</v>
      </c>
      <c r="I330" s="65" t="n">
        <f aca="false">IF(H330="","",G330-H330)</f>
        <v>-89</v>
      </c>
      <c r="J330" s="55" t="n">
        <f aca="false">IF(OR(D330="",D330+G330=0),"",D330/(D330+G330))</f>
        <v>0.526438569206843</v>
      </c>
      <c r="K330" s="55" t="n">
        <f aca="false">IF(E330="","",E330/(E330+H330))</f>
        <v>0.475187969924812</v>
      </c>
      <c r="L330" s="66" t="n">
        <f aca="false">IF(OR(K330="",J330=""),"",(J330-K330)*100)</f>
        <v>5.12505992820309</v>
      </c>
      <c r="M330" s="36" t="n">
        <v>2.38128379760647</v>
      </c>
      <c r="N330" s="36" t="n">
        <v>0.964657942676335</v>
      </c>
      <c r="O330" s="36" t="n">
        <f aca="false">SQRT(M330^2+N330^2)</f>
        <v>2.56925620970576</v>
      </c>
      <c r="P330" s="55" t="n">
        <f aca="false">IF(J330="","",MAX(0,J330-1.96*O330/100))</f>
        <v>0.47608114749661</v>
      </c>
      <c r="Q330" s="55" t="n">
        <f aca="false">IF(J330="","",MIN(1,J330+1.96*O330/100))</f>
        <v>0.576795990917076</v>
      </c>
      <c r="R330" s="32" t="str">
        <f aca="false">IF(L330="","",IF(ABS(L330)&lt;=O330,"Yes","No"))</f>
        <v>No</v>
      </c>
      <c r="S330" s="32" t="str">
        <f aca="false">IF(L330="","",IF(ABS(L330)&lt;=1.96*O330,"Yes","No"))</f>
        <v>No</v>
      </c>
      <c r="T330" s="54" t="n">
        <f aca="false">IF(D330="","",ROUND(SQRT(((D330+G330)*O330/100)^2+(J330*(D330+G330)*0.08345)^2),0))</f>
        <v>65</v>
      </c>
      <c r="U330" s="32"/>
    </row>
    <row r="331" customFormat="false" ht="15" hidden="false" customHeight="false" outlineLevel="0" collapsed="false">
      <c r="A331" s="32" t="s">
        <v>386</v>
      </c>
      <c r="B331" s="32" t="s">
        <v>517</v>
      </c>
      <c r="C331" s="32" t="s">
        <v>519</v>
      </c>
      <c r="D331" s="54" t="n">
        <v>568</v>
      </c>
      <c r="E331" s="54"/>
      <c r="F331" s="65" t="str">
        <f aca="false">IF(E331="","",D331-E331)</f>
        <v/>
      </c>
      <c r="G331" s="54" t="n">
        <v>450</v>
      </c>
      <c r="H331" s="54"/>
      <c r="I331" s="65" t="str">
        <f aca="false">IF(H331="","",G331-H331)</f>
        <v/>
      </c>
      <c r="J331" s="55" t="n">
        <f aca="false">IF(OR(D331="",D331+G331=0),"",D331/(D331+G331))</f>
        <v>0.557956777996071</v>
      </c>
      <c r="K331" s="55" t="str">
        <f aca="false">IF(E331="","",E331/(E331+H331))</f>
        <v/>
      </c>
      <c r="L331" s="66" t="str">
        <f aca="false">IF(OR(K331="",J331=""),"",(J331-K331)*100)</f>
        <v/>
      </c>
      <c r="M331" s="36" t="n">
        <v>2.67524098781084</v>
      </c>
      <c r="N331" s="36" t="n">
        <v>0.964657942676335</v>
      </c>
      <c r="O331" s="36" t="n">
        <f aca="false">SQRT(M331^2+N331^2)</f>
        <v>2.84384937878778</v>
      </c>
      <c r="P331" s="55" t="n">
        <f aca="false">IF(J331="","",MAX(0,J331-1.96*O331/100))</f>
        <v>0.50221733017183</v>
      </c>
      <c r="Q331" s="55" t="n">
        <f aca="false">IF(J331="","",MIN(1,J331+1.96*O331/100))</f>
        <v>0.613696225820311</v>
      </c>
      <c r="R331" s="32" t="str">
        <f aca="false">IF(L331="","",IF(ABS(L331)&lt;=O331,"Yes","No"))</f>
        <v/>
      </c>
      <c r="S331" s="32" t="str">
        <f aca="false">IF(L331="","",IF(ABS(L331)&lt;=1.96*O331,"Yes","No"))</f>
        <v/>
      </c>
      <c r="T331" s="54" t="n">
        <f aca="false">IF(D331="","",ROUND(SQRT(((D331+G331)*O331/100)^2+(J331*(D331+G331)*0.09175)^2),0))</f>
        <v>60</v>
      </c>
      <c r="U331" s="32" t="s">
        <v>748</v>
      </c>
    </row>
    <row r="332" customFormat="false" ht="15" hidden="false" customHeight="false" outlineLevel="0" collapsed="false">
      <c r="A332" s="32" t="s">
        <v>386</v>
      </c>
      <c r="B332" s="32" t="s">
        <v>517</v>
      </c>
      <c r="C332" s="32" t="s">
        <v>520</v>
      </c>
      <c r="D332" s="54" t="n">
        <v>814</v>
      </c>
      <c r="E332" s="54"/>
      <c r="F332" s="65" t="str">
        <f aca="false">IF(E332="","",D332-E332)</f>
        <v/>
      </c>
      <c r="G332" s="54" t="n">
        <v>688</v>
      </c>
      <c r="H332" s="54"/>
      <c r="I332" s="65" t="str">
        <f aca="false">IF(H332="","",G332-H332)</f>
        <v/>
      </c>
      <c r="J332" s="55" t="n">
        <f aca="false">IF(OR(D332="",D332+G332=0),"",D332/(D332+G332))</f>
        <v>0.541944074567244</v>
      </c>
      <c r="K332" s="55" t="str">
        <f aca="false">IF(E332="","",E332/(E332+H332))</f>
        <v/>
      </c>
      <c r="L332" s="66" t="str">
        <f aca="false">IF(OR(K332="",J332=""),"",(J332-K332)*100)</f>
        <v/>
      </c>
      <c r="M332" s="36" t="n">
        <v>2.38128379760647</v>
      </c>
      <c r="N332" s="36" t="n">
        <v>0.964657942676335</v>
      </c>
      <c r="O332" s="36" t="n">
        <f aca="false">SQRT(M332^2+N332^2)</f>
        <v>2.56925620970576</v>
      </c>
      <c r="P332" s="55" t="n">
        <f aca="false">IF(J332="","",MAX(0,J332-1.96*O332/100))</f>
        <v>0.491586652857011</v>
      </c>
      <c r="Q332" s="55" t="n">
        <f aca="false">IF(J332="","",MIN(1,J332+1.96*O332/100))</f>
        <v>0.592301496277477</v>
      </c>
      <c r="R332" s="32" t="str">
        <f aca="false">IF(L332="","",IF(ABS(L332)&lt;=O332,"Yes","No"))</f>
        <v/>
      </c>
      <c r="S332" s="32" t="str">
        <f aca="false">IF(L332="","",IF(ABS(L332)&lt;=1.96*O332,"Yes","No"))</f>
        <v/>
      </c>
      <c r="T332" s="54" t="n">
        <f aca="false">IF(D332="","",ROUND(SQRT(((D332+G332)*O332/100)^2+(J332*(D332+G332)*0.08345)^2),0))</f>
        <v>78</v>
      </c>
      <c r="U332" s="32" t="s">
        <v>748</v>
      </c>
    </row>
    <row r="333" customFormat="false" ht="15" hidden="false" customHeight="false" outlineLevel="0" collapsed="false">
      <c r="A333" s="32" t="s">
        <v>386</v>
      </c>
      <c r="B333" s="32" t="s">
        <v>517</v>
      </c>
      <c r="C333" s="32" t="s">
        <v>521</v>
      </c>
      <c r="D333" s="54" t="n">
        <v>767</v>
      </c>
      <c r="E333" s="54" t="n">
        <v>744</v>
      </c>
      <c r="F333" s="65" t="n">
        <f aca="false">IF(E333="","",D333-E333)</f>
        <v>23</v>
      </c>
      <c r="G333" s="54" t="n">
        <v>705</v>
      </c>
      <c r="H333" s="54" t="n">
        <v>753</v>
      </c>
      <c r="I333" s="65" t="n">
        <f aca="false">IF(H333="","",G333-H333)</f>
        <v>-48</v>
      </c>
      <c r="J333" s="55" t="n">
        <f aca="false">IF(OR(D333="",D333+G333=0),"",D333/(D333+G333))</f>
        <v>0.521059782608696</v>
      </c>
      <c r="K333" s="55" t="n">
        <f aca="false">IF(E333="","",E333/(E333+H333))</f>
        <v>0.496993987975952</v>
      </c>
      <c r="L333" s="66" t="n">
        <f aca="false">IF(OR(K333="",J333=""),"",(J333-K333)*100)</f>
        <v>2.40657946327438</v>
      </c>
      <c r="M333" s="36" t="n">
        <v>2.38128379760647</v>
      </c>
      <c r="N333" s="36" t="n">
        <v>0.964657942676335</v>
      </c>
      <c r="O333" s="36" t="n">
        <f aca="false">SQRT(M333^2+N333^2)</f>
        <v>2.56925620970576</v>
      </c>
      <c r="P333" s="55" t="n">
        <f aca="false">IF(J333="","",MAX(0,J333-1.96*O333/100))</f>
        <v>0.470702360898463</v>
      </c>
      <c r="Q333" s="55" t="n">
        <f aca="false">IF(J333="","",MIN(1,J333+1.96*O333/100))</f>
        <v>0.571417204318929</v>
      </c>
      <c r="R333" s="32" t="str">
        <f aca="false">IF(L333="","",IF(ABS(L333)&lt;=O333,"Yes","No"))</f>
        <v>Yes</v>
      </c>
      <c r="S333" s="32" t="str">
        <f aca="false">IF(L333="","",IF(ABS(L333)&lt;=1.96*O333,"Yes","No"))</f>
        <v>Yes</v>
      </c>
      <c r="T333" s="54" t="n">
        <f aca="false">IF(D333="","",ROUND(SQRT(((D333+G333)*O333/100)^2+(J333*(D333+G333)*0.08345)^2),0))</f>
        <v>74</v>
      </c>
      <c r="U333" s="32"/>
    </row>
    <row r="334" customFormat="false" ht="15" hidden="false" customHeight="false" outlineLevel="0" collapsed="false">
      <c r="A334" s="32" t="s">
        <v>386</v>
      </c>
      <c r="B334" s="32" t="s">
        <v>517</v>
      </c>
      <c r="C334" s="32" t="s">
        <v>522</v>
      </c>
      <c r="D334" s="54" t="n">
        <v>1243</v>
      </c>
      <c r="E334" s="54" t="n">
        <v>1109</v>
      </c>
      <c r="F334" s="65" t="n">
        <f aca="false">IF(E334="","",D334-E334)</f>
        <v>134</v>
      </c>
      <c r="G334" s="54" t="n">
        <v>1186</v>
      </c>
      <c r="H334" s="54" t="n">
        <v>1280</v>
      </c>
      <c r="I334" s="65" t="n">
        <f aca="false">IF(H334="","",G334-H334)</f>
        <v>-94</v>
      </c>
      <c r="J334" s="55" t="n">
        <f aca="false">IF(OR(D334="",D334+G334=0),"",D334/(D334+G334))</f>
        <v>0.511733223548786</v>
      </c>
      <c r="K334" s="55" t="n">
        <f aca="false">IF(E334="","",E334/(E334+H334))</f>
        <v>0.464210966931771</v>
      </c>
      <c r="L334" s="66" t="n">
        <f aca="false">IF(OR(K334="",J334=""),"",(J334-K334)*100)</f>
        <v>4.75222566170149</v>
      </c>
      <c r="M334" s="36" t="n">
        <v>2.38128379760647</v>
      </c>
      <c r="N334" s="36" t="n">
        <v>0.964657942676335</v>
      </c>
      <c r="O334" s="36" t="n">
        <f aca="false">SQRT(M334^2+N334^2)</f>
        <v>2.56925620970576</v>
      </c>
      <c r="P334" s="55" t="n">
        <f aca="false">IF(J334="","",MAX(0,J334-1.96*O334/100))</f>
        <v>0.461375801838553</v>
      </c>
      <c r="Q334" s="55" t="n">
        <f aca="false">IF(J334="","",MIN(1,J334+1.96*O334/100))</f>
        <v>0.562090645259018</v>
      </c>
      <c r="R334" s="32" t="str">
        <f aca="false">IF(L334="","",IF(ABS(L334)&lt;=O334,"Yes","No"))</f>
        <v>No</v>
      </c>
      <c r="S334" s="32" t="str">
        <f aca="false">IF(L334="","",IF(ABS(L334)&lt;=1.96*O334,"Yes","No"))</f>
        <v>Yes</v>
      </c>
      <c r="T334" s="54" t="n">
        <f aca="false">IF(D334="","",ROUND(SQRT(((D334+G334)*O334/100)^2+(J334*(D334+G334)*0.08345)^2),0))</f>
        <v>121</v>
      </c>
      <c r="U334" s="32"/>
    </row>
    <row r="335" customFormat="false" ht="15" hidden="false" customHeight="false" outlineLevel="0" collapsed="false">
      <c r="A335" s="32" t="s">
        <v>386</v>
      </c>
      <c r="B335" s="32" t="s">
        <v>517</v>
      </c>
      <c r="C335" s="32" t="s">
        <v>523</v>
      </c>
      <c r="D335" s="54" t="n">
        <v>779</v>
      </c>
      <c r="E335" s="54" t="n">
        <v>739</v>
      </c>
      <c r="F335" s="65" t="n">
        <f aca="false">IF(E335="","",D335-E335)</f>
        <v>40</v>
      </c>
      <c r="G335" s="54" t="n">
        <v>757</v>
      </c>
      <c r="H335" s="54" t="n">
        <v>808</v>
      </c>
      <c r="I335" s="65" t="n">
        <f aca="false">IF(H335="","",G335-H335)</f>
        <v>-51</v>
      </c>
      <c r="J335" s="55" t="n">
        <f aca="false">IF(OR(D335="",D335+G335=0),"",D335/(D335+G335))</f>
        <v>0.507161458333333</v>
      </c>
      <c r="K335" s="55" t="n">
        <f aca="false">IF(E335="","",E335/(E335+H335))</f>
        <v>0.477698771816419</v>
      </c>
      <c r="L335" s="66" t="n">
        <f aca="false">IF(OR(K335="",J335=""),"",(J335-K335)*100)</f>
        <v>2.94626865169145</v>
      </c>
      <c r="M335" s="36" t="n">
        <v>2.38128379760647</v>
      </c>
      <c r="N335" s="36" t="n">
        <v>0.964657942676335</v>
      </c>
      <c r="O335" s="36" t="n">
        <f aca="false">SQRT(M335^2+N335^2)</f>
        <v>2.56925620970576</v>
      </c>
      <c r="P335" s="55" t="n">
        <f aca="false">IF(J335="","",MAX(0,J335-1.96*O335/100))</f>
        <v>0.4568040366231</v>
      </c>
      <c r="Q335" s="55" t="n">
        <f aca="false">IF(J335="","",MIN(1,J335+1.96*O335/100))</f>
        <v>0.557518880043566</v>
      </c>
      <c r="R335" s="32" t="str">
        <f aca="false">IF(L335="","",IF(ABS(L335)&lt;=O335,"Yes","No"))</f>
        <v>No</v>
      </c>
      <c r="S335" s="32" t="str">
        <f aca="false">IF(L335="","",IF(ABS(L335)&lt;=1.96*O335,"Yes","No"))</f>
        <v>Yes</v>
      </c>
      <c r="T335" s="54" t="n">
        <f aca="false">IF(D335="","",ROUND(SQRT(((D335+G335)*O335/100)^2+(J335*(D335+G335)*0.08345)^2),0))</f>
        <v>76</v>
      </c>
      <c r="U335" s="32"/>
    </row>
    <row r="336" customFormat="false" ht="15" hidden="false" customHeight="false" outlineLevel="0" collapsed="false">
      <c r="A336" s="32" t="s">
        <v>386</v>
      </c>
      <c r="B336" s="32" t="s">
        <v>517</v>
      </c>
      <c r="C336" s="32" t="s">
        <v>524</v>
      </c>
      <c r="D336" s="54" t="n">
        <v>753</v>
      </c>
      <c r="E336" s="54"/>
      <c r="F336" s="65" t="str">
        <f aca="false">IF(E336="","",D336-E336)</f>
        <v/>
      </c>
      <c r="G336" s="54" t="n">
        <v>595</v>
      </c>
      <c r="H336" s="54"/>
      <c r="I336" s="65" t="str">
        <f aca="false">IF(H336="","",G336-H336)</f>
        <v/>
      </c>
      <c r="J336" s="55" t="n">
        <f aca="false">IF(OR(D336="",D336+G336=0),"",D336/(D336+G336))</f>
        <v>0.558605341246291</v>
      </c>
      <c r="K336" s="55" t="str">
        <f aca="false">IF(E336="","",E336/(E336+H336))</f>
        <v/>
      </c>
      <c r="L336" s="66" t="str">
        <f aca="false">IF(OR(K336="",J336=""),"",(J336-K336)*100)</f>
        <v/>
      </c>
      <c r="M336" s="36" t="n">
        <v>2.38128379760647</v>
      </c>
      <c r="N336" s="36" t="n">
        <v>0.964657942676335</v>
      </c>
      <c r="O336" s="36" t="n">
        <f aca="false">SQRT(M336^2+N336^2)</f>
        <v>2.56925620970576</v>
      </c>
      <c r="P336" s="55" t="n">
        <f aca="false">IF(J336="","",MAX(0,J336-1.96*O336/100))</f>
        <v>0.508247919536058</v>
      </c>
      <c r="Q336" s="55" t="n">
        <f aca="false">IF(J336="","",MIN(1,J336+1.96*O336/100))</f>
        <v>0.608962762956524</v>
      </c>
      <c r="R336" s="32" t="str">
        <f aca="false">IF(L336="","",IF(ABS(L336)&lt;=O336,"Yes","No"))</f>
        <v/>
      </c>
      <c r="S336" s="32" t="str">
        <f aca="false">IF(L336="","",IF(ABS(L336)&lt;=1.96*O336,"Yes","No"))</f>
        <v/>
      </c>
      <c r="T336" s="54" t="n">
        <f aca="false">IF(D336="","",ROUND(SQRT(((D336+G336)*O336/100)^2+(J336*(D336+G336)*0.08345)^2),0))</f>
        <v>72</v>
      </c>
      <c r="U336" s="32" t="s">
        <v>748</v>
      </c>
    </row>
    <row r="337" customFormat="false" ht="15" hidden="false" customHeight="false" outlineLevel="0" collapsed="false">
      <c r="A337" s="32" t="s">
        <v>386</v>
      </c>
      <c r="B337" s="32" t="s">
        <v>517</v>
      </c>
      <c r="C337" s="32" t="s">
        <v>525</v>
      </c>
      <c r="D337" s="54" t="n">
        <v>718</v>
      </c>
      <c r="E337" s="54"/>
      <c r="F337" s="65" t="str">
        <f aca="false">IF(E337="","",D337-E337)</f>
        <v/>
      </c>
      <c r="G337" s="54" t="n">
        <v>604</v>
      </c>
      <c r="H337" s="54"/>
      <c r="I337" s="65" t="str">
        <f aca="false">IF(H337="","",G337-H337)</f>
        <v/>
      </c>
      <c r="J337" s="55" t="n">
        <f aca="false">IF(OR(D337="",D337+G337=0),"",D337/(D337+G337))</f>
        <v>0.543116490166415</v>
      </c>
      <c r="K337" s="55" t="str">
        <f aca="false">IF(E337="","",E337/(E337+H337))</f>
        <v/>
      </c>
      <c r="L337" s="66" t="str">
        <f aca="false">IF(OR(K337="",J337=""),"",(J337-K337)*100)</f>
        <v/>
      </c>
      <c r="M337" s="36" t="n">
        <v>2.38128379760647</v>
      </c>
      <c r="N337" s="36" t="n">
        <v>0.964657942676335</v>
      </c>
      <c r="O337" s="36" t="n">
        <f aca="false">SQRT(M337^2+N337^2)</f>
        <v>2.56925620970576</v>
      </c>
      <c r="P337" s="55" t="n">
        <f aca="false">IF(J337="","",MAX(0,J337-1.96*O337/100))</f>
        <v>0.492759068456182</v>
      </c>
      <c r="Q337" s="55" t="n">
        <f aca="false">IF(J337="","",MIN(1,J337+1.96*O337/100))</f>
        <v>0.593473911876647</v>
      </c>
      <c r="R337" s="32" t="str">
        <f aca="false">IF(L337="","",IF(ABS(L337)&lt;=O337,"Yes","No"))</f>
        <v/>
      </c>
      <c r="S337" s="32" t="str">
        <f aca="false">IF(L337="","",IF(ABS(L337)&lt;=1.96*O337,"Yes","No"))</f>
        <v/>
      </c>
      <c r="T337" s="54" t="n">
        <f aca="false">IF(D337="","",ROUND(SQRT(((D337+G337)*O337/100)^2+(J337*(D337+G337)*0.08345)^2),0))</f>
        <v>69</v>
      </c>
      <c r="U337" s="32" t="s">
        <v>748</v>
      </c>
    </row>
    <row r="338" customFormat="false" ht="15" hidden="false" customHeight="false" outlineLevel="0" collapsed="false">
      <c r="A338" s="32" t="s">
        <v>386</v>
      </c>
      <c r="B338" s="32" t="s">
        <v>517</v>
      </c>
      <c r="C338" s="32" t="s">
        <v>526</v>
      </c>
      <c r="D338" s="54" t="n">
        <v>363</v>
      </c>
      <c r="E338" s="54"/>
      <c r="F338" s="65" t="str">
        <f aca="false">IF(E338="","",D338-E338)</f>
        <v/>
      </c>
      <c r="G338" s="54" t="n">
        <v>310</v>
      </c>
      <c r="H338" s="54"/>
      <c r="I338" s="65" t="str">
        <f aca="false">IF(H338="","",G338-H338)</f>
        <v/>
      </c>
      <c r="J338" s="55" t="n">
        <f aca="false">IF(OR(D338="",D338+G338=0),"",D338/(D338+G338))</f>
        <v>0.539375928677563</v>
      </c>
      <c r="K338" s="55" t="str">
        <f aca="false">IF(E338="","",E338/(E338+H338))</f>
        <v/>
      </c>
      <c r="L338" s="66" t="str">
        <f aca="false">IF(OR(K338="",J338=""),"",(J338-K338)*100)</f>
        <v/>
      </c>
      <c r="M338" s="36" t="n">
        <v>4.05128548979369</v>
      </c>
      <c r="N338" s="36" t="n">
        <v>0.964657942676335</v>
      </c>
      <c r="O338" s="36" t="n">
        <f aca="false">SQRT(M338^2+N338^2)</f>
        <v>4.16455028378592</v>
      </c>
      <c r="P338" s="55" t="n">
        <f aca="false">IF(J338="","",MAX(0,J338-1.96*O338/100))</f>
        <v>0.457750743115359</v>
      </c>
      <c r="Q338" s="55" t="n">
        <f aca="false">IF(J338="","",MIN(1,J338+1.96*O338/100))</f>
        <v>0.621001114239767</v>
      </c>
      <c r="R338" s="32" t="str">
        <f aca="false">IF(L338="","",IF(ABS(L338)&lt;=O338,"Yes","No"))</f>
        <v/>
      </c>
      <c r="S338" s="32" t="str">
        <f aca="false">IF(L338="","",IF(ABS(L338)&lt;=1.96*O338,"Yes","No"))</f>
        <v/>
      </c>
      <c r="T338" s="54" t="n">
        <f aca="false">IF(D338="","",ROUND(SQRT(((D338+G338)*O338/100)^2+(J338*(D338+G338)*0.15591)^2),0))</f>
        <v>63</v>
      </c>
      <c r="U338" s="32" t="s">
        <v>748</v>
      </c>
    </row>
    <row r="339" customFormat="false" ht="15" hidden="false" customHeight="false" outlineLevel="0" collapsed="false">
      <c r="A339" s="32" t="s">
        <v>386</v>
      </c>
      <c r="B339" s="32" t="s">
        <v>527</v>
      </c>
      <c r="C339" s="32" t="s">
        <v>528</v>
      </c>
      <c r="D339" s="54" t="n">
        <v>117</v>
      </c>
      <c r="E339" s="54" t="n">
        <v>92</v>
      </c>
      <c r="F339" s="65" t="n">
        <f aca="false">IF(E339="","",D339-E339)</f>
        <v>25</v>
      </c>
      <c r="G339" s="54" t="n">
        <v>163</v>
      </c>
      <c r="H339" s="54" t="n">
        <v>174</v>
      </c>
      <c r="I339" s="65" t="n">
        <f aca="false">IF(H339="","",G339-H339)</f>
        <v>-11</v>
      </c>
      <c r="J339" s="55" t="n">
        <f aca="false">IF(OR(D339="",D339+G339=0),"",D339/(D339+G339))</f>
        <v>0.417857142857143</v>
      </c>
      <c r="K339" s="55" t="n">
        <f aca="false">IF(E339="","",E339/(E339+H339))</f>
        <v>0.345864661654135</v>
      </c>
      <c r="L339" s="66" t="n">
        <f aca="false">IF(OR(K339="",J339=""),"",(J339-K339)*100)</f>
        <v>7.19924812030076</v>
      </c>
      <c r="M339" s="36" t="n">
        <v>4.05128548979369</v>
      </c>
      <c r="N339" s="36" t="n">
        <v>0.964657942676335</v>
      </c>
      <c r="O339" s="36" t="n">
        <f aca="false">SQRT(M339^2+N339^2)</f>
        <v>4.16455028378592</v>
      </c>
      <c r="P339" s="55" t="n">
        <f aca="false">IF(J339="","",MAX(0,J339-1.96*O339/100))</f>
        <v>0.336231957294939</v>
      </c>
      <c r="Q339" s="55" t="n">
        <f aca="false">IF(J339="","",MIN(1,J339+1.96*O339/100))</f>
        <v>0.499482328419347</v>
      </c>
      <c r="R339" s="32" t="str">
        <f aca="false">IF(L339="","",IF(ABS(L339)&lt;=O339,"Yes","No"))</f>
        <v>No</v>
      </c>
      <c r="S339" s="32" t="str">
        <f aca="false">IF(L339="","",IF(ABS(L339)&lt;=1.96*O339,"Yes","No"))</f>
        <v>Yes</v>
      </c>
      <c r="T339" s="54" t="n">
        <f aca="false">IF(D339="","",ROUND(SQRT(((D339+G339)*O339/100)^2+(J339*(D339+G339)*0.15591)^2),0))</f>
        <v>22</v>
      </c>
      <c r="U339" s="32"/>
    </row>
    <row r="340" customFormat="false" ht="15" hidden="false" customHeight="false" outlineLevel="0" collapsed="false">
      <c r="A340" s="32" t="s">
        <v>386</v>
      </c>
      <c r="B340" s="32" t="s">
        <v>527</v>
      </c>
      <c r="C340" s="32" t="s">
        <v>529</v>
      </c>
      <c r="D340" s="54" t="n">
        <v>259</v>
      </c>
      <c r="E340" s="54" t="n">
        <v>244</v>
      </c>
      <c r="F340" s="65" t="n">
        <f aca="false">IF(E340="","",D340-E340)</f>
        <v>15</v>
      </c>
      <c r="G340" s="54" t="n">
        <v>474</v>
      </c>
      <c r="H340" s="54" t="n">
        <v>464</v>
      </c>
      <c r="I340" s="65" t="n">
        <f aca="false">IF(H340="","",G340-H340)</f>
        <v>10</v>
      </c>
      <c r="J340" s="55" t="n">
        <f aca="false">IF(OR(D340="",D340+G340=0),"",D340/(D340+G340))</f>
        <v>0.353342428376535</v>
      </c>
      <c r="K340" s="55" t="n">
        <f aca="false">IF(E340="","",E340/(E340+H340))</f>
        <v>0.344632768361582</v>
      </c>
      <c r="L340" s="66" t="n">
        <f aca="false">IF(OR(K340="",J340=""),"",(J340-K340)*100)</f>
        <v>0.870966001495288</v>
      </c>
      <c r="M340" s="36" t="n">
        <v>4.05128548979369</v>
      </c>
      <c r="N340" s="36" t="n">
        <v>0.964657942676335</v>
      </c>
      <c r="O340" s="36" t="n">
        <f aca="false">SQRT(M340^2+N340^2)</f>
        <v>4.16455028378592</v>
      </c>
      <c r="P340" s="55" t="n">
        <f aca="false">IF(J340="","",MAX(0,J340-1.96*O340/100))</f>
        <v>0.271717242814331</v>
      </c>
      <c r="Q340" s="55" t="n">
        <f aca="false">IF(J340="","",MIN(1,J340+1.96*O340/100))</f>
        <v>0.434967613938739</v>
      </c>
      <c r="R340" s="32" t="str">
        <f aca="false">IF(L340="","",IF(ABS(L340)&lt;=O340,"Yes","No"))</f>
        <v>Yes</v>
      </c>
      <c r="S340" s="32" t="str">
        <f aca="false">IF(L340="","",IF(ABS(L340)&lt;=1.96*O340,"Yes","No"))</f>
        <v>Yes</v>
      </c>
      <c r="T340" s="54" t="n">
        <f aca="false">IF(D340="","",ROUND(SQRT(((D340+G340)*O340/100)^2+(J340*(D340+G340)*0.15591)^2),0))</f>
        <v>51</v>
      </c>
      <c r="U340" s="32"/>
    </row>
    <row r="341" customFormat="false" ht="15" hidden="false" customHeight="false" outlineLevel="0" collapsed="false">
      <c r="A341" s="32" t="s">
        <v>386</v>
      </c>
      <c r="B341" s="32" t="s">
        <v>527</v>
      </c>
      <c r="C341" s="32" t="s">
        <v>530</v>
      </c>
      <c r="D341" s="54" t="n">
        <v>223</v>
      </c>
      <c r="E341" s="54" t="n">
        <v>212</v>
      </c>
      <c r="F341" s="65" t="n">
        <f aca="false">IF(E341="","",D341-E341)</f>
        <v>11</v>
      </c>
      <c r="G341" s="54" t="n">
        <v>275</v>
      </c>
      <c r="H341" s="54" t="n">
        <v>277</v>
      </c>
      <c r="I341" s="65" t="n">
        <f aca="false">IF(H341="","",G341-H341)</f>
        <v>-2</v>
      </c>
      <c r="J341" s="55" t="n">
        <f aca="false">IF(OR(D341="",D341+G341=0),"",D341/(D341+G341))</f>
        <v>0.447791164658635</v>
      </c>
      <c r="K341" s="55" t="n">
        <f aca="false">IF(E341="","",E341/(E341+H341))</f>
        <v>0.433537832310838</v>
      </c>
      <c r="L341" s="66" t="n">
        <f aca="false">IF(OR(K341="",J341=""),"",(J341-K341)*100)</f>
        <v>1.42533323477961</v>
      </c>
      <c r="M341" s="36" t="n">
        <v>4.05128548979369</v>
      </c>
      <c r="N341" s="36" t="n">
        <v>0.964657942676335</v>
      </c>
      <c r="O341" s="36" t="n">
        <f aca="false">SQRT(M341^2+N341^2)</f>
        <v>4.16455028378592</v>
      </c>
      <c r="P341" s="55" t="n">
        <f aca="false">IF(J341="","",MAX(0,J341-1.96*O341/100))</f>
        <v>0.366165979096431</v>
      </c>
      <c r="Q341" s="55" t="n">
        <f aca="false">IF(J341="","",MIN(1,J341+1.96*O341/100))</f>
        <v>0.529416350220839</v>
      </c>
      <c r="R341" s="32" t="str">
        <f aca="false">IF(L341="","",IF(ABS(L341)&lt;=O341,"Yes","No"))</f>
        <v>Yes</v>
      </c>
      <c r="S341" s="32" t="str">
        <f aca="false">IF(L341="","",IF(ABS(L341)&lt;=1.96*O341,"Yes","No"))</f>
        <v>Yes</v>
      </c>
      <c r="T341" s="54" t="n">
        <f aca="false">IF(D341="","",ROUND(SQRT(((D341+G341)*O341/100)^2+(J341*(D341+G341)*0.15591)^2),0))</f>
        <v>40</v>
      </c>
      <c r="U341" s="32"/>
    </row>
    <row r="342" customFormat="false" ht="15" hidden="false" customHeight="false" outlineLevel="0" collapsed="false">
      <c r="A342" s="32" t="s">
        <v>386</v>
      </c>
      <c r="B342" s="32" t="s">
        <v>527</v>
      </c>
      <c r="C342" s="32" t="s">
        <v>531</v>
      </c>
      <c r="D342" s="54" t="n">
        <v>140</v>
      </c>
      <c r="E342" s="54" t="n">
        <v>130</v>
      </c>
      <c r="F342" s="65" t="n">
        <f aca="false">IF(E342="","",D342-E342)</f>
        <v>10</v>
      </c>
      <c r="G342" s="54" t="n">
        <v>156</v>
      </c>
      <c r="H342" s="54" t="n">
        <v>174</v>
      </c>
      <c r="I342" s="65" t="n">
        <f aca="false">IF(H342="","",G342-H342)</f>
        <v>-18</v>
      </c>
      <c r="J342" s="55" t="n">
        <f aca="false">IF(OR(D342="",D342+G342=0),"",D342/(D342+G342))</f>
        <v>0.472972972972973</v>
      </c>
      <c r="K342" s="55" t="n">
        <f aca="false">IF(E342="","",E342/(E342+H342))</f>
        <v>0.427631578947368</v>
      </c>
      <c r="L342" s="66" t="n">
        <f aca="false">IF(OR(K342="",J342=""),"",(J342-K342)*100)</f>
        <v>4.53413940256046</v>
      </c>
      <c r="M342" s="36" t="n">
        <v>4.05128548979369</v>
      </c>
      <c r="N342" s="36" t="n">
        <v>0.964657942676335</v>
      </c>
      <c r="O342" s="36" t="n">
        <f aca="false">SQRT(M342^2+N342^2)</f>
        <v>4.16455028378592</v>
      </c>
      <c r="P342" s="55" t="n">
        <f aca="false">IF(J342="","",MAX(0,J342-1.96*O342/100))</f>
        <v>0.391347787410769</v>
      </c>
      <c r="Q342" s="55" t="n">
        <f aca="false">IF(J342="","",MIN(1,J342+1.96*O342/100))</f>
        <v>0.554598158535177</v>
      </c>
      <c r="R342" s="32" t="str">
        <f aca="false">IF(L342="","",IF(ABS(L342)&lt;=O342,"Yes","No"))</f>
        <v>No</v>
      </c>
      <c r="S342" s="32" t="str">
        <f aca="false">IF(L342="","",IF(ABS(L342)&lt;=1.96*O342,"Yes","No"))</f>
        <v>Yes</v>
      </c>
      <c r="T342" s="54" t="n">
        <f aca="false">IF(D342="","",ROUND(SQRT(((D342+G342)*O342/100)^2+(J342*(D342+G342)*0.15591)^2),0))</f>
        <v>25</v>
      </c>
      <c r="U342" s="32"/>
    </row>
    <row r="343" customFormat="false" ht="15" hidden="false" customHeight="false" outlineLevel="0" collapsed="false">
      <c r="A343" s="32" t="s">
        <v>386</v>
      </c>
      <c r="B343" s="32" t="s">
        <v>532</v>
      </c>
      <c r="C343" s="32" t="s">
        <v>533</v>
      </c>
      <c r="D343" s="54" t="n">
        <v>462</v>
      </c>
      <c r="E343" s="54" t="n">
        <v>407</v>
      </c>
      <c r="F343" s="65" t="n">
        <f aca="false">IF(E343="","",D343-E343)</f>
        <v>55</v>
      </c>
      <c r="G343" s="54" t="n">
        <v>692</v>
      </c>
      <c r="H343" s="54" t="n">
        <v>759</v>
      </c>
      <c r="I343" s="65" t="n">
        <f aca="false">IF(H343="","",G343-H343)</f>
        <v>-67</v>
      </c>
      <c r="J343" s="55" t="n">
        <f aca="false">IF(OR(D343="",D343+G343=0),"",D343/(D343+G343))</f>
        <v>0.400346620450607</v>
      </c>
      <c r="K343" s="55" t="n">
        <f aca="false">IF(E343="","",E343/(E343+H343))</f>
        <v>0.349056603773585</v>
      </c>
      <c r="L343" s="66" t="n">
        <f aca="false">IF(OR(K343="",J343=""),"",(J343-K343)*100)</f>
        <v>5.12900166770217</v>
      </c>
      <c r="M343" s="36" t="n">
        <v>2.67524098781084</v>
      </c>
      <c r="N343" s="36" t="n">
        <v>0.964657942676335</v>
      </c>
      <c r="O343" s="36" t="n">
        <f aca="false">SQRT(M343^2+N343^2)</f>
        <v>2.84384937878778</v>
      </c>
      <c r="P343" s="55" t="n">
        <f aca="false">IF(J343="","",MAX(0,J343-1.96*O343/100))</f>
        <v>0.344607172626366</v>
      </c>
      <c r="Q343" s="55" t="n">
        <f aca="false">IF(J343="","",MIN(1,J343+1.96*O343/100))</f>
        <v>0.456086068274847</v>
      </c>
      <c r="R343" s="32" t="str">
        <f aca="false">IF(L343="","",IF(ABS(L343)&lt;=O343,"Yes","No"))</f>
        <v>No</v>
      </c>
      <c r="S343" s="32" t="str">
        <f aca="false">IF(L343="","",IF(ABS(L343)&lt;=1.96*O343,"Yes","No"))</f>
        <v>Yes</v>
      </c>
      <c r="T343" s="54" t="n">
        <f aca="false">IF(D343="","",ROUND(SQRT(((D343+G343)*O343/100)^2+(J343*(D343+G343)*0.09175)^2),0))</f>
        <v>54</v>
      </c>
      <c r="U343" s="32"/>
    </row>
    <row r="344" customFormat="false" ht="15" hidden="false" customHeight="false" outlineLevel="0" collapsed="false">
      <c r="A344" s="32" t="s">
        <v>386</v>
      </c>
      <c r="B344" s="32" t="s">
        <v>532</v>
      </c>
      <c r="C344" s="32" t="s">
        <v>534</v>
      </c>
      <c r="D344" s="54" t="n">
        <v>376</v>
      </c>
      <c r="E344" s="54" t="n">
        <v>348</v>
      </c>
      <c r="F344" s="65" t="n">
        <f aca="false">IF(E344="","",D344-E344)</f>
        <v>28</v>
      </c>
      <c r="G344" s="54" t="n">
        <v>571</v>
      </c>
      <c r="H344" s="54" t="n">
        <v>591</v>
      </c>
      <c r="I344" s="65" t="n">
        <f aca="false">IF(H344="","",G344-H344)</f>
        <v>-20</v>
      </c>
      <c r="J344" s="55" t="n">
        <f aca="false">IF(OR(D344="",D344+G344=0),"",D344/(D344+G344))</f>
        <v>0.397043294614572</v>
      </c>
      <c r="K344" s="55" t="n">
        <f aca="false">IF(E344="","",E344/(E344+H344))</f>
        <v>0.370607028753994</v>
      </c>
      <c r="L344" s="66" t="n">
        <f aca="false">IF(OR(K344="",J344=""),"",(J344-K344)*100)</f>
        <v>2.64362658605787</v>
      </c>
      <c r="M344" s="36" t="n">
        <v>2.67524098781084</v>
      </c>
      <c r="N344" s="36" t="n">
        <v>0.964657942676335</v>
      </c>
      <c r="O344" s="36" t="n">
        <f aca="false">SQRT(M344^2+N344^2)</f>
        <v>2.84384937878778</v>
      </c>
      <c r="P344" s="55" t="n">
        <f aca="false">IF(J344="","",MAX(0,J344-1.96*O344/100))</f>
        <v>0.341303846790332</v>
      </c>
      <c r="Q344" s="55" t="n">
        <f aca="false">IF(J344="","",MIN(1,J344+1.96*O344/100))</f>
        <v>0.452782742438813</v>
      </c>
      <c r="R344" s="32" t="str">
        <f aca="false">IF(L344="","",IF(ABS(L344)&lt;=O344,"Yes","No"))</f>
        <v>Yes</v>
      </c>
      <c r="S344" s="32" t="str">
        <f aca="false">IF(L344="","",IF(ABS(L344)&lt;=1.96*O344,"Yes","No"))</f>
        <v>Yes</v>
      </c>
      <c r="T344" s="54" t="n">
        <f aca="false">IF(D344="","",ROUND(SQRT(((D344+G344)*O344/100)^2+(J344*(D344+G344)*0.09175)^2),0))</f>
        <v>44</v>
      </c>
      <c r="U344" s="32"/>
    </row>
    <row r="345" customFormat="false" ht="15" hidden="false" customHeight="false" outlineLevel="0" collapsed="false">
      <c r="A345" s="32" t="s">
        <v>386</v>
      </c>
      <c r="B345" s="32" t="s">
        <v>532</v>
      </c>
      <c r="C345" s="32" t="s">
        <v>535</v>
      </c>
      <c r="D345" s="54" t="n">
        <v>288</v>
      </c>
      <c r="E345" s="54" t="n">
        <v>300</v>
      </c>
      <c r="F345" s="65" t="n">
        <f aca="false">IF(E345="","",D345-E345)</f>
        <v>-12</v>
      </c>
      <c r="G345" s="54" t="n">
        <v>545</v>
      </c>
      <c r="H345" s="54" t="n">
        <v>570</v>
      </c>
      <c r="I345" s="65" t="n">
        <f aca="false">IF(H345="","",G345-H345)</f>
        <v>-25</v>
      </c>
      <c r="J345" s="55" t="n">
        <f aca="false">IF(OR(D345="",D345+G345=0),"",D345/(D345+G345))</f>
        <v>0.345738295318127</v>
      </c>
      <c r="K345" s="55" t="n">
        <f aca="false">IF(E345="","",E345/(E345+H345))</f>
        <v>0.344827586206897</v>
      </c>
      <c r="L345" s="66" t="n">
        <f aca="false">IF(OR(K345="",J345=""),"",(J345-K345)*100)</f>
        <v>0.0910709111230701</v>
      </c>
      <c r="M345" s="36" t="n">
        <v>2.67524098781084</v>
      </c>
      <c r="N345" s="36" t="n">
        <v>0.964657942676335</v>
      </c>
      <c r="O345" s="36" t="n">
        <f aca="false">SQRT(M345^2+N345^2)</f>
        <v>2.84384937878778</v>
      </c>
      <c r="P345" s="55" t="n">
        <f aca="false">IF(J345="","",MAX(0,J345-1.96*O345/100))</f>
        <v>0.289998847493887</v>
      </c>
      <c r="Q345" s="55" t="n">
        <f aca="false">IF(J345="","",MIN(1,J345+1.96*O345/100))</f>
        <v>0.401477743142368</v>
      </c>
      <c r="R345" s="32" t="str">
        <f aca="false">IF(L345="","",IF(ABS(L345)&lt;=O345,"Yes","No"))</f>
        <v>Yes</v>
      </c>
      <c r="S345" s="32" t="str">
        <f aca="false">IF(L345="","",IF(ABS(L345)&lt;=1.96*O345,"Yes","No"))</f>
        <v>Yes</v>
      </c>
      <c r="T345" s="54" t="n">
        <f aca="false">IF(D345="","",ROUND(SQRT(((D345+G345)*O345/100)^2+(J345*(D345+G345)*0.09175)^2),0))</f>
        <v>35</v>
      </c>
      <c r="U345" s="32"/>
    </row>
    <row r="346" customFormat="false" ht="15" hidden="false" customHeight="false" outlineLevel="0" collapsed="false">
      <c r="A346" s="32" t="s">
        <v>386</v>
      </c>
      <c r="B346" s="32" t="s">
        <v>532</v>
      </c>
      <c r="C346" s="32" t="s">
        <v>536</v>
      </c>
      <c r="D346" s="54" t="n">
        <v>352</v>
      </c>
      <c r="E346" s="54" t="n">
        <v>313</v>
      </c>
      <c r="F346" s="65" t="n">
        <f aca="false">IF(E346="","",D346-E346)</f>
        <v>39</v>
      </c>
      <c r="G346" s="54" t="n">
        <v>575</v>
      </c>
      <c r="H346" s="54" t="n">
        <v>600</v>
      </c>
      <c r="I346" s="65" t="n">
        <f aca="false">IF(H346="","",G346-H346)</f>
        <v>-25</v>
      </c>
      <c r="J346" s="55" t="n">
        <f aca="false">IF(OR(D346="",D346+G346=0),"",D346/(D346+G346))</f>
        <v>0.379719525350593</v>
      </c>
      <c r="K346" s="55" t="n">
        <f aca="false">IF(E346="","",E346/(E346+H346))</f>
        <v>0.342825848849945</v>
      </c>
      <c r="L346" s="66" t="n">
        <f aca="false">IF(OR(K346="",J346=""),"",(J346-K346)*100)</f>
        <v>3.68936765006481</v>
      </c>
      <c r="M346" s="36" t="n">
        <v>2.67524098781084</v>
      </c>
      <c r="N346" s="36" t="n">
        <v>0.964657942676335</v>
      </c>
      <c r="O346" s="36" t="n">
        <f aca="false">SQRT(M346^2+N346^2)</f>
        <v>2.84384937878778</v>
      </c>
      <c r="P346" s="55" t="n">
        <f aca="false">IF(J346="","",MAX(0,J346-1.96*O346/100))</f>
        <v>0.323980077526353</v>
      </c>
      <c r="Q346" s="55" t="n">
        <f aca="false">IF(J346="","",MIN(1,J346+1.96*O346/100))</f>
        <v>0.435458973174834</v>
      </c>
      <c r="R346" s="32" t="str">
        <f aca="false">IF(L346="","",IF(ABS(L346)&lt;=O346,"Yes","No"))</f>
        <v>No</v>
      </c>
      <c r="S346" s="32" t="str">
        <f aca="false">IF(L346="","",IF(ABS(L346)&lt;=1.96*O346,"Yes","No"))</f>
        <v>Yes</v>
      </c>
      <c r="T346" s="54" t="n">
        <f aca="false">IF(D346="","",ROUND(SQRT(((D346+G346)*O346/100)^2+(J346*(D346+G346)*0.09175)^2),0))</f>
        <v>42</v>
      </c>
      <c r="U346" s="32"/>
    </row>
    <row r="347" customFormat="false" ht="15" hidden="false" customHeight="false" outlineLevel="0" collapsed="false">
      <c r="A347" s="32" t="s">
        <v>386</v>
      </c>
      <c r="B347" s="32" t="s">
        <v>537</v>
      </c>
      <c r="C347" s="32" t="s">
        <v>538</v>
      </c>
      <c r="D347" s="54" t="n">
        <v>98</v>
      </c>
      <c r="E347" s="54" t="n">
        <v>82</v>
      </c>
      <c r="F347" s="65" t="n">
        <f aca="false">IF(E347="","",D347-E347)</f>
        <v>16</v>
      </c>
      <c r="G347" s="54" t="n">
        <v>165</v>
      </c>
      <c r="H347" s="54" t="n">
        <v>171</v>
      </c>
      <c r="I347" s="65" t="n">
        <f aca="false">IF(H347="","",G347-H347)</f>
        <v>-6</v>
      </c>
      <c r="J347" s="55" t="n">
        <f aca="false">IF(OR(D347="",D347+G347=0),"",D347/(D347+G347))</f>
        <v>0.372623574144487</v>
      </c>
      <c r="K347" s="55" t="n">
        <f aca="false">IF(E347="","",E347/(E347+H347))</f>
        <v>0.324110671936759</v>
      </c>
      <c r="L347" s="66" t="n">
        <f aca="false">IF(OR(K347="",J347=""),"",(J347-K347)*100)</f>
        <v>4.85129022077278</v>
      </c>
      <c r="M347" s="36" t="n">
        <v>4.05128548979369</v>
      </c>
      <c r="N347" s="36" t="n">
        <v>0.964657942676335</v>
      </c>
      <c r="O347" s="36" t="n">
        <f aca="false">SQRT(M347^2+N347^2)</f>
        <v>4.16455028378592</v>
      </c>
      <c r="P347" s="55" t="n">
        <f aca="false">IF(J347="","",MAX(0,J347-1.96*O347/100))</f>
        <v>0.290998388582283</v>
      </c>
      <c r="Q347" s="55" t="n">
        <f aca="false">IF(J347="","",MIN(1,J347+1.96*O347/100))</f>
        <v>0.454248759706691</v>
      </c>
      <c r="R347" s="32" t="str">
        <f aca="false">IF(L347="","",IF(ABS(L347)&lt;=O347,"Yes","No"))</f>
        <v>No</v>
      </c>
      <c r="S347" s="32" t="str">
        <f aca="false">IF(L347="","",IF(ABS(L347)&lt;=1.96*O347,"Yes","No"))</f>
        <v>Yes</v>
      </c>
      <c r="T347" s="54" t="n">
        <f aca="false">IF(D347="","",ROUND(SQRT(((D347+G347)*O347/100)^2+(J347*(D347+G347)*0.15591)^2),0))</f>
        <v>19</v>
      </c>
      <c r="U347" s="32"/>
    </row>
    <row r="348" customFormat="false" ht="15" hidden="false" customHeight="false" outlineLevel="0" collapsed="false">
      <c r="A348" s="32" t="s">
        <v>386</v>
      </c>
      <c r="B348" s="32" t="s">
        <v>539</v>
      </c>
      <c r="C348" s="32" t="s">
        <v>540</v>
      </c>
      <c r="D348" s="54" t="n">
        <v>381</v>
      </c>
      <c r="E348" s="54" t="n">
        <v>331</v>
      </c>
      <c r="F348" s="65" t="n">
        <f aca="false">IF(E348="","",D348-E348)</f>
        <v>50</v>
      </c>
      <c r="G348" s="54" t="n">
        <v>506</v>
      </c>
      <c r="H348" s="54" t="n">
        <v>571</v>
      </c>
      <c r="I348" s="65" t="n">
        <f aca="false">IF(H348="","",G348-H348)</f>
        <v>-65</v>
      </c>
      <c r="J348" s="55" t="n">
        <f aca="false">IF(OR(D348="",D348+G348=0),"",D348/(D348+G348))</f>
        <v>0.429537767756483</v>
      </c>
      <c r="K348" s="55" t="n">
        <f aca="false">IF(E348="","",E348/(E348+H348))</f>
        <v>0.366962305986696</v>
      </c>
      <c r="L348" s="66" t="n">
        <f aca="false">IF(OR(K348="",J348=""),"",(J348-K348)*100)</f>
        <v>6.25754617697863</v>
      </c>
      <c r="M348" s="36" t="n">
        <v>2.67524098781084</v>
      </c>
      <c r="N348" s="36" t="n">
        <v>0.964657942676335</v>
      </c>
      <c r="O348" s="36" t="n">
        <f aca="false">SQRT(M348^2+N348^2)</f>
        <v>2.84384937878778</v>
      </c>
      <c r="P348" s="55" t="n">
        <f aca="false">IF(J348="","",MAX(0,J348-1.96*O348/100))</f>
        <v>0.373798319932242</v>
      </c>
      <c r="Q348" s="55" t="n">
        <f aca="false">IF(J348="","",MIN(1,J348+1.96*O348/100))</f>
        <v>0.485277215580723</v>
      </c>
      <c r="R348" s="32" t="str">
        <f aca="false">IF(L348="","",IF(ABS(L348)&lt;=O348,"Yes","No"))</f>
        <v>No</v>
      </c>
      <c r="S348" s="32" t="str">
        <f aca="false">IF(L348="","",IF(ABS(L348)&lt;=1.96*O348,"Yes","No"))</f>
        <v>No</v>
      </c>
      <c r="T348" s="54" t="n">
        <f aca="false">IF(D348="","",ROUND(SQRT(((D348+G348)*O348/100)^2+(J348*(D348+G348)*0.09175)^2),0))</f>
        <v>43</v>
      </c>
      <c r="U348" s="32"/>
    </row>
    <row r="349" customFormat="false" ht="15" hidden="false" customHeight="false" outlineLevel="0" collapsed="false">
      <c r="A349" s="32" t="s">
        <v>386</v>
      </c>
      <c r="B349" s="32" t="s">
        <v>541</v>
      </c>
      <c r="C349" s="32" t="s">
        <v>542</v>
      </c>
      <c r="D349" s="54" t="n">
        <v>235</v>
      </c>
      <c r="E349" s="54" t="n">
        <v>212</v>
      </c>
      <c r="F349" s="65" t="n">
        <f aca="false">IF(E349="","",D349-E349)</f>
        <v>23</v>
      </c>
      <c r="G349" s="54" t="n">
        <v>290</v>
      </c>
      <c r="H349" s="54" t="n">
        <v>308</v>
      </c>
      <c r="I349" s="65" t="n">
        <f aca="false">IF(H349="","",G349-H349)</f>
        <v>-18</v>
      </c>
      <c r="J349" s="55" t="n">
        <f aca="false">IF(OR(D349="",D349+G349=0),"",D349/(D349+G349))</f>
        <v>0.447619047619048</v>
      </c>
      <c r="K349" s="55" t="n">
        <f aca="false">IF(E349="","",E349/(E349+H349))</f>
        <v>0.407692307692308</v>
      </c>
      <c r="L349" s="66" t="n">
        <f aca="false">IF(OR(K349="",J349=""),"",(J349-K349)*100)</f>
        <v>3.992673992674</v>
      </c>
      <c r="M349" s="36" t="n">
        <v>4.05128548979369</v>
      </c>
      <c r="N349" s="36" t="n">
        <v>0.964657942676335</v>
      </c>
      <c r="O349" s="36" t="n">
        <f aca="false">SQRT(M349^2+N349^2)</f>
        <v>4.16455028378592</v>
      </c>
      <c r="P349" s="55" t="n">
        <f aca="false">IF(J349="","",MAX(0,J349-1.96*O349/100))</f>
        <v>0.365993862056844</v>
      </c>
      <c r="Q349" s="55" t="n">
        <f aca="false">IF(J349="","",MIN(1,J349+1.96*O349/100))</f>
        <v>0.529244233181252</v>
      </c>
      <c r="R349" s="32" t="str">
        <f aca="false">IF(L349="","",IF(ABS(L349)&lt;=O349,"Yes","No"))</f>
        <v>Yes</v>
      </c>
      <c r="S349" s="32" t="str">
        <f aca="false">IF(L349="","",IF(ABS(L349)&lt;=1.96*O349,"Yes","No"))</f>
        <v>Yes</v>
      </c>
      <c r="T349" s="54" t="n">
        <f aca="false">IF(D349="","",ROUND(SQRT(((D349+G349)*O349/100)^2+(J349*(D349+G349)*0.15591)^2),0))</f>
        <v>43</v>
      </c>
      <c r="U349" s="32"/>
    </row>
    <row r="350" customFormat="false" ht="15" hidden="false" customHeight="false" outlineLevel="0" collapsed="false">
      <c r="A350" s="32" t="s">
        <v>386</v>
      </c>
      <c r="B350" s="32" t="s">
        <v>543</v>
      </c>
      <c r="C350" s="32" t="s">
        <v>544</v>
      </c>
      <c r="D350" s="54" t="n">
        <v>300</v>
      </c>
      <c r="E350" s="54" t="n">
        <v>272</v>
      </c>
      <c r="F350" s="65" t="n">
        <f aca="false">IF(E350="","",D350-E350)</f>
        <v>28</v>
      </c>
      <c r="G350" s="54" t="n">
        <v>387</v>
      </c>
      <c r="H350" s="54" t="n">
        <v>400</v>
      </c>
      <c r="I350" s="65" t="n">
        <f aca="false">IF(H350="","",G350-H350)</f>
        <v>-13</v>
      </c>
      <c r="J350" s="55" t="n">
        <f aca="false">IF(OR(D350="",D350+G350=0),"",D350/(D350+G350))</f>
        <v>0.436681222707424</v>
      </c>
      <c r="K350" s="55" t="n">
        <f aca="false">IF(E350="","",E350/(E350+H350))</f>
        <v>0.404761904761905</v>
      </c>
      <c r="L350" s="66" t="n">
        <f aca="false">IF(OR(K350="",J350=""),"",(J350-K350)*100)</f>
        <v>3.19193179455188</v>
      </c>
      <c r="M350" s="36" t="n">
        <v>4.05128548979369</v>
      </c>
      <c r="N350" s="36" t="n">
        <v>0.964657942676335</v>
      </c>
      <c r="O350" s="36" t="n">
        <f aca="false">SQRT(M350^2+N350^2)</f>
        <v>4.16455028378592</v>
      </c>
      <c r="P350" s="55" t="n">
        <f aca="false">IF(J350="","",MAX(0,J350-1.96*O350/100))</f>
        <v>0.35505603714522</v>
      </c>
      <c r="Q350" s="55" t="n">
        <f aca="false">IF(J350="","",MIN(1,J350+1.96*O350/100))</f>
        <v>0.518306408269628</v>
      </c>
      <c r="R350" s="32" t="str">
        <f aca="false">IF(L350="","",IF(ABS(L350)&lt;=O350,"Yes","No"))</f>
        <v>Yes</v>
      </c>
      <c r="S350" s="32" t="str">
        <f aca="false">IF(L350="","",IF(ABS(L350)&lt;=1.96*O350,"Yes","No"))</f>
        <v>Yes</v>
      </c>
      <c r="T350" s="54" t="n">
        <f aca="false">IF(D350="","",ROUND(SQRT(((D350+G350)*O350/100)^2+(J350*(D350+G350)*0.15591)^2),0))</f>
        <v>55</v>
      </c>
      <c r="U350" s="32"/>
    </row>
    <row r="351" customFormat="false" ht="15" hidden="false" customHeight="false" outlineLevel="0" collapsed="false">
      <c r="A351" s="32" t="s">
        <v>386</v>
      </c>
      <c r="B351" s="32" t="s">
        <v>545</v>
      </c>
      <c r="C351" s="32" t="s">
        <v>546</v>
      </c>
      <c r="D351" s="54" t="n">
        <v>334</v>
      </c>
      <c r="E351" s="54" t="n">
        <v>276</v>
      </c>
      <c r="F351" s="65" t="n">
        <f aca="false">IF(E351="","",D351-E351)</f>
        <v>58</v>
      </c>
      <c r="G351" s="54" t="n">
        <v>678</v>
      </c>
      <c r="H351" s="54" t="n">
        <v>722</v>
      </c>
      <c r="I351" s="65" t="n">
        <f aca="false">IF(H351="","",G351-H351)</f>
        <v>-44</v>
      </c>
      <c r="J351" s="55" t="n">
        <f aca="false">IF(OR(D351="",D351+G351=0),"",D351/(D351+G351))</f>
        <v>0.3300395256917</v>
      </c>
      <c r="K351" s="55" t="n">
        <f aca="false">IF(E351="","",E351/(E351+H351))</f>
        <v>0.276553106212425</v>
      </c>
      <c r="L351" s="66" t="n">
        <f aca="false">IF(OR(K351="",J351=""),"",(J351-K351)*100)</f>
        <v>5.34864194792747</v>
      </c>
      <c r="M351" s="36" t="n">
        <v>2.67524098781084</v>
      </c>
      <c r="N351" s="36" t="n">
        <v>0.964657942676335</v>
      </c>
      <c r="O351" s="36" t="n">
        <f aca="false">SQRT(M351^2+N351^2)</f>
        <v>2.84384937878778</v>
      </c>
      <c r="P351" s="55" t="n">
        <f aca="false">IF(J351="","",MAX(0,J351-1.96*O351/100))</f>
        <v>0.274300077867459</v>
      </c>
      <c r="Q351" s="55" t="n">
        <f aca="false">IF(J351="","",MIN(1,J351+1.96*O351/100))</f>
        <v>0.38577897351594</v>
      </c>
      <c r="R351" s="32" t="str">
        <f aca="false">IF(L351="","",IF(ABS(L351)&lt;=O351,"Yes","No"))</f>
        <v>No</v>
      </c>
      <c r="S351" s="32" t="str">
        <f aca="false">IF(L351="","",IF(ABS(L351)&lt;=1.96*O351,"Yes","No"))</f>
        <v>Yes</v>
      </c>
      <c r="T351" s="54" t="n">
        <f aca="false">IF(D351="","",ROUND(SQRT(((D351+G351)*O351/100)^2+(J351*(D351+G351)*0.09175)^2),0))</f>
        <v>42</v>
      </c>
      <c r="U351" s="32"/>
    </row>
    <row r="352" customFormat="false" ht="15" hidden="false" customHeight="false" outlineLevel="0" collapsed="false">
      <c r="A352" s="32" t="s">
        <v>386</v>
      </c>
      <c r="B352" s="32" t="s">
        <v>545</v>
      </c>
      <c r="C352" s="32" t="s">
        <v>547</v>
      </c>
      <c r="D352" s="54" t="n">
        <v>255</v>
      </c>
      <c r="E352" s="54" t="n">
        <v>227</v>
      </c>
      <c r="F352" s="65" t="n">
        <f aca="false">IF(E352="","",D352-E352)</f>
        <v>28</v>
      </c>
      <c r="G352" s="54" t="n">
        <v>447</v>
      </c>
      <c r="H352" s="54" t="n">
        <v>473</v>
      </c>
      <c r="I352" s="65" t="n">
        <f aca="false">IF(H352="","",G352-H352)</f>
        <v>-26</v>
      </c>
      <c r="J352" s="55" t="n">
        <f aca="false">IF(OR(D352="",D352+G352=0),"",D352/(D352+G352))</f>
        <v>0.363247863247863</v>
      </c>
      <c r="K352" s="55" t="n">
        <f aca="false">IF(E352="","",E352/(E352+H352))</f>
        <v>0.324285714285714</v>
      </c>
      <c r="L352" s="66" t="n">
        <f aca="false">IF(OR(K352="",J352=""),"",(J352-K352)*100)</f>
        <v>3.8962148962149</v>
      </c>
      <c r="M352" s="36" t="n">
        <v>4.05128548979369</v>
      </c>
      <c r="N352" s="36" t="n">
        <v>0.964657942676335</v>
      </c>
      <c r="O352" s="36" t="n">
        <f aca="false">SQRT(M352^2+N352^2)</f>
        <v>4.16455028378592</v>
      </c>
      <c r="P352" s="55" t="n">
        <f aca="false">IF(J352="","",MAX(0,J352-1.96*O352/100))</f>
        <v>0.281622677685659</v>
      </c>
      <c r="Q352" s="55" t="n">
        <f aca="false">IF(J352="","",MIN(1,J352+1.96*O352/100))</f>
        <v>0.444873048810067</v>
      </c>
      <c r="R352" s="32" t="str">
        <f aca="false">IF(L352="","",IF(ABS(L352)&lt;=O352,"Yes","No"))</f>
        <v>Yes</v>
      </c>
      <c r="S352" s="32" t="str">
        <f aca="false">IF(L352="","",IF(ABS(L352)&lt;=1.96*O352,"Yes","No"))</f>
        <v>Yes</v>
      </c>
      <c r="T352" s="54" t="n">
        <f aca="false">IF(D352="","",ROUND(SQRT(((D352+G352)*O352/100)^2+(J352*(D352+G352)*0.15591)^2),0))</f>
        <v>49</v>
      </c>
      <c r="U352" s="32"/>
    </row>
    <row r="353" customFormat="false" ht="15" hidden="false" customHeight="false" outlineLevel="0" collapsed="false">
      <c r="A353" s="32" t="s">
        <v>386</v>
      </c>
      <c r="B353" s="32" t="s">
        <v>545</v>
      </c>
      <c r="C353" s="32" t="s">
        <v>548</v>
      </c>
      <c r="D353" s="54" t="n">
        <v>214</v>
      </c>
      <c r="E353" s="54" t="n">
        <v>171</v>
      </c>
      <c r="F353" s="65" t="n">
        <f aca="false">IF(E353="","",D353-E353)</f>
        <v>43</v>
      </c>
      <c r="G353" s="54" t="n">
        <v>428</v>
      </c>
      <c r="H353" s="54" t="n">
        <v>432</v>
      </c>
      <c r="I353" s="65" t="n">
        <f aca="false">IF(H353="","",G353-H353)</f>
        <v>-4</v>
      </c>
      <c r="J353" s="55" t="n">
        <f aca="false">IF(OR(D353="",D353+G353=0),"",D353/(D353+G353))</f>
        <v>0.333333333333333</v>
      </c>
      <c r="K353" s="55" t="n">
        <f aca="false">IF(E353="","",E353/(E353+H353))</f>
        <v>0.283582089552239</v>
      </c>
      <c r="L353" s="66" t="n">
        <f aca="false">IF(OR(K353="",J353=""),"",(J353-K353)*100)</f>
        <v>4.97512437810945</v>
      </c>
      <c r="M353" s="36" t="n">
        <v>4.05128548979369</v>
      </c>
      <c r="N353" s="36" t="n">
        <v>0.964657942676335</v>
      </c>
      <c r="O353" s="36" t="n">
        <f aca="false">SQRT(M353^2+N353^2)</f>
        <v>4.16455028378592</v>
      </c>
      <c r="P353" s="55" t="n">
        <f aca="false">IF(J353="","",MAX(0,J353-1.96*O353/100))</f>
        <v>0.251708147771129</v>
      </c>
      <c r="Q353" s="55" t="n">
        <f aca="false">IF(J353="","",MIN(1,J353+1.96*O353/100))</f>
        <v>0.414958518895537</v>
      </c>
      <c r="R353" s="32" t="str">
        <f aca="false">IF(L353="","",IF(ABS(L353)&lt;=O353,"Yes","No"))</f>
        <v>No</v>
      </c>
      <c r="S353" s="32" t="str">
        <f aca="false">IF(L353="","",IF(ABS(L353)&lt;=1.96*O353,"Yes","No"))</f>
        <v>Yes</v>
      </c>
      <c r="T353" s="54" t="n">
        <f aca="false">IF(D353="","",ROUND(SQRT(((D353+G353)*O353/100)^2+(J353*(D353+G353)*0.15591)^2),0))</f>
        <v>43</v>
      </c>
      <c r="U353" s="32"/>
    </row>
    <row r="354" customFormat="false" ht="15" hidden="false" customHeight="false" outlineLevel="0" collapsed="false">
      <c r="A354" s="32" t="s">
        <v>386</v>
      </c>
      <c r="B354" s="32" t="s">
        <v>545</v>
      </c>
      <c r="C354" s="32" t="s">
        <v>549</v>
      </c>
      <c r="D354" s="54" t="n">
        <v>210</v>
      </c>
      <c r="E354" s="54" t="n">
        <v>197</v>
      </c>
      <c r="F354" s="65" t="n">
        <f aca="false">IF(E354="","",D354-E354)</f>
        <v>13</v>
      </c>
      <c r="G354" s="54" t="n">
        <v>394</v>
      </c>
      <c r="H354" s="54" t="n">
        <v>397</v>
      </c>
      <c r="I354" s="65" t="n">
        <f aca="false">IF(H354="","",G354-H354)</f>
        <v>-3</v>
      </c>
      <c r="J354" s="55" t="n">
        <f aca="false">IF(OR(D354="",D354+G354=0),"",D354/(D354+G354))</f>
        <v>0.347682119205298</v>
      </c>
      <c r="K354" s="55" t="n">
        <f aca="false">IF(E354="","",E354/(E354+H354))</f>
        <v>0.331649831649832</v>
      </c>
      <c r="L354" s="66" t="n">
        <f aca="false">IF(OR(K354="",J354=""),"",(J354-K354)*100)</f>
        <v>1.60322875554664</v>
      </c>
      <c r="M354" s="36" t="n">
        <v>4.05128548979369</v>
      </c>
      <c r="N354" s="36" t="n">
        <v>0.964657942676335</v>
      </c>
      <c r="O354" s="36" t="n">
        <f aca="false">SQRT(M354^2+N354^2)</f>
        <v>4.16455028378592</v>
      </c>
      <c r="P354" s="55" t="n">
        <f aca="false">IF(J354="","",MAX(0,J354-1.96*O354/100))</f>
        <v>0.266056933643094</v>
      </c>
      <c r="Q354" s="55" t="n">
        <f aca="false">IF(J354="","",MIN(1,J354+1.96*O354/100))</f>
        <v>0.429307304767502</v>
      </c>
      <c r="R354" s="32" t="str">
        <f aca="false">IF(L354="","",IF(ABS(L354)&lt;=O354,"Yes","No"))</f>
        <v>Yes</v>
      </c>
      <c r="S354" s="32" t="str">
        <f aca="false">IF(L354="","",IF(ABS(L354)&lt;=1.96*O354,"Yes","No"))</f>
        <v>Yes</v>
      </c>
      <c r="T354" s="54" t="n">
        <f aca="false">IF(D354="","",ROUND(SQRT(((D354+G354)*O354/100)^2+(J354*(D354+G354)*0.15591)^2),0))</f>
        <v>41</v>
      </c>
      <c r="U354" s="32"/>
    </row>
    <row r="355" customFormat="false" ht="15" hidden="false" customHeight="false" outlineLevel="0" collapsed="false">
      <c r="A355" s="32" t="s">
        <v>386</v>
      </c>
      <c r="B355" s="32" t="s">
        <v>545</v>
      </c>
      <c r="C355" s="32" t="s">
        <v>550</v>
      </c>
      <c r="D355" s="54" t="n">
        <v>374</v>
      </c>
      <c r="E355" s="54" t="n">
        <v>336</v>
      </c>
      <c r="F355" s="65" t="n">
        <f aca="false">IF(E355="","",D355-E355)</f>
        <v>38</v>
      </c>
      <c r="G355" s="54" t="n">
        <v>570</v>
      </c>
      <c r="H355" s="54" t="n">
        <v>577</v>
      </c>
      <c r="I355" s="65" t="n">
        <f aca="false">IF(H355="","",G355-H355)</f>
        <v>-7</v>
      </c>
      <c r="J355" s="55" t="n">
        <f aca="false">IF(OR(D355="",D355+G355=0),"",D355/(D355+G355))</f>
        <v>0.396186440677966</v>
      </c>
      <c r="K355" s="55" t="n">
        <f aca="false">IF(E355="","",E355/(E355+H355))</f>
        <v>0.368017524644031</v>
      </c>
      <c r="L355" s="66" t="n">
        <f aca="false">IF(OR(K355="",J355=""),"",(J355-K355)*100)</f>
        <v>2.81689160339355</v>
      </c>
      <c r="M355" s="36" t="n">
        <v>2.67524098781084</v>
      </c>
      <c r="N355" s="36" t="n">
        <v>0.964657942676335</v>
      </c>
      <c r="O355" s="36" t="n">
        <f aca="false">SQRT(M355^2+N355^2)</f>
        <v>2.84384937878778</v>
      </c>
      <c r="P355" s="55" t="n">
        <f aca="false">IF(J355="","",MAX(0,J355-1.96*O355/100))</f>
        <v>0.340446992853726</v>
      </c>
      <c r="Q355" s="55" t="n">
        <f aca="false">IF(J355="","",MIN(1,J355+1.96*O355/100))</f>
        <v>0.451925888502207</v>
      </c>
      <c r="R355" s="32" t="str">
        <f aca="false">IF(L355="","",IF(ABS(L355)&lt;=O355,"Yes","No"))</f>
        <v>Yes</v>
      </c>
      <c r="S355" s="32" t="str">
        <f aca="false">IF(L355="","",IF(ABS(L355)&lt;=1.96*O355,"Yes","No"))</f>
        <v>Yes</v>
      </c>
      <c r="T355" s="54" t="n">
        <f aca="false">IF(D355="","",ROUND(SQRT(((D355+G355)*O355/100)^2+(J355*(D355+G355)*0.09175)^2),0))</f>
        <v>44</v>
      </c>
      <c r="U355" s="32"/>
    </row>
    <row r="356" customFormat="false" ht="15" hidden="false" customHeight="false" outlineLevel="0" collapsed="false">
      <c r="A356" s="32" t="s">
        <v>386</v>
      </c>
      <c r="B356" s="32" t="s">
        <v>551</v>
      </c>
      <c r="C356" s="32" t="s">
        <v>552</v>
      </c>
      <c r="D356" s="54" t="n">
        <v>1112</v>
      </c>
      <c r="E356" s="54" t="n">
        <v>993</v>
      </c>
      <c r="F356" s="65" t="n">
        <f aca="false">IF(E356="","",D356-E356)</f>
        <v>119</v>
      </c>
      <c r="G356" s="54" t="n">
        <v>1096</v>
      </c>
      <c r="H356" s="54" t="n">
        <v>1180</v>
      </c>
      <c r="I356" s="65" t="n">
        <f aca="false">IF(H356="","",G356-H356)</f>
        <v>-84</v>
      </c>
      <c r="J356" s="55" t="n">
        <f aca="false">IF(OR(D356="",D356+G356=0),"",D356/(D356+G356))</f>
        <v>0.503623188405797</v>
      </c>
      <c r="K356" s="55" t="n">
        <f aca="false">IF(E356="","",E356/(E356+H356))</f>
        <v>0.456971928209848</v>
      </c>
      <c r="L356" s="66" t="n">
        <f aca="false">IF(OR(K356="",J356=""),"",(J356-K356)*100)</f>
        <v>4.6651260195949</v>
      </c>
      <c r="M356" s="36" t="n">
        <v>2.38128379760647</v>
      </c>
      <c r="N356" s="36" t="n">
        <v>0.964657942676335</v>
      </c>
      <c r="O356" s="36" t="n">
        <f aca="false">SQRT(M356^2+N356^2)</f>
        <v>2.56925620970576</v>
      </c>
      <c r="P356" s="55" t="n">
        <f aca="false">IF(J356="","",MAX(0,J356-1.96*O356/100))</f>
        <v>0.453265766695564</v>
      </c>
      <c r="Q356" s="55" t="n">
        <f aca="false">IF(J356="","",MIN(1,J356+1.96*O356/100))</f>
        <v>0.55398061011603</v>
      </c>
      <c r="R356" s="32" t="str">
        <f aca="false">IF(L356="","",IF(ABS(L356)&lt;=O356,"Yes","No"))</f>
        <v>No</v>
      </c>
      <c r="S356" s="32" t="str">
        <f aca="false">IF(L356="","",IF(ABS(L356)&lt;=1.96*O356,"Yes","No"))</f>
        <v>Yes</v>
      </c>
      <c r="T356" s="54" t="n">
        <f aca="false">IF(D356="","",ROUND(SQRT(((D356+G356)*O356/100)^2+(J356*(D356+G356)*0.08345)^2),0))</f>
        <v>109</v>
      </c>
      <c r="U356" s="32"/>
    </row>
    <row r="357" customFormat="false" ht="15" hidden="false" customHeight="false" outlineLevel="0" collapsed="false">
      <c r="A357" s="32" t="s">
        <v>386</v>
      </c>
      <c r="B357" s="32" t="s">
        <v>551</v>
      </c>
      <c r="C357" s="32" t="s">
        <v>553</v>
      </c>
      <c r="D357" s="54" t="n">
        <v>365</v>
      </c>
      <c r="E357" s="54"/>
      <c r="F357" s="65" t="str">
        <f aca="false">IF(E357="","",D357-E357)</f>
        <v/>
      </c>
      <c r="G357" s="54" t="n">
        <v>361</v>
      </c>
      <c r="H357" s="54"/>
      <c r="I357" s="65" t="str">
        <f aca="false">IF(H357="","",G357-H357)</f>
        <v/>
      </c>
      <c r="J357" s="55" t="n">
        <f aca="false">IF(OR(D357="",D357+G357=0),"",D357/(D357+G357))</f>
        <v>0.502754820936639</v>
      </c>
      <c r="K357" s="55" t="str">
        <f aca="false">IF(E357="","",E357/(E357+H357))</f>
        <v/>
      </c>
      <c r="L357" s="66" t="str">
        <f aca="false">IF(OR(K357="",J357=""),"",(J357-K357)*100)</f>
        <v/>
      </c>
      <c r="M357" s="36" t="n">
        <v>4.05128548979369</v>
      </c>
      <c r="N357" s="36" t="n">
        <v>0.964657942676335</v>
      </c>
      <c r="O357" s="36" t="n">
        <f aca="false">SQRT(M357^2+N357^2)</f>
        <v>4.16455028378592</v>
      </c>
      <c r="P357" s="55" t="n">
        <f aca="false">IF(J357="","",MAX(0,J357-1.96*O357/100))</f>
        <v>0.421129635374435</v>
      </c>
      <c r="Q357" s="55" t="n">
        <f aca="false">IF(J357="","",MIN(1,J357+1.96*O357/100))</f>
        <v>0.584380006498843</v>
      </c>
      <c r="R357" s="32" t="str">
        <f aca="false">IF(L357="","",IF(ABS(L357)&lt;=O357,"Yes","No"))</f>
        <v/>
      </c>
      <c r="S357" s="32" t="str">
        <f aca="false">IF(L357="","",IF(ABS(L357)&lt;=1.96*O357,"Yes","No"))</f>
        <v/>
      </c>
      <c r="T357" s="54" t="n">
        <f aca="false">IF(D357="","",ROUND(SQRT(((D357+G357)*O357/100)^2+(J357*(D357+G357)*0.15591)^2),0))</f>
        <v>64</v>
      </c>
      <c r="U357" s="32" t="s">
        <v>748</v>
      </c>
    </row>
    <row r="358" customFormat="false" ht="15" hidden="false" customHeight="false" outlineLevel="0" collapsed="false">
      <c r="A358" s="32" t="s">
        <v>386</v>
      </c>
      <c r="B358" s="32" t="s">
        <v>551</v>
      </c>
      <c r="C358" s="32" t="s">
        <v>554</v>
      </c>
      <c r="D358" s="54" t="n">
        <v>894</v>
      </c>
      <c r="E358" s="54" t="n">
        <v>845</v>
      </c>
      <c r="F358" s="65" t="n">
        <f aca="false">IF(E358="","",D358-E358)</f>
        <v>49</v>
      </c>
      <c r="G358" s="54" t="n">
        <v>889</v>
      </c>
      <c r="H358" s="54" t="n">
        <v>932</v>
      </c>
      <c r="I358" s="65" t="n">
        <f aca="false">IF(H358="","",G358-H358)</f>
        <v>-43</v>
      </c>
      <c r="J358" s="55" t="n">
        <f aca="false">IF(OR(D358="",D358+G358=0),"",D358/(D358+G358))</f>
        <v>0.501402131239484</v>
      </c>
      <c r="K358" s="55" t="n">
        <f aca="false">IF(E358="","",E358/(E358+H358))</f>
        <v>0.475520540236353</v>
      </c>
      <c r="L358" s="66" t="n">
        <f aca="false">IF(OR(K358="",J358=""),"",(J358-K358)*100)</f>
        <v>2.58815910031305</v>
      </c>
      <c r="M358" s="36" t="n">
        <v>2.38128379760647</v>
      </c>
      <c r="N358" s="36" t="n">
        <v>0.964657942676335</v>
      </c>
      <c r="O358" s="36" t="n">
        <f aca="false">SQRT(M358^2+N358^2)</f>
        <v>2.56925620970576</v>
      </c>
      <c r="P358" s="55" t="n">
        <f aca="false">IF(J358="","",MAX(0,J358-1.96*O358/100))</f>
        <v>0.451044709529251</v>
      </c>
      <c r="Q358" s="55" t="n">
        <f aca="false">IF(J358="","",MIN(1,J358+1.96*O358/100))</f>
        <v>0.551759552949717</v>
      </c>
      <c r="R358" s="32" t="str">
        <f aca="false">IF(L358="","",IF(ABS(L358)&lt;=O358,"Yes","No"))</f>
        <v>No</v>
      </c>
      <c r="S358" s="32" t="str">
        <f aca="false">IF(L358="","",IF(ABS(L358)&lt;=1.96*O358,"Yes","No"))</f>
        <v>Yes</v>
      </c>
      <c r="T358" s="54" t="n">
        <f aca="false">IF(D358="","",ROUND(SQRT(((D358+G358)*O358/100)^2+(J358*(D358+G358)*0.08345)^2),0))</f>
        <v>88</v>
      </c>
      <c r="U358" s="32"/>
    </row>
    <row r="359" customFormat="false" ht="15" hidden="false" customHeight="false" outlineLevel="0" collapsed="false">
      <c r="A359" s="32" t="s">
        <v>386</v>
      </c>
      <c r="B359" s="32" t="s">
        <v>551</v>
      </c>
      <c r="C359" s="32" t="s">
        <v>555</v>
      </c>
      <c r="D359" s="54" t="n">
        <v>267</v>
      </c>
      <c r="E359" s="54"/>
      <c r="F359" s="65" t="str">
        <f aca="false">IF(E359="","",D359-E359)</f>
        <v/>
      </c>
      <c r="G359" s="54" t="n">
        <v>267</v>
      </c>
      <c r="H359" s="54"/>
      <c r="I359" s="65" t="str">
        <f aca="false">IF(H359="","",G359-H359)</f>
        <v/>
      </c>
      <c r="J359" s="55" t="n">
        <f aca="false">IF(OR(D359="",D359+G359=0),"",D359/(D359+G359))</f>
        <v>0.5</v>
      </c>
      <c r="K359" s="55" t="str">
        <f aca="false">IF(E359="","",E359/(E359+H359))</f>
        <v/>
      </c>
      <c r="L359" s="66" t="str">
        <f aca="false">IF(OR(K359="",J359=""),"",(J359-K359)*100)</f>
        <v/>
      </c>
      <c r="M359" s="36" t="n">
        <v>4.05128548979369</v>
      </c>
      <c r="N359" s="36" t="n">
        <v>0.964657942676335</v>
      </c>
      <c r="O359" s="36" t="n">
        <f aca="false">SQRT(M359^2+N359^2)</f>
        <v>4.16455028378592</v>
      </c>
      <c r="P359" s="55" t="n">
        <f aca="false">IF(J359="","",MAX(0,J359-1.96*O359/100))</f>
        <v>0.418374814437796</v>
      </c>
      <c r="Q359" s="55" t="n">
        <f aca="false">IF(J359="","",MIN(1,J359+1.96*O359/100))</f>
        <v>0.581625185562204</v>
      </c>
      <c r="R359" s="32" t="str">
        <f aca="false">IF(L359="","",IF(ABS(L359)&lt;=O359,"Yes","No"))</f>
        <v/>
      </c>
      <c r="S359" s="32" t="str">
        <f aca="false">IF(L359="","",IF(ABS(L359)&lt;=1.96*O359,"Yes","No"))</f>
        <v/>
      </c>
      <c r="T359" s="54" t="n">
        <f aca="false">IF(D359="","",ROUND(SQRT(((D359+G359)*O359/100)^2+(J359*(D359+G359)*0.15591)^2),0))</f>
        <v>47</v>
      </c>
      <c r="U359" s="32" t="s">
        <v>748</v>
      </c>
    </row>
    <row r="360" customFormat="false" ht="15" hidden="false" customHeight="false" outlineLevel="0" collapsed="false">
      <c r="A360" s="32" t="s">
        <v>386</v>
      </c>
      <c r="B360" s="32" t="s">
        <v>556</v>
      </c>
      <c r="C360" s="32" t="s">
        <v>557</v>
      </c>
      <c r="D360" s="54" t="n">
        <v>429</v>
      </c>
      <c r="E360" s="54" t="n">
        <v>379</v>
      </c>
      <c r="F360" s="65" t="n">
        <f aca="false">IF(E360="","",D360-E360)</f>
        <v>50</v>
      </c>
      <c r="G360" s="54" t="n">
        <v>567</v>
      </c>
      <c r="H360" s="54" t="n">
        <v>605</v>
      </c>
      <c r="I360" s="65" t="n">
        <f aca="false">IF(H360="","",G360-H360)</f>
        <v>-38</v>
      </c>
      <c r="J360" s="55" t="n">
        <f aca="false">IF(OR(D360="",D360+G360=0),"",D360/(D360+G360))</f>
        <v>0.430722891566265</v>
      </c>
      <c r="K360" s="55" t="n">
        <f aca="false">IF(E360="","",E360/(E360+H360))</f>
        <v>0.385162601626016</v>
      </c>
      <c r="L360" s="66" t="n">
        <f aca="false">IF(OR(K360="",J360=""),"",(J360-K360)*100)</f>
        <v>4.55602899402488</v>
      </c>
      <c r="M360" s="36" t="n">
        <v>2.67524098781084</v>
      </c>
      <c r="N360" s="36" t="n">
        <v>0.964657942676335</v>
      </c>
      <c r="O360" s="36" t="n">
        <f aca="false">SQRT(M360^2+N360^2)</f>
        <v>2.84384937878778</v>
      </c>
      <c r="P360" s="55" t="n">
        <f aca="false">IF(J360="","",MAX(0,J360-1.96*O360/100))</f>
        <v>0.374983443742025</v>
      </c>
      <c r="Q360" s="55" t="n">
        <f aca="false">IF(J360="","",MIN(1,J360+1.96*O360/100))</f>
        <v>0.486462339390506</v>
      </c>
      <c r="R360" s="32" t="str">
        <f aca="false">IF(L360="","",IF(ABS(L360)&lt;=O360,"Yes","No"))</f>
        <v>No</v>
      </c>
      <c r="S360" s="32" t="str">
        <f aca="false">IF(L360="","",IF(ABS(L360)&lt;=1.96*O360,"Yes","No"))</f>
        <v>Yes</v>
      </c>
      <c r="T360" s="54" t="n">
        <f aca="false">IF(D360="","",ROUND(SQRT(((D360+G360)*O360/100)^2+(J360*(D360+G360)*0.09175)^2),0))</f>
        <v>48</v>
      </c>
      <c r="U360" s="32"/>
    </row>
    <row r="361" customFormat="false" ht="15" hidden="false" customHeight="false" outlineLevel="0" collapsed="false">
      <c r="A361" s="32" t="s">
        <v>386</v>
      </c>
      <c r="B361" s="32" t="s">
        <v>361</v>
      </c>
      <c r="C361" s="32" t="s">
        <v>558</v>
      </c>
      <c r="D361" s="54" t="n">
        <v>869</v>
      </c>
      <c r="E361" s="54" t="n">
        <v>786</v>
      </c>
      <c r="F361" s="65" t="n">
        <f aca="false">IF(E361="","",D361-E361)</f>
        <v>83</v>
      </c>
      <c r="G361" s="54" t="n">
        <v>1470</v>
      </c>
      <c r="H361" s="54" t="n">
        <v>1523</v>
      </c>
      <c r="I361" s="65" t="n">
        <f aca="false">IF(H361="","",G361-H361)</f>
        <v>-53</v>
      </c>
      <c r="J361" s="55" t="n">
        <f aca="false">IF(OR(D361="",D361+G361=0),"",D361/(D361+G361))</f>
        <v>0.37152629328773</v>
      </c>
      <c r="K361" s="55" t="n">
        <f aca="false">IF(E361="","",E361/(E361+H361))</f>
        <v>0.340407102641836</v>
      </c>
      <c r="L361" s="66" t="n">
        <f aca="false">IF(OR(K361="",J361=""),"",(J361-K361)*100)</f>
        <v>3.11191906458935</v>
      </c>
      <c r="M361" s="36" t="n">
        <v>2.38128379760647</v>
      </c>
      <c r="N361" s="36" t="n">
        <v>0.964657942676335</v>
      </c>
      <c r="O361" s="36" t="n">
        <f aca="false">SQRT(M361^2+N361^2)</f>
        <v>2.56925620970576</v>
      </c>
      <c r="P361" s="55" t="n">
        <f aca="false">IF(J361="","",MAX(0,J361-1.96*O361/100))</f>
        <v>0.321168871577497</v>
      </c>
      <c r="Q361" s="55" t="n">
        <f aca="false">IF(J361="","",MIN(1,J361+1.96*O361/100))</f>
        <v>0.421883714997963</v>
      </c>
      <c r="R361" s="32" t="str">
        <f aca="false">IF(L361="","",IF(ABS(L361)&lt;=O361,"Yes","No"))</f>
        <v>No</v>
      </c>
      <c r="S361" s="32" t="str">
        <f aca="false">IF(L361="","",IF(ABS(L361)&lt;=1.96*O361,"Yes","No"))</f>
        <v>Yes</v>
      </c>
      <c r="T361" s="54" t="n">
        <f aca="false">IF(D361="","",ROUND(SQRT(((D361+G361)*O361/100)^2+(J361*(D361+G361)*0.08345)^2),0))</f>
        <v>94</v>
      </c>
      <c r="U361" s="32"/>
    </row>
    <row r="362" customFormat="false" ht="15" hidden="false" customHeight="false" outlineLevel="0" collapsed="false">
      <c r="A362" s="32" t="s">
        <v>386</v>
      </c>
      <c r="B362" s="32" t="s">
        <v>361</v>
      </c>
      <c r="C362" s="32" t="s">
        <v>559</v>
      </c>
      <c r="D362" s="54" t="n">
        <v>274</v>
      </c>
      <c r="E362" s="54"/>
      <c r="F362" s="65" t="str">
        <f aca="false">IF(E362="","",D362-E362)</f>
        <v/>
      </c>
      <c r="G362" s="54" t="n">
        <v>438</v>
      </c>
      <c r="H362" s="54"/>
      <c r="I362" s="65" t="str">
        <f aca="false">IF(H362="","",G362-H362)</f>
        <v/>
      </c>
      <c r="J362" s="55" t="n">
        <f aca="false">IF(OR(D362="",D362+G362=0),"",D362/(D362+G362))</f>
        <v>0.384831460674157</v>
      </c>
      <c r="K362" s="55" t="str">
        <f aca="false">IF(E362="","",E362/(E362+H362))</f>
        <v/>
      </c>
      <c r="L362" s="66" t="str">
        <f aca="false">IF(OR(K362="",J362=""),"",(J362-K362)*100)</f>
        <v/>
      </c>
      <c r="M362" s="36" t="n">
        <v>4.05128548979369</v>
      </c>
      <c r="N362" s="36" t="n">
        <v>0.964657942676335</v>
      </c>
      <c r="O362" s="36" t="n">
        <f aca="false">SQRT(M362^2+N362^2)</f>
        <v>4.16455028378592</v>
      </c>
      <c r="P362" s="55" t="n">
        <f aca="false">IF(J362="","",MAX(0,J362-1.96*O362/100))</f>
        <v>0.303206275111953</v>
      </c>
      <c r="Q362" s="55" t="n">
        <f aca="false">IF(J362="","",MIN(1,J362+1.96*O362/100))</f>
        <v>0.466456646236361</v>
      </c>
      <c r="R362" s="32" t="str">
        <f aca="false">IF(L362="","",IF(ABS(L362)&lt;=O362,"Yes","No"))</f>
        <v/>
      </c>
      <c r="S362" s="32" t="str">
        <f aca="false">IF(L362="","",IF(ABS(L362)&lt;=1.96*O362,"Yes","No"))</f>
        <v/>
      </c>
      <c r="T362" s="54" t="n">
        <f aca="false">IF(D362="","",ROUND(SQRT(((D362+G362)*O362/100)^2+(J362*(D362+G362)*0.15591)^2),0))</f>
        <v>52</v>
      </c>
      <c r="U362" s="32" t="s">
        <v>748</v>
      </c>
    </row>
    <row r="363" customFormat="false" ht="15" hidden="false" customHeight="false" outlineLevel="0" collapsed="false">
      <c r="A363" s="32" t="s">
        <v>386</v>
      </c>
      <c r="B363" s="32" t="s">
        <v>561</v>
      </c>
      <c r="C363" s="32" t="s">
        <v>561</v>
      </c>
      <c r="D363" s="54" t="n">
        <v>298</v>
      </c>
      <c r="E363" s="54" t="n">
        <v>249</v>
      </c>
      <c r="F363" s="65" t="n">
        <f aca="false">IF(E363="","",D363-E363)</f>
        <v>49</v>
      </c>
      <c r="G363" s="54" t="n">
        <v>262</v>
      </c>
      <c r="H363" s="54" t="n">
        <v>326</v>
      </c>
      <c r="I363" s="65" t="n">
        <f aca="false">IF(H363="","",G363-H363)</f>
        <v>-64</v>
      </c>
      <c r="J363" s="55" t="n">
        <f aca="false">IF(OR(D363="",D363+G363=0),"",D363/(D363+G363))</f>
        <v>0.532142857142857</v>
      </c>
      <c r="K363" s="55" t="n">
        <f aca="false">IF(E363="","",E363/(E363+H363))</f>
        <v>0.43304347826087</v>
      </c>
      <c r="L363" s="66" t="n">
        <f aca="false">IF(OR(K363="",J363=""),"",(J363-K363)*100)</f>
        <v>9.90993788819876</v>
      </c>
      <c r="M363" s="36" t="n">
        <v>4.05128548979369</v>
      </c>
      <c r="N363" s="36" t="n">
        <v>0.964657942676335</v>
      </c>
      <c r="O363" s="36" t="n">
        <f aca="false">SQRT(M363^2+N363^2)</f>
        <v>4.16455028378592</v>
      </c>
      <c r="P363" s="55" t="n">
        <f aca="false">IF(J363="","",MAX(0,J363-1.96*O363/100))</f>
        <v>0.450517671580653</v>
      </c>
      <c r="Q363" s="55" t="n">
        <f aca="false">IF(J363="","",MIN(1,J363+1.96*O363/100))</f>
        <v>0.613768042705061</v>
      </c>
      <c r="R363" s="32" t="str">
        <f aca="false">IF(L363="","",IF(ABS(L363)&lt;=O363,"Yes","No"))</f>
        <v>No</v>
      </c>
      <c r="S363" s="32" t="str">
        <f aca="false">IF(L363="","",IF(ABS(L363)&lt;=1.96*O363,"Yes","No"))</f>
        <v>No</v>
      </c>
      <c r="T363" s="54" t="n">
        <f aca="false">IF(D363="","",ROUND(SQRT(((D363+G363)*O363/100)^2+(J363*(D363+G363)*0.15591)^2),0))</f>
        <v>52</v>
      </c>
      <c r="U363" s="32"/>
    </row>
    <row r="364" customFormat="false" ht="15" hidden="false" customHeight="false" outlineLevel="0" collapsed="false">
      <c r="A364" s="32" t="s">
        <v>386</v>
      </c>
      <c r="B364" s="32" t="s">
        <v>562</v>
      </c>
      <c r="C364" s="32" t="s">
        <v>563</v>
      </c>
      <c r="D364" s="54" t="n">
        <v>534</v>
      </c>
      <c r="E364" s="54" t="n">
        <v>467</v>
      </c>
      <c r="F364" s="65" t="n">
        <f aca="false">IF(E364="","",D364-E364)</f>
        <v>67</v>
      </c>
      <c r="G364" s="54" t="n">
        <v>644</v>
      </c>
      <c r="H364" s="54" t="n">
        <v>684</v>
      </c>
      <c r="I364" s="65" t="n">
        <f aca="false">IF(H364="","",G364-H364)</f>
        <v>-40</v>
      </c>
      <c r="J364" s="55" t="n">
        <f aca="false">IF(OR(D364="",D364+G364=0),"",D364/(D364+G364))</f>
        <v>0.453310696095076</v>
      </c>
      <c r="K364" s="55" t="n">
        <f aca="false">IF(E364="","",E364/(E364+H364))</f>
        <v>0.405734144222415</v>
      </c>
      <c r="L364" s="66" t="n">
        <f aca="false">IF(OR(K364="",J364=""),"",(J364-K364)*100)</f>
        <v>4.75765518726611</v>
      </c>
      <c r="M364" s="36" t="n">
        <v>2.38128379760647</v>
      </c>
      <c r="N364" s="36" t="n">
        <v>0.964657942676335</v>
      </c>
      <c r="O364" s="36" t="n">
        <f aca="false">SQRT(M364^2+N364^2)</f>
        <v>2.56925620970576</v>
      </c>
      <c r="P364" s="55" t="n">
        <f aca="false">IF(J364="","",MAX(0,J364-1.96*O364/100))</f>
        <v>0.402953274384843</v>
      </c>
      <c r="Q364" s="55" t="n">
        <f aca="false">IF(J364="","",MIN(1,J364+1.96*O364/100))</f>
        <v>0.503668117805309</v>
      </c>
      <c r="R364" s="32" t="str">
        <f aca="false">IF(L364="","",IF(ABS(L364)&lt;=O364,"Yes","No"))</f>
        <v>No</v>
      </c>
      <c r="S364" s="32" t="str">
        <f aca="false">IF(L364="","",IF(ABS(L364)&lt;=1.96*O364,"Yes","No"))</f>
        <v>Yes</v>
      </c>
      <c r="T364" s="54" t="n">
        <f aca="false">IF(D364="","",ROUND(SQRT(((D364+G364)*O364/100)^2+(J364*(D364+G364)*0.08345)^2),0))</f>
        <v>54</v>
      </c>
      <c r="U364" s="32"/>
    </row>
    <row r="365" customFormat="false" ht="15" hidden="false" customHeight="false" outlineLevel="0" collapsed="false">
      <c r="A365" s="32" t="s">
        <v>386</v>
      </c>
      <c r="B365" s="32" t="s">
        <v>562</v>
      </c>
      <c r="C365" s="32" t="s">
        <v>564</v>
      </c>
      <c r="D365" s="54" t="n">
        <v>431</v>
      </c>
      <c r="E365" s="54" t="n">
        <v>385</v>
      </c>
      <c r="F365" s="65" t="n">
        <f aca="false">IF(E365="","",D365-E365)</f>
        <v>46</v>
      </c>
      <c r="G365" s="54" t="n">
        <v>606</v>
      </c>
      <c r="H365" s="54" t="n">
        <v>656</v>
      </c>
      <c r="I365" s="65" t="n">
        <f aca="false">IF(H365="","",G365-H365)</f>
        <v>-50</v>
      </c>
      <c r="J365" s="55" t="n">
        <f aca="false">IF(OR(D365="",D365+G365=0),"",D365/(D365+G365))</f>
        <v>0.415621986499518</v>
      </c>
      <c r="K365" s="55" t="n">
        <f aca="false">IF(E365="","",E365/(E365+H365))</f>
        <v>0.36983669548511</v>
      </c>
      <c r="L365" s="66" t="n">
        <f aca="false">IF(OR(K365="",J365=""),"",(J365-K365)*100)</f>
        <v>4.57852910144074</v>
      </c>
      <c r="M365" s="36" t="n">
        <v>2.67524098781084</v>
      </c>
      <c r="N365" s="36" t="n">
        <v>0.964657942676335</v>
      </c>
      <c r="O365" s="36" t="n">
        <f aca="false">SQRT(M365^2+N365^2)</f>
        <v>2.84384937878778</v>
      </c>
      <c r="P365" s="55" t="n">
        <f aca="false">IF(J365="","",MAX(0,J365-1.96*O365/100))</f>
        <v>0.359882538675277</v>
      </c>
      <c r="Q365" s="55" t="n">
        <f aca="false">IF(J365="","",MIN(1,J365+1.96*O365/100))</f>
        <v>0.471361434323758</v>
      </c>
      <c r="R365" s="32" t="str">
        <f aca="false">IF(L365="","",IF(ABS(L365)&lt;=O365,"Yes","No"))</f>
        <v>No</v>
      </c>
      <c r="S365" s="32" t="str">
        <f aca="false">IF(L365="","",IF(ABS(L365)&lt;=1.96*O365,"Yes","No"))</f>
        <v>Yes</v>
      </c>
      <c r="T365" s="54" t="n">
        <f aca="false">IF(D365="","",ROUND(SQRT(((D365+G365)*O365/100)^2+(J365*(D365+G365)*0.09175)^2),0))</f>
        <v>49</v>
      </c>
      <c r="U365" s="32"/>
    </row>
    <row r="366" customFormat="false" ht="15" hidden="false" customHeight="false" outlineLevel="0" collapsed="false">
      <c r="A366" s="32" t="s">
        <v>386</v>
      </c>
      <c r="B366" s="32" t="s">
        <v>562</v>
      </c>
      <c r="C366" s="32" t="s">
        <v>565</v>
      </c>
      <c r="D366" s="54" t="n">
        <v>629</v>
      </c>
      <c r="E366" s="54" t="n">
        <v>620</v>
      </c>
      <c r="F366" s="65" t="n">
        <f aca="false">IF(E366="","",D366-E366)</f>
        <v>9</v>
      </c>
      <c r="G366" s="54" t="n">
        <v>660</v>
      </c>
      <c r="H366" s="54" t="n">
        <v>647</v>
      </c>
      <c r="I366" s="65" t="n">
        <f aca="false">IF(H366="","",G366-H366)</f>
        <v>13</v>
      </c>
      <c r="J366" s="55" t="n">
        <f aca="false">IF(OR(D366="",D366+G366=0),"",D366/(D366+G366))</f>
        <v>0.487975174553918</v>
      </c>
      <c r="K366" s="55" t="n">
        <f aca="false">IF(E366="","",E366/(E366+H366))</f>
        <v>0.489344909234412</v>
      </c>
      <c r="L366" s="66" t="n">
        <f aca="false">IF(OR(K366="",J366=""),"",(J366-K366)*100)</f>
        <v>-0.136973468049423</v>
      </c>
      <c r="M366" s="36" t="n">
        <v>2.38128379760647</v>
      </c>
      <c r="N366" s="36" t="n">
        <v>0.964657942676335</v>
      </c>
      <c r="O366" s="36" t="n">
        <f aca="false">SQRT(M366^2+N366^2)</f>
        <v>2.56925620970576</v>
      </c>
      <c r="P366" s="55" t="n">
        <f aca="false">IF(J366="","",MAX(0,J366-1.96*O366/100))</f>
        <v>0.437617752843685</v>
      </c>
      <c r="Q366" s="55" t="n">
        <f aca="false">IF(J366="","",MIN(1,J366+1.96*O366/100))</f>
        <v>0.538332596264151</v>
      </c>
      <c r="R366" s="32" t="str">
        <f aca="false">IF(L366="","",IF(ABS(L366)&lt;=O366,"Yes","No"))</f>
        <v>Yes</v>
      </c>
      <c r="S366" s="32" t="str">
        <f aca="false">IF(L366="","",IF(ABS(L366)&lt;=1.96*O366,"Yes","No"))</f>
        <v>Yes</v>
      </c>
      <c r="T366" s="54" t="n">
        <f aca="false">IF(D366="","",ROUND(SQRT(((D366+G366)*O366/100)^2+(J366*(D366+G366)*0.08345)^2),0))</f>
        <v>62</v>
      </c>
      <c r="U366" s="32"/>
    </row>
    <row r="367" customFormat="false" ht="15" hidden="false" customHeight="false" outlineLevel="0" collapsed="false">
      <c r="A367" s="32" t="s">
        <v>386</v>
      </c>
      <c r="B367" s="32" t="s">
        <v>562</v>
      </c>
      <c r="C367" s="32" t="s">
        <v>566</v>
      </c>
      <c r="D367" s="54" t="n">
        <v>315</v>
      </c>
      <c r="E367" s="54" t="n">
        <v>295</v>
      </c>
      <c r="F367" s="65" t="n">
        <f aca="false">IF(E367="","",D367-E367)</f>
        <v>20</v>
      </c>
      <c r="G367" s="54" t="n">
        <v>375</v>
      </c>
      <c r="H367" s="54" t="n">
        <v>392</v>
      </c>
      <c r="I367" s="65" t="n">
        <f aca="false">IF(H367="","",G367-H367)</f>
        <v>-17</v>
      </c>
      <c r="J367" s="55" t="n">
        <f aca="false">IF(OR(D367="",D367+G367=0),"",D367/(D367+G367))</f>
        <v>0.456521739130435</v>
      </c>
      <c r="K367" s="55" t="n">
        <f aca="false">IF(E367="","",E367/(E367+H367))</f>
        <v>0.429403202328967</v>
      </c>
      <c r="L367" s="66" t="n">
        <f aca="false">IF(OR(K367="",J367=""),"",(J367-K367)*100)</f>
        <v>2.71185368014683</v>
      </c>
      <c r="M367" s="36" t="n">
        <v>4.05128548979369</v>
      </c>
      <c r="N367" s="36" t="n">
        <v>0.964657942676335</v>
      </c>
      <c r="O367" s="36" t="n">
        <f aca="false">SQRT(M367^2+N367^2)</f>
        <v>4.16455028378592</v>
      </c>
      <c r="P367" s="55" t="n">
        <f aca="false">IF(J367="","",MAX(0,J367-1.96*O367/100))</f>
        <v>0.374896553568231</v>
      </c>
      <c r="Q367" s="55" t="n">
        <f aca="false">IF(J367="","",MIN(1,J367+1.96*O367/100))</f>
        <v>0.538146924692639</v>
      </c>
      <c r="R367" s="32" t="str">
        <f aca="false">IF(L367="","",IF(ABS(L367)&lt;=O367,"Yes","No"))</f>
        <v>Yes</v>
      </c>
      <c r="S367" s="32" t="str">
        <f aca="false">IF(L367="","",IF(ABS(L367)&lt;=1.96*O367,"Yes","No"))</f>
        <v>Yes</v>
      </c>
      <c r="T367" s="54" t="n">
        <f aca="false">IF(D367="","",ROUND(SQRT(((D367+G367)*O367/100)^2+(J367*(D367+G367)*0.15591)^2),0))</f>
        <v>57</v>
      </c>
      <c r="U367" s="32"/>
    </row>
    <row r="368" customFormat="false" ht="15" hidden="false" customHeight="false" outlineLevel="0" collapsed="false">
      <c r="A368" s="32" t="s">
        <v>386</v>
      </c>
      <c r="B368" s="32" t="s">
        <v>567</v>
      </c>
      <c r="C368" s="32" t="s">
        <v>568</v>
      </c>
      <c r="D368" s="54" t="n">
        <v>696</v>
      </c>
      <c r="E368" s="54" t="n">
        <v>625</v>
      </c>
      <c r="F368" s="65" t="n">
        <f aca="false">IF(E368="","",D368-E368)</f>
        <v>71</v>
      </c>
      <c r="G368" s="54" t="n">
        <v>404</v>
      </c>
      <c r="H368" s="54" t="n">
        <v>447</v>
      </c>
      <c r="I368" s="65" t="n">
        <f aca="false">IF(H368="","",G368-H368)</f>
        <v>-43</v>
      </c>
      <c r="J368" s="55" t="n">
        <f aca="false">IF(OR(D368="",D368+G368=0),"",D368/(D368+G368))</f>
        <v>0.632727272727273</v>
      </c>
      <c r="K368" s="55" t="n">
        <f aca="false">IF(E368="","",E368/(E368+H368))</f>
        <v>0.583022388059702</v>
      </c>
      <c r="L368" s="66" t="n">
        <f aca="false">IF(OR(K368="",J368=""),"",(J368-K368)*100)</f>
        <v>4.97048846675712</v>
      </c>
      <c r="M368" s="36" t="n">
        <v>2.67524098781084</v>
      </c>
      <c r="N368" s="36" t="n">
        <v>0.964657942676335</v>
      </c>
      <c r="O368" s="36" t="n">
        <f aca="false">SQRT(M368^2+N368^2)</f>
        <v>2.84384937878778</v>
      </c>
      <c r="P368" s="55" t="n">
        <f aca="false">IF(J368="","",MAX(0,J368-1.96*O368/100))</f>
        <v>0.576987824903032</v>
      </c>
      <c r="Q368" s="55" t="n">
        <f aca="false">IF(J368="","",MIN(1,J368+1.96*O368/100))</f>
        <v>0.688466720551513</v>
      </c>
      <c r="R368" s="32" t="str">
        <f aca="false">IF(L368="","",IF(ABS(L368)&lt;=O368,"Yes","No"))</f>
        <v>No</v>
      </c>
      <c r="S368" s="32" t="str">
        <f aca="false">IF(L368="","",IF(ABS(L368)&lt;=1.96*O368,"Yes","No"))</f>
        <v>Yes</v>
      </c>
      <c r="T368" s="54" t="n">
        <f aca="false">IF(D368="","",ROUND(SQRT(((D368+G368)*O368/100)^2+(J368*(D368+G368)*0.09175)^2),0))</f>
        <v>71</v>
      </c>
      <c r="U368" s="32"/>
    </row>
    <row r="369" customFormat="false" ht="15" hidden="false" customHeight="false" outlineLevel="0" collapsed="false">
      <c r="A369" s="32" t="s">
        <v>386</v>
      </c>
      <c r="B369" s="32" t="s">
        <v>567</v>
      </c>
      <c r="C369" s="32" t="s">
        <v>569</v>
      </c>
      <c r="D369" s="54" t="n">
        <v>567</v>
      </c>
      <c r="E369" s="54" t="n">
        <v>518</v>
      </c>
      <c r="F369" s="65" t="n">
        <f aca="false">IF(E369="","",D369-E369)</f>
        <v>49</v>
      </c>
      <c r="G369" s="54" t="n">
        <v>345</v>
      </c>
      <c r="H369" s="54" t="n">
        <v>384</v>
      </c>
      <c r="I369" s="65" t="n">
        <f aca="false">IF(H369="","",G369-H369)</f>
        <v>-39</v>
      </c>
      <c r="J369" s="55" t="n">
        <f aca="false">IF(OR(D369="",D369+G369=0),"",D369/(D369+G369))</f>
        <v>0.62171052631579</v>
      </c>
      <c r="K369" s="55" t="n">
        <f aca="false">IF(E369="","",E369/(E369+H369))</f>
        <v>0.574279379157428</v>
      </c>
      <c r="L369" s="66" t="n">
        <f aca="false">IF(OR(K369="",J369=""),"",(J369-K369)*100)</f>
        <v>4.74311471583616</v>
      </c>
      <c r="M369" s="36" t="n">
        <v>2.67524098781084</v>
      </c>
      <c r="N369" s="36" t="n">
        <v>0.964657942676335</v>
      </c>
      <c r="O369" s="36" t="n">
        <f aca="false">SQRT(M369^2+N369^2)</f>
        <v>2.84384937878778</v>
      </c>
      <c r="P369" s="55" t="n">
        <f aca="false">IF(J369="","",MAX(0,J369-1.96*O369/100))</f>
        <v>0.565971078491549</v>
      </c>
      <c r="Q369" s="55" t="n">
        <f aca="false">IF(J369="","",MIN(1,J369+1.96*O369/100))</f>
        <v>0.67744997414003</v>
      </c>
      <c r="R369" s="32" t="str">
        <f aca="false">IF(L369="","",IF(ABS(L369)&lt;=O369,"Yes","No"))</f>
        <v>No</v>
      </c>
      <c r="S369" s="32" t="str">
        <f aca="false">IF(L369="","",IF(ABS(L369)&lt;=1.96*O369,"Yes","No"))</f>
        <v>Yes</v>
      </c>
      <c r="T369" s="54" t="n">
        <f aca="false">IF(D369="","",ROUND(SQRT(((D369+G369)*O369/100)^2+(J369*(D369+G369)*0.09175)^2),0))</f>
        <v>58</v>
      </c>
      <c r="U369" s="32"/>
    </row>
    <row r="370" customFormat="false" ht="15" hidden="false" customHeight="false" outlineLevel="0" collapsed="false">
      <c r="A370" s="32" t="s">
        <v>386</v>
      </c>
      <c r="B370" s="32" t="s">
        <v>567</v>
      </c>
      <c r="C370" s="32" t="s">
        <v>570</v>
      </c>
      <c r="D370" s="54" t="n">
        <v>848</v>
      </c>
      <c r="E370" s="54" t="n">
        <v>765</v>
      </c>
      <c r="F370" s="65" t="n">
        <f aca="false">IF(E370="","",D370-E370)</f>
        <v>83</v>
      </c>
      <c r="G370" s="54" t="n">
        <v>596</v>
      </c>
      <c r="H370" s="54" t="n">
        <v>687</v>
      </c>
      <c r="I370" s="65" t="n">
        <f aca="false">IF(H370="","",G370-H370)</f>
        <v>-91</v>
      </c>
      <c r="J370" s="55" t="n">
        <f aca="false">IF(OR(D370="",D370+G370=0),"",D370/(D370+G370))</f>
        <v>0.587257617728532</v>
      </c>
      <c r="K370" s="55" t="n">
        <f aca="false">IF(E370="","",E370/(E370+H370))</f>
        <v>0.526859504132231</v>
      </c>
      <c r="L370" s="66" t="n">
        <f aca="false">IF(OR(K370="",J370=""),"",(J370-K370)*100)</f>
        <v>6.03981135963005</v>
      </c>
      <c r="M370" s="36" t="n">
        <v>2.38128379760647</v>
      </c>
      <c r="N370" s="36" t="n">
        <v>0.964657942676335</v>
      </c>
      <c r="O370" s="36" t="n">
        <f aca="false">SQRT(M370^2+N370^2)</f>
        <v>2.56925620970576</v>
      </c>
      <c r="P370" s="55" t="n">
        <f aca="false">IF(J370="","",MAX(0,J370-1.96*O370/100))</f>
        <v>0.536900196018299</v>
      </c>
      <c r="Q370" s="55" t="n">
        <f aca="false">IF(J370="","",MIN(1,J370+1.96*O370/100))</f>
        <v>0.637615039438765</v>
      </c>
      <c r="R370" s="32" t="str">
        <f aca="false">IF(L370="","",IF(ABS(L370)&lt;=O370,"Yes","No"))</f>
        <v>No</v>
      </c>
      <c r="S370" s="32" t="str">
        <f aca="false">IF(L370="","",IF(ABS(L370)&lt;=1.96*O370,"Yes","No"))</f>
        <v>No</v>
      </c>
      <c r="T370" s="54" t="n">
        <f aca="false">IF(D370="","",ROUND(SQRT(((D370+G370)*O370/100)^2+(J370*(D370+G370)*0.08345)^2),0))</f>
        <v>80</v>
      </c>
      <c r="U370" s="32"/>
    </row>
    <row r="371" customFormat="false" ht="15" hidden="false" customHeight="false" outlineLevel="0" collapsed="false">
      <c r="A371" s="32" t="s">
        <v>386</v>
      </c>
      <c r="B371" s="32" t="s">
        <v>571</v>
      </c>
      <c r="C371" s="32" t="s">
        <v>571</v>
      </c>
      <c r="D371" s="54" t="n">
        <v>565</v>
      </c>
      <c r="E371" s="54" t="n">
        <v>508</v>
      </c>
      <c r="F371" s="65" t="n">
        <f aca="false">IF(E371="","",D371-E371)</f>
        <v>57</v>
      </c>
      <c r="G371" s="54" t="n">
        <v>703</v>
      </c>
      <c r="H371" s="54" t="n">
        <v>791</v>
      </c>
      <c r="I371" s="65" t="n">
        <f aca="false">IF(H371="","",G371-H371)</f>
        <v>-88</v>
      </c>
      <c r="J371" s="55" t="n">
        <f aca="false">IF(OR(D371="",D371+G371=0),"",D371/(D371+G371))</f>
        <v>0.445583596214511</v>
      </c>
      <c r="K371" s="55" t="n">
        <f aca="false">IF(E371="","",E371/(E371+H371))</f>
        <v>0.391070053887606</v>
      </c>
      <c r="L371" s="66" t="n">
        <f aca="false">IF(OR(K371="",J371=""),"",(J371-K371)*100)</f>
        <v>5.45135423269052</v>
      </c>
      <c r="M371" s="36" t="n">
        <v>2.38128379760647</v>
      </c>
      <c r="N371" s="36" t="n">
        <v>0.964657942676335</v>
      </c>
      <c r="O371" s="36" t="n">
        <f aca="false">SQRT(M371^2+N371^2)</f>
        <v>2.56925620970576</v>
      </c>
      <c r="P371" s="55" t="n">
        <f aca="false">IF(J371="","",MAX(0,J371-1.96*O371/100))</f>
        <v>0.395226174504278</v>
      </c>
      <c r="Q371" s="55" t="n">
        <f aca="false">IF(J371="","",MIN(1,J371+1.96*O371/100))</f>
        <v>0.495941017924744</v>
      </c>
      <c r="R371" s="32" t="str">
        <f aca="false">IF(L371="","",IF(ABS(L371)&lt;=O371,"Yes","No"))</f>
        <v>No</v>
      </c>
      <c r="S371" s="32" t="str">
        <f aca="false">IF(L371="","",IF(ABS(L371)&lt;=1.96*O371,"Yes","No"))</f>
        <v>No</v>
      </c>
      <c r="T371" s="54" t="n">
        <f aca="false">IF(D371="","",ROUND(SQRT(((D371+G371)*O371/100)^2+(J371*(D371+G371)*0.08345)^2),0))</f>
        <v>57</v>
      </c>
      <c r="U371" s="32"/>
    </row>
    <row r="373" customFormat="false" ht="15" hidden="false" customHeight="false" outlineLevel="0" collapsed="false">
      <c r="A373" s="20" t="s">
        <v>704</v>
      </c>
      <c r="B373" s="67"/>
      <c r="C373" s="67"/>
      <c r="D373" s="68" t="n">
        <f aca="false">SUMIF(E2:E371,"&lt;&gt;",D2:D371)</f>
        <v>192525</v>
      </c>
      <c r="E373" s="68" t="n">
        <f aca="false">SUM(E2:E371)</f>
        <v>180687</v>
      </c>
      <c r="F373" s="69" t="n">
        <f aca="false">D373-E373</f>
        <v>11838</v>
      </c>
      <c r="G373" s="68" t="n">
        <f aca="false">SUMIF(H2:H371,"&lt;&gt;",G2:G371)</f>
        <v>172321</v>
      </c>
      <c r="H373" s="68" t="n">
        <f aca="false">SUM(H2:H371)</f>
        <v>183781</v>
      </c>
      <c r="I373" s="69" t="n">
        <f aca="false">G373-H373</f>
        <v>-11460</v>
      </c>
      <c r="J373" s="70" t="n">
        <f aca="false">D373/(D373+G373)</f>
        <v>0.527688394555511</v>
      </c>
      <c r="K373" s="70" t="n">
        <f aca="false">E373/(E373+H373)</f>
        <v>0.495755457269225</v>
      </c>
      <c r="L373" s="71" t="n">
        <f aca="false">(J373-K373)*100</f>
        <v>3.19329372862858</v>
      </c>
      <c r="M373" s="72" t="n">
        <v>0</v>
      </c>
      <c r="N373" s="72" t="n">
        <v>0.964657942676335</v>
      </c>
      <c r="O373" s="72" t="n">
        <f aca="false">SQRT(M373^2+N373^2)</f>
        <v>0.964657942676335</v>
      </c>
      <c r="P373" s="70" t="n">
        <f aca="false">J373-1.96*O373/100</f>
        <v>0.508781098879055</v>
      </c>
      <c r="Q373" s="70" t="n">
        <f aca="false">J373+1.96*O373/100</f>
        <v>0.546595690231967</v>
      </c>
      <c r="R373" s="67" t="str">
        <f aca="false">IF(ABS(L373)&lt;=O373,"Yes","No")</f>
        <v>No</v>
      </c>
      <c r="S373" s="67" t="str">
        <f aca="false">IF(ABS(L373)&lt;=1.96*O373,"Yes","No")</f>
        <v>No</v>
      </c>
      <c r="T373" s="68" t="n">
        <f aca="false">ROUND(SQRT(((D373+G373)*O373/100)^2+(J373*(D373+G373)*0.05003)^2),0)</f>
        <v>10255</v>
      </c>
    </row>
    <row r="374" customFormat="false" ht="15" hidden="false" customHeight="false" outlineLevel="0" collapsed="false">
      <c r="A374" s="20" t="s">
        <v>705</v>
      </c>
      <c r="B374" s="67"/>
      <c r="C374" s="67"/>
      <c r="D374" s="68" t="n">
        <f aca="false">SUM(D2:D371)</f>
        <v>204972</v>
      </c>
      <c r="E374" s="68"/>
      <c r="F374" s="69"/>
      <c r="G374" s="68" t="n">
        <f aca="false">SUM(G2:G371)</f>
        <v>183499</v>
      </c>
      <c r="H374" s="68"/>
      <c r="I374" s="69"/>
      <c r="J374" s="70" t="n">
        <f aca="false">D374/(D374+G374)</f>
        <v>0.527637841692173</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43.263768115942</v>
      </c>
    </row>
    <row r="377" customFormat="false" ht="15" hidden="false" customHeight="false" outlineLevel="0" collapsed="false">
      <c r="A377" s="2" t="s">
        <v>707</v>
      </c>
      <c r="F377" s="73" t="n">
        <f aca="false">(SUMIF(I2:I371,"&gt;0")-SUMIF(I2:I371,"&lt;0"))/COUNT(I2:I371)</f>
        <v>37.2985507246377</v>
      </c>
    </row>
    <row r="378" customFormat="false" ht="15" hidden="false" customHeight="false" outlineLevel="0" collapsed="false">
      <c r="A378" s="2" t="s">
        <v>708</v>
      </c>
      <c r="F378" s="74" t="n">
        <f aca="false">(SUMIF(L2:L371,"&gt;0")-SUMIF(L2:L371,"&lt;0"))/COUNT(L2:L371)</f>
        <v>3.75711336282643</v>
      </c>
    </row>
    <row r="379" customFormat="false" ht="15" hidden="false" customHeight="false" outlineLevel="0" collapsed="false">
      <c r="A379" s="5" t="s">
        <v>709</v>
      </c>
      <c r="F379" s="75" t="n">
        <f aca="false">SQRT(SUMSQ(L2:L371)/COUNT(L2:L371))</f>
        <v>4.50307199580444</v>
      </c>
    </row>
    <row r="380" customFormat="false" ht="15" hidden="false" customHeight="false" outlineLevel="0" collapsed="false">
      <c r="A380" s="5" t="s">
        <v>710</v>
      </c>
      <c r="F380" s="76" t="n">
        <f aca="false">L373</f>
        <v>3.19329372862858</v>
      </c>
    </row>
    <row r="381" customFormat="false" ht="15" hidden="false" customHeight="false" outlineLevel="0" collapsed="false">
      <c r="A381" s="5" t="s">
        <v>711</v>
      </c>
      <c r="F381" s="75" t="n">
        <f aca="false">SQRT((SUMSQ(L2:L371)-2*L373*SUM(L2:L371)+COUNT(L2:L371)*L373^2)/COUNT(L2:L371))</f>
        <v>2.71864034313938</v>
      </c>
    </row>
    <row r="382" customFormat="false" ht="15" hidden="false" customHeight="false" outlineLevel="0" collapsed="false">
      <c r="A382" s="2" t="s">
        <v>712</v>
      </c>
      <c r="F382" s="77" t="n">
        <f aca="false">D373/E373-1</f>
        <v>0.0655166115990635</v>
      </c>
    </row>
    <row r="383" customFormat="false" ht="15" hidden="false" customHeight="false" outlineLevel="0" collapsed="false">
      <c r="A383" s="5" t="s">
        <v>713</v>
      </c>
      <c r="F383" s="78" t="n">
        <f aca="false">G373/H373-1</f>
        <v>-0.062356826875466</v>
      </c>
    </row>
    <row r="384" customFormat="false" ht="15" hidden="false" customHeight="false" outlineLevel="0" collapsed="false">
      <c r="A384" s="2" t="s">
        <v>714</v>
      </c>
      <c r="F384" s="77" t="n">
        <f aca="false">(D373+G373)/(E373+H373)-1</f>
        <v>0.00103712808806256</v>
      </c>
    </row>
    <row r="385" customFormat="false" ht="15" hidden="false" customHeight="false" outlineLevel="0" collapsed="false">
      <c r="A385" s="2" t="s">
        <v>715</v>
      </c>
      <c r="F385" s="74" t="n">
        <f aca="false">AVERAGE(O2:O371)</f>
        <v>3.19160951802476</v>
      </c>
    </row>
    <row r="386" customFormat="false" ht="15" hidden="false" customHeight="false" outlineLevel="0" collapsed="false">
      <c r="A386" s="5" t="s">
        <v>716</v>
      </c>
      <c r="F386" s="79" t="n">
        <f aca="false">COUNTIF(R2:R371,"Yes")/(COUNTIF(R2:R371,"Yes")+COUNTIF(R2:R371,"No"))</f>
        <v>0.446376811594203</v>
      </c>
    </row>
    <row r="387" customFormat="false" ht="15" hidden="false" customHeight="false" outlineLevel="0" collapsed="false">
      <c r="A387" s="5" t="s">
        <v>717</v>
      </c>
      <c r="F387" s="79" t="n">
        <f aca="false">COUNTIF(S2:S371,"Yes")/(COUNTIF(S2:S371,"Yes")+COUNTIF(S2:S371,"No"))</f>
        <v>0.840579710144928</v>
      </c>
    </row>
    <row r="388" customFormat="false" ht="15" hidden="false" customHeight="false" outlineLevel="0" collapsed="false">
      <c r="A388" s="2" t="s">
        <v>718</v>
      </c>
      <c r="F388" s="80" t="n">
        <f aca="false">COUNTIFS(L2:L371,"&gt;=-3",L2:L371,"&lt;=3")/COUNT(L2:L371)</f>
        <v>0.449275362318841</v>
      </c>
    </row>
    <row r="389" customFormat="false" ht="15" hidden="false" customHeight="false" outlineLevel="0" collapsed="false">
      <c r="A389" s="2" t="s">
        <v>751</v>
      </c>
      <c r="F389" s="81" t="n">
        <f aca="false">COUNT(E2:E371)</f>
        <v>345</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752</v>
      </c>
    </row>
    <row r="394" customFormat="false" ht="41.75" hidden="false" customHeight="false" outlineLevel="0" collapsed="false">
      <c r="U394" s="64" t="s">
        <v>753</v>
      </c>
    </row>
    <row r="395" customFormat="false" ht="15" hidden="false" customHeight="false" outlineLevel="0" collapsed="false">
      <c r="U395" s="64" t="s">
        <v>754</v>
      </c>
    </row>
    <row r="396" customFormat="false" ht="28.35" hidden="false" customHeight="false" outlineLevel="0" collapsed="false">
      <c r="U396" s="64" t="s">
        <v>755</v>
      </c>
    </row>
    <row r="397" customFormat="false" ht="28.35" hidden="false" customHeight="false" outlineLevel="0" collapsed="false">
      <c r="U397" s="64" t="s">
        <v>756</v>
      </c>
    </row>
    <row r="398" customFormat="false" ht="28.35" hidden="false" customHeight="false" outlineLevel="0" collapsed="false">
      <c r="U398" s="64" t="s">
        <v>757</v>
      </c>
    </row>
    <row r="399" customFormat="false" ht="28.35" hidden="false" customHeight="false" outlineLevel="0" collapsed="false">
      <c r="U399" s="64" t="s">
        <v>727</v>
      </c>
    </row>
    <row r="400" customFormat="false" ht="41.75" hidden="false" customHeight="false" outlineLevel="0" collapsed="false">
      <c r="U400" s="64" t="s">
        <v>758</v>
      </c>
    </row>
    <row r="401" customFormat="false" ht="28.35" hidden="false" customHeight="false" outlineLevel="0" collapsed="false">
      <c r="U401" s="64" t="s">
        <v>759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745</v>
      </c>
      <c r="N1" s="8" t="s">
        <v>746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257</v>
      </c>
      <c r="E2" s="54" t="n">
        <v>171</v>
      </c>
      <c r="F2" s="65" t="n">
        <f aca="false">IF(E2="","",D2-E2)</f>
        <v>86</v>
      </c>
      <c r="G2" s="54" t="n">
        <v>277</v>
      </c>
      <c r="H2" s="54" t="n">
        <v>332</v>
      </c>
      <c r="I2" s="65" t="n">
        <f aca="false">IF(H2="","",G2-H2)</f>
        <v>-55</v>
      </c>
      <c r="J2" s="55" t="n">
        <f aca="false">IF(OR(D2="",D2+G2=0),"",D2/(D2+G2))</f>
        <v>0.4812734082397</v>
      </c>
      <c r="K2" s="55" t="n">
        <f aca="false">IF(E2="","",E2/(E2+H2))</f>
        <v>0.339960238568589</v>
      </c>
      <c r="L2" s="66" t="n">
        <f aca="false">IF(OR(K2="",J2=""),"",(J2-K2)*100)</f>
        <v>14.1313169671112</v>
      </c>
      <c r="M2" s="36" t="n">
        <v>4.76466928215883</v>
      </c>
      <c r="N2" s="36" t="n">
        <v>0.962884720344034</v>
      </c>
      <c r="O2" s="36" t="n">
        <f aca="false">SQRT(M2^2+N2^2)</f>
        <v>4.86098964749155</v>
      </c>
      <c r="P2" s="55" t="n">
        <f aca="false">IF(J2="","",MAX(0,J2-1.96*O2/100))</f>
        <v>0.385998011148866</v>
      </c>
      <c r="Q2" s="55" t="n">
        <f aca="false">IF(J2="","",MIN(1,J2+1.96*O2/100))</f>
        <v>0.576548805330535</v>
      </c>
      <c r="R2" s="32" t="str">
        <f aca="false">IF(L2="","",IF(ABS(L2)&lt;=O2,"Yes","No"))</f>
        <v>No</v>
      </c>
      <c r="S2" s="32" t="str">
        <f aca="false">IF(L2="","",IF(ABS(L2)&lt;=1.96*O2,"Yes","No"))</f>
        <v>No</v>
      </c>
      <c r="T2" s="54" t="n">
        <f aca="false">IF(D2="","",ROUND(SQRT(((D2+G2)*O2/100)^2+(J2*(D2+G2)*0.15591)^2),0))</f>
        <v>48</v>
      </c>
      <c r="U2" s="32" t="s">
        <v>747</v>
      </c>
    </row>
    <row r="3" customFormat="false" ht="15" hidden="false" customHeight="false" outlineLevel="0" collapsed="false">
      <c r="A3" s="32" t="s">
        <v>127</v>
      </c>
      <c r="B3" s="32" t="s">
        <v>132</v>
      </c>
      <c r="C3" s="32" t="s">
        <v>132</v>
      </c>
      <c r="D3" s="54" t="n">
        <v>154</v>
      </c>
      <c r="E3" s="54" t="n">
        <v>100</v>
      </c>
      <c r="F3" s="65" t="n">
        <f aca="false">IF(E3="","",D3-E3)</f>
        <v>54</v>
      </c>
      <c r="G3" s="54" t="n">
        <v>261</v>
      </c>
      <c r="H3" s="54" t="n">
        <v>303</v>
      </c>
      <c r="I3" s="65" t="n">
        <f aca="false">IF(H3="","",G3-H3)</f>
        <v>-42</v>
      </c>
      <c r="J3" s="55" t="n">
        <f aca="false">IF(OR(D3="",D3+G3=0),"",D3/(D3+G3))</f>
        <v>0.371084337349398</v>
      </c>
      <c r="K3" s="55" t="n">
        <f aca="false">IF(E3="","",E3/(E3+H3))</f>
        <v>0.248138957816377</v>
      </c>
      <c r="L3" s="66" t="n">
        <f aca="false">IF(OR(K3="",J3=""),"",(J3-K3)*100)</f>
        <v>12.294537953302</v>
      </c>
      <c r="M3" s="36" t="n">
        <v>4.76466928215883</v>
      </c>
      <c r="N3" s="36" t="n">
        <v>0.962884720344034</v>
      </c>
      <c r="O3" s="36" t="n">
        <f aca="false">SQRT(M3^2+N3^2)</f>
        <v>4.86098964749155</v>
      </c>
      <c r="P3" s="55" t="n">
        <f aca="false">IF(J3="","",MAX(0,J3-1.96*O3/100))</f>
        <v>0.275808940258563</v>
      </c>
      <c r="Q3" s="55" t="n">
        <f aca="false">IF(J3="","",MIN(1,J3+1.96*O3/100))</f>
        <v>0.466359734440232</v>
      </c>
      <c r="R3" s="32" t="str">
        <f aca="false">IF(L3="","",IF(ABS(L3)&lt;=O3,"Yes","No"))</f>
        <v>No</v>
      </c>
      <c r="S3" s="32" t="str">
        <f aca="false">IF(L3="","",IF(ABS(L3)&lt;=1.96*O3,"Yes","No"))</f>
        <v>No</v>
      </c>
      <c r="T3" s="54" t="n">
        <f aca="false">IF(D3="","",ROUND(SQRT(((D3+G3)*O3/100)^2+(J3*(D3+G3)*0.15591)^2),0))</f>
        <v>31</v>
      </c>
      <c r="U3" s="32" t="s">
        <v>747</v>
      </c>
    </row>
    <row r="4" customFormat="false" ht="15" hidden="false" customHeight="false" outlineLevel="0" collapsed="false">
      <c r="A4" s="32" t="s">
        <v>127</v>
      </c>
      <c r="B4" s="32" t="s">
        <v>133</v>
      </c>
      <c r="C4" s="32" t="s">
        <v>133</v>
      </c>
      <c r="D4" s="54" t="n">
        <v>182</v>
      </c>
      <c r="E4" s="54" t="n">
        <v>111</v>
      </c>
      <c r="F4" s="65" t="n">
        <f aca="false">IF(E4="","",D4-E4)</f>
        <v>71</v>
      </c>
      <c r="G4" s="54" t="n">
        <v>298</v>
      </c>
      <c r="H4" s="54" t="n">
        <v>317</v>
      </c>
      <c r="I4" s="65" t="n">
        <f aca="false">IF(H4="","",G4-H4)</f>
        <v>-19</v>
      </c>
      <c r="J4" s="55" t="n">
        <f aca="false">IF(OR(D4="",D4+G4=0),"",D4/(D4+G4))</f>
        <v>0.379166666666667</v>
      </c>
      <c r="K4" s="55" t="n">
        <f aca="false">IF(E4="","",E4/(E4+H4))</f>
        <v>0.259345794392523</v>
      </c>
      <c r="L4" s="66" t="n">
        <f aca="false">IF(OR(K4="",J4=""),"",(J4-K4)*100)</f>
        <v>11.9820872274143</v>
      </c>
      <c r="M4" s="36" t="n">
        <v>4.76466928215883</v>
      </c>
      <c r="N4" s="36" t="n">
        <v>0.962884720344034</v>
      </c>
      <c r="O4" s="36" t="n">
        <f aca="false">SQRT(M4^2+N4^2)</f>
        <v>4.86098964749155</v>
      </c>
      <c r="P4" s="55" t="n">
        <f aca="false">IF(J4="","",MAX(0,J4-1.96*O4/100))</f>
        <v>0.283891269575832</v>
      </c>
      <c r="Q4" s="55" t="n">
        <f aca="false">IF(J4="","",MIN(1,J4+1.96*O4/100))</f>
        <v>0.474442063757501</v>
      </c>
      <c r="R4" s="32" t="str">
        <f aca="false">IF(L4="","",IF(ABS(L4)&lt;=O4,"Yes","No"))</f>
        <v>No</v>
      </c>
      <c r="S4" s="32" t="str">
        <f aca="false">IF(L4="","",IF(ABS(L4)&lt;=1.96*O4,"Yes","No"))</f>
        <v>No</v>
      </c>
      <c r="T4" s="54" t="n">
        <f aca="false">IF(D4="","",ROUND(SQRT(((D4+G4)*O4/100)^2+(J4*(D4+G4)*0.15591)^2),0))</f>
        <v>37</v>
      </c>
      <c r="U4" s="32" t="s">
        <v>747</v>
      </c>
    </row>
    <row r="5" customFormat="false" ht="15" hidden="false" customHeight="false" outlineLevel="0" collapsed="false">
      <c r="A5" s="32" t="s">
        <v>127</v>
      </c>
      <c r="B5" s="32" t="s">
        <v>134</v>
      </c>
      <c r="C5" s="32" t="s">
        <v>135</v>
      </c>
      <c r="D5" s="54" t="n">
        <v>275</v>
      </c>
      <c r="E5" s="54" t="n">
        <v>194</v>
      </c>
      <c r="F5" s="65" t="n">
        <f aca="false">IF(E5="","",D5-E5)</f>
        <v>81</v>
      </c>
      <c r="G5" s="54" t="n">
        <v>562</v>
      </c>
      <c r="H5" s="54" t="n">
        <v>593</v>
      </c>
      <c r="I5" s="65" t="n">
        <f aca="false">IF(H5="","",G5-H5)</f>
        <v>-31</v>
      </c>
      <c r="J5" s="55" t="n">
        <f aca="false">IF(OR(D5="",D5+G5=0),"",D5/(D5+G5))</f>
        <v>0.328554360812425</v>
      </c>
      <c r="K5" s="55" t="n">
        <f aca="false">IF(E5="","",E5/(E5+H5))</f>
        <v>0.246505717916137</v>
      </c>
      <c r="L5" s="66" t="n">
        <f aca="false">IF(OR(K5="",J5=""),"",(J5-K5)*100)</f>
        <v>8.20486428962881</v>
      </c>
      <c r="M5" s="36" t="n">
        <v>3.72126353225682</v>
      </c>
      <c r="N5" s="36" t="n">
        <v>0.962884720344034</v>
      </c>
      <c r="O5" s="36" t="n">
        <f aca="false">SQRT(M5^2+N5^2)</f>
        <v>3.84381961870956</v>
      </c>
      <c r="P5" s="55" t="n">
        <f aca="false">IF(J5="","",MAX(0,J5-1.96*O5/100))</f>
        <v>0.253215496285718</v>
      </c>
      <c r="Q5" s="55" t="n">
        <f aca="false">IF(J5="","",MIN(1,J5+1.96*O5/100))</f>
        <v>0.403893225339133</v>
      </c>
      <c r="R5" s="32" t="str">
        <f aca="false">IF(L5="","",IF(ABS(L5)&lt;=O5,"Yes","No"))</f>
        <v>No</v>
      </c>
      <c r="S5" s="32" t="str">
        <f aca="false">IF(L5="","",IF(ABS(L5)&lt;=1.96*O5,"Yes","No"))</f>
        <v>No</v>
      </c>
      <c r="T5" s="54" t="n">
        <f aca="false">IF(D5="","",ROUND(SQRT(((D5+G5)*O5/100)^2+(J5*(D5+G5)*0.09175)^2),0))</f>
        <v>41</v>
      </c>
      <c r="U5" s="32" t="s">
        <v>747</v>
      </c>
    </row>
    <row r="6" customFormat="false" ht="15" hidden="false" customHeight="false" outlineLevel="0" collapsed="false">
      <c r="A6" s="32" t="s">
        <v>127</v>
      </c>
      <c r="B6" s="32" t="s">
        <v>134</v>
      </c>
      <c r="C6" s="32" t="s">
        <v>137</v>
      </c>
      <c r="D6" s="54" t="n">
        <v>276</v>
      </c>
      <c r="E6" s="54" t="n">
        <v>196</v>
      </c>
      <c r="F6" s="65" t="n">
        <f aca="false">IF(E6="","",D6-E6)</f>
        <v>80</v>
      </c>
      <c r="G6" s="54" t="n">
        <v>559</v>
      </c>
      <c r="H6" s="54" t="n">
        <v>587</v>
      </c>
      <c r="I6" s="65" t="n">
        <f aca="false">IF(H6="","",G6-H6)</f>
        <v>-28</v>
      </c>
      <c r="J6" s="55" t="n">
        <f aca="false">IF(OR(D6="",D6+G6=0),"",D6/(D6+G6))</f>
        <v>0.330538922155689</v>
      </c>
      <c r="K6" s="55" t="n">
        <f aca="false">IF(E6="","",E6/(E6+H6))</f>
        <v>0.250319284802043</v>
      </c>
      <c r="L6" s="66" t="n">
        <f aca="false">IF(OR(K6="",J6=""),"",(J6-K6)*100)</f>
        <v>8.02196373536452</v>
      </c>
      <c r="M6" s="36" t="n">
        <v>3.72126353225682</v>
      </c>
      <c r="N6" s="36" t="n">
        <v>0.962884720344034</v>
      </c>
      <c r="O6" s="36" t="n">
        <f aca="false">SQRT(M6^2+N6^2)</f>
        <v>3.84381961870956</v>
      </c>
      <c r="P6" s="55" t="n">
        <f aca="false">IF(J6="","",MAX(0,J6-1.96*O6/100))</f>
        <v>0.255200057628981</v>
      </c>
      <c r="Q6" s="55" t="n">
        <f aca="false">IF(J6="","",MIN(1,J6+1.96*O6/100))</f>
        <v>0.405877786682396</v>
      </c>
      <c r="R6" s="32" t="str">
        <f aca="false">IF(L6="","",IF(ABS(L6)&lt;=O6,"Yes","No"))</f>
        <v>No</v>
      </c>
      <c r="S6" s="32" t="str">
        <f aca="false">IF(L6="","",IF(ABS(L6)&lt;=1.96*O6,"Yes","No"))</f>
        <v>No</v>
      </c>
      <c r="T6" s="54" t="n">
        <f aca="false">IF(D6="","",ROUND(SQRT(((D6+G6)*O6/100)^2+(J6*(D6+G6)*0.09175)^2),0))</f>
        <v>41</v>
      </c>
      <c r="U6" s="32" t="s">
        <v>747</v>
      </c>
    </row>
    <row r="7" customFormat="false" ht="15" hidden="false" customHeight="false" outlineLevel="0" collapsed="false">
      <c r="A7" s="32" t="s">
        <v>127</v>
      </c>
      <c r="B7" s="32" t="s">
        <v>138</v>
      </c>
      <c r="C7" s="32" t="s">
        <v>138</v>
      </c>
      <c r="D7" s="54" t="n">
        <v>57</v>
      </c>
      <c r="E7" s="54" t="n">
        <v>47</v>
      </c>
      <c r="F7" s="65" t="n">
        <f aca="false">IF(E7="","",D7-E7)</f>
        <v>10</v>
      </c>
      <c r="G7" s="54" t="n">
        <v>69</v>
      </c>
      <c r="H7" s="54" t="n">
        <v>74</v>
      </c>
      <c r="I7" s="65" t="n">
        <f aca="false">IF(H7="","",G7-H7)</f>
        <v>-5</v>
      </c>
      <c r="J7" s="55" t="n">
        <f aca="false">IF(OR(D7="",D7+G7=0),"",D7/(D7+G7))</f>
        <v>0.452380952380952</v>
      </c>
      <c r="K7" s="55" t="n">
        <f aca="false">IF(E7="","",E7/(E7+H7))</f>
        <v>0.388429752066116</v>
      </c>
      <c r="L7" s="66" t="n">
        <f aca="false">IF(OR(K7="",J7=""),"",(J7-K7)*100)</f>
        <v>6.39512003148367</v>
      </c>
      <c r="M7" s="36" t="n">
        <v>4.76466928215883</v>
      </c>
      <c r="N7" s="36" t="n">
        <v>0.962884720344034</v>
      </c>
      <c r="O7" s="36" t="n">
        <f aca="false">SQRT(M7^2+N7^2)</f>
        <v>4.86098964749155</v>
      </c>
      <c r="P7" s="55" t="n">
        <f aca="false">IF(J7="","",MAX(0,J7-1.96*O7/100))</f>
        <v>0.357105555290118</v>
      </c>
      <c r="Q7" s="55" t="n">
        <f aca="false">IF(J7="","",MIN(1,J7+1.96*O7/100))</f>
        <v>0.547656349471787</v>
      </c>
      <c r="R7" s="32" t="str">
        <f aca="false">IF(L7="","",IF(ABS(L7)&lt;=O7,"Yes","No"))</f>
        <v>No</v>
      </c>
      <c r="S7" s="32" t="str">
        <f aca="false">IF(L7="","",IF(ABS(L7)&lt;=1.96*O7,"Yes","No"))</f>
        <v>Yes</v>
      </c>
      <c r="T7" s="54" t="n">
        <f aca="false">IF(D7="","",ROUND(SQRT(((D7+G7)*O7/100)^2+(J7*(D7+G7)*0.15591)^2),0))</f>
        <v>11</v>
      </c>
      <c r="U7" s="32" t="s">
        <v>747</v>
      </c>
    </row>
    <row r="8" customFormat="false" ht="15" hidden="false" customHeight="false" outlineLevel="0" collapsed="false">
      <c r="A8" s="32" t="s">
        <v>127</v>
      </c>
      <c r="B8" s="32" t="s">
        <v>139</v>
      </c>
      <c r="C8" s="32" t="s">
        <v>140</v>
      </c>
      <c r="D8" s="54" t="n">
        <v>359</v>
      </c>
      <c r="E8" s="54" t="n">
        <v>268</v>
      </c>
      <c r="F8" s="65" t="n">
        <f aca="false">IF(E8="","",D8-E8)</f>
        <v>91</v>
      </c>
      <c r="G8" s="54" t="n">
        <v>715</v>
      </c>
      <c r="H8" s="54" t="n">
        <v>753</v>
      </c>
      <c r="I8" s="65" t="n">
        <f aca="false">IF(H8="","",G8-H8)</f>
        <v>-38</v>
      </c>
      <c r="J8" s="55" t="n">
        <f aca="false">IF(OR(D8="",D8+G8=0),"",D8/(D8+G8))</f>
        <v>0.334264432029795</v>
      </c>
      <c r="K8" s="55" t="n">
        <f aca="false">IF(E8="","",E8/(E8+H8))</f>
        <v>0.262487757100882</v>
      </c>
      <c r="L8" s="66" t="n">
        <f aca="false">IF(OR(K8="",J8=""),"",(J8-K8)*100)</f>
        <v>7.17766749289137</v>
      </c>
      <c r="M8" s="36" t="n">
        <v>3.72126353225682</v>
      </c>
      <c r="N8" s="36" t="n">
        <v>0.962884720344034</v>
      </c>
      <c r="O8" s="36" t="n">
        <f aca="false">SQRT(M8^2+N8^2)</f>
        <v>3.84381961870956</v>
      </c>
      <c r="P8" s="55" t="n">
        <f aca="false">IF(J8="","",MAX(0,J8-1.96*O8/100))</f>
        <v>0.258925567503088</v>
      </c>
      <c r="Q8" s="55" t="n">
        <f aca="false">IF(J8="","",MIN(1,J8+1.96*O8/100))</f>
        <v>0.409603296556503</v>
      </c>
      <c r="R8" s="32" t="str">
        <f aca="false">IF(L8="","",IF(ABS(L8)&lt;=O8,"Yes","No"))</f>
        <v>No</v>
      </c>
      <c r="S8" s="32" t="str">
        <f aca="false">IF(L8="","",IF(ABS(L8)&lt;=1.96*O8,"Yes","No"))</f>
        <v>Yes</v>
      </c>
      <c r="T8" s="54" t="n">
        <f aca="false">IF(D8="","",ROUND(SQRT(((D8+G8)*O8/100)^2+(J8*(D8+G8)*0.09175)^2),0))</f>
        <v>53</v>
      </c>
      <c r="U8" s="32" t="s">
        <v>747</v>
      </c>
    </row>
    <row r="9" customFormat="false" ht="15" hidden="false" customHeight="false" outlineLevel="0" collapsed="false">
      <c r="A9" s="32" t="s">
        <v>127</v>
      </c>
      <c r="B9" s="32" t="s">
        <v>139</v>
      </c>
      <c r="C9" s="32" t="s">
        <v>141</v>
      </c>
      <c r="D9" s="54" t="n">
        <v>208</v>
      </c>
      <c r="E9" s="54" t="n">
        <v>163</v>
      </c>
      <c r="F9" s="65" t="n">
        <f aca="false">IF(E9="","",D9-E9)</f>
        <v>45</v>
      </c>
      <c r="G9" s="54" t="n">
        <v>425</v>
      </c>
      <c r="H9" s="54" t="n">
        <v>443</v>
      </c>
      <c r="I9" s="65" t="n">
        <f aca="false">IF(H9="","",G9-H9)</f>
        <v>-18</v>
      </c>
      <c r="J9" s="55" t="n">
        <f aca="false">IF(OR(D9="",D9+G9=0),"",D9/(D9+G9))</f>
        <v>0.328593996840442</v>
      </c>
      <c r="K9" s="55" t="n">
        <f aca="false">IF(E9="","",E9/(E9+H9))</f>
        <v>0.268976897689769</v>
      </c>
      <c r="L9" s="66" t="n">
        <f aca="false">IF(OR(K9="",J9=""),"",(J9-K9)*100)</f>
        <v>5.96170991506734</v>
      </c>
      <c r="M9" s="36" t="n">
        <v>4.76466928215883</v>
      </c>
      <c r="N9" s="36" t="n">
        <v>0.962884720344034</v>
      </c>
      <c r="O9" s="36" t="n">
        <f aca="false">SQRT(M9^2+N9^2)</f>
        <v>4.86098964749155</v>
      </c>
      <c r="P9" s="55" t="n">
        <f aca="false">IF(J9="","",MAX(0,J9-1.96*O9/100))</f>
        <v>0.233318599749608</v>
      </c>
      <c r="Q9" s="55" t="n">
        <f aca="false">IF(J9="","",MIN(1,J9+1.96*O9/100))</f>
        <v>0.423869393931277</v>
      </c>
      <c r="R9" s="32" t="str">
        <f aca="false">IF(L9="","",IF(ABS(L9)&lt;=O9,"Yes","No"))</f>
        <v>No</v>
      </c>
      <c r="S9" s="32" t="str">
        <f aca="false">IF(L9="","",IF(ABS(L9)&lt;=1.96*O9,"Yes","No"))</f>
        <v>Yes</v>
      </c>
      <c r="T9" s="54" t="n">
        <f aca="false">IF(D9="","",ROUND(SQRT(((D9+G9)*O9/100)^2+(J9*(D9+G9)*0.15591)^2),0))</f>
        <v>45</v>
      </c>
      <c r="U9" s="32" t="s">
        <v>747</v>
      </c>
    </row>
    <row r="10" customFormat="false" ht="15" hidden="false" customHeight="false" outlineLevel="0" collapsed="false">
      <c r="A10" s="32" t="s">
        <v>127</v>
      </c>
      <c r="B10" s="32" t="s">
        <v>139</v>
      </c>
      <c r="C10" s="32" t="s">
        <v>142</v>
      </c>
      <c r="D10" s="54" t="n">
        <v>258</v>
      </c>
      <c r="E10" s="54" t="n">
        <v>200</v>
      </c>
      <c r="F10" s="65" t="n">
        <f aca="false">IF(E10="","",D10-E10)</f>
        <v>58</v>
      </c>
      <c r="G10" s="54" t="n">
        <v>597</v>
      </c>
      <c r="H10" s="54" t="n">
        <v>632</v>
      </c>
      <c r="I10" s="65" t="n">
        <f aca="false">IF(H10="","",G10-H10)</f>
        <v>-35</v>
      </c>
      <c r="J10" s="55" t="n">
        <f aca="false">IF(OR(D10="",D10+G10=0),"",D10/(D10+G10))</f>
        <v>0.301754385964912</v>
      </c>
      <c r="K10" s="55" t="n">
        <f aca="false">IF(E10="","",E10/(E10+H10))</f>
        <v>0.240384615384615</v>
      </c>
      <c r="L10" s="66" t="n">
        <f aca="false">IF(OR(K10="",J10=""),"",(J10-K10)*100)</f>
        <v>6.13697705802969</v>
      </c>
      <c r="M10" s="36" t="n">
        <v>3.72126353225682</v>
      </c>
      <c r="N10" s="36" t="n">
        <v>0.962884720344034</v>
      </c>
      <c r="O10" s="36" t="n">
        <f aca="false">SQRT(M10^2+N10^2)</f>
        <v>3.84381961870956</v>
      </c>
      <c r="P10" s="55" t="n">
        <f aca="false">IF(J10="","",MAX(0,J10-1.96*O10/100))</f>
        <v>0.226415521438205</v>
      </c>
      <c r="Q10" s="55" t="n">
        <f aca="false">IF(J10="","",MIN(1,J10+1.96*O10/100))</f>
        <v>0.37709325049162</v>
      </c>
      <c r="R10" s="32" t="str">
        <f aca="false">IF(L10="","",IF(ABS(L10)&lt;=O10,"Yes","No"))</f>
        <v>No</v>
      </c>
      <c r="S10" s="32" t="str">
        <f aca="false">IF(L10="","",IF(ABS(L10)&lt;=1.96*O10,"Yes","No"))</f>
        <v>Yes</v>
      </c>
      <c r="T10" s="54" t="n">
        <f aca="false">IF(D10="","",ROUND(SQRT(((D10+G10)*O10/100)^2+(J10*(D10+G10)*0.09175)^2),0))</f>
        <v>41</v>
      </c>
      <c r="U10" s="32" t="s">
        <v>747</v>
      </c>
    </row>
    <row r="11" customFormat="false" ht="15" hidden="false" customHeight="false" outlineLevel="0" collapsed="false">
      <c r="A11" s="32" t="s">
        <v>127</v>
      </c>
      <c r="B11" s="32" t="s">
        <v>143</v>
      </c>
      <c r="C11" s="32" t="s">
        <v>144</v>
      </c>
      <c r="D11" s="54" t="n">
        <v>305</v>
      </c>
      <c r="E11" s="54" t="n">
        <v>231</v>
      </c>
      <c r="F11" s="65" t="n">
        <f aca="false">IF(E11="","",D11-E11)</f>
        <v>74</v>
      </c>
      <c r="G11" s="54" t="n">
        <v>273</v>
      </c>
      <c r="H11" s="54" t="n">
        <v>313</v>
      </c>
      <c r="I11" s="65" t="n">
        <f aca="false">IF(H11="","",G11-H11)</f>
        <v>-40</v>
      </c>
      <c r="J11" s="55" t="n">
        <f aca="false">IF(OR(D11="",D11+G11=0),"",D11/(D11+G11))</f>
        <v>0.527681660899654</v>
      </c>
      <c r="K11" s="55" t="n">
        <f aca="false">IF(E11="","",E11/(E11+H11))</f>
        <v>0.424632352941176</v>
      </c>
      <c r="L11" s="66" t="n">
        <f aca="false">IF(OR(K11="",J11=""),"",(J11-K11)*100)</f>
        <v>10.3049307958478</v>
      </c>
      <c r="M11" s="36" t="n">
        <v>4.76466928215883</v>
      </c>
      <c r="N11" s="36" t="n">
        <v>0.962884720344034</v>
      </c>
      <c r="O11" s="36" t="n">
        <f aca="false">SQRT(M11^2+N11^2)</f>
        <v>4.86098964749155</v>
      </c>
      <c r="P11" s="55" t="n">
        <f aca="false">IF(J11="","",MAX(0,J11-1.96*O11/100))</f>
        <v>0.43240626380882</v>
      </c>
      <c r="Q11" s="55" t="n">
        <f aca="false">IF(J11="","",MIN(1,J11+1.96*O11/100))</f>
        <v>0.622957057990488</v>
      </c>
      <c r="R11" s="32" t="str">
        <f aca="false">IF(L11="","",IF(ABS(L11)&lt;=O11,"Yes","No"))</f>
        <v>No</v>
      </c>
      <c r="S11" s="32" t="str">
        <f aca="false">IF(L11="","",IF(ABS(L11)&lt;=1.96*O11,"Yes","No"))</f>
        <v>No</v>
      </c>
      <c r="T11" s="54" t="n">
        <f aca="false">IF(D11="","",ROUND(SQRT(((D11+G11)*O11/100)^2+(J11*(D11+G11)*0.15591)^2),0))</f>
        <v>55</v>
      </c>
      <c r="U11" s="32" t="s">
        <v>747</v>
      </c>
    </row>
    <row r="12" customFormat="false" ht="15" hidden="false" customHeight="false" outlineLevel="0" collapsed="false">
      <c r="A12" s="32" t="s">
        <v>127</v>
      </c>
      <c r="B12" s="32" t="s">
        <v>143</v>
      </c>
      <c r="C12" s="32" t="s">
        <v>145</v>
      </c>
      <c r="D12" s="54" t="n">
        <v>193</v>
      </c>
      <c r="E12" s="54" t="n">
        <v>147</v>
      </c>
      <c r="F12" s="65" t="n">
        <f aca="false">IF(E12="","",D12-E12)</f>
        <v>46</v>
      </c>
      <c r="G12" s="54" t="n">
        <v>217</v>
      </c>
      <c r="H12" s="54" t="n">
        <v>243</v>
      </c>
      <c r="I12" s="65" t="n">
        <f aca="false">IF(H12="","",G12-H12)</f>
        <v>-26</v>
      </c>
      <c r="J12" s="55" t="n">
        <f aca="false">IF(OR(D12="",D12+G12=0),"",D12/(D12+G12))</f>
        <v>0.470731707317073</v>
      </c>
      <c r="K12" s="55" t="n">
        <f aca="false">IF(E12="","",E12/(E12+H12))</f>
        <v>0.376923076923077</v>
      </c>
      <c r="L12" s="66" t="n">
        <f aca="false">IF(OR(K12="",J12=""),"",(J12-K12)*100)</f>
        <v>9.38086303939962</v>
      </c>
      <c r="M12" s="36" t="n">
        <v>4.76466928215883</v>
      </c>
      <c r="N12" s="36" t="n">
        <v>0.962884720344034</v>
      </c>
      <c r="O12" s="36" t="n">
        <f aca="false">SQRT(M12^2+N12^2)</f>
        <v>4.86098964749155</v>
      </c>
      <c r="P12" s="55" t="n">
        <f aca="false">IF(J12="","",MAX(0,J12-1.96*O12/100))</f>
        <v>0.375456310226239</v>
      </c>
      <c r="Q12" s="55" t="n">
        <f aca="false">IF(J12="","",MIN(1,J12+1.96*O12/100))</f>
        <v>0.566007104407908</v>
      </c>
      <c r="R12" s="32" t="str">
        <f aca="false">IF(L12="","",IF(ABS(L12)&lt;=O12,"Yes","No"))</f>
        <v>No</v>
      </c>
      <c r="S12" s="32" t="str">
        <f aca="false">IF(L12="","",IF(ABS(L12)&lt;=1.96*O12,"Yes","No"))</f>
        <v>Yes</v>
      </c>
      <c r="T12" s="54" t="n">
        <f aca="false">IF(D12="","",ROUND(SQRT(((D12+G12)*O12/100)^2+(J12*(D12+G12)*0.15591)^2),0))</f>
        <v>36</v>
      </c>
      <c r="U12" s="32" t="s">
        <v>747</v>
      </c>
    </row>
    <row r="13" customFormat="false" ht="15" hidden="false" customHeight="false" outlineLevel="0" collapsed="false">
      <c r="A13" s="32" t="s">
        <v>127</v>
      </c>
      <c r="B13" s="32" t="s">
        <v>143</v>
      </c>
      <c r="C13" s="32" t="s">
        <v>146</v>
      </c>
      <c r="D13" s="54" t="n">
        <v>351</v>
      </c>
      <c r="E13" s="54" t="n">
        <v>276</v>
      </c>
      <c r="F13" s="65" t="n">
        <f aca="false">IF(E13="","",D13-E13)</f>
        <v>75</v>
      </c>
      <c r="G13" s="54" t="n">
        <v>401</v>
      </c>
      <c r="H13" s="54" t="n">
        <v>451</v>
      </c>
      <c r="I13" s="65" t="n">
        <f aca="false">IF(H13="","",G13-H13)</f>
        <v>-50</v>
      </c>
      <c r="J13" s="55" t="n">
        <f aca="false">IF(OR(D13="",D13+G13=0),"",D13/(D13+G13))</f>
        <v>0.466755319148936</v>
      </c>
      <c r="K13" s="55" t="n">
        <f aca="false">IF(E13="","",E13/(E13+H13))</f>
        <v>0.379642365887208</v>
      </c>
      <c r="L13" s="66" t="n">
        <f aca="false">IF(OR(K13="",J13=""),"",(J13-K13)*100)</f>
        <v>8.71129532617285</v>
      </c>
      <c r="M13" s="36" t="n">
        <v>3.72126353225682</v>
      </c>
      <c r="N13" s="36" t="n">
        <v>0.962884720344034</v>
      </c>
      <c r="O13" s="36" t="n">
        <f aca="false">SQRT(M13^2+N13^2)</f>
        <v>3.84381961870956</v>
      </c>
      <c r="P13" s="55" t="n">
        <f aca="false">IF(J13="","",MAX(0,J13-1.96*O13/100))</f>
        <v>0.391416454622229</v>
      </c>
      <c r="Q13" s="55" t="n">
        <f aca="false">IF(J13="","",MIN(1,J13+1.96*O13/100))</f>
        <v>0.542094183675644</v>
      </c>
      <c r="R13" s="32" t="str">
        <f aca="false">IF(L13="","",IF(ABS(L13)&lt;=O13,"Yes","No"))</f>
        <v>No</v>
      </c>
      <c r="S13" s="32" t="str">
        <f aca="false">IF(L13="","",IF(ABS(L13)&lt;=1.96*O13,"Yes","No"))</f>
        <v>No</v>
      </c>
      <c r="T13" s="54" t="n">
        <f aca="false">IF(D13="","",ROUND(SQRT(((D13+G13)*O13/100)^2+(J13*(D13+G13)*0.09175)^2),0))</f>
        <v>43</v>
      </c>
      <c r="U13" s="32" t="s">
        <v>747</v>
      </c>
    </row>
    <row r="14" customFormat="false" ht="15" hidden="false" customHeight="false" outlineLevel="0" collapsed="false">
      <c r="A14" s="32" t="s">
        <v>127</v>
      </c>
      <c r="B14" s="32" t="s">
        <v>143</v>
      </c>
      <c r="C14" s="32" t="s">
        <v>147</v>
      </c>
      <c r="D14" s="54" t="n">
        <v>190</v>
      </c>
      <c r="E14" s="54" t="n">
        <v>158</v>
      </c>
      <c r="F14" s="65" t="n">
        <f aca="false">IF(E14="","",D14-E14)</f>
        <v>32</v>
      </c>
      <c r="G14" s="54" t="n">
        <v>138</v>
      </c>
      <c r="H14" s="54" t="n">
        <v>142</v>
      </c>
      <c r="I14" s="65" t="n">
        <f aca="false">IF(H14="","",G14-H14)</f>
        <v>-4</v>
      </c>
      <c r="J14" s="55" t="n">
        <f aca="false">IF(OR(D14="",D14+G14=0),"",D14/(D14+G14))</f>
        <v>0.579268292682927</v>
      </c>
      <c r="K14" s="55" t="n">
        <f aca="false">IF(E14="","",E14/(E14+H14))</f>
        <v>0.526666666666667</v>
      </c>
      <c r="L14" s="66" t="n">
        <f aca="false">IF(OR(K14="",J14=""),"",(J14-K14)*100)</f>
        <v>5.26016260162602</v>
      </c>
      <c r="M14" s="36" t="n">
        <v>4.76466928215883</v>
      </c>
      <c r="N14" s="36" t="n">
        <v>0.962884720344034</v>
      </c>
      <c r="O14" s="36" t="n">
        <f aca="false">SQRT(M14^2+N14^2)</f>
        <v>4.86098964749155</v>
      </c>
      <c r="P14" s="55" t="n">
        <f aca="false">IF(J14="","",MAX(0,J14-1.96*O14/100))</f>
        <v>0.483992895592092</v>
      </c>
      <c r="Q14" s="55" t="n">
        <f aca="false">IF(J14="","",MIN(1,J14+1.96*O14/100))</f>
        <v>0.674543689773761</v>
      </c>
      <c r="R14" s="32" t="str">
        <f aca="false">IF(L14="","",IF(ABS(L14)&lt;=O14,"Yes","No"))</f>
        <v>No</v>
      </c>
      <c r="S14" s="32" t="str">
        <f aca="false">IF(L14="","",IF(ABS(L14)&lt;=1.96*O14,"Yes","No"))</f>
        <v>Yes</v>
      </c>
      <c r="T14" s="54" t="n">
        <f aca="false">IF(D14="","",ROUND(SQRT(((D14+G14)*O14/100)^2+(J14*(D14+G14)*0.15591)^2),0))</f>
        <v>34</v>
      </c>
      <c r="U14" s="32" t="s">
        <v>747</v>
      </c>
    </row>
    <row r="15" customFormat="false" ht="15" hidden="false" customHeight="false" outlineLevel="0" collapsed="false">
      <c r="A15" s="32" t="s">
        <v>127</v>
      </c>
      <c r="B15" s="32" t="s">
        <v>143</v>
      </c>
      <c r="C15" s="32" t="s">
        <v>148</v>
      </c>
      <c r="D15" s="54" t="n">
        <v>308</v>
      </c>
      <c r="E15" s="54" t="n">
        <v>248</v>
      </c>
      <c r="F15" s="65" t="n">
        <f aca="false">IF(E15="","",D15-E15)</f>
        <v>60</v>
      </c>
      <c r="G15" s="54" t="n">
        <v>345</v>
      </c>
      <c r="H15" s="54" t="n">
        <v>368</v>
      </c>
      <c r="I15" s="65" t="n">
        <f aca="false">IF(H15="","",G15-H15)</f>
        <v>-23</v>
      </c>
      <c r="J15" s="55" t="n">
        <f aca="false">IF(OR(D15="",D15+G15=0),"",D15/(D15+G15))</f>
        <v>0.47166921898928</v>
      </c>
      <c r="K15" s="55" t="n">
        <f aca="false">IF(E15="","",E15/(E15+H15))</f>
        <v>0.402597402597403</v>
      </c>
      <c r="L15" s="66" t="n">
        <f aca="false">IF(OR(K15="",J15=""),"",(J15-K15)*100)</f>
        <v>6.90718163918777</v>
      </c>
      <c r="M15" s="36" t="n">
        <v>4.76466928215883</v>
      </c>
      <c r="N15" s="36" t="n">
        <v>0.962884720344034</v>
      </c>
      <c r="O15" s="36" t="n">
        <f aca="false">SQRT(M15^2+N15^2)</f>
        <v>4.86098964749155</v>
      </c>
      <c r="P15" s="55" t="n">
        <f aca="false">IF(J15="","",MAX(0,J15-1.96*O15/100))</f>
        <v>0.376393821898446</v>
      </c>
      <c r="Q15" s="55" t="n">
        <f aca="false">IF(J15="","",MIN(1,J15+1.96*O15/100))</f>
        <v>0.566944616080115</v>
      </c>
      <c r="R15" s="32" t="str">
        <f aca="false">IF(L15="","",IF(ABS(L15)&lt;=O15,"Yes","No"))</f>
        <v>No</v>
      </c>
      <c r="S15" s="32" t="str">
        <f aca="false">IF(L15="","",IF(ABS(L15)&lt;=1.96*O15,"Yes","No"))</f>
        <v>Yes</v>
      </c>
      <c r="T15" s="54" t="n">
        <f aca="false">IF(D15="","",ROUND(SQRT(((D15+G15)*O15/100)^2+(J15*(D15+G15)*0.15591)^2),0))</f>
        <v>58</v>
      </c>
      <c r="U15" s="32" t="s">
        <v>747</v>
      </c>
    </row>
    <row r="16" customFormat="false" ht="15" hidden="false" customHeight="false" outlineLevel="0" collapsed="false">
      <c r="A16" s="32" t="s">
        <v>127</v>
      </c>
      <c r="B16" s="32" t="s">
        <v>149</v>
      </c>
      <c r="C16" s="32" t="s">
        <v>150</v>
      </c>
      <c r="D16" s="54" t="n">
        <v>116</v>
      </c>
      <c r="E16" s="54" t="n">
        <v>98</v>
      </c>
      <c r="F16" s="65" t="n">
        <f aca="false">IF(E16="","",D16-E16)</f>
        <v>18</v>
      </c>
      <c r="G16" s="54" t="n">
        <v>186</v>
      </c>
      <c r="H16" s="54" t="n">
        <v>208</v>
      </c>
      <c r="I16" s="65" t="n">
        <f aca="false">IF(H16="","",G16-H16)</f>
        <v>-22</v>
      </c>
      <c r="J16" s="55" t="n">
        <f aca="false">IF(OR(D16="",D16+G16=0),"",D16/(D16+G16))</f>
        <v>0.384105960264901</v>
      </c>
      <c r="K16" s="55" t="n">
        <f aca="false">IF(E16="","",E16/(E16+H16))</f>
        <v>0.320261437908497</v>
      </c>
      <c r="L16" s="66" t="n">
        <f aca="false">IF(OR(K16="",J16=""),"",(J16-K16)*100)</f>
        <v>6.3844522356404</v>
      </c>
      <c r="M16" s="36" t="n">
        <v>4.76466928215883</v>
      </c>
      <c r="N16" s="36" t="n">
        <v>0.962884720344034</v>
      </c>
      <c r="O16" s="36" t="n">
        <f aca="false">SQRT(M16^2+N16^2)</f>
        <v>4.86098964749155</v>
      </c>
      <c r="P16" s="55" t="n">
        <f aca="false">IF(J16="","",MAX(0,J16-1.96*O16/100))</f>
        <v>0.288830563174066</v>
      </c>
      <c r="Q16" s="55" t="n">
        <f aca="false">IF(J16="","",MIN(1,J16+1.96*O16/100))</f>
        <v>0.479381357355735</v>
      </c>
      <c r="R16" s="32" t="str">
        <f aca="false">IF(L16="","",IF(ABS(L16)&lt;=O16,"Yes","No"))</f>
        <v>No</v>
      </c>
      <c r="S16" s="32" t="str">
        <f aca="false">IF(L16="","",IF(ABS(L16)&lt;=1.96*O16,"Yes","No"))</f>
        <v>Yes</v>
      </c>
      <c r="T16" s="54" t="n">
        <f aca="false">IF(D16="","",ROUND(SQRT(((D16+G16)*O16/100)^2+(J16*(D16+G16)*0.15591)^2),0))</f>
        <v>23</v>
      </c>
      <c r="U16" s="32" t="s">
        <v>747</v>
      </c>
    </row>
    <row r="17" customFormat="false" ht="15" hidden="false" customHeight="false" outlineLevel="0" collapsed="false">
      <c r="A17" s="32" t="s">
        <v>127</v>
      </c>
      <c r="B17" s="32" t="s">
        <v>149</v>
      </c>
      <c r="C17" s="32" t="s">
        <v>151</v>
      </c>
      <c r="D17" s="54" t="n">
        <v>264</v>
      </c>
      <c r="E17" s="54" t="n">
        <v>237</v>
      </c>
      <c r="F17" s="65" t="n">
        <f aca="false">IF(E17="","",D17-E17)</f>
        <v>27</v>
      </c>
      <c r="G17" s="54" t="n">
        <v>526</v>
      </c>
      <c r="H17" s="54" t="n">
        <v>558</v>
      </c>
      <c r="I17" s="65" t="n">
        <f aca="false">IF(H17="","",G17-H17)</f>
        <v>-32</v>
      </c>
      <c r="J17" s="55" t="n">
        <f aca="false">IF(OR(D17="",D17+G17=0),"",D17/(D17+G17))</f>
        <v>0.334177215189873</v>
      </c>
      <c r="K17" s="55" t="n">
        <f aca="false">IF(E17="","",E17/(E17+H17))</f>
        <v>0.29811320754717</v>
      </c>
      <c r="L17" s="66" t="n">
        <f aca="false">IF(OR(K17="",J17=""),"",(J17-K17)*100)</f>
        <v>3.60640076427036</v>
      </c>
      <c r="M17" s="36" t="n">
        <v>3.72126353225682</v>
      </c>
      <c r="N17" s="36" t="n">
        <v>0.962884720344034</v>
      </c>
      <c r="O17" s="36" t="n">
        <f aca="false">SQRT(M17^2+N17^2)</f>
        <v>3.84381961870956</v>
      </c>
      <c r="P17" s="55" t="n">
        <f aca="false">IF(J17="","",MAX(0,J17-1.96*O17/100))</f>
        <v>0.258838350663166</v>
      </c>
      <c r="Q17" s="55" t="n">
        <f aca="false">IF(J17="","",MIN(1,J17+1.96*O17/100))</f>
        <v>0.409516079716581</v>
      </c>
      <c r="R17" s="32" t="str">
        <f aca="false">IF(L17="","",IF(ABS(L17)&lt;=O17,"Yes","No"))</f>
        <v>Yes</v>
      </c>
      <c r="S17" s="32" t="str">
        <f aca="false">IF(L17="","",IF(ABS(L17)&lt;=1.96*O17,"Yes","No"))</f>
        <v>Yes</v>
      </c>
      <c r="T17" s="54" t="n">
        <f aca="false">IF(D17="","",ROUND(SQRT(((D17+G17)*O17/100)^2+(J17*(D17+G17)*0.09175)^2),0))</f>
        <v>39</v>
      </c>
      <c r="U17" s="32" t="s">
        <v>747</v>
      </c>
    </row>
    <row r="18" customFormat="false" ht="15" hidden="false" customHeight="false" outlineLevel="0" collapsed="false">
      <c r="A18" s="32" t="s">
        <v>127</v>
      </c>
      <c r="B18" s="32" t="s">
        <v>152</v>
      </c>
      <c r="C18" s="32" t="s">
        <v>153</v>
      </c>
      <c r="D18" s="54" t="n">
        <v>343</v>
      </c>
      <c r="E18" s="54" t="n">
        <v>286</v>
      </c>
      <c r="F18" s="65" t="n">
        <f aca="false">IF(E18="","",D18-E18)</f>
        <v>57</v>
      </c>
      <c r="G18" s="54" t="n">
        <v>321</v>
      </c>
      <c r="H18" s="54" t="n">
        <v>390</v>
      </c>
      <c r="I18" s="65" t="n">
        <f aca="false">IF(H18="","",G18-H18)</f>
        <v>-69</v>
      </c>
      <c r="J18" s="55" t="n">
        <f aca="false">IF(OR(D18="",D18+G18=0),"",D18/(D18+G18))</f>
        <v>0.516566265060241</v>
      </c>
      <c r="K18" s="55" t="n">
        <f aca="false">IF(E18="","",E18/(E18+H18))</f>
        <v>0.423076923076923</v>
      </c>
      <c r="L18" s="66" t="n">
        <f aca="false">IF(OR(K18="",J18=""),"",(J18-K18)*100)</f>
        <v>9.34893419833179</v>
      </c>
      <c r="M18" s="36" t="n">
        <v>4.76466928215883</v>
      </c>
      <c r="N18" s="36" t="n">
        <v>0.962884720344034</v>
      </c>
      <c r="O18" s="36" t="n">
        <f aca="false">SQRT(M18^2+N18^2)</f>
        <v>4.86098964749155</v>
      </c>
      <c r="P18" s="55" t="n">
        <f aca="false">IF(J18="","",MAX(0,J18-1.96*O18/100))</f>
        <v>0.421290867969407</v>
      </c>
      <c r="Q18" s="55" t="n">
        <f aca="false">IF(J18="","",MIN(1,J18+1.96*O18/100))</f>
        <v>0.611841662151075</v>
      </c>
      <c r="R18" s="32" t="str">
        <f aca="false">IF(L18="","",IF(ABS(L18)&lt;=O18,"Yes","No"))</f>
        <v>No</v>
      </c>
      <c r="S18" s="32" t="str">
        <f aca="false">IF(L18="","",IF(ABS(L18)&lt;=1.96*O18,"Yes","No"))</f>
        <v>Yes</v>
      </c>
      <c r="T18" s="54" t="n">
        <f aca="false">IF(D18="","",ROUND(SQRT(((D18+G18)*O18/100)^2+(J18*(D18+G18)*0.15591)^2),0))</f>
        <v>62</v>
      </c>
      <c r="U18" s="32" t="s">
        <v>747</v>
      </c>
    </row>
    <row r="19" customFormat="false" ht="15" hidden="false" customHeight="false" outlineLevel="0" collapsed="false">
      <c r="A19" s="32" t="s">
        <v>127</v>
      </c>
      <c r="B19" s="32" t="s">
        <v>152</v>
      </c>
      <c r="C19" s="32" t="s">
        <v>154</v>
      </c>
      <c r="D19" s="54" t="n">
        <v>194</v>
      </c>
      <c r="E19" s="54" t="n">
        <v>171</v>
      </c>
      <c r="F19" s="65" t="n">
        <f aca="false">IF(E19="","",D19-E19)</f>
        <v>23</v>
      </c>
      <c r="G19" s="54" t="n">
        <v>211</v>
      </c>
      <c r="H19" s="54" t="n">
        <v>245</v>
      </c>
      <c r="I19" s="65" t="n">
        <f aca="false">IF(H19="","",G19-H19)</f>
        <v>-34</v>
      </c>
      <c r="J19" s="55" t="n">
        <f aca="false">IF(OR(D19="",D19+G19=0),"",D19/(D19+G19))</f>
        <v>0.479012345679012</v>
      </c>
      <c r="K19" s="55" t="n">
        <f aca="false">IF(E19="","",E19/(E19+H19))</f>
        <v>0.411057692307692</v>
      </c>
      <c r="L19" s="66" t="n">
        <f aca="false">IF(OR(K19="",J19=""),"",(J19-K19)*100)</f>
        <v>6.79546533713201</v>
      </c>
      <c r="M19" s="36" t="n">
        <v>4.76466928215883</v>
      </c>
      <c r="N19" s="36" t="n">
        <v>0.962884720344034</v>
      </c>
      <c r="O19" s="36" t="n">
        <f aca="false">SQRT(M19^2+N19^2)</f>
        <v>4.86098964749155</v>
      </c>
      <c r="P19" s="55" t="n">
        <f aca="false">IF(J19="","",MAX(0,J19-1.96*O19/100))</f>
        <v>0.383736948588178</v>
      </c>
      <c r="Q19" s="55" t="n">
        <f aca="false">IF(J19="","",MIN(1,J19+1.96*O19/100))</f>
        <v>0.574287742769847</v>
      </c>
      <c r="R19" s="32" t="str">
        <f aca="false">IF(L19="","",IF(ABS(L19)&lt;=O19,"Yes","No"))</f>
        <v>No</v>
      </c>
      <c r="S19" s="32" t="str">
        <f aca="false">IF(L19="","",IF(ABS(L19)&lt;=1.96*O19,"Yes","No"))</f>
        <v>Yes</v>
      </c>
      <c r="T19" s="54" t="n">
        <f aca="false">IF(D19="","",ROUND(SQRT(((D19+G19)*O19/100)^2+(J19*(D19+G19)*0.15591)^2),0))</f>
        <v>36</v>
      </c>
      <c r="U19" s="32" t="s">
        <v>747</v>
      </c>
    </row>
    <row r="20" customFormat="false" ht="15" hidden="false" customHeight="false" outlineLevel="0" collapsed="false">
      <c r="A20" s="32" t="s">
        <v>127</v>
      </c>
      <c r="B20" s="32" t="s">
        <v>152</v>
      </c>
      <c r="C20" s="32" t="s">
        <v>155</v>
      </c>
      <c r="D20" s="54" t="n">
        <v>223</v>
      </c>
      <c r="E20" s="54" t="n">
        <v>157</v>
      </c>
      <c r="F20" s="65" t="n">
        <f aca="false">IF(E20="","",D20-E20)</f>
        <v>66</v>
      </c>
      <c r="G20" s="54" t="n">
        <v>203</v>
      </c>
      <c r="H20" s="54" t="n">
        <v>211</v>
      </c>
      <c r="I20" s="65" t="n">
        <f aca="false">IF(H20="","",G20-H20)</f>
        <v>-8</v>
      </c>
      <c r="J20" s="55" t="n">
        <f aca="false">IF(OR(D20="",D20+G20=0),"",D20/(D20+G20))</f>
        <v>0.523474178403756</v>
      </c>
      <c r="K20" s="55" t="n">
        <f aca="false">IF(E20="","",E20/(E20+H20))</f>
        <v>0.426630434782609</v>
      </c>
      <c r="L20" s="66" t="n">
        <f aca="false">IF(OR(K20="",J20=""),"",(J20-K20)*100)</f>
        <v>9.68437436211472</v>
      </c>
      <c r="M20" s="36" t="n">
        <v>4.76466928215883</v>
      </c>
      <c r="N20" s="36" t="n">
        <v>0.962884720344034</v>
      </c>
      <c r="O20" s="36" t="n">
        <f aca="false">SQRT(M20^2+N20^2)</f>
        <v>4.86098964749155</v>
      </c>
      <c r="P20" s="55" t="n">
        <f aca="false">IF(J20="","",MAX(0,J20-1.96*O20/100))</f>
        <v>0.428198781312922</v>
      </c>
      <c r="Q20" s="55" t="n">
        <f aca="false">IF(J20="","",MIN(1,J20+1.96*O20/100))</f>
        <v>0.61874957549459</v>
      </c>
      <c r="R20" s="32" t="str">
        <f aca="false">IF(L20="","",IF(ABS(L20)&lt;=O20,"Yes","No"))</f>
        <v>No</v>
      </c>
      <c r="S20" s="32" t="str">
        <f aca="false">IF(L20="","",IF(ABS(L20)&lt;=1.96*O20,"Yes","No"))</f>
        <v>No</v>
      </c>
      <c r="T20" s="54" t="n">
        <f aca="false">IF(D20="","",ROUND(SQRT(((D20+G20)*O20/100)^2+(J20*(D20+G20)*0.15591)^2),0))</f>
        <v>40</v>
      </c>
      <c r="U20" s="32" t="s">
        <v>747</v>
      </c>
    </row>
    <row r="21" customFormat="false" ht="15" hidden="false" customHeight="false" outlineLevel="0" collapsed="false">
      <c r="A21" s="32" t="s">
        <v>127</v>
      </c>
      <c r="B21" s="32" t="s">
        <v>156</v>
      </c>
      <c r="C21" s="32" t="s">
        <v>156</v>
      </c>
      <c r="D21" s="54" t="n">
        <v>50</v>
      </c>
      <c r="E21" s="54" t="n">
        <v>42</v>
      </c>
      <c r="F21" s="65" t="n">
        <f aca="false">IF(E21="","",D21-E21)</f>
        <v>8</v>
      </c>
      <c r="G21" s="54" t="n">
        <v>96</v>
      </c>
      <c r="H21" s="54" t="n">
        <v>99</v>
      </c>
      <c r="I21" s="65" t="n">
        <f aca="false">IF(H21="","",G21-H21)</f>
        <v>-3</v>
      </c>
      <c r="J21" s="55" t="n">
        <f aca="false">IF(OR(D21="",D21+G21=0),"",D21/(D21+G21))</f>
        <v>0.342465753424658</v>
      </c>
      <c r="K21" s="55" t="n">
        <f aca="false">IF(E21="","",E21/(E21+H21))</f>
        <v>0.297872340425532</v>
      </c>
      <c r="L21" s="66" t="n">
        <f aca="false">IF(OR(K21="",J21=""),"",(J21-K21)*100)</f>
        <v>4.45934129991256</v>
      </c>
      <c r="M21" s="36" t="n">
        <v>4.76466928215883</v>
      </c>
      <c r="N21" s="36" t="n">
        <v>0.962884720344034</v>
      </c>
      <c r="O21" s="36" t="n">
        <f aca="false">SQRT(M21^2+N21^2)</f>
        <v>4.86098964749155</v>
      </c>
      <c r="P21" s="55" t="n">
        <f aca="false">IF(J21="","",MAX(0,J21-1.96*O21/100))</f>
        <v>0.247190356333823</v>
      </c>
      <c r="Q21" s="55" t="n">
        <f aca="false">IF(J21="","",MIN(1,J21+1.96*O21/100))</f>
        <v>0.437741150515492</v>
      </c>
      <c r="R21" s="32" t="str">
        <f aca="false">IF(L21="","",IF(ABS(L21)&lt;=O21,"Yes","No"))</f>
        <v>Yes</v>
      </c>
      <c r="S21" s="32" t="str">
        <f aca="false">IF(L21="","",IF(ABS(L21)&lt;=1.96*O21,"Yes","No"))</f>
        <v>Yes</v>
      </c>
      <c r="T21" s="54" t="n">
        <f aca="false">IF(D21="","",ROUND(SQRT(((D21+G21)*O21/100)^2+(J21*(D21+G21)*0.15591)^2),0))</f>
        <v>11</v>
      </c>
      <c r="U21" s="32" t="s">
        <v>747</v>
      </c>
    </row>
    <row r="22" customFormat="false" ht="15" hidden="false" customHeight="false" outlineLevel="0" collapsed="false">
      <c r="A22" s="32" t="s">
        <v>127</v>
      </c>
      <c r="B22" s="32" t="s">
        <v>157</v>
      </c>
      <c r="C22" s="32" t="s">
        <v>157</v>
      </c>
      <c r="D22" s="54" t="n">
        <v>65</v>
      </c>
      <c r="E22" s="54" t="n">
        <v>51</v>
      </c>
      <c r="F22" s="65" t="n">
        <f aca="false">IF(E22="","",D22-E22)</f>
        <v>14</v>
      </c>
      <c r="G22" s="54" t="n">
        <v>217</v>
      </c>
      <c r="H22" s="54" t="n">
        <v>223</v>
      </c>
      <c r="I22" s="65" t="n">
        <f aca="false">IF(H22="","",G22-H22)</f>
        <v>-6</v>
      </c>
      <c r="J22" s="55" t="n">
        <f aca="false">IF(OR(D22="",D22+G22=0),"",D22/(D22+G22))</f>
        <v>0.230496453900709</v>
      </c>
      <c r="K22" s="55" t="n">
        <f aca="false">IF(E22="","",E22/(E22+H22))</f>
        <v>0.186131386861314</v>
      </c>
      <c r="L22" s="66" t="n">
        <f aca="false">IF(OR(K22="",J22=""),"",(J22-K22)*100)</f>
        <v>4.43650670393954</v>
      </c>
      <c r="M22" s="36" t="n">
        <v>4.76466928215883</v>
      </c>
      <c r="N22" s="36" t="n">
        <v>0.962884720344034</v>
      </c>
      <c r="O22" s="36" t="n">
        <f aca="false">SQRT(M22^2+N22^2)</f>
        <v>4.86098964749155</v>
      </c>
      <c r="P22" s="55" t="n">
        <f aca="false">IF(J22="","",MAX(0,J22-1.96*O22/100))</f>
        <v>0.135221056809875</v>
      </c>
      <c r="Q22" s="55" t="n">
        <f aca="false">IF(J22="","",MIN(1,J22+1.96*O22/100))</f>
        <v>0.325771850991544</v>
      </c>
      <c r="R22" s="32" t="str">
        <f aca="false">IF(L22="","",IF(ABS(L22)&lt;=O22,"Yes","No"))</f>
        <v>Yes</v>
      </c>
      <c r="S22" s="32" t="str">
        <f aca="false">IF(L22="","",IF(ABS(L22)&lt;=1.96*O22,"Yes","No"))</f>
        <v>Yes</v>
      </c>
      <c r="T22" s="54" t="n">
        <f aca="false">IF(D22="","",ROUND(SQRT(((D22+G22)*O22/100)^2+(J22*(D22+G22)*0.15591)^2),0))</f>
        <v>17</v>
      </c>
      <c r="U22" s="32" t="s">
        <v>747</v>
      </c>
    </row>
    <row r="23" customFormat="false" ht="15" hidden="false" customHeight="false" outlineLevel="0" collapsed="false">
      <c r="A23" s="32" t="s">
        <v>127</v>
      </c>
      <c r="B23" s="32" t="s">
        <v>158</v>
      </c>
      <c r="C23" s="32" t="s">
        <v>159</v>
      </c>
      <c r="D23" s="54" t="n">
        <v>379</v>
      </c>
      <c r="E23" s="54" t="n">
        <v>294</v>
      </c>
      <c r="F23" s="65" t="n">
        <f aca="false">IF(E23="","",D23-E23)</f>
        <v>85</v>
      </c>
      <c r="G23" s="54" t="n">
        <v>451</v>
      </c>
      <c r="H23" s="54" t="n">
        <v>502</v>
      </c>
      <c r="I23" s="65" t="n">
        <f aca="false">IF(H23="","",G23-H23)</f>
        <v>-51</v>
      </c>
      <c r="J23" s="55" t="n">
        <f aca="false">IF(OR(D23="",D23+G23=0),"",D23/(D23+G23))</f>
        <v>0.456626506024096</v>
      </c>
      <c r="K23" s="55" t="n">
        <f aca="false">IF(E23="","",E23/(E23+H23))</f>
        <v>0.369346733668342</v>
      </c>
      <c r="L23" s="66" t="n">
        <f aca="false">IF(OR(K23="",J23=""),"",(J23-K23)*100)</f>
        <v>8.72797723557547</v>
      </c>
      <c r="M23" s="36" t="n">
        <v>3.72126353225682</v>
      </c>
      <c r="N23" s="36" t="n">
        <v>0.962884720344034</v>
      </c>
      <c r="O23" s="36" t="n">
        <f aca="false">SQRT(M23^2+N23^2)</f>
        <v>3.84381961870956</v>
      </c>
      <c r="P23" s="55" t="n">
        <f aca="false">IF(J23="","",MAX(0,J23-1.96*O23/100))</f>
        <v>0.381287641497389</v>
      </c>
      <c r="Q23" s="55" t="n">
        <f aca="false">IF(J23="","",MIN(1,J23+1.96*O23/100))</f>
        <v>0.531965370550804</v>
      </c>
      <c r="R23" s="32" t="str">
        <f aca="false">IF(L23="","",IF(ABS(L23)&lt;=O23,"Yes","No"))</f>
        <v>No</v>
      </c>
      <c r="S23" s="32" t="str">
        <f aca="false">IF(L23="","",IF(ABS(L23)&lt;=1.96*O23,"Yes","No"))</f>
        <v>No</v>
      </c>
      <c r="T23" s="54" t="n">
        <f aca="false">IF(D23="","",ROUND(SQRT(((D23+G23)*O23/100)^2+(J23*(D23+G23)*0.09175)^2),0))</f>
        <v>47</v>
      </c>
      <c r="U23" s="32" t="s">
        <v>747</v>
      </c>
    </row>
    <row r="24" customFormat="false" ht="15" hidden="false" customHeight="false" outlineLevel="0" collapsed="false">
      <c r="A24" s="32" t="s">
        <v>127</v>
      </c>
      <c r="B24" s="32" t="s">
        <v>158</v>
      </c>
      <c r="C24" s="32" t="s">
        <v>160</v>
      </c>
      <c r="D24" s="54" t="n">
        <v>334</v>
      </c>
      <c r="E24" s="54" t="n">
        <v>275</v>
      </c>
      <c r="F24" s="65" t="n">
        <f aca="false">IF(E24="","",D24-E24)</f>
        <v>59</v>
      </c>
      <c r="G24" s="54" t="n">
        <v>403</v>
      </c>
      <c r="H24" s="54" t="n">
        <v>430</v>
      </c>
      <c r="I24" s="65" t="n">
        <f aca="false">IF(H24="","",G24-H24)</f>
        <v>-27</v>
      </c>
      <c r="J24" s="55" t="n">
        <f aca="false">IF(OR(D24="",D24+G24=0),"",D24/(D24+G24))</f>
        <v>0.453188602442334</v>
      </c>
      <c r="K24" s="55" t="n">
        <f aca="false">IF(E24="","",E24/(E24+H24))</f>
        <v>0.390070921985816</v>
      </c>
      <c r="L24" s="66" t="n">
        <f aca="false">IF(OR(K24="",J24=""),"",(J24-K24)*100)</f>
        <v>6.31176804565182</v>
      </c>
      <c r="M24" s="36" t="n">
        <v>4.76466928215883</v>
      </c>
      <c r="N24" s="36" t="n">
        <v>0.962884720344034</v>
      </c>
      <c r="O24" s="36" t="n">
        <f aca="false">SQRT(M24^2+N24^2)</f>
        <v>4.86098964749155</v>
      </c>
      <c r="P24" s="55" t="n">
        <f aca="false">IF(J24="","",MAX(0,J24-1.96*O24/100))</f>
        <v>0.3579132053515</v>
      </c>
      <c r="Q24" s="55" t="n">
        <f aca="false">IF(J24="","",MIN(1,J24+1.96*O24/100))</f>
        <v>0.548463999533168</v>
      </c>
      <c r="R24" s="32" t="str">
        <f aca="false">IF(L24="","",IF(ABS(L24)&lt;=O24,"Yes","No"))</f>
        <v>No</v>
      </c>
      <c r="S24" s="32" t="str">
        <f aca="false">IF(L24="","",IF(ABS(L24)&lt;=1.96*O24,"Yes","No"))</f>
        <v>Yes</v>
      </c>
      <c r="T24" s="54" t="n">
        <f aca="false">IF(D24="","",ROUND(SQRT(((D24+G24)*O24/100)^2+(J24*(D24+G24)*0.15591)^2),0))</f>
        <v>63</v>
      </c>
      <c r="U24" s="32" t="s">
        <v>747</v>
      </c>
    </row>
    <row r="25" customFormat="false" ht="15" hidden="false" customHeight="false" outlineLevel="0" collapsed="false">
      <c r="A25" s="32" t="s">
        <v>127</v>
      </c>
      <c r="B25" s="32" t="s">
        <v>158</v>
      </c>
      <c r="C25" s="32" t="s">
        <v>161</v>
      </c>
      <c r="D25" s="54" t="n">
        <v>384</v>
      </c>
      <c r="E25" s="54" t="n">
        <v>272</v>
      </c>
      <c r="F25" s="65" t="n">
        <f aca="false">IF(E25="","",D25-E25)</f>
        <v>112</v>
      </c>
      <c r="G25" s="54" t="n">
        <v>433</v>
      </c>
      <c r="H25" s="54" t="n">
        <v>478</v>
      </c>
      <c r="I25" s="65" t="n">
        <f aca="false">IF(H25="","",G25-H25)</f>
        <v>-45</v>
      </c>
      <c r="J25" s="55" t="n">
        <f aca="false">IF(OR(D25="",D25+G25=0),"",D25/(D25+G25))</f>
        <v>0.470012239902081</v>
      </c>
      <c r="K25" s="55" t="n">
        <f aca="false">IF(E25="","",E25/(E25+H25))</f>
        <v>0.362666666666667</v>
      </c>
      <c r="L25" s="66" t="n">
        <f aca="false">IF(OR(K25="",J25=""),"",(J25-K25)*100)</f>
        <v>10.7345573235414</v>
      </c>
      <c r="M25" s="36" t="n">
        <v>3.72126353225682</v>
      </c>
      <c r="N25" s="36" t="n">
        <v>0.962884720344034</v>
      </c>
      <c r="O25" s="36" t="n">
        <f aca="false">SQRT(M25^2+N25^2)</f>
        <v>3.84381961870956</v>
      </c>
      <c r="P25" s="55" t="n">
        <f aca="false">IF(J25="","",MAX(0,J25-1.96*O25/100))</f>
        <v>0.394673375375373</v>
      </c>
      <c r="Q25" s="55" t="n">
        <f aca="false">IF(J25="","",MIN(1,J25+1.96*O25/100))</f>
        <v>0.545351104428788</v>
      </c>
      <c r="R25" s="32" t="str">
        <f aca="false">IF(L25="","",IF(ABS(L25)&lt;=O25,"Yes","No"))</f>
        <v>No</v>
      </c>
      <c r="S25" s="32" t="str">
        <f aca="false">IF(L25="","",IF(ABS(L25)&lt;=1.96*O25,"Yes","No"))</f>
        <v>No</v>
      </c>
      <c r="T25" s="54" t="n">
        <f aca="false">IF(D25="","",ROUND(SQRT(((D25+G25)*O25/100)^2+(J25*(D25+G25)*0.09175)^2),0))</f>
        <v>47</v>
      </c>
      <c r="U25" s="32" t="s">
        <v>747</v>
      </c>
    </row>
    <row r="26" customFormat="false" ht="15" hidden="false" customHeight="false" outlineLevel="0" collapsed="false">
      <c r="A26" s="32" t="s">
        <v>127</v>
      </c>
      <c r="B26" s="32" t="s">
        <v>162</v>
      </c>
      <c r="C26" s="32" t="s">
        <v>163</v>
      </c>
      <c r="D26" s="54" t="n">
        <v>365</v>
      </c>
      <c r="E26" s="54" t="n">
        <v>283</v>
      </c>
      <c r="F26" s="65" t="n">
        <f aca="false">IF(E26="","",D26-E26)</f>
        <v>82</v>
      </c>
      <c r="G26" s="54" t="n">
        <v>671</v>
      </c>
      <c r="H26" s="54" t="n">
        <v>714</v>
      </c>
      <c r="I26" s="65" t="n">
        <f aca="false">IF(H26="","",G26-H26)</f>
        <v>-43</v>
      </c>
      <c r="J26" s="55" t="n">
        <f aca="false">IF(OR(D26="",D26+G26=0),"",D26/(D26+G26))</f>
        <v>0.352316602316602</v>
      </c>
      <c r="K26" s="55" t="n">
        <f aca="false">IF(E26="","",E26/(E26+H26))</f>
        <v>0.283851554663992</v>
      </c>
      <c r="L26" s="66" t="n">
        <f aca="false">IF(OR(K26="",J26=""),"",(J26-K26)*100)</f>
        <v>6.84650476526104</v>
      </c>
      <c r="M26" s="36" t="n">
        <v>3.72126353225682</v>
      </c>
      <c r="N26" s="36" t="n">
        <v>0.962884720344034</v>
      </c>
      <c r="O26" s="36" t="n">
        <f aca="false">SQRT(M26^2+N26^2)</f>
        <v>3.84381961870956</v>
      </c>
      <c r="P26" s="55" t="n">
        <f aca="false">IF(J26="","",MAX(0,J26-1.96*O26/100))</f>
        <v>0.276977737789895</v>
      </c>
      <c r="Q26" s="55" t="n">
        <f aca="false">IF(J26="","",MIN(1,J26+1.96*O26/100))</f>
        <v>0.42765546684331</v>
      </c>
      <c r="R26" s="32" t="str">
        <f aca="false">IF(L26="","",IF(ABS(L26)&lt;=O26,"Yes","No"))</f>
        <v>No</v>
      </c>
      <c r="S26" s="32" t="str">
        <f aca="false">IF(L26="","",IF(ABS(L26)&lt;=1.96*O26,"Yes","No"))</f>
        <v>Yes</v>
      </c>
      <c r="T26" s="54" t="n">
        <f aca="false">IF(D26="","",ROUND(SQRT(((D26+G26)*O26/100)^2+(J26*(D26+G26)*0.09175)^2),0))</f>
        <v>52</v>
      </c>
      <c r="U26" s="32" t="s">
        <v>747</v>
      </c>
    </row>
    <row r="27" customFormat="false" ht="15" hidden="false" customHeight="false" outlineLevel="0" collapsed="false">
      <c r="A27" s="32" t="s">
        <v>127</v>
      </c>
      <c r="B27" s="32" t="s">
        <v>162</v>
      </c>
      <c r="C27" s="32" t="s">
        <v>164</v>
      </c>
      <c r="D27" s="54" t="n">
        <v>277</v>
      </c>
      <c r="E27" s="54" t="n">
        <v>206</v>
      </c>
      <c r="F27" s="65" t="n">
        <f aca="false">IF(E27="","",D27-E27)</f>
        <v>71</v>
      </c>
      <c r="G27" s="54" t="n">
        <v>452</v>
      </c>
      <c r="H27" s="54" t="n">
        <v>450</v>
      </c>
      <c r="I27" s="65" t="n">
        <f aca="false">IF(H27="","",G27-H27)</f>
        <v>2</v>
      </c>
      <c r="J27" s="55" t="n">
        <f aca="false">IF(OR(D27="",D27+G27=0),"",D27/(D27+G27))</f>
        <v>0.37997256515775</v>
      </c>
      <c r="K27" s="55" t="n">
        <f aca="false">IF(E27="","",E27/(E27+H27))</f>
        <v>0.314024390243902</v>
      </c>
      <c r="L27" s="66" t="n">
        <f aca="false">IF(OR(K27="",J27=""),"",(J27-K27)*100)</f>
        <v>6.59481749138479</v>
      </c>
      <c r="M27" s="36" t="n">
        <v>4.76466928215883</v>
      </c>
      <c r="N27" s="36" t="n">
        <v>0.962884720344034</v>
      </c>
      <c r="O27" s="36" t="n">
        <f aca="false">SQRT(M27^2+N27^2)</f>
        <v>4.86098964749155</v>
      </c>
      <c r="P27" s="55" t="n">
        <f aca="false">IF(J27="","",MAX(0,J27-1.96*O27/100))</f>
        <v>0.284697168066916</v>
      </c>
      <c r="Q27" s="55" t="n">
        <f aca="false">IF(J27="","",MIN(1,J27+1.96*O27/100))</f>
        <v>0.475247962248585</v>
      </c>
      <c r="R27" s="32" t="str">
        <f aca="false">IF(L27="","",IF(ABS(L27)&lt;=O27,"Yes","No"))</f>
        <v>No</v>
      </c>
      <c r="S27" s="32" t="str">
        <f aca="false">IF(L27="","",IF(ABS(L27)&lt;=1.96*O27,"Yes","No"))</f>
        <v>Yes</v>
      </c>
      <c r="T27" s="54" t="n">
        <f aca="false">IF(D27="","",ROUND(SQRT(((D27+G27)*O27/100)^2+(J27*(D27+G27)*0.15591)^2),0))</f>
        <v>56</v>
      </c>
      <c r="U27" s="32" t="s">
        <v>747</v>
      </c>
    </row>
    <row r="28" customFormat="false" ht="15" hidden="false" customHeight="false" outlineLevel="0" collapsed="false">
      <c r="A28" s="32" t="s">
        <v>127</v>
      </c>
      <c r="B28" s="32" t="s">
        <v>165</v>
      </c>
      <c r="C28" s="32" t="s">
        <v>166</v>
      </c>
      <c r="D28" s="54" t="n">
        <v>157</v>
      </c>
      <c r="E28" s="54" t="n">
        <v>108</v>
      </c>
      <c r="F28" s="65" t="n">
        <f aca="false">IF(E28="","",D28-E28)</f>
        <v>49</v>
      </c>
      <c r="G28" s="54" t="n">
        <v>342</v>
      </c>
      <c r="H28" s="54" t="n">
        <v>379</v>
      </c>
      <c r="I28" s="65" t="n">
        <f aca="false">IF(H28="","",G28-H28)</f>
        <v>-37</v>
      </c>
      <c r="J28" s="55" t="n">
        <f aca="false">IF(OR(D28="",D28+G28=0),"",D28/(D28+G28))</f>
        <v>0.314629258517034</v>
      </c>
      <c r="K28" s="55" t="n">
        <f aca="false">IF(E28="","",E28/(E28+H28))</f>
        <v>0.2217659137577</v>
      </c>
      <c r="L28" s="66" t="n">
        <f aca="false">IF(OR(K28="",J28=""),"",(J28-K28)*100)</f>
        <v>9.28633447593338</v>
      </c>
      <c r="M28" s="36" t="n">
        <v>4.76466928215883</v>
      </c>
      <c r="N28" s="36" t="n">
        <v>0.962884720344034</v>
      </c>
      <c r="O28" s="36" t="n">
        <f aca="false">SQRT(M28^2+N28^2)</f>
        <v>4.86098964749155</v>
      </c>
      <c r="P28" s="55" t="n">
        <f aca="false">IF(J28="","",MAX(0,J28-1.96*O28/100))</f>
        <v>0.2193538614262</v>
      </c>
      <c r="Q28" s="55" t="n">
        <f aca="false">IF(J28="","",MIN(1,J28+1.96*O28/100))</f>
        <v>0.409904655607868</v>
      </c>
      <c r="R28" s="32" t="str">
        <f aca="false">IF(L28="","",IF(ABS(L28)&lt;=O28,"Yes","No"))</f>
        <v>No</v>
      </c>
      <c r="S28" s="32" t="str">
        <f aca="false">IF(L28="","",IF(ABS(L28)&lt;=1.96*O28,"Yes","No"))</f>
        <v>Yes</v>
      </c>
      <c r="T28" s="54" t="n">
        <f aca="false">IF(D28="","",ROUND(SQRT(((D28+G28)*O28/100)^2+(J28*(D28+G28)*0.15591)^2),0))</f>
        <v>34</v>
      </c>
      <c r="U28" s="32" t="s">
        <v>747</v>
      </c>
    </row>
    <row r="29" customFormat="false" ht="15" hidden="false" customHeight="false" outlineLevel="0" collapsed="false">
      <c r="A29" s="32" t="s">
        <v>127</v>
      </c>
      <c r="B29" s="32" t="s">
        <v>165</v>
      </c>
      <c r="C29" s="32" t="s">
        <v>167</v>
      </c>
      <c r="D29" s="54" t="n">
        <v>140</v>
      </c>
      <c r="E29" s="54" t="n">
        <v>108</v>
      </c>
      <c r="F29" s="65" t="n">
        <f aca="false">IF(E29="","",D29-E29)</f>
        <v>32</v>
      </c>
      <c r="G29" s="54" t="n">
        <v>261</v>
      </c>
      <c r="H29" s="54" t="n">
        <v>267</v>
      </c>
      <c r="I29" s="65" t="n">
        <f aca="false">IF(H29="","",G29-H29)</f>
        <v>-6</v>
      </c>
      <c r="J29" s="55" t="n">
        <f aca="false">IF(OR(D29="",D29+G29=0),"",D29/(D29+G29))</f>
        <v>0.349127182044888</v>
      </c>
      <c r="K29" s="55" t="n">
        <f aca="false">IF(E29="","",E29/(E29+H29))</f>
        <v>0.288</v>
      </c>
      <c r="L29" s="66" t="n">
        <f aca="false">IF(OR(K29="",J29=""),"",(J29-K29)*100)</f>
        <v>6.11271820448878</v>
      </c>
      <c r="M29" s="36" t="n">
        <v>4.76466928215883</v>
      </c>
      <c r="N29" s="36" t="n">
        <v>0.962884720344034</v>
      </c>
      <c r="O29" s="36" t="n">
        <f aca="false">SQRT(M29^2+N29^2)</f>
        <v>4.86098964749155</v>
      </c>
      <c r="P29" s="55" t="n">
        <f aca="false">IF(J29="","",MAX(0,J29-1.96*O29/100))</f>
        <v>0.253851784954053</v>
      </c>
      <c r="Q29" s="55" t="n">
        <f aca="false">IF(J29="","",MIN(1,J29+1.96*O29/100))</f>
        <v>0.444402579135722</v>
      </c>
      <c r="R29" s="32" t="str">
        <f aca="false">IF(L29="","",IF(ABS(L29)&lt;=O29,"Yes","No"))</f>
        <v>No</v>
      </c>
      <c r="S29" s="32" t="str">
        <f aca="false">IF(L29="","",IF(ABS(L29)&lt;=1.96*O29,"Yes","No"))</f>
        <v>Yes</v>
      </c>
      <c r="T29" s="54" t="n">
        <f aca="false">IF(D29="","",ROUND(SQRT(((D29+G29)*O29/100)^2+(J29*(D29+G29)*0.15591)^2),0))</f>
        <v>29</v>
      </c>
      <c r="U29" s="32" t="s">
        <v>747</v>
      </c>
    </row>
    <row r="30" customFormat="false" ht="15" hidden="false" customHeight="false" outlineLevel="0" collapsed="false">
      <c r="A30" s="32" t="s">
        <v>127</v>
      </c>
      <c r="B30" s="32" t="s">
        <v>165</v>
      </c>
      <c r="C30" s="32" t="s">
        <v>168</v>
      </c>
      <c r="D30" s="54" t="n">
        <v>470</v>
      </c>
      <c r="E30" s="54" t="n">
        <v>347</v>
      </c>
      <c r="F30" s="65" t="n">
        <f aca="false">IF(E30="","",D30-E30)</f>
        <v>123</v>
      </c>
      <c r="G30" s="54" t="n">
        <v>923</v>
      </c>
      <c r="H30" s="54" t="n">
        <v>913</v>
      </c>
      <c r="I30" s="65" t="n">
        <f aca="false">IF(H30="","",G30-H30)</f>
        <v>10</v>
      </c>
      <c r="J30" s="55" t="n">
        <f aca="false">IF(OR(D30="",D30+G30=0),"",D30/(D30+G30))</f>
        <v>0.337401292175162</v>
      </c>
      <c r="K30" s="55" t="n">
        <f aca="false">IF(E30="","",E30/(E30+H30))</f>
        <v>0.275396825396825</v>
      </c>
      <c r="L30" s="66" t="n">
        <f aca="false">IF(OR(K30="",J30=""),"",(J30-K30)*100)</f>
        <v>6.20044667783361</v>
      </c>
      <c r="M30" s="36" t="n">
        <v>3.63966651833549</v>
      </c>
      <c r="N30" s="36" t="n">
        <v>0.962884720344034</v>
      </c>
      <c r="O30" s="36" t="n">
        <f aca="false">SQRT(M30^2+N30^2)</f>
        <v>3.76487972575013</v>
      </c>
      <c r="P30" s="55" t="n">
        <f aca="false">IF(J30="","",MAX(0,J30-1.96*O30/100))</f>
        <v>0.263609649550459</v>
      </c>
      <c r="Q30" s="55" t="n">
        <f aca="false">IF(J30="","",MIN(1,J30+1.96*O30/100))</f>
        <v>0.411192934799864</v>
      </c>
      <c r="R30" s="32" t="str">
        <f aca="false">IF(L30="","",IF(ABS(L30)&lt;=O30,"Yes","No"))</f>
        <v>No</v>
      </c>
      <c r="S30" s="32" t="str">
        <f aca="false">IF(L30="","",IF(ABS(L30)&lt;=1.96*O30,"Yes","No"))</f>
        <v>Yes</v>
      </c>
      <c r="T30" s="54" t="n">
        <f aca="false">IF(D30="","",ROUND(SQRT(((D30+G30)*O30/100)^2+(J30*(D30+G30)*0.08345)^2),0))</f>
        <v>65</v>
      </c>
      <c r="U30" s="32" t="s">
        <v>747</v>
      </c>
    </row>
    <row r="31" customFormat="false" ht="15" hidden="false" customHeight="false" outlineLevel="0" collapsed="false">
      <c r="A31" s="32" t="s">
        <v>127</v>
      </c>
      <c r="B31" s="32" t="s">
        <v>170</v>
      </c>
      <c r="C31" s="32" t="s">
        <v>171</v>
      </c>
      <c r="D31" s="54" t="n">
        <v>358</v>
      </c>
      <c r="E31" s="54" t="n">
        <v>275</v>
      </c>
      <c r="F31" s="65" t="n">
        <f aca="false">IF(E31="","",D31-E31)</f>
        <v>83</v>
      </c>
      <c r="G31" s="54" t="n">
        <v>385</v>
      </c>
      <c r="H31" s="54" t="n">
        <v>448</v>
      </c>
      <c r="I31" s="65" t="n">
        <f aca="false">IF(H31="","",G31-H31)</f>
        <v>-63</v>
      </c>
      <c r="J31" s="55" t="n">
        <f aca="false">IF(OR(D31="",D31+G31=0),"",D31/(D31+G31))</f>
        <v>0.481830417227456</v>
      </c>
      <c r="K31" s="55" t="n">
        <f aca="false">IF(E31="","",E31/(E31+H31))</f>
        <v>0.380359612724758</v>
      </c>
      <c r="L31" s="66" t="n">
        <f aca="false">IF(OR(K31="",J31=""),"",(J31-K31)*100)</f>
        <v>10.1470804502698</v>
      </c>
      <c r="M31" s="36" t="n">
        <v>3.72126353225682</v>
      </c>
      <c r="N31" s="36" t="n">
        <v>0.962884720344034</v>
      </c>
      <c r="O31" s="36" t="n">
        <f aca="false">SQRT(M31^2+N31^2)</f>
        <v>3.84381961870956</v>
      </c>
      <c r="P31" s="55" t="n">
        <f aca="false">IF(J31="","",MAX(0,J31-1.96*O31/100))</f>
        <v>0.406491552700749</v>
      </c>
      <c r="Q31" s="55" t="n">
        <f aca="false">IF(J31="","",MIN(1,J31+1.96*O31/100))</f>
        <v>0.557169281754164</v>
      </c>
      <c r="R31" s="32" t="str">
        <f aca="false">IF(L31="","",IF(ABS(L31)&lt;=O31,"Yes","No"))</f>
        <v>No</v>
      </c>
      <c r="S31" s="32" t="str">
        <f aca="false">IF(L31="","",IF(ABS(L31)&lt;=1.96*O31,"Yes","No"))</f>
        <v>No</v>
      </c>
      <c r="T31" s="54" t="n">
        <f aca="false">IF(D31="","",ROUND(SQRT(((D31+G31)*O31/100)^2+(J31*(D31+G31)*0.09175)^2),0))</f>
        <v>44</v>
      </c>
      <c r="U31" s="32" t="s">
        <v>747</v>
      </c>
    </row>
    <row r="32" customFormat="false" ht="15" hidden="false" customHeight="false" outlineLevel="0" collapsed="false">
      <c r="A32" s="32" t="s">
        <v>127</v>
      </c>
      <c r="B32" s="32" t="s">
        <v>170</v>
      </c>
      <c r="C32" s="32" t="s">
        <v>172</v>
      </c>
      <c r="D32" s="54" t="n">
        <v>404</v>
      </c>
      <c r="E32" s="54" t="n">
        <v>299</v>
      </c>
      <c r="F32" s="65" t="n">
        <f aca="false">IF(E32="","",D32-E32)</f>
        <v>105</v>
      </c>
      <c r="G32" s="54" t="n">
        <v>457</v>
      </c>
      <c r="H32" s="54" t="n">
        <v>515</v>
      </c>
      <c r="I32" s="65" t="n">
        <f aca="false">IF(H32="","",G32-H32)</f>
        <v>-58</v>
      </c>
      <c r="J32" s="55" t="n">
        <f aca="false">IF(OR(D32="",D32+G32=0),"",D32/(D32+G32))</f>
        <v>0.469221835075494</v>
      </c>
      <c r="K32" s="55" t="n">
        <f aca="false">IF(E32="","",E32/(E32+H32))</f>
        <v>0.367321867321867</v>
      </c>
      <c r="L32" s="66" t="n">
        <f aca="false">IF(OR(K32="",J32=""),"",(J32-K32)*100)</f>
        <v>10.1899967753626</v>
      </c>
      <c r="M32" s="36" t="n">
        <v>3.72126353225682</v>
      </c>
      <c r="N32" s="36" t="n">
        <v>0.962884720344034</v>
      </c>
      <c r="O32" s="36" t="n">
        <f aca="false">SQRT(M32^2+N32^2)</f>
        <v>3.84381961870956</v>
      </c>
      <c r="P32" s="55" t="n">
        <f aca="false">IF(J32="","",MAX(0,J32-1.96*O32/100))</f>
        <v>0.393882970548786</v>
      </c>
      <c r="Q32" s="55" t="n">
        <f aca="false">IF(J32="","",MIN(1,J32+1.96*O32/100))</f>
        <v>0.544560699602201</v>
      </c>
      <c r="R32" s="32" t="str">
        <f aca="false">IF(L32="","",IF(ABS(L32)&lt;=O32,"Yes","No"))</f>
        <v>No</v>
      </c>
      <c r="S32" s="32" t="str">
        <f aca="false">IF(L32="","",IF(ABS(L32)&lt;=1.96*O32,"Yes","No"))</f>
        <v>No</v>
      </c>
      <c r="T32" s="54" t="n">
        <f aca="false">IF(D32="","",ROUND(SQRT(((D32+G32)*O32/100)^2+(J32*(D32+G32)*0.09175)^2),0))</f>
        <v>50</v>
      </c>
      <c r="U32" s="32" t="s">
        <v>747</v>
      </c>
    </row>
    <row r="33" customFormat="false" ht="15" hidden="false" customHeight="false" outlineLevel="0" collapsed="false">
      <c r="A33" s="32" t="s">
        <v>127</v>
      </c>
      <c r="B33" s="32" t="s">
        <v>173</v>
      </c>
      <c r="C33" s="32" t="s">
        <v>173</v>
      </c>
      <c r="D33" s="54" t="n">
        <v>167</v>
      </c>
      <c r="E33" s="54" t="n">
        <v>109</v>
      </c>
      <c r="F33" s="65" t="n">
        <f aca="false">IF(E33="","",D33-E33)</f>
        <v>58</v>
      </c>
      <c r="G33" s="54" t="n">
        <v>519</v>
      </c>
      <c r="H33" s="54" t="n">
        <v>531</v>
      </c>
      <c r="I33" s="65" t="n">
        <f aca="false">IF(H33="","",G33-H33)</f>
        <v>-12</v>
      </c>
      <c r="J33" s="55" t="n">
        <f aca="false">IF(OR(D33="",D33+G33=0),"",D33/(D33+G33))</f>
        <v>0.243440233236152</v>
      </c>
      <c r="K33" s="55" t="n">
        <f aca="false">IF(E33="","",E33/(E33+H33))</f>
        <v>0.1703125</v>
      </c>
      <c r="L33" s="66" t="n">
        <f aca="false">IF(OR(K33="",J33=""),"",(J33-K33)*100)</f>
        <v>7.31277332361516</v>
      </c>
      <c r="M33" s="36" t="n">
        <v>4.76466928215883</v>
      </c>
      <c r="N33" s="36" t="n">
        <v>0.962884720344034</v>
      </c>
      <c r="O33" s="36" t="n">
        <f aca="false">SQRT(M33^2+N33^2)</f>
        <v>4.86098964749155</v>
      </c>
      <c r="P33" s="55" t="n">
        <f aca="false">IF(J33="","",MAX(0,J33-1.96*O33/100))</f>
        <v>0.148164836145317</v>
      </c>
      <c r="Q33" s="55" t="n">
        <f aca="false">IF(J33="","",MIN(1,J33+1.96*O33/100))</f>
        <v>0.338715630326986</v>
      </c>
      <c r="R33" s="32" t="str">
        <f aca="false">IF(L33="","",IF(ABS(L33)&lt;=O33,"Yes","No"))</f>
        <v>No</v>
      </c>
      <c r="S33" s="32" t="str">
        <f aca="false">IF(L33="","",IF(ABS(L33)&lt;=1.96*O33,"Yes","No"))</f>
        <v>Yes</v>
      </c>
      <c r="T33" s="54" t="n">
        <f aca="false">IF(D33="","",ROUND(SQRT(((D33+G33)*O33/100)^2+(J33*(D33+G33)*0.15591)^2),0))</f>
        <v>42</v>
      </c>
      <c r="U33" s="32" t="s">
        <v>747</v>
      </c>
    </row>
    <row r="34" customFormat="false" ht="15" hidden="false" customHeight="false" outlineLevel="0" collapsed="false">
      <c r="A34" s="32" t="s">
        <v>127</v>
      </c>
      <c r="B34" s="32" t="s">
        <v>174</v>
      </c>
      <c r="C34" s="32" t="s">
        <v>175</v>
      </c>
      <c r="D34" s="54" t="n">
        <v>334</v>
      </c>
      <c r="E34" s="54" t="n">
        <v>279</v>
      </c>
      <c r="F34" s="65" t="n">
        <f aca="false">IF(E34="","",D34-E34)</f>
        <v>55</v>
      </c>
      <c r="G34" s="54" t="n">
        <v>533</v>
      </c>
      <c r="H34" s="54" t="n">
        <v>584</v>
      </c>
      <c r="I34" s="65" t="n">
        <f aca="false">IF(H34="","",G34-H34)</f>
        <v>-51</v>
      </c>
      <c r="J34" s="55" t="n">
        <f aca="false">IF(OR(D34="",D34+G34=0),"",D34/(D34+G34))</f>
        <v>0.385236447520185</v>
      </c>
      <c r="K34" s="55" t="n">
        <f aca="false">IF(E34="","",E34/(E34+H34))</f>
        <v>0.323290845886443</v>
      </c>
      <c r="L34" s="66" t="n">
        <f aca="false">IF(OR(K34="",J34=""),"",(J34-K34)*100)</f>
        <v>6.19456016337419</v>
      </c>
      <c r="M34" s="36" t="n">
        <v>3.72126353225682</v>
      </c>
      <c r="N34" s="36" t="n">
        <v>0.962884720344034</v>
      </c>
      <c r="O34" s="36" t="n">
        <f aca="false">SQRT(M34^2+N34^2)</f>
        <v>3.84381961870956</v>
      </c>
      <c r="P34" s="55" t="n">
        <f aca="false">IF(J34="","",MAX(0,J34-1.96*O34/100))</f>
        <v>0.309897582993477</v>
      </c>
      <c r="Q34" s="55" t="n">
        <f aca="false">IF(J34="","",MIN(1,J34+1.96*O34/100))</f>
        <v>0.460575312046892</v>
      </c>
      <c r="R34" s="32" t="str">
        <f aca="false">IF(L34="","",IF(ABS(L34)&lt;=O34,"Yes","No"))</f>
        <v>No</v>
      </c>
      <c r="S34" s="32" t="str">
        <f aca="false">IF(L34="","",IF(ABS(L34)&lt;=1.96*O34,"Yes","No"))</f>
        <v>Yes</v>
      </c>
      <c r="T34" s="54" t="n">
        <f aca="false">IF(D34="","",ROUND(SQRT(((D34+G34)*O34/100)^2+(J34*(D34+G34)*0.09175)^2),0))</f>
        <v>45</v>
      </c>
      <c r="U34" s="32" t="s">
        <v>747</v>
      </c>
    </row>
    <row r="35" customFormat="false" ht="15" hidden="false" customHeight="false" outlineLevel="0" collapsed="false">
      <c r="A35" s="32" t="s">
        <v>127</v>
      </c>
      <c r="B35" s="32" t="s">
        <v>174</v>
      </c>
      <c r="C35" s="32" t="s">
        <v>176</v>
      </c>
      <c r="D35" s="54" t="n">
        <v>535</v>
      </c>
      <c r="E35" s="54" t="n">
        <v>459</v>
      </c>
      <c r="F35" s="65" t="n">
        <f aca="false">IF(E35="","",D35-E35)</f>
        <v>76</v>
      </c>
      <c r="G35" s="54" t="n">
        <v>708</v>
      </c>
      <c r="H35" s="54" t="n">
        <v>811</v>
      </c>
      <c r="I35" s="65" t="n">
        <f aca="false">IF(H35="","",G35-H35)</f>
        <v>-103</v>
      </c>
      <c r="J35" s="55" t="n">
        <f aca="false">IF(OR(D35="",D35+G35=0),"",D35/(D35+G35))</f>
        <v>0.430410297666935</v>
      </c>
      <c r="K35" s="55" t="n">
        <f aca="false">IF(E35="","",E35/(E35+H35))</f>
        <v>0.361417322834646</v>
      </c>
      <c r="L35" s="66" t="n">
        <f aca="false">IF(OR(K35="",J35=""),"",(J35-K35)*100)</f>
        <v>6.89929748322892</v>
      </c>
      <c r="M35" s="36" t="n">
        <v>3.63966651833549</v>
      </c>
      <c r="N35" s="36" t="n">
        <v>0.962884720344034</v>
      </c>
      <c r="O35" s="36" t="n">
        <f aca="false">SQRT(M35^2+N35^2)</f>
        <v>3.76487972575013</v>
      </c>
      <c r="P35" s="55" t="n">
        <f aca="false">IF(J35="","",MAX(0,J35-1.96*O35/100))</f>
        <v>0.356618655042232</v>
      </c>
      <c r="Q35" s="55" t="n">
        <f aca="false">IF(J35="","",MIN(1,J35+1.96*O35/100))</f>
        <v>0.504201940291638</v>
      </c>
      <c r="R35" s="32" t="str">
        <f aca="false">IF(L35="","",IF(ABS(L35)&lt;=O35,"Yes","No"))</f>
        <v>No</v>
      </c>
      <c r="S35" s="32" t="str">
        <f aca="false">IF(L35="","",IF(ABS(L35)&lt;=1.96*O35,"Yes","No"))</f>
        <v>Yes</v>
      </c>
      <c r="T35" s="54" t="n">
        <f aca="false">IF(D35="","",ROUND(SQRT(((D35+G35)*O35/100)^2+(J35*(D35+G35)*0.08345)^2),0))</f>
        <v>65</v>
      </c>
      <c r="U35" s="32" t="s">
        <v>747</v>
      </c>
    </row>
    <row r="36" customFormat="false" ht="15" hidden="false" customHeight="false" outlineLevel="0" collapsed="false">
      <c r="A36" s="32" t="s">
        <v>127</v>
      </c>
      <c r="B36" s="32" t="s">
        <v>174</v>
      </c>
      <c r="C36" s="32" t="s">
        <v>177</v>
      </c>
      <c r="D36" s="54" t="n">
        <v>169</v>
      </c>
      <c r="E36" s="54" t="n">
        <v>125</v>
      </c>
      <c r="F36" s="65" t="n">
        <f aca="false">IF(E36="","",D36-E36)</f>
        <v>44</v>
      </c>
      <c r="G36" s="54" t="n">
        <v>236</v>
      </c>
      <c r="H36" s="54" t="n">
        <v>281</v>
      </c>
      <c r="I36" s="65" t="n">
        <f aca="false">IF(H36="","",G36-H36)</f>
        <v>-45</v>
      </c>
      <c r="J36" s="55" t="n">
        <f aca="false">IF(OR(D36="",D36+G36=0),"",D36/(D36+G36))</f>
        <v>0.417283950617284</v>
      </c>
      <c r="K36" s="55" t="n">
        <f aca="false">IF(E36="","",E36/(E36+H36))</f>
        <v>0.307881773399015</v>
      </c>
      <c r="L36" s="66" t="n">
        <f aca="false">IF(OR(K36="",J36=""),"",(J36-K36)*100)</f>
        <v>10.9402177218269</v>
      </c>
      <c r="M36" s="36" t="n">
        <v>4.76466928215883</v>
      </c>
      <c r="N36" s="36" t="n">
        <v>0.962884720344034</v>
      </c>
      <c r="O36" s="36" t="n">
        <f aca="false">SQRT(M36^2+N36^2)</f>
        <v>4.86098964749155</v>
      </c>
      <c r="P36" s="55" t="n">
        <f aca="false">IF(J36="","",MAX(0,J36-1.96*O36/100))</f>
        <v>0.32200855352645</v>
      </c>
      <c r="Q36" s="55" t="n">
        <f aca="false">IF(J36="","",MIN(1,J36+1.96*O36/100))</f>
        <v>0.512559347708118</v>
      </c>
      <c r="R36" s="32" t="str">
        <f aca="false">IF(L36="","",IF(ABS(L36)&lt;=O36,"Yes","No"))</f>
        <v>No</v>
      </c>
      <c r="S36" s="32" t="str">
        <f aca="false">IF(L36="","",IF(ABS(L36)&lt;=1.96*O36,"Yes","No"))</f>
        <v>No</v>
      </c>
      <c r="T36" s="54" t="n">
        <f aca="false">IF(D36="","",ROUND(SQRT(((D36+G36)*O36/100)^2+(J36*(D36+G36)*0.15591)^2),0))</f>
        <v>33</v>
      </c>
      <c r="U36" s="32" t="s">
        <v>747</v>
      </c>
    </row>
    <row r="37" customFormat="false" ht="15" hidden="false" customHeight="false" outlineLevel="0" collapsed="false">
      <c r="A37" s="32" t="s">
        <v>127</v>
      </c>
      <c r="B37" s="32" t="s">
        <v>178</v>
      </c>
      <c r="C37" s="32" t="s">
        <v>178</v>
      </c>
      <c r="D37" s="54" t="n">
        <v>77</v>
      </c>
      <c r="E37" s="54" t="n">
        <v>52</v>
      </c>
      <c r="F37" s="65" t="n">
        <f aca="false">IF(E37="","",D37-E37)</f>
        <v>25</v>
      </c>
      <c r="G37" s="54" t="n">
        <v>148</v>
      </c>
      <c r="H37" s="54" t="n">
        <v>167</v>
      </c>
      <c r="I37" s="65" t="n">
        <f aca="false">IF(H37="","",G37-H37)</f>
        <v>-19</v>
      </c>
      <c r="J37" s="55" t="n">
        <f aca="false">IF(OR(D37="",D37+G37=0),"",D37/(D37+G37))</f>
        <v>0.342222222222222</v>
      </c>
      <c r="K37" s="55" t="n">
        <f aca="false">IF(E37="","",E37/(E37+H37))</f>
        <v>0.237442922374429</v>
      </c>
      <c r="L37" s="66" t="n">
        <f aca="false">IF(OR(K37="",J37=""),"",(J37-K37)*100)</f>
        <v>10.4779299847793</v>
      </c>
      <c r="M37" s="36" t="n">
        <v>4.76466928215883</v>
      </c>
      <c r="N37" s="36" t="n">
        <v>0.962884720344034</v>
      </c>
      <c r="O37" s="36" t="n">
        <f aca="false">SQRT(M37^2+N37^2)</f>
        <v>4.86098964749155</v>
      </c>
      <c r="P37" s="55" t="n">
        <f aca="false">IF(J37="","",MAX(0,J37-1.96*O37/100))</f>
        <v>0.246946825131388</v>
      </c>
      <c r="Q37" s="55" t="n">
        <f aca="false">IF(J37="","",MIN(1,J37+1.96*O37/100))</f>
        <v>0.437497619313057</v>
      </c>
      <c r="R37" s="32" t="str">
        <f aca="false">IF(L37="","",IF(ABS(L37)&lt;=O37,"Yes","No"))</f>
        <v>No</v>
      </c>
      <c r="S37" s="32" t="str">
        <f aca="false">IF(L37="","",IF(ABS(L37)&lt;=1.96*O37,"Yes","No"))</f>
        <v>No</v>
      </c>
      <c r="T37" s="54" t="n">
        <f aca="false">IF(D37="","",ROUND(SQRT(((D37+G37)*O37/100)^2+(J37*(D37+G37)*0.15591)^2),0))</f>
        <v>16</v>
      </c>
      <c r="U37" s="32" t="s">
        <v>747</v>
      </c>
    </row>
    <row r="38" customFormat="false" ht="15" hidden="false" customHeight="false" outlineLevel="0" collapsed="false">
      <c r="A38" s="32" t="s">
        <v>127</v>
      </c>
      <c r="B38" s="32" t="s">
        <v>179</v>
      </c>
      <c r="C38" s="32" t="s">
        <v>180</v>
      </c>
      <c r="D38" s="54" t="n">
        <v>533</v>
      </c>
      <c r="E38" s="54" t="n">
        <v>461</v>
      </c>
      <c r="F38" s="65" t="n">
        <f aca="false">IF(E38="","",D38-E38)</f>
        <v>72</v>
      </c>
      <c r="G38" s="54" t="n">
        <v>707</v>
      </c>
      <c r="H38" s="54" t="n">
        <v>669</v>
      </c>
      <c r="I38" s="65" t="n">
        <f aca="false">IF(H38="","",G38-H38)</f>
        <v>38</v>
      </c>
      <c r="J38" s="55" t="n">
        <f aca="false">IF(OR(D38="",D38+G38=0),"",D38/(D38+G38))</f>
        <v>0.429838709677419</v>
      </c>
      <c r="K38" s="55" t="n">
        <f aca="false">IF(E38="","",E38/(E38+H38))</f>
        <v>0.407964601769912</v>
      </c>
      <c r="L38" s="66" t="n">
        <f aca="false">IF(OR(K38="",J38=""),"",(J38-K38)*100)</f>
        <v>2.18741079075078</v>
      </c>
      <c r="M38" s="36" t="n">
        <v>3.63966651833549</v>
      </c>
      <c r="N38" s="36" t="n">
        <v>0.962884720344034</v>
      </c>
      <c r="O38" s="36" t="n">
        <f aca="false">SQRT(M38^2+N38^2)</f>
        <v>3.76487972575013</v>
      </c>
      <c r="P38" s="55" t="n">
        <f aca="false">IF(J38="","",MAX(0,J38-1.96*O38/100))</f>
        <v>0.356047067052717</v>
      </c>
      <c r="Q38" s="55" t="n">
        <f aca="false">IF(J38="","",MIN(1,J38+1.96*O38/100))</f>
        <v>0.503630352302122</v>
      </c>
      <c r="R38" s="32" t="str">
        <f aca="false">IF(L38="","",IF(ABS(L38)&lt;=O38,"Yes","No"))</f>
        <v>Yes</v>
      </c>
      <c r="S38" s="32" t="str">
        <f aca="false">IF(L38="","",IF(ABS(L38)&lt;=1.96*O38,"Yes","No"))</f>
        <v>Yes</v>
      </c>
      <c r="T38" s="54" t="n">
        <f aca="false">IF(D38="","",ROUND(SQRT(((D38+G38)*O38/100)^2+(J38*(D38+G38)*0.08345)^2),0))</f>
        <v>64</v>
      </c>
      <c r="U38" s="32" t="s">
        <v>747</v>
      </c>
    </row>
    <row r="39" customFormat="false" ht="15" hidden="false" customHeight="false" outlineLevel="0" collapsed="false">
      <c r="A39" s="32" t="s">
        <v>127</v>
      </c>
      <c r="B39" s="32" t="s">
        <v>179</v>
      </c>
      <c r="C39" s="32" t="s">
        <v>181</v>
      </c>
      <c r="D39" s="54" t="n">
        <v>353</v>
      </c>
      <c r="E39" s="54" t="n">
        <v>312</v>
      </c>
      <c r="F39" s="65" t="n">
        <f aca="false">IF(E39="","",D39-E39)</f>
        <v>41</v>
      </c>
      <c r="G39" s="54" t="n">
        <v>490</v>
      </c>
      <c r="H39" s="54" t="n">
        <v>511</v>
      </c>
      <c r="I39" s="65" t="n">
        <f aca="false">IF(H39="","",G39-H39)</f>
        <v>-21</v>
      </c>
      <c r="J39" s="55" t="n">
        <f aca="false">IF(OR(D39="",D39+G39=0),"",D39/(D39+G39))</f>
        <v>0.418742586002372</v>
      </c>
      <c r="K39" s="55" t="n">
        <f aca="false">IF(E39="","",E39/(E39+H39))</f>
        <v>0.37910085054678</v>
      </c>
      <c r="L39" s="66" t="n">
        <f aca="false">IF(OR(K39="",J39=""),"",(J39-K39)*100)</f>
        <v>3.96417354555924</v>
      </c>
      <c r="M39" s="36" t="n">
        <v>3.72126353225682</v>
      </c>
      <c r="N39" s="36" t="n">
        <v>0.962884720344034</v>
      </c>
      <c r="O39" s="36" t="n">
        <f aca="false">SQRT(M39^2+N39^2)</f>
        <v>3.84381961870956</v>
      </c>
      <c r="P39" s="55" t="n">
        <f aca="false">IF(J39="","",MAX(0,J39-1.96*O39/100))</f>
        <v>0.343403721475665</v>
      </c>
      <c r="Q39" s="55" t="n">
        <f aca="false">IF(J39="","",MIN(1,J39+1.96*O39/100))</f>
        <v>0.49408145052908</v>
      </c>
      <c r="R39" s="32" t="str">
        <f aca="false">IF(L39="","",IF(ABS(L39)&lt;=O39,"Yes","No"))</f>
        <v>No</v>
      </c>
      <c r="S39" s="32" t="str">
        <f aca="false">IF(L39="","",IF(ABS(L39)&lt;=1.96*O39,"Yes","No"))</f>
        <v>Yes</v>
      </c>
      <c r="T39" s="54" t="n">
        <f aca="false">IF(D39="","",ROUND(SQRT(((D39+G39)*O39/100)^2+(J39*(D39+G39)*0.09175)^2),0))</f>
        <v>46</v>
      </c>
      <c r="U39" s="32" t="s">
        <v>747</v>
      </c>
    </row>
    <row r="40" customFormat="false" ht="15" hidden="false" customHeight="false" outlineLevel="0" collapsed="false">
      <c r="A40" s="32" t="s">
        <v>127</v>
      </c>
      <c r="B40" s="32" t="s">
        <v>179</v>
      </c>
      <c r="C40" s="32" t="s">
        <v>182</v>
      </c>
      <c r="D40" s="54" t="n">
        <v>567</v>
      </c>
      <c r="E40" s="54" t="n">
        <v>478</v>
      </c>
      <c r="F40" s="65" t="n">
        <f aca="false">IF(E40="","",D40-E40)</f>
        <v>89</v>
      </c>
      <c r="G40" s="54" t="n">
        <v>776</v>
      </c>
      <c r="H40" s="54" t="n">
        <v>767</v>
      </c>
      <c r="I40" s="65" t="n">
        <f aca="false">IF(H40="","",G40-H40)</f>
        <v>9</v>
      </c>
      <c r="J40" s="55" t="n">
        <f aca="false">IF(OR(D40="",D40+G40=0),"",D40/(D40+G40))</f>
        <v>0.422189128816083</v>
      </c>
      <c r="K40" s="55" t="n">
        <f aca="false">IF(E40="","",E40/(E40+H40))</f>
        <v>0.383935742971888</v>
      </c>
      <c r="L40" s="66" t="n">
        <f aca="false">IF(OR(K40="",J40=""),"",(J40-K40)*100)</f>
        <v>3.82533858441959</v>
      </c>
      <c r="M40" s="36" t="n">
        <v>3.63966651833549</v>
      </c>
      <c r="N40" s="36" t="n">
        <v>0.962884720344034</v>
      </c>
      <c r="O40" s="36" t="n">
        <f aca="false">SQRT(M40^2+N40^2)</f>
        <v>3.76487972575013</v>
      </c>
      <c r="P40" s="55" t="n">
        <f aca="false">IF(J40="","",MAX(0,J40-1.96*O40/100))</f>
        <v>0.348397486191381</v>
      </c>
      <c r="Q40" s="55" t="n">
        <f aca="false">IF(J40="","",MIN(1,J40+1.96*O40/100))</f>
        <v>0.495980771440786</v>
      </c>
      <c r="R40" s="32" t="str">
        <f aca="false">IF(L40="","",IF(ABS(L40)&lt;=O40,"Yes","No"))</f>
        <v>No</v>
      </c>
      <c r="S40" s="32" t="str">
        <f aca="false">IF(L40="","",IF(ABS(L40)&lt;=1.96*O40,"Yes","No"))</f>
        <v>Yes</v>
      </c>
      <c r="T40" s="54" t="n">
        <f aca="false">IF(D40="","",ROUND(SQRT(((D40+G40)*O40/100)^2+(J40*(D40+G40)*0.08345)^2),0))</f>
        <v>69</v>
      </c>
      <c r="U40" s="32" t="s">
        <v>747</v>
      </c>
    </row>
    <row r="41" customFormat="false" ht="15" hidden="false" customHeight="false" outlineLevel="0" collapsed="false">
      <c r="A41" s="32" t="s">
        <v>127</v>
      </c>
      <c r="B41" s="32" t="s">
        <v>179</v>
      </c>
      <c r="C41" s="32" t="s">
        <v>183</v>
      </c>
      <c r="D41" s="54" t="n">
        <v>511</v>
      </c>
      <c r="E41" s="54" t="n">
        <v>380</v>
      </c>
      <c r="F41" s="65" t="n">
        <f aca="false">IF(E41="","",D41-E41)</f>
        <v>131</v>
      </c>
      <c r="G41" s="54" t="n">
        <v>842</v>
      </c>
      <c r="H41" s="54" t="n">
        <v>822</v>
      </c>
      <c r="I41" s="65" t="n">
        <f aca="false">IF(H41="","",G41-H41)</f>
        <v>20</v>
      </c>
      <c r="J41" s="55" t="n">
        <f aca="false">IF(OR(D41="",D41+G41=0),"",D41/(D41+G41))</f>
        <v>0.377679231337768</v>
      </c>
      <c r="K41" s="55" t="n">
        <f aca="false">IF(E41="","",E41/(E41+H41))</f>
        <v>0.316139767054909</v>
      </c>
      <c r="L41" s="66" t="n">
        <f aca="false">IF(OR(K41="",J41=""),"",(J41-K41)*100)</f>
        <v>6.15394642828595</v>
      </c>
      <c r="M41" s="36" t="n">
        <v>3.63966651833549</v>
      </c>
      <c r="N41" s="36" t="n">
        <v>0.962884720344034</v>
      </c>
      <c r="O41" s="36" t="n">
        <f aca="false">SQRT(M41^2+N41^2)</f>
        <v>3.76487972575013</v>
      </c>
      <c r="P41" s="55" t="n">
        <f aca="false">IF(J41="","",MAX(0,J41-1.96*O41/100))</f>
        <v>0.303887588713065</v>
      </c>
      <c r="Q41" s="55" t="n">
        <f aca="false">IF(J41="","",MIN(1,J41+1.96*O41/100))</f>
        <v>0.451470873962471</v>
      </c>
      <c r="R41" s="32" t="str">
        <f aca="false">IF(L41="","",IF(ABS(L41)&lt;=O41,"Yes","No"))</f>
        <v>No</v>
      </c>
      <c r="S41" s="32" t="str">
        <f aca="false">IF(L41="","",IF(ABS(L41)&lt;=1.96*O41,"Yes","No"))</f>
        <v>Yes</v>
      </c>
      <c r="T41" s="54" t="n">
        <f aca="false">IF(D41="","",ROUND(SQRT(((D41+G41)*O41/100)^2+(J41*(D41+G41)*0.08345)^2),0))</f>
        <v>66</v>
      </c>
      <c r="U41" s="32" t="s">
        <v>747</v>
      </c>
    </row>
    <row r="42" customFormat="false" ht="15" hidden="false" customHeight="false" outlineLevel="0" collapsed="false">
      <c r="A42" s="32" t="s">
        <v>127</v>
      </c>
      <c r="B42" s="32" t="s">
        <v>179</v>
      </c>
      <c r="C42" s="32" t="s">
        <v>184</v>
      </c>
      <c r="D42" s="54" t="n">
        <v>422</v>
      </c>
      <c r="E42" s="54" t="n">
        <v>366</v>
      </c>
      <c r="F42" s="65" t="n">
        <f aca="false">IF(E42="","",D42-E42)</f>
        <v>56</v>
      </c>
      <c r="G42" s="54" t="n">
        <v>690</v>
      </c>
      <c r="H42" s="54" t="n">
        <v>705</v>
      </c>
      <c r="I42" s="65" t="n">
        <f aca="false">IF(H42="","",G42-H42)</f>
        <v>-15</v>
      </c>
      <c r="J42" s="55" t="n">
        <f aca="false">IF(OR(D42="",D42+G42=0),"",D42/(D42+G42))</f>
        <v>0.379496402877698</v>
      </c>
      <c r="K42" s="55" t="n">
        <f aca="false">IF(E42="","",E42/(E42+H42))</f>
        <v>0.341736694677871</v>
      </c>
      <c r="L42" s="66" t="n">
        <f aca="false">IF(OR(K42="",J42=""),"",(J42-K42)*100)</f>
        <v>3.77597081998267</v>
      </c>
      <c r="M42" s="36" t="n">
        <v>3.72126353225682</v>
      </c>
      <c r="N42" s="36" t="n">
        <v>0.962884720344034</v>
      </c>
      <c r="O42" s="36" t="n">
        <f aca="false">SQRT(M42^2+N42^2)</f>
        <v>3.84381961870956</v>
      </c>
      <c r="P42" s="55" t="n">
        <f aca="false">IF(J42="","",MAX(0,J42-1.96*O42/100))</f>
        <v>0.30415753835099</v>
      </c>
      <c r="Q42" s="55" t="n">
        <f aca="false">IF(J42="","",MIN(1,J42+1.96*O42/100))</f>
        <v>0.454835267404405</v>
      </c>
      <c r="R42" s="32" t="str">
        <f aca="false">IF(L42="","",IF(ABS(L42)&lt;=O42,"Yes","No"))</f>
        <v>Yes</v>
      </c>
      <c r="S42" s="32" t="str">
        <f aca="false">IF(L42="","",IF(ABS(L42)&lt;=1.96*O42,"Yes","No"))</f>
        <v>Yes</v>
      </c>
      <c r="T42" s="54" t="n">
        <f aca="false">IF(D42="","",ROUND(SQRT(((D42+G42)*O42/100)^2+(J42*(D42+G42)*0.09175)^2),0))</f>
        <v>58</v>
      </c>
      <c r="U42" s="32" t="s">
        <v>747</v>
      </c>
    </row>
    <row r="43" customFormat="false" ht="15" hidden="false" customHeight="false" outlineLevel="0" collapsed="false">
      <c r="A43" s="32" t="s">
        <v>127</v>
      </c>
      <c r="B43" s="32" t="s">
        <v>185</v>
      </c>
      <c r="C43" s="32" t="s">
        <v>186</v>
      </c>
      <c r="D43" s="54" t="n">
        <v>229</v>
      </c>
      <c r="E43" s="54" t="n">
        <v>175</v>
      </c>
      <c r="F43" s="65" t="n">
        <f aca="false">IF(E43="","",D43-E43)</f>
        <v>54</v>
      </c>
      <c r="G43" s="54" t="n">
        <v>161</v>
      </c>
      <c r="H43" s="54" t="n">
        <v>208</v>
      </c>
      <c r="I43" s="65" t="n">
        <f aca="false">IF(H43="","",G43-H43)</f>
        <v>-47</v>
      </c>
      <c r="J43" s="55" t="n">
        <f aca="false">IF(OR(D43="",D43+G43=0),"",D43/(D43+G43))</f>
        <v>0.587179487179487</v>
      </c>
      <c r="K43" s="55" t="n">
        <f aca="false">IF(E43="","",E43/(E43+H43))</f>
        <v>0.456919060052219</v>
      </c>
      <c r="L43" s="66" t="n">
        <f aca="false">IF(OR(K43="",J43=""),"",(J43-K43)*100)</f>
        <v>13.0260427127268</v>
      </c>
      <c r="M43" s="36" t="n">
        <v>4.76466928215883</v>
      </c>
      <c r="N43" s="36" t="n">
        <v>0.962884720344034</v>
      </c>
      <c r="O43" s="36" t="n">
        <f aca="false">SQRT(M43^2+N43^2)</f>
        <v>4.86098964749155</v>
      </c>
      <c r="P43" s="55" t="n">
        <f aca="false">IF(J43="","",MAX(0,J43-1.96*O43/100))</f>
        <v>0.491904090088653</v>
      </c>
      <c r="Q43" s="55" t="n">
        <f aca="false">IF(J43="","",MIN(1,J43+1.96*O43/100))</f>
        <v>0.682454884270322</v>
      </c>
      <c r="R43" s="32" t="str">
        <f aca="false">IF(L43="","",IF(ABS(L43)&lt;=O43,"Yes","No"))</f>
        <v>No</v>
      </c>
      <c r="S43" s="32" t="str">
        <f aca="false">IF(L43="","",IF(ABS(L43)&lt;=1.96*O43,"Yes","No"))</f>
        <v>No</v>
      </c>
      <c r="T43" s="54" t="n">
        <f aca="false">IF(D43="","",ROUND(SQRT(((D43+G43)*O43/100)^2+(J43*(D43+G43)*0.15591)^2),0))</f>
        <v>40</v>
      </c>
      <c r="U43" s="32" t="s">
        <v>747</v>
      </c>
    </row>
    <row r="44" customFormat="false" ht="15" hidden="false" customHeight="false" outlineLevel="0" collapsed="false">
      <c r="A44" s="32" t="s">
        <v>127</v>
      </c>
      <c r="B44" s="32" t="s">
        <v>185</v>
      </c>
      <c r="C44" s="32" t="s">
        <v>187</v>
      </c>
      <c r="D44" s="54" t="n">
        <v>216</v>
      </c>
      <c r="E44" s="54" t="n">
        <v>181</v>
      </c>
      <c r="F44" s="65" t="n">
        <f aca="false">IF(E44="","",D44-E44)</f>
        <v>35</v>
      </c>
      <c r="G44" s="54" t="n">
        <v>171</v>
      </c>
      <c r="H44" s="54" t="n">
        <v>205</v>
      </c>
      <c r="I44" s="65" t="n">
        <f aca="false">IF(H44="","",G44-H44)</f>
        <v>-34</v>
      </c>
      <c r="J44" s="55" t="n">
        <f aca="false">IF(OR(D44="",D44+G44=0),"",D44/(D44+G44))</f>
        <v>0.558139534883721</v>
      </c>
      <c r="K44" s="55" t="n">
        <f aca="false">IF(E44="","",E44/(E44+H44))</f>
        <v>0.468911917098446</v>
      </c>
      <c r="L44" s="66" t="n">
        <f aca="false">IF(OR(K44="",J44=""),"",(J44-K44)*100)</f>
        <v>8.92276177852753</v>
      </c>
      <c r="M44" s="36" t="n">
        <v>4.76466928215883</v>
      </c>
      <c r="N44" s="36" t="n">
        <v>0.962884720344034</v>
      </c>
      <c r="O44" s="36" t="n">
        <f aca="false">SQRT(M44^2+N44^2)</f>
        <v>4.86098964749155</v>
      </c>
      <c r="P44" s="55" t="n">
        <f aca="false">IF(J44="","",MAX(0,J44-1.96*O44/100))</f>
        <v>0.462864137792887</v>
      </c>
      <c r="Q44" s="55" t="n">
        <f aca="false">IF(J44="","",MIN(1,J44+1.96*O44/100))</f>
        <v>0.653414931974555</v>
      </c>
      <c r="R44" s="32" t="str">
        <f aca="false">IF(L44="","",IF(ABS(L44)&lt;=O44,"Yes","No"))</f>
        <v>No</v>
      </c>
      <c r="S44" s="32" t="str">
        <f aca="false">IF(L44="","",IF(ABS(L44)&lt;=1.96*O44,"Yes","No"))</f>
        <v>Yes</v>
      </c>
      <c r="T44" s="54" t="n">
        <f aca="false">IF(D44="","",ROUND(SQRT(((D44+G44)*O44/100)^2+(J44*(D44+G44)*0.15591)^2),0))</f>
        <v>39</v>
      </c>
      <c r="U44" s="32" t="s">
        <v>747</v>
      </c>
    </row>
    <row r="45" customFormat="false" ht="15" hidden="false" customHeight="false" outlineLevel="0" collapsed="false">
      <c r="A45" s="32" t="s">
        <v>127</v>
      </c>
      <c r="B45" s="32" t="s">
        <v>185</v>
      </c>
      <c r="C45" s="32" t="s">
        <v>188</v>
      </c>
      <c r="D45" s="54" t="n">
        <v>128</v>
      </c>
      <c r="E45" s="54" t="n">
        <v>94</v>
      </c>
      <c r="F45" s="65" t="n">
        <f aca="false">IF(E45="","",D45-E45)</f>
        <v>34</v>
      </c>
      <c r="G45" s="54" t="n">
        <v>161</v>
      </c>
      <c r="H45" s="54" t="n">
        <v>206</v>
      </c>
      <c r="I45" s="65" t="n">
        <f aca="false">IF(H45="","",G45-H45)</f>
        <v>-45</v>
      </c>
      <c r="J45" s="55" t="n">
        <f aca="false">IF(OR(D45="",D45+G45=0),"",D45/(D45+G45))</f>
        <v>0.442906574394464</v>
      </c>
      <c r="K45" s="55" t="n">
        <f aca="false">IF(E45="","",E45/(E45+H45))</f>
        <v>0.313333333333333</v>
      </c>
      <c r="L45" s="66" t="n">
        <f aca="false">IF(OR(K45="",J45=""),"",(J45-K45)*100)</f>
        <v>12.957324106113</v>
      </c>
      <c r="M45" s="36" t="n">
        <v>4.76466928215883</v>
      </c>
      <c r="N45" s="36" t="n">
        <v>0.962884720344034</v>
      </c>
      <c r="O45" s="36" t="n">
        <f aca="false">SQRT(M45^2+N45^2)</f>
        <v>4.86098964749155</v>
      </c>
      <c r="P45" s="55" t="n">
        <f aca="false">IF(J45="","",MAX(0,J45-1.96*O45/100))</f>
        <v>0.347631177303629</v>
      </c>
      <c r="Q45" s="55" t="n">
        <f aca="false">IF(J45="","",MIN(1,J45+1.96*O45/100))</f>
        <v>0.538181971485298</v>
      </c>
      <c r="R45" s="32" t="str">
        <f aca="false">IF(L45="","",IF(ABS(L45)&lt;=O45,"Yes","No"))</f>
        <v>No</v>
      </c>
      <c r="S45" s="32" t="str">
        <f aca="false">IF(L45="","",IF(ABS(L45)&lt;=1.96*O45,"Yes","No"))</f>
        <v>No</v>
      </c>
      <c r="T45" s="54" t="n">
        <f aca="false">IF(D45="","",ROUND(SQRT(((D45+G45)*O45/100)^2+(J45*(D45+G45)*0.15591)^2),0))</f>
        <v>24</v>
      </c>
      <c r="U45" s="32" t="s">
        <v>747</v>
      </c>
    </row>
    <row r="46" customFormat="false" ht="15" hidden="false" customHeight="false" outlineLevel="0" collapsed="false">
      <c r="A46" s="32" t="s">
        <v>127</v>
      </c>
      <c r="B46" s="32" t="s">
        <v>185</v>
      </c>
      <c r="C46" s="32" t="s">
        <v>189</v>
      </c>
      <c r="D46" s="54" t="n">
        <v>248</v>
      </c>
      <c r="E46" s="54" t="n">
        <v>170</v>
      </c>
      <c r="F46" s="65" t="n">
        <f aca="false">IF(E46="","",D46-E46)</f>
        <v>78</v>
      </c>
      <c r="G46" s="54" t="n">
        <v>247</v>
      </c>
      <c r="H46" s="54" t="n">
        <v>298</v>
      </c>
      <c r="I46" s="65" t="n">
        <f aca="false">IF(H46="","",G46-H46)</f>
        <v>-51</v>
      </c>
      <c r="J46" s="55" t="n">
        <f aca="false">IF(OR(D46="",D46+G46=0),"",D46/(D46+G46))</f>
        <v>0.501010101010101</v>
      </c>
      <c r="K46" s="55" t="n">
        <f aca="false">IF(E46="","",E46/(E46+H46))</f>
        <v>0.363247863247863</v>
      </c>
      <c r="L46" s="66" t="n">
        <f aca="false">IF(OR(K46="",J46=""),"",(J46-K46)*100)</f>
        <v>13.7762237762238</v>
      </c>
      <c r="M46" s="36" t="n">
        <v>4.76466928215883</v>
      </c>
      <c r="N46" s="36" t="n">
        <v>0.962884720344034</v>
      </c>
      <c r="O46" s="36" t="n">
        <f aca="false">SQRT(M46^2+N46^2)</f>
        <v>4.86098964749155</v>
      </c>
      <c r="P46" s="55" t="n">
        <f aca="false">IF(J46="","",MAX(0,J46-1.96*O46/100))</f>
        <v>0.405734703919267</v>
      </c>
      <c r="Q46" s="55" t="n">
        <f aca="false">IF(J46="","",MIN(1,J46+1.96*O46/100))</f>
        <v>0.596285498100935</v>
      </c>
      <c r="R46" s="32" t="str">
        <f aca="false">IF(L46="","",IF(ABS(L46)&lt;=O46,"Yes","No"))</f>
        <v>No</v>
      </c>
      <c r="S46" s="32" t="str">
        <f aca="false">IF(L46="","",IF(ABS(L46)&lt;=1.96*O46,"Yes","No"))</f>
        <v>No</v>
      </c>
      <c r="T46" s="54" t="n">
        <f aca="false">IF(D46="","",ROUND(SQRT(((D46+G46)*O46/100)^2+(J46*(D46+G46)*0.15591)^2),0))</f>
        <v>46</v>
      </c>
      <c r="U46" s="32" t="s">
        <v>747</v>
      </c>
    </row>
    <row r="47" customFormat="false" ht="15" hidden="false" customHeight="false" outlineLevel="0" collapsed="false">
      <c r="A47" s="32" t="s">
        <v>127</v>
      </c>
      <c r="B47" s="32" t="s">
        <v>190</v>
      </c>
      <c r="C47" s="32" t="s">
        <v>191</v>
      </c>
      <c r="D47" s="54" t="n">
        <v>306</v>
      </c>
      <c r="E47" s="54" t="n">
        <v>255</v>
      </c>
      <c r="F47" s="65" t="n">
        <f aca="false">IF(E47="","",D47-E47)</f>
        <v>51</v>
      </c>
      <c r="G47" s="54" t="n">
        <v>581</v>
      </c>
      <c r="H47" s="54" t="n">
        <v>611</v>
      </c>
      <c r="I47" s="65" t="n">
        <f aca="false">IF(H47="","",G47-H47)</f>
        <v>-30</v>
      </c>
      <c r="J47" s="55" t="n">
        <f aca="false">IF(OR(D47="",D47+G47=0),"",D47/(D47+G47))</f>
        <v>0.344983089064262</v>
      </c>
      <c r="K47" s="55" t="n">
        <f aca="false">IF(E47="","",E47/(E47+H47))</f>
        <v>0.29445727482679</v>
      </c>
      <c r="L47" s="66" t="n">
        <f aca="false">IF(OR(K47="",J47=""),"",(J47-K47)*100)</f>
        <v>5.05258142374717</v>
      </c>
      <c r="M47" s="36" t="n">
        <v>3.72126353225682</v>
      </c>
      <c r="N47" s="36" t="n">
        <v>0.962884720344034</v>
      </c>
      <c r="O47" s="36" t="n">
        <f aca="false">SQRT(M47^2+N47^2)</f>
        <v>3.84381961870956</v>
      </c>
      <c r="P47" s="55" t="n">
        <f aca="false">IF(J47="","",MAX(0,J47-1.96*O47/100))</f>
        <v>0.269644224537554</v>
      </c>
      <c r="Q47" s="55" t="n">
        <f aca="false">IF(J47="","",MIN(1,J47+1.96*O47/100))</f>
        <v>0.420321953590969</v>
      </c>
      <c r="R47" s="32" t="str">
        <f aca="false">IF(L47="","",IF(ABS(L47)&lt;=O47,"Yes","No"))</f>
        <v>No</v>
      </c>
      <c r="S47" s="32" t="str">
        <f aca="false">IF(L47="","",IF(ABS(L47)&lt;=1.96*O47,"Yes","No"))</f>
        <v>Yes</v>
      </c>
      <c r="T47" s="54" t="n">
        <f aca="false">IF(D47="","",ROUND(SQRT(((D47+G47)*O47/100)^2+(J47*(D47+G47)*0.09175)^2),0))</f>
        <v>44</v>
      </c>
      <c r="U47" s="32" t="s">
        <v>747</v>
      </c>
    </row>
    <row r="48" customFormat="false" ht="15" hidden="false" customHeight="false" outlineLevel="0" collapsed="false">
      <c r="A48" s="32" t="s">
        <v>127</v>
      </c>
      <c r="B48" s="32" t="s">
        <v>190</v>
      </c>
      <c r="C48" s="32" t="s">
        <v>192</v>
      </c>
      <c r="D48" s="54" t="n">
        <v>334</v>
      </c>
      <c r="E48" s="54" t="n">
        <v>229</v>
      </c>
      <c r="F48" s="65" t="n">
        <f aca="false">IF(E48="","",D48-E48)</f>
        <v>105</v>
      </c>
      <c r="G48" s="54" t="n">
        <v>636</v>
      </c>
      <c r="H48" s="54" t="n">
        <v>679</v>
      </c>
      <c r="I48" s="65" t="n">
        <f aca="false">IF(H48="","",G48-H48)</f>
        <v>-43</v>
      </c>
      <c r="J48" s="55" t="n">
        <f aca="false">IF(OR(D48="",D48+G48=0),"",D48/(D48+G48))</f>
        <v>0.344329896907217</v>
      </c>
      <c r="K48" s="55" t="n">
        <f aca="false">IF(E48="","",E48/(E48+H48))</f>
        <v>0.252202643171806</v>
      </c>
      <c r="L48" s="66" t="n">
        <f aca="false">IF(OR(K48="",J48=""),"",(J48-K48)*100)</f>
        <v>9.21272537354103</v>
      </c>
      <c r="M48" s="36" t="n">
        <v>3.72126353225682</v>
      </c>
      <c r="N48" s="36" t="n">
        <v>0.962884720344034</v>
      </c>
      <c r="O48" s="36" t="n">
        <f aca="false">SQRT(M48^2+N48^2)</f>
        <v>3.84381961870956</v>
      </c>
      <c r="P48" s="55" t="n">
        <f aca="false">IF(J48="","",MAX(0,J48-1.96*O48/100))</f>
        <v>0.268991032380509</v>
      </c>
      <c r="Q48" s="55" t="n">
        <f aca="false">IF(J48="","",MIN(1,J48+1.96*O48/100))</f>
        <v>0.419668761433924</v>
      </c>
      <c r="R48" s="32" t="str">
        <f aca="false">IF(L48="","",IF(ABS(L48)&lt;=O48,"Yes","No"))</f>
        <v>No</v>
      </c>
      <c r="S48" s="32" t="str">
        <f aca="false">IF(L48="","",IF(ABS(L48)&lt;=1.96*O48,"Yes","No"))</f>
        <v>No</v>
      </c>
      <c r="T48" s="54" t="n">
        <f aca="false">IF(D48="","",ROUND(SQRT(((D48+G48)*O48/100)^2+(J48*(D48+G48)*0.09175)^2),0))</f>
        <v>48</v>
      </c>
      <c r="U48" s="32" t="s">
        <v>747</v>
      </c>
    </row>
    <row r="49" customFormat="false" ht="15" hidden="false" customHeight="false" outlineLevel="0" collapsed="false">
      <c r="A49" s="32" t="s">
        <v>127</v>
      </c>
      <c r="B49" s="32" t="s">
        <v>190</v>
      </c>
      <c r="C49" s="32" t="s">
        <v>193</v>
      </c>
      <c r="D49" s="54" t="n">
        <v>293</v>
      </c>
      <c r="E49" s="54" t="n">
        <v>239</v>
      </c>
      <c r="F49" s="65" t="n">
        <f aca="false">IF(E49="","",D49-E49)</f>
        <v>54</v>
      </c>
      <c r="G49" s="54" t="n">
        <v>554</v>
      </c>
      <c r="H49" s="54" t="n">
        <v>602</v>
      </c>
      <c r="I49" s="65" t="n">
        <f aca="false">IF(H49="","",G49-H49)</f>
        <v>-48</v>
      </c>
      <c r="J49" s="55" t="n">
        <f aca="false">IF(OR(D49="",D49+G49=0),"",D49/(D49+G49))</f>
        <v>0.345926800472255</v>
      </c>
      <c r="K49" s="55" t="n">
        <f aca="false">IF(E49="","",E49/(E49+H49))</f>
        <v>0.284185493460166</v>
      </c>
      <c r="L49" s="66" t="n">
        <f aca="false">IF(OR(K49="",J49=""),"",(J49-K49)*100)</f>
        <v>6.17413070120885</v>
      </c>
      <c r="M49" s="36" t="n">
        <v>3.72126353225682</v>
      </c>
      <c r="N49" s="36" t="n">
        <v>0.962884720344034</v>
      </c>
      <c r="O49" s="36" t="n">
        <f aca="false">SQRT(M49^2+N49^2)</f>
        <v>3.84381961870956</v>
      </c>
      <c r="P49" s="55" t="n">
        <f aca="false">IF(J49="","",MAX(0,J49-1.96*O49/100))</f>
        <v>0.270587935945548</v>
      </c>
      <c r="Q49" s="55" t="n">
        <f aca="false">IF(J49="","",MIN(1,J49+1.96*O49/100))</f>
        <v>0.421265664998962</v>
      </c>
      <c r="R49" s="32" t="str">
        <f aca="false">IF(L49="","",IF(ABS(L49)&lt;=O49,"Yes","No"))</f>
        <v>No</v>
      </c>
      <c r="S49" s="32" t="str">
        <f aca="false">IF(L49="","",IF(ABS(L49)&lt;=1.96*O49,"Yes","No"))</f>
        <v>Yes</v>
      </c>
      <c r="T49" s="54" t="n">
        <f aca="false">IF(D49="","",ROUND(SQRT(((D49+G49)*O49/100)^2+(J49*(D49+G49)*0.09175)^2),0))</f>
        <v>42</v>
      </c>
      <c r="U49" s="32" t="s">
        <v>747</v>
      </c>
    </row>
    <row r="50" customFormat="false" ht="15" hidden="false" customHeight="false" outlineLevel="0" collapsed="false">
      <c r="A50" s="32" t="s">
        <v>127</v>
      </c>
      <c r="B50" s="32" t="s">
        <v>194</v>
      </c>
      <c r="C50" s="32" t="s">
        <v>195</v>
      </c>
      <c r="D50" s="54" t="n">
        <v>266</v>
      </c>
      <c r="E50" s="54" t="n">
        <v>223</v>
      </c>
      <c r="F50" s="65" t="n">
        <f aca="false">IF(E50="","",D50-E50)</f>
        <v>43</v>
      </c>
      <c r="G50" s="54" t="n">
        <v>553</v>
      </c>
      <c r="H50" s="54" t="n">
        <v>610</v>
      </c>
      <c r="I50" s="65" t="n">
        <f aca="false">IF(H50="","",G50-H50)</f>
        <v>-57</v>
      </c>
      <c r="J50" s="55" t="n">
        <f aca="false">IF(OR(D50="",D50+G50=0),"",D50/(D50+G50))</f>
        <v>0.324786324786325</v>
      </c>
      <c r="K50" s="55" t="n">
        <f aca="false">IF(E50="","",E50/(E50+H50))</f>
        <v>0.267707082833133</v>
      </c>
      <c r="L50" s="66" t="n">
        <f aca="false">IF(OR(K50="",J50=""),"",(J50-K50)*100)</f>
        <v>5.70792419531915</v>
      </c>
      <c r="M50" s="36" t="n">
        <v>3.72126353225682</v>
      </c>
      <c r="N50" s="36" t="n">
        <v>0.962884720344034</v>
      </c>
      <c r="O50" s="36" t="n">
        <f aca="false">SQRT(M50^2+N50^2)</f>
        <v>3.84381961870956</v>
      </c>
      <c r="P50" s="55" t="n">
        <f aca="false">IF(J50="","",MAX(0,J50-1.96*O50/100))</f>
        <v>0.249447460259617</v>
      </c>
      <c r="Q50" s="55" t="n">
        <f aca="false">IF(J50="","",MIN(1,J50+1.96*O50/100))</f>
        <v>0.400125189313032</v>
      </c>
      <c r="R50" s="32" t="str">
        <f aca="false">IF(L50="","",IF(ABS(L50)&lt;=O50,"Yes","No"))</f>
        <v>No</v>
      </c>
      <c r="S50" s="32" t="str">
        <f aca="false">IF(L50="","",IF(ABS(L50)&lt;=1.96*O50,"Yes","No"))</f>
        <v>Yes</v>
      </c>
      <c r="T50" s="54" t="n">
        <f aca="false">IF(D50="","",ROUND(SQRT(((D50+G50)*O50/100)^2+(J50*(D50+G50)*0.09175)^2),0))</f>
        <v>40</v>
      </c>
      <c r="U50" s="32" t="s">
        <v>747</v>
      </c>
    </row>
    <row r="51" customFormat="false" ht="15" hidden="false" customHeight="false" outlineLevel="0" collapsed="false">
      <c r="A51" s="32" t="s">
        <v>127</v>
      </c>
      <c r="B51" s="32" t="s">
        <v>194</v>
      </c>
      <c r="C51" s="32" t="s">
        <v>196</v>
      </c>
      <c r="D51" s="54" t="n">
        <v>123</v>
      </c>
      <c r="E51" s="54" t="n">
        <v>100</v>
      </c>
      <c r="F51" s="65" t="n">
        <f aca="false">IF(E51="","",D51-E51)</f>
        <v>23</v>
      </c>
      <c r="G51" s="54" t="n">
        <v>264</v>
      </c>
      <c r="H51" s="54" t="n">
        <v>288</v>
      </c>
      <c r="I51" s="65" t="n">
        <f aca="false">IF(H51="","",G51-H51)</f>
        <v>-24</v>
      </c>
      <c r="J51" s="55" t="n">
        <f aca="false">IF(OR(D51="",D51+G51=0),"",D51/(D51+G51))</f>
        <v>0.317829457364341</v>
      </c>
      <c r="K51" s="55" t="n">
        <f aca="false">IF(E51="","",E51/(E51+H51))</f>
        <v>0.257731958762887</v>
      </c>
      <c r="L51" s="66" t="n">
        <f aca="false">IF(OR(K51="",J51=""),"",(J51-K51)*100)</f>
        <v>6.00974986014545</v>
      </c>
      <c r="M51" s="36" t="n">
        <v>4.76466928215883</v>
      </c>
      <c r="N51" s="36" t="n">
        <v>0.962884720344034</v>
      </c>
      <c r="O51" s="36" t="n">
        <f aca="false">SQRT(M51^2+N51^2)</f>
        <v>4.86098964749155</v>
      </c>
      <c r="P51" s="55" t="n">
        <f aca="false">IF(J51="","",MAX(0,J51-1.96*O51/100))</f>
        <v>0.222554060273507</v>
      </c>
      <c r="Q51" s="55" t="n">
        <f aca="false">IF(J51="","",MIN(1,J51+1.96*O51/100))</f>
        <v>0.413104854455175</v>
      </c>
      <c r="R51" s="32" t="str">
        <f aca="false">IF(L51="","",IF(ABS(L51)&lt;=O51,"Yes","No"))</f>
        <v>No</v>
      </c>
      <c r="S51" s="32" t="str">
        <f aca="false">IF(L51="","",IF(ABS(L51)&lt;=1.96*O51,"Yes","No"))</f>
        <v>Yes</v>
      </c>
      <c r="T51" s="54" t="n">
        <f aca="false">IF(D51="","",ROUND(SQRT(((D51+G51)*O51/100)^2+(J51*(D51+G51)*0.15591)^2),0))</f>
        <v>27</v>
      </c>
      <c r="U51" s="32" t="s">
        <v>747</v>
      </c>
    </row>
    <row r="52" customFormat="false" ht="15" hidden="false" customHeight="false" outlineLevel="0" collapsed="false">
      <c r="A52" s="32" t="s">
        <v>127</v>
      </c>
      <c r="B52" s="32" t="s">
        <v>197</v>
      </c>
      <c r="C52" s="32" t="s">
        <v>197</v>
      </c>
      <c r="D52" s="54" t="n">
        <v>82</v>
      </c>
      <c r="E52" s="54" t="n">
        <v>62</v>
      </c>
      <c r="F52" s="65" t="n">
        <f aca="false">IF(E52="","",D52-E52)</f>
        <v>20</v>
      </c>
      <c r="G52" s="54" t="n">
        <v>80</v>
      </c>
      <c r="H52" s="54" t="n">
        <v>91</v>
      </c>
      <c r="I52" s="65" t="n">
        <f aca="false">IF(H52="","",G52-H52)</f>
        <v>-11</v>
      </c>
      <c r="J52" s="55" t="n">
        <f aca="false">IF(OR(D52="",D52+G52=0),"",D52/(D52+G52))</f>
        <v>0.506172839506173</v>
      </c>
      <c r="K52" s="55" t="n">
        <f aca="false">IF(E52="","",E52/(E52+H52))</f>
        <v>0.405228758169935</v>
      </c>
      <c r="L52" s="66" t="n">
        <f aca="false">IF(OR(K52="",J52=""),"",(J52-K52)*100)</f>
        <v>10.0944081336238</v>
      </c>
      <c r="M52" s="36" t="n">
        <v>4.76466928215883</v>
      </c>
      <c r="N52" s="36" t="n">
        <v>0.962884720344034</v>
      </c>
      <c r="O52" s="36" t="n">
        <f aca="false">SQRT(M52^2+N52^2)</f>
        <v>4.86098964749155</v>
      </c>
      <c r="P52" s="55" t="n">
        <f aca="false">IF(J52="","",MAX(0,J52-1.96*O52/100))</f>
        <v>0.410897442415339</v>
      </c>
      <c r="Q52" s="55" t="n">
        <f aca="false">IF(J52="","",MIN(1,J52+1.96*O52/100))</f>
        <v>0.601448236597007</v>
      </c>
      <c r="R52" s="32" t="str">
        <f aca="false">IF(L52="","",IF(ABS(L52)&lt;=O52,"Yes","No"))</f>
        <v>No</v>
      </c>
      <c r="S52" s="32" t="str">
        <f aca="false">IF(L52="","",IF(ABS(L52)&lt;=1.96*O52,"Yes","No"))</f>
        <v>No</v>
      </c>
      <c r="T52" s="54" t="n">
        <f aca="false">IF(D52="","",ROUND(SQRT(((D52+G52)*O52/100)^2+(J52*(D52+G52)*0.15591)^2),0))</f>
        <v>15</v>
      </c>
      <c r="U52" s="32" t="s">
        <v>747</v>
      </c>
    </row>
    <row r="53" customFormat="false" ht="15" hidden="false" customHeight="false" outlineLevel="0" collapsed="false">
      <c r="A53" s="32" t="s">
        <v>198</v>
      </c>
      <c r="B53" s="32" t="s">
        <v>199</v>
      </c>
      <c r="C53" s="32" t="s">
        <v>199</v>
      </c>
      <c r="D53" s="54" t="n">
        <v>706</v>
      </c>
      <c r="E53" s="54" t="n">
        <v>646</v>
      </c>
      <c r="F53" s="65" t="n">
        <f aca="false">IF(E53="","",D53-E53)</f>
        <v>60</v>
      </c>
      <c r="G53" s="54" t="n">
        <v>627</v>
      </c>
      <c r="H53" s="54" t="n">
        <v>738</v>
      </c>
      <c r="I53" s="65" t="n">
        <f aca="false">IF(H53="","",G53-H53)</f>
        <v>-111</v>
      </c>
      <c r="J53" s="55" t="n">
        <f aca="false">IF(OR(D53="",D53+G53=0),"",D53/(D53+G53))</f>
        <v>0.529632408102026</v>
      </c>
      <c r="K53" s="55" t="n">
        <f aca="false">IF(E53="","",E53/(E53+H53))</f>
        <v>0.466763005780347</v>
      </c>
      <c r="L53" s="66" t="n">
        <f aca="false">IF(OR(K53="",J53=""),"",(J53-K53)*100)</f>
        <v>6.28694023216787</v>
      </c>
      <c r="M53" s="36" t="n">
        <v>3.63966651833549</v>
      </c>
      <c r="N53" s="36" t="n">
        <v>0.962884720344034</v>
      </c>
      <c r="O53" s="36" t="n">
        <f aca="false">SQRT(M53^2+N53^2)</f>
        <v>3.76487972575013</v>
      </c>
      <c r="P53" s="55" t="n">
        <f aca="false">IF(J53="","",MAX(0,J53-1.96*O53/100))</f>
        <v>0.455840765477323</v>
      </c>
      <c r="Q53" s="55" t="n">
        <f aca="false">IF(J53="","",MIN(1,J53+1.96*O53/100))</f>
        <v>0.603424050726728</v>
      </c>
      <c r="R53" s="32" t="str">
        <f aca="false">IF(L53="","",IF(ABS(L53)&lt;=O53,"Yes","No"))</f>
        <v>No</v>
      </c>
      <c r="S53" s="32" t="str">
        <f aca="false">IF(L53="","",IF(ABS(L53)&lt;=1.96*O53,"Yes","No"))</f>
        <v>Yes</v>
      </c>
      <c r="T53" s="54" t="n">
        <f aca="false">IF(D53="","",ROUND(SQRT(((D53+G53)*O53/100)^2+(J53*(D53+G53)*0.08345)^2),0))</f>
        <v>77</v>
      </c>
      <c r="U53" s="32"/>
    </row>
    <row r="54" customFormat="false" ht="15" hidden="false" customHeight="false" outlineLevel="0" collapsed="false">
      <c r="A54" s="32" t="s">
        <v>198</v>
      </c>
      <c r="B54" s="32" t="s">
        <v>200</v>
      </c>
      <c r="C54" s="32" t="s">
        <v>201</v>
      </c>
      <c r="D54" s="54" t="n">
        <v>466</v>
      </c>
      <c r="E54" s="54" t="n">
        <v>529</v>
      </c>
      <c r="F54" s="65" t="n">
        <f aca="false">IF(E54="","",D54-E54)</f>
        <v>-63</v>
      </c>
      <c r="G54" s="54" t="n">
        <v>109</v>
      </c>
      <c r="H54" s="54" t="n">
        <v>144</v>
      </c>
      <c r="I54" s="65" t="n">
        <f aca="false">IF(H54="","",G54-H54)</f>
        <v>-35</v>
      </c>
      <c r="J54" s="55" t="n">
        <f aca="false">IF(OR(D54="",D54+G54=0),"",D54/(D54+G54))</f>
        <v>0.810434782608696</v>
      </c>
      <c r="K54" s="55" t="n">
        <f aca="false">IF(E54="","",E54/(E54+H54))</f>
        <v>0.786032689450223</v>
      </c>
      <c r="L54" s="66" t="n">
        <f aca="false">IF(OR(K54="",J54=""),"",(J54-K54)*100)</f>
        <v>2.44020931584728</v>
      </c>
      <c r="M54" s="36" t="n">
        <v>4.76466928215883</v>
      </c>
      <c r="N54" s="36" t="n">
        <v>0.962884720344034</v>
      </c>
      <c r="O54" s="36" t="n">
        <f aca="false">SQRT(M54^2+N54^2)</f>
        <v>4.86098964749155</v>
      </c>
      <c r="P54" s="55" t="n">
        <f aca="false">IF(J54="","",MAX(0,J54-1.96*O54/100))</f>
        <v>0.715159385517861</v>
      </c>
      <c r="Q54" s="55" t="n">
        <f aca="false">IF(J54="","",MIN(1,J54+1.96*O54/100))</f>
        <v>0.90571017969953</v>
      </c>
      <c r="R54" s="32" t="str">
        <f aca="false">IF(L54="","",IF(ABS(L54)&lt;=O54,"Yes","No"))</f>
        <v>Yes</v>
      </c>
      <c r="S54" s="32" t="str">
        <f aca="false">IF(L54="","",IF(ABS(L54)&lt;=1.96*O54,"Yes","No"))</f>
        <v>Yes</v>
      </c>
      <c r="T54" s="54" t="n">
        <f aca="false">IF(D54="","",ROUND(SQRT(((D54+G54)*O54/100)^2+(J54*(D54+G54)*0.15591)^2),0))</f>
        <v>78</v>
      </c>
      <c r="U54" s="32"/>
    </row>
    <row r="55" customFormat="false" ht="15" hidden="false" customHeight="false" outlineLevel="0" collapsed="false">
      <c r="A55" s="32" t="s">
        <v>198</v>
      </c>
      <c r="B55" s="32" t="s">
        <v>200</v>
      </c>
      <c r="C55" s="32" t="s">
        <v>202</v>
      </c>
      <c r="D55" s="54" t="n">
        <v>415</v>
      </c>
      <c r="E55" s="54" t="n">
        <v>370</v>
      </c>
      <c r="F55" s="65" t="n">
        <f aca="false">IF(E55="","",D55-E55)</f>
        <v>45</v>
      </c>
      <c r="G55" s="54" t="n">
        <v>120</v>
      </c>
      <c r="H55" s="54" t="n">
        <v>139</v>
      </c>
      <c r="I55" s="65" t="n">
        <f aca="false">IF(H55="","",G55-H55)</f>
        <v>-19</v>
      </c>
      <c r="J55" s="55" t="n">
        <f aca="false">IF(OR(D55="",D55+G55=0),"",D55/(D55+G55))</f>
        <v>0.775700934579439</v>
      </c>
      <c r="K55" s="55" t="n">
        <f aca="false">IF(E55="","",E55/(E55+H55))</f>
        <v>0.726915520628684</v>
      </c>
      <c r="L55" s="66" t="n">
        <f aca="false">IF(OR(K55="",J55=""),"",(J55-K55)*100)</f>
        <v>4.87854139507555</v>
      </c>
      <c r="M55" s="36" t="n">
        <v>4.76466928215883</v>
      </c>
      <c r="N55" s="36" t="n">
        <v>0.962884720344034</v>
      </c>
      <c r="O55" s="36" t="n">
        <f aca="false">SQRT(M55^2+N55^2)</f>
        <v>4.86098964749155</v>
      </c>
      <c r="P55" s="55" t="n">
        <f aca="false">IF(J55="","",MAX(0,J55-1.96*O55/100))</f>
        <v>0.680425537488605</v>
      </c>
      <c r="Q55" s="55" t="n">
        <f aca="false">IF(J55="","",MIN(1,J55+1.96*O55/100))</f>
        <v>0.870976331670274</v>
      </c>
      <c r="R55" s="32" t="str">
        <f aca="false">IF(L55="","",IF(ABS(L55)&lt;=O55,"Yes","No"))</f>
        <v>No</v>
      </c>
      <c r="S55" s="32" t="str">
        <f aca="false">IF(L55="","",IF(ABS(L55)&lt;=1.96*O55,"Yes","No"))</f>
        <v>Yes</v>
      </c>
      <c r="T55" s="54" t="n">
        <f aca="false">IF(D55="","",ROUND(SQRT(((D55+G55)*O55/100)^2+(J55*(D55+G55)*0.15591)^2),0))</f>
        <v>70</v>
      </c>
      <c r="U55" s="32"/>
    </row>
    <row r="56" customFormat="false" ht="15" hidden="false" customHeight="false" outlineLevel="0" collapsed="false">
      <c r="A56" s="32" t="s">
        <v>198</v>
      </c>
      <c r="B56" s="32" t="s">
        <v>200</v>
      </c>
      <c r="C56" s="32" t="s">
        <v>203</v>
      </c>
      <c r="D56" s="54" t="n">
        <v>407</v>
      </c>
      <c r="E56" s="54" t="n">
        <v>401</v>
      </c>
      <c r="F56" s="65" t="n">
        <f aca="false">IF(E56="","",D56-E56)</f>
        <v>6</v>
      </c>
      <c r="G56" s="54" t="n">
        <v>91</v>
      </c>
      <c r="H56" s="54" t="n">
        <v>117</v>
      </c>
      <c r="I56" s="65" t="n">
        <f aca="false">IF(H56="","",G56-H56)</f>
        <v>-26</v>
      </c>
      <c r="J56" s="55" t="n">
        <f aca="false">IF(OR(D56="",D56+G56=0),"",D56/(D56+G56))</f>
        <v>0.817269076305221</v>
      </c>
      <c r="K56" s="55" t="n">
        <f aca="false">IF(E56="","",E56/(E56+H56))</f>
        <v>0.774131274131274</v>
      </c>
      <c r="L56" s="66" t="n">
        <f aca="false">IF(OR(K56="",J56=""),"",(J56-K56)*100)</f>
        <v>4.31378021739467</v>
      </c>
      <c r="M56" s="36" t="n">
        <v>4.76466928215883</v>
      </c>
      <c r="N56" s="36" t="n">
        <v>0.962884720344034</v>
      </c>
      <c r="O56" s="36" t="n">
        <f aca="false">SQRT(M56^2+N56^2)</f>
        <v>4.86098964749155</v>
      </c>
      <c r="P56" s="55" t="n">
        <f aca="false">IF(J56="","",MAX(0,J56-1.96*O56/100))</f>
        <v>0.721993679214387</v>
      </c>
      <c r="Q56" s="55" t="n">
        <f aca="false">IF(J56="","",MIN(1,J56+1.96*O56/100))</f>
        <v>0.912544473396055</v>
      </c>
      <c r="R56" s="32" t="str">
        <f aca="false">IF(L56="","",IF(ABS(L56)&lt;=O56,"Yes","No"))</f>
        <v>Yes</v>
      </c>
      <c r="S56" s="32" t="str">
        <f aca="false">IF(L56="","",IF(ABS(L56)&lt;=1.96*O56,"Yes","No"))</f>
        <v>Yes</v>
      </c>
      <c r="T56" s="54" t="n">
        <f aca="false">IF(D56="","",ROUND(SQRT(((D56+G56)*O56/100)^2+(J56*(D56+G56)*0.15591)^2),0))</f>
        <v>68</v>
      </c>
      <c r="U56" s="32"/>
    </row>
    <row r="57" customFormat="false" ht="15" hidden="false" customHeight="false" outlineLevel="0" collapsed="false">
      <c r="A57" s="32" t="s">
        <v>198</v>
      </c>
      <c r="B57" s="32" t="s">
        <v>200</v>
      </c>
      <c r="C57" s="32" t="s">
        <v>204</v>
      </c>
      <c r="D57" s="54" t="n">
        <v>343</v>
      </c>
      <c r="E57" s="54" t="n">
        <v>341</v>
      </c>
      <c r="F57" s="65" t="n">
        <f aca="false">IF(E57="","",D57-E57)</f>
        <v>2</v>
      </c>
      <c r="G57" s="54" t="n">
        <v>115</v>
      </c>
      <c r="H57" s="54" t="n">
        <v>128</v>
      </c>
      <c r="I57" s="65" t="n">
        <f aca="false">IF(H57="","",G57-H57)</f>
        <v>-13</v>
      </c>
      <c r="J57" s="55" t="n">
        <f aca="false">IF(OR(D57="",D57+G57=0),"",D57/(D57+G57))</f>
        <v>0.748908296943232</v>
      </c>
      <c r="K57" s="55" t="n">
        <f aca="false">IF(E57="","",E57/(E57+H57))</f>
        <v>0.727078891257996</v>
      </c>
      <c r="L57" s="66" t="n">
        <f aca="false">IF(OR(K57="",J57=""),"",(J57-K57)*100)</f>
        <v>2.18294056852357</v>
      </c>
      <c r="M57" s="36" t="n">
        <v>4.76466928215883</v>
      </c>
      <c r="N57" s="36" t="n">
        <v>0.962884720344034</v>
      </c>
      <c r="O57" s="36" t="n">
        <f aca="false">SQRT(M57^2+N57^2)</f>
        <v>4.86098964749155</v>
      </c>
      <c r="P57" s="55" t="n">
        <f aca="false">IF(J57="","",MAX(0,J57-1.96*O57/100))</f>
        <v>0.653632899852397</v>
      </c>
      <c r="Q57" s="55" t="n">
        <f aca="false">IF(J57="","",MIN(1,J57+1.96*O57/100))</f>
        <v>0.844183694034066</v>
      </c>
      <c r="R57" s="32" t="str">
        <f aca="false">IF(L57="","",IF(ABS(L57)&lt;=O57,"Yes","No"))</f>
        <v>Yes</v>
      </c>
      <c r="S57" s="32" t="str">
        <f aca="false">IF(L57="","",IF(ABS(L57)&lt;=1.96*O57,"Yes","No"))</f>
        <v>Yes</v>
      </c>
      <c r="T57" s="54" t="n">
        <f aca="false">IF(D57="","",ROUND(SQRT(((D57+G57)*O57/100)^2+(J57*(D57+G57)*0.15591)^2),0))</f>
        <v>58</v>
      </c>
      <c r="U57" s="32"/>
    </row>
    <row r="58" customFormat="false" ht="15" hidden="false" customHeight="false" outlineLevel="0" collapsed="false">
      <c r="A58" s="32" t="s">
        <v>198</v>
      </c>
      <c r="B58" s="32" t="s">
        <v>200</v>
      </c>
      <c r="C58" s="32" t="s">
        <v>205</v>
      </c>
      <c r="D58" s="54" t="n">
        <v>439</v>
      </c>
      <c r="E58" s="54" t="n">
        <v>423</v>
      </c>
      <c r="F58" s="65" t="n">
        <f aca="false">IF(E58="","",D58-E58)</f>
        <v>16</v>
      </c>
      <c r="G58" s="54" t="n">
        <v>90</v>
      </c>
      <c r="H58" s="54" t="n">
        <v>126</v>
      </c>
      <c r="I58" s="65" t="n">
        <f aca="false">IF(H58="","",G58-H58)</f>
        <v>-36</v>
      </c>
      <c r="J58" s="55" t="n">
        <f aca="false">IF(OR(D58="",D58+G58=0),"",D58/(D58+G58))</f>
        <v>0.829867674858223</v>
      </c>
      <c r="K58" s="55" t="n">
        <f aca="false">IF(E58="","",E58/(E58+H58))</f>
        <v>0.770491803278689</v>
      </c>
      <c r="L58" s="66" t="n">
        <f aca="false">IF(OR(K58="",J58=""),"",(J58-K58)*100)</f>
        <v>5.93758715795346</v>
      </c>
      <c r="M58" s="36" t="n">
        <v>4.76466928215883</v>
      </c>
      <c r="N58" s="36" t="n">
        <v>0.962884720344034</v>
      </c>
      <c r="O58" s="36" t="n">
        <f aca="false">SQRT(M58^2+N58^2)</f>
        <v>4.86098964749155</v>
      </c>
      <c r="P58" s="55" t="n">
        <f aca="false">IF(J58="","",MAX(0,J58-1.96*O58/100))</f>
        <v>0.734592277767389</v>
      </c>
      <c r="Q58" s="55" t="n">
        <f aca="false">IF(J58="","",MIN(1,J58+1.96*O58/100))</f>
        <v>0.925143071949057</v>
      </c>
      <c r="R58" s="32" t="str">
        <f aca="false">IF(L58="","",IF(ABS(L58)&lt;=O58,"Yes","No"))</f>
        <v>No</v>
      </c>
      <c r="S58" s="32" t="str">
        <f aca="false">IF(L58="","",IF(ABS(L58)&lt;=1.96*O58,"Yes","No"))</f>
        <v>Yes</v>
      </c>
      <c r="T58" s="54" t="n">
        <f aca="false">IF(D58="","",ROUND(SQRT(((D58+G58)*O58/100)^2+(J58*(D58+G58)*0.15591)^2),0))</f>
        <v>73</v>
      </c>
      <c r="U58" s="32"/>
    </row>
    <row r="59" customFormat="false" ht="15" hidden="false" customHeight="false" outlineLevel="0" collapsed="false">
      <c r="A59" s="32" t="s">
        <v>198</v>
      </c>
      <c r="B59" s="32" t="s">
        <v>200</v>
      </c>
      <c r="C59" s="32" t="s">
        <v>206</v>
      </c>
      <c r="D59" s="54" t="n">
        <v>435</v>
      </c>
      <c r="E59" s="54" t="n">
        <v>470</v>
      </c>
      <c r="F59" s="65" t="n">
        <f aca="false">IF(E59="","",D59-E59)</f>
        <v>-35</v>
      </c>
      <c r="G59" s="54" t="n">
        <v>146</v>
      </c>
      <c r="H59" s="54" t="n">
        <v>179</v>
      </c>
      <c r="I59" s="65" t="n">
        <f aca="false">IF(H59="","",G59-H59)</f>
        <v>-33</v>
      </c>
      <c r="J59" s="55" t="n">
        <f aca="false">IF(OR(D59="",D59+G59=0),"",D59/(D59+G59))</f>
        <v>0.748709122203098</v>
      </c>
      <c r="K59" s="55" t="n">
        <f aca="false">IF(E59="","",E59/(E59+H59))</f>
        <v>0.724191063174114</v>
      </c>
      <c r="L59" s="66" t="n">
        <f aca="false">IF(OR(K59="",J59=""),"",(J59-K59)*100)</f>
        <v>2.45180590289842</v>
      </c>
      <c r="M59" s="36" t="n">
        <v>4.76466928215883</v>
      </c>
      <c r="N59" s="36" t="n">
        <v>0.962884720344034</v>
      </c>
      <c r="O59" s="36" t="n">
        <f aca="false">SQRT(M59^2+N59^2)</f>
        <v>4.86098964749155</v>
      </c>
      <c r="P59" s="55" t="n">
        <f aca="false">IF(J59="","",MAX(0,J59-1.96*O59/100))</f>
        <v>0.653433725112264</v>
      </c>
      <c r="Q59" s="55" t="n">
        <f aca="false">IF(J59="","",MIN(1,J59+1.96*O59/100))</f>
        <v>0.843984519293933</v>
      </c>
      <c r="R59" s="32" t="str">
        <f aca="false">IF(L59="","",IF(ABS(L59)&lt;=O59,"Yes","No"))</f>
        <v>Yes</v>
      </c>
      <c r="S59" s="32" t="str">
        <f aca="false">IF(L59="","",IF(ABS(L59)&lt;=1.96*O59,"Yes","No"))</f>
        <v>Yes</v>
      </c>
      <c r="T59" s="54" t="n">
        <f aca="false">IF(D59="","",ROUND(SQRT(((D59+G59)*O59/100)^2+(J59*(D59+G59)*0.15591)^2),0))</f>
        <v>73</v>
      </c>
      <c r="U59" s="32"/>
    </row>
    <row r="60" customFormat="false" ht="15" hidden="false" customHeight="false" outlineLevel="0" collapsed="false">
      <c r="A60" s="32" t="s">
        <v>198</v>
      </c>
      <c r="B60" s="32" t="s">
        <v>200</v>
      </c>
      <c r="C60" s="32" t="s">
        <v>207</v>
      </c>
      <c r="D60" s="54" t="n">
        <v>839</v>
      </c>
      <c r="E60" s="54" t="n">
        <v>798</v>
      </c>
      <c r="F60" s="65" t="n">
        <f aca="false">IF(E60="","",D60-E60)</f>
        <v>41</v>
      </c>
      <c r="G60" s="54" t="n">
        <v>249</v>
      </c>
      <c r="H60" s="54" t="n">
        <v>252</v>
      </c>
      <c r="I60" s="65" t="n">
        <f aca="false">IF(H60="","",G60-H60)</f>
        <v>-3</v>
      </c>
      <c r="J60" s="55" t="n">
        <f aca="false">IF(OR(D60="",D60+G60=0),"",D60/(D60+G60))</f>
        <v>0.771139705882353</v>
      </c>
      <c r="K60" s="55" t="n">
        <f aca="false">IF(E60="","",E60/(E60+H60))</f>
        <v>0.76</v>
      </c>
      <c r="L60" s="66" t="n">
        <f aca="false">IF(OR(K60="",J60=""),"",(J60-K60)*100)</f>
        <v>1.11397058823529</v>
      </c>
      <c r="M60" s="36" t="n">
        <v>3.72126353225682</v>
      </c>
      <c r="N60" s="36" t="n">
        <v>0.962884720344034</v>
      </c>
      <c r="O60" s="36" t="n">
        <f aca="false">SQRT(M60^2+N60^2)</f>
        <v>3.84381961870956</v>
      </c>
      <c r="P60" s="55" t="n">
        <f aca="false">IF(J60="","",MAX(0,J60-1.96*O60/100))</f>
        <v>0.695800841355646</v>
      </c>
      <c r="Q60" s="55" t="n">
        <f aca="false">IF(J60="","",MIN(1,J60+1.96*O60/100))</f>
        <v>0.84647857040906</v>
      </c>
      <c r="R60" s="32" t="str">
        <f aca="false">IF(L60="","",IF(ABS(L60)&lt;=O60,"Yes","No"))</f>
        <v>Yes</v>
      </c>
      <c r="S60" s="32" t="str">
        <f aca="false">IF(L60="","",IF(ABS(L60)&lt;=1.96*O60,"Yes","No"))</f>
        <v>Yes</v>
      </c>
      <c r="T60" s="54" t="n">
        <f aca="false">IF(D60="","",ROUND(SQRT(((D60+G60)*O60/100)^2+(J60*(D60+G60)*0.09175)^2),0))</f>
        <v>88</v>
      </c>
      <c r="U60" s="32"/>
    </row>
    <row r="61" customFormat="false" ht="15" hidden="false" customHeight="false" outlineLevel="0" collapsed="false">
      <c r="A61" s="32" t="s">
        <v>198</v>
      </c>
      <c r="B61" s="32" t="s">
        <v>200</v>
      </c>
      <c r="C61" s="32" t="s">
        <v>208</v>
      </c>
      <c r="D61" s="54" t="n">
        <v>390</v>
      </c>
      <c r="E61" s="54" t="n">
        <v>386</v>
      </c>
      <c r="F61" s="65" t="n">
        <f aca="false">IF(E61="","",D61-E61)</f>
        <v>4</v>
      </c>
      <c r="G61" s="54" t="n">
        <v>173</v>
      </c>
      <c r="H61" s="54" t="n">
        <v>215</v>
      </c>
      <c r="I61" s="65" t="n">
        <f aca="false">IF(H61="","",G61-H61)</f>
        <v>-42</v>
      </c>
      <c r="J61" s="55" t="n">
        <f aca="false">IF(OR(D61="",D61+G61=0),"",D61/(D61+G61))</f>
        <v>0.692717584369449</v>
      </c>
      <c r="K61" s="55" t="n">
        <f aca="false">IF(E61="","",E61/(E61+H61))</f>
        <v>0.642262895174709</v>
      </c>
      <c r="L61" s="66" t="n">
        <f aca="false">IF(OR(K61="",J61=""),"",(J61-K61)*100)</f>
        <v>5.04546891947406</v>
      </c>
      <c r="M61" s="36" t="n">
        <v>4.76466928215883</v>
      </c>
      <c r="N61" s="36" t="n">
        <v>0.962884720344034</v>
      </c>
      <c r="O61" s="36" t="n">
        <f aca="false">SQRT(M61^2+N61^2)</f>
        <v>4.86098964749155</v>
      </c>
      <c r="P61" s="55" t="n">
        <f aca="false">IF(J61="","",MAX(0,J61-1.96*O61/100))</f>
        <v>0.597442187278615</v>
      </c>
      <c r="Q61" s="55" t="n">
        <f aca="false">IF(J61="","",MIN(1,J61+1.96*O61/100))</f>
        <v>0.787992981460284</v>
      </c>
      <c r="R61" s="32" t="str">
        <f aca="false">IF(L61="","",IF(ABS(L61)&lt;=O61,"Yes","No"))</f>
        <v>No</v>
      </c>
      <c r="S61" s="32" t="str">
        <f aca="false">IF(L61="","",IF(ABS(L61)&lt;=1.96*O61,"Yes","No"))</f>
        <v>Yes</v>
      </c>
      <c r="T61" s="54" t="n">
        <f aca="false">IF(D61="","",ROUND(SQRT(((D61+G61)*O61/100)^2+(J61*(D61+G61)*0.15591)^2),0))</f>
        <v>67</v>
      </c>
      <c r="U61" s="32"/>
    </row>
    <row r="62" customFormat="false" ht="15" hidden="false" customHeight="false" outlineLevel="0" collapsed="false">
      <c r="A62" s="32" t="s">
        <v>198</v>
      </c>
      <c r="B62" s="32" t="s">
        <v>200</v>
      </c>
      <c r="C62" s="32" t="s">
        <v>209</v>
      </c>
      <c r="D62" s="54" t="n">
        <v>666</v>
      </c>
      <c r="E62" s="54" t="n">
        <v>627</v>
      </c>
      <c r="F62" s="65" t="n">
        <f aca="false">IF(E62="","",D62-E62)</f>
        <v>39</v>
      </c>
      <c r="G62" s="54" t="n">
        <v>356</v>
      </c>
      <c r="H62" s="54" t="n">
        <v>374</v>
      </c>
      <c r="I62" s="65" t="n">
        <f aca="false">IF(H62="","",G62-H62)</f>
        <v>-18</v>
      </c>
      <c r="J62" s="55" t="n">
        <f aca="false">IF(OR(D62="",D62+G62=0),"",D62/(D62+G62))</f>
        <v>0.651663405088063</v>
      </c>
      <c r="K62" s="55" t="n">
        <f aca="false">IF(E62="","",E62/(E62+H62))</f>
        <v>0.626373626373626</v>
      </c>
      <c r="L62" s="66" t="n">
        <f aca="false">IF(OR(K62="",J62=""),"",(J62-K62)*100)</f>
        <v>2.52897787144363</v>
      </c>
      <c r="M62" s="36" t="n">
        <v>3.72126353225682</v>
      </c>
      <c r="N62" s="36" t="n">
        <v>0.962884720344034</v>
      </c>
      <c r="O62" s="36" t="n">
        <f aca="false">SQRT(M62^2+N62^2)</f>
        <v>3.84381961870956</v>
      </c>
      <c r="P62" s="55" t="n">
        <f aca="false">IF(J62="","",MAX(0,J62-1.96*O62/100))</f>
        <v>0.576324540561355</v>
      </c>
      <c r="Q62" s="55" t="n">
        <f aca="false">IF(J62="","",MIN(1,J62+1.96*O62/100))</f>
        <v>0.72700226961477</v>
      </c>
      <c r="R62" s="32" t="str">
        <f aca="false">IF(L62="","",IF(ABS(L62)&lt;=O62,"Yes","No"))</f>
        <v>Yes</v>
      </c>
      <c r="S62" s="32" t="str">
        <f aca="false">IF(L62="","",IF(ABS(L62)&lt;=1.96*O62,"Yes","No"))</f>
        <v>Yes</v>
      </c>
      <c r="T62" s="54" t="n">
        <f aca="false">IF(D62="","",ROUND(SQRT(((D62+G62)*O62/100)^2+(J62*(D62+G62)*0.09175)^2),0))</f>
        <v>73</v>
      </c>
      <c r="U62" s="32"/>
    </row>
    <row r="63" customFormat="false" ht="15" hidden="false" customHeight="false" outlineLevel="0" collapsed="false">
      <c r="A63" s="32" t="s">
        <v>198</v>
      </c>
      <c r="B63" s="32" t="s">
        <v>200</v>
      </c>
      <c r="C63" s="32" t="s">
        <v>210</v>
      </c>
      <c r="D63" s="54" t="n">
        <v>453</v>
      </c>
      <c r="E63" s="54" t="n">
        <v>448</v>
      </c>
      <c r="F63" s="65" t="n">
        <f aca="false">IF(E63="","",D63-E63)</f>
        <v>5</v>
      </c>
      <c r="G63" s="54" t="n">
        <v>240</v>
      </c>
      <c r="H63" s="54" t="n">
        <v>264</v>
      </c>
      <c r="I63" s="65" t="n">
        <f aca="false">IF(H63="","",G63-H63)</f>
        <v>-24</v>
      </c>
      <c r="J63" s="55" t="n">
        <f aca="false">IF(OR(D63="",D63+G63=0),"",D63/(D63+G63))</f>
        <v>0.653679653679654</v>
      </c>
      <c r="K63" s="55" t="n">
        <f aca="false">IF(E63="","",E63/(E63+H63))</f>
        <v>0.629213483146067</v>
      </c>
      <c r="L63" s="66" t="n">
        <f aca="false">IF(OR(K63="",J63=""),"",(J63-K63)*100)</f>
        <v>2.44661705335862</v>
      </c>
      <c r="M63" s="36" t="n">
        <v>4.76466928215883</v>
      </c>
      <c r="N63" s="36" t="n">
        <v>0.962884720344034</v>
      </c>
      <c r="O63" s="36" t="n">
        <f aca="false">SQRT(M63^2+N63^2)</f>
        <v>4.86098964749155</v>
      </c>
      <c r="P63" s="55" t="n">
        <f aca="false">IF(J63="","",MAX(0,J63-1.96*O63/100))</f>
        <v>0.558404256588819</v>
      </c>
      <c r="Q63" s="55" t="n">
        <f aca="false">IF(J63="","",MIN(1,J63+1.96*O63/100))</f>
        <v>0.748955050770488</v>
      </c>
      <c r="R63" s="32" t="str">
        <f aca="false">IF(L63="","",IF(ABS(L63)&lt;=O63,"Yes","No"))</f>
        <v>Yes</v>
      </c>
      <c r="S63" s="32" t="str">
        <f aca="false">IF(L63="","",IF(ABS(L63)&lt;=1.96*O63,"Yes","No"))</f>
        <v>Yes</v>
      </c>
      <c r="T63" s="54" t="n">
        <f aca="false">IF(D63="","",ROUND(SQRT(((D63+G63)*O63/100)^2+(J63*(D63+G63)*0.15591)^2),0))</f>
        <v>78</v>
      </c>
      <c r="U63" s="32"/>
    </row>
    <row r="64" customFormat="false" ht="15" hidden="false" customHeight="false" outlineLevel="0" collapsed="false">
      <c r="A64" s="32" t="s">
        <v>198</v>
      </c>
      <c r="B64" s="32" t="s">
        <v>200</v>
      </c>
      <c r="C64" s="32" t="s">
        <v>211</v>
      </c>
      <c r="D64" s="54" t="n">
        <v>471</v>
      </c>
      <c r="E64" s="54" t="n">
        <v>478</v>
      </c>
      <c r="F64" s="65" t="n">
        <f aca="false">IF(E64="","",D64-E64)</f>
        <v>-7</v>
      </c>
      <c r="G64" s="54" t="n">
        <v>166</v>
      </c>
      <c r="H64" s="54" t="n">
        <v>197</v>
      </c>
      <c r="I64" s="65" t="n">
        <f aca="false">IF(H64="","",G64-H64)</f>
        <v>-31</v>
      </c>
      <c r="J64" s="55" t="n">
        <f aca="false">IF(OR(D64="",D64+G64=0),"",D64/(D64+G64))</f>
        <v>0.739403453689168</v>
      </c>
      <c r="K64" s="55" t="n">
        <f aca="false">IF(E64="","",E64/(E64+H64))</f>
        <v>0.708148148148148</v>
      </c>
      <c r="L64" s="66" t="n">
        <f aca="false">IF(OR(K64="",J64=""),"",(J64-K64)*100)</f>
        <v>3.12553055410197</v>
      </c>
      <c r="M64" s="36" t="n">
        <v>4.76466928215883</v>
      </c>
      <c r="N64" s="36" t="n">
        <v>0.962884720344034</v>
      </c>
      <c r="O64" s="36" t="n">
        <f aca="false">SQRT(M64^2+N64^2)</f>
        <v>4.86098964749155</v>
      </c>
      <c r="P64" s="55" t="n">
        <f aca="false">IF(J64="","",MAX(0,J64-1.96*O64/100))</f>
        <v>0.644128056598334</v>
      </c>
      <c r="Q64" s="55" t="n">
        <f aca="false">IF(J64="","",MIN(1,J64+1.96*O64/100))</f>
        <v>0.834678850780002</v>
      </c>
      <c r="R64" s="32" t="str">
        <f aca="false">IF(L64="","",IF(ABS(L64)&lt;=O64,"Yes","No"))</f>
        <v>Yes</v>
      </c>
      <c r="S64" s="32" t="str">
        <f aca="false">IF(L64="","",IF(ABS(L64)&lt;=1.96*O64,"Yes","No"))</f>
        <v>Yes</v>
      </c>
      <c r="T64" s="54" t="n">
        <f aca="false">IF(D64="","",ROUND(SQRT(((D64+G64)*O64/100)^2+(J64*(D64+G64)*0.15591)^2),0))</f>
        <v>80</v>
      </c>
      <c r="U64" s="32"/>
    </row>
    <row r="65" customFormat="false" ht="15" hidden="false" customHeight="false" outlineLevel="0" collapsed="false">
      <c r="A65" s="32" t="s">
        <v>198</v>
      </c>
      <c r="B65" s="32" t="s">
        <v>200</v>
      </c>
      <c r="C65" s="32" t="s">
        <v>212</v>
      </c>
      <c r="D65" s="54" t="n">
        <v>697</v>
      </c>
      <c r="E65" s="54" t="n">
        <v>613</v>
      </c>
      <c r="F65" s="65" t="n">
        <f aca="false">IF(E65="","",D65-E65)</f>
        <v>84</v>
      </c>
      <c r="G65" s="54" t="n">
        <v>233</v>
      </c>
      <c r="H65" s="54" t="n">
        <v>277</v>
      </c>
      <c r="I65" s="65" t="n">
        <f aca="false">IF(H65="","",G65-H65)</f>
        <v>-44</v>
      </c>
      <c r="J65" s="55" t="n">
        <f aca="false">IF(OR(D65="",D65+G65=0),"",D65/(D65+G65))</f>
        <v>0.749462365591398</v>
      </c>
      <c r="K65" s="55" t="n">
        <f aca="false">IF(E65="","",E65/(E65+H65))</f>
        <v>0.68876404494382</v>
      </c>
      <c r="L65" s="66" t="n">
        <f aca="false">IF(OR(K65="",J65=""),"",(J65-K65)*100)</f>
        <v>6.06983206475776</v>
      </c>
      <c r="M65" s="36" t="n">
        <v>3.72126353225682</v>
      </c>
      <c r="N65" s="36" t="n">
        <v>0.962884720344034</v>
      </c>
      <c r="O65" s="36" t="n">
        <f aca="false">SQRT(M65^2+N65^2)</f>
        <v>3.84381961870956</v>
      </c>
      <c r="P65" s="55" t="n">
        <f aca="false">IF(J65="","",MAX(0,J65-1.96*O65/100))</f>
        <v>0.67412350106469</v>
      </c>
      <c r="Q65" s="55" t="n">
        <f aca="false">IF(J65="","",MIN(1,J65+1.96*O65/100))</f>
        <v>0.824801230118105</v>
      </c>
      <c r="R65" s="32" t="str">
        <f aca="false">IF(L65="","",IF(ABS(L65)&lt;=O65,"Yes","No"))</f>
        <v>No</v>
      </c>
      <c r="S65" s="32" t="str">
        <f aca="false">IF(L65="","",IF(ABS(L65)&lt;=1.96*O65,"Yes","No"))</f>
        <v>Yes</v>
      </c>
      <c r="T65" s="54" t="n">
        <f aca="false">IF(D65="","",ROUND(SQRT(((D65+G65)*O65/100)^2+(J65*(D65+G65)*0.09175)^2),0))</f>
        <v>73</v>
      </c>
      <c r="U65" s="32"/>
    </row>
    <row r="66" customFormat="false" ht="15" hidden="false" customHeight="false" outlineLevel="0" collapsed="false">
      <c r="A66" s="32" t="s">
        <v>198</v>
      </c>
      <c r="B66" s="32" t="s">
        <v>200</v>
      </c>
      <c r="C66" s="32" t="s">
        <v>213</v>
      </c>
      <c r="D66" s="54" t="n">
        <v>422</v>
      </c>
      <c r="E66" s="54" t="n">
        <v>422</v>
      </c>
      <c r="F66" s="65" t="n">
        <f aca="false">IF(E66="","",D66-E66)</f>
        <v>0</v>
      </c>
      <c r="G66" s="54" t="n">
        <v>231</v>
      </c>
      <c r="H66" s="54" t="n">
        <v>251</v>
      </c>
      <c r="I66" s="65" t="n">
        <f aca="false">IF(H66="","",G66-H66)</f>
        <v>-20</v>
      </c>
      <c r="J66" s="55" t="n">
        <f aca="false">IF(OR(D66="",D66+G66=0),"",D66/(D66+G66))</f>
        <v>0.64624808575804</v>
      </c>
      <c r="K66" s="55" t="n">
        <f aca="false">IF(E66="","",E66/(E66+H66))</f>
        <v>0.62704309063893</v>
      </c>
      <c r="L66" s="66" t="n">
        <f aca="false">IF(OR(K66="",J66=""),"",(J66-K66)*100)</f>
        <v>1.92049951191097</v>
      </c>
      <c r="M66" s="36" t="n">
        <v>4.76466928215883</v>
      </c>
      <c r="N66" s="36" t="n">
        <v>0.962884720344034</v>
      </c>
      <c r="O66" s="36" t="n">
        <f aca="false">SQRT(M66^2+N66^2)</f>
        <v>4.86098964749155</v>
      </c>
      <c r="P66" s="55" t="n">
        <f aca="false">IF(J66="","",MAX(0,J66-1.96*O66/100))</f>
        <v>0.550972688667206</v>
      </c>
      <c r="Q66" s="55" t="n">
        <f aca="false">IF(J66="","",MIN(1,J66+1.96*O66/100))</f>
        <v>0.741523482848874</v>
      </c>
      <c r="R66" s="32" t="str">
        <f aca="false">IF(L66="","",IF(ABS(L66)&lt;=O66,"Yes","No"))</f>
        <v>Yes</v>
      </c>
      <c r="S66" s="32" t="str">
        <f aca="false">IF(L66="","",IF(ABS(L66)&lt;=1.96*O66,"Yes","No"))</f>
        <v>Yes</v>
      </c>
      <c r="T66" s="54" t="n">
        <f aca="false">IF(D66="","",ROUND(SQRT(((D66+G66)*O66/100)^2+(J66*(D66+G66)*0.15591)^2),0))</f>
        <v>73</v>
      </c>
      <c r="U66" s="32"/>
    </row>
    <row r="67" customFormat="false" ht="15" hidden="false" customHeight="false" outlineLevel="0" collapsed="false">
      <c r="A67" s="32" t="s">
        <v>198</v>
      </c>
      <c r="B67" s="32" t="s">
        <v>200</v>
      </c>
      <c r="C67" s="32" t="s">
        <v>214</v>
      </c>
      <c r="D67" s="54" t="n">
        <v>458</v>
      </c>
      <c r="E67" s="54" t="n">
        <v>426</v>
      </c>
      <c r="F67" s="65" t="n">
        <f aca="false">IF(E67="","",D67-E67)</f>
        <v>32</v>
      </c>
      <c r="G67" s="54" t="n">
        <v>287</v>
      </c>
      <c r="H67" s="54" t="n">
        <v>320</v>
      </c>
      <c r="I67" s="65" t="n">
        <f aca="false">IF(H67="","",G67-H67)</f>
        <v>-33</v>
      </c>
      <c r="J67" s="55" t="n">
        <f aca="false">IF(OR(D67="",D67+G67=0),"",D67/(D67+G67))</f>
        <v>0.614765100671141</v>
      </c>
      <c r="K67" s="55" t="n">
        <f aca="false">IF(E67="","",E67/(E67+H67))</f>
        <v>0.571045576407507</v>
      </c>
      <c r="L67" s="66" t="n">
        <f aca="false">IF(OR(K67="",J67=""),"",(J67-K67)*100)</f>
        <v>4.37195242636342</v>
      </c>
      <c r="M67" s="36" t="n">
        <v>3.72126353225682</v>
      </c>
      <c r="N67" s="36" t="n">
        <v>0.962884720344034</v>
      </c>
      <c r="O67" s="36" t="n">
        <f aca="false">SQRT(M67^2+N67^2)</f>
        <v>3.84381961870956</v>
      </c>
      <c r="P67" s="55" t="n">
        <f aca="false">IF(J67="","",MAX(0,J67-1.96*O67/100))</f>
        <v>0.539426236144434</v>
      </c>
      <c r="Q67" s="55" t="n">
        <f aca="false">IF(J67="","",MIN(1,J67+1.96*O67/100))</f>
        <v>0.690103965197848</v>
      </c>
      <c r="R67" s="32" t="str">
        <f aca="false">IF(L67="","",IF(ABS(L67)&lt;=O67,"Yes","No"))</f>
        <v>No</v>
      </c>
      <c r="S67" s="32" t="str">
        <f aca="false">IF(L67="","",IF(ABS(L67)&lt;=1.96*O67,"Yes","No"))</f>
        <v>Yes</v>
      </c>
      <c r="T67" s="54" t="n">
        <f aca="false">IF(D67="","",ROUND(SQRT(((D67+G67)*O67/100)^2+(J67*(D67+G67)*0.09175)^2),0))</f>
        <v>51</v>
      </c>
      <c r="U67" s="32"/>
    </row>
    <row r="68" customFormat="false" ht="15" hidden="false" customHeight="false" outlineLevel="0" collapsed="false">
      <c r="A68" s="32" t="s">
        <v>198</v>
      </c>
      <c r="B68" s="32" t="s">
        <v>200</v>
      </c>
      <c r="C68" s="32" t="s">
        <v>215</v>
      </c>
      <c r="D68" s="54" t="n">
        <v>484</v>
      </c>
      <c r="E68" s="54" t="n">
        <v>467</v>
      </c>
      <c r="F68" s="65" t="n">
        <f aca="false">IF(E68="","",D68-E68)</f>
        <v>17</v>
      </c>
      <c r="G68" s="54" t="n">
        <v>223</v>
      </c>
      <c r="H68" s="54" t="n">
        <v>261</v>
      </c>
      <c r="I68" s="65" t="n">
        <f aca="false">IF(H68="","",G68-H68)</f>
        <v>-38</v>
      </c>
      <c r="J68" s="55" t="n">
        <f aca="false">IF(OR(D68="",D68+G68=0),"",D68/(D68+G68))</f>
        <v>0.684582743988685</v>
      </c>
      <c r="K68" s="55" t="n">
        <f aca="false">IF(E68="","",E68/(E68+H68))</f>
        <v>0.641483516483517</v>
      </c>
      <c r="L68" s="66" t="n">
        <f aca="false">IF(OR(K68="",J68=""),"",(J68-K68)*100)</f>
        <v>4.3099227505168</v>
      </c>
      <c r="M68" s="36" t="n">
        <v>4.76466928215883</v>
      </c>
      <c r="N68" s="36" t="n">
        <v>0.962884720344034</v>
      </c>
      <c r="O68" s="36" t="n">
        <f aca="false">SQRT(M68^2+N68^2)</f>
        <v>4.86098964749155</v>
      </c>
      <c r="P68" s="55" t="n">
        <f aca="false">IF(J68="","",MAX(0,J68-1.96*O68/100))</f>
        <v>0.58930734689785</v>
      </c>
      <c r="Q68" s="55" t="n">
        <f aca="false">IF(J68="","",MIN(1,J68+1.96*O68/100))</f>
        <v>0.779858141079519</v>
      </c>
      <c r="R68" s="32" t="str">
        <f aca="false">IF(L68="","",IF(ABS(L68)&lt;=O68,"Yes","No"))</f>
        <v>Yes</v>
      </c>
      <c r="S68" s="32" t="str">
        <f aca="false">IF(L68="","",IF(ABS(L68)&lt;=1.96*O68,"Yes","No"))</f>
        <v>Yes</v>
      </c>
      <c r="T68" s="54" t="n">
        <f aca="false">IF(D68="","",ROUND(SQRT(((D68+G68)*O68/100)^2+(J68*(D68+G68)*0.15591)^2),0))</f>
        <v>83</v>
      </c>
      <c r="U68" s="32"/>
    </row>
    <row r="69" customFormat="false" ht="15" hidden="false" customHeight="false" outlineLevel="0" collapsed="false">
      <c r="A69" s="32" t="s">
        <v>198</v>
      </c>
      <c r="B69" s="32" t="s">
        <v>200</v>
      </c>
      <c r="C69" s="32" t="s">
        <v>216</v>
      </c>
      <c r="D69" s="54" t="n">
        <v>508</v>
      </c>
      <c r="E69" s="54" t="n">
        <v>496</v>
      </c>
      <c r="F69" s="65" t="n">
        <f aca="false">IF(E69="","",D69-E69)</f>
        <v>12</v>
      </c>
      <c r="G69" s="54" t="n">
        <v>119</v>
      </c>
      <c r="H69" s="54" t="n">
        <v>148</v>
      </c>
      <c r="I69" s="65" t="n">
        <f aca="false">IF(H69="","",G69-H69)</f>
        <v>-29</v>
      </c>
      <c r="J69" s="55" t="n">
        <f aca="false">IF(OR(D69="",D69+G69=0),"",D69/(D69+G69))</f>
        <v>0.810207336523126</v>
      </c>
      <c r="K69" s="55" t="n">
        <f aca="false">IF(E69="","",E69/(E69+H69))</f>
        <v>0.770186335403727</v>
      </c>
      <c r="L69" s="66" t="n">
        <f aca="false">IF(OR(K69="",J69=""),"",(J69-K69)*100)</f>
        <v>4.00210011193993</v>
      </c>
      <c r="M69" s="36" t="n">
        <v>4.76466928215883</v>
      </c>
      <c r="N69" s="36" t="n">
        <v>0.962884720344034</v>
      </c>
      <c r="O69" s="36" t="n">
        <f aca="false">SQRT(M69^2+N69^2)</f>
        <v>4.86098964749155</v>
      </c>
      <c r="P69" s="55" t="n">
        <f aca="false">IF(J69="","",MAX(0,J69-1.96*O69/100))</f>
        <v>0.714931939432292</v>
      </c>
      <c r="Q69" s="55" t="n">
        <f aca="false">IF(J69="","",MIN(1,J69+1.96*O69/100))</f>
        <v>0.90548273361396</v>
      </c>
      <c r="R69" s="32" t="str">
        <f aca="false">IF(L69="","",IF(ABS(L69)&lt;=O69,"Yes","No"))</f>
        <v>Yes</v>
      </c>
      <c r="S69" s="32" t="str">
        <f aca="false">IF(L69="","",IF(ABS(L69)&lt;=1.96*O69,"Yes","No"))</f>
        <v>Yes</v>
      </c>
      <c r="T69" s="54" t="n">
        <f aca="false">IF(D69="","",ROUND(SQRT(((D69+G69)*O69/100)^2+(J69*(D69+G69)*0.15591)^2),0))</f>
        <v>85</v>
      </c>
      <c r="U69" s="32"/>
    </row>
    <row r="70" customFormat="false" ht="15" hidden="false" customHeight="false" outlineLevel="0" collapsed="false">
      <c r="A70" s="32" t="s">
        <v>198</v>
      </c>
      <c r="B70" s="32" t="s">
        <v>200</v>
      </c>
      <c r="C70" s="32" t="s">
        <v>217</v>
      </c>
      <c r="D70" s="54" t="n">
        <v>369</v>
      </c>
      <c r="E70" s="54" t="n">
        <v>360</v>
      </c>
      <c r="F70" s="65" t="n">
        <f aca="false">IF(E70="","",D70-E70)</f>
        <v>9</v>
      </c>
      <c r="G70" s="54" t="n">
        <v>147</v>
      </c>
      <c r="H70" s="54" t="n">
        <v>174</v>
      </c>
      <c r="I70" s="65" t="n">
        <f aca="false">IF(H70="","",G70-H70)</f>
        <v>-27</v>
      </c>
      <c r="J70" s="55" t="n">
        <f aca="false">IF(OR(D70="",D70+G70=0),"",D70/(D70+G70))</f>
        <v>0.715116279069768</v>
      </c>
      <c r="K70" s="55" t="n">
        <f aca="false">IF(E70="","",E70/(E70+H70))</f>
        <v>0.674157303370787</v>
      </c>
      <c r="L70" s="66" t="n">
        <f aca="false">IF(OR(K70="",J70=""),"",(J70-K70)*100)</f>
        <v>4.0958975698981</v>
      </c>
      <c r="M70" s="36" t="n">
        <v>4.76466928215883</v>
      </c>
      <c r="N70" s="36" t="n">
        <v>0.962884720344034</v>
      </c>
      <c r="O70" s="36" t="n">
        <f aca="false">SQRT(M70^2+N70^2)</f>
        <v>4.86098964749155</v>
      </c>
      <c r="P70" s="55" t="n">
        <f aca="false">IF(J70="","",MAX(0,J70-1.96*O70/100))</f>
        <v>0.619840881978933</v>
      </c>
      <c r="Q70" s="55" t="n">
        <f aca="false">IF(J70="","",MIN(1,J70+1.96*O70/100))</f>
        <v>0.810391676160602</v>
      </c>
      <c r="R70" s="32" t="str">
        <f aca="false">IF(L70="","",IF(ABS(L70)&lt;=O70,"Yes","No"))</f>
        <v>Yes</v>
      </c>
      <c r="S70" s="32" t="str">
        <f aca="false">IF(L70="","",IF(ABS(L70)&lt;=1.96*O70,"Yes","No"))</f>
        <v>Yes</v>
      </c>
      <c r="T70" s="54" t="n">
        <f aca="false">IF(D70="","",ROUND(SQRT(((D70+G70)*O70/100)^2+(J70*(D70+G70)*0.15591)^2),0))</f>
        <v>63</v>
      </c>
      <c r="U70" s="32"/>
    </row>
    <row r="71" customFormat="false" ht="15" hidden="false" customHeight="false" outlineLevel="0" collapsed="false">
      <c r="A71" s="32" t="s">
        <v>198</v>
      </c>
      <c r="B71" s="32" t="s">
        <v>200</v>
      </c>
      <c r="C71" s="32" t="s">
        <v>218</v>
      </c>
      <c r="D71" s="54" t="n">
        <v>455</v>
      </c>
      <c r="E71" s="54" t="n">
        <v>457</v>
      </c>
      <c r="F71" s="65" t="n">
        <f aca="false">IF(E71="","",D71-E71)</f>
        <v>-2</v>
      </c>
      <c r="G71" s="54" t="n">
        <v>189</v>
      </c>
      <c r="H71" s="54" t="n">
        <v>203</v>
      </c>
      <c r="I71" s="65" t="n">
        <f aca="false">IF(H71="","",G71-H71)</f>
        <v>-14</v>
      </c>
      <c r="J71" s="55" t="n">
        <f aca="false">IF(OR(D71="",D71+G71=0),"",D71/(D71+G71))</f>
        <v>0.706521739130435</v>
      </c>
      <c r="K71" s="55" t="n">
        <f aca="false">IF(E71="","",E71/(E71+H71))</f>
        <v>0.692424242424242</v>
      </c>
      <c r="L71" s="66" t="n">
        <f aca="false">IF(OR(K71="",J71=""),"",(J71-K71)*100)</f>
        <v>1.40974967061924</v>
      </c>
      <c r="M71" s="36" t="n">
        <v>4.76466928215883</v>
      </c>
      <c r="N71" s="36" t="n">
        <v>0.962884720344034</v>
      </c>
      <c r="O71" s="36" t="n">
        <f aca="false">SQRT(M71^2+N71^2)</f>
        <v>4.86098964749155</v>
      </c>
      <c r="P71" s="55" t="n">
        <f aca="false">IF(J71="","",MAX(0,J71-1.96*O71/100))</f>
        <v>0.611246342039601</v>
      </c>
      <c r="Q71" s="55" t="n">
        <f aca="false">IF(J71="","",MIN(1,J71+1.96*O71/100))</f>
        <v>0.801797136221269</v>
      </c>
      <c r="R71" s="32" t="str">
        <f aca="false">IF(L71="","",IF(ABS(L71)&lt;=O71,"Yes","No"))</f>
        <v>Yes</v>
      </c>
      <c r="S71" s="32" t="str">
        <f aca="false">IF(L71="","",IF(ABS(L71)&lt;=1.96*O71,"Yes","No"))</f>
        <v>Yes</v>
      </c>
      <c r="T71" s="54" t="n">
        <f aca="false">IF(D71="","",ROUND(SQRT(((D71+G71)*O71/100)^2+(J71*(D71+G71)*0.15591)^2),0))</f>
        <v>78</v>
      </c>
      <c r="U71" s="32"/>
    </row>
    <row r="72" customFormat="false" ht="15" hidden="false" customHeight="false" outlineLevel="0" collapsed="false">
      <c r="A72" s="32" t="s">
        <v>198</v>
      </c>
      <c r="B72" s="32" t="s">
        <v>200</v>
      </c>
      <c r="C72" s="32" t="s">
        <v>219</v>
      </c>
      <c r="D72" s="54" t="n">
        <v>320</v>
      </c>
      <c r="E72" s="54" t="n">
        <v>323</v>
      </c>
      <c r="F72" s="65" t="n">
        <f aca="false">IF(E72="","",D72-E72)</f>
        <v>-3</v>
      </c>
      <c r="G72" s="54" t="n">
        <v>149</v>
      </c>
      <c r="H72" s="54" t="n">
        <v>136</v>
      </c>
      <c r="I72" s="65" t="n">
        <f aca="false">IF(H72="","",G72-H72)</f>
        <v>13</v>
      </c>
      <c r="J72" s="55" t="n">
        <f aca="false">IF(OR(D72="",D72+G72=0),"",D72/(D72+G72))</f>
        <v>0.682302771855011</v>
      </c>
      <c r="K72" s="55" t="n">
        <f aca="false">IF(E72="","",E72/(E72+H72))</f>
        <v>0.703703703703704</v>
      </c>
      <c r="L72" s="66" t="n">
        <f aca="false">IF(OR(K72="",J72=""),"",(J72-K72)*100)</f>
        <v>-2.14009318486931</v>
      </c>
      <c r="M72" s="36" t="n">
        <v>4.76466928215883</v>
      </c>
      <c r="N72" s="36" t="n">
        <v>0.962884720344034</v>
      </c>
      <c r="O72" s="36" t="n">
        <f aca="false">SQRT(M72^2+N72^2)</f>
        <v>4.86098964749155</v>
      </c>
      <c r="P72" s="55" t="n">
        <f aca="false">IF(J72="","",MAX(0,J72-1.96*O72/100))</f>
        <v>0.587027374764176</v>
      </c>
      <c r="Q72" s="55" t="n">
        <f aca="false">IF(J72="","",MIN(1,J72+1.96*O72/100))</f>
        <v>0.777578168945845</v>
      </c>
      <c r="R72" s="32" t="str">
        <f aca="false">IF(L72="","",IF(ABS(L72)&lt;=O72,"Yes","No"))</f>
        <v>Yes</v>
      </c>
      <c r="S72" s="32" t="str">
        <f aca="false">IF(L72="","",IF(ABS(L72)&lt;=1.96*O72,"Yes","No"))</f>
        <v>Yes</v>
      </c>
      <c r="T72" s="54" t="n">
        <f aca="false">IF(D72="","",ROUND(SQRT(((D72+G72)*O72/100)^2+(J72*(D72+G72)*0.15591)^2),0))</f>
        <v>55</v>
      </c>
      <c r="U72" s="32"/>
    </row>
    <row r="73" customFormat="false" ht="15" hidden="false" customHeight="false" outlineLevel="0" collapsed="false">
      <c r="A73" s="32" t="s">
        <v>198</v>
      </c>
      <c r="B73" s="32" t="s">
        <v>200</v>
      </c>
      <c r="C73" s="32" t="s">
        <v>220</v>
      </c>
      <c r="D73" s="54" t="n">
        <v>728</v>
      </c>
      <c r="E73" s="54" t="n">
        <v>707</v>
      </c>
      <c r="F73" s="65" t="n">
        <f aca="false">IF(E73="","",D73-E73)</f>
        <v>21</v>
      </c>
      <c r="G73" s="54" t="n">
        <v>287</v>
      </c>
      <c r="H73" s="54" t="n">
        <v>345</v>
      </c>
      <c r="I73" s="65" t="n">
        <f aca="false">IF(H73="","",G73-H73)</f>
        <v>-58</v>
      </c>
      <c r="J73" s="55" t="n">
        <f aca="false">IF(OR(D73="",D73+G73=0),"",D73/(D73+G73))</f>
        <v>0.717241379310345</v>
      </c>
      <c r="K73" s="55" t="n">
        <f aca="false">IF(E73="","",E73/(E73+H73))</f>
        <v>0.672053231939164</v>
      </c>
      <c r="L73" s="66" t="n">
        <f aca="false">IF(OR(K73="",J73=""),"",(J73-K73)*100)</f>
        <v>4.51881473711813</v>
      </c>
      <c r="M73" s="36" t="n">
        <v>3.72126353225682</v>
      </c>
      <c r="N73" s="36" t="n">
        <v>0.962884720344034</v>
      </c>
      <c r="O73" s="36" t="n">
        <f aca="false">SQRT(M73^2+N73^2)</f>
        <v>3.84381961870956</v>
      </c>
      <c r="P73" s="55" t="n">
        <f aca="false">IF(J73="","",MAX(0,J73-1.96*O73/100))</f>
        <v>0.641902514783637</v>
      </c>
      <c r="Q73" s="55" t="n">
        <f aca="false">IF(J73="","",MIN(1,J73+1.96*O73/100))</f>
        <v>0.792580243837052</v>
      </c>
      <c r="R73" s="32" t="str">
        <f aca="false">IF(L73="","",IF(ABS(L73)&lt;=O73,"Yes","No"))</f>
        <v>No</v>
      </c>
      <c r="S73" s="32" t="str">
        <f aca="false">IF(L73="","",IF(ABS(L73)&lt;=1.96*O73,"Yes","No"))</f>
        <v>Yes</v>
      </c>
      <c r="T73" s="54" t="n">
        <f aca="false">IF(D73="","",ROUND(SQRT(((D73+G73)*O73/100)^2+(J73*(D73+G73)*0.09175)^2),0))</f>
        <v>77</v>
      </c>
      <c r="U73" s="32"/>
    </row>
    <row r="74" customFormat="false" ht="15" hidden="false" customHeight="false" outlineLevel="0" collapsed="false">
      <c r="A74" s="32" t="s">
        <v>198</v>
      </c>
      <c r="B74" s="32" t="s">
        <v>200</v>
      </c>
      <c r="C74" s="32" t="s">
        <v>221</v>
      </c>
      <c r="D74" s="54" t="n">
        <v>831</v>
      </c>
      <c r="E74" s="54" t="n">
        <v>791</v>
      </c>
      <c r="F74" s="65" t="n">
        <f aca="false">IF(E74="","",D74-E74)</f>
        <v>40</v>
      </c>
      <c r="G74" s="54" t="n">
        <v>210</v>
      </c>
      <c r="H74" s="54" t="n">
        <v>315</v>
      </c>
      <c r="I74" s="65" t="n">
        <f aca="false">IF(H74="","",G74-H74)</f>
        <v>-105</v>
      </c>
      <c r="J74" s="55" t="n">
        <f aca="false">IF(OR(D74="",D74+G74=0),"",D74/(D74+G74))</f>
        <v>0.798270893371758</v>
      </c>
      <c r="K74" s="55" t="n">
        <f aca="false">IF(E74="","",E74/(E74+H74))</f>
        <v>0.715189873417722</v>
      </c>
      <c r="L74" s="66" t="n">
        <f aca="false">IF(OR(K74="",J74=""),"",(J74-K74)*100)</f>
        <v>8.30810199540364</v>
      </c>
      <c r="M74" s="36" t="n">
        <v>3.72126353225682</v>
      </c>
      <c r="N74" s="36" t="n">
        <v>0.962884720344034</v>
      </c>
      <c r="O74" s="36" t="n">
        <f aca="false">SQRT(M74^2+N74^2)</f>
        <v>3.84381961870956</v>
      </c>
      <c r="P74" s="55" t="n">
        <f aca="false">IF(J74="","",MAX(0,J74-1.96*O74/100))</f>
        <v>0.722932028845051</v>
      </c>
      <c r="Q74" s="55" t="n">
        <f aca="false">IF(J74="","",MIN(1,J74+1.96*O74/100))</f>
        <v>0.873609757898465</v>
      </c>
      <c r="R74" s="32" t="str">
        <f aca="false">IF(L74="","",IF(ABS(L74)&lt;=O74,"Yes","No"))</f>
        <v>No</v>
      </c>
      <c r="S74" s="32" t="str">
        <f aca="false">IF(L74="","",IF(ABS(L74)&lt;=1.96*O74,"Yes","No"))</f>
        <v>No</v>
      </c>
      <c r="T74" s="54" t="n">
        <f aca="false">IF(D74="","",ROUND(SQRT(((D74+G74)*O74/100)^2+(J74*(D74+G74)*0.09175)^2),0))</f>
        <v>86</v>
      </c>
      <c r="U74" s="32"/>
    </row>
    <row r="75" customFormat="false" ht="15" hidden="false" customHeight="false" outlineLevel="0" collapsed="false">
      <c r="A75" s="32" t="s">
        <v>198</v>
      </c>
      <c r="B75" s="32" t="s">
        <v>200</v>
      </c>
      <c r="C75" s="32" t="s">
        <v>222</v>
      </c>
      <c r="D75" s="54" t="n">
        <v>536</v>
      </c>
      <c r="E75" s="54" t="n">
        <v>508</v>
      </c>
      <c r="F75" s="65" t="n">
        <f aca="false">IF(E75="","",D75-E75)</f>
        <v>28</v>
      </c>
      <c r="G75" s="54" t="n">
        <v>275</v>
      </c>
      <c r="H75" s="54" t="n">
        <v>308</v>
      </c>
      <c r="I75" s="65" t="n">
        <f aca="false">IF(H75="","",G75-H75)</f>
        <v>-33</v>
      </c>
      <c r="J75" s="55" t="n">
        <f aca="false">IF(OR(D75="",D75+G75=0),"",D75/(D75+G75))</f>
        <v>0.660912453760789</v>
      </c>
      <c r="K75" s="55" t="n">
        <f aca="false">IF(E75="","",E75/(E75+H75))</f>
        <v>0.622549019607843</v>
      </c>
      <c r="L75" s="66" t="n">
        <f aca="false">IF(OR(K75="",J75=""),"",(J75-K75)*100)</f>
        <v>3.8363434152946</v>
      </c>
      <c r="M75" s="36" t="n">
        <v>3.72126353225682</v>
      </c>
      <c r="N75" s="36" t="n">
        <v>0.962884720344034</v>
      </c>
      <c r="O75" s="36" t="n">
        <f aca="false">SQRT(M75^2+N75^2)</f>
        <v>3.84381961870956</v>
      </c>
      <c r="P75" s="55" t="n">
        <f aca="false">IF(J75="","",MAX(0,J75-1.96*O75/100))</f>
        <v>0.585573589234082</v>
      </c>
      <c r="Q75" s="55" t="n">
        <f aca="false">IF(J75="","",MIN(1,J75+1.96*O75/100))</f>
        <v>0.736251318287497</v>
      </c>
      <c r="R75" s="32" t="str">
        <f aca="false">IF(L75="","",IF(ABS(L75)&lt;=O75,"Yes","No"))</f>
        <v>Yes</v>
      </c>
      <c r="S75" s="32" t="str">
        <f aca="false">IF(L75="","",IF(ABS(L75)&lt;=1.96*O75,"Yes","No"))</f>
        <v>Yes</v>
      </c>
      <c r="T75" s="54" t="n">
        <f aca="false">IF(D75="","",ROUND(SQRT(((D75+G75)*O75/100)^2+(J75*(D75+G75)*0.09175)^2),0))</f>
        <v>58</v>
      </c>
      <c r="U75" s="32"/>
    </row>
    <row r="76" customFormat="false" ht="15" hidden="false" customHeight="false" outlineLevel="0" collapsed="false">
      <c r="A76" s="32" t="s">
        <v>198</v>
      </c>
      <c r="B76" s="32" t="s">
        <v>200</v>
      </c>
      <c r="C76" s="32" t="s">
        <v>223</v>
      </c>
      <c r="D76" s="54" t="n">
        <v>683</v>
      </c>
      <c r="E76" s="54" t="n">
        <v>650</v>
      </c>
      <c r="F76" s="65" t="n">
        <f aca="false">IF(E76="","",D76-E76)</f>
        <v>33</v>
      </c>
      <c r="G76" s="54" t="n">
        <v>334</v>
      </c>
      <c r="H76" s="54" t="n">
        <v>361</v>
      </c>
      <c r="I76" s="65" t="n">
        <f aca="false">IF(H76="","",G76-H76)</f>
        <v>-27</v>
      </c>
      <c r="J76" s="55" t="n">
        <f aca="false">IF(OR(D76="",D76+G76=0),"",D76/(D76+G76))</f>
        <v>0.671583087512291</v>
      </c>
      <c r="K76" s="55" t="n">
        <f aca="false">IF(E76="","",E76/(E76+H76))</f>
        <v>0.642927794263106</v>
      </c>
      <c r="L76" s="66" t="n">
        <f aca="false">IF(OR(K76="",J76=""),"",(J76-K76)*100)</f>
        <v>2.86552932491851</v>
      </c>
      <c r="M76" s="36" t="n">
        <v>3.72126353225682</v>
      </c>
      <c r="N76" s="36" t="n">
        <v>0.962884720344034</v>
      </c>
      <c r="O76" s="36" t="n">
        <f aca="false">SQRT(M76^2+N76^2)</f>
        <v>3.84381961870956</v>
      </c>
      <c r="P76" s="55" t="n">
        <f aca="false">IF(J76="","",MAX(0,J76-1.96*O76/100))</f>
        <v>0.596244222985584</v>
      </c>
      <c r="Q76" s="55" t="n">
        <f aca="false">IF(J76="","",MIN(1,J76+1.96*O76/100))</f>
        <v>0.746921952038999</v>
      </c>
      <c r="R76" s="32" t="str">
        <f aca="false">IF(L76="","",IF(ABS(L76)&lt;=O76,"Yes","No"))</f>
        <v>Yes</v>
      </c>
      <c r="S76" s="32" t="str">
        <f aca="false">IF(L76="","",IF(ABS(L76)&lt;=1.96*O76,"Yes","No"))</f>
        <v>Yes</v>
      </c>
      <c r="T76" s="54" t="n">
        <f aca="false">IF(D76="","",ROUND(SQRT(((D76+G76)*O76/100)^2+(J76*(D76+G76)*0.09175)^2),0))</f>
        <v>74</v>
      </c>
      <c r="U76" s="32"/>
    </row>
    <row r="77" customFormat="false" ht="15" hidden="false" customHeight="false" outlineLevel="0" collapsed="false">
      <c r="A77" s="32" t="s">
        <v>198</v>
      </c>
      <c r="B77" s="32" t="s">
        <v>200</v>
      </c>
      <c r="C77" s="32" t="s">
        <v>224</v>
      </c>
      <c r="D77" s="54" t="n">
        <v>737</v>
      </c>
      <c r="E77" s="54" t="n">
        <v>691</v>
      </c>
      <c r="F77" s="65" t="n">
        <f aca="false">IF(E77="","",D77-E77)</f>
        <v>46</v>
      </c>
      <c r="G77" s="54" t="n">
        <v>351</v>
      </c>
      <c r="H77" s="54" t="n">
        <v>365</v>
      </c>
      <c r="I77" s="65" t="n">
        <f aca="false">IF(H77="","",G77-H77)</f>
        <v>-14</v>
      </c>
      <c r="J77" s="55" t="n">
        <f aca="false">IF(OR(D77="",D77+G77=0),"",D77/(D77+G77))</f>
        <v>0.677389705882353</v>
      </c>
      <c r="K77" s="55" t="n">
        <f aca="false">IF(E77="","",E77/(E77+H77))</f>
        <v>0.654356060606061</v>
      </c>
      <c r="L77" s="66" t="n">
        <f aca="false">IF(OR(K77="",J77=""),"",(J77-K77)*100)</f>
        <v>2.30336452762924</v>
      </c>
      <c r="M77" s="36" t="n">
        <v>3.72126353225682</v>
      </c>
      <c r="N77" s="36" t="n">
        <v>0.962884720344034</v>
      </c>
      <c r="O77" s="36" t="n">
        <f aca="false">SQRT(M77^2+N77^2)</f>
        <v>3.84381961870956</v>
      </c>
      <c r="P77" s="55" t="n">
        <f aca="false">IF(J77="","",MAX(0,J77-1.96*O77/100))</f>
        <v>0.602050841355646</v>
      </c>
      <c r="Q77" s="55" t="n">
        <f aca="false">IF(J77="","",MIN(1,J77+1.96*O77/100))</f>
        <v>0.75272857040906</v>
      </c>
      <c r="R77" s="32" t="str">
        <f aca="false">IF(L77="","",IF(ABS(L77)&lt;=O77,"Yes","No"))</f>
        <v>Yes</v>
      </c>
      <c r="S77" s="32" t="str">
        <f aca="false">IF(L77="","",IF(ABS(L77)&lt;=1.96*O77,"Yes","No"))</f>
        <v>Yes</v>
      </c>
      <c r="T77" s="54" t="n">
        <f aca="false">IF(D77="","",ROUND(SQRT(((D77+G77)*O77/100)^2+(J77*(D77+G77)*0.09175)^2),0))</f>
        <v>80</v>
      </c>
      <c r="U77" s="32"/>
    </row>
    <row r="78" customFormat="false" ht="15" hidden="false" customHeight="false" outlineLevel="0" collapsed="false">
      <c r="A78" s="32" t="s">
        <v>198</v>
      </c>
      <c r="B78" s="32" t="s">
        <v>200</v>
      </c>
      <c r="C78" s="32" t="s">
        <v>225</v>
      </c>
      <c r="D78" s="54" t="n">
        <v>497</v>
      </c>
      <c r="E78" s="54" t="n">
        <v>499</v>
      </c>
      <c r="F78" s="65" t="n">
        <f aca="false">IF(E78="","",D78-E78)</f>
        <v>-2</v>
      </c>
      <c r="G78" s="54" t="n">
        <v>232</v>
      </c>
      <c r="H78" s="54" t="n">
        <v>246</v>
      </c>
      <c r="I78" s="65" t="n">
        <f aca="false">IF(H78="","",G78-H78)</f>
        <v>-14</v>
      </c>
      <c r="J78" s="55" t="n">
        <f aca="false">IF(OR(D78="",D78+G78=0),"",D78/(D78+G78))</f>
        <v>0.681755829903978</v>
      </c>
      <c r="K78" s="55" t="n">
        <f aca="false">IF(E78="","",E78/(E78+H78))</f>
        <v>0.669798657718121</v>
      </c>
      <c r="L78" s="66" t="n">
        <f aca="false">IF(OR(K78="",J78=""),"",(J78-K78)*100)</f>
        <v>1.19571721858572</v>
      </c>
      <c r="M78" s="36" t="n">
        <v>4.76466928215883</v>
      </c>
      <c r="N78" s="36" t="n">
        <v>0.962884720344034</v>
      </c>
      <c r="O78" s="36" t="n">
        <f aca="false">SQRT(M78^2+N78^2)</f>
        <v>4.86098964749155</v>
      </c>
      <c r="P78" s="55" t="n">
        <f aca="false">IF(J78="","",MAX(0,J78-1.96*O78/100))</f>
        <v>0.586480432813144</v>
      </c>
      <c r="Q78" s="55" t="n">
        <f aca="false">IF(J78="","",MIN(1,J78+1.96*O78/100))</f>
        <v>0.777031226994812</v>
      </c>
      <c r="R78" s="32" t="str">
        <f aca="false">IF(L78="","",IF(ABS(L78)&lt;=O78,"Yes","No"))</f>
        <v>Yes</v>
      </c>
      <c r="S78" s="32" t="str">
        <f aca="false">IF(L78="","",IF(ABS(L78)&lt;=1.96*O78,"Yes","No"))</f>
        <v>Yes</v>
      </c>
      <c r="T78" s="54" t="n">
        <f aca="false">IF(D78="","",ROUND(SQRT(((D78+G78)*O78/100)^2+(J78*(D78+G78)*0.15591)^2),0))</f>
        <v>85</v>
      </c>
      <c r="U78" s="32"/>
    </row>
    <row r="79" customFormat="false" ht="15" hidden="false" customHeight="false" outlineLevel="0" collapsed="false">
      <c r="A79" s="32" t="s">
        <v>198</v>
      </c>
      <c r="B79" s="32" t="s">
        <v>200</v>
      </c>
      <c r="C79" s="32" t="s">
        <v>226</v>
      </c>
      <c r="D79" s="54" t="n">
        <v>582</v>
      </c>
      <c r="E79" s="54" t="n">
        <v>596</v>
      </c>
      <c r="F79" s="65" t="n">
        <f aca="false">IF(E79="","",D79-E79)</f>
        <v>-14</v>
      </c>
      <c r="G79" s="54" t="n">
        <v>254</v>
      </c>
      <c r="H79" s="54" t="n">
        <v>282</v>
      </c>
      <c r="I79" s="65" t="n">
        <f aca="false">IF(H79="","",G79-H79)</f>
        <v>-28</v>
      </c>
      <c r="J79" s="55" t="n">
        <f aca="false">IF(OR(D79="",D79+G79=0),"",D79/(D79+G79))</f>
        <v>0.696172248803828</v>
      </c>
      <c r="K79" s="55" t="n">
        <f aca="false">IF(E79="","",E79/(E79+H79))</f>
        <v>0.678815489749431</v>
      </c>
      <c r="L79" s="66" t="n">
        <f aca="false">IF(OR(K79="",J79=""),"",(J79-K79)*100)</f>
        <v>1.73567590543973</v>
      </c>
      <c r="M79" s="36" t="n">
        <v>3.72126353225682</v>
      </c>
      <c r="N79" s="36" t="n">
        <v>0.962884720344034</v>
      </c>
      <c r="O79" s="36" t="n">
        <f aca="false">SQRT(M79^2+N79^2)</f>
        <v>3.84381961870956</v>
      </c>
      <c r="P79" s="55" t="n">
        <f aca="false">IF(J79="","",MAX(0,J79-1.96*O79/100))</f>
        <v>0.62083338427712</v>
      </c>
      <c r="Q79" s="55" t="n">
        <f aca="false">IF(J79="","",MIN(1,J79+1.96*O79/100))</f>
        <v>0.771511113330535</v>
      </c>
      <c r="R79" s="32" t="str">
        <f aca="false">IF(L79="","",IF(ABS(L79)&lt;=O79,"Yes","No"))</f>
        <v>Yes</v>
      </c>
      <c r="S79" s="32" t="str">
        <f aca="false">IF(L79="","",IF(ABS(L79)&lt;=1.96*O79,"Yes","No"))</f>
        <v>Yes</v>
      </c>
      <c r="T79" s="54" t="n">
        <f aca="false">IF(D79="","",ROUND(SQRT(((D79+G79)*O79/100)^2+(J79*(D79+G79)*0.09175)^2),0))</f>
        <v>62</v>
      </c>
      <c r="U79" s="32"/>
    </row>
    <row r="80" customFormat="false" ht="15" hidden="false" customHeight="false" outlineLevel="0" collapsed="false">
      <c r="A80" s="32" t="s">
        <v>198</v>
      </c>
      <c r="B80" s="32" t="s">
        <v>200</v>
      </c>
      <c r="C80" s="32" t="s">
        <v>227</v>
      </c>
      <c r="D80" s="54" t="n">
        <v>877</v>
      </c>
      <c r="E80" s="54" t="n">
        <v>801</v>
      </c>
      <c r="F80" s="65" t="n">
        <f aca="false">IF(E80="","",D80-E80)</f>
        <v>76</v>
      </c>
      <c r="G80" s="54" t="n">
        <v>429</v>
      </c>
      <c r="H80" s="54" t="n">
        <v>494</v>
      </c>
      <c r="I80" s="65" t="n">
        <f aca="false">IF(H80="","",G80-H80)</f>
        <v>-65</v>
      </c>
      <c r="J80" s="55" t="n">
        <f aca="false">IF(OR(D80="",D80+G80=0),"",D80/(D80+G80))</f>
        <v>0.671516079632466</v>
      </c>
      <c r="K80" s="55" t="n">
        <f aca="false">IF(E80="","",E80/(E80+H80))</f>
        <v>0.618532818532819</v>
      </c>
      <c r="L80" s="66" t="n">
        <f aca="false">IF(OR(K80="",J80=""),"",(J80-K80)*100)</f>
        <v>5.2983261099647</v>
      </c>
      <c r="M80" s="36" t="n">
        <v>3.63966651833549</v>
      </c>
      <c r="N80" s="36" t="n">
        <v>0.962884720344034</v>
      </c>
      <c r="O80" s="36" t="n">
        <f aca="false">SQRT(M80^2+N80^2)</f>
        <v>3.76487972575013</v>
      </c>
      <c r="P80" s="55" t="n">
        <f aca="false">IF(J80="","",MAX(0,J80-1.96*O80/100))</f>
        <v>0.597724437007763</v>
      </c>
      <c r="Q80" s="55" t="n">
        <f aca="false">IF(J80="","",MIN(1,J80+1.96*O80/100))</f>
        <v>0.745307722257168</v>
      </c>
      <c r="R80" s="32" t="str">
        <f aca="false">IF(L80="","",IF(ABS(L80)&lt;=O80,"Yes","No"))</f>
        <v>No</v>
      </c>
      <c r="S80" s="32" t="str">
        <f aca="false">IF(L80="","",IF(ABS(L80)&lt;=1.96*O80,"Yes","No"))</f>
        <v>Yes</v>
      </c>
      <c r="T80" s="54" t="n">
        <f aca="false">IF(D80="","",ROUND(SQRT(((D80+G80)*O80/100)^2+(J80*(D80+G80)*0.08345)^2),0))</f>
        <v>88</v>
      </c>
      <c r="U80" s="32"/>
    </row>
    <row r="81" customFormat="false" ht="15" hidden="false" customHeight="false" outlineLevel="0" collapsed="false">
      <c r="A81" s="32" t="s">
        <v>198</v>
      </c>
      <c r="B81" s="32" t="s">
        <v>200</v>
      </c>
      <c r="C81" s="32" t="s">
        <v>228</v>
      </c>
      <c r="D81" s="54" t="n">
        <v>444</v>
      </c>
      <c r="E81" s="54" t="n">
        <v>451</v>
      </c>
      <c r="F81" s="65" t="n">
        <f aca="false">IF(E81="","",D81-E81)</f>
        <v>-7</v>
      </c>
      <c r="G81" s="54" t="n">
        <v>214</v>
      </c>
      <c r="H81" s="54" t="n">
        <v>233</v>
      </c>
      <c r="I81" s="65" t="n">
        <f aca="false">IF(H81="","",G81-H81)</f>
        <v>-19</v>
      </c>
      <c r="J81" s="55" t="n">
        <f aca="false">IF(OR(D81="",D81+G81=0),"",D81/(D81+G81))</f>
        <v>0.674772036474164</v>
      </c>
      <c r="K81" s="55" t="n">
        <f aca="false">IF(E81="","",E81/(E81+H81))</f>
        <v>0.659356725146199</v>
      </c>
      <c r="L81" s="66" t="n">
        <f aca="false">IF(OR(K81="",J81=""),"",(J81-K81)*100)</f>
        <v>1.54153113279654</v>
      </c>
      <c r="M81" s="36" t="n">
        <v>4.76466928215883</v>
      </c>
      <c r="N81" s="36" t="n">
        <v>0.962884720344034</v>
      </c>
      <c r="O81" s="36" t="n">
        <f aca="false">SQRT(M81^2+N81^2)</f>
        <v>4.86098964749155</v>
      </c>
      <c r="P81" s="55" t="n">
        <f aca="false">IF(J81="","",MAX(0,J81-1.96*O81/100))</f>
        <v>0.57949663938333</v>
      </c>
      <c r="Q81" s="55" t="n">
        <f aca="false">IF(J81="","",MIN(1,J81+1.96*O81/100))</f>
        <v>0.770047433564999</v>
      </c>
      <c r="R81" s="32" t="str">
        <f aca="false">IF(L81="","",IF(ABS(L81)&lt;=O81,"Yes","No"))</f>
        <v>Yes</v>
      </c>
      <c r="S81" s="32" t="str">
        <f aca="false">IF(L81="","",IF(ABS(L81)&lt;=1.96*O81,"Yes","No"))</f>
        <v>Yes</v>
      </c>
      <c r="T81" s="54" t="n">
        <f aca="false">IF(D81="","",ROUND(SQRT(((D81+G81)*O81/100)^2+(J81*(D81+G81)*0.15591)^2),0))</f>
        <v>76</v>
      </c>
      <c r="U81" s="32"/>
    </row>
    <row r="82" customFormat="false" ht="15" hidden="false" customHeight="false" outlineLevel="0" collapsed="false">
      <c r="A82" s="32" t="s">
        <v>198</v>
      </c>
      <c r="B82" s="32" t="s">
        <v>200</v>
      </c>
      <c r="C82" s="32" t="s">
        <v>229</v>
      </c>
      <c r="D82" s="54" t="n">
        <v>506</v>
      </c>
      <c r="E82" s="54" t="n">
        <v>474</v>
      </c>
      <c r="F82" s="65" t="n">
        <f aca="false">IF(E82="","",D82-E82)</f>
        <v>32</v>
      </c>
      <c r="G82" s="54" t="n">
        <v>267</v>
      </c>
      <c r="H82" s="54" t="n">
        <v>294</v>
      </c>
      <c r="I82" s="65" t="n">
        <f aca="false">IF(H82="","",G82-H82)</f>
        <v>-27</v>
      </c>
      <c r="J82" s="55" t="n">
        <f aca="false">IF(OR(D82="",D82+G82=0),"",D82/(D82+G82))</f>
        <v>0.654592496765847</v>
      </c>
      <c r="K82" s="55" t="n">
        <f aca="false">IF(E82="","",E82/(E82+H82))</f>
        <v>0.6171875</v>
      </c>
      <c r="L82" s="66" t="n">
        <f aca="false">IF(OR(K82="",J82=""),"",(J82-K82)*100)</f>
        <v>3.74049967658473</v>
      </c>
      <c r="M82" s="36" t="n">
        <v>3.72126353225682</v>
      </c>
      <c r="N82" s="36" t="n">
        <v>0.962884720344034</v>
      </c>
      <c r="O82" s="36" t="n">
        <f aca="false">SQRT(M82^2+N82^2)</f>
        <v>3.84381961870956</v>
      </c>
      <c r="P82" s="55" t="n">
        <f aca="false">IF(J82="","",MAX(0,J82-1.96*O82/100))</f>
        <v>0.57925363223914</v>
      </c>
      <c r="Q82" s="55" t="n">
        <f aca="false">IF(J82="","",MIN(1,J82+1.96*O82/100))</f>
        <v>0.729931361292555</v>
      </c>
      <c r="R82" s="32" t="str">
        <f aca="false">IF(L82="","",IF(ABS(L82)&lt;=O82,"Yes","No"))</f>
        <v>Yes</v>
      </c>
      <c r="S82" s="32" t="str">
        <f aca="false">IF(L82="","",IF(ABS(L82)&lt;=1.96*O82,"Yes","No"))</f>
        <v>Yes</v>
      </c>
      <c r="T82" s="54" t="n">
        <f aca="false">IF(D82="","",ROUND(SQRT(((D82+G82)*O82/100)^2+(J82*(D82+G82)*0.09175)^2),0))</f>
        <v>55</v>
      </c>
      <c r="U82" s="32"/>
    </row>
    <row r="83" customFormat="false" ht="15" hidden="false" customHeight="false" outlineLevel="0" collapsed="false">
      <c r="A83" s="32" t="s">
        <v>198</v>
      </c>
      <c r="B83" s="32" t="s">
        <v>200</v>
      </c>
      <c r="C83" s="32" t="s">
        <v>230</v>
      </c>
      <c r="D83" s="54" t="n">
        <v>467</v>
      </c>
      <c r="E83" s="54" t="n">
        <v>492</v>
      </c>
      <c r="F83" s="65" t="n">
        <f aca="false">IF(E83="","",D83-E83)</f>
        <v>-25</v>
      </c>
      <c r="G83" s="54" t="n">
        <v>307</v>
      </c>
      <c r="H83" s="54" t="n">
        <v>299</v>
      </c>
      <c r="I83" s="65" t="n">
        <f aca="false">IF(H83="","",G83-H83)</f>
        <v>8</v>
      </c>
      <c r="J83" s="55" t="n">
        <f aca="false">IF(OR(D83="",D83+G83=0),"",D83/(D83+G83))</f>
        <v>0.603359173126615</v>
      </c>
      <c r="K83" s="55" t="n">
        <f aca="false">IF(E83="","",E83/(E83+H83))</f>
        <v>0.621997471554994</v>
      </c>
      <c r="L83" s="66" t="n">
        <f aca="false">IF(OR(K83="",J83=""),"",(J83-K83)*100)</f>
        <v>-1.86382984283786</v>
      </c>
      <c r="M83" s="36" t="n">
        <v>3.72126353225682</v>
      </c>
      <c r="N83" s="36" t="n">
        <v>0.962884720344034</v>
      </c>
      <c r="O83" s="36" t="n">
        <f aca="false">SQRT(M83^2+N83^2)</f>
        <v>3.84381961870956</v>
      </c>
      <c r="P83" s="55" t="n">
        <f aca="false">IF(J83="","",MAX(0,J83-1.96*O83/100))</f>
        <v>0.528020308599908</v>
      </c>
      <c r="Q83" s="55" t="n">
        <f aca="false">IF(J83="","",MIN(1,J83+1.96*O83/100))</f>
        <v>0.678698037653323</v>
      </c>
      <c r="R83" s="32" t="str">
        <f aca="false">IF(L83="","",IF(ABS(L83)&lt;=O83,"Yes","No"))</f>
        <v>Yes</v>
      </c>
      <c r="S83" s="32" t="str">
        <f aca="false">IF(L83="","",IF(ABS(L83)&lt;=1.96*O83,"Yes","No"))</f>
        <v>Yes</v>
      </c>
      <c r="T83" s="54" t="n">
        <f aca="false">IF(D83="","",ROUND(SQRT(((D83+G83)*O83/100)^2+(J83*(D83+G83)*0.09175)^2),0))</f>
        <v>52</v>
      </c>
      <c r="U83" s="32"/>
    </row>
    <row r="84" customFormat="false" ht="15" hidden="false" customHeight="false" outlineLevel="0" collapsed="false">
      <c r="A84" s="32" t="s">
        <v>198</v>
      </c>
      <c r="B84" s="32" t="s">
        <v>200</v>
      </c>
      <c r="C84" s="32" t="s">
        <v>231</v>
      </c>
      <c r="D84" s="54" t="n">
        <v>383</v>
      </c>
      <c r="E84" s="54" t="n">
        <v>361</v>
      </c>
      <c r="F84" s="65" t="n">
        <f aca="false">IF(E84="","",D84-E84)</f>
        <v>22</v>
      </c>
      <c r="G84" s="54" t="n">
        <v>211</v>
      </c>
      <c r="H84" s="54" t="n">
        <v>231</v>
      </c>
      <c r="I84" s="65" t="n">
        <f aca="false">IF(H84="","",G84-H84)</f>
        <v>-20</v>
      </c>
      <c r="J84" s="55" t="n">
        <f aca="false">IF(OR(D84="",D84+G84=0),"",D84/(D84+G84))</f>
        <v>0.644781144781145</v>
      </c>
      <c r="K84" s="55" t="n">
        <f aca="false">IF(E84="","",E84/(E84+H84))</f>
        <v>0.609797297297297</v>
      </c>
      <c r="L84" s="66" t="n">
        <f aca="false">IF(OR(K84="",J84=""),"",(J84-K84)*100)</f>
        <v>3.49838474838475</v>
      </c>
      <c r="M84" s="36" t="n">
        <v>4.76466928215883</v>
      </c>
      <c r="N84" s="36" t="n">
        <v>0.962884720344034</v>
      </c>
      <c r="O84" s="36" t="n">
        <f aca="false">SQRT(M84^2+N84^2)</f>
        <v>4.86098964749155</v>
      </c>
      <c r="P84" s="55" t="n">
        <f aca="false">IF(J84="","",MAX(0,J84-1.96*O84/100))</f>
        <v>0.549505747690311</v>
      </c>
      <c r="Q84" s="55" t="n">
        <f aca="false">IF(J84="","",MIN(1,J84+1.96*O84/100))</f>
        <v>0.740056541871979</v>
      </c>
      <c r="R84" s="32" t="str">
        <f aca="false">IF(L84="","",IF(ABS(L84)&lt;=O84,"Yes","No"))</f>
        <v>Yes</v>
      </c>
      <c r="S84" s="32" t="str">
        <f aca="false">IF(L84="","",IF(ABS(L84)&lt;=1.96*O84,"Yes","No"))</f>
        <v>Yes</v>
      </c>
      <c r="T84" s="54" t="n">
        <f aca="false">IF(D84="","",ROUND(SQRT(((D84+G84)*O84/100)^2+(J84*(D84+G84)*0.15591)^2),0))</f>
        <v>66</v>
      </c>
      <c r="U84" s="32"/>
    </row>
    <row r="85" customFormat="false" ht="15" hidden="false" customHeight="false" outlineLevel="0" collapsed="false">
      <c r="A85" s="32" t="s">
        <v>198</v>
      </c>
      <c r="B85" s="32" t="s">
        <v>200</v>
      </c>
      <c r="C85" s="32" t="s">
        <v>233</v>
      </c>
      <c r="D85" s="54" t="n">
        <v>1075</v>
      </c>
      <c r="E85" s="54" t="n">
        <v>965</v>
      </c>
      <c r="F85" s="65" t="n">
        <f aca="false">IF(E85="","",D85-E85)</f>
        <v>110</v>
      </c>
      <c r="G85" s="54" t="n">
        <v>613</v>
      </c>
      <c r="H85" s="54" t="n">
        <v>643</v>
      </c>
      <c r="I85" s="65" t="n">
        <f aca="false">IF(H85="","",G85-H85)</f>
        <v>-30</v>
      </c>
      <c r="J85" s="55" t="n">
        <f aca="false">IF(OR(D85="",D85+G85=0),"",D85/(D85+G85))</f>
        <v>0.636848341232227</v>
      </c>
      <c r="K85" s="55" t="n">
        <f aca="false">IF(E85="","",E85/(E85+H85))</f>
        <v>0.600124378109453</v>
      </c>
      <c r="L85" s="66" t="n">
        <f aca="false">IF(OR(K85="",J85=""),"",(J85-K85)*100)</f>
        <v>3.67239631227747</v>
      </c>
      <c r="M85" s="36" t="n">
        <v>3.63966651833549</v>
      </c>
      <c r="N85" s="36" t="n">
        <v>0.962884720344034</v>
      </c>
      <c r="O85" s="36" t="n">
        <f aca="false">SQRT(M85^2+N85^2)</f>
        <v>3.76487972575013</v>
      </c>
      <c r="P85" s="55" t="n">
        <f aca="false">IF(J85="","",MAX(0,J85-1.96*O85/100))</f>
        <v>0.563056698607525</v>
      </c>
      <c r="Q85" s="55" t="n">
        <f aca="false">IF(J85="","",MIN(1,J85+1.96*O85/100))</f>
        <v>0.71063998385693</v>
      </c>
      <c r="R85" s="32" t="str">
        <f aca="false">IF(L85="","",IF(ABS(L85)&lt;=O85,"Yes","No"))</f>
        <v>Yes</v>
      </c>
      <c r="S85" s="32" t="str">
        <f aca="false">IF(L85="","",IF(ABS(L85)&lt;=1.96*O85,"Yes","No"))</f>
        <v>Yes</v>
      </c>
      <c r="T85" s="54" t="n">
        <f aca="false">IF(D85="","",ROUND(SQRT(((D85+G85)*O85/100)^2+(J85*(D85+G85)*0.08345)^2),0))</f>
        <v>110</v>
      </c>
      <c r="U85" s="32"/>
    </row>
    <row r="86" customFormat="false" ht="15" hidden="false" customHeight="false" outlineLevel="0" collapsed="false">
      <c r="A86" s="32" t="s">
        <v>198</v>
      </c>
      <c r="B86" s="32" t="s">
        <v>200</v>
      </c>
      <c r="C86" s="32" t="s">
        <v>235</v>
      </c>
      <c r="D86" s="54" t="n">
        <v>507</v>
      </c>
      <c r="E86" s="54" t="n">
        <v>509</v>
      </c>
      <c r="F86" s="65" t="n">
        <f aca="false">IF(E86="","",D86-E86)</f>
        <v>-2</v>
      </c>
      <c r="G86" s="54" t="n">
        <v>235</v>
      </c>
      <c r="H86" s="54" t="n">
        <v>243</v>
      </c>
      <c r="I86" s="65" t="n">
        <f aca="false">IF(H86="","",G86-H86)</f>
        <v>-8</v>
      </c>
      <c r="J86" s="55" t="n">
        <f aca="false">IF(OR(D86="",D86+G86=0),"",D86/(D86+G86))</f>
        <v>0.683288409703504</v>
      </c>
      <c r="K86" s="55" t="n">
        <f aca="false">IF(E86="","",E86/(E86+H86))</f>
        <v>0.67686170212766</v>
      </c>
      <c r="L86" s="66" t="n">
        <f aca="false">IF(OR(K86="",J86=""),"",(J86-K86)*100)</f>
        <v>0.64267075758444</v>
      </c>
      <c r="M86" s="36" t="n">
        <v>4.76466928215883</v>
      </c>
      <c r="N86" s="36" t="n">
        <v>0.962884720344034</v>
      </c>
      <c r="O86" s="36" t="n">
        <f aca="false">SQRT(M86^2+N86^2)</f>
        <v>4.86098964749155</v>
      </c>
      <c r="P86" s="55" t="n">
        <f aca="false">IF(J86="","",MAX(0,J86-1.96*O86/100))</f>
        <v>0.58801301261267</v>
      </c>
      <c r="Q86" s="55" t="n">
        <f aca="false">IF(J86="","",MIN(1,J86+1.96*O86/100))</f>
        <v>0.778563806794338</v>
      </c>
      <c r="R86" s="32" t="str">
        <f aca="false">IF(L86="","",IF(ABS(L86)&lt;=O86,"Yes","No"))</f>
        <v>Yes</v>
      </c>
      <c r="S86" s="32" t="str">
        <f aca="false">IF(L86="","",IF(ABS(L86)&lt;=1.96*O86,"Yes","No"))</f>
        <v>Yes</v>
      </c>
      <c r="T86" s="54" t="n">
        <f aca="false">IF(D86="","",ROUND(SQRT(((D86+G86)*O86/100)^2+(J86*(D86+G86)*0.15591)^2),0))</f>
        <v>87</v>
      </c>
      <c r="U86" s="32"/>
    </row>
    <row r="87" customFormat="false" ht="15" hidden="false" customHeight="false" outlineLevel="0" collapsed="false">
      <c r="A87" s="32" t="s">
        <v>198</v>
      </c>
      <c r="B87" s="32" t="s">
        <v>200</v>
      </c>
      <c r="C87" s="32" t="s">
        <v>236</v>
      </c>
      <c r="D87" s="54" t="n">
        <v>607</v>
      </c>
      <c r="E87" s="54" t="n">
        <v>600</v>
      </c>
      <c r="F87" s="65" t="n">
        <f aca="false">IF(E87="","",D87-E87)</f>
        <v>7</v>
      </c>
      <c r="G87" s="54" t="n">
        <v>349</v>
      </c>
      <c r="H87" s="54" t="n">
        <v>389</v>
      </c>
      <c r="I87" s="65" t="n">
        <f aca="false">IF(H87="","",G87-H87)</f>
        <v>-40</v>
      </c>
      <c r="J87" s="55" t="n">
        <f aca="false">IF(OR(D87="",D87+G87=0),"",D87/(D87+G87))</f>
        <v>0.634937238493724</v>
      </c>
      <c r="K87" s="55" t="n">
        <f aca="false">IF(E87="","",E87/(E87+H87))</f>
        <v>0.606673407482305</v>
      </c>
      <c r="L87" s="66" t="n">
        <f aca="false">IF(OR(K87="",J87=""),"",(J87-K87)*100)</f>
        <v>2.82638310114185</v>
      </c>
      <c r="M87" s="36" t="n">
        <v>3.72126353225682</v>
      </c>
      <c r="N87" s="36" t="n">
        <v>0.962884720344034</v>
      </c>
      <c r="O87" s="36" t="n">
        <f aca="false">SQRT(M87^2+N87^2)</f>
        <v>3.84381961870956</v>
      </c>
      <c r="P87" s="55" t="n">
        <f aca="false">IF(J87="","",MAX(0,J87-1.96*O87/100))</f>
        <v>0.559598373967016</v>
      </c>
      <c r="Q87" s="55" t="n">
        <f aca="false">IF(J87="","",MIN(1,J87+1.96*O87/100))</f>
        <v>0.710276103020431</v>
      </c>
      <c r="R87" s="32" t="str">
        <f aca="false">IF(L87="","",IF(ABS(L87)&lt;=O87,"Yes","No"))</f>
        <v>Yes</v>
      </c>
      <c r="S87" s="32" t="str">
        <f aca="false">IF(L87="","",IF(ABS(L87)&lt;=1.96*O87,"Yes","No"))</f>
        <v>Yes</v>
      </c>
      <c r="T87" s="54" t="n">
        <f aca="false">IF(D87="","",ROUND(SQRT(((D87+G87)*O87/100)^2+(J87*(D87+G87)*0.09175)^2),0))</f>
        <v>67</v>
      </c>
      <c r="U87" s="32"/>
    </row>
    <row r="88" customFormat="false" ht="15" hidden="false" customHeight="false" outlineLevel="0" collapsed="false">
      <c r="A88" s="32" t="s">
        <v>198</v>
      </c>
      <c r="B88" s="32" t="s">
        <v>200</v>
      </c>
      <c r="C88" s="32" t="s">
        <v>237</v>
      </c>
      <c r="D88" s="54" t="n">
        <v>17</v>
      </c>
      <c r="E88" s="54"/>
      <c r="F88" s="65" t="str">
        <f aca="false">IF(E88="","",D88-E88)</f>
        <v/>
      </c>
      <c r="G88" s="54" t="n">
        <v>12</v>
      </c>
      <c r="H88" s="54"/>
      <c r="I88" s="65" t="str">
        <f aca="false">IF(H88="","",G88-H88)</f>
        <v/>
      </c>
      <c r="J88" s="55" t="n">
        <f aca="false">IF(OR(D88="",D88+G88=0),"",D88/(D88+G88))</f>
        <v>0.586206896551724</v>
      </c>
      <c r="K88" s="55" t="str">
        <f aca="false">IF(E88="","",E88/(E88+H88))</f>
        <v/>
      </c>
      <c r="L88" s="66" t="str">
        <f aca="false">IF(OR(K88="",J88=""),"",(J88-K88)*100)</f>
        <v/>
      </c>
      <c r="M88" s="36" t="n">
        <v>4.76466928215883</v>
      </c>
      <c r="N88" s="36" t="n">
        <v>0.962884720344034</v>
      </c>
      <c r="O88" s="36" t="n">
        <f aca="false">SQRT(M88^2+N88^2)</f>
        <v>4.86098964749155</v>
      </c>
      <c r="P88" s="55" t="n">
        <f aca="false">IF(J88="","",MAX(0,J88-1.96*O88/100))</f>
        <v>0.49093149946089</v>
      </c>
      <c r="Q88" s="55" t="n">
        <f aca="false">IF(J88="","",MIN(1,J88+1.96*O88/100))</f>
        <v>0.681482293642558</v>
      </c>
      <c r="R88" s="32" t="str">
        <f aca="false">IF(L88="","",IF(ABS(L88)&lt;=O88,"Yes","No"))</f>
        <v/>
      </c>
      <c r="S88" s="32" t="str">
        <f aca="false">IF(L88="","",IF(ABS(L88)&lt;=1.96*O88,"Yes","No"))</f>
        <v/>
      </c>
      <c r="T88" s="54" t="n">
        <f aca="false">IF(D88="","",ROUND(SQRT(((D88+G88)*O88/100)^2+(J88*(D88+G88)*0.15591)^2),0))</f>
        <v>3</v>
      </c>
      <c r="U88" s="32" t="s">
        <v>748</v>
      </c>
    </row>
    <row r="89" customFormat="false" ht="15" hidden="false" customHeight="false" outlineLevel="0" collapsed="false">
      <c r="A89" s="32" t="s">
        <v>198</v>
      </c>
      <c r="B89" s="32" t="s">
        <v>200</v>
      </c>
      <c r="C89" s="32" t="s">
        <v>238</v>
      </c>
      <c r="D89" s="54" t="n">
        <v>386</v>
      </c>
      <c r="E89" s="54" t="n">
        <v>364</v>
      </c>
      <c r="F89" s="65" t="n">
        <f aca="false">IF(E89="","",D89-E89)</f>
        <v>22</v>
      </c>
      <c r="G89" s="54" t="n">
        <v>194</v>
      </c>
      <c r="H89" s="54" t="n">
        <v>219</v>
      </c>
      <c r="I89" s="65" t="n">
        <f aca="false">IF(H89="","",G89-H89)</f>
        <v>-25</v>
      </c>
      <c r="J89" s="55" t="n">
        <f aca="false">IF(OR(D89="",D89+G89=0),"",D89/(D89+G89))</f>
        <v>0.66551724137931</v>
      </c>
      <c r="K89" s="55" t="n">
        <f aca="false">IF(E89="","",E89/(E89+H89))</f>
        <v>0.624356775300172</v>
      </c>
      <c r="L89" s="66" t="n">
        <f aca="false">IF(OR(K89="",J89=""),"",(J89-K89)*100)</f>
        <v>4.11604660791388</v>
      </c>
      <c r="M89" s="36" t="n">
        <v>4.76466928215883</v>
      </c>
      <c r="N89" s="36" t="n">
        <v>0.962884720344034</v>
      </c>
      <c r="O89" s="36" t="n">
        <f aca="false">SQRT(M89^2+N89^2)</f>
        <v>4.86098964749155</v>
      </c>
      <c r="P89" s="55" t="n">
        <f aca="false">IF(J89="","",MAX(0,J89-1.96*O89/100))</f>
        <v>0.570241844288476</v>
      </c>
      <c r="Q89" s="55" t="n">
        <f aca="false">IF(J89="","",MIN(1,J89+1.96*O89/100))</f>
        <v>0.760792638470145</v>
      </c>
      <c r="R89" s="32" t="str">
        <f aca="false">IF(L89="","",IF(ABS(L89)&lt;=O89,"Yes","No"))</f>
        <v>Yes</v>
      </c>
      <c r="S89" s="32" t="str">
        <f aca="false">IF(L89="","",IF(ABS(L89)&lt;=1.96*O89,"Yes","No"))</f>
        <v>Yes</v>
      </c>
      <c r="T89" s="54" t="n">
        <f aca="false">IF(D89="","",ROUND(SQRT(((D89+G89)*O89/100)^2+(J89*(D89+G89)*0.15591)^2),0))</f>
        <v>66</v>
      </c>
      <c r="U89" s="32"/>
    </row>
    <row r="90" customFormat="false" ht="15" hidden="false" customHeight="false" outlineLevel="0" collapsed="false">
      <c r="A90" s="32" t="s">
        <v>198</v>
      </c>
      <c r="B90" s="32" t="s">
        <v>200</v>
      </c>
      <c r="C90" s="32" t="s">
        <v>239</v>
      </c>
      <c r="D90" s="54" t="n">
        <v>692</v>
      </c>
      <c r="E90" s="54" t="n">
        <v>689</v>
      </c>
      <c r="F90" s="65" t="n">
        <f aca="false">IF(E90="","",D90-E90)</f>
        <v>3</v>
      </c>
      <c r="G90" s="54" t="n">
        <v>268</v>
      </c>
      <c r="H90" s="54" t="n">
        <v>278</v>
      </c>
      <c r="I90" s="65" t="n">
        <f aca="false">IF(H90="","",G90-H90)</f>
        <v>-10</v>
      </c>
      <c r="J90" s="55" t="n">
        <f aca="false">IF(OR(D90="",D90+G90=0),"",D90/(D90+G90))</f>
        <v>0.720833333333333</v>
      </c>
      <c r="K90" s="55" t="n">
        <f aca="false">IF(E90="","",E90/(E90+H90))</f>
        <v>0.712512926577042</v>
      </c>
      <c r="L90" s="66" t="n">
        <f aca="false">IF(OR(K90="",J90=""),"",(J90-K90)*100)</f>
        <v>0.832040675629098</v>
      </c>
      <c r="M90" s="36" t="n">
        <v>3.72126353225682</v>
      </c>
      <c r="N90" s="36" t="n">
        <v>0.962884720344034</v>
      </c>
      <c r="O90" s="36" t="n">
        <f aca="false">SQRT(M90^2+N90^2)</f>
        <v>3.84381961870956</v>
      </c>
      <c r="P90" s="55" t="n">
        <f aca="false">IF(J90="","",MAX(0,J90-1.96*O90/100))</f>
        <v>0.645494468806626</v>
      </c>
      <c r="Q90" s="55" t="n">
        <f aca="false">IF(J90="","",MIN(1,J90+1.96*O90/100))</f>
        <v>0.796172197860041</v>
      </c>
      <c r="R90" s="32" t="str">
        <f aca="false">IF(L90="","",IF(ABS(L90)&lt;=O90,"Yes","No"))</f>
        <v>Yes</v>
      </c>
      <c r="S90" s="32" t="str">
        <f aca="false">IF(L90="","",IF(ABS(L90)&lt;=1.96*O90,"Yes","No"))</f>
        <v>Yes</v>
      </c>
      <c r="T90" s="54" t="n">
        <f aca="false">IF(D90="","",ROUND(SQRT(((D90+G90)*O90/100)^2+(J90*(D90+G90)*0.09175)^2),0))</f>
        <v>73</v>
      </c>
      <c r="U90" s="32"/>
    </row>
    <row r="91" customFormat="false" ht="15" hidden="false" customHeight="false" outlineLevel="0" collapsed="false">
      <c r="A91" s="32" t="s">
        <v>198</v>
      </c>
      <c r="B91" s="32" t="s">
        <v>200</v>
      </c>
      <c r="C91" s="32" t="s">
        <v>240</v>
      </c>
      <c r="D91" s="54" t="n">
        <v>374</v>
      </c>
      <c r="E91" s="54" t="n">
        <v>349</v>
      </c>
      <c r="F91" s="65" t="n">
        <f aca="false">IF(E91="","",D91-E91)</f>
        <v>25</v>
      </c>
      <c r="G91" s="54" t="n">
        <v>218</v>
      </c>
      <c r="H91" s="54" t="n">
        <v>245</v>
      </c>
      <c r="I91" s="65" t="n">
        <f aca="false">IF(H91="","",G91-H91)</f>
        <v>-27</v>
      </c>
      <c r="J91" s="55" t="n">
        <f aca="false">IF(OR(D91="",D91+G91=0),"",D91/(D91+G91))</f>
        <v>0.631756756756757</v>
      </c>
      <c r="K91" s="55" t="n">
        <f aca="false">IF(E91="","",E91/(E91+H91))</f>
        <v>0.587542087542088</v>
      </c>
      <c r="L91" s="66" t="n">
        <f aca="false">IF(OR(K91="",J91=""),"",(J91-K91)*100)</f>
        <v>4.42146692146692</v>
      </c>
      <c r="M91" s="36" t="n">
        <v>4.76466928215883</v>
      </c>
      <c r="N91" s="36" t="n">
        <v>0.962884720344034</v>
      </c>
      <c r="O91" s="36" t="n">
        <f aca="false">SQRT(M91^2+N91^2)</f>
        <v>4.86098964749155</v>
      </c>
      <c r="P91" s="55" t="n">
        <f aca="false">IF(J91="","",MAX(0,J91-1.96*O91/100))</f>
        <v>0.536481359665923</v>
      </c>
      <c r="Q91" s="55" t="n">
        <f aca="false">IF(J91="","",MIN(1,J91+1.96*O91/100))</f>
        <v>0.727032153847591</v>
      </c>
      <c r="R91" s="32" t="str">
        <f aca="false">IF(L91="","",IF(ABS(L91)&lt;=O91,"Yes","No"))</f>
        <v>Yes</v>
      </c>
      <c r="S91" s="32" t="str">
        <f aca="false">IF(L91="","",IF(ABS(L91)&lt;=1.96*O91,"Yes","No"))</f>
        <v>Yes</v>
      </c>
      <c r="T91" s="54" t="n">
        <f aca="false">IF(D91="","",ROUND(SQRT(((D91+G91)*O91/100)^2+(J91*(D91+G91)*0.15591)^2),0))</f>
        <v>65</v>
      </c>
      <c r="U91" s="32"/>
    </row>
    <row r="92" customFormat="false" ht="15" hidden="false" customHeight="false" outlineLevel="0" collapsed="false">
      <c r="A92" s="32" t="s">
        <v>198</v>
      </c>
      <c r="B92" s="32" t="s">
        <v>200</v>
      </c>
      <c r="C92" s="32" t="s">
        <v>241</v>
      </c>
      <c r="D92" s="54" t="n">
        <v>531</v>
      </c>
      <c r="E92" s="54" t="n">
        <v>525</v>
      </c>
      <c r="F92" s="65" t="n">
        <f aca="false">IF(E92="","",D92-E92)</f>
        <v>6</v>
      </c>
      <c r="G92" s="54" t="n">
        <v>214</v>
      </c>
      <c r="H92" s="54" t="n">
        <v>238</v>
      </c>
      <c r="I92" s="65" t="n">
        <f aca="false">IF(H92="","",G92-H92)</f>
        <v>-24</v>
      </c>
      <c r="J92" s="55" t="n">
        <f aca="false">IF(OR(D92="",D92+G92=0),"",D92/(D92+G92))</f>
        <v>0.712751677852349</v>
      </c>
      <c r="K92" s="55" t="n">
        <f aca="false">IF(E92="","",E92/(E92+H92))</f>
        <v>0.688073394495413</v>
      </c>
      <c r="L92" s="66" t="n">
        <f aca="false">IF(OR(K92="",J92=""),"",(J92-K92)*100)</f>
        <v>2.46782833569361</v>
      </c>
      <c r="M92" s="36" t="n">
        <v>3.72126353225682</v>
      </c>
      <c r="N92" s="36" t="n">
        <v>0.962884720344034</v>
      </c>
      <c r="O92" s="36" t="n">
        <f aca="false">SQRT(M92^2+N92^2)</f>
        <v>3.84381961870956</v>
      </c>
      <c r="P92" s="55" t="n">
        <f aca="false">IF(J92="","",MAX(0,J92-1.96*O92/100))</f>
        <v>0.637412813325642</v>
      </c>
      <c r="Q92" s="55" t="n">
        <f aca="false">IF(J92="","",MIN(1,J92+1.96*O92/100))</f>
        <v>0.788090542379056</v>
      </c>
      <c r="R92" s="32" t="str">
        <f aca="false">IF(L92="","",IF(ABS(L92)&lt;=O92,"Yes","No"))</f>
        <v>Yes</v>
      </c>
      <c r="S92" s="32" t="str">
        <f aca="false">IF(L92="","",IF(ABS(L92)&lt;=1.96*O92,"Yes","No"))</f>
        <v>Yes</v>
      </c>
      <c r="T92" s="54" t="n">
        <f aca="false">IF(D92="","",ROUND(SQRT(((D92+G92)*O92/100)^2+(J92*(D92+G92)*0.09175)^2),0))</f>
        <v>57</v>
      </c>
      <c r="U92" s="32"/>
    </row>
    <row r="93" customFormat="false" ht="15" hidden="false" customHeight="false" outlineLevel="0" collapsed="false">
      <c r="A93" s="32" t="s">
        <v>198</v>
      </c>
      <c r="B93" s="32" t="s">
        <v>200</v>
      </c>
      <c r="C93" s="32" t="s">
        <v>242</v>
      </c>
      <c r="D93" s="54" t="n">
        <v>544</v>
      </c>
      <c r="E93" s="54" t="n">
        <v>533</v>
      </c>
      <c r="F93" s="65" t="n">
        <f aca="false">IF(E93="","",D93-E93)</f>
        <v>11</v>
      </c>
      <c r="G93" s="54" t="n">
        <v>331</v>
      </c>
      <c r="H93" s="54" t="n">
        <v>393</v>
      </c>
      <c r="I93" s="65" t="n">
        <f aca="false">IF(H93="","",G93-H93)</f>
        <v>-62</v>
      </c>
      <c r="J93" s="55" t="n">
        <f aca="false">IF(OR(D93="",D93+G93=0),"",D93/(D93+G93))</f>
        <v>0.621714285714286</v>
      </c>
      <c r="K93" s="55" t="n">
        <f aca="false">IF(E93="","",E93/(E93+H93))</f>
        <v>0.575593952483801</v>
      </c>
      <c r="L93" s="66" t="n">
        <f aca="false">IF(OR(K93="",J93=""),"",(J93-K93)*100)</f>
        <v>4.61203332304844</v>
      </c>
      <c r="M93" s="36" t="n">
        <v>3.72126353225682</v>
      </c>
      <c r="N93" s="36" t="n">
        <v>0.962884720344034</v>
      </c>
      <c r="O93" s="36" t="n">
        <f aca="false">SQRT(M93^2+N93^2)</f>
        <v>3.84381961870956</v>
      </c>
      <c r="P93" s="55" t="n">
        <f aca="false">IF(J93="","",MAX(0,J93-1.96*O93/100))</f>
        <v>0.546375421187578</v>
      </c>
      <c r="Q93" s="55" t="n">
        <f aca="false">IF(J93="","",MIN(1,J93+1.96*O93/100))</f>
        <v>0.697053150240993</v>
      </c>
      <c r="R93" s="32" t="str">
        <f aca="false">IF(L93="","",IF(ABS(L93)&lt;=O93,"Yes","No"))</f>
        <v>No</v>
      </c>
      <c r="S93" s="32" t="str">
        <f aca="false">IF(L93="","",IF(ABS(L93)&lt;=1.96*O93,"Yes","No"))</f>
        <v>Yes</v>
      </c>
      <c r="T93" s="54" t="n">
        <f aca="false">IF(D93="","",ROUND(SQRT(((D93+G93)*O93/100)^2+(J93*(D93+G93)*0.09175)^2),0))</f>
        <v>60</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4.76466928215883</v>
      </c>
      <c r="N94" s="36" t="n">
        <v>0.962884720344034</v>
      </c>
      <c r="O94" s="36" t="n">
        <f aca="false">SQRT(M94^2+N94^2)</f>
        <v>4.86098964749155</v>
      </c>
      <c r="P94" s="55" t="n">
        <f aca="false">IF(J94="","",MAX(0,J94-1.96*O94/100))</f>
        <v>0.571391269575832</v>
      </c>
      <c r="Q94" s="55" t="n">
        <f aca="false">IF(J94="","",MIN(1,J94+1.96*O94/100))</f>
        <v>0.761942063757501</v>
      </c>
      <c r="R94" s="32" t="str">
        <f aca="false">IF(L94="","",IF(ABS(L94)&lt;=O94,"Yes","No"))</f>
        <v/>
      </c>
      <c r="S94" s="32" t="str">
        <f aca="false">IF(L94="","",IF(ABS(L94)&lt;=1.96*O94,"Yes","No"))</f>
        <v/>
      </c>
      <c r="T94" s="54" t="n">
        <f aca="false">IF(D94="","",ROUND(SQRT(((D94+G94)*O94/100)^2+(J94*(D94+G94)*0.15591)^2),0))</f>
        <v>0</v>
      </c>
      <c r="U94" s="32" t="s">
        <v>748</v>
      </c>
    </row>
    <row r="95" customFormat="false" ht="15" hidden="false" customHeight="false" outlineLevel="0" collapsed="false">
      <c r="A95" s="32" t="s">
        <v>198</v>
      </c>
      <c r="B95" s="32" t="s">
        <v>200</v>
      </c>
      <c r="C95" s="32" t="s">
        <v>244</v>
      </c>
      <c r="D95" s="54" t="n">
        <v>888</v>
      </c>
      <c r="E95" s="54" t="n">
        <v>934</v>
      </c>
      <c r="F95" s="65" t="n">
        <f aca="false">IF(E95="","",D95-E95)</f>
        <v>-46</v>
      </c>
      <c r="G95" s="54" t="n">
        <v>435</v>
      </c>
      <c r="H95" s="54" t="n">
        <v>442</v>
      </c>
      <c r="I95" s="65" t="n">
        <f aca="false">IF(H95="","",G95-H95)</f>
        <v>-7</v>
      </c>
      <c r="J95" s="55" t="n">
        <f aca="false">IF(OR(D95="",D95+G95=0),"",D95/(D95+G95))</f>
        <v>0.671201814058957</v>
      </c>
      <c r="K95" s="55" t="n">
        <f aca="false">IF(E95="","",E95/(E95+H95))</f>
        <v>0.678779069767442</v>
      </c>
      <c r="L95" s="66" t="n">
        <f aca="false">IF(OR(K95="",J95=""),"",(J95-K95)*100)</f>
        <v>-0.757725570848489</v>
      </c>
      <c r="M95" s="36" t="n">
        <v>3.63966651833549</v>
      </c>
      <c r="N95" s="36" t="n">
        <v>0.962884720344034</v>
      </c>
      <c r="O95" s="36" t="n">
        <f aca="false">SQRT(M95^2+N95^2)</f>
        <v>3.76487972575013</v>
      </c>
      <c r="P95" s="55" t="n">
        <f aca="false">IF(J95="","",MAX(0,J95-1.96*O95/100))</f>
        <v>0.597410171434254</v>
      </c>
      <c r="Q95" s="55" t="n">
        <f aca="false">IF(J95="","",MIN(1,J95+1.96*O95/100))</f>
        <v>0.74499345668366</v>
      </c>
      <c r="R95" s="32" t="str">
        <f aca="false">IF(L95="","",IF(ABS(L95)&lt;=O95,"Yes","No"))</f>
        <v>Yes</v>
      </c>
      <c r="S95" s="32" t="str">
        <f aca="false">IF(L95="","",IF(ABS(L95)&lt;=1.96*O95,"Yes","No"))</f>
        <v>Yes</v>
      </c>
      <c r="T95" s="54" t="n">
        <f aca="false">IF(D95="","",ROUND(SQRT(((D95+G95)*O95/100)^2+(J95*(D95+G95)*0.08345)^2),0))</f>
        <v>89</v>
      </c>
      <c r="U95" s="32"/>
    </row>
    <row r="96" customFormat="false" ht="15" hidden="false" customHeight="false" outlineLevel="0" collapsed="false">
      <c r="A96" s="32" t="s">
        <v>198</v>
      </c>
      <c r="B96" s="32" t="s">
        <v>200</v>
      </c>
      <c r="C96" s="32" t="s">
        <v>245</v>
      </c>
      <c r="D96" s="54" t="n">
        <v>550</v>
      </c>
      <c r="E96" s="54" t="n">
        <v>529</v>
      </c>
      <c r="F96" s="65" t="n">
        <f aca="false">IF(E96="","",D96-E96)</f>
        <v>21</v>
      </c>
      <c r="G96" s="54" t="n">
        <v>117</v>
      </c>
      <c r="H96" s="54" t="n">
        <v>130</v>
      </c>
      <c r="I96" s="65" t="n">
        <f aca="false">IF(H96="","",G96-H96)</f>
        <v>-13</v>
      </c>
      <c r="J96" s="55" t="n">
        <f aca="false">IF(OR(D96="",D96+G96=0),"",D96/(D96+G96))</f>
        <v>0.824587706146927</v>
      </c>
      <c r="K96" s="55" t="n">
        <f aca="false">IF(E96="","",E96/(E96+H96))</f>
        <v>0.802731411229135</v>
      </c>
      <c r="L96" s="66" t="n">
        <f aca="false">IF(OR(K96="",J96=""),"",(J96-K96)*100)</f>
        <v>2.18562949177915</v>
      </c>
      <c r="M96" s="36" t="n">
        <v>4.76466928215883</v>
      </c>
      <c r="N96" s="36" t="n">
        <v>0.962884720344034</v>
      </c>
      <c r="O96" s="36" t="n">
        <f aca="false">SQRT(M96^2+N96^2)</f>
        <v>4.86098964749155</v>
      </c>
      <c r="P96" s="55" t="n">
        <f aca="false">IF(J96="","",MAX(0,J96-1.96*O96/100))</f>
        <v>0.729312309056092</v>
      </c>
      <c r="Q96" s="55" t="n">
        <f aca="false">IF(J96="","",MIN(1,J96+1.96*O96/100))</f>
        <v>0.919863103237761</v>
      </c>
      <c r="R96" s="32" t="str">
        <f aca="false">IF(L96="","",IF(ABS(L96)&lt;=O96,"Yes","No"))</f>
        <v>Yes</v>
      </c>
      <c r="S96" s="32" t="str">
        <f aca="false">IF(L96="","",IF(ABS(L96)&lt;=1.96*O96,"Yes","No"))</f>
        <v>Yes</v>
      </c>
      <c r="T96" s="54" t="n">
        <f aca="false">IF(D96="","",ROUND(SQRT(((D96+G96)*O96/100)^2+(J96*(D96+G96)*0.15591)^2),0))</f>
        <v>92</v>
      </c>
      <c r="U96" s="32"/>
    </row>
    <row r="97" customFormat="false" ht="15" hidden="false" customHeight="false" outlineLevel="0" collapsed="false">
      <c r="A97" s="32" t="s">
        <v>198</v>
      </c>
      <c r="B97" s="32" t="s">
        <v>200</v>
      </c>
      <c r="C97" s="32" t="s">
        <v>246</v>
      </c>
      <c r="D97" s="54" t="n">
        <v>466</v>
      </c>
      <c r="E97" s="54" t="n">
        <v>456</v>
      </c>
      <c r="F97" s="65" t="n">
        <f aca="false">IF(E97="","",D97-E97)</f>
        <v>10</v>
      </c>
      <c r="G97" s="54" t="n">
        <v>99</v>
      </c>
      <c r="H97" s="54" t="n">
        <v>140</v>
      </c>
      <c r="I97" s="65" t="n">
        <f aca="false">IF(H97="","",G97-H97)</f>
        <v>-41</v>
      </c>
      <c r="J97" s="55" t="n">
        <f aca="false">IF(OR(D97="",D97+G97=0),"",D97/(D97+G97))</f>
        <v>0.824778761061947</v>
      </c>
      <c r="K97" s="55" t="n">
        <f aca="false">IF(E97="","",E97/(E97+H97))</f>
        <v>0.76510067114094</v>
      </c>
      <c r="L97" s="66" t="n">
        <f aca="false">IF(OR(K97="",J97=""),"",(J97-K97)*100)</f>
        <v>5.96780899210073</v>
      </c>
      <c r="M97" s="36" t="n">
        <v>4.76466928215883</v>
      </c>
      <c r="N97" s="36" t="n">
        <v>0.962884720344034</v>
      </c>
      <c r="O97" s="36" t="n">
        <f aca="false">SQRT(M97^2+N97^2)</f>
        <v>4.86098964749155</v>
      </c>
      <c r="P97" s="55" t="n">
        <f aca="false">IF(J97="","",MAX(0,J97-1.96*O97/100))</f>
        <v>0.729503363971113</v>
      </c>
      <c r="Q97" s="55" t="n">
        <f aca="false">IF(J97="","",MIN(1,J97+1.96*O97/100))</f>
        <v>0.920054158152781</v>
      </c>
      <c r="R97" s="32" t="str">
        <f aca="false">IF(L97="","",IF(ABS(L97)&lt;=O97,"Yes","No"))</f>
        <v>No</v>
      </c>
      <c r="S97" s="32" t="str">
        <f aca="false">IF(L97="","",IF(ABS(L97)&lt;=1.96*O97,"Yes","No"))</f>
        <v>Yes</v>
      </c>
      <c r="T97" s="54" t="n">
        <f aca="false">IF(D97="","",ROUND(SQRT(((D97+G97)*O97/100)^2+(J97*(D97+G97)*0.15591)^2),0))</f>
        <v>78</v>
      </c>
      <c r="U97" s="32"/>
    </row>
    <row r="98" customFormat="false" ht="15" hidden="false" customHeight="false" outlineLevel="0" collapsed="false">
      <c r="A98" s="32" t="s">
        <v>198</v>
      </c>
      <c r="B98" s="32" t="s">
        <v>200</v>
      </c>
      <c r="C98" s="32" t="s">
        <v>247</v>
      </c>
      <c r="D98" s="54" t="n">
        <v>621</v>
      </c>
      <c r="E98" s="54" t="n">
        <v>533</v>
      </c>
      <c r="F98" s="65" t="n">
        <f aca="false">IF(E98="","",D98-E98)</f>
        <v>88</v>
      </c>
      <c r="G98" s="54" t="n">
        <v>135</v>
      </c>
      <c r="H98" s="54" t="n">
        <v>162</v>
      </c>
      <c r="I98" s="65" t="n">
        <f aca="false">IF(H98="","",G98-H98)</f>
        <v>-27</v>
      </c>
      <c r="J98" s="55" t="n">
        <f aca="false">IF(OR(D98="",D98+G98=0),"",D98/(D98+G98))</f>
        <v>0.821428571428571</v>
      </c>
      <c r="K98" s="55" t="n">
        <f aca="false">IF(E98="","",E98/(E98+H98))</f>
        <v>0.766906474820144</v>
      </c>
      <c r="L98" s="66" t="n">
        <f aca="false">IF(OR(K98="",J98=""),"",(J98-K98)*100)</f>
        <v>5.45220966084276</v>
      </c>
      <c r="M98" s="36" t="n">
        <v>3.72126353225682</v>
      </c>
      <c r="N98" s="36" t="n">
        <v>0.962884720344034</v>
      </c>
      <c r="O98" s="36" t="n">
        <f aca="false">SQRT(M98^2+N98^2)</f>
        <v>3.84381961870956</v>
      </c>
      <c r="P98" s="55" t="n">
        <f aca="false">IF(J98="","",MAX(0,J98-1.96*O98/100))</f>
        <v>0.746089706901864</v>
      </c>
      <c r="Q98" s="55" t="n">
        <f aca="false">IF(J98="","",MIN(1,J98+1.96*O98/100))</f>
        <v>0.896767435955279</v>
      </c>
      <c r="R98" s="32" t="str">
        <f aca="false">IF(L98="","",IF(ABS(L98)&lt;=O98,"Yes","No"))</f>
        <v>No</v>
      </c>
      <c r="S98" s="32" t="str">
        <f aca="false">IF(L98="","",IF(ABS(L98)&lt;=1.96*O98,"Yes","No"))</f>
        <v>Yes</v>
      </c>
      <c r="T98" s="54" t="n">
        <f aca="false">IF(D98="","",ROUND(SQRT(((D98+G98)*O98/100)^2+(J98*(D98+G98)*0.09175)^2),0))</f>
        <v>64</v>
      </c>
      <c r="U98" s="32"/>
    </row>
    <row r="99" customFormat="false" ht="15" hidden="false" customHeight="false" outlineLevel="0" collapsed="false">
      <c r="A99" s="32" t="s">
        <v>198</v>
      </c>
      <c r="B99" s="32" t="s">
        <v>200</v>
      </c>
      <c r="C99" s="32" t="s">
        <v>248</v>
      </c>
      <c r="D99" s="54" t="n">
        <v>337</v>
      </c>
      <c r="E99" s="54" t="n">
        <v>320</v>
      </c>
      <c r="F99" s="65" t="n">
        <f aca="false">IF(E99="","",D99-E99)</f>
        <v>17</v>
      </c>
      <c r="G99" s="54" t="n">
        <v>90</v>
      </c>
      <c r="H99" s="54" t="n">
        <v>98</v>
      </c>
      <c r="I99" s="65" t="n">
        <f aca="false">IF(H99="","",G99-H99)</f>
        <v>-8</v>
      </c>
      <c r="J99" s="55" t="n">
        <f aca="false">IF(OR(D99="",D99+G99=0),"",D99/(D99+G99))</f>
        <v>0.789227166276347</v>
      </c>
      <c r="K99" s="55" t="n">
        <f aca="false">IF(E99="","",E99/(E99+H99))</f>
        <v>0.76555023923445</v>
      </c>
      <c r="L99" s="66" t="n">
        <f aca="false">IF(OR(K99="",J99=""),"",(J99-K99)*100)</f>
        <v>2.36769270418968</v>
      </c>
      <c r="M99" s="36" t="n">
        <v>4.76466928215883</v>
      </c>
      <c r="N99" s="36" t="n">
        <v>0.962884720344034</v>
      </c>
      <c r="O99" s="36" t="n">
        <f aca="false">SQRT(M99^2+N99^2)</f>
        <v>4.86098964749155</v>
      </c>
      <c r="P99" s="55" t="n">
        <f aca="false">IF(J99="","",MAX(0,J99-1.96*O99/100))</f>
        <v>0.693951769185512</v>
      </c>
      <c r="Q99" s="55" t="n">
        <f aca="false">IF(J99="","",MIN(1,J99+1.96*O99/100))</f>
        <v>0.884502563367181</v>
      </c>
      <c r="R99" s="32" t="str">
        <f aca="false">IF(L99="","",IF(ABS(L99)&lt;=O99,"Yes","No"))</f>
        <v>Yes</v>
      </c>
      <c r="S99" s="32" t="str">
        <f aca="false">IF(L99="","",IF(ABS(L99)&lt;=1.96*O99,"Yes","No"))</f>
        <v>Yes</v>
      </c>
      <c r="T99" s="54" t="n">
        <f aca="false">IF(D99="","",ROUND(SQRT(((D99+G99)*O99/100)^2+(J99*(D99+G99)*0.15591)^2),0))</f>
        <v>56</v>
      </c>
      <c r="U99" s="32"/>
    </row>
    <row r="100" customFormat="false" ht="15" hidden="false" customHeight="false" outlineLevel="0" collapsed="false">
      <c r="A100" s="32" t="s">
        <v>198</v>
      </c>
      <c r="B100" s="32" t="s">
        <v>200</v>
      </c>
      <c r="C100" s="32" t="s">
        <v>249</v>
      </c>
      <c r="D100" s="54" t="n">
        <v>432</v>
      </c>
      <c r="E100" s="54" t="n">
        <v>435</v>
      </c>
      <c r="F100" s="65" t="n">
        <f aca="false">IF(E100="","",D100-E100)</f>
        <v>-3</v>
      </c>
      <c r="G100" s="54" t="n">
        <v>98</v>
      </c>
      <c r="H100" s="54" t="n">
        <v>105</v>
      </c>
      <c r="I100" s="65" t="n">
        <f aca="false">IF(H100="","",G100-H100)</f>
        <v>-7</v>
      </c>
      <c r="J100" s="55" t="n">
        <f aca="false">IF(OR(D100="",D100+G100=0),"",D100/(D100+G100))</f>
        <v>0.815094339622642</v>
      </c>
      <c r="K100" s="55" t="n">
        <f aca="false">IF(E100="","",E100/(E100+H100))</f>
        <v>0.805555555555556</v>
      </c>
      <c r="L100" s="66" t="n">
        <f aca="false">IF(OR(K100="",J100=""),"",(J100-K100)*100)</f>
        <v>0.953878406708597</v>
      </c>
      <c r="M100" s="36" t="n">
        <v>4.76466928215883</v>
      </c>
      <c r="N100" s="36" t="n">
        <v>0.962884720344034</v>
      </c>
      <c r="O100" s="36" t="n">
        <f aca="false">SQRT(M100^2+N100^2)</f>
        <v>4.86098964749155</v>
      </c>
      <c r="P100" s="55" t="n">
        <f aca="false">IF(J100="","",MAX(0,J100-1.96*O100/100))</f>
        <v>0.719818942531807</v>
      </c>
      <c r="Q100" s="55" t="n">
        <f aca="false">IF(J100="","",MIN(1,J100+1.96*O100/100))</f>
        <v>0.910369736713476</v>
      </c>
      <c r="R100" s="32" t="str">
        <f aca="false">IF(L100="","",IF(ABS(L100)&lt;=O100,"Yes","No"))</f>
        <v>Yes</v>
      </c>
      <c r="S100" s="32" t="str">
        <f aca="false">IF(L100="","",IF(ABS(L100)&lt;=1.96*O100,"Yes","No"))</f>
        <v>Yes</v>
      </c>
      <c r="T100" s="54" t="n">
        <f aca="false">IF(D100="","",ROUND(SQRT(((D100+G100)*O100/100)^2+(J100*(D100+G100)*0.15591)^2),0))</f>
        <v>72</v>
      </c>
      <c r="U100" s="32"/>
    </row>
    <row r="101" customFormat="false" ht="15" hidden="false" customHeight="false" outlineLevel="0" collapsed="false">
      <c r="A101" s="32" t="s">
        <v>198</v>
      </c>
      <c r="B101" s="32" t="s">
        <v>200</v>
      </c>
      <c r="C101" s="32" t="s">
        <v>250</v>
      </c>
      <c r="D101" s="54" t="n">
        <v>243</v>
      </c>
      <c r="E101" s="54" t="n">
        <v>253</v>
      </c>
      <c r="F101" s="65" t="n">
        <f aca="false">IF(E101="","",D101-E101)</f>
        <v>-10</v>
      </c>
      <c r="G101" s="54" t="n">
        <v>52</v>
      </c>
      <c r="H101" s="54" t="n">
        <v>77</v>
      </c>
      <c r="I101" s="65" t="n">
        <f aca="false">IF(H101="","",G101-H101)</f>
        <v>-25</v>
      </c>
      <c r="J101" s="55" t="n">
        <f aca="false">IF(OR(D101="",D101+G101=0),"",D101/(D101+G101))</f>
        <v>0.823728813559322</v>
      </c>
      <c r="K101" s="55" t="n">
        <f aca="false">IF(E101="","",E101/(E101+H101))</f>
        <v>0.766666666666667</v>
      </c>
      <c r="L101" s="66" t="n">
        <f aca="false">IF(OR(K101="",J101=""),"",(J101-K101)*100)</f>
        <v>5.70621468926553</v>
      </c>
      <c r="M101" s="36" t="n">
        <v>4.76466928215883</v>
      </c>
      <c r="N101" s="36" t="n">
        <v>0.962884720344034</v>
      </c>
      <c r="O101" s="36" t="n">
        <f aca="false">SQRT(M101^2+N101^2)</f>
        <v>4.86098964749155</v>
      </c>
      <c r="P101" s="55" t="n">
        <f aca="false">IF(J101="","",MAX(0,J101-1.96*O101/100))</f>
        <v>0.728453416468488</v>
      </c>
      <c r="Q101" s="55" t="n">
        <f aca="false">IF(J101="","",MIN(1,J101+1.96*O101/100))</f>
        <v>0.919004210650156</v>
      </c>
      <c r="R101" s="32" t="str">
        <f aca="false">IF(L101="","",IF(ABS(L101)&lt;=O101,"Yes","No"))</f>
        <v>No</v>
      </c>
      <c r="S101" s="32" t="str">
        <f aca="false">IF(L101="","",IF(ABS(L101)&lt;=1.96*O101,"Yes","No"))</f>
        <v>Yes</v>
      </c>
      <c r="T101" s="54" t="n">
        <f aca="false">IF(D101="","",ROUND(SQRT(((D101+G101)*O101/100)^2+(J101*(D101+G101)*0.15591)^2),0))</f>
        <v>41</v>
      </c>
      <c r="U101" s="32"/>
    </row>
    <row r="102" customFormat="false" ht="15" hidden="false" customHeight="false" outlineLevel="0" collapsed="false">
      <c r="A102" s="32" t="s">
        <v>198</v>
      </c>
      <c r="B102" s="32" t="s">
        <v>200</v>
      </c>
      <c r="C102" s="32" t="s">
        <v>251</v>
      </c>
      <c r="D102" s="54" t="n">
        <v>425</v>
      </c>
      <c r="E102" s="54" t="n">
        <v>402</v>
      </c>
      <c r="F102" s="65" t="n">
        <f aca="false">IF(E102="","",D102-E102)</f>
        <v>23</v>
      </c>
      <c r="G102" s="54" t="n">
        <v>143</v>
      </c>
      <c r="H102" s="54" t="n">
        <v>152</v>
      </c>
      <c r="I102" s="65" t="n">
        <f aca="false">IF(H102="","",G102-H102)</f>
        <v>-9</v>
      </c>
      <c r="J102" s="55" t="n">
        <f aca="false">IF(OR(D102="",D102+G102=0),"",D102/(D102+G102))</f>
        <v>0.748239436619718</v>
      </c>
      <c r="K102" s="55" t="n">
        <f aca="false">IF(E102="","",E102/(E102+H102))</f>
        <v>0.725631768953069</v>
      </c>
      <c r="L102" s="66" t="n">
        <f aca="false">IF(OR(K102="",J102=""),"",(J102-K102)*100)</f>
        <v>2.26076676666497</v>
      </c>
      <c r="M102" s="36" t="n">
        <v>4.76466928215883</v>
      </c>
      <c r="N102" s="36" t="n">
        <v>0.962884720344034</v>
      </c>
      <c r="O102" s="36" t="n">
        <f aca="false">SQRT(M102^2+N102^2)</f>
        <v>4.86098964749155</v>
      </c>
      <c r="P102" s="55" t="n">
        <f aca="false">IF(J102="","",MAX(0,J102-1.96*O102/100))</f>
        <v>0.652964039528884</v>
      </c>
      <c r="Q102" s="55" t="n">
        <f aca="false">IF(J102="","",MIN(1,J102+1.96*O102/100))</f>
        <v>0.843514833710553</v>
      </c>
      <c r="R102" s="32" t="str">
        <f aca="false">IF(L102="","",IF(ABS(L102)&lt;=O102,"Yes","No"))</f>
        <v>Yes</v>
      </c>
      <c r="S102" s="32" t="str">
        <f aca="false">IF(L102="","",IF(ABS(L102)&lt;=1.96*O102,"Yes","No"))</f>
        <v>Yes</v>
      </c>
      <c r="T102" s="54" t="n">
        <f aca="false">IF(D102="","",ROUND(SQRT(((D102+G102)*O102/100)^2+(J102*(D102+G102)*0.15591)^2),0))</f>
        <v>72</v>
      </c>
      <c r="U102" s="32"/>
    </row>
    <row r="103" customFormat="false" ht="15" hidden="false" customHeight="false" outlineLevel="0" collapsed="false">
      <c r="A103" s="32" t="s">
        <v>198</v>
      </c>
      <c r="B103" s="32" t="s">
        <v>200</v>
      </c>
      <c r="C103" s="32" t="s">
        <v>252</v>
      </c>
      <c r="D103" s="54" t="n">
        <v>608</v>
      </c>
      <c r="E103" s="54" t="n">
        <v>631</v>
      </c>
      <c r="F103" s="65" t="n">
        <f aca="false">IF(E103="","",D103-E103)</f>
        <v>-23</v>
      </c>
      <c r="G103" s="54" t="n">
        <v>131</v>
      </c>
      <c r="H103" s="54" t="n">
        <v>181</v>
      </c>
      <c r="I103" s="65" t="n">
        <f aca="false">IF(H103="","",G103-H103)</f>
        <v>-50</v>
      </c>
      <c r="J103" s="55" t="n">
        <f aca="false">IF(OR(D103="",D103+G103=0),"",D103/(D103+G103))</f>
        <v>0.822733423545332</v>
      </c>
      <c r="K103" s="55" t="n">
        <f aca="false">IF(E103="","",E103/(E103+H103))</f>
        <v>0.777093596059113</v>
      </c>
      <c r="L103" s="66" t="n">
        <f aca="false">IF(OR(K103="",J103=""),"",(J103-K103)*100)</f>
        <v>4.56398274862182</v>
      </c>
      <c r="M103" s="36" t="n">
        <v>4.76466928215883</v>
      </c>
      <c r="N103" s="36" t="n">
        <v>0.962884720344034</v>
      </c>
      <c r="O103" s="36" t="n">
        <f aca="false">SQRT(M103^2+N103^2)</f>
        <v>4.86098964749155</v>
      </c>
      <c r="P103" s="55" t="n">
        <f aca="false">IF(J103="","",MAX(0,J103-1.96*O103/100))</f>
        <v>0.727458026454497</v>
      </c>
      <c r="Q103" s="55" t="n">
        <f aca="false">IF(J103="","",MIN(1,J103+1.96*O103/100))</f>
        <v>0.918008820636166</v>
      </c>
      <c r="R103" s="32" t="str">
        <f aca="false">IF(L103="","",IF(ABS(L103)&lt;=O103,"Yes","No"))</f>
        <v>Yes</v>
      </c>
      <c r="S103" s="32" t="str">
        <f aca="false">IF(L103="","",IF(ABS(L103)&lt;=1.96*O103,"Yes","No"))</f>
        <v>Yes</v>
      </c>
      <c r="T103" s="54" t="n">
        <f aca="false">IF(D103="","",ROUND(SQRT(((D103+G103)*O103/100)^2+(J103*(D103+G103)*0.15591)^2),0))</f>
        <v>101</v>
      </c>
      <c r="U103" s="32"/>
    </row>
    <row r="104" customFormat="false" ht="15" hidden="false" customHeight="false" outlineLevel="0" collapsed="false">
      <c r="A104" s="32" t="s">
        <v>198</v>
      </c>
      <c r="B104" s="32" t="s">
        <v>200</v>
      </c>
      <c r="C104" s="32" t="s">
        <v>253</v>
      </c>
      <c r="D104" s="54" t="n">
        <v>253</v>
      </c>
      <c r="E104" s="54" t="n">
        <v>226</v>
      </c>
      <c r="F104" s="65" t="n">
        <f aca="false">IF(E104="","",D104-E104)</f>
        <v>27</v>
      </c>
      <c r="G104" s="54" t="n">
        <v>51</v>
      </c>
      <c r="H104" s="54" t="n">
        <v>80</v>
      </c>
      <c r="I104" s="65" t="n">
        <f aca="false">IF(H104="","",G104-H104)</f>
        <v>-29</v>
      </c>
      <c r="J104" s="55" t="n">
        <f aca="false">IF(OR(D104="",D104+G104=0),"",D104/(D104+G104))</f>
        <v>0.832236842105263</v>
      </c>
      <c r="K104" s="55" t="n">
        <f aca="false">IF(E104="","",E104/(E104+H104))</f>
        <v>0.738562091503268</v>
      </c>
      <c r="L104" s="66" t="n">
        <f aca="false">IF(OR(K104="",J104=""),"",(J104-K104)*100)</f>
        <v>9.36747506019952</v>
      </c>
      <c r="M104" s="36" t="n">
        <v>4.76466928215883</v>
      </c>
      <c r="N104" s="36" t="n">
        <v>0.962884720344034</v>
      </c>
      <c r="O104" s="36" t="n">
        <f aca="false">SQRT(M104^2+N104^2)</f>
        <v>4.86098964749155</v>
      </c>
      <c r="P104" s="55" t="n">
        <f aca="false">IF(J104="","",MAX(0,J104-1.96*O104/100))</f>
        <v>0.736961445014429</v>
      </c>
      <c r="Q104" s="55" t="n">
        <f aca="false">IF(J104="","",MIN(1,J104+1.96*O104/100))</f>
        <v>0.927512239196098</v>
      </c>
      <c r="R104" s="32" t="str">
        <f aca="false">IF(L104="","",IF(ABS(L104)&lt;=O104,"Yes","No"))</f>
        <v>No</v>
      </c>
      <c r="S104" s="32" t="str">
        <f aca="false">IF(L104="","",IF(ABS(L104)&lt;=1.96*O104,"Yes","No"))</f>
        <v>Yes</v>
      </c>
      <c r="T104" s="54" t="n">
        <f aca="false">IF(D104="","",ROUND(SQRT(((D104+G104)*O104/100)^2+(J104*(D104+G104)*0.15591)^2),0))</f>
        <v>42</v>
      </c>
      <c r="U104" s="32"/>
    </row>
    <row r="105" customFormat="false" ht="15" hidden="false" customHeight="false" outlineLevel="0" collapsed="false">
      <c r="A105" s="32" t="s">
        <v>198</v>
      </c>
      <c r="B105" s="32" t="s">
        <v>200</v>
      </c>
      <c r="C105" s="32" t="s">
        <v>254</v>
      </c>
      <c r="D105" s="54" t="n">
        <v>337</v>
      </c>
      <c r="E105" s="54" t="n">
        <v>295</v>
      </c>
      <c r="F105" s="65" t="n">
        <f aca="false">IF(E105="","",D105-E105)</f>
        <v>42</v>
      </c>
      <c r="G105" s="54" t="n">
        <v>72</v>
      </c>
      <c r="H105" s="54" t="n">
        <v>80</v>
      </c>
      <c r="I105" s="65" t="n">
        <f aca="false">IF(H105="","",G105-H105)</f>
        <v>-8</v>
      </c>
      <c r="J105" s="55" t="n">
        <f aca="false">IF(OR(D105="",D105+G105=0),"",D105/(D105+G105))</f>
        <v>0.823960880195599</v>
      </c>
      <c r="K105" s="55" t="n">
        <f aca="false">IF(E105="","",E105/(E105+H105))</f>
        <v>0.786666666666667</v>
      </c>
      <c r="L105" s="66" t="n">
        <f aca="false">IF(OR(K105="",J105=""),"",(J105-K105)*100)</f>
        <v>3.72942135289324</v>
      </c>
      <c r="M105" s="36" t="n">
        <v>4.76466928215883</v>
      </c>
      <c r="N105" s="36" t="n">
        <v>0.962884720344034</v>
      </c>
      <c r="O105" s="36" t="n">
        <f aca="false">SQRT(M105^2+N105^2)</f>
        <v>4.86098964749155</v>
      </c>
      <c r="P105" s="55" t="n">
        <f aca="false">IF(J105="","",MAX(0,J105-1.96*O105/100))</f>
        <v>0.728685483104765</v>
      </c>
      <c r="Q105" s="55" t="n">
        <f aca="false">IF(J105="","",MIN(1,J105+1.96*O105/100))</f>
        <v>0.919236277286433</v>
      </c>
      <c r="R105" s="32" t="str">
        <f aca="false">IF(L105="","",IF(ABS(L105)&lt;=O105,"Yes","No"))</f>
        <v>Yes</v>
      </c>
      <c r="S105" s="32" t="str">
        <f aca="false">IF(L105="","",IF(ABS(L105)&lt;=1.96*O105,"Yes","No"))</f>
        <v>Yes</v>
      </c>
      <c r="T105" s="54" t="n">
        <f aca="false">IF(D105="","",ROUND(SQRT(((D105+G105)*O105/100)^2+(J105*(D105+G105)*0.15591)^2),0))</f>
        <v>56</v>
      </c>
      <c r="U105" s="32"/>
    </row>
    <row r="106" customFormat="false" ht="15" hidden="false" customHeight="false" outlineLevel="0" collapsed="false">
      <c r="A106" s="32" t="s">
        <v>198</v>
      </c>
      <c r="B106" s="32" t="s">
        <v>200</v>
      </c>
      <c r="C106" s="32" t="s">
        <v>255</v>
      </c>
      <c r="D106" s="54" t="n">
        <v>509</v>
      </c>
      <c r="E106" s="54" t="n">
        <v>483</v>
      </c>
      <c r="F106" s="65" t="n">
        <f aca="false">IF(E106="","",D106-E106)</f>
        <v>26</v>
      </c>
      <c r="G106" s="54" t="n">
        <v>102</v>
      </c>
      <c r="H106" s="54" t="n">
        <v>138</v>
      </c>
      <c r="I106" s="65" t="n">
        <f aca="false">IF(H106="","",G106-H106)</f>
        <v>-36</v>
      </c>
      <c r="J106" s="55" t="n">
        <f aca="false">IF(OR(D106="",D106+G106=0),"",D106/(D106+G106))</f>
        <v>0.833060556464812</v>
      </c>
      <c r="K106" s="55" t="n">
        <f aca="false">IF(E106="","",E106/(E106+H106))</f>
        <v>0.777777777777778</v>
      </c>
      <c r="L106" s="66" t="n">
        <f aca="false">IF(OR(K106="",J106=""),"",(J106-K106)*100)</f>
        <v>5.5282778687034</v>
      </c>
      <c r="M106" s="36" t="n">
        <v>4.76466928215883</v>
      </c>
      <c r="N106" s="36" t="n">
        <v>0.962884720344034</v>
      </c>
      <c r="O106" s="36" t="n">
        <f aca="false">SQRT(M106^2+N106^2)</f>
        <v>4.86098964749155</v>
      </c>
      <c r="P106" s="55" t="n">
        <f aca="false">IF(J106="","",MAX(0,J106-1.96*O106/100))</f>
        <v>0.737785159373978</v>
      </c>
      <c r="Q106" s="55" t="n">
        <f aca="false">IF(J106="","",MIN(1,J106+1.96*O106/100))</f>
        <v>0.928335953555646</v>
      </c>
      <c r="R106" s="32" t="str">
        <f aca="false">IF(L106="","",IF(ABS(L106)&lt;=O106,"Yes","No"))</f>
        <v>No</v>
      </c>
      <c r="S106" s="32" t="str">
        <f aca="false">IF(L106="","",IF(ABS(L106)&lt;=1.96*O106,"Yes","No"))</f>
        <v>Yes</v>
      </c>
      <c r="T106" s="54" t="n">
        <f aca="false">IF(D106="","",ROUND(SQRT(((D106+G106)*O106/100)^2+(J106*(D106+G106)*0.15591)^2),0))</f>
        <v>85</v>
      </c>
      <c r="U106" s="32"/>
    </row>
    <row r="107" customFormat="false" ht="15" hidden="false" customHeight="false" outlineLevel="0" collapsed="false">
      <c r="A107" s="32" t="s">
        <v>198</v>
      </c>
      <c r="B107" s="32" t="s">
        <v>200</v>
      </c>
      <c r="C107" s="32" t="s">
        <v>256</v>
      </c>
      <c r="D107" s="54" t="n">
        <v>630</v>
      </c>
      <c r="E107" s="54" t="n">
        <v>572</v>
      </c>
      <c r="F107" s="65" t="n">
        <f aca="false">IF(E107="","",D107-E107)</f>
        <v>58</v>
      </c>
      <c r="G107" s="54" t="n">
        <v>220</v>
      </c>
      <c r="H107" s="54" t="n">
        <v>242</v>
      </c>
      <c r="I107" s="65" t="n">
        <f aca="false">IF(H107="","",G107-H107)</f>
        <v>-22</v>
      </c>
      <c r="J107" s="55" t="n">
        <f aca="false">IF(OR(D107="",D107+G107=0),"",D107/(D107+G107))</f>
        <v>0.741176470588235</v>
      </c>
      <c r="K107" s="55" t="n">
        <f aca="false">IF(E107="","",E107/(E107+H107))</f>
        <v>0.702702702702703</v>
      </c>
      <c r="L107" s="66" t="n">
        <f aca="false">IF(OR(K107="",J107=""),"",(J107-K107)*100)</f>
        <v>3.84737678855326</v>
      </c>
      <c r="M107" s="36" t="n">
        <v>3.72126353225682</v>
      </c>
      <c r="N107" s="36" t="n">
        <v>0.962884720344034</v>
      </c>
      <c r="O107" s="36" t="n">
        <f aca="false">SQRT(M107^2+N107^2)</f>
        <v>3.84381961870956</v>
      </c>
      <c r="P107" s="55" t="n">
        <f aca="false">IF(J107="","",MAX(0,J107-1.96*O107/100))</f>
        <v>0.665837606061528</v>
      </c>
      <c r="Q107" s="55" t="n">
        <f aca="false">IF(J107="","",MIN(1,J107+1.96*O107/100))</f>
        <v>0.816515335114943</v>
      </c>
      <c r="R107" s="32" t="str">
        <f aca="false">IF(L107="","",IF(ABS(L107)&lt;=O107,"Yes","No"))</f>
        <v>No</v>
      </c>
      <c r="S107" s="32" t="str">
        <f aca="false">IF(L107="","",IF(ABS(L107)&lt;=1.96*O107,"Yes","No"))</f>
        <v>Yes</v>
      </c>
      <c r="T107" s="54" t="n">
        <f aca="false">IF(D107="","",ROUND(SQRT(((D107+G107)*O107/100)^2+(J107*(D107+G107)*0.09175)^2),0))</f>
        <v>66</v>
      </c>
      <c r="U107" s="32"/>
    </row>
    <row r="108" customFormat="false" ht="15" hidden="false" customHeight="false" outlineLevel="0" collapsed="false">
      <c r="A108" s="32" t="s">
        <v>198</v>
      </c>
      <c r="B108" s="32" t="s">
        <v>200</v>
      </c>
      <c r="C108" s="32" t="s">
        <v>257</v>
      </c>
      <c r="D108" s="54" t="n">
        <v>290</v>
      </c>
      <c r="E108" s="54" t="n">
        <v>266</v>
      </c>
      <c r="F108" s="65" t="n">
        <f aca="false">IF(E108="","",D108-E108)</f>
        <v>24</v>
      </c>
      <c r="G108" s="54" t="n">
        <v>83</v>
      </c>
      <c r="H108" s="54" t="n">
        <v>86</v>
      </c>
      <c r="I108" s="65" t="n">
        <f aca="false">IF(H108="","",G108-H108)</f>
        <v>-3</v>
      </c>
      <c r="J108" s="55" t="n">
        <f aca="false">IF(OR(D108="",D108+G108=0),"",D108/(D108+G108))</f>
        <v>0.777479892761394</v>
      </c>
      <c r="K108" s="55" t="n">
        <f aca="false">IF(E108="","",E108/(E108+H108))</f>
        <v>0.755681818181818</v>
      </c>
      <c r="L108" s="66" t="n">
        <f aca="false">IF(OR(K108="",J108=""),"",(J108-K108)*100)</f>
        <v>2.17980745795758</v>
      </c>
      <c r="M108" s="36" t="n">
        <v>4.76466928215883</v>
      </c>
      <c r="N108" s="36" t="n">
        <v>0.962884720344034</v>
      </c>
      <c r="O108" s="36" t="n">
        <f aca="false">SQRT(M108^2+N108^2)</f>
        <v>4.86098964749155</v>
      </c>
      <c r="P108" s="55" t="n">
        <f aca="false">IF(J108="","",MAX(0,J108-1.96*O108/100))</f>
        <v>0.68220449567056</v>
      </c>
      <c r="Q108" s="55" t="n">
        <f aca="false">IF(J108="","",MIN(1,J108+1.96*O108/100))</f>
        <v>0.872755289852228</v>
      </c>
      <c r="R108" s="32" t="str">
        <f aca="false">IF(L108="","",IF(ABS(L108)&lt;=O108,"Yes","No"))</f>
        <v>Yes</v>
      </c>
      <c r="S108" s="32" t="str">
        <f aca="false">IF(L108="","",IF(ABS(L108)&lt;=1.96*O108,"Yes","No"))</f>
        <v>Yes</v>
      </c>
      <c r="T108" s="54" t="n">
        <f aca="false">IF(D108="","",ROUND(SQRT(((D108+G108)*O108/100)^2+(J108*(D108+G108)*0.15591)^2),0))</f>
        <v>49</v>
      </c>
      <c r="U108" s="32"/>
    </row>
    <row r="109" customFormat="false" ht="15" hidden="false" customHeight="false" outlineLevel="0" collapsed="false">
      <c r="A109" s="32" t="s">
        <v>198</v>
      </c>
      <c r="B109" s="32" t="s">
        <v>200</v>
      </c>
      <c r="C109" s="32" t="s">
        <v>258</v>
      </c>
      <c r="D109" s="54" t="n">
        <v>396</v>
      </c>
      <c r="E109" s="54" t="n">
        <v>384</v>
      </c>
      <c r="F109" s="65" t="n">
        <f aca="false">IF(E109="","",D109-E109)</f>
        <v>12</v>
      </c>
      <c r="G109" s="54" t="n">
        <v>94</v>
      </c>
      <c r="H109" s="54" t="n">
        <v>113</v>
      </c>
      <c r="I109" s="65" t="n">
        <f aca="false">IF(H109="","",G109-H109)</f>
        <v>-19</v>
      </c>
      <c r="J109" s="55" t="n">
        <f aca="false">IF(OR(D109="",D109+G109=0),"",D109/(D109+G109))</f>
        <v>0.808163265306123</v>
      </c>
      <c r="K109" s="55" t="n">
        <f aca="false">IF(E109="","",E109/(E109+H109))</f>
        <v>0.772635814889336</v>
      </c>
      <c r="L109" s="66" t="n">
        <f aca="false">IF(OR(K109="",J109=""),"",(J109-K109)*100)</f>
        <v>3.55274504167865</v>
      </c>
      <c r="M109" s="36" t="n">
        <v>4.76466928215883</v>
      </c>
      <c r="N109" s="36" t="n">
        <v>0.962884720344034</v>
      </c>
      <c r="O109" s="36" t="n">
        <f aca="false">SQRT(M109^2+N109^2)</f>
        <v>4.86098964749155</v>
      </c>
      <c r="P109" s="55" t="n">
        <f aca="false">IF(J109="","",MAX(0,J109-1.96*O109/100))</f>
        <v>0.712887868215288</v>
      </c>
      <c r="Q109" s="55" t="n">
        <f aca="false">IF(J109="","",MIN(1,J109+1.96*O109/100))</f>
        <v>0.903438662396957</v>
      </c>
      <c r="R109" s="32" t="str">
        <f aca="false">IF(L109="","",IF(ABS(L109)&lt;=O109,"Yes","No"))</f>
        <v>Yes</v>
      </c>
      <c r="S109" s="32" t="str">
        <f aca="false">IF(L109="","",IF(ABS(L109)&lt;=1.96*O109,"Yes","No"))</f>
        <v>Yes</v>
      </c>
      <c r="T109" s="54" t="n">
        <f aca="false">IF(D109="","",ROUND(SQRT(((D109+G109)*O109/100)^2+(J109*(D109+G109)*0.15591)^2),0))</f>
        <v>66</v>
      </c>
      <c r="U109" s="32"/>
    </row>
    <row r="110" customFormat="false" ht="15" hidden="false" customHeight="false" outlineLevel="0" collapsed="false">
      <c r="A110" s="32" t="s">
        <v>198</v>
      </c>
      <c r="B110" s="32" t="s">
        <v>200</v>
      </c>
      <c r="C110" s="32" t="s">
        <v>259</v>
      </c>
      <c r="D110" s="54" t="n">
        <v>474</v>
      </c>
      <c r="E110" s="54" t="n">
        <v>436</v>
      </c>
      <c r="F110" s="65" t="n">
        <f aca="false">IF(E110="","",D110-E110)</f>
        <v>38</v>
      </c>
      <c r="G110" s="54" t="n">
        <v>239</v>
      </c>
      <c r="H110" s="54" t="n">
        <v>274</v>
      </c>
      <c r="I110" s="65" t="n">
        <f aca="false">IF(H110="","",G110-H110)</f>
        <v>-35</v>
      </c>
      <c r="J110" s="55" t="n">
        <f aca="false">IF(OR(D110="",D110+G110=0),"",D110/(D110+G110))</f>
        <v>0.664796633941094</v>
      </c>
      <c r="K110" s="55" t="n">
        <f aca="false">IF(E110="","",E110/(E110+H110))</f>
        <v>0.614084507042254</v>
      </c>
      <c r="L110" s="66" t="n">
        <f aca="false">IF(OR(K110="",J110=""),"",(J110-K110)*100)</f>
        <v>5.07121268988405</v>
      </c>
      <c r="M110" s="36" t="n">
        <v>4.76466928215883</v>
      </c>
      <c r="N110" s="36" t="n">
        <v>0.962884720344034</v>
      </c>
      <c r="O110" s="36" t="n">
        <f aca="false">SQRT(M110^2+N110^2)</f>
        <v>4.86098964749155</v>
      </c>
      <c r="P110" s="55" t="n">
        <f aca="false">IF(J110="","",MAX(0,J110-1.96*O110/100))</f>
        <v>0.56952123685026</v>
      </c>
      <c r="Q110" s="55" t="n">
        <f aca="false">IF(J110="","",MIN(1,J110+1.96*O110/100))</f>
        <v>0.760072031031928</v>
      </c>
      <c r="R110" s="32" t="str">
        <f aca="false">IF(L110="","",IF(ABS(L110)&lt;=O110,"Yes","No"))</f>
        <v>No</v>
      </c>
      <c r="S110" s="32" t="str">
        <f aca="false">IF(L110="","",IF(ABS(L110)&lt;=1.96*O110,"Yes","No"))</f>
        <v>Yes</v>
      </c>
      <c r="T110" s="54" t="n">
        <f aca="false">IF(D110="","",ROUND(SQRT(((D110+G110)*O110/100)^2+(J110*(D110+G110)*0.15591)^2),0))</f>
        <v>82</v>
      </c>
      <c r="U110" s="32"/>
    </row>
    <row r="111" customFormat="false" ht="15" hidden="false" customHeight="false" outlineLevel="0" collapsed="false">
      <c r="A111" s="32" t="s">
        <v>198</v>
      </c>
      <c r="B111" s="32" t="s">
        <v>200</v>
      </c>
      <c r="C111" s="32" t="s">
        <v>260</v>
      </c>
      <c r="D111" s="54" t="n">
        <v>526</v>
      </c>
      <c r="E111" s="54" t="n">
        <v>461</v>
      </c>
      <c r="F111" s="65" t="n">
        <f aca="false">IF(E111="","",D111-E111)</f>
        <v>65</v>
      </c>
      <c r="G111" s="54" t="n">
        <v>119</v>
      </c>
      <c r="H111" s="54" t="n">
        <v>149</v>
      </c>
      <c r="I111" s="65" t="n">
        <f aca="false">IF(H111="","",G111-H111)</f>
        <v>-30</v>
      </c>
      <c r="J111" s="55" t="n">
        <f aca="false">IF(OR(D111="",D111+G111=0),"",D111/(D111+G111))</f>
        <v>0.815503875968992</v>
      </c>
      <c r="K111" s="55" t="n">
        <f aca="false">IF(E111="","",E111/(E111+H111))</f>
        <v>0.755737704918033</v>
      </c>
      <c r="L111" s="66" t="n">
        <f aca="false">IF(OR(K111="",J111=""),"",(J111-K111)*100)</f>
        <v>5.97661710509594</v>
      </c>
      <c r="M111" s="36" t="n">
        <v>4.76466928215883</v>
      </c>
      <c r="N111" s="36" t="n">
        <v>0.962884720344034</v>
      </c>
      <c r="O111" s="36" t="n">
        <f aca="false">SQRT(M111^2+N111^2)</f>
        <v>4.86098964749155</v>
      </c>
      <c r="P111" s="55" t="n">
        <f aca="false">IF(J111="","",MAX(0,J111-1.96*O111/100))</f>
        <v>0.720228478878158</v>
      </c>
      <c r="Q111" s="55" t="n">
        <f aca="false">IF(J111="","",MIN(1,J111+1.96*O111/100))</f>
        <v>0.910779273059827</v>
      </c>
      <c r="R111" s="32" t="str">
        <f aca="false">IF(L111="","",IF(ABS(L111)&lt;=O111,"Yes","No"))</f>
        <v>No</v>
      </c>
      <c r="S111" s="32" t="str">
        <f aca="false">IF(L111="","",IF(ABS(L111)&lt;=1.96*O111,"Yes","No"))</f>
        <v>Yes</v>
      </c>
      <c r="T111" s="54" t="n">
        <f aca="false">IF(D111="","",ROUND(SQRT(((D111+G111)*O111/100)^2+(J111*(D111+G111)*0.15591)^2),0))</f>
        <v>88</v>
      </c>
      <c r="U111" s="32"/>
    </row>
    <row r="112" customFormat="false" ht="15" hidden="false" customHeight="false" outlineLevel="0" collapsed="false">
      <c r="A112" s="32" t="s">
        <v>198</v>
      </c>
      <c r="B112" s="32" t="s">
        <v>261</v>
      </c>
      <c r="C112" s="32" t="s">
        <v>262</v>
      </c>
      <c r="D112" s="54" t="n">
        <v>582</v>
      </c>
      <c r="E112" s="54" t="n">
        <v>594</v>
      </c>
      <c r="F112" s="65" t="n">
        <f aca="false">IF(E112="","",D112-E112)</f>
        <v>-12</v>
      </c>
      <c r="G112" s="54" t="n">
        <v>217</v>
      </c>
      <c r="H112" s="54" t="n">
        <v>231</v>
      </c>
      <c r="I112" s="65" t="n">
        <f aca="false">IF(H112="","",G112-H112)</f>
        <v>-14</v>
      </c>
      <c r="J112" s="55" t="n">
        <f aca="false">IF(OR(D112="",D112+G112=0),"",D112/(D112+G112))</f>
        <v>0.728410513141427</v>
      </c>
      <c r="K112" s="55" t="n">
        <f aca="false">IF(E112="","",E112/(E112+H112))</f>
        <v>0.72</v>
      </c>
      <c r="L112" s="66" t="n">
        <f aca="false">IF(OR(K112="",J112=""),"",(J112-K112)*100)</f>
        <v>0.841051314142682</v>
      </c>
      <c r="M112" s="36" t="n">
        <v>3.72126353225682</v>
      </c>
      <c r="N112" s="36" t="n">
        <v>0.962884720344034</v>
      </c>
      <c r="O112" s="36" t="n">
        <f aca="false">SQRT(M112^2+N112^2)</f>
        <v>3.84381961870956</v>
      </c>
      <c r="P112" s="55" t="n">
        <f aca="false">IF(J112="","",MAX(0,J112-1.96*O112/100))</f>
        <v>0.653071648614719</v>
      </c>
      <c r="Q112" s="55" t="n">
        <f aca="false">IF(J112="","",MIN(1,J112+1.96*O112/100))</f>
        <v>0.803749377668134</v>
      </c>
      <c r="R112" s="32" t="str">
        <f aca="false">IF(L112="","",IF(ABS(L112)&lt;=O112,"Yes","No"))</f>
        <v>Yes</v>
      </c>
      <c r="S112" s="32" t="str">
        <f aca="false">IF(L112="","",IF(ABS(L112)&lt;=1.96*O112,"Yes","No"))</f>
        <v>Yes</v>
      </c>
      <c r="T112" s="54" t="n">
        <f aca="false">IF(D112="","",ROUND(SQRT(((D112+G112)*O112/100)^2+(J112*(D112+G112)*0.09175)^2),0))</f>
        <v>62</v>
      </c>
      <c r="U112" s="32"/>
    </row>
    <row r="113" customFormat="false" ht="15" hidden="false" customHeight="false" outlineLevel="0" collapsed="false">
      <c r="A113" s="32" t="s">
        <v>198</v>
      </c>
      <c r="B113" s="32" t="s">
        <v>261</v>
      </c>
      <c r="C113" s="32" t="s">
        <v>263</v>
      </c>
      <c r="D113" s="54" t="n">
        <v>430</v>
      </c>
      <c r="E113" s="54" t="n">
        <v>415</v>
      </c>
      <c r="F113" s="65" t="n">
        <f aca="false">IF(E113="","",D113-E113)</f>
        <v>15</v>
      </c>
      <c r="G113" s="54" t="n">
        <v>185</v>
      </c>
      <c r="H113" s="54" t="n">
        <v>216</v>
      </c>
      <c r="I113" s="65" t="n">
        <f aca="false">IF(H113="","",G113-H113)</f>
        <v>-31</v>
      </c>
      <c r="J113" s="55" t="n">
        <f aca="false">IF(OR(D113="",D113+G113=0),"",D113/(D113+G113))</f>
        <v>0.699186991869919</v>
      </c>
      <c r="K113" s="55" t="n">
        <f aca="false">IF(E113="","",E113/(E113+H113))</f>
        <v>0.657686212361331</v>
      </c>
      <c r="L113" s="66" t="n">
        <f aca="false">IF(OR(K113="",J113=""),"",(J113-K113)*100)</f>
        <v>4.15007795085876</v>
      </c>
      <c r="M113" s="36" t="n">
        <v>4.76466928215883</v>
      </c>
      <c r="N113" s="36" t="n">
        <v>0.962884720344034</v>
      </c>
      <c r="O113" s="36" t="n">
        <f aca="false">SQRT(M113^2+N113^2)</f>
        <v>4.86098964749155</v>
      </c>
      <c r="P113" s="55" t="n">
        <f aca="false">IF(J113="","",MAX(0,J113-1.96*O113/100))</f>
        <v>0.603911594779084</v>
      </c>
      <c r="Q113" s="55" t="n">
        <f aca="false">IF(J113="","",MIN(1,J113+1.96*O113/100))</f>
        <v>0.794462388960753</v>
      </c>
      <c r="R113" s="32" t="str">
        <f aca="false">IF(L113="","",IF(ABS(L113)&lt;=O113,"Yes","No"))</f>
        <v>Yes</v>
      </c>
      <c r="S113" s="32" t="str">
        <f aca="false">IF(L113="","",IF(ABS(L113)&lt;=1.96*O113,"Yes","No"))</f>
        <v>Yes</v>
      </c>
      <c r="T113" s="54" t="n">
        <f aca="false">IF(D113="","",ROUND(SQRT(((D113+G113)*O113/100)^2+(J113*(D113+G113)*0.15591)^2),0))</f>
        <v>73</v>
      </c>
      <c r="U113" s="32"/>
    </row>
    <row r="114" customFormat="false" ht="15" hidden="false" customHeight="false" outlineLevel="0" collapsed="false">
      <c r="A114" s="32" t="s">
        <v>198</v>
      </c>
      <c r="B114" s="32" t="s">
        <v>261</v>
      </c>
      <c r="C114" s="32" t="s">
        <v>264</v>
      </c>
      <c r="D114" s="54" t="n">
        <v>435</v>
      </c>
      <c r="E114" s="54" t="n">
        <v>431</v>
      </c>
      <c r="F114" s="65" t="n">
        <f aca="false">IF(E114="","",D114-E114)</f>
        <v>4</v>
      </c>
      <c r="G114" s="54" t="n">
        <v>159</v>
      </c>
      <c r="H114" s="54" t="n">
        <v>182</v>
      </c>
      <c r="I114" s="65" t="n">
        <f aca="false">IF(H114="","",G114-H114)</f>
        <v>-23</v>
      </c>
      <c r="J114" s="55" t="n">
        <f aca="false">IF(OR(D114="",D114+G114=0),"",D114/(D114+G114))</f>
        <v>0.732323232323232</v>
      </c>
      <c r="K114" s="55" t="n">
        <f aca="false">IF(E114="","",E114/(E114+H114))</f>
        <v>0.703099510603589</v>
      </c>
      <c r="L114" s="66" t="n">
        <f aca="false">IF(OR(K114="",J114=""),"",(J114-K114)*100)</f>
        <v>2.92237217196435</v>
      </c>
      <c r="M114" s="36" t="n">
        <v>4.76466928215883</v>
      </c>
      <c r="N114" s="36" t="n">
        <v>0.962884720344034</v>
      </c>
      <c r="O114" s="36" t="n">
        <f aca="false">SQRT(M114^2+N114^2)</f>
        <v>4.86098964749155</v>
      </c>
      <c r="P114" s="55" t="n">
        <f aca="false">IF(J114="","",MAX(0,J114-1.96*O114/100))</f>
        <v>0.637047835232398</v>
      </c>
      <c r="Q114" s="55" t="n">
        <f aca="false">IF(J114="","",MIN(1,J114+1.96*O114/100))</f>
        <v>0.827598629414067</v>
      </c>
      <c r="R114" s="32" t="str">
        <f aca="false">IF(L114="","",IF(ABS(L114)&lt;=O114,"Yes","No"))</f>
        <v>Yes</v>
      </c>
      <c r="S114" s="32" t="str">
        <f aca="false">IF(L114="","",IF(ABS(L114)&lt;=1.96*O114,"Yes","No"))</f>
        <v>Yes</v>
      </c>
      <c r="T114" s="54" t="n">
        <f aca="false">IF(D114="","",ROUND(SQRT(((D114+G114)*O114/100)^2+(J114*(D114+G114)*0.15591)^2),0))</f>
        <v>74</v>
      </c>
      <c r="U114" s="32"/>
    </row>
    <row r="115" customFormat="false" ht="15" hidden="false" customHeight="false" outlineLevel="0" collapsed="false">
      <c r="A115" s="32" t="s">
        <v>198</v>
      </c>
      <c r="B115" s="32" t="s">
        <v>261</v>
      </c>
      <c r="C115" s="32" t="s">
        <v>265</v>
      </c>
      <c r="D115" s="54" t="n">
        <v>469</v>
      </c>
      <c r="E115" s="54" t="n">
        <v>468</v>
      </c>
      <c r="F115" s="65" t="n">
        <f aca="false">IF(E115="","",D115-E115)</f>
        <v>1</v>
      </c>
      <c r="G115" s="54" t="n">
        <v>207</v>
      </c>
      <c r="H115" s="54" t="n">
        <v>214</v>
      </c>
      <c r="I115" s="65" t="n">
        <f aca="false">IF(H115="","",G115-H115)</f>
        <v>-7</v>
      </c>
      <c r="J115" s="55" t="n">
        <f aca="false">IF(OR(D115="",D115+G115=0),"",D115/(D115+G115))</f>
        <v>0.693786982248521</v>
      </c>
      <c r="K115" s="55" t="n">
        <f aca="false">IF(E115="","",E115/(E115+H115))</f>
        <v>0.686217008797654</v>
      </c>
      <c r="L115" s="66" t="n">
        <f aca="false">IF(OR(K115="",J115=""),"",(J115-K115)*100)</f>
        <v>0.756997345086685</v>
      </c>
      <c r="M115" s="36" t="n">
        <v>4.76466928215883</v>
      </c>
      <c r="N115" s="36" t="n">
        <v>0.962884720344034</v>
      </c>
      <c r="O115" s="36" t="n">
        <f aca="false">SQRT(M115^2+N115^2)</f>
        <v>4.86098964749155</v>
      </c>
      <c r="P115" s="55" t="n">
        <f aca="false">IF(J115="","",MAX(0,J115-1.96*O115/100))</f>
        <v>0.598511585157686</v>
      </c>
      <c r="Q115" s="55" t="n">
        <f aca="false">IF(J115="","",MIN(1,J115+1.96*O115/100))</f>
        <v>0.789062379339355</v>
      </c>
      <c r="R115" s="32" t="str">
        <f aca="false">IF(L115="","",IF(ABS(L115)&lt;=O115,"Yes","No"))</f>
        <v>Yes</v>
      </c>
      <c r="S115" s="32" t="str">
        <f aca="false">IF(L115="","",IF(ABS(L115)&lt;=1.96*O115,"Yes","No"))</f>
        <v>Yes</v>
      </c>
      <c r="T115" s="54" t="n">
        <f aca="false">IF(D115="","",ROUND(SQRT(((D115+G115)*O115/100)^2+(J115*(D115+G115)*0.15591)^2),0))</f>
        <v>80</v>
      </c>
      <c r="U115" s="32"/>
    </row>
    <row r="116" customFormat="false" ht="15" hidden="false" customHeight="false" outlineLevel="0" collapsed="false">
      <c r="A116" s="32" t="s">
        <v>198</v>
      </c>
      <c r="B116" s="32" t="s">
        <v>261</v>
      </c>
      <c r="C116" s="32" t="s">
        <v>266</v>
      </c>
      <c r="D116" s="54" t="n">
        <v>769</v>
      </c>
      <c r="E116" s="54" t="n">
        <v>812</v>
      </c>
      <c r="F116" s="65" t="n">
        <f aca="false">IF(E116="","",D116-E116)</f>
        <v>-43</v>
      </c>
      <c r="G116" s="54" t="n">
        <v>386</v>
      </c>
      <c r="H116" s="54" t="n">
        <v>418</v>
      </c>
      <c r="I116" s="65" t="n">
        <f aca="false">IF(H116="","",G116-H116)</f>
        <v>-32</v>
      </c>
      <c r="J116" s="55" t="n">
        <f aca="false">IF(OR(D116="",D116+G116=0),"",D116/(D116+G116))</f>
        <v>0.665800865800866</v>
      </c>
      <c r="K116" s="55" t="n">
        <f aca="false">IF(E116="","",E116/(E116+H116))</f>
        <v>0.660162601626016</v>
      </c>
      <c r="L116" s="66" t="n">
        <f aca="false">IF(OR(K116="",J116=""),"",(J116-K116)*100)</f>
        <v>0.563826417484958</v>
      </c>
      <c r="M116" s="36" t="n">
        <v>3.72126353225682</v>
      </c>
      <c r="N116" s="36" t="n">
        <v>0.962884720344034</v>
      </c>
      <c r="O116" s="36" t="n">
        <f aca="false">SQRT(M116^2+N116^2)</f>
        <v>3.84381961870956</v>
      </c>
      <c r="P116" s="55" t="n">
        <f aca="false">IF(J116="","",MAX(0,J116-1.96*O116/100))</f>
        <v>0.590462001274158</v>
      </c>
      <c r="Q116" s="55" t="n">
        <f aca="false">IF(J116="","",MIN(1,J116+1.96*O116/100))</f>
        <v>0.741139730327573</v>
      </c>
      <c r="R116" s="32" t="str">
        <f aca="false">IF(L116="","",IF(ABS(L116)&lt;=O116,"Yes","No"))</f>
        <v>Yes</v>
      </c>
      <c r="S116" s="32" t="str">
        <f aca="false">IF(L116="","",IF(ABS(L116)&lt;=1.96*O116,"Yes","No"))</f>
        <v>Yes</v>
      </c>
      <c r="T116" s="54" t="n">
        <f aca="false">IF(D116="","",ROUND(SQRT(((D116+G116)*O116/100)^2+(J116*(D116+G116)*0.09175)^2),0))</f>
        <v>83</v>
      </c>
      <c r="U116" s="32"/>
    </row>
    <row r="117" customFormat="false" ht="15" hidden="false" customHeight="false" outlineLevel="0" collapsed="false">
      <c r="A117" s="32" t="s">
        <v>198</v>
      </c>
      <c r="B117" s="32" t="s">
        <v>261</v>
      </c>
      <c r="C117" s="32" t="s">
        <v>267</v>
      </c>
      <c r="D117" s="54" t="n">
        <v>507</v>
      </c>
      <c r="E117" s="54" t="n">
        <v>499</v>
      </c>
      <c r="F117" s="65" t="n">
        <f aca="false">IF(E117="","",D117-E117)</f>
        <v>8</v>
      </c>
      <c r="G117" s="54" t="n">
        <v>279</v>
      </c>
      <c r="H117" s="54" t="n">
        <v>308</v>
      </c>
      <c r="I117" s="65" t="n">
        <f aca="false">IF(H117="","",G117-H117)</f>
        <v>-29</v>
      </c>
      <c r="J117" s="55" t="n">
        <f aca="false">IF(OR(D117="",D117+G117=0),"",D117/(D117+G117))</f>
        <v>0.645038167938931</v>
      </c>
      <c r="K117" s="55" t="n">
        <f aca="false">IF(E117="","",E117/(E117+H117))</f>
        <v>0.618339529120198</v>
      </c>
      <c r="L117" s="66" t="n">
        <f aca="false">IF(OR(K117="",J117=""),"",(J117-K117)*100)</f>
        <v>2.6698638818733</v>
      </c>
      <c r="M117" s="36" t="n">
        <v>3.72126353225682</v>
      </c>
      <c r="N117" s="36" t="n">
        <v>0.962884720344034</v>
      </c>
      <c r="O117" s="36" t="n">
        <f aca="false">SQRT(M117^2+N117^2)</f>
        <v>3.84381961870956</v>
      </c>
      <c r="P117" s="55" t="n">
        <f aca="false">IF(J117="","",MAX(0,J117-1.96*O117/100))</f>
        <v>0.569699303412224</v>
      </c>
      <c r="Q117" s="55" t="n">
        <f aca="false">IF(J117="","",MIN(1,J117+1.96*O117/100))</f>
        <v>0.720377032465639</v>
      </c>
      <c r="R117" s="32" t="str">
        <f aca="false">IF(L117="","",IF(ABS(L117)&lt;=O117,"Yes","No"))</f>
        <v>Yes</v>
      </c>
      <c r="S117" s="32" t="str">
        <f aca="false">IF(L117="","",IF(ABS(L117)&lt;=1.96*O117,"Yes","No"))</f>
        <v>Yes</v>
      </c>
      <c r="T117" s="54" t="n">
        <f aca="false">IF(D117="","",ROUND(SQRT(((D117+G117)*O117/100)^2+(J117*(D117+G117)*0.09175)^2),0))</f>
        <v>55</v>
      </c>
      <c r="U117" s="32"/>
    </row>
    <row r="118" customFormat="false" ht="15" hidden="false" customHeight="false" outlineLevel="0" collapsed="false">
      <c r="A118" s="32" t="s">
        <v>198</v>
      </c>
      <c r="B118" s="32" t="s">
        <v>261</v>
      </c>
      <c r="C118" s="32" t="s">
        <v>268</v>
      </c>
      <c r="D118" s="54" t="n">
        <v>605</v>
      </c>
      <c r="E118" s="54" t="n">
        <v>596</v>
      </c>
      <c r="F118" s="65" t="n">
        <f aca="false">IF(E118="","",D118-E118)</f>
        <v>9</v>
      </c>
      <c r="G118" s="54" t="n">
        <v>387</v>
      </c>
      <c r="H118" s="54" t="n">
        <v>436</v>
      </c>
      <c r="I118" s="65" t="n">
        <f aca="false">IF(H118="","",G118-H118)</f>
        <v>-49</v>
      </c>
      <c r="J118" s="55" t="n">
        <f aca="false">IF(OR(D118="",D118+G118=0),"",D118/(D118+G118))</f>
        <v>0.609879032258065</v>
      </c>
      <c r="K118" s="55" t="n">
        <f aca="false">IF(E118="","",E118/(E118+H118))</f>
        <v>0.577519379844961</v>
      </c>
      <c r="L118" s="66" t="n">
        <f aca="false">IF(OR(K118="",J118=""),"",(J118-K118)*100)</f>
        <v>3.23596524131032</v>
      </c>
      <c r="M118" s="36" t="n">
        <v>3.72126353225682</v>
      </c>
      <c r="N118" s="36" t="n">
        <v>0.962884720344034</v>
      </c>
      <c r="O118" s="36" t="n">
        <f aca="false">SQRT(M118^2+N118^2)</f>
        <v>3.84381961870956</v>
      </c>
      <c r="P118" s="55" t="n">
        <f aca="false">IF(J118="","",MAX(0,J118-1.96*O118/100))</f>
        <v>0.534540167731357</v>
      </c>
      <c r="Q118" s="55" t="n">
        <f aca="false">IF(J118="","",MIN(1,J118+1.96*O118/100))</f>
        <v>0.685217896784772</v>
      </c>
      <c r="R118" s="32" t="str">
        <f aca="false">IF(L118="","",IF(ABS(L118)&lt;=O118,"Yes","No"))</f>
        <v>Yes</v>
      </c>
      <c r="S118" s="32" t="str">
        <f aca="false">IF(L118="","",IF(ABS(L118)&lt;=1.96*O118,"Yes","No"))</f>
        <v>Yes</v>
      </c>
      <c r="T118" s="54" t="n">
        <f aca="false">IF(D118="","",ROUND(SQRT(((D118+G118)*O118/100)^2+(J118*(D118+G118)*0.09175)^2),0))</f>
        <v>67</v>
      </c>
      <c r="U118" s="32"/>
    </row>
    <row r="119" customFormat="false" ht="15" hidden="false" customHeight="false" outlineLevel="0" collapsed="false">
      <c r="A119" s="32" t="s">
        <v>198</v>
      </c>
      <c r="B119" s="32" t="s">
        <v>261</v>
      </c>
      <c r="C119" s="32" t="s">
        <v>269</v>
      </c>
      <c r="D119" s="54" t="n">
        <v>702</v>
      </c>
      <c r="E119" s="54" t="n">
        <v>646</v>
      </c>
      <c r="F119" s="65" t="n">
        <f aca="false">IF(E119="","",D119-E119)</f>
        <v>56</v>
      </c>
      <c r="G119" s="54" t="n">
        <v>419</v>
      </c>
      <c r="H119" s="54" t="n">
        <v>453</v>
      </c>
      <c r="I119" s="65" t="n">
        <f aca="false">IF(H119="","",G119-H119)</f>
        <v>-34</v>
      </c>
      <c r="J119" s="55" t="n">
        <f aca="false">IF(OR(D119="",D119+G119=0),"",D119/(D119+G119))</f>
        <v>0.626226583407672</v>
      </c>
      <c r="K119" s="55" t="n">
        <f aca="false">IF(E119="","",E119/(E119+H119))</f>
        <v>0.587807097361238</v>
      </c>
      <c r="L119" s="66" t="n">
        <f aca="false">IF(OR(K119="",J119=""),"",(J119-K119)*100)</f>
        <v>3.84194860464342</v>
      </c>
      <c r="M119" s="36" t="n">
        <v>3.72126353225682</v>
      </c>
      <c r="N119" s="36" t="n">
        <v>0.962884720344034</v>
      </c>
      <c r="O119" s="36" t="n">
        <f aca="false">SQRT(M119^2+N119^2)</f>
        <v>3.84381961870956</v>
      </c>
      <c r="P119" s="55" t="n">
        <f aca="false">IF(J119="","",MAX(0,J119-1.96*O119/100))</f>
        <v>0.550887718880964</v>
      </c>
      <c r="Q119" s="55" t="n">
        <f aca="false">IF(J119="","",MIN(1,J119+1.96*O119/100))</f>
        <v>0.701565447934379</v>
      </c>
      <c r="R119" s="32" t="str">
        <f aca="false">IF(L119="","",IF(ABS(L119)&lt;=O119,"Yes","No"))</f>
        <v>Yes</v>
      </c>
      <c r="S119" s="32" t="str">
        <f aca="false">IF(L119="","",IF(ABS(L119)&lt;=1.96*O119,"Yes","No"))</f>
        <v>Yes</v>
      </c>
      <c r="T119" s="54" t="n">
        <f aca="false">IF(D119="","",ROUND(SQRT(((D119+G119)*O119/100)^2+(J119*(D119+G119)*0.09175)^2),0))</f>
        <v>77</v>
      </c>
      <c r="U119" s="32"/>
    </row>
    <row r="120" customFormat="false" ht="15" hidden="false" customHeight="false" outlineLevel="0" collapsed="false">
      <c r="A120" s="32" t="s">
        <v>198</v>
      </c>
      <c r="B120" s="32" t="s">
        <v>261</v>
      </c>
      <c r="C120" s="32" t="s">
        <v>270</v>
      </c>
      <c r="D120" s="54" t="n">
        <v>548</v>
      </c>
      <c r="E120" s="54" t="n">
        <v>534</v>
      </c>
      <c r="F120" s="65" t="n">
        <f aca="false">IF(E120="","",D120-E120)</f>
        <v>14</v>
      </c>
      <c r="G120" s="54" t="n">
        <v>286</v>
      </c>
      <c r="H120" s="54" t="n">
        <v>314</v>
      </c>
      <c r="I120" s="65" t="n">
        <f aca="false">IF(H120="","",G120-H120)</f>
        <v>-28</v>
      </c>
      <c r="J120" s="55" t="n">
        <f aca="false">IF(OR(D120="",D120+G120=0),"",D120/(D120+G120))</f>
        <v>0.657074340527578</v>
      </c>
      <c r="K120" s="55" t="n">
        <f aca="false">IF(E120="","",E120/(E120+H120))</f>
        <v>0.629716981132076</v>
      </c>
      <c r="L120" s="66" t="n">
        <f aca="false">IF(OR(K120="",J120=""),"",(J120-K120)*100)</f>
        <v>2.73573593955024</v>
      </c>
      <c r="M120" s="36" t="n">
        <v>3.72126353225682</v>
      </c>
      <c r="N120" s="36" t="n">
        <v>0.962884720344034</v>
      </c>
      <c r="O120" s="36" t="n">
        <f aca="false">SQRT(M120^2+N120^2)</f>
        <v>3.84381961870956</v>
      </c>
      <c r="P120" s="55" t="n">
        <f aca="false">IF(J120="","",MAX(0,J120-1.96*O120/100))</f>
        <v>0.581735476000871</v>
      </c>
      <c r="Q120" s="55" t="n">
        <f aca="false">IF(J120="","",MIN(1,J120+1.96*O120/100))</f>
        <v>0.732413205054285</v>
      </c>
      <c r="R120" s="32" t="str">
        <f aca="false">IF(L120="","",IF(ABS(L120)&lt;=O120,"Yes","No"))</f>
        <v>Yes</v>
      </c>
      <c r="S120" s="32" t="str">
        <f aca="false">IF(L120="","",IF(ABS(L120)&lt;=1.96*O120,"Yes","No"))</f>
        <v>Yes</v>
      </c>
      <c r="T120" s="54" t="n">
        <f aca="false">IF(D120="","",ROUND(SQRT(((D120+G120)*O120/100)^2+(J120*(D120+G120)*0.09175)^2),0))</f>
        <v>60</v>
      </c>
      <c r="U120" s="32"/>
    </row>
    <row r="121" customFormat="false" ht="15" hidden="false" customHeight="false" outlineLevel="0" collapsed="false">
      <c r="A121" s="32" t="s">
        <v>198</v>
      </c>
      <c r="B121" s="32" t="s">
        <v>261</v>
      </c>
      <c r="C121" s="32" t="s">
        <v>271</v>
      </c>
      <c r="D121" s="54" t="n">
        <v>441</v>
      </c>
      <c r="E121" s="54" t="n">
        <v>393</v>
      </c>
      <c r="F121" s="65" t="n">
        <f aca="false">IF(E121="","",D121-E121)</f>
        <v>48</v>
      </c>
      <c r="G121" s="54" t="n">
        <v>304</v>
      </c>
      <c r="H121" s="54" t="n">
        <v>318</v>
      </c>
      <c r="I121" s="65" t="n">
        <f aca="false">IF(H121="","",G121-H121)</f>
        <v>-14</v>
      </c>
      <c r="J121" s="55" t="n">
        <f aca="false">IF(OR(D121="",D121+G121=0),"",D121/(D121+G121))</f>
        <v>0.591946308724832</v>
      </c>
      <c r="K121" s="55" t="n">
        <f aca="false">IF(E121="","",E121/(E121+H121))</f>
        <v>0.552742616033755</v>
      </c>
      <c r="L121" s="66" t="n">
        <f aca="false">IF(OR(K121="",J121=""),"",(J121-K121)*100)</f>
        <v>3.92036926910769</v>
      </c>
      <c r="M121" s="36" t="n">
        <v>3.72126353225682</v>
      </c>
      <c r="N121" s="36" t="n">
        <v>0.962884720344034</v>
      </c>
      <c r="O121" s="36" t="n">
        <f aca="false">SQRT(M121^2+N121^2)</f>
        <v>3.84381961870956</v>
      </c>
      <c r="P121" s="55" t="n">
        <f aca="false">IF(J121="","",MAX(0,J121-1.96*O121/100))</f>
        <v>0.516607444198125</v>
      </c>
      <c r="Q121" s="55" t="n">
        <f aca="false">IF(J121="","",MIN(1,J121+1.96*O121/100))</f>
        <v>0.66728517325154</v>
      </c>
      <c r="R121" s="32" t="str">
        <f aca="false">IF(L121="","",IF(ABS(L121)&lt;=O121,"Yes","No"))</f>
        <v>No</v>
      </c>
      <c r="S121" s="32" t="str">
        <f aca="false">IF(L121="","",IF(ABS(L121)&lt;=1.96*O121,"Yes","No"))</f>
        <v>Yes</v>
      </c>
      <c r="T121" s="54" t="n">
        <f aca="false">IF(D121="","",ROUND(SQRT(((D121+G121)*O121/100)^2+(J121*(D121+G121)*0.09175)^2),0))</f>
        <v>50</v>
      </c>
      <c r="U121" s="32"/>
    </row>
    <row r="122" customFormat="false" ht="15" hidden="false" customHeight="false" outlineLevel="0" collapsed="false">
      <c r="A122" s="32" t="s">
        <v>198</v>
      </c>
      <c r="B122" s="32" t="s">
        <v>261</v>
      </c>
      <c r="C122" s="32" t="s">
        <v>272</v>
      </c>
      <c r="D122" s="54" t="n">
        <v>568</v>
      </c>
      <c r="E122" s="54" t="n">
        <v>563</v>
      </c>
      <c r="F122" s="65" t="n">
        <f aca="false">IF(E122="","",D122-E122)</f>
        <v>5</v>
      </c>
      <c r="G122" s="54" t="n">
        <v>307</v>
      </c>
      <c r="H122" s="54" t="n">
        <v>322</v>
      </c>
      <c r="I122" s="65" t="n">
        <f aca="false">IF(H122="","",G122-H122)</f>
        <v>-15</v>
      </c>
      <c r="J122" s="55" t="n">
        <f aca="false">IF(OR(D122="",D122+G122=0),"",D122/(D122+G122))</f>
        <v>0.649142857142857</v>
      </c>
      <c r="K122" s="55" t="n">
        <f aca="false">IF(E122="","",E122/(E122+H122))</f>
        <v>0.636158192090396</v>
      </c>
      <c r="L122" s="66" t="n">
        <f aca="false">IF(OR(K122="",J122=""),"",(J122-K122)*100)</f>
        <v>1.29846650524617</v>
      </c>
      <c r="M122" s="36" t="n">
        <v>3.72126353225682</v>
      </c>
      <c r="N122" s="36" t="n">
        <v>0.962884720344034</v>
      </c>
      <c r="O122" s="36" t="n">
        <f aca="false">SQRT(M122^2+N122^2)</f>
        <v>3.84381961870956</v>
      </c>
      <c r="P122" s="55" t="n">
        <f aca="false">IF(J122="","",MAX(0,J122-1.96*O122/100))</f>
        <v>0.57380399261615</v>
      </c>
      <c r="Q122" s="55" t="n">
        <f aca="false">IF(J122="","",MIN(1,J122+1.96*O122/100))</f>
        <v>0.724481721669565</v>
      </c>
      <c r="R122" s="32" t="str">
        <f aca="false">IF(L122="","",IF(ABS(L122)&lt;=O122,"Yes","No"))</f>
        <v>Yes</v>
      </c>
      <c r="S122" s="32" t="str">
        <f aca="false">IF(L122="","",IF(ABS(L122)&lt;=1.96*O122,"Yes","No"))</f>
        <v>Yes</v>
      </c>
      <c r="T122" s="54" t="n">
        <f aca="false">IF(D122="","",ROUND(SQRT(((D122+G122)*O122/100)^2+(J122*(D122+G122)*0.09175)^2),0))</f>
        <v>62</v>
      </c>
      <c r="U122" s="32"/>
    </row>
    <row r="123" customFormat="false" ht="15" hidden="false" customHeight="false" outlineLevel="0" collapsed="false">
      <c r="A123" s="32" t="s">
        <v>198</v>
      </c>
      <c r="B123" s="32" t="s">
        <v>261</v>
      </c>
      <c r="C123" s="32" t="s">
        <v>273</v>
      </c>
      <c r="D123" s="54" t="n">
        <v>547</v>
      </c>
      <c r="E123" s="54" t="n">
        <v>534</v>
      </c>
      <c r="F123" s="65" t="n">
        <f aca="false">IF(E123="","",D123-E123)</f>
        <v>13</v>
      </c>
      <c r="G123" s="54" t="n">
        <v>338</v>
      </c>
      <c r="H123" s="54" t="n">
        <v>376</v>
      </c>
      <c r="I123" s="65" t="n">
        <f aca="false">IF(H123="","",G123-H123)</f>
        <v>-38</v>
      </c>
      <c r="J123" s="55" t="n">
        <f aca="false">IF(OR(D123="",D123+G123=0),"",D123/(D123+G123))</f>
        <v>0.618079096045198</v>
      </c>
      <c r="K123" s="55" t="n">
        <f aca="false">IF(E123="","",E123/(E123+H123))</f>
        <v>0.586813186813187</v>
      </c>
      <c r="L123" s="66" t="n">
        <f aca="false">IF(OR(K123="",J123=""),"",(J123-K123)*100)</f>
        <v>3.12659092320109</v>
      </c>
      <c r="M123" s="36" t="n">
        <v>3.72126353225682</v>
      </c>
      <c r="N123" s="36" t="n">
        <v>0.962884720344034</v>
      </c>
      <c r="O123" s="36" t="n">
        <f aca="false">SQRT(M123^2+N123^2)</f>
        <v>3.84381961870956</v>
      </c>
      <c r="P123" s="55" t="n">
        <f aca="false">IF(J123="","",MAX(0,J123-1.96*O123/100))</f>
        <v>0.54274023151849</v>
      </c>
      <c r="Q123" s="55" t="n">
        <f aca="false">IF(J123="","",MIN(1,J123+1.96*O123/100))</f>
        <v>0.693417960571905</v>
      </c>
      <c r="R123" s="32" t="str">
        <f aca="false">IF(L123="","",IF(ABS(L123)&lt;=O123,"Yes","No"))</f>
        <v>Yes</v>
      </c>
      <c r="S123" s="32" t="str">
        <f aca="false">IF(L123="","",IF(ABS(L123)&lt;=1.96*O123,"Yes","No"))</f>
        <v>Yes</v>
      </c>
      <c r="T123" s="54" t="n">
        <f aca="false">IF(D123="","",ROUND(SQRT(((D123+G123)*O123/100)^2+(J123*(D123+G123)*0.09175)^2),0))</f>
        <v>61</v>
      </c>
      <c r="U123" s="32"/>
    </row>
    <row r="124" customFormat="false" ht="15" hidden="false" customHeight="false" outlineLevel="0" collapsed="false">
      <c r="A124" s="32" t="s">
        <v>198</v>
      </c>
      <c r="B124" s="32" t="s">
        <v>274</v>
      </c>
      <c r="C124" s="32" t="s">
        <v>275</v>
      </c>
      <c r="D124" s="54" t="n">
        <v>636</v>
      </c>
      <c r="E124" s="54" t="n">
        <v>553</v>
      </c>
      <c r="F124" s="65" t="n">
        <f aca="false">IF(E124="","",D124-E124)</f>
        <v>83</v>
      </c>
      <c r="G124" s="54" t="n">
        <v>385</v>
      </c>
      <c r="H124" s="54" t="n">
        <v>418</v>
      </c>
      <c r="I124" s="65" t="n">
        <f aca="false">IF(H124="","",G124-H124)</f>
        <v>-33</v>
      </c>
      <c r="J124" s="55" t="n">
        <f aca="false">IF(OR(D124="",D124+G124=0),"",D124/(D124+G124))</f>
        <v>0.622918707149853</v>
      </c>
      <c r="K124" s="55" t="n">
        <f aca="false">IF(E124="","",E124/(E124+H124))</f>
        <v>0.56951596292482</v>
      </c>
      <c r="L124" s="66" t="n">
        <f aca="false">IF(OR(K124="",J124=""),"",(J124-K124)*100)</f>
        <v>5.34027442250333</v>
      </c>
      <c r="M124" s="36" t="n">
        <v>3.72126353225682</v>
      </c>
      <c r="N124" s="36" t="n">
        <v>0.962884720344034</v>
      </c>
      <c r="O124" s="36" t="n">
        <f aca="false">SQRT(M124^2+N124^2)</f>
        <v>3.84381961870956</v>
      </c>
      <c r="P124" s="55" t="n">
        <f aca="false">IF(J124="","",MAX(0,J124-1.96*O124/100))</f>
        <v>0.547579842623146</v>
      </c>
      <c r="Q124" s="55" t="n">
        <f aca="false">IF(J124="","",MIN(1,J124+1.96*O124/100))</f>
        <v>0.698257571676561</v>
      </c>
      <c r="R124" s="32" t="str">
        <f aca="false">IF(L124="","",IF(ABS(L124)&lt;=O124,"Yes","No"))</f>
        <v>No</v>
      </c>
      <c r="S124" s="32" t="str">
        <f aca="false">IF(L124="","",IF(ABS(L124)&lt;=1.96*O124,"Yes","No"))</f>
        <v>Yes</v>
      </c>
      <c r="T124" s="54" t="n">
        <f aca="false">IF(D124="","",ROUND(SQRT(((D124+G124)*O124/100)^2+(J124*(D124+G124)*0.09175)^2),0))</f>
        <v>70</v>
      </c>
      <c r="U124" s="32"/>
    </row>
    <row r="125" customFormat="false" ht="15" hidden="false" customHeight="false" outlineLevel="0" collapsed="false">
      <c r="A125" s="32" t="s">
        <v>198</v>
      </c>
      <c r="B125" s="32" t="s">
        <v>274</v>
      </c>
      <c r="C125" s="32" t="s">
        <v>276</v>
      </c>
      <c r="D125" s="54" t="n">
        <v>510</v>
      </c>
      <c r="E125" s="54" t="n">
        <v>491</v>
      </c>
      <c r="F125" s="65" t="n">
        <f aca="false">IF(E125="","",D125-E125)</f>
        <v>19</v>
      </c>
      <c r="G125" s="54" t="n">
        <v>452</v>
      </c>
      <c r="H125" s="54" t="n">
        <v>541</v>
      </c>
      <c r="I125" s="65" t="n">
        <f aca="false">IF(H125="","",G125-H125)</f>
        <v>-89</v>
      </c>
      <c r="J125" s="55" t="n">
        <f aca="false">IF(OR(D125="",D125+G125=0),"",D125/(D125+G125))</f>
        <v>0.53014553014553</v>
      </c>
      <c r="K125" s="55" t="n">
        <f aca="false">IF(E125="","",E125/(E125+H125))</f>
        <v>0.47577519379845</v>
      </c>
      <c r="L125" s="66" t="n">
        <f aca="false">IF(OR(K125="",J125=""),"",(J125-K125)*100)</f>
        <v>5.43703363470805</v>
      </c>
      <c r="M125" s="36" t="n">
        <v>3.72126353225682</v>
      </c>
      <c r="N125" s="36" t="n">
        <v>0.962884720344034</v>
      </c>
      <c r="O125" s="36" t="n">
        <f aca="false">SQRT(M125^2+N125^2)</f>
        <v>3.84381961870956</v>
      </c>
      <c r="P125" s="55" t="n">
        <f aca="false">IF(J125="","",MAX(0,J125-1.96*O125/100))</f>
        <v>0.454806665618823</v>
      </c>
      <c r="Q125" s="55" t="n">
        <f aca="false">IF(J125="","",MIN(1,J125+1.96*O125/100))</f>
        <v>0.605484394672238</v>
      </c>
      <c r="R125" s="32" t="str">
        <f aca="false">IF(L125="","",IF(ABS(L125)&lt;=O125,"Yes","No"))</f>
        <v>No</v>
      </c>
      <c r="S125" s="32" t="str">
        <f aca="false">IF(L125="","",IF(ABS(L125)&lt;=1.96*O125,"Yes","No"))</f>
        <v>Yes</v>
      </c>
      <c r="T125" s="54" t="n">
        <f aca="false">IF(D125="","",ROUND(SQRT(((D125+G125)*O125/100)^2+(J125*(D125+G125)*0.09175)^2),0))</f>
        <v>60</v>
      </c>
      <c r="U125" s="32"/>
    </row>
    <row r="126" customFormat="false" ht="15" hidden="false" customHeight="false" outlineLevel="0" collapsed="false">
      <c r="A126" s="32" t="s">
        <v>198</v>
      </c>
      <c r="B126" s="32" t="s">
        <v>274</v>
      </c>
      <c r="C126" s="32" t="s">
        <v>277</v>
      </c>
      <c r="D126" s="54" t="n">
        <v>625</v>
      </c>
      <c r="E126" s="54" t="n">
        <v>538</v>
      </c>
      <c r="F126" s="65" t="n">
        <f aca="false">IF(E126="","",D126-E126)</f>
        <v>87</v>
      </c>
      <c r="G126" s="54" t="n">
        <v>433</v>
      </c>
      <c r="H126" s="54" t="n">
        <v>539</v>
      </c>
      <c r="I126" s="65" t="n">
        <f aca="false">IF(H126="","",G126-H126)</f>
        <v>-106</v>
      </c>
      <c r="J126" s="55" t="n">
        <f aca="false">IF(OR(D126="",D126+G126=0),"",D126/(D126+G126))</f>
        <v>0.590737240075614</v>
      </c>
      <c r="K126" s="55" t="n">
        <f aca="false">IF(E126="","",E126/(E126+H126))</f>
        <v>0.499535747446611</v>
      </c>
      <c r="L126" s="66" t="n">
        <f aca="false">IF(OR(K126="",J126=""),"",(J126-K126)*100)</f>
        <v>9.12014926290034</v>
      </c>
      <c r="M126" s="36" t="n">
        <v>3.72126353225682</v>
      </c>
      <c r="N126" s="36" t="n">
        <v>0.962884720344034</v>
      </c>
      <c r="O126" s="36" t="n">
        <f aca="false">SQRT(M126^2+N126^2)</f>
        <v>3.84381961870956</v>
      </c>
      <c r="P126" s="55" t="n">
        <f aca="false">IF(J126="","",MAX(0,J126-1.96*O126/100))</f>
        <v>0.515398375548907</v>
      </c>
      <c r="Q126" s="55" t="n">
        <f aca="false">IF(J126="","",MIN(1,J126+1.96*O126/100))</f>
        <v>0.666076104602322</v>
      </c>
      <c r="R126" s="32" t="str">
        <f aca="false">IF(L126="","",IF(ABS(L126)&lt;=O126,"Yes","No"))</f>
        <v>No</v>
      </c>
      <c r="S126" s="32" t="str">
        <f aca="false">IF(L126="","",IF(ABS(L126)&lt;=1.96*O126,"Yes","No"))</f>
        <v>No</v>
      </c>
      <c r="T126" s="54" t="n">
        <f aca="false">IF(D126="","",ROUND(SQRT(((D126+G126)*O126/100)^2+(J126*(D126+G126)*0.09175)^2),0))</f>
        <v>70</v>
      </c>
      <c r="U126" s="32"/>
    </row>
    <row r="127" customFormat="false" ht="15" hidden="false" customHeight="false" outlineLevel="0" collapsed="false">
      <c r="A127" s="32" t="s">
        <v>198</v>
      </c>
      <c r="B127" s="32" t="s">
        <v>278</v>
      </c>
      <c r="C127" s="32" t="s">
        <v>278</v>
      </c>
      <c r="D127" s="54" t="n">
        <v>783</v>
      </c>
      <c r="E127" s="54" t="n">
        <v>704</v>
      </c>
      <c r="F127" s="65" t="n">
        <f aca="false">IF(E127="","",D127-E127)</f>
        <v>79</v>
      </c>
      <c r="G127" s="54" t="n">
        <v>682</v>
      </c>
      <c r="H127" s="54" t="n">
        <v>792</v>
      </c>
      <c r="I127" s="65" t="n">
        <f aca="false">IF(H127="","",G127-H127)</f>
        <v>-110</v>
      </c>
      <c r="J127" s="55" t="n">
        <f aca="false">IF(OR(D127="",D127+G127=0),"",D127/(D127+G127))</f>
        <v>0.534470989761092</v>
      </c>
      <c r="K127" s="55" t="n">
        <f aca="false">IF(E127="","",E127/(E127+H127))</f>
        <v>0.470588235294118</v>
      </c>
      <c r="L127" s="66" t="n">
        <f aca="false">IF(OR(K127="",J127=""),"",(J127-K127)*100)</f>
        <v>6.38827544669746</v>
      </c>
      <c r="M127" s="36" t="n">
        <v>3.63966651833549</v>
      </c>
      <c r="N127" s="36" t="n">
        <v>0.962884720344034</v>
      </c>
      <c r="O127" s="36" t="n">
        <f aca="false">SQRT(M127^2+N127^2)</f>
        <v>3.76487972575013</v>
      </c>
      <c r="P127" s="55" t="n">
        <f aca="false">IF(J127="","",MAX(0,J127-1.96*O127/100))</f>
        <v>0.46067934713639</v>
      </c>
      <c r="Q127" s="55" t="n">
        <f aca="false">IF(J127="","",MIN(1,J127+1.96*O127/100))</f>
        <v>0.608262632385795</v>
      </c>
      <c r="R127" s="32" t="str">
        <f aca="false">IF(L127="","",IF(ABS(L127)&lt;=O127,"Yes","No"))</f>
        <v>No</v>
      </c>
      <c r="S127" s="32" t="str">
        <f aca="false">IF(L127="","",IF(ABS(L127)&lt;=1.96*O127,"Yes","No"))</f>
        <v>Yes</v>
      </c>
      <c r="T127" s="54" t="n">
        <f aca="false">IF(D127="","",ROUND(SQRT(((D127+G127)*O127/100)^2+(J127*(D127+G127)*0.08345)^2),0))</f>
        <v>86</v>
      </c>
      <c r="U127" s="32"/>
    </row>
    <row r="128" customFormat="false" ht="15" hidden="false" customHeight="false" outlineLevel="0" collapsed="false">
      <c r="A128" s="32" t="s">
        <v>198</v>
      </c>
      <c r="B128" s="32" t="s">
        <v>279</v>
      </c>
      <c r="C128" s="32" t="s">
        <v>280</v>
      </c>
      <c r="D128" s="54" t="n">
        <v>426</v>
      </c>
      <c r="E128" s="54" t="n">
        <v>389</v>
      </c>
      <c r="F128" s="65" t="n">
        <f aca="false">IF(E128="","",D128-E128)</f>
        <v>37</v>
      </c>
      <c r="G128" s="54" t="n">
        <v>310</v>
      </c>
      <c r="H128" s="54" t="n">
        <v>397</v>
      </c>
      <c r="I128" s="65" t="n">
        <f aca="false">IF(H128="","",G128-H128)</f>
        <v>-87</v>
      </c>
      <c r="J128" s="55" t="n">
        <f aca="false">IF(OR(D128="",D128+G128=0),"",D128/(D128+G128))</f>
        <v>0.578804347826087</v>
      </c>
      <c r="K128" s="55" t="n">
        <f aca="false">IF(E128="","",E128/(E128+H128))</f>
        <v>0.494910941475827</v>
      </c>
      <c r="L128" s="66" t="n">
        <f aca="false">IF(OR(K128="",J128=""),"",(J128-K128)*100)</f>
        <v>8.38934063502599</v>
      </c>
      <c r="M128" s="36" t="n">
        <v>4.76466928215883</v>
      </c>
      <c r="N128" s="36" t="n">
        <v>0.962884720344034</v>
      </c>
      <c r="O128" s="36" t="n">
        <f aca="false">SQRT(M128^2+N128^2)</f>
        <v>4.86098964749155</v>
      </c>
      <c r="P128" s="55" t="n">
        <f aca="false">IF(J128="","",MAX(0,J128-1.96*O128/100))</f>
        <v>0.483528950735253</v>
      </c>
      <c r="Q128" s="55" t="n">
        <f aca="false">IF(J128="","",MIN(1,J128+1.96*O128/100))</f>
        <v>0.674079744916921</v>
      </c>
      <c r="R128" s="32" t="str">
        <f aca="false">IF(L128="","",IF(ABS(L128)&lt;=O128,"Yes","No"))</f>
        <v>No</v>
      </c>
      <c r="S128" s="32" t="str">
        <f aca="false">IF(L128="","",IF(ABS(L128)&lt;=1.96*O128,"Yes","No"))</f>
        <v>Yes</v>
      </c>
      <c r="T128" s="54" t="n">
        <f aca="false">IF(D128="","",ROUND(SQRT(((D128+G128)*O128/100)^2+(J128*(D128+G128)*0.15591)^2),0))</f>
        <v>75</v>
      </c>
      <c r="U128" s="32"/>
    </row>
    <row r="129" customFormat="false" ht="15" hidden="false" customHeight="false" outlineLevel="0" collapsed="false">
      <c r="A129" s="32" t="s">
        <v>198</v>
      </c>
      <c r="B129" s="32" t="s">
        <v>279</v>
      </c>
      <c r="C129" s="32" t="s">
        <v>281</v>
      </c>
      <c r="D129" s="54" t="n">
        <v>561</v>
      </c>
      <c r="E129" s="54" t="n">
        <v>490</v>
      </c>
      <c r="F129" s="65" t="n">
        <f aca="false">IF(E129="","",D129-E129)</f>
        <v>71</v>
      </c>
      <c r="G129" s="54" t="n">
        <v>413</v>
      </c>
      <c r="H129" s="54" t="n">
        <v>474</v>
      </c>
      <c r="I129" s="65" t="n">
        <f aca="false">IF(H129="","",G129-H129)</f>
        <v>-61</v>
      </c>
      <c r="J129" s="55" t="n">
        <f aca="false">IF(OR(D129="",D129+G129=0),"",D129/(D129+G129))</f>
        <v>0.575975359342916</v>
      </c>
      <c r="K129" s="55" t="n">
        <f aca="false">IF(E129="","",E129/(E129+H129))</f>
        <v>0.508298755186722</v>
      </c>
      <c r="L129" s="66" t="n">
        <f aca="false">IF(OR(K129="",J129=""),"",(J129-K129)*100)</f>
        <v>6.76766041561938</v>
      </c>
      <c r="M129" s="36" t="n">
        <v>3.72126353225682</v>
      </c>
      <c r="N129" s="36" t="n">
        <v>0.962884720344034</v>
      </c>
      <c r="O129" s="36" t="n">
        <f aca="false">SQRT(M129^2+N129^2)</f>
        <v>3.84381961870956</v>
      </c>
      <c r="P129" s="55" t="n">
        <f aca="false">IF(J129="","",MAX(0,J129-1.96*O129/100))</f>
        <v>0.500636494816208</v>
      </c>
      <c r="Q129" s="55" t="n">
        <f aca="false">IF(J129="","",MIN(1,J129+1.96*O129/100))</f>
        <v>0.651314223869623</v>
      </c>
      <c r="R129" s="32" t="str">
        <f aca="false">IF(L129="","",IF(ABS(L129)&lt;=O129,"Yes","No"))</f>
        <v>No</v>
      </c>
      <c r="S129" s="32" t="str">
        <f aca="false">IF(L129="","",IF(ABS(L129)&lt;=1.96*O129,"Yes","No"))</f>
        <v>Yes</v>
      </c>
      <c r="T129" s="54" t="n">
        <f aca="false">IF(D129="","",ROUND(SQRT(((D129+G129)*O129/100)^2+(J129*(D129+G129)*0.09175)^2),0))</f>
        <v>64</v>
      </c>
      <c r="U129" s="32"/>
    </row>
    <row r="130" customFormat="false" ht="15" hidden="false" customHeight="false" outlineLevel="0" collapsed="false">
      <c r="A130" s="32" t="s">
        <v>198</v>
      </c>
      <c r="B130" s="32" t="s">
        <v>282</v>
      </c>
      <c r="C130" s="32" t="s">
        <v>283</v>
      </c>
      <c r="D130" s="54" t="n">
        <v>598</v>
      </c>
      <c r="E130" s="54" t="n">
        <v>575</v>
      </c>
      <c r="F130" s="65" t="n">
        <f aca="false">IF(E130="","",D130-E130)</f>
        <v>23</v>
      </c>
      <c r="G130" s="54" t="n">
        <v>454</v>
      </c>
      <c r="H130" s="54" t="n">
        <v>468</v>
      </c>
      <c r="I130" s="65" t="n">
        <f aca="false">IF(H130="","",G130-H130)</f>
        <v>-14</v>
      </c>
      <c r="J130" s="55" t="n">
        <f aca="false">IF(OR(D130="",D130+G130=0),"",D130/(D130+G130))</f>
        <v>0.568441064638783</v>
      </c>
      <c r="K130" s="55" t="n">
        <f aca="false">IF(E130="","",E130/(E130+H130))</f>
        <v>0.551294343240652</v>
      </c>
      <c r="L130" s="66" t="n">
        <f aca="false">IF(OR(K130="",J130=""),"",(J130-K130)*100)</f>
        <v>1.71467213981313</v>
      </c>
      <c r="M130" s="36" t="n">
        <v>3.72126353225682</v>
      </c>
      <c r="N130" s="36" t="n">
        <v>0.962884720344034</v>
      </c>
      <c r="O130" s="36" t="n">
        <f aca="false">SQRT(M130^2+N130^2)</f>
        <v>3.84381961870956</v>
      </c>
      <c r="P130" s="55" t="n">
        <f aca="false">IF(J130="","",MAX(0,J130-1.96*O130/100))</f>
        <v>0.493102200112076</v>
      </c>
      <c r="Q130" s="55" t="n">
        <f aca="false">IF(J130="","",MIN(1,J130+1.96*O130/100))</f>
        <v>0.643779929165491</v>
      </c>
      <c r="R130" s="32" t="str">
        <f aca="false">IF(L130="","",IF(ABS(L130)&lt;=O130,"Yes","No"))</f>
        <v>Yes</v>
      </c>
      <c r="S130" s="32" t="str">
        <f aca="false">IF(L130="","",IF(ABS(L130)&lt;=1.96*O130,"Yes","No"))</f>
        <v>Yes</v>
      </c>
      <c r="T130" s="54" t="n">
        <f aca="false">IF(D130="","",ROUND(SQRT(((D130+G130)*O130/100)^2+(J130*(D130+G130)*0.09175)^2),0))</f>
        <v>68</v>
      </c>
      <c r="U130" s="32"/>
    </row>
    <row r="131" customFormat="false" ht="15" hidden="false" customHeight="false" outlineLevel="0" collapsed="false">
      <c r="A131" s="32" t="s">
        <v>198</v>
      </c>
      <c r="B131" s="32" t="s">
        <v>282</v>
      </c>
      <c r="C131" s="32" t="s">
        <v>284</v>
      </c>
      <c r="D131" s="54" t="n">
        <v>556</v>
      </c>
      <c r="E131" s="54" t="n">
        <v>547</v>
      </c>
      <c r="F131" s="65" t="n">
        <f aca="false">IF(E131="","",D131-E131)</f>
        <v>9</v>
      </c>
      <c r="G131" s="54" t="n">
        <v>471</v>
      </c>
      <c r="H131" s="54" t="n">
        <v>484</v>
      </c>
      <c r="I131" s="65" t="n">
        <f aca="false">IF(H131="","",G131-H131)</f>
        <v>-13</v>
      </c>
      <c r="J131" s="55" t="n">
        <f aca="false">IF(OR(D131="",D131+G131=0),"",D131/(D131+G131))</f>
        <v>0.541382667964947</v>
      </c>
      <c r="K131" s="55" t="n">
        <f aca="false">IF(E131="","",E131/(E131+H131))</f>
        <v>0.530552861299709</v>
      </c>
      <c r="L131" s="66" t="n">
        <f aca="false">IF(OR(K131="",J131=""),"",(J131-K131)*100)</f>
        <v>1.08298066652375</v>
      </c>
      <c r="M131" s="36" t="n">
        <v>3.72126353225682</v>
      </c>
      <c r="N131" s="36" t="n">
        <v>0.962884720344034</v>
      </c>
      <c r="O131" s="36" t="n">
        <f aca="false">SQRT(M131^2+N131^2)</f>
        <v>3.84381961870956</v>
      </c>
      <c r="P131" s="55" t="n">
        <f aca="false">IF(J131="","",MAX(0,J131-1.96*O131/100))</f>
        <v>0.466043803438239</v>
      </c>
      <c r="Q131" s="55" t="n">
        <f aca="false">IF(J131="","",MIN(1,J131+1.96*O131/100))</f>
        <v>0.616721532491654</v>
      </c>
      <c r="R131" s="32" t="str">
        <f aca="false">IF(L131="","",IF(ABS(L131)&lt;=O131,"Yes","No"))</f>
        <v>Yes</v>
      </c>
      <c r="S131" s="32" t="str">
        <f aca="false">IF(L131="","",IF(ABS(L131)&lt;=1.96*O131,"Yes","No"))</f>
        <v>Yes</v>
      </c>
      <c r="T131" s="54" t="n">
        <f aca="false">IF(D131="","",ROUND(SQRT(((D131+G131)*O131/100)^2+(J131*(D131+G131)*0.09175)^2),0))</f>
        <v>65</v>
      </c>
      <c r="U131" s="32"/>
    </row>
    <row r="132" customFormat="false" ht="15" hidden="false" customHeight="false" outlineLevel="0" collapsed="false">
      <c r="A132" s="32" t="s">
        <v>198</v>
      </c>
      <c r="B132" s="32" t="s">
        <v>282</v>
      </c>
      <c r="C132" s="32" t="s">
        <v>285</v>
      </c>
      <c r="D132" s="54" t="n">
        <v>695</v>
      </c>
      <c r="E132" s="54" t="n">
        <v>634</v>
      </c>
      <c r="F132" s="65" t="n">
        <f aca="false">IF(E132="","",D132-E132)</f>
        <v>61</v>
      </c>
      <c r="G132" s="54" t="n">
        <v>658</v>
      </c>
      <c r="H132" s="54" t="n">
        <v>695</v>
      </c>
      <c r="I132" s="65" t="n">
        <f aca="false">IF(H132="","",G132-H132)</f>
        <v>-37</v>
      </c>
      <c r="J132" s="55" t="n">
        <f aca="false">IF(OR(D132="",D132+G132=0),"",D132/(D132+G132))</f>
        <v>0.513673318551367</v>
      </c>
      <c r="K132" s="55" t="n">
        <f aca="false">IF(E132="","",E132/(E132+H132))</f>
        <v>0.477050413844996</v>
      </c>
      <c r="L132" s="66" t="n">
        <f aca="false">IF(OR(K132="",J132=""),"",(J132-K132)*100)</f>
        <v>3.66229047063711</v>
      </c>
      <c r="M132" s="36" t="n">
        <v>3.63966651833549</v>
      </c>
      <c r="N132" s="36" t="n">
        <v>0.962884720344034</v>
      </c>
      <c r="O132" s="36" t="n">
        <f aca="false">SQRT(M132^2+N132^2)</f>
        <v>3.76487972575013</v>
      </c>
      <c r="P132" s="55" t="n">
        <f aca="false">IF(J132="","",MAX(0,J132-1.96*O132/100))</f>
        <v>0.439881675926665</v>
      </c>
      <c r="Q132" s="55" t="n">
        <f aca="false">IF(J132="","",MIN(1,J132+1.96*O132/100))</f>
        <v>0.58746496117607</v>
      </c>
      <c r="R132" s="32" t="str">
        <f aca="false">IF(L132="","",IF(ABS(L132)&lt;=O132,"Yes","No"))</f>
        <v>Yes</v>
      </c>
      <c r="S132" s="32" t="str">
        <f aca="false">IF(L132="","",IF(ABS(L132)&lt;=1.96*O132,"Yes","No"))</f>
        <v>Yes</v>
      </c>
      <c r="T132" s="54" t="n">
        <f aca="false">IF(D132="","",ROUND(SQRT(((D132+G132)*O132/100)^2+(J132*(D132+G132)*0.08345)^2),0))</f>
        <v>77</v>
      </c>
      <c r="U132" s="32"/>
    </row>
    <row r="133" customFormat="false" ht="15" hidden="false" customHeight="false" outlineLevel="0" collapsed="false">
      <c r="A133" s="32" t="s">
        <v>198</v>
      </c>
      <c r="B133" s="32" t="s">
        <v>282</v>
      </c>
      <c r="C133" s="32" t="s">
        <v>286</v>
      </c>
      <c r="D133" s="54" t="n">
        <v>709</v>
      </c>
      <c r="E133" s="54" t="n">
        <v>683</v>
      </c>
      <c r="F133" s="65" t="n">
        <f aca="false">IF(E133="","",D133-E133)</f>
        <v>26</v>
      </c>
      <c r="G133" s="54" t="n">
        <v>530</v>
      </c>
      <c r="H133" s="54" t="n">
        <v>546</v>
      </c>
      <c r="I133" s="65" t="n">
        <f aca="false">IF(H133="","",G133-H133)</f>
        <v>-16</v>
      </c>
      <c r="J133" s="55" t="n">
        <f aca="false">IF(OR(D133="",D133+G133=0),"",D133/(D133+G133))</f>
        <v>0.572235673930589</v>
      </c>
      <c r="K133" s="55" t="n">
        <f aca="false">IF(E133="","",E133/(E133+H133))</f>
        <v>0.555736371033361</v>
      </c>
      <c r="L133" s="66" t="n">
        <f aca="false">IF(OR(K133="",J133=""),"",(J133-K133)*100)</f>
        <v>1.64993028972287</v>
      </c>
      <c r="M133" s="36" t="n">
        <v>3.63966651833549</v>
      </c>
      <c r="N133" s="36" t="n">
        <v>0.962884720344034</v>
      </c>
      <c r="O133" s="36" t="n">
        <f aca="false">SQRT(M133^2+N133^2)</f>
        <v>3.76487972575013</v>
      </c>
      <c r="P133" s="55" t="n">
        <f aca="false">IF(J133="","",MAX(0,J133-1.96*O133/100))</f>
        <v>0.498444031305887</v>
      </c>
      <c r="Q133" s="55" t="n">
        <f aca="false">IF(J133="","",MIN(1,J133+1.96*O133/100))</f>
        <v>0.646027316555292</v>
      </c>
      <c r="R133" s="32" t="str">
        <f aca="false">IF(L133="","",IF(ABS(L133)&lt;=O133,"Yes","No"))</f>
        <v>Yes</v>
      </c>
      <c r="S133" s="32" t="str">
        <f aca="false">IF(L133="","",IF(ABS(L133)&lt;=1.96*O133,"Yes","No"))</f>
        <v>Yes</v>
      </c>
      <c r="T133" s="54" t="n">
        <f aca="false">IF(D133="","",ROUND(SQRT(((D133+G133)*O133/100)^2+(J133*(D133+G133)*0.08345)^2),0))</f>
        <v>75</v>
      </c>
      <c r="U133" s="32"/>
    </row>
    <row r="134" customFormat="false" ht="15" hidden="false" customHeight="false" outlineLevel="0" collapsed="false">
      <c r="A134" s="32" t="s">
        <v>198</v>
      </c>
      <c r="B134" s="32" t="s">
        <v>282</v>
      </c>
      <c r="C134" s="32" t="s">
        <v>287</v>
      </c>
      <c r="D134" s="54" t="n">
        <v>345</v>
      </c>
      <c r="E134" s="54" t="n">
        <v>325</v>
      </c>
      <c r="F134" s="65" t="n">
        <f aca="false">IF(E134="","",D134-E134)</f>
        <v>20</v>
      </c>
      <c r="G134" s="54" t="n">
        <v>307</v>
      </c>
      <c r="H134" s="54" t="n">
        <v>334</v>
      </c>
      <c r="I134" s="65" t="n">
        <f aca="false">IF(H134="","",G134-H134)</f>
        <v>-27</v>
      </c>
      <c r="J134" s="55" t="n">
        <f aca="false">IF(OR(D134="",D134+G134=0),"",D134/(D134+G134))</f>
        <v>0.529141104294479</v>
      </c>
      <c r="K134" s="55" t="n">
        <f aca="false">IF(E134="","",E134/(E134+H134))</f>
        <v>0.493171471927162</v>
      </c>
      <c r="L134" s="66" t="n">
        <f aca="false">IF(OR(K134="",J134=""),"",(J134-K134)*100)</f>
        <v>3.59696323673162</v>
      </c>
      <c r="M134" s="36" t="n">
        <v>4.76466928215883</v>
      </c>
      <c r="N134" s="36" t="n">
        <v>0.962884720344034</v>
      </c>
      <c r="O134" s="36" t="n">
        <f aca="false">SQRT(M134^2+N134^2)</f>
        <v>4.86098964749155</v>
      </c>
      <c r="P134" s="55" t="n">
        <f aca="false">IF(J134="","",MAX(0,J134-1.96*O134/100))</f>
        <v>0.433865707203644</v>
      </c>
      <c r="Q134" s="55" t="n">
        <f aca="false">IF(J134="","",MIN(1,J134+1.96*O134/100))</f>
        <v>0.624416501385313</v>
      </c>
      <c r="R134" s="32" t="str">
        <f aca="false">IF(L134="","",IF(ABS(L134)&lt;=O134,"Yes","No"))</f>
        <v>Yes</v>
      </c>
      <c r="S134" s="32" t="str">
        <f aca="false">IF(L134="","",IF(ABS(L134)&lt;=1.96*O134,"Yes","No"))</f>
        <v>Yes</v>
      </c>
      <c r="T134" s="54" t="n">
        <f aca="false">IF(D134="","",ROUND(SQRT(((D134+G134)*O134/100)^2+(J134*(D134+G134)*0.15591)^2),0))</f>
        <v>62</v>
      </c>
      <c r="U134" s="32"/>
    </row>
    <row r="135" customFormat="false" ht="15" hidden="false" customHeight="false" outlineLevel="0" collapsed="false">
      <c r="A135" s="32" t="s">
        <v>198</v>
      </c>
      <c r="B135" s="32" t="s">
        <v>282</v>
      </c>
      <c r="C135" s="32" t="s">
        <v>288</v>
      </c>
      <c r="D135" s="54" t="n">
        <v>661</v>
      </c>
      <c r="E135" s="54" t="n">
        <v>633</v>
      </c>
      <c r="F135" s="65" t="n">
        <f aca="false">IF(E135="","",D135-E135)</f>
        <v>28</v>
      </c>
      <c r="G135" s="54" t="n">
        <v>528</v>
      </c>
      <c r="H135" s="54" t="n">
        <v>555</v>
      </c>
      <c r="I135" s="65" t="n">
        <f aca="false">IF(H135="","",G135-H135)</f>
        <v>-27</v>
      </c>
      <c r="J135" s="55" t="n">
        <f aca="false">IF(OR(D135="",D135+G135=0),"",D135/(D135+G135))</f>
        <v>0.555929352396972</v>
      </c>
      <c r="K135" s="55" t="n">
        <f aca="false">IF(E135="","",E135/(E135+H135))</f>
        <v>0.532828282828283</v>
      </c>
      <c r="L135" s="66" t="n">
        <f aca="false">IF(OR(K135="",J135=""),"",(J135-K135)*100)</f>
        <v>2.31010695686894</v>
      </c>
      <c r="M135" s="36" t="n">
        <v>3.63966651833549</v>
      </c>
      <c r="N135" s="36" t="n">
        <v>0.962884720344034</v>
      </c>
      <c r="O135" s="36" t="n">
        <f aca="false">SQRT(M135^2+N135^2)</f>
        <v>3.76487972575013</v>
      </c>
      <c r="P135" s="55" t="n">
        <f aca="false">IF(J135="","",MAX(0,J135-1.96*O135/100))</f>
        <v>0.48213770977227</v>
      </c>
      <c r="Q135" s="55" t="n">
        <f aca="false">IF(J135="","",MIN(1,J135+1.96*O135/100))</f>
        <v>0.629720995021675</v>
      </c>
      <c r="R135" s="32" t="str">
        <f aca="false">IF(L135="","",IF(ABS(L135)&lt;=O135,"Yes","No"))</f>
        <v>Yes</v>
      </c>
      <c r="S135" s="32" t="str">
        <f aca="false">IF(L135="","",IF(ABS(L135)&lt;=1.96*O135,"Yes","No"))</f>
        <v>Yes</v>
      </c>
      <c r="T135" s="54" t="n">
        <f aca="false">IF(D135="","",ROUND(SQRT(((D135+G135)*O135/100)^2+(J135*(D135+G135)*0.08345)^2),0))</f>
        <v>71</v>
      </c>
      <c r="U135" s="32"/>
    </row>
    <row r="136" customFormat="false" ht="15" hidden="false" customHeight="false" outlineLevel="0" collapsed="false">
      <c r="A136" s="32" t="s">
        <v>198</v>
      </c>
      <c r="B136" s="32" t="s">
        <v>289</v>
      </c>
      <c r="C136" s="32" t="s">
        <v>290</v>
      </c>
      <c r="D136" s="54" t="n">
        <v>565</v>
      </c>
      <c r="E136" s="54" t="n">
        <v>613</v>
      </c>
      <c r="F136" s="65" t="n">
        <f aca="false">IF(E136="","",D136-E136)</f>
        <v>-48</v>
      </c>
      <c r="G136" s="54" t="n">
        <v>247</v>
      </c>
      <c r="H136" s="54" t="n">
        <v>265</v>
      </c>
      <c r="I136" s="65" t="n">
        <f aca="false">IF(H136="","",G136-H136)</f>
        <v>-18</v>
      </c>
      <c r="J136" s="55" t="n">
        <f aca="false">IF(OR(D136="",D136+G136=0),"",D136/(D136+G136))</f>
        <v>0.695812807881773</v>
      </c>
      <c r="K136" s="55" t="n">
        <f aca="false">IF(E136="","",E136/(E136+H136))</f>
        <v>0.698177676537585</v>
      </c>
      <c r="L136" s="66" t="n">
        <f aca="false">IF(OR(K136="",J136=""),"",(J136-K136)*100)</f>
        <v>-0.236486865581209</v>
      </c>
      <c r="M136" s="36" t="n">
        <v>3.72126353225682</v>
      </c>
      <c r="N136" s="36" t="n">
        <v>0.962884720344034</v>
      </c>
      <c r="O136" s="36" t="n">
        <f aca="false">SQRT(M136^2+N136^2)</f>
        <v>3.84381961870956</v>
      </c>
      <c r="P136" s="55" t="n">
        <f aca="false">IF(J136="","",MAX(0,J136-1.96*O136/100))</f>
        <v>0.620473943355066</v>
      </c>
      <c r="Q136" s="55" t="n">
        <f aca="false">IF(J136="","",MIN(1,J136+1.96*O136/100))</f>
        <v>0.771151672408481</v>
      </c>
      <c r="R136" s="32" t="str">
        <f aca="false">IF(L136="","",IF(ABS(L136)&lt;=O136,"Yes","No"))</f>
        <v>Yes</v>
      </c>
      <c r="S136" s="32" t="str">
        <f aca="false">IF(L136="","",IF(ABS(L136)&lt;=1.96*O136,"Yes","No"))</f>
        <v>Yes</v>
      </c>
      <c r="T136" s="54" t="n">
        <f aca="false">IF(D136="","",ROUND(SQRT(((D136+G136)*O136/100)^2+(J136*(D136+G136)*0.09175)^2),0))</f>
        <v>61</v>
      </c>
      <c r="U136" s="32"/>
    </row>
    <row r="137" customFormat="false" ht="15" hidden="false" customHeight="false" outlineLevel="0" collapsed="false">
      <c r="A137" s="32" t="s">
        <v>198</v>
      </c>
      <c r="B137" s="32" t="s">
        <v>289</v>
      </c>
      <c r="C137" s="32" t="s">
        <v>291</v>
      </c>
      <c r="D137" s="54" t="n">
        <v>444</v>
      </c>
      <c r="E137" s="54" t="n">
        <v>442</v>
      </c>
      <c r="F137" s="65" t="n">
        <f aca="false">IF(E137="","",D137-E137)</f>
        <v>2</v>
      </c>
      <c r="G137" s="54" t="n">
        <v>219</v>
      </c>
      <c r="H137" s="54" t="n">
        <v>235</v>
      </c>
      <c r="I137" s="65" t="n">
        <f aca="false">IF(H137="","",G137-H137)</f>
        <v>-16</v>
      </c>
      <c r="J137" s="55" t="n">
        <f aca="false">IF(OR(D137="",D137+G137=0),"",D137/(D137+G137))</f>
        <v>0.669683257918552</v>
      </c>
      <c r="K137" s="55" t="n">
        <f aca="false">IF(E137="","",E137/(E137+H137))</f>
        <v>0.65288035450517</v>
      </c>
      <c r="L137" s="66" t="n">
        <f aca="false">IF(OR(K137="",J137=""),"",(J137-K137)*100)</f>
        <v>1.68029034133821</v>
      </c>
      <c r="M137" s="36" t="n">
        <v>4.76466928215883</v>
      </c>
      <c r="N137" s="36" t="n">
        <v>0.962884720344034</v>
      </c>
      <c r="O137" s="36" t="n">
        <f aca="false">SQRT(M137^2+N137^2)</f>
        <v>4.86098964749155</v>
      </c>
      <c r="P137" s="55" t="n">
        <f aca="false">IF(J137="","",MAX(0,J137-1.96*O137/100))</f>
        <v>0.574407860827718</v>
      </c>
      <c r="Q137" s="55" t="n">
        <f aca="false">IF(J137="","",MIN(1,J137+1.96*O137/100))</f>
        <v>0.764958655009386</v>
      </c>
      <c r="R137" s="32" t="str">
        <f aca="false">IF(L137="","",IF(ABS(L137)&lt;=O137,"Yes","No"))</f>
        <v>Yes</v>
      </c>
      <c r="S137" s="32" t="str">
        <f aca="false">IF(L137="","",IF(ABS(L137)&lt;=1.96*O137,"Yes","No"))</f>
        <v>Yes</v>
      </c>
      <c r="T137" s="54" t="n">
        <f aca="false">IF(D137="","",ROUND(SQRT(((D137+G137)*O137/100)^2+(J137*(D137+G137)*0.15591)^2),0))</f>
        <v>76</v>
      </c>
      <c r="U137" s="32"/>
    </row>
    <row r="138" customFormat="false" ht="15" hidden="false" customHeight="false" outlineLevel="0" collapsed="false">
      <c r="A138" s="32" t="s">
        <v>198</v>
      </c>
      <c r="B138" s="32" t="s">
        <v>289</v>
      </c>
      <c r="C138" s="32" t="s">
        <v>292</v>
      </c>
      <c r="D138" s="54" t="n">
        <v>447</v>
      </c>
      <c r="E138" s="54" t="n">
        <v>428</v>
      </c>
      <c r="F138" s="65" t="n">
        <f aca="false">IF(E138="","",D138-E138)</f>
        <v>19</v>
      </c>
      <c r="G138" s="54" t="n">
        <v>191</v>
      </c>
      <c r="H138" s="54" t="n">
        <v>237</v>
      </c>
      <c r="I138" s="65" t="n">
        <f aca="false">IF(H138="","",G138-H138)</f>
        <v>-46</v>
      </c>
      <c r="J138" s="55" t="n">
        <f aca="false">IF(OR(D138="",D138+G138=0),"",D138/(D138+G138))</f>
        <v>0.700626959247649</v>
      </c>
      <c r="K138" s="55" t="n">
        <f aca="false">IF(E138="","",E138/(E138+H138))</f>
        <v>0.643609022556391</v>
      </c>
      <c r="L138" s="66" t="n">
        <f aca="false">IF(OR(K138="",J138=""),"",(J138-K138)*100)</f>
        <v>5.7017936691258</v>
      </c>
      <c r="M138" s="36" t="n">
        <v>4.76466928215883</v>
      </c>
      <c r="N138" s="36" t="n">
        <v>0.962884720344034</v>
      </c>
      <c r="O138" s="36" t="n">
        <f aca="false">SQRT(M138^2+N138^2)</f>
        <v>4.86098964749155</v>
      </c>
      <c r="P138" s="55" t="n">
        <f aca="false">IF(J138="","",MAX(0,J138-1.96*O138/100))</f>
        <v>0.605351562156815</v>
      </c>
      <c r="Q138" s="55" t="n">
        <f aca="false">IF(J138="","",MIN(1,J138+1.96*O138/100))</f>
        <v>0.795902356338483</v>
      </c>
      <c r="R138" s="32" t="str">
        <f aca="false">IF(L138="","",IF(ABS(L138)&lt;=O138,"Yes","No"))</f>
        <v>No</v>
      </c>
      <c r="S138" s="32" t="str">
        <f aca="false">IF(L138="","",IF(ABS(L138)&lt;=1.96*O138,"Yes","No"))</f>
        <v>Yes</v>
      </c>
      <c r="T138" s="54" t="n">
        <f aca="false">IF(D138="","",ROUND(SQRT(((D138+G138)*O138/100)^2+(J138*(D138+G138)*0.15591)^2),0))</f>
        <v>76</v>
      </c>
      <c r="U138" s="32"/>
    </row>
    <row r="139" customFormat="false" ht="15" hidden="false" customHeight="false" outlineLevel="0" collapsed="false">
      <c r="A139" s="32" t="s">
        <v>198</v>
      </c>
      <c r="B139" s="32" t="s">
        <v>293</v>
      </c>
      <c r="C139" s="32" t="s">
        <v>293</v>
      </c>
      <c r="D139" s="54" t="n">
        <v>408</v>
      </c>
      <c r="E139" s="54" t="n">
        <v>405</v>
      </c>
      <c r="F139" s="65" t="n">
        <f aca="false">IF(E139="","",D139-E139)</f>
        <v>3</v>
      </c>
      <c r="G139" s="54" t="n">
        <v>272</v>
      </c>
      <c r="H139" s="54" t="n">
        <v>306</v>
      </c>
      <c r="I139" s="65" t="n">
        <f aca="false">IF(H139="","",G139-H139)</f>
        <v>-34</v>
      </c>
      <c r="J139" s="55" t="n">
        <f aca="false">IF(OR(D139="",D139+G139=0),"",D139/(D139+G139))</f>
        <v>0.6</v>
      </c>
      <c r="K139" s="55" t="n">
        <f aca="false">IF(E139="","",E139/(E139+H139))</f>
        <v>0.569620253164557</v>
      </c>
      <c r="L139" s="66" t="n">
        <f aca="false">IF(OR(K139="",J139=""),"",(J139-K139)*100)</f>
        <v>3.0379746835443</v>
      </c>
      <c r="M139" s="36" t="n">
        <v>4.76466928215883</v>
      </c>
      <c r="N139" s="36" t="n">
        <v>0.962884720344034</v>
      </c>
      <c r="O139" s="36" t="n">
        <f aca="false">SQRT(M139^2+N139^2)</f>
        <v>4.86098964749155</v>
      </c>
      <c r="P139" s="55" t="n">
        <f aca="false">IF(J139="","",MAX(0,J139-1.96*O139/100))</f>
        <v>0.504724602909166</v>
      </c>
      <c r="Q139" s="55" t="n">
        <f aca="false">IF(J139="","",MIN(1,J139+1.96*O139/100))</f>
        <v>0.695275397090834</v>
      </c>
      <c r="R139" s="32" t="str">
        <f aca="false">IF(L139="","",IF(ABS(L139)&lt;=O139,"Yes","No"))</f>
        <v>Yes</v>
      </c>
      <c r="S139" s="32" t="str">
        <f aca="false">IF(L139="","",IF(ABS(L139)&lt;=1.96*O139,"Yes","No"))</f>
        <v>Yes</v>
      </c>
      <c r="T139" s="54" t="n">
        <f aca="false">IF(D139="","",ROUND(SQRT(((D139+G139)*O139/100)^2+(J139*(D139+G139)*0.15591)^2),0))</f>
        <v>72</v>
      </c>
      <c r="U139" s="32"/>
    </row>
    <row r="140" customFormat="false" ht="15" hidden="false" customHeight="false" outlineLevel="0" collapsed="false">
      <c r="A140" s="32" t="s">
        <v>198</v>
      </c>
      <c r="B140" s="32" t="s">
        <v>294</v>
      </c>
      <c r="C140" s="32" t="s">
        <v>294</v>
      </c>
      <c r="D140" s="54" t="n">
        <v>694</v>
      </c>
      <c r="E140" s="54" t="n">
        <v>604</v>
      </c>
      <c r="F140" s="65" t="n">
        <f aca="false">IF(E140="","",D140-E140)</f>
        <v>90</v>
      </c>
      <c r="G140" s="54" t="n">
        <v>1284</v>
      </c>
      <c r="H140" s="54" t="n">
        <v>1340</v>
      </c>
      <c r="I140" s="65" t="n">
        <f aca="false">IF(H140="","",G140-H140)</f>
        <v>-56</v>
      </c>
      <c r="J140" s="55" t="n">
        <f aca="false">IF(OR(D140="",D140+G140=0),"",D140/(D140+G140))</f>
        <v>0.350859453993933</v>
      </c>
      <c r="K140" s="55" t="n">
        <f aca="false">IF(E140="","",E140/(E140+H140))</f>
        <v>0.310699588477366</v>
      </c>
      <c r="L140" s="66" t="n">
        <f aca="false">IF(OR(K140="",J140=""),"",(J140-K140)*100)</f>
        <v>4.0159865516567</v>
      </c>
      <c r="M140" s="36" t="n">
        <v>3.63966651833549</v>
      </c>
      <c r="N140" s="36" t="n">
        <v>0.962884720344034</v>
      </c>
      <c r="O140" s="36" t="n">
        <f aca="false">SQRT(M140^2+N140^2)</f>
        <v>3.76487972575013</v>
      </c>
      <c r="P140" s="55" t="n">
        <f aca="false">IF(J140="","",MAX(0,J140-1.96*O140/100))</f>
        <v>0.277067811369231</v>
      </c>
      <c r="Q140" s="55" t="n">
        <f aca="false">IF(J140="","",MIN(1,J140+1.96*O140/100))</f>
        <v>0.424651096618636</v>
      </c>
      <c r="R140" s="32" t="str">
        <f aca="false">IF(L140="","",IF(ABS(L140)&lt;=O140,"Yes","No"))</f>
        <v>No</v>
      </c>
      <c r="S140" s="32" t="str">
        <f aca="false">IF(L140="","",IF(ABS(L140)&lt;=1.96*O140,"Yes","No"))</f>
        <v>Yes</v>
      </c>
      <c r="T140" s="54" t="n">
        <f aca="false">IF(D140="","",ROUND(SQRT(((D140+G140)*O140/100)^2+(J140*(D140+G140)*0.08345)^2),0))</f>
        <v>94</v>
      </c>
      <c r="U140" s="32"/>
    </row>
    <row r="141" customFormat="false" ht="15" hidden="false" customHeight="false" outlineLevel="0" collapsed="false">
      <c r="A141" s="32" t="s">
        <v>198</v>
      </c>
      <c r="B141" s="32" t="s">
        <v>295</v>
      </c>
      <c r="C141" s="32" t="s">
        <v>296</v>
      </c>
      <c r="D141" s="54" t="n">
        <v>944</v>
      </c>
      <c r="E141" s="54" t="n">
        <v>906</v>
      </c>
      <c r="F141" s="65" t="n">
        <f aca="false">IF(E141="","",D141-E141)</f>
        <v>38</v>
      </c>
      <c r="G141" s="54" t="n">
        <v>922</v>
      </c>
      <c r="H141" s="54" t="n">
        <v>980</v>
      </c>
      <c r="I141" s="65" t="n">
        <f aca="false">IF(H141="","",G141-H141)</f>
        <v>-58</v>
      </c>
      <c r="J141" s="55" t="n">
        <f aca="false">IF(OR(D141="",D141+G141=0),"",D141/(D141+G141))</f>
        <v>0.505894962486602</v>
      </c>
      <c r="K141" s="55" t="n">
        <f aca="false">IF(E141="","",E141/(E141+H141))</f>
        <v>0.480381760339343</v>
      </c>
      <c r="L141" s="66" t="n">
        <f aca="false">IF(OR(K141="",J141=""),"",(J141-K141)*100)</f>
        <v>2.55132021472598</v>
      </c>
      <c r="M141" s="36" t="n">
        <v>3.63966651833549</v>
      </c>
      <c r="N141" s="36" t="n">
        <v>0.962884720344034</v>
      </c>
      <c r="O141" s="36" t="n">
        <f aca="false">SQRT(M141^2+N141^2)</f>
        <v>3.76487972575013</v>
      </c>
      <c r="P141" s="55" t="n">
        <f aca="false">IF(J141="","",MAX(0,J141-1.96*O141/100))</f>
        <v>0.4321033198619</v>
      </c>
      <c r="Q141" s="55" t="n">
        <f aca="false">IF(J141="","",MIN(1,J141+1.96*O141/100))</f>
        <v>0.579686605111305</v>
      </c>
      <c r="R141" s="32" t="str">
        <f aca="false">IF(L141="","",IF(ABS(L141)&lt;=O141,"Yes","No"))</f>
        <v>Yes</v>
      </c>
      <c r="S141" s="32" t="str">
        <f aca="false">IF(L141="","",IF(ABS(L141)&lt;=1.96*O141,"Yes","No"))</f>
        <v>Yes</v>
      </c>
      <c r="T141" s="54" t="n">
        <f aca="false">IF(D141="","",ROUND(SQRT(((D141+G141)*O141/100)^2+(J141*(D141+G141)*0.08345)^2),0))</f>
        <v>106</v>
      </c>
      <c r="U141" s="32"/>
    </row>
    <row r="142" customFormat="false" ht="15" hidden="false" customHeight="false" outlineLevel="0" collapsed="false">
      <c r="A142" s="32" t="s">
        <v>198</v>
      </c>
      <c r="B142" s="32" t="s">
        <v>295</v>
      </c>
      <c r="C142" s="32" t="s">
        <v>297</v>
      </c>
      <c r="D142" s="54" t="n">
        <v>1082</v>
      </c>
      <c r="E142" s="54" t="n">
        <v>1093</v>
      </c>
      <c r="F142" s="65" t="n">
        <f aca="false">IF(E142="","",D142-E142)</f>
        <v>-11</v>
      </c>
      <c r="G142" s="54" t="n">
        <v>1056</v>
      </c>
      <c r="H142" s="54" t="n">
        <v>1115</v>
      </c>
      <c r="I142" s="65" t="n">
        <f aca="false">IF(H142="","",G142-H142)</f>
        <v>-59</v>
      </c>
      <c r="J142" s="55" t="n">
        <f aca="false">IF(OR(D142="",D142+G142=0),"",D142/(D142+G142))</f>
        <v>0.506080449017774</v>
      </c>
      <c r="K142" s="55" t="n">
        <f aca="false">IF(E142="","",E142/(E142+H142))</f>
        <v>0.495018115942029</v>
      </c>
      <c r="L142" s="66" t="n">
        <f aca="false">IF(OR(K142="",J142=""),"",(J142-K142)*100)</f>
        <v>1.10623330757446</v>
      </c>
      <c r="M142" s="36" t="n">
        <v>3.63966651833549</v>
      </c>
      <c r="N142" s="36" t="n">
        <v>0.962884720344034</v>
      </c>
      <c r="O142" s="36" t="n">
        <f aca="false">SQRT(M142^2+N142^2)</f>
        <v>3.76487972575013</v>
      </c>
      <c r="P142" s="55" t="n">
        <f aca="false">IF(J142="","",MAX(0,J142-1.96*O142/100))</f>
        <v>0.432288806393071</v>
      </c>
      <c r="Q142" s="55" t="n">
        <f aca="false">IF(J142="","",MIN(1,J142+1.96*O142/100))</f>
        <v>0.579872091642476</v>
      </c>
      <c r="R142" s="32" t="str">
        <f aca="false">IF(L142="","",IF(ABS(L142)&lt;=O142,"Yes","No"))</f>
        <v>Yes</v>
      </c>
      <c r="S142" s="32" t="str">
        <f aca="false">IF(L142="","",IF(ABS(L142)&lt;=1.96*O142,"Yes","No"))</f>
        <v>Yes</v>
      </c>
      <c r="T142" s="54" t="n">
        <f aca="false">IF(D142="","",ROUND(SQRT(((D142+G142)*O142/100)^2+(J142*(D142+G142)*0.08345)^2),0))</f>
        <v>121</v>
      </c>
      <c r="U142" s="32"/>
    </row>
    <row r="143" customFormat="false" ht="15" hidden="false" customHeight="false" outlineLevel="0" collapsed="false">
      <c r="A143" s="32" t="s">
        <v>198</v>
      </c>
      <c r="B143" s="32" t="s">
        <v>295</v>
      </c>
      <c r="C143" s="32" t="s">
        <v>298</v>
      </c>
      <c r="D143" s="54" t="n">
        <v>1817</v>
      </c>
      <c r="E143" s="54" t="n">
        <v>1830</v>
      </c>
      <c r="F143" s="65" t="n">
        <f aca="false">IF(E143="","",D143-E143)</f>
        <v>-13</v>
      </c>
      <c r="G143" s="54" t="n">
        <v>1780</v>
      </c>
      <c r="H143" s="54" t="n">
        <v>1873</v>
      </c>
      <c r="I143" s="65" t="n">
        <f aca="false">IF(H143="","",G143-H143)</f>
        <v>-93</v>
      </c>
      <c r="J143" s="55" t="n">
        <f aca="false">IF(OR(D143="",D143+G143=0),"",D143/(D143+G143))</f>
        <v>0.505143174867946</v>
      </c>
      <c r="K143" s="55" t="n">
        <f aca="false">IF(E143="","",E143/(E143+H143))</f>
        <v>0.4941938968404</v>
      </c>
      <c r="L143" s="66" t="n">
        <f aca="false">IF(OR(K143="",J143=""),"",(J143-K143)*100)</f>
        <v>1.09492780275458</v>
      </c>
      <c r="M143" s="36" t="n">
        <v>3.63966651833549</v>
      </c>
      <c r="N143" s="36" t="n">
        <v>0.962884720344034</v>
      </c>
      <c r="O143" s="36" t="n">
        <f aca="false">SQRT(M143^2+N143^2)</f>
        <v>3.76487972575013</v>
      </c>
      <c r="P143" s="55" t="n">
        <f aca="false">IF(J143="","",MAX(0,J143-1.96*O143/100))</f>
        <v>0.431351532243243</v>
      </c>
      <c r="Q143" s="55" t="n">
        <f aca="false">IF(J143="","",MIN(1,J143+1.96*O143/100))</f>
        <v>0.578934817492648</v>
      </c>
      <c r="R143" s="32" t="str">
        <f aca="false">IF(L143="","",IF(ABS(L143)&lt;=O143,"Yes","No"))</f>
        <v>Yes</v>
      </c>
      <c r="S143" s="32" t="str">
        <f aca="false">IF(L143="","",IF(ABS(L143)&lt;=1.96*O143,"Yes","No"))</f>
        <v>Yes</v>
      </c>
      <c r="T143" s="54" t="n">
        <f aca="false">IF(D143="","",ROUND(SQRT(((D143+G143)*O143/100)^2+(J143*(D143+G143)*0.08345)^2),0))</f>
        <v>203</v>
      </c>
      <c r="U143" s="32"/>
    </row>
    <row r="144" customFormat="false" ht="15" hidden="false" customHeight="false" outlineLevel="0" collapsed="false">
      <c r="A144" s="32" t="s">
        <v>198</v>
      </c>
      <c r="B144" s="32" t="s">
        <v>295</v>
      </c>
      <c r="C144" s="32" t="s">
        <v>299</v>
      </c>
      <c r="D144" s="54" t="n">
        <v>903</v>
      </c>
      <c r="E144" s="54" t="n">
        <v>863</v>
      </c>
      <c r="F144" s="65" t="n">
        <f aca="false">IF(E144="","",D144-E144)</f>
        <v>40</v>
      </c>
      <c r="G144" s="54" t="n">
        <v>894</v>
      </c>
      <c r="H144" s="54" t="n">
        <v>938</v>
      </c>
      <c r="I144" s="65" t="n">
        <f aca="false">IF(H144="","",G144-H144)</f>
        <v>-44</v>
      </c>
      <c r="J144" s="55" t="n">
        <f aca="false">IF(OR(D144="",D144+G144=0),"",D144/(D144+G144))</f>
        <v>0.502504173622705</v>
      </c>
      <c r="K144" s="55" t="n">
        <f aca="false">IF(E144="","",E144/(E144+H144))</f>
        <v>0.47917823431427</v>
      </c>
      <c r="L144" s="66" t="n">
        <f aca="false">IF(OR(K144="",J144=""),"",(J144-K144)*100)</f>
        <v>2.33259393084346</v>
      </c>
      <c r="M144" s="36" t="n">
        <v>3.63966651833549</v>
      </c>
      <c r="N144" s="36" t="n">
        <v>0.962884720344034</v>
      </c>
      <c r="O144" s="36" t="n">
        <f aca="false">SQRT(M144^2+N144^2)</f>
        <v>3.76487972575013</v>
      </c>
      <c r="P144" s="55" t="n">
        <f aca="false">IF(J144="","",MAX(0,J144-1.96*O144/100))</f>
        <v>0.428712530998002</v>
      </c>
      <c r="Q144" s="55" t="n">
        <f aca="false">IF(J144="","",MIN(1,J144+1.96*O144/100))</f>
        <v>0.576295816247407</v>
      </c>
      <c r="R144" s="32" t="str">
        <f aca="false">IF(L144="","",IF(ABS(L144)&lt;=O144,"Yes","No"))</f>
        <v>Yes</v>
      </c>
      <c r="S144" s="32" t="str">
        <f aca="false">IF(L144="","",IF(ABS(L144)&lt;=1.96*O144,"Yes","No"))</f>
        <v>Yes</v>
      </c>
      <c r="T144" s="54" t="n">
        <f aca="false">IF(D144="","",ROUND(SQRT(((D144+G144)*O144/100)^2+(J144*(D144+G144)*0.08345)^2),0))</f>
        <v>101</v>
      </c>
      <c r="U144" s="32"/>
    </row>
    <row r="145" customFormat="false" ht="15" hidden="false" customHeight="false" outlineLevel="0" collapsed="false">
      <c r="A145" s="32" t="s">
        <v>198</v>
      </c>
      <c r="B145" s="32" t="s">
        <v>295</v>
      </c>
      <c r="C145" s="32" t="s">
        <v>300</v>
      </c>
      <c r="D145" s="54" t="n">
        <v>888</v>
      </c>
      <c r="E145" s="54" t="n">
        <v>835</v>
      </c>
      <c r="F145" s="65" t="n">
        <f aca="false">IF(E145="","",D145-E145)</f>
        <v>53</v>
      </c>
      <c r="G145" s="54" t="n">
        <v>863</v>
      </c>
      <c r="H145" s="54" t="n">
        <v>908</v>
      </c>
      <c r="I145" s="65" t="n">
        <f aca="false">IF(H145="","",G145-H145)</f>
        <v>-45</v>
      </c>
      <c r="J145" s="55" t="n">
        <f aca="false">IF(OR(D145="",D145+G145=0),"",D145/(D145+G145))</f>
        <v>0.507138777841234</v>
      </c>
      <c r="K145" s="55" t="n">
        <f aca="false">IF(E145="","",E145/(E145+H145))</f>
        <v>0.479059093516925</v>
      </c>
      <c r="L145" s="66" t="n">
        <f aca="false">IF(OR(K145="",J145=""),"",(J145-K145)*100)</f>
        <v>2.80796843243088</v>
      </c>
      <c r="M145" s="36" t="n">
        <v>3.63966651833549</v>
      </c>
      <c r="N145" s="36" t="n">
        <v>0.962884720344034</v>
      </c>
      <c r="O145" s="36" t="n">
        <f aca="false">SQRT(M145^2+N145^2)</f>
        <v>3.76487972575013</v>
      </c>
      <c r="P145" s="55" t="n">
        <f aca="false">IF(J145="","",MAX(0,J145-1.96*O145/100))</f>
        <v>0.433347135216531</v>
      </c>
      <c r="Q145" s="55" t="n">
        <f aca="false">IF(J145="","",MIN(1,J145+1.96*O145/100))</f>
        <v>0.580930420465936</v>
      </c>
      <c r="R145" s="32" t="str">
        <f aca="false">IF(L145="","",IF(ABS(L145)&lt;=O145,"Yes","No"))</f>
        <v>Yes</v>
      </c>
      <c r="S145" s="32" t="str">
        <f aca="false">IF(L145="","",IF(ABS(L145)&lt;=1.96*O145,"Yes","No"))</f>
        <v>Yes</v>
      </c>
      <c r="T145" s="54" t="n">
        <f aca="false">IF(D145="","",ROUND(SQRT(((D145+G145)*O145/100)^2+(J145*(D145+G145)*0.08345)^2),0))</f>
        <v>99</v>
      </c>
      <c r="U145" s="32"/>
    </row>
    <row r="146" customFormat="false" ht="15" hidden="false" customHeight="false" outlineLevel="0" collapsed="false">
      <c r="A146" s="32" t="s">
        <v>198</v>
      </c>
      <c r="B146" s="32" t="s">
        <v>295</v>
      </c>
      <c r="C146" s="32" t="s">
        <v>301</v>
      </c>
      <c r="D146" s="54" t="n">
        <v>673</v>
      </c>
      <c r="E146" s="54" t="n">
        <v>665</v>
      </c>
      <c r="F146" s="65" t="n">
        <f aca="false">IF(E146="","",D146-E146)</f>
        <v>8</v>
      </c>
      <c r="G146" s="54" t="n">
        <v>698</v>
      </c>
      <c r="H146" s="54" t="n">
        <v>703</v>
      </c>
      <c r="I146" s="65" t="n">
        <f aca="false">IF(H146="","",G146-H146)</f>
        <v>-5</v>
      </c>
      <c r="J146" s="55" t="n">
        <f aca="false">IF(OR(D146="",D146+G146=0),"",D146/(D146+G146))</f>
        <v>0.490882567469001</v>
      </c>
      <c r="K146" s="55" t="n">
        <f aca="false">IF(E146="","",E146/(E146+H146))</f>
        <v>0.486111111111111</v>
      </c>
      <c r="L146" s="66" t="n">
        <f aca="false">IF(OR(K146="",J146=""),"",(J146-K146)*100)</f>
        <v>0.477145635788961</v>
      </c>
      <c r="M146" s="36" t="n">
        <v>3.63966651833549</v>
      </c>
      <c r="N146" s="36" t="n">
        <v>0.962884720344034</v>
      </c>
      <c r="O146" s="36" t="n">
        <f aca="false">SQRT(M146^2+N146^2)</f>
        <v>3.76487972575013</v>
      </c>
      <c r="P146" s="55" t="n">
        <f aca="false">IF(J146="","",MAX(0,J146-1.96*O146/100))</f>
        <v>0.417090924844298</v>
      </c>
      <c r="Q146" s="55" t="n">
        <f aca="false">IF(J146="","",MIN(1,J146+1.96*O146/100))</f>
        <v>0.564674210093703</v>
      </c>
      <c r="R146" s="32" t="str">
        <f aca="false">IF(L146="","",IF(ABS(L146)&lt;=O146,"Yes","No"))</f>
        <v>Yes</v>
      </c>
      <c r="S146" s="32" t="str">
        <f aca="false">IF(L146="","",IF(ABS(L146)&lt;=1.96*O146,"Yes","No"))</f>
        <v>Yes</v>
      </c>
      <c r="T146" s="54" t="n">
        <f aca="false">IF(D146="","",ROUND(SQRT(((D146+G146)*O146/100)^2+(J146*(D146+G146)*0.08345)^2),0))</f>
        <v>76</v>
      </c>
      <c r="U146" s="32"/>
    </row>
    <row r="147" customFormat="false" ht="15" hidden="false" customHeight="false" outlineLevel="0" collapsed="false">
      <c r="A147" s="32" t="s">
        <v>198</v>
      </c>
      <c r="B147" s="32" t="s">
        <v>295</v>
      </c>
      <c r="C147" s="32" t="s">
        <v>302</v>
      </c>
      <c r="D147" s="54" t="n">
        <v>1510</v>
      </c>
      <c r="E147" s="54" t="n">
        <v>1427</v>
      </c>
      <c r="F147" s="65" t="n">
        <f aca="false">IF(E147="","",D147-E147)</f>
        <v>83</v>
      </c>
      <c r="G147" s="54" t="n">
        <v>1235</v>
      </c>
      <c r="H147" s="54" t="n">
        <v>1391</v>
      </c>
      <c r="I147" s="65" t="n">
        <f aca="false">IF(H147="","",G147-H147)</f>
        <v>-156</v>
      </c>
      <c r="J147" s="55" t="n">
        <f aca="false">IF(OR(D147="",D147+G147=0),"",D147/(D147+G147))</f>
        <v>0.550091074681239</v>
      </c>
      <c r="K147" s="55" t="n">
        <f aca="false">IF(E147="","",E147/(E147+H147))</f>
        <v>0.50638750887154</v>
      </c>
      <c r="L147" s="66" t="n">
        <f aca="false">IF(OR(K147="",J147=""),"",(J147-K147)*100)</f>
        <v>4.37035658096986</v>
      </c>
      <c r="M147" s="36" t="n">
        <v>3.63966651833549</v>
      </c>
      <c r="N147" s="36" t="n">
        <v>0.962884720344034</v>
      </c>
      <c r="O147" s="36" t="n">
        <f aca="false">SQRT(M147^2+N147^2)</f>
        <v>3.76487972575013</v>
      </c>
      <c r="P147" s="55" t="n">
        <f aca="false">IF(J147="","",MAX(0,J147-1.96*O147/100))</f>
        <v>0.476299432056536</v>
      </c>
      <c r="Q147" s="55" t="n">
        <f aca="false">IF(J147="","",MIN(1,J147+1.96*O147/100))</f>
        <v>0.623882717305941</v>
      </c>
      <c r="R147" s="32" t="str">
        <f aca="false">IF(L147="","",IF(ABS(L147)&lt;=O147,"Yes","No"))</f>
        <v>No</v>
      </c>
      <c r="S147" s="32" t="str">
        <f aca="false">IF(L147="","",IF(ABS(L147)&lt;=1.96*O147,"Yes","No"))</f>
        <v>Yes</v>
      </c>
      <c r="T147" s="54" t="n">
        <f aca="false">IF(D147="","",ROUND(SQRT(((D147+G147)*O147/100)^2+(J147*(D147+G147)*0.08345)^2),0))</f>
        <v>163</v>
      </c>
      <c r="U147" s="32"/>
    </row>
    <row r="148" customFormat="false" ht="15" hidden="false" customHeight="false" outlineLevel="0" collapsed="false">
      <c r="A148" s="32" t="s">
        <v>198</v>
      </c>
      <c r="B148" s="32" t="s">
        <v>295</v>
      </c>
      <c r="C148" s="32" t="s">
        <v>303</v>
      </c>
      <c r="D148" s="54" t="n">
        <v>877</v>
      </c>
      <c r="E148" s="54" t="n">
        <v>878</v>
      </c>
      <c r="F148" s="65" t="n">
        <f aca="false">IF(E148="","",D148-E148)</f>
        <v>-1</v>
      </c>
      <c r="G148" s="54" t="n">
        <v>801</v>
      </c>
      <c r="H148" s="54" t="n">
        <v>810</v>
      </c>
      <c r="I148" s="65" t="n">
        <f aca="false">IF(H148="","",G148-H148)</f>
        <v>-9</v>
      </c>
      <c r="J148" s="55" t="n">
        <f aca="false">IF(OR(D148="",D148+G148=0),"",D148/(D148+G148))</f>
        <v>0.522646007151371</v>
      </c>
      <c r="K148" s="55" t="n">
        <f aca="false">IF(E148="","",E148/(E148+H148))</f>
        <v>0.520142180094787</v>
      </c>
      <c r="L148" s="66" t="n">
        <f aca="false">IF(OR(K148="",J148=""),"",(J148-K148)*100)</f>
        <v>0.250382705658392</v>
      </c>
      <c r="M148" s="36" t="n">
        <v>3.63966651833549</v>
      </c>
      <c r="N148" s="36" t="n">
        <v>0.962884720344034</v>
      </c>
      <c r="O148" s="36" t="n">
        <f aca="false">SQRT(M148^2+N148^2)</f>
        <v>3.76487972575013</v>
      </c>
      <c r="P148" s="55" t="n">
        <f aca="false">IF(J148="","",MAX(0,J148-1.96*O148/100))</f>
        <v>0.448854364526668</v>
      </c>
      <c r="Q148" s="55" t="n">
        <f aca="false">IF(J148="","",MIN(1,J148+1.96*O148/100))</f>
        <v>0.596437649776073</v>
      </c>
      <c r="R148" s="32" t="str">
        <f aca="false">IF(L148="","",IF(ABS(L148)&lt;=O148,"Yes","No"))</f>
        <v>Yes</v>
      </c>
      <c r="S148" s="32" t="str">
        <f aca="false">IF(L148="","",IF(ABS(L148)&lt;=1.96*O148,"Yes","No"))</f>
        <v>Yes</v>
      </c>
      <c r="T148" s="54" t="n">
        <f aca="false">IF(D148="","",ROUND(SQRT(((D148+G148)*O148/100)^2+(J148*(D148+G148)*0.08345)^2),0))</f>
        <v>97</v>
      </c>
      <c r="U148" s="32"/>
    </row>
    <row r="149" customFormat="false" ht="15" hidden="false" customHeight="false" outlineLevel="0" collapsed="false">
      <c r="A149" s="32" t="s">
        <v>198</v>
      </c>
      <c r="B149" s="32" t="s">
        <v>295</v>
      </c>
      <c r="C149" s="32" t="s">
        <v>304</v>
      </c>
      <c r="D149" s="54" t="n">
        <v>709</v>
      </c>
      <c r="E149" s="54" t="n">
        <v>728</v>
      </c>
      <c r="F149" s="65" t="n">
        <f aca="false">IF(E149="","",D149-E149)</f>
        <v>-19</v>
      </c>
      <c r="G149" s="54" t="n">
        <v>781</v>
      </c>
      <c r="H149" s="54" t="n">
        <v>732</v>
      </c>
      <c r="I149" s="65" t="n">
        <f aca="false">IF(H149="","",G149-H149)</f>
        <v>49</v>
      </c>
      <c r="J149" s="55" t="n">
        <f aca="false">IF(OR(D149="",D149+G149=0),"",D149/(D149+G149))</f>
        <v>0.475838926174497</v>
      </c>
      <c r="K149" s="55" t="n">
        <f aca="false">IF(E149="","",E149/(E149+H149))</f>
        <v>0.498630136986301</v>
      </c>
      <c r="L149" s="66" t="n">
        <f aca="false">IF(OR(K149="",J149=""),"",(J149-K149)*100)</f>
        <v>-2.27912108118047</v>
      </c>
      <c r="M149" s="36" t="n">
        <v>3.63966651833549</v>
      </c>
      <c r="N149" s="36" t="n">
        <v>0.962884720344034</v>
      </c>
      <c r="O149" s="36" t="n">
        <f aca="false">SQRT(M149^2+N149^2)</f>
        <v>3.76487972575013</v>
      </c>
      <c r="P149" s="55" t="n">
        <f aca="false">IF(J149="","",MAX(0,J149-1.96*O149/100))</f>
        <v>0.402047283549794</v>
      </c>
      <c r="Q149" s="55" t="n">
        <f aca="false">IF(J149="","",MIN(1,J149+1.96*O149/100))</f>
        <v>0.549630568799199</v>
      </c>
      <c r="R149" s="32" t="str">
        <f aca="false">IF(L149="","",IF(ABS(L149)&lt;=O149,"Yes","No"))</f>
        <v>Yes</v>
      </c>
      <c r="S149" s="32" t="str">
        <f aca="false">IF(L149="","",IF(ABS(L149)&lt;=1.96*O149,"Yes","No"))</f>
        <v>Yes</v>
      </c>
      <c r="T149" s="54" t="n">
        <f aca="false">IF(D149="","",ROUND(SQRT(((D149+G149)*O149/100)^2+(J149*(D149+G149)*0.08345)^2),0))</f>
        <v>82</v>
      </c>
      <c r="U149" s="32"/>
    </row>
    <row r="150" customFormat="false" ht="15" hidden="false" customHeight="false" outlineLevel="0" collapsed="false">
      <c r="A150" s="32" t="s">
        <v>198</v>
      </c>
      <c r="B150" s="32" t="s">
        <v>295</v>
      </c>
      <c r="C150" s="32" t="s">
        <v>305</v>
      </c>
      <c r="D150" s="54" t="n">
        <v>590</v>
      </c>
      <c r="E150" s="54" t="n">
        <v>576</v>
      </c>
      <c r="F150" s="65" t="n">
        <f aca="false">IF(E150="","",D150-E150)</f>
        <v>14</v>
      </c>
      <c r="G150" s="54" t="n">
        <v>571</v>
      </c>
      <c r="H150" s="54" t="n">
        <v>589</v>
      </c>
      <c r="I150" s="65" t="n">
        <f aca="false">IF(H150="","",G150-H150)</f>
        <v>-18</v>
      </c>
      <c r="J150" s="55" t="n">
        <f aca="false">IF(OR(D150="",D150+G150=0),"",D150/(D150+G150))</f>
        <v>0.508182601205857</v>
      </c>
      <c r="K150" s="55" t="n">
        <f aca="false">IF(E150="","",E150/(E150+H150))</f>
        <v>0.494420600858369</v>
      </c>
      <c r="L150" s="66" t="n">
        <f aca="false">IF(OR(K150="",J150=""),"",(J150-K150)*100)</f>
        <v>1.37620003474879</v>
      </c>
      <c r="M150" s="36" t="n">
        <v>3.72126353225682</v>
      </c>
      <c r="N150" s="36" t="n">
        <v>0.962884720344034</v>
      </c>
      <c r="O150" s="36" t="n">
        <f aca="false">SQRT(M150^2+N150^2)</f>
        <v>3.84381961870956</v>
      </c>
      <c r="P150" s="55" t="n">
        <f aca="false">IF(J150="","",MAX(0,J150-1.96*O150/100))</f>
        <v>0.43284373667915</v>
      </c>
      <c r="Q150" s="55" t="n">
        <f aca="false">IF(J150="","",MIN(1,J150+1.96*O150/100))</f>
        <v>0.583521465732565</v>
      </c>
      <c r="R150" s="32" t="str">
        <f aca="false">IF(L150="","",IF(ABS(L150)&lt;=O150,"Yes","No"))</f>
        <v>Yes</v>
      </c>
      <c r="S150" s="32" t="str">
        <f aca="false">IF(L150="","",IF(ABS(L150)&lt;=1.96*O150,"Yes","No"))</f>
        <v>Yes</v>
      </c>
      <c r="T150" s="54" t="n">
        <f aca="false">IF(D150="","",ROUND(SQRT(((D150+G150)*O150/100)^2+(J150*(D150+G150)*0.09175)^2),0))</f>
        <v>70</v>
      </c>
      <c r="U150" s="32"/>
    </row>
    <row r="151" customFormat="false" ht="15" hidden="false" customHeight="false" outlineLevel="0" collapsed="false">
      <c r="A151" s="32" t="s">
        <v>198</v>
      </c>
      <c r="B151" s="32" t="s">
        <v>306</v>
      </c>
      <c r="C151" s="32" t="s">
        <v>306</v>
      </c>
      <c r="D151" s="54" t="n">
        <v>950</v>
      </c>
      <c r="E151" s="54" t="n">
        <v>922</v>
      </c>
      <c r="F151" s="65" t="n">
        <f aca="false">IF(E151="","",D151-E151)</f>
        <v>28</v>
      </c>
      <c r="G151" s="54" t="n">
        <v>1537</v>
      </c>
      <c r="H151" s="54" t="n">
        <v>1599</v>
      </c>
      <c r="I151" s="65" t="n">
        <f aca="false">IF(H151="","",G151-H151)</f>
        <v>-62</v>
      </c>
      <c r="J151" s="55" t="n">
        <f aca="false">IF(OR(D151="",D151+G151=0),"",D151/(D151+G151))</f>
        <v>0.381986328910334</v>
      </c>
      <c r="K151" s="55" t="n">
        <f aca="false">IF(E151="","",E151/(E151+H151))</f>
        <v>0.365727885759619</v>
      </c>
      <c r="L151" s="66" t="n">
        <f aca="false">IF(OR(K151="",J151=""),"",(J151-K151)*100)</f>
        <v>1.62584431507146</v>
      </c>
      <c r="M151" s="36" t="n">
        <v>3.63966651833549</v>
      </c>
      <c r="N151" s="36" t="n">
        <v>0.962884720344034</v>
      </c>
      <c r="O151" s="36" t="n">
        <f aca="false">SQRT(M151^2+N151^2)</f>
        <v>3.76487972575013</v>
      </c>
      <c r="P151" s="55" t="n">
        <f aca="false">IF(J151="","",MAX(0,J151-1.96*O151/100))</f>
        <v>0.308194686285631</v>
      </c>
      <c r="Q151" s="55" t="n">
        <f aca="false">IF(J151="","",MIN(1,J151+1.96*O151/100))</f>
        <v>0.455777971535036</v>
      </c>
      <c r="R151" s="32" t="str">
        <f aca="false">IF(L151="","",IF(ABS(L151)&lt;=O151,"Yes","No"))</f>
        <v>Yes</v>
      </c>
      <c r="S151" s="32" t="str">
        <f aca="false">IF(L151="","",IF(ABS(L151)&lt;=1.96*O151,"Yes","No"))</f>
        <v>Yes</v>
      </c>
      <c r="T151" s="54" t="n">
        <f aca="false">IF(D151="","",ROUND(SQRT(((D151+G151)*O151/100)^2+(J151*(D151+G151)*0.08345)^2),0))</f>
        <v>123</v>
      </c>
      <c r="U151" s="32"/>
    </row>
    <row r="152" customFormat="false" ht="15" hidden="false" customHeight="false" outlineLevel="0" collapsed="false">
      <c r="A152" s="32" t="s">
        <v>198</v>
      </c>
      <c r="B152" s="32" t="s">
        <v>307</v>
      </c>
      <c r="C152" s="32" t="s">
        <v>307</v>
      </c>
      <c r="D152" s="54" t="n">
        <v>550</v>
      </c>
      <c r="E152" s="54" t="n">
        <v>534</v>
      </c>
      <c r="F152" s="65" t="n">
        <f aca="false">IF(E152="","",D152-E152)</f>
        <v>16</v>
      </c>
      <c r="G152" s="54" t="n">
        <v>909</v>
      </c>
      <c r="H152" s="54" t="n">
        <v>955</v>
      </c>
      <c r="I152" s="65" t="n">
        <f aca="false">IF(H152="","",G152-H152)</f>
        <v>-46</v>
      </c>
      <c r="J152" s="55" t="n">
        <f aca="false">IF(OR(D152="",D152+G152=0),"",D152/(D152+G152))</f>
        <v>0.376970527758739</v>
      </c>
      <c r="K152" s="55" t="n">
        <f aca="false">IF(E152="","",E152/(E152+H152))</f>
        <v>0.358629952988583</v>
      </c>
      <c r="L152" s="66" t="n">
        <f aca="false">IF(OR(K152="",J152=""),"",(J152-K152)*100)</f>
        <v>1.83405747701559</v>
      </c>
      <c r="M152" s="36" t="n">
        <v>3.63966651833549</v>
      </c>
      <c r="N152" s="36" t="n">
        <v>0.962884720344034</v>
      </c>
      <c r="O152" s="36" t="n">
        <f aca="false">SQRT(M152^2+N152^2)</f>
        <v>3.76487972575013</v>
      </c>
      <c r="P152" s="55" t="n">
        <f aca="false">IF(J152="","",MAX(0,J152-1.96*O152/100))</f>
        <v>0.303178885134036</v>
      </c>
      <c r="Q152" s="55" t="n">
        <f aca="false">IF(J152="","",MIN(1,J152+1.96*O152/100))</f>
        <v>0.450762170383441</v>
      </c>
      <c r="R152" s="32" t="str">
        <f aca="false">IF(L152="","",IF(ABS(L152)&lt;=O152,"Yes","No"))</f>
        <v>Yes</v>
      </c>
      <c r="S152" s="32" t="str">
        <f aca="false">IF(L152="","",IF(ABS(L152)&lt;=1.96*O152,"Yes","No"))</f>
        <v>Yes</v>
      </c>
      <c r="T152" s="54" t="n">
        <f aca="false">IF(D152="","",ROUND(SQRT(((D152+G152)*O152/100)^2+(J152*(D152+G152)*0.08345)^2),0))</f>
        <v>72</v>
      </c>
      <c r="U152" s="32"/>
    </row>
    <row r="153" customFormat="false" ht="15" hidden="false" customHeight="false" outlineLevel="0" collapsed="false">
      <c r="A153" s="32" t="s">
        <v>198</v>
      </c>
      <c r="B153" s="32" t="s">
        <v>308</v>
      </c>
      <c r="C153" s="32" t="s">
        <v>309</v>
      </c>
      <c r="D153" s="54" t="n">
        <v>190</v>
      </c>
      <c r="E153" s="54" t="n">
        <v>182</v>
      </c>
      <c r="F153" s="65" t="n">
        <f aca="false">IF(E153="","",D153-E153)</f>
        <v>8</v>
      </c>
      <c r="G153" s="54" t="n">
        <v>428</v>
      </c>
      <c r="H153" s="54" t="n">
        <v>451</v>
      </c>
      <c r="I153" s="65" t="n">
        <f aca="false">IF(H153="","",G153-H153)</f>
        <v>-23</v>
      </c>
      <c r="J153" s="55" t="n">
        <f aca="false">IF(OR(D153="",D153+G153=0),"",D153/(D153+G153))</f>
        <v>0.307443365695793</v>
      </c>
      <c r="K153" s="55" t="n">
        <f aca="false">IF(E153="","",E153/(E153+H153))</f>
        <v>0.287519747235387</v>
      </c>
      <c r="L153" s="66" t="n">
        <f aca="false">IF(OR(K153="",J153=""),"",(J153-K153)*100)</f>
        <v>1.99236184604059</v>
      </c>
      <c r="M153" s="36" t="n">
        <v>4.76466928215883</v>
      </c>
      <c r="N153" s="36" t="n">
        <v>0.962884720344034</v>
      </c>
      <c r="O153" s="36" t="n">
        <f aca="false">SQRT(M153^2+N153^2)</f>
        <v>4.86098964749155</v>
      </c>
      <c r="P153" s="55" t="n">
        <f aca="false">IF(J153="","",MAX(0,J153-1.96*O153/100))</f>
        <v>0.212167968604959</v>
      </c>
      <c r="Q153" s="55" t="n">
        <f aca="false">IF(J153="","",MIN(1,J153+1.96*O153/100))</f>
        <v>0.402718762786627</v>
      </c>
      <c r="R153" s="32" t="str">
        <f aca="false">IF(L153="","",IF(ABS(L153)&lt;=O153,"Yes","No"))</f>
        <v>Yes</v>
      </c>
      <c r="S153" s="32" t="str">
        <f aca="false">IF(L153="","",IF(ABS(L153)&lt;=1.96*O153,"Yes","No"))</f>
        <v>Yes</v>
      </c>
      <c r="T153" s="54" t="n">
        <f aca="false">IF(D153="","",ROUND(SQRT(((D153+G153)*O153/100)^2+(J153*(D153+G153)*0.15591)^2),0))</f>
        <v>42</v>
      </c>
      <c r="U153" s="32"/>
    </row>
    <row r="154" customFormat="false" ht="15" hidden="false" customHeight="false" outlineLevel="0" collapsed="false">
      <c r="A154" s="32" t="s">
        <v>198</v>
      </c>
      <c r="B154" s="32" t="s">
        <v>308</v>
      </c>
      <c r="C154" s="32" t="s">
        <v>310</v>
      </c>
      <c r="D154" s="54" t="n">
        <v>146</v>
      </c>
      <c r="E154" s="54" t="n">
        <v>134</v>
      </c>
      <c r="F154" s="65" t="n">
        <f aca="false">IF(E154="","",D154-E154)</f>
        <v>12</v>
      </c>
      <c r="G154" s="54" t="n">
        <v>305</v>
      </c>
      <c r="H154" s="54" t="n">
        <v>317</v>
      </c>
      <c r="I154" s="65" t="n">
        <f aca="false">IF(H154="","",G154-H154)</f>
        <v>-12</v>
      </c>
      <c r="J154" s="55" t="n">
        <f aca="false">IF(OR(D154="",D154+G154=0),"",D154/(D154+G154))</f>
        <v>0.323725055432373</v>
      </c>
      <c r="K154" s="55" t="n">
        <f aca="false">IF(E154="","",E154/(E154+H154))</f>
        <v>0.297117516629712</v>
      </c>
      <c r="L154" s="66" t="n">
        <f aca="false">IF(OR(K154="",J154=""),"",(J154-K154)*100)</f>
        <v>2.66075388026608</v>
      </c>
      <c r="M154" s="36" t="n">
        <v>4.76466928215883</v>
      </c>
      <c r="N154" s="36" t="n">
        <v>0.962884720344034</v>
      </c>
      <c r="O154" s="36" t="n">
        <f aca="false">SQRT(M154^2+N154^2)</f>
        <v>4.86098964749155</v>
      </c>
      <c r="P154" s="55" t="n">
        <f aca="false">IF(J154="","",MAX(0,J154-1.96*O154/100))</f>
        <v>0.228449658341538</v>
      </c>
      <c r="Q154" s="55" t="n">
        <f aca="false">IF(J154="","",MIN(1,J154+1.96*O154/100))</f>
        <v>0.419000452523207</v>
      </c>
      <c r="R154" s="32" t="str">
        <f aca="false">IF(L154="","",IF(ABS(L154)&lt;=O154,"Yes","No"))</f>
        <v>Yes</v>
      </c>
      <c r="S154" s="32" t="str">
        <f aca="false">IF(L154="","",IF(ABS(L154)&lt;=1.96*O154,"Yes","No"))</f>
        <v>Yes</v>
      </c>
      <c r="T154" s="54" t="n">
        <f aca="false">IF(D154="","",ROUND(SQRT(((D154+G154)*O154/100)^2+(J154*(D154+G154)*0.15591)^2),0))</f>
        <v>32</v>
      </c>
      <c r="U154" s="32"/>
    </row>
    <row r="155" customFormat="false" ht="15" hidden="false" customHeight="false" outlineLevel="0" collapsed="false">
      <c r="A155" s="32" t="s">
        <v>198</v>
      </c>
      <c r="B155" s="32" t="s">
        <v>308</v>
      </c>
      <c r="C155" s="32" t="s">
        <v>311</v>
      </c>
      <c r="D155" s="54" t="n">
        <v>533</v>
      </c>
      <c r="E155" s="54" t="n">
        <v>534</v>
      </c>
      <c r="F155" s="65" t="n">
        <f aca="false">IF(E155="","",D155-E155)</f>
        <v>-1</v>
      </c>
      <c r="G155" s="54" t="n">
        <v>1034</v>
      </c>
      <c r="H155" s="54" t="n">
        <v>1016</v>
      </c>
      <c r="I155" s="65" t="n">
        <f aca="false">IF(H155="","",G155-H155)</f>
        <v>18</v>
      </c>
      <c r="J155" s="55" t="n">
        <f aca="false">IF(OR(D155="",D155+G155=0),"",D155/(D155+G155))</f>
        <v>0.340140395660498</v>
      </c>
      <c r="K155" s="55" t="n">
        <f aca="false">IF(E155="","",E155/(E155+H155))</f>
        <v>0.344516129032258</v>
      </c>
      <c r="L155" s="66" t="n">
        <f aca="false">IF(OR(K155="",J155=""),"",(J155-K155)*100)</f>
        <v>-0.437573337176034</v>
      </c>
      <c r="M155" s="36" t="n">
        <v>3.63966651833549</v>
      </c>
      <c r="N155" s="36" t="n">
        <v>0.962884720344034</v>
      </c>
      <c r="O155" s="36" t="n">
        <f aca="false">SQRT(M155^2+N155^2)</f>
        <v>3.76487972575013</v>
      </c>
      <c r="P155" s="55" t="n">
        <f aca="false">IF(J155="","",MAX(0,J155-1.96*O155/100))</f>
        <v>0.266348753035795</v>
      </c>
      <c r="Q155" s="55" t="n">
        <f aca="false">IF(J155="","",MIN(1,J155+1.96*O155/100))</f>
        <v>0.4139320382852</v>
      </c>
      <c r="R155" s="32" t="str">
        <f aca="false">IF(L155="","",IF(ABS(L155)&lt;=O155,"Yes","No"))</f>
        <v>Yes</v>
      </c>
      <c r="S155" s="32" t="str">
        <f aca="false">IF(L155="","",IF(ABS(L155)&lt;=1.96*O155,"Yes","No"))</f>
        <v>Yes</v>
      </c>
      <c r="T155" s="54" t="n">
        <f aca="false">IF(D155="","",ROUND(SQRT(((D155+G155)*O155/100)^2+(J155*(D155+G155)*0.08345)^2),0))</f>
        <v>74</v>
      </c>
      <c r="U155" s="32"/>
    </row>
    <row r="156" customFormat="false" ht="15" hidden="false" customHeight="false" outlineLevel="0" collapsed="false">
      <c r="A156" s="32" t="s">
        <v>198</v>
      </c>
      <c r="B156" s="32" t="s">
        <v>312</v>
      </c>
      <c r="C156" s="32" t="s">
        <v>312</v>
      </c>
      <c r="D156" s="54" t="n">
        <v>982</v>
      </c>
      <c r="E156" s="54" t="n">
        <v>1000</v>
      </c>
      <c r="F156" s="65" t="n">
        <f aca="false">IF(E156="","",D156-E156)</f>
        <v>-18</v>
      </c>
      <c r="G156" s="54" t="n">
        <v>835</v>
      </c>
      <c r="H156" s="54" t="n">
        <v>864</v>
      </c>
      <c r="I156" s="65" t="n">
        <f aca="false">IF(H156="","",G156-H156)</f>
        <v>-29</v>
      </c>
      <c r="J156" s="55" t="n">
        <f aca="false">IF(OR(D156="",D156+G156=0),"",D156/(D156+G156))</f>
        <v>0.540451293340671</v>
      </c>
      <c r="K156" s="55" t="n">
        <f aca="false">IF(E156="","",E156/(E156+H156))</f>
        <v>0.536480686695279</v>
      </c>
      <c r="L156" s="66" t="n">
        <f aca="false">IF(OR(K156="",J156=""),"",(J156-K156)*100)</f>
        <v>0.397060664539251</v>
      </c>
      <c r="M156" s="36" t="n">
        <v>3.63966651833549</v>
      </c>
      <c r="N156" s="36" t="n">
        <v>0.962884720344034</v>
      </c>
      <c r="O156" s="36" t="n">
        <f aca="false">SQRT(M156^2+N156^2)</f>
        <v>3.76487972575013</v>
      </c>
      <c r="P156" s="55" t="n">
        <f aca="false">IF(J156="","",MAX(0,J156-1.96*O156/100))</f>
        <v>0.466659650715969</v>
      </c>
      <c r="Q156" s="55" t="n">
        <f aca="false">IF(J156="","",MIN(1,J156+1.96*O156/100))</f>
        <v>0.614242935965374</v>
      </c>
      <c r="R156" s="32" t="str">
        <f aca="false">IF(L156="","",IF(ABS(L156)&lt;=O156,"Yes","No"))</f>
        <v>Yes</v>
      </c>
      <c r="S156" s="32" t="str">
        <f aca="false">IF(L156="","",IF(ABS(L156)&lt;=1.96*O156,"Yes","No"))</f>
        <v>Yes</v>
      </c>
      <c r="T156" s="54" t="n">
        <f aca="false">IF(D156="","",ROUND(SQRT(((D156+G156)*O156/100)^2+(J156*(D156+G156)*0.08345)^2),0))</f>
        <v>107</v>
      </c>
      <c r="U156" s="32"/>
    </row>
    <row r="157" customFormat="false" ht="15" hidden="false" customHeight="false" outlineLevel="0" collapsed="false">
      <c r="A157" s="32" t="s">
        <v>198</v>
      </c>
      <c r="B157" s="32" t="s">
        <v>313</v>
      </c>
      <c r="C157" s="32" t="s">
        <v>314</v>
      </c>
      <c r="D157" s="54" t="n">
        <v>977</v>
      </c>
      <c r="E157" s="54" t="n">
        <v>937</v>
      </c>
      <c r="F157" s="65" t="n">
        <f aca="false">IF(E157="","",D157-E157)</f>
        <v>40</v>
      </c>
      <c r="G157" s="54" t="n">
        <v>1312</v>
      </c>
      <c r="H157" s="54" t="n">
        <v>1369</v>
      </c>
      <c r="I157" s="65" t="n">
        <f aca="false">IF(H157="","",G157-H157)</f>
        <v>-57</v>
      </c>
      <c r="J157" s="55" t="n">
        <f aca="false">IF(OR(D157="",D157+G157=0),"",D157/(D157+G157))</f>
        <v>0.426823940585408</v>
      </c>
      <c r="K157" s="55" t="n">
        <f aca="false">IF(E157="","",E157/(E157+H157))</f>
        <v>0.40633130962706</v>
      </c>
      <c r="L157" s="66" t="n">
        <f aca="false">IF(OR(K157="",J157=""),"",(J157-K157)*100)</f>
        <v>2.04926309583486</v>
      </c>
      <c r="M157" s="36" t="n">
        <v>3.63966651833549</v>
      </c>
      <c r="N157" s="36" t="n">
        <v>0.962884720344034</v>
      </c>
      <c r="O157" s="36" t="n">
        <f aca="false">SQRT(M157^2+N157^2)</f>
        <v>3.76487972575013</v>
      </c>
      <c r="P157" s="55" t="n">
        <f aca="false">IF(J157="","",MAX(0,J157-1.96*O157/100))</f>
        <v>0.353032297960706</v>
      </c>
      <c r="Q157" s="55" t="n">
        <f aca="false">IF(J157="","",MIN(1,J157+1.96*O157/100))</f>
        <v>0.500615583210111</v>
      </c>
      <c r="R157" s="32" t="str">
        <f aca="false">IF(L157="","",IF(ABS(L157)&lt;=O157,"Yes","No"))</f>
        <v>Yes</v>
      </c>
      <c r="S157" s="32" t="str">
        <f aca="false">IF(L157="","",IF(ABS(L157)&lt;=1.96*O157,"Yes","No"))</f>
        <v>Yes</v>
      </c>
      <c r="T157" s="54" t="n">
        <f aca="false">IF(D157="","",ROUND(SQRT(((D157+G157)*O157/100)^2+(J157*(D157+G157)*0.08345)^2),0))</f>
        <v>119</v>
      </c>
      <c r="U157" s="32"/>
    </row>
    <row r="158" customFormat="false" ht="15" hidden="false" customHeight="false" outlineLevel="0" collapsed="false">
      <c r="A158" s="32" t="s">
        <v>198</v>
      </c>
      <c r="B158" s="32" t="s">
        <v>313</v>
      </c>
      <c r="C158" s="32" t="s">
        <v>315</v>
      </c>
      <c r="D158" s="54" t="n">
        <v>881</v>
      </c>
      <c r="E158" s="54" t="n">
        <v>850</v>
      </c>
      <c r="F158" s="65" t="n">
        <f aca="false">IF(E158="","",D158-E158)</f>
        <v>31</v>
      </c>
      <c r="G158" s="54" t="n">
        <v>1238</v>
      </c>
      <c r="H158" s="54" t="n">
        <v>1298</v>
      </c>
      <c r="I158" s="65" t="n">
        <f aca="false">IF(H158="","",G158-H158)</f>
        <v>-60</v>
      </c>
      <c r="J158" s="55" t="n">
        <f aca="false">IF(OR(D158="",D158+G158=0),"",D158/(D158+G158))</f>
        <v>0.415762151958471</v>
      </c>
      <c r="K158" s="55" t="n">
        <f aca="false">IF(E158="","",E158/(E158+H158))</f>
        <v>0.395716945996276</v>
      </c>
      <c r="L158" s="66" t="n">
        <f aca="false">IF(OR(K158="",J158=""),"",(J158-K158)*100)</f>
        <v>2.00452059621954</v>
      </c>
      <c r="M158" s="36" t="n">
        <v>3.63966651833549</v>
      </c>
      <c r="N158" s="36" t="n">
        <v>0.962884720344034</v>
      </c>
      <c r="O158" s="36" t="n">
        <f aca="false">SQRT(M158^2+N158^2)</f>
        <v>3.76487972575013</v>
      </c>
      <c r="P158" s="55" t="n">
        <f aca="false">IF(J158="","",MAX(0,J158-1.96*O158/100))</f>
        <v>0.341970509333768</v>
      </c>
      <c r="Q158" s="55" t="n">
        <f aca="false">IF(J158="","",MIN(1,J158+1.96*O158/100))</f>
        <v>0.489553794583174</v>
      </c>
      <c r="R158" s="32" t="str">
        <f aca="false">IF(L158="","",IF(ABS(L158)&lt;=O158,"Yes","No"))</f>
        <v>Yes</v>
      </c>
      <c r="S158" s="32" t="str">
        <f aca="false">IF(L158="","",IF(ABS(L158)&lt;=1.96*O158,"Yes","No"))</f>
        <v>Yes</v>
      </c>
      <c r="T158" s="54" t="n">
        <f aca="false">IF(D158="","",ROUND(SQRT(((D158+G158)*O158/100)^2+(J158*(D158+G158)*0.08345)^2),0))</f>
        <v>108</v>
      </c>
      <c r="U158" s="32"/>
    </row>
    <row r="159" customFormat="false" ht="15" hidden="false" customHeight="false" outlineLevel="0" collapsed="false">
      <c r="A159" s="32" t="s">
        <v>198</v>
      </c>
      <c r="B159" s="32" t="s">
        <v>313</v>
      </c>
      <c r="C159" s="32" t="s">
        <v>316</v>
      </c>
      <c r="D159" s="54" t="n">
        <v>489</v>
      </c>
      <c r="E159" s="54" t="n">
        <v>458</v>
      </c>
      <c r="F159" s="65" t="n">
        <f aca="false">IF(E159="","",D159-E159)</f>
        <v>31</v>
      </c>
      <c r="G159" s="54" t="n">
        <v>681</v>
      </c>
      <c r="H159" s="54" t="n">
        <v>701</v>
      </c>
      <c r="I159" s="65" t="n">
        <f aca="false">IF(H159="","",G159-H159)</f>
        <v>-20</v>
      </c>
      <c r="J159" s="55" t="n">
        <f aca="false">IF(OR(D159="",D159+G159=0),"",D159/(D159+G159))</f>
        <v>0.417948717948718</v>
      </c>
      <c r="K159" s="55" t="n">
        <f aca="false">IF(E159="","",E159/(E159+H159))</f>
        <v>0.395168248490078</v>
      </c>
      <c r="L159" s="66" t="n">
        <f aca="false">IF(OR(K159="",J159=""),"",(J159-K159)*100)</f>
        <v>2.27804694586403</v>
      </c>
      <c r="M159" s="36" t="n">
        <v>3.63966651833549</v>
      </c>
      <c r="N159" s="36" t="n">
        <v>0.962884720344034</v>
      </c>
      <c r="O159" s="36" t="n">
        <f aca="false">SQRT(M159^2+N159^2)</f>
        <v>3.76487972575013</v>
      </c>
      <c r="P159" s="55" t="n">
        <f aca="false">IF(J159="","",MAX(0,J159-1.96*O159/100))</f>
        <v>0.344157075324015</v>
      </c>
      <c r="Q159" s="55" t="n">
        <f aca="false">IF(J159="","",MIN(1,J159+1.96*O159/100))</f>
        <v>0.491740360573421</v>
      </c>
      <c r="R159" s="32" t="str">
        <f aca="false">IF(L159="","",IF(ABS(L159)&lt;=O159,"Yes","No"))</f>
        <v>Yes</v>
      </c>
      <c r="S159" s="32" t="str">
        <f aca="false">IF(L159="","",IF(ABS(L159)&lt;=1.96*O159,"Yes","No"))</f>
        <v>Yes</v>
      </c>
      <c r="T159" s="54" t="n">
        <f aca="false">IF(D159="","",ROUND(SQRT(((D159+G159)*O159/100)^2+(J159*(D159+G159)*0.08345)^2),0))</f>
        <v>60</v>
      </c>
      <c r="U159" s="32"/>
    </row>
    <row r="160" customFormat="false" ht="15" hidden="false" customHeight="false" outlineLevel="0" collapsed="false">
      <c r="A160" s="32" t="s">
        <v>198</v>
      </c>
      <c r="B160" s="32" t="s">
        <v>313</v>
      </c>
      <c r="C160" s="32" t="s">
        <v>317</v>
      </c>
      <c r="D160" s="54" t="n">
        <v>656</v>
      </c>
      <c r="E160" s="54" t="n">
        <v>614</v>
      </c>
      <c r="F160" s="65" t="n">
        <f aca="false">IF(E160="","",D160-E160)</f>
        <v>42</v>
      </c>
      <c r="G160" s="54" t="n">
        <v>892</v>
      </c>
      <c r="H160" s="54" t="n">
        <v>949</v>
      </c>
      <c r="I160" s="65" t="n">
        <f aca="false">IF(H160="","",G160-H160)</f>
        <v>-57</v>
      </c>
      <c r="J160" s="55" t="n">
        <f aca="false">IF(OR(D160="",D160+G160=0),"",D160/(D160+G160))</f>
        <v>0.423772609819121</v>
      </c>
      <c r="K160" s="55" t="n">
        <f aca="false">IF(E160="","",E160/(E160+H160))</f>
        <v>0.392834293026232</v>
      </c>
      <c r="L160" s="66" t="n">
        <f aca="false">IF(OR(K160="",J160=""),"",(J160-K160)*100)</f>
        <v>3.09383167928898</v>
      </c>
      <c r="M160" s="36" t="n">
        <v>3.63966651833549</v>
      </c>
      <c r="N160" s="36" t="n">
        <v>0.962884720344034</v>
      </c>
      <c r="O160" s="36" t="n">
        <f aca="false">SQRT(M160^2+N160^2)</f>
        <v>3.76487972575013</v>
      </c>
      <c r="P160" s="55" t="n">
        <f aca="false">IF(J160="","",MAX(0,J160-1.96*O160/100))</f>
        <v>0.349980967194419</v>
      </c>
      <c r="Q160" s="55" t="n">
        <f aca="false">IF(J160="","",MIN(1,J160+1.96*O160/100))</f>
        <v>0.497564252443824</v>
      </c>
      <c r="R160" s="32" t="str">
        <f aca="false">IF(L160="","",IF(ABS(L160)&lt;=O160,"Yes","No"))</f>
        <v>Yes</v>
      </c>
      <c r="S160" s="32" t="str">
        <f aca="false">IF(L160="","",IF(ABS(L160)&lt;=1.96*O160,"Yes","No"))</f>
        <v>Yes</v>
      </c>
      <c r="T160" s="54" t="n">
        <f aca="false">IF(D160="","",ROUND(SQRT(((D160+G160)*O160/100)^2+(J160*(D160+G160)*0.08345)^2),0))</f>
        <v>80</v>
      </c>
      <c r="U160" s="32"/>
    </row>
    <row r="161" customFormat="false" ht="15" hidden="false" customHeight="false" outlineLevel="0" collapsed="false">
      <c r="A161" s="32" t="s">
        <v>198</v>
      </c>
      <c r="B161" s="32" t="s">
        <v>313</v>
      </c>
      <c r="C161" s="32" t="s">
        <v>318</v>
      </c>
      <c r="D161" s="54" t="n">
        <v>535</v>
      </c>
      <c r="E161" s="54" t="n">
        <v>555</v>
      </c>
      <c r="F161" s="65" t="n">
        <f aca="false">IF(E161="","",D161-E161)</f>
        <v>-20</v>
      </c>
      <c r="G161" s="54" t="n">
        <v>881</v>
      </c>
      <c r="H161" s="54" t="n">
        <v>887</v>
      </c>
      <c r="I161" s="65" t="n">
        <f aca="false">IF(H161="","",G161-H161)</f>
        <v>-6</v>
      </c>
      <c r="J161" s="55" t="n">
        <f aca="false">IF(OR(D161="",D161+G161=0),"",D161/(D161+G161))</f>
        <v>0.377824858757062</v>
      </c>
      <c r="K161" s="55" t="n">
        <f aca="false">IF(E161="","",E161/(E161+H161))</f>
        <v>0.384882108183079</v>
      </c>
      <c r="L161" s="66" t="n">
        <f aca="false">IF(OR(K161="",J161=""),"",(J161-K161)*100)</f>
        <v>-0.705724942601693</v>
      </c>
      <c r="M161" s="36" t="n">
        <v>3.63966651833549</v>
      </c>
      <c r="N161" s="36" t="n">
        <v>0.962884720344034</v>
      </c>
      <c r="O161" s="36" t="n">
        <f aca="false">SQRT(M161^2+N161^2)</f>
        <v>3.76487972575013</v>
      </c>
      <c r="P161" s="55" t="n">
        <f aca="false">IF(J161="","",MAX(0,J161-1.96*O161/100))</f>
        <v>0.30403321613236</v>
      </c>
      <c r="Q161" s="55" t="n">
        <f aca="false">IF(J161="","",MIN(1,J161+1.96*O161/100))</f>
        <v>0.451616501381765</v>
      </c>
      <c r="R161" s="32" t="str">
        <f aca="false">IF(L161="","",IF(ABS(L161)&lt;=O161,"Yes","No"))</f>
        <v>Yes</v>
      </c>
      <c r="S161" s="32" t="str">
        <f aca="false">IF(L161="","",IF(ABS(L161)&lt;=1.96*O161,"Yes","No"))</f>
        <v>Yes</v>
      </c>
      <c r="T161" s="54" t="n">
        <f aca="false">IF(D161="","",ROUND(SQRT(((D161+G161)*O161/100)^2+(J161*(D161+G161)*0.08345)^2),0))</f>
        <v>70</v>
      </c>
      <c r="U161" s="32"/>
    </row>
    <row r="162" customFormat="false" ht="15" hidden="false" customHeight="false" outlineLevel="0" collapsed="false">
      <c r="A162" s="32" t="s">
        <v>198</v>
      </c>
      <c r="B162" s="32" t="s">
        <v>313</v>
      </c>
      <c r="C162" s="32" t="s">
        <v>319</v>
      </c>
      <c r="D162" s="54" t="n">
        <v>510</v>
      </c>
      <c r="E162" s="54" t="n">
        <v>492</v>
      </c>
      <c r="F162" s="65" t="n">
        <f aca="false">IF(E162="","",D162-E162)</f>
        <v>18</v>
      </c>
      <c r="G162" s="54" t="n">
        <v>613</v>
      </c>
      <c r="H162" s="54" t="n">
        <v>662</v>
      </c>
      <c r="I162" s="65" t="n">
        <f aca="false">IF(H162="","",G162-H162)</f>
        <v>-49</v>
      </c>
      <c r="J162" s="55" t="n">
        <f aca="false">IF(OR(D162="",D162+G162=0),"",D162/(D162+G162))</f>
        <v>0.454140694568121</v>
      </c>
      <c r="K162" s="55" t="n">
        <f aca="false">IF(E162="","",E162/(E162+H162))</f>
        <v>0.426343154246101</v>
      </c>
      <c r="L162" s="66" t="n">
        <f aca="false">IF(OR(K162="",J162=""),"",(J162-K162)*100)</f>
        <v>2.77975403220206</v>
      </c>
      <c r="M162" s="36" t="n">
        <v>3.72126353225682</v>
      </c>
      <c r="N162" s="36" t="n">
        <v>0.962884720344034</v>
      </c>
      <c r="O162" s="36" t="n">
        <f aca="false">SQRT(M162^2+N162^2)</f>
        <v>3.84381961870956</v>
      </c>
      <c r="P162" s="55" t="n">
        <f aca="false">IF(J162="","",MAX(0,J162-1.96*O162/100))</f>
        <v>0.378801830041414</v>
      </c>
      <c r="Q162" s="55" t="n">
        <f aca="false">IF(J162="","",MIN(1,J162+1.96*O162/100))</f>
        <v>0.529479559094829</v>
      </c>
      <c r="R162" s="32" t="str">
        <f aca="false">IF(L162="","",IF(ABS(L162)&lt;=O162,"Yes","No"))</f>
        <v>Yes</v>
      </c>
      <c r="S162" s="32" t="str">
        <f aca="false">IF(L162="","",IF(ABS(L162)&lt;=1.96*O162,"Yes","No"))</f>
        <v>Yes</v>
      </c>
      <c r="T162" s="54" t="n">
        <f aca="false">IF(D162="","",ROUND(SQRT(((D162+G162)*O162/100)^2+(J162*(D162+G162)*0.09175)^2),0))</f>
        <v>64</v>
      </c>
      <c r="U162" s="32"/>
    </row>
    <row r="163" customFormat="false" ht="15" hidden="false" customHeight="false" outlineLevel="0" collapsed="false">
      <c r="A163" s="32" t="s">
        <v>198</v>
      </c>
      <c r="B163" s="32" t="s">
        <v>320</v>
      </c>
      <c r="C163" s="32" t="s">
        <v>321</v>
      </c>
      <c r="D163" s="54" t="n">
        <v>729</v>
      </c>
      <c r="E163" s="54" t="n">
        <v>701</v>
      </c>
      <c r="F163" s="65" t="n">
        <f aca="false">IF(E163="","",D163-E163)</f>
        <v>28</v>
      </c>
      <c r="G163" s="54" t="n">
        <v>636</v>
      </c>
      <c r="H163" s="54" t="n">
        <v>692</v>
      </c>
      <c r="I163" s="65" t="n">
        <f aca="false">IF(H163="","",G163-H163)</f>
        <v>-56</v>
      </c>
      <c r="J163" s="55" t="n">
        <f aca="false">IF(OR(D163="",D163+G163=0),"",D163/(D163+G163))</f>
        <v>0.534065934065934</v>
      </c>
      <c r="K163" s="55" t="n">
        <f aca="false">IF(E163="","",E163/(E163+H163))</f>
        <v>0.503230437903805</v>
      </c>
      <c r="L163" s="66" t="n">
        <f aca="false">IF(OR(K163="",J163=""),"",(J163-K163)*100)</f>
        <v>3.08354961621293</v>
      </c>
      <c r="M163" s="36" t="n">
        <v>3.63966651833549</v>
      </c>
      <c r="N163" s="36" t="n">
        <v>0.962884720344034</v>
      </c>
      <c r="O163" s="36" t="n">
        <f aca="false">SQRT(M163^2+N163^2)</f>
        <v>3.76487972575013</v>
      </c>
      <c r="P163" s="55" t="n">
        <f aca="false">IF(J163="","",MAX(0,J163-1.96*O163/100))</f>
        <v>0.460274291441231</v>
      </c>
      <c r="Q163" s="55" t="n">
        <f aca="false">IF(J163="","",MIN(1,J163+1.96*O163/100))</f>
        <v>0.607857576690637</v>
      </c>
      <c r="R163" s="32" t="str">
        <f aca="false">IF(L163="","",IF(ABS(L163)&lt;=O163,"Yes","No"))</f>
        <v>Yes</v>
      </c>
      <c r="S163" s="32" t="str">
        <f aca="false">IF(L163="","",IF(ABS(L163)&lt;=1.96*O163,"Yes","No"))</f>
        <v>Yes</v>
      </c>
      <c r="T163" s="54" t="n">
        <f aca="false">IF(D163="","",ROUND(SQRT(((D163+G163)*O163/100)^2+(J163*(D163+G163)*0.08345)^2),0))</f>
        <v>80</v>
      </c>
      <c r="U163" s="32"/>
    </row>
    <row r="164" customFormat="false" ht="15" hidden="false" customHeight="false" outlineLevel="0" collapsed="false">
      <c r="A164" s="32" t="s">
        <v>198</v>
      </c>
      <c r="B164" s="32" t="s">
        <v>320</v>
      </c>
      <c r="C164" s="32" t="s">
        <v>322</v>
      </c>
      <c r="D164" s="54" t="n">
        <v>854</v>
      </c>
      <c r="E164" s="54" t="n">
        <v>798</v>
      </c>
      <c r="F164" s="65" t="n">
        <f aca="false">IF(E164="","",D164-E164)</f>
        <v>56</v>
      </c>
      <c r="G164" s="54" t="n">
        <v>733</v>
      </c>
      <c r="H164" s="54" t="n">
        <v>790</v>
      </c>
      <c r="I164" s="65" t="n">
        <f aca="false">IF(H164="","",G164-H164)</f>
        <v>-57</v>
      </c>
      <c r="J164" s="55" t="n">
        <f aca="false">IF(OR(D164="",D164+G164=0),"",D164/(D164+G164))</f>
        <v>0.538122243226213</v>
      </c>
      <c r="K164" s="55" t="n">
        <f aca="false">IF(E164="","",E164/(E164+H164))</f>
        <v>0.502518891687657</v>
      </c>
      <c r="L164" s="66" t="n">
        <f aca="false">IF(OR(K164="",J164=""),"",(J164-K164)*100)</f>
        <v>3.56033515385555</v>
      </c>
      <c r="M164" s="36" t="n">
        <v>3.63966651833549</v>
      </c>
      <c r="N164" s="36" t="n">
        <v>0.962884720344034</v>
      </c>
      <c r="O164" s="36" t="n">
        <f aca="false">SQRT(M164^2+N164^2)</f>
        <v>3.76487972575013</v>
      </c>
      <c r="P164" s="55" t="n">
        <f aca="false">IF(J164="","",MAX(0,J164-1.96*O164/100))</f>
        <v>0.46433060060151</v>
      </c>
      <c r="Q164" s="55" t="n">
        <f aca="false">IF(J164="","",MIN(1,J164+1.96*O164/100))</f>
        <v>0.611913885850916</v>
      </c>
      <c r="R164" s="32" t="str">
        <f aca="false">IF(L164="","",IF(ABS(L164)&lt;=O164,"Yes","No"))</f>
        <v>Yes</v>
      </c>
      <c r="S164" s="32" t="str">
        <f aca="false">IF(L164="","",IF(ABS(L164)&lt;=1.96*O164,"Yes","No"))</f>
        <v>Yes</v>
      </c>
      <c r="T164" s="54" t="n">
        <f aca="false">IF(D164="","",ROUND(SQRT(((D164+G164)*O164/100)^2+(J164*(D164+G164)*0.08345)^2),0))</f>
        <v>93</v>
      </c>
      <c r="U164" s="32"/>
    </row>
    <row r="165" customFormat="false" ht="15" hidden="false" customHeight="false" outlineLevel="0" collapsed="false">
      <c r="A165" s="32" t="s">
        <v>198</v>
      </c>
      <c r="B165" s="32" t="s">
        <v>320</v>
      </c>
      <c r="C165" s="32" t="s">
        <v>323</v>
      </c>
      <c r="D165" s="54" t="n">
        <v>380</v>
      </c>
      <c r="E165" s="54" t="n">
        <v>362</v>
      </c>
      <c r="F165" s="65" t="n">
        <f aca="false">IF(E165="","",D165-E165)</f>
        <v>18</v>
      </c>
      <c r="G165" s="54" t="n">
        <v>363</v>
      </c>
      <c r="H165" s="54" t="n">
        <v>375</v>
      </c>
      <c r="I165" s="65" t="n">
        <f aca="false">IF(H165="","",G165-H165)</f>
        <v>-12</v>
      </c>
      <c r="J165" s="55" t="n">
        <f aca="false">IF(OR(D165="",D165+G165=0),"",D165/(D165+G165))</f>
        <v>0.511440107671602</v>
      </c>
      <c r="K165" s="55" t="n">
        <f aca="false">IF(E165="","",E165/(E165+H165))</f>
        <v>0.491180461329715</v>
      </c>
      <c r="L165" s="66" t="n">
        <f aca="false">IF(OR(K165="",J165=""),"",(J165-K165)*100)</f>
        <v>2.02596463418866</v>
      </c>
      <c r="M165" s="36" t="n">
        <v>3.72126353225682</v>
      </c>
      <c r="N165" s="36" t="n">
        <v>0.962884720344034</v>
      </c>
      <c r="O165" s="36" t="n">
        <f aca="false">SQRT(M165^2+N165^2)</f>
        <v>3.84381961870956</v>
      </c>
      <c r="P165" s="55" t="n">
        <f aca="false">IF(J165="","",MAX(0,J165-1.96*O165/100))</f>
        <v>0.436101243144894</v>
      </c>
      <c r="Q165" s="55" t="n">
        <f aca="false">IF(J165="","",MIN(1,J165+1.96*O165/100))</f>
        <v>0.586778972198309</v>
      </c>
      <c r="R165" s="32" t="str">
        <f aca="false">IF(L165="","",IF(ABS(L165)&lt;=O165,"Yes","No"))</f>
        <v>Yes</v>
      </c>
      <c r="S165" s="32" t="str">
        <f aca="false">IF(L165="","",IF(ABS(L165)&lt;=1.96*O165,"Yes","No"))</f>
        <v>Yes</v>
      </c>
      <c r="T165" s="54" t="n">
        <f aca="false">IF(D165="","",ROUND(SQRT(((D165+G165)*O165/100)^2+(J165*(D165+G165)*0.09175)^2),0))</f>
        <v>45</v>
      </c>
      <c r="U165" s="32"/>
    </row>
    <row r="166" customFormat="false" ht="15" hidden="false" customHeight="false" outlineLevel="0" collapsed="false">
      <c r="A166" s="32" t="s">
        <v>198</v>
      </c>
      <c r="B166" s="32" t="s">
        <v>320</v>
      </c>
      <c r="C166" s="32" t="s">
        <v>324</v>
      </c>
      <c r="D166" s="54" t="n">
        <v>411</v>
      </c>
      <c r="E166" s="54" t="n">
        <v>406</v>
      </c>
      <c r="F166" s="65" t="n">
        <f aca="false">IF(E166="","",D166-E166)</f>
        <v>5</v>
      </c>
      <c r="G166" s="54" t="n">
        <v>384</v>
      </c>
      <c r="H166" s="54" t="n">
        <v>388</v>
      </c>
      <c r="I166" s="65" t="n">
        <f aca="false">IF(H166="","",G166-H166)</f>
        <v>-4</v>
      </c>
      <c r="J166" s="55" t="n">
        <f aca="false">IF(OR(D166="",D166+G166=0),"",D166/(D166+G166))</f>
        <v>0.516981132075472</v>
      </c>
      <c r="K166" s="55" t="n">
        <f aca="false">IF(E166="","",E166/(E166+H166))</f>
        <v>0.511335012594459</v>
      </c>
      <c r="L166" s="66" t="n">
        <f aca="false">IF(OR(K166="",J166=""),"",(J166-K166)*100)</f>
        <v>0.564611948101323</v>
      </c>
      <c r="M166" s="36" t="n">
        <v>3.72126353225682</v>
      </c>
      <c r="N166" s="36" t="n">
        <v>0.962884720344034</v>
      </c>
      <c r="O166" s="36" t="n">
        <f aca="false">SQRT(M166^2+N166^2)</f>
        <v>3.84381961870956</v>
      </c>
      <c r="P166" s="55" t="n">
        <f aca="false">IF(J166="","",MAX(0,J166-1.96*O166/100))</f>
        <v>0.441642267548764</v>
      </c>
      <c r="Q166" s="55" t="n">
        <f aca="false">IF(J166="","",MIN(1,J166+1.96*O166/100))</f>
        <v>0.592319996602179</v>
      </c>
      <c r="R166" s="32" t="str">
        <f aca="false">IF(L166="","",IF(ABS(L166)&lt;=O166,"Yes","No"))</f>
        <v>Yes</v>
      </c>
      <c r="S166" s="32" t="str">
        <f aca="false">IF(L166="","",IF(ABS(L166)&lt;=1.96*O166,"Yes","No"))</f>
        <v>Yes</v>
      </c>
      <c r="T166" s="54" t="n">
        <f aca="false">IF(D166="","",ROUND(SQRT(((D166+G166)*O166/100)^2+(J166*(D166+G166)*0.09175)^2),0))</f>
        <v>49</v>
      </c>
      <c r="U166" s="32"/>
    </row>
    <row r="167" customFormat="false" ht="15" hidden="false" customHeight="false" outlineLevel="0" collapsed="false">
      <c r="A167" s="32" t="s">
        <v>198</v>
      </c>
      <c r="B167" s="32" t="s">
        <v>320</v>
      </c>
      <c r="C167" s="32" t="s">
        <v>325</v>
      </c>
      <c r="D167" s="54" t="n">
        <v>503</v>
      </c>
      <c r="E167" s="54" t="n">
        <v>524</v>
      </c>
      <c r="F167" s="65" t="n">
        <f aca="false">IF(E167="","",D167-E167)</f>
        <v>-21</v>
      </c>
      <c r="G167" s="54" t="n">
        <v>583</v>
      </c>
      <c r="H167" s="54" t="n">
        <v>571</v>
      </c>
      <c r="I167" s="65" t="n">
        <f aca="false">IF(H167="","",G167-H167)</f>
        <v>12</v>
      </c>
      <c r="J167" s="55" t="n">
        <f aca="false">IF(OR(D167="",D167+G167=0),"",D167/(D167+G167))</f>
        <v>0.46316758747698</v>
      </c>
      <c r="K167" s="55" t="n">
        <f aca="false">IF(E167="","",E167/(E167+H167))</f>
        <v>0.478538812785388</v>
      </c>
      <c r="L167" s="66" t="n">
        <f aca="false">IF(OR(K167="",J167=""),"",(J167-K167)*100)</f>
        <v>-1.53712253084084</v>
      </c>
      <c r="M167" s="36" t="n">
        <v>3.72126353225682</v>
      </c>
      <c r="N167" s="36" t="n">
        <v>0.962884720344034</v>
      </c>
      <c r="O167" s="36" t="n">
        <f aca="false">SQRT(M167^2+N167^2)</f>
        <v>3.84381961870956</v>
      </c>
      <c r="P167" s="55" t="n">
        <f aca="false">IF(J167="","",MAX(0,J167-1.96*O167/100))</f>
        <v>0.387828722950272</v>
      </c>
      <c r="Q167" s="55" t="n">
        <f aca="false">IF(J167="","",MIN(1,J167+1.96*O167/100))</f>
        <v>0.538506452003687</v>
      </c>
      <c r="R167" s="32" t="str">
        <f aca="false">IF(L167="","",IF(ABS(L167)&lt;=O167,"Yes","No"))</f>
        <v>Yes</v>
      </c>
      <c r="S167" s="32" t="str">
        <f aca="false">IF(L167="","",IF(ABS(L167)&lt;=1.96*O167,"Yes","No"))</f>
        <v>Yes</v>
      </c>
      <c r="T167" s="54" t="n">
        <f aca="false">IF(D167="","",ROUND(SQRT(((D167+G167)*O167/100)^2+(J167*(D167+G167)*0.09175)^2),0))</f>
        <v>62</v>
      </c>
      <c r="U167" s="32"/>
    </row>
    <row r="168" customFormat="false" ht="15" hidden="false" customHeight="false" outlineLevel="0" collapsed="false">
      <c r="A168" s="32" t="s">
        <v>198</v>
      </c>
      <c r="B168" s="32" t="s">
        <v>320</v>
      </c>
      <c r="C168" s="32" t="s">
        <v>326</v>
      </c>
      <c r="D168" s="54" t="n">
        <v>309</v>
      </c>
      <c r="E168" s="54" t="n">
        <v>316</v>
      </c>
      <c r="F168" s="65" t="n">
        <f aca="false">IF(E168="","",D168-E168)</f>
        <v>-7</v>
      </c>
      <c r="G168" s="54" t="n">
        <v>320</v>
      </c>
      <c r="H168" s="54" t="n">
        <v>348</v>
      </c>
      <c r="I168" s="65" t="n">
        <f aca="false">IF(H168="","",G168-H168)</f>
        <v>-28</v>
      </c>
      <c r="J168" s="55" t="n">
        <f aca="false">IF(OR(D168="",D168+G168=0),"",D168/(D168+G168))</f>
        <v>0.491255961844197</v>
      </c>
      <c r="K168" s="55" t="n">
        <f aca="false">IF(E168="","",E168/(E168+H168))</f>
        <v>0.475903614457831</v>
      </c>
      <c r="L168" s="66" t="n">
        <f aca="false">IF(OR(K168="",J168=""),"",(J168-K168)*100)</f>
        <v>1.53523473863658</v>
      </c>
      <c r="M168" s="36" t="n">
        <v>4.76466928215883</v>
      </c>
      <c r="N168" s="36" t="n">
        <v>0.962884720344034</v>
      </c>
      <c r="O168" s="36" t="n">
        <f aca="false">SQRT(M168^2+N168^2)</f>
        <v>4.86098964749155</v>
      </c>
      <c r="P168" s="55" t="n">
        <f aca="false">IF(J168="","",MAX(0,J168-1.96*O168/100))</f>
        <v>0.395980564753363</v>
      </c>
      <c r="Q168" s="55" t="n">
        <f aca="false">IF(J168="","",MIN(1,J168+1.96*O168/100))</f>
        <v>0.586531358935031</v>
      </c>
      <c r="R168" s="32" t="str">
        <f aca="false">IF(L168="","",IF(ABS(L168)&lt;=O168,"Yes","No"))</f>
        <v>Yes</v>
      </c>
      <c r="S168" s="32" t="str">
        <f aca="false">IF(L168="","",IF(ABS(L168)&lt;=1.96*O168,"Yes","No"))</f>
        <v>Yes</v>
      </c>
      <c r="T168" s="54" t="n">
        <f aca="false">IF(D168="","",ROUND(SQRT(((D168+G168)*O168/100)^2+(J168*(D168+G168)*0.15591)^2),0))</f>
        <v>57</v>
      </c>
      <c r="U168" s="32"/>
    </row>
    <row r="169" customFormat="false" ht="15" hidden="false" customHeight="false" outlineLevel="0" collapsed="false">
      <c r="A169" s="32" t="s">
        <v>198</v>
      </c>
      <c r="B169" s="32" t="s">
        <v>320</v>
      </c>
      <c r="C169" s="32" t="s">
        <v>327</v>
      </c>
      <c r="D169" s="54" t="n">
        <v>371</v>
      </c>
      <c r="E169" s="54" t="n">
        <v>377</v>
      </c>
      <c r="F169" s="65" t="n">
        <f aca="false">IF(E169="","",D169-E169)</f>
        <v>-6</v>
      </c>
      <c r="G169" s="54" t="n">
        <v>415</v>
      </c>
      <c r="H169" s="54" t="n">
        <v>399</v>
      </c>
      <c r="I169" s="65" t="n">
        <f aca="false">IF(H169="","",G169-H169)</f>
        <v>16</v>
      </c>
      <c r="J169" s="55" t="n">
        <f aca="false">IF(OR(D169="",D169+G169=0),"",D169/(D169+G169))</f>
        <v>0.472010178117048</v>
      </c>
      <c r="K169" s="55" t="n">
        <f aca="false">IF(E169="","",E169/(E169+H169))</f>
        <v>0.485824742268041</v>
      </c>
      <c r="L169" s="66" t="n">
        <f aca="false">IF(OR(K169="",J169=""),"",(J169-K169)*100)</f>
        <v>-1.38145641509929</v>
      </c>
      <c r="M169" s="36" t="n">
        <v>3.72126353225682</v>
      </c>
      <c r="N169" s="36" t="n">
        <v>0.962884720344034</v>
      </c>
      <c r="O169" s="36" t="n">
        <f aca="false">SQRT(M169^2+N169^2)</f>
        <v>3.84381961870956</v>
      </c>
      <c r="P169" s="55" t="n">
        <f aca="false">IF(J169="","",MAX(0,J169-1.96*O169/100))</f>
        <v>0.396671313590341</v>
      </c>
      <c r="Q169" s="55" t="n">
        <f aca="false">IF(J169="","",MIN(1,J169+1.96*O169/100))</f>
        <v>0.547349042643756</v>
      </c>
      <c r="R169" s="32" t="str">
        <f aca="false">IF(L169="","",IF(ABS(L169)&lt;=O169,"Yes","No"))</f>
        <v>Yes</v>
      </c>
      <c r="S169" s="32" t="str">
        <f aca="false">IF(L169="","",IF(ABS(L169)&lt;=1.96*O169,"Yes","No"))</f>
        <v>Yes</v>
      </c>
      <c r="T169" s="54" t="n">
        <f aca="false">IF(D169="","",ROUND(SQRT(((D169+G169)*O169/100)^2+(J169*(D169+G169)*0.09175)^2),0))</f>
        <v>46</v>
      </c>
      <c r="U169" s="32"/>
    </row>
    <row r="170" customFormat="false" ht="15" hidden="false" customHeight="false" outlineLevel="0" collapsed="false">
      <c r="A170" s="32" t="s">
        <v>198</v>
      </c>
      <c r="B170" s="32" t="s">
        <v>320</v>
      </c>
      <c r="C170" s="32" t="s">
        <v>328</v>
      </c>
      <c r="D170" s="54" t="n">
        <v>552</v>
      </c>
      <c r="E170" s="54" t="n">
        <v>550</v>
      </c>
      <c r="F170" s="65" t="n">
        <f aca="false">IF(E170="","",D170-E170)</f>
        <v>2</v>
      </c>
      <c r="G170" s="54" t="n">
        <v>581</v>
      </c>
      <c r="H170" s="54" t="n">
        <v>585</v>
      </c>
      <c r="I170" s="65" t="n">
        <f aca="false">IF(H170="","",G170-H170)</f>
        <v>-4</v>
      </c>
      <c r="J170" s="55" t="n">
        <f aca="false">IF(OR(D170="",D170+G170=0),"",D170/(D170+G170))</f>
        <v>0.487202118270079</v>
      </c>
      <c r="K170" s="55" t="n">
        <f aca="false">IF(E170="","",E170/(E170+H170))</f>
        <v>0.484581497797357</v>
      </c>
      <c r="L170" s="66" t="n">
        <f aca="false">IF(OR(K170="",J170=""),"",(J170-K170)*100)</f>
        <v>0.26206204727226</v>
      </c>
      <c r="M170" s="36" t="n">
        <v>3.72126353225682</v>
      </c>
      <c r="N170" s="36" t="n">
        <v>0.962884720344034</v>
      </c>
      <c r="O170" s="36" t="n">
        <f aca="false">SQRT(M170^2+N170^2)</f>
        <v>3.84381961870956</v>
      </c>
      <c r="P170" s="55" t="n">
        <f aca="false">IF(J170="","",MAX(0,J170-1.96*O170/100))</f>
        <v>0.411863253743372</v>
      </c>
      <c r="Q170" s="55" t="n">
        <f aca="false">IF(J170="","",MIN(1,J170+1.96*O170/100))</f>
        <v>0.562540982796787</v>
      </c>
      <c r="R170" s="32" t="str">
        <f aca="false">IF(L170="","",IF(ABS(L170)&lt;=O170,"Yes","No"))</f>
        <v>Yes</v>
      </c>
      <c r="S170" s="32" t="str">
        <f aca="false">IF(L170="","",IF(ABS(L170)&lt;=1.96*O170,"Yes","No"))</f>
        <v>Yes</v>
      </c>
      <c r="T170" s="54" t="n">
        <f aca="false">IF(D170="","",ROUND(SQRT(((D170+G170)*O170/100)^2+(J170*(D170+G170)*0.09175)^2),0))</f>
        <v>67</v>
      </c>
      <c r="U170" s="32"/>
    </row>
    <row r="171" customFormat="false" ht="15" hidden="false" customHeight="false" outlineLevel="0" collapsed="false">
      <c r="A171" s="32" t="s">
        <v>198</v>
      </c>
      <c r="B171" s="32" t="s">
        <v>329</v>
      </c>
      <c r="C171" s="32" t="s">
        <v>330</v>
      </c>
      <c r="D171" s="54" t="n">
        <v>263</v>
      </c>
      <c r="E171" s="54" t="n">
        <v>218</v>
      </c>
      <c r="F171" s="65" t="n">
        <f aca="false">IF(E171="","",D171-E171)</f>
        <v>45</v>
      </c>
      <c r="G171" s="54" t="n">
        <v>284</v>
      </c>
      <c r="H171" s="54" t="n">
        <v>335</v>
      </c>
      <c r="I171" s="65" t="n">
        <f aca="false">IF(H171="","",G171-H171)</f>
        <v>-51</v>
      </c>
      <c r="J171" s="55" t="n">
        <f aca="false">IF(OR(D171="",D171+G171=0),"",D171/(D171+G171))</f>
        <v>0.480804387568556</v>
      </c>
      <c r="K171" s="55" t="n">
        <f aca="false">IF(E171="","",E171/(E171+H171))</f>
        <v>0.394213381555154</v>
      </c>
      <c r="L171" s="66" t="n">
        <f aca="false">IF(OR(K171="",J171=""),"",(J171-K171)*100)</f>
        <v>8.6591006013402</v>
      </c>
      <c r="M171" s="36" t="n">
        <v>4.76466928215883</v>
      </c>
      <c r="N171" s="36" t="n">
        <v>0.962884720344034</v>
      </c>
      <c r="O171" s="36" t="n">
        <f aca="false">SQRT(M171^2+N171^2)</f>
        <v>4.86098964749155</v>
      </c>
      <c r="P171" s="55" t="n">
        <f aca="false">IF(J171="","",MAX(0,J171-1.96*O171/100))</f>
        <v>0.385528990477722</v>
      </c>
      <c r="Q171" s="55" t="n">
        <f aca="false">IF(J171="","",MIN(1,J171+1.96*O171/100))</f>
        <v>0.57607978465939</v>
      </c>
      <c r="R171" s="32" t="str">
        <f aca="false">IF(L171="","",IF(ABS(L171)&lt;=O171,"Yes","No"))</f>
        <v>No</v>
      </c>
      <c r="S171" s="32" t="str">
        <f aca="false">IF(L171="","",IF(ABS(L171)&lt;=1.96*O171,"Yes","No"))</f>
        <v>Yes</v>
      </c>
      <c r="T171" s="54" t="n">
        <f aca="false">IF(D171="","",ROUND(SQRT(((D171+G171)*O171/100)^2+(J171*(D171+G171)*0.15591)^2),0))</f>
        <v>49</v>
      </c>
      <c r="U171" s="32"/>
    </row>
    <row r="172" customFormat="false" ht="15" hidden="false" customHeight="false" outlineLevel="0" collapsed="false">
      <c r="A172" s="32" t="s">
        <v>198</v>
      </c>
      <c r="B172" s="32" t="s">
        <v>329</v>
      </c>
      <c r="C172" s="32" t="s">
        <v>331</v>
      </c>
      <c r="D172" s="54" t="n">
        <v>213</v>
      </c>
      <c r="E172" s="54" t="n">
        <v>181</v>
      </c>
      <c r="F172" s="65" t="n">
        <f aca="false">IF(E172="","",D172-E172)</f>
        <v>32</v>
      </c>
      <c r="G172" s="54" t="n">
        <v>244</v>
      </c>
      <c r="H172" s="54" t="n">
        <v>287</v>
      </c>
      <c r="I172" s="65" t="n">
        <f aca="false">IF(H172="","",G172-H172)</f>
        <v>-43</v>
      </c>
      <c r="J172" s="55" t="n">
        <f aca="false">IF(OR(D172="",D172+G172=0),"",D172/(D172+G172))</f>
        <v>0.466083150984683</v>
      </c>
      <c r="K172" s="55" t="n">
        <f aca="false">IF(E172="","",E172/(E172+H172))</f>
        <v>0.386752136752137</v>
      </c>
      <c r="L172" s="66" t="n">
        <f aca="false">IF(OR(K172="",J172=""),"",(J172-K172)*100)</f>
        <v>7.9331014232546</v>
      </c>
      <c r="M172" s="36" t="n">
        <v>4.76466928215883</v>
      </c>
      <c r="N172" s="36" t="n">
        <v>0.962884720344034</v>
      </c>
      <c r="O172" s="36" t="n">
        <f aca="false">SQRT(M172^2+N172^2)</f>
        <v>4.86098964749155</v>
      </c>
      <c r="P172" s="55" t="n">
        <f aca="false">IF(J172="","",MAX(0,J172-1.96*O172/100))</f>
        <v>0.370807753893848</v>
      </c>
      <c r="Q172" s="55" t="n">
        <f aca="false">IF(J172="","",MIN(1,J172+1.96*O172/100))</f>
        <v>0.561358548075517</v>
      </c>
      <c r="R172" s="32" t="str">
        <f aca="false">IF(L172="","",IF(ABS(L172)&lt;=O172,"Yes","No"))</f>
        <v>No</v>
      </c>
      <c r="S172" s="32" t="str">
        <f aca="false">IF(L172="","",IF(ABS(L172)&lt;=1.96*O172,"Yes","No"))</f>
        <v>Yes</v>
      </c>
      <c r="T172" s="54" t="n">
        <f aca="false">IF(D172="","",ROUND(SQRT(((D172+G172)*O172/100)^2+(J172*(D172+G172)*0.15591)^2),0))</f>
        <v>40</v>
      </c>
      <c r="U172" s="32"/>
    </row>
    <row r="173" customFormat="false" ht="15" hidden="false" customHeight="false" outlineLevel="0" collapsed="false">
      <c r="A173" s="32" t="s">
        <v>198</v>
      </c>
      <c r="B173" s="32" t="s">
        <v>329</v>
      </c>
      <c r="C173" s="32" t="s">
        <v>332</v>
      </c>
      <c r="D173" s="54" t="n">
        <v>383</v>
      </c>
      <c r="E173" s="54" t="n">
        <v>350</v>
      </c>
      <c r="F173" s="65" t="n">
        <f aca="false">IF(E173="","",D173-E173)</f>
        <v>33</v>
      </c>
      <c r="G173" s="54" t="n">
        <v>470</v>
      </c>
      <c r="H173" s="54" t="n">
        <v>527</v>
      </c>
      <c r="I173" s="65" t="n">
        <f aca="false">IF(H173="","",G173-H173)</f>
        <v>-57</v>
      </c>
      <c r="J173" s="55" t="n">
        <f aca="false">IF(OR(D173="",D173+G173=0),"",D173/(D173+G173))</f>
        <v>0.449003516998828</v>
      </c>
      <c r="K173" s="55" t="n">
        <f aca="false">IF(E173="","",E173/(E173+H173))</f>
        <v>0.39908779931585</v>
      </c>
      <c r="L173" s="66" t="n">
        <f aca="false">IF(OR(K173="",J173=""),"",(J173-K173)*100)</f>
        <v>4.99157176829782</v>
      </c>
      <c r="M173" s="36" t="n">
        <v>3.72126353225682</v>
      </c>
      <c r="N173" s="36" t="n">
        <v>0.962884720344034</v>
      </c>
      <c r="O173" s="36" t="n">
        <f aca="false">SQRT(M173^2+N173^2)</f>
        <v>3.84381961870956</v>
      </c>
      <c r="P173" s="55" t="n">
        <f aca="false">IF(J173="","",MAX(0,J173-1.96*O173/100))</f>
        <v>0.37366465247212</v>
      </c>
      <c r="Q173" s="55" t="n">
        <f aca="false">IF(J173="","",MIN(1,J173+1.96*O173/100))</f>
        <v>0.524342381525535</v>
      </c>
      <c r="R173" s="32" t="str">
        <f aca="false">IF(L173="","",IF(ABS(L173)&lt;=O173,"Yes","No"))</f>
        <v>No</v>
      </c>
      <c r="S173" s="32" t="str">
        <f aca="false">IF(L173="","",IF(ABS(L173)&lt;=1.96*O173,"Yes","No"))</f>
        <v>Yes</v>
      </c>
      <c r="T173" s="54" t="n">
        <f aca="false">IF(D173="","",ROUND(SQRT(((D173+G173)*O173/100)^2+(J173*(D173+G173)*0.09175)^2),0))</f>
        <v>48</v>
      </c>
      <c r="U173" s="32"/>
    </row>
    <row r="174" customFormat="false" ht="15" hidden="false" customHeight="false" outlineLevel="0" collapsed="false">
      <c r="A174" s="32" t="s">
        <v>198</v>
      </c>
      <c r="B174" s="32" t="s">
        <v>333</v>
      </c>
      <c r="C174" s="32" t="s">
        <v>334</v>
      </c>
      <c r="D174" s="54" t="n">
        <v>1013</v>
      </c>
      <c r="E174" s="54" t="n">
        <v>899</v>
      </c>
      <c r="F174" s="65" t="n">
        <f aca="false">IF(E174="","",D174-E174)</f>
        <v>114</v>
      </c>
      <c r="G174" s="54" t="n">
        <v>842</v>
      </c>
      <c r="H174" s="54" t="n">
        <v>944</v>
      </c>
      <c r="I174" s="65" t="n">
        <f aca="false">IF(H174="","",G174-H174)</f>
        <v>-102</v>
      </c>
      <c r="J174" s="55" t="n">
        <f aca="false">IF(OR(D174="",D174+G174=0),"",D174/(D174+G174))</f>
        <v>0.546091644204852</v>
      </c>
      <c r="K174" s="55" t="n">
        <f aca="false">IF(E174="","",E174/(E174+H174))</f>
        <v>0.4877916440586</v>
      </c>
      <c r="L174" s="66" t="n">
        <f aca="false">IF(OR(K174="",J174=""),"",(J174-K174)*100)</f>
        <v>5.83000001462517</v>
      </c>
      <c r="M174" s="36" t="n">
        <v>3.63966651833549</v>
      </c>
      <c r="N174" s="36" t="n">
        <v>0.962884720344034</v>
      </c>
      <c r="O174" s="36" t="n">
        <f aca="false">SQRT(M174^2+N174^2)</f>
        <v>3.76487972575013</v>
      </c>
      <c r="P174" s="55" t="n">
        <f aca="false">IF(J174="","",MAX(0,J174-1.96*O174/100))</f>
        <v>0.472300001580149</v>
      </c>
      <c r="Q174" s="55" t="n">
        <f aca="false">IF(J174="","",MIN(1,J174+1.96*O174/100))</f>
        <v>0.619883286829554</v>
      </c>
      <c r="R174" s="32" t="str">
        <f aca="false">IF(L174="","",IF(ABS(L174)&lt;=O174,"Yes","No"))</f>
        <v>No</v>
      </c>
      <c r="S174" s="32" t="str">
        <f aca="false">IF(L174="","",IF(ABS(L174)&lt;=1.96*O174,"Yes","No"))</f>
        <v>Yes</v>
      </c>
      <c r="T174" s="54" t="n">
        <f aca="false">IF(D174="","",ROUND(SQRT(((D174+G174)*O174/100)^2+(J174*(D174+G174)*0.08345)^2),0))</f>
        <v>110</v>
      </c>
      <c r="U174" s="32"/>
    </row>
    <row r="175" customFormat="false" ht="15" hidden="false" customHeight="false" outlineLevel="0" collapsed="false">
      <c r="A175" s="32" t="s">
        <v>198</v>
      </c>
      <c r="B175" s="32" t="s">
        <v>333</v>
      </c>
      <c r="C175" s="32" t="s">
        <v>335</v>
      </c>
      <c r="D175" s="54" t="n">
        <v>487</v>
      </c>
      <c r="E175" s="54" t="n">
        <v>463</v>
      </c>
      <c r="F175" s="65" t="n">
        <f aca="false">IF(E175="","",D175-E175)</f>
        <v>24</v>
      </c>
      <c r="G175" s="54" t="n">
        <v>377</v>
      </c>
      <c r="H175" s="54" t="n">
        <v>438</v>
      </c>
      <c r="I175" s="65" t="n">
        <f aca="false">IF(H175="","",G175-H175)</f>
        <v>-61</v>
      </c>
      <c r="J175" s="55" t="n">
        <f aca="false">IF(OR(D175="",D175+G175=0),"",D175/(D175+G175))</f>
        <v>0.563657407407407</v>
      </c>
      <c r="K175" s="55" t="n">
        <f aca="false">IF(E175="","",E175/(E175+H175))</f>
        <v>0.513873473917869</v>
      </c>
      <c r="L175" s="66" t="n">
        <f aca="false">IF(OR(K175="",J175=""),"",(J175-K175)*100)</f>
        <v>4.97839334895384</v>
      </c>
      <c r="M175" s="36" t="n">
        <v>3.72126353225682</v>
      </c>
      <c r="N175" s="36" t="n">
        <v>0.962884720344034</v>
      </c>
      <c r="O175" s="36" t="n">
        <f aca="false">SQRT(M175^2+N175^2)</f>
        <v>3.84381961870956</v>
      </c>
      <c r="P175" s="55" t="n">
        <f aca="false">IF(J175="","",MAX(0,J175-1.96*O175/100))</f>
        <v>0.4883185428807</v>
      </c>
      <c r="Q175" s="55" t="n">
        <f aca="false">IF(J175="","",MIN(1,J175+1.96*O175/100))</f>
        <v>0.638996271934115</v>
      </c>
      <c r="R175" s="32" t="str">
        <f aca="false">IF(L175="","",IF(ABS(L175)&lt;=O175,"Yes","No"))</f>
        <v>No</v>
      </c>
      <c r="S175" s="32" t="str">
        <f aca="false">IF(L175="","",IF(ABS(L175)&lt;=1.96*O175,"Yes","No"))</f>
        <v>Yes</v>
      </c>
      <c r="T175" s="54" t="n">
        <f aca="false">IF(D175="","",ROUND(SQRT(((D175+G175)*O175/100)^2+(J175*(D175+G175)*0.09175)^2),0))</f>
        <v>56</v>
      </c>
      <c r="U175" s="32"/>
    </row>
    <row r="176" customFormat="false" ht="15" hidden="false" customHeight="false" outlineLevel="0" collapsed="false">
      <c r="A176" s="32" t="s">
        <v>198</v>
      </c>
      <c r="B176" s="32" t="s">
        <v>333</v>
      </c>
      <c r="C176" s="32" t="s">
        <v>336</v>
      </c>
      <c r="D176" s="54" t="n">
        <v>1052</v>
      </c>
      <c r="E176" s="54" t="n">
        <v>1115</v>
      </c>
      <c r="F176" s="65" t="n">
        <f aca="false">IF(E176="","",D176-E176)</f>
        <v>-63</v>
      </c>
      <c r="G176" s="54" t="n">
        <v>821</v>
      </c>
      <c r="H176" s="54" t="n">
        <v>853</v>
      </c>
      <c r="I176" s="65" t="n">
        <f aca="false">IF(H176="","",G176-H176)</f>
        <v>-32</v>
      </c>
      <c r="J176" s="55" t="n">
        <f aca="false">IF(OR(D176="",D176+G176=0),"",D176/(D176+G176))</f>
        <v>0.561665776828617</v>
      </c>
      <c r="K176" s="55" t="n">
        <f aca="false">IF(E176="","",E176/(E176+H176))</f>
        <v>0.566565040650407</v>
      </c>
      <c r="L176" s="66" t="n">
        <f aca="false">IF(OR(K176="",J176=""),"",(J176-K176)*100)</f>
        <v>-0.489926382178929</v>
      </c>
      <c r="M176" s="36" t="n">
        <v>3.63966651833549</v>
      </c>
      <c r="N176" s="36" t="n">
        <v>0.962884720344034</v>
      </c>
      <c r="O176" s="36" t="n">
        <f aca="false">SQRT(M176^2+N176^2)</f>
        <v>3.76487972575013</v>
      </c>
      <c r="P176" s="55" t="n">
        <f aca="false">IF(J176="","",MAX(0,J176-1.96*O176/100))</f>
        <v>0.487874134203915</v>
      </c>
      <c r="Q176" s="55" t="n">
        <f aca="false">IF(J176="","",MIN(1,J176+1.96*O176/100))</f>
        <v>0.63545741945332</v>
      </c>
      <c r="R176" s="32" t="str">
        <f aca="false">IF(L176="","",IF(ABS(L176)&lt;=O176,"Yes","No"))</f>
        <v>Yes</v>
      </c>
      <c r="S176" s="32" t="str">
        <f aca="false">IF(L176="","",IF(ABS(L176)&lt;=1.96*O176,"Yes","No"))</f>
        <v>Yes</v>
      </c>
      <c r="T176" s="54" t="n">
        <f aca="false">IF(D176="","",ROUND(SQRT(((D176+G176)*O176/100)^2+(J176*(D176+G176)*0.08345)^2),0))</f>
        <v>113</v>
      </c>
      <c r="U176" s="32"/>
    </row>
    <row r="177" customFormat="false" ht="15" hidden="false" customHeight="false" outlineLevel="0" collapsed="false">
      <c r="A177" s="32" t="s">
        <v>198</v>
      </c>
      <c r="B177" s="32" t="s">
        <v>333</v>
      </c>
      <c r="C177" s="32" t="s">
        <v>337</v>
      </c>
      <c r="D177" s="54" t="n">
        <v>575</v>
      </c>
      <c r="E177" s="54" t="n">
        <v>532</v>
      </c>
      <c r="F177" s="65" t="n">
        <f aca="false">IF(E177="","",D177-E177)</f>
        <v>43</v>
      </c>
      <c r="G177" s="54" t="n">
        <v>539</v>
      </c>
      <c r="H177" s="54" t="n">
        <v>574</v>
      </c>
      <c r="I177" s="65" t="n">
        <f aca="false">IF(H177="","",G177-H177)</f>
        <v>-35</v>
      </c>
      <c r="J177" s="55" t="n">
        <f aca="false">IF(OR(D177="",D177+G177=0),"",D177/(D177+G177))</f>
        <v>0.516157989228007</v>
      </c>
      <c r="K177" s="55" t="n">
        <f aca="false">IF(E177="","",E177/(E177+H177))</f>
        <v>0.481012658227848</v>
      </c>
      <c r="L177" s="66" t="n">
        <f aca="false">IF(OR(K177="",J177=""),"",(J177-K177)*100)</f>
        <v>3.5145331000159</v>
      </c>
      <c r="M177" s="36" t="n">
        <v>3.72126353225682</v>
      </c>
      <c r="N177" s="36" t="n">
        <v>0.962884720344034</v>
      </c>
      <c r="O177" s="36" t="n">
        <f aca="false">SQRT(M177^2+N177^2)</f>
        <v>3.84381961870956</v>
      </c>
      <c r="P177" s="55" t="n">
        <f aca="false">IF(J177="","",MAX(0,J177-1.96*O177/100))</f>
        <v>0.4408191247013</v>
      </c>
      <c r="Q177" s="55" t="n">
        <f aca="false">IF(J177="","",MIN(1,J177+1.96*O177/100))</f>
        <v>0.591496853754715</v>
      </c>
      <c r="R177" s="32" t="str">
        <f aca="false">IF(L177="","",IF(ABS(L177)&lt;=O177,"Yes","No"))</f>
        <v>Yes</v>
      </c>
      <c r="S177" s="32" t="str">
        <f aca="false">IF(L177="","",IF(ABS(L177)&lt;=1.96*O177,"Yes","No"))</f>
        <v>Yes</v>
      </c>
      <c r="T177" s="54" t="n">
        <f aca="false">IF(D177="","",ROUND(SQRT(((D177+G177)*O177/100)^2+(J177*(D177+G177)*0.09175)^2),0))</f>
        <v>68</v>
      </c>
      <c r="U177" s="32"/>
    </row>
    <row r="178" customFormat="false" ht="15" hidden="false" customHeight="false" outlineLevel="0" collapsed="false">
      <c r="A178" s="32" t="s">
        <v>198</v>
      </c>
      <c r="B178" s="32" t="s">
        <v>333</v>
      </c>
      <c r="C178" s="32" t="s">
        <v>338</v>
      </c>
      <c r="D178" s="54" t="n">
        <v>1088</v>
      </c>
      <c r="E178" s="54" t="n">
        <v>1077</v>
      </c>
      <c r="F178" s="65" t="n">
        <f aca="false">IF(E178="","",D178-E178)</f>
        <v>11</v>
      </c>
      <c r="G178" s="54" t="n">
        <v>769</v>
      </c>
      <c r="H178" s="54" t="n">
        <v>761</v>
      </c>
      <c r="I178" s="65" t="n">
        <f aca="false">IF(H178="","",G178-H178)</f>
        <v>8</v>
      </c>
      <c r="J178" s="55" t="n">
        <f aca="false">IF(OR(D178="",D178+G178=0),"",D178/(D178+G178))</f>
        <v>0.585891222401723</v>
      </c>
      <c r="K178" s="55" t="n">
        <f aca="false">IF(E178="","",E178/(E178+H178))</f>
        <v>0.585963003264418</v>
      </c>
      <c r="L178" s="66" t="n">
        <f aca="false">IF(OR(K178="",J178=""),"",(J178-K178)*100)</f>
        <v>-0.00717808626946592</v>
      </c>
      <c r="M178" s="36" t="n">
        <v>3.63966651833549</v>
      </c>
      <c r="N178" s="36" t="n">
        <v>0.962884720344034</v>
      </c>
      <c r="O178" s="36" t="n">
        <f aca="false">SQRT(M178^2+N178^2)</f>
        <v>3.76487972575013</v>
      </c>
      <c r="P178" s="55" t="n">
        <f aca="false">IF(J178="","",MAX(0,J178-1.96*O178/100))</f>
        <v>0.512099579777021</v>
      </c>
      <c r="Q178" s="55" t="n">
        <f aca="false">IF(J178="","",MIN(1,J178+1.96*O178/100))</f>
        <v>0.659682865026426</v>
      </c>
      <c r="R178" s="32" t="str">
        <f aca="false">IF(L178="","",IF(ABS(L178)&lt;=O178,"Yes","No"))</f>
        <v>Yes</v>
      </c>
      <c r="S178" s="32" t="str">
        <f aca="false">IF(L178="","",IF(ABS(L178)&lt;=1.96*O178,"Yes","No"))</f>
        <v>Yes</v>
      </c>
      <c r="T178" s="54" t="n">
        <f aca="false">IF(D178="","",ROUND(SQRT(((D178+G178)*O178/100)^2+(J178*(D178+G178)*0.08345)^2),0))</f>
        <v>115</v>
      </c>
      <c r="U178" s="32"/>
    </row>
    <row r="179" customFormat="false" ht="15" hidden="false" customHeight="false" outlineLevel="0" collapsed="false">
      <c r="A179" s="32" t="s">
        <v>198</v>
      </c>
      <c r="B179" s="32" t="s">
        <v>333</v>
      </c>
      <c r="C179" s="32" t="s">
        <v>339</v>
      </c>
      <c r="D179" s="54" t="n">
        <v>961</v>
      </c>
      <c r="E179" s="54" t="n">
        <v>964</v>
      </c>
      <c r="F179" s="65" t="n">
        <f aca="false">IF(E179="","",D179-E179)</f>
        <v>-3</v>
      </c>
      <c r="G179" s="54" t="n">
        <v>670</v>
      </c>
      <c r="H179" s="54" t="n">
        <v>652</v>
      </c>
      <c r="I179" s="65" t="n">
        <f aca="false">IF(H179="","",G179-H179)</f>
        <v>18</v>
      </c>
      <c r="J179" s="55" t="n">
        <f aca="false">IF(OR(D179="",D179+G179=0),"",D179/(D179+G179))</f>
        <v>0.589209074187615</v>
      </c>
      <c r="K179" s="55" t="n">
        <f aca="false">IF(E179="","",E179/(E179+H179))</f>
        <v>0.596534653465347</v>
      </c>
      <c r="L179" s="66" t="n">
        <f aca="false">IF(OR(K179="",J179=""),"",(J179-K179)*100)</f>
        <v>-0.732557927773159</v>
      </c>
      <c r="M179" s="36" t="n">
        <v>3.63966651833549</v>
      </c>
      <c r="N179" s="36" t="n">
        <v>0.962884720344034</v>
      </c>
      <c r="O179" s="36" t="n">
        <f aca="false">SQRT(M179^2+N179^2)</f>
        <v>3.76487972575013</v>
      </c>
      <c r="P179" s="55" t="n">
        <f aca="false">IF(J179="","",MAX(0,J179-1.96*O179/100))</f>
        <v>0.515417431562912</v>
      </c>
      <c r="Q179" s="55" t="n">
        <f aca="false">IF(J179="","",MIN(1,J179+1.96*O179/100))</f>
        <v>0.663000716812318</v>
      </c>
      <c r="R179" s="32" t="str">
        <f aca="false">IF(L179="","",IF(ABS(L179)&lt;=O179,"Yes","No"))</f>
        <v>Yes</v>
      </c>
      <c r="S179" s="32" t="str">
        <f aca="false">IF(L179="","",IF(ABS(L179)&lt;=1.96*O179,"Yes","No"))</f>
        <v>Yes</v>
      </c>
      <c r="T179" s="54" t="n">
        <f aca="false">IF(D179="","",ROUND(SQRT(((D179+G179)*O179/100)^2+(J179*(D179+G179)*0.08345)^2),0))</f>
        <v>101</v>
      </c>
      <c r="U179" s="32"/>
    </row>
    <row r="180" customFormat="false" ht="15" hidden="false" customHeight="false" outlineLevel="0" collapsed="false">
      <c r="A180" s="32" t="s">
        <v>198</v>
      </c>
      <c r="B180" s="32" t="s">
        <v>333</v>
      </c>
      <c r="C180" s="32" t="s">
        <v>340</v>
      </c>
      <c r="D180" s="54" t="n">
        <v>494</v>
      </c>
      <c r="E180" s="54" t="n">
        <v>463</v>
      </c>
      <c r="F180" s="65" t="n">
        <f aca="false">IF(E180="","",D180-E180)</f>
        <v>31</v>
      </c>
      <c r="G180" s="54" t="n">
        <v>403</v>
      </c>
      <c r="H180" s="54" t="n">
        <v>426</v>
      </c>
      <c r="I180" s="65" t="n">
        <f aca="false">IF(H180="","",G180-H180)</f>
        <v>-23</v>
      </c>
      <c r="J180" s="55" t="n">
        <f aca="false">IF(OR(D180="",D180+G180=0),"",D180/(D180+G180))</f>
        <v>0.550724637681159</v>
      </c>
      <c r="K180" s="55" t="n">
        <f aca="false">IF(E180="","",E180/(E180+H180))</f>
        <v>0.520809898762655</v>
      </c>
      <c r="L180" s="66" t="n">
        <f aca="false">IF(OR(K180="",J180=""),"",(J180-K180)*100)</f>
        <v>2.99147389185047</v>
      </c>
      <c r="M180" s="36" t="n">
        <v>3.72126353225682</v>
      </c>
      <c r="N180" s="36" t="n">
        <v>0.962884720344034</v>
      </c>
      <c r="O180" s="36" t="n">
        <f aca="false">SQRT(M180^2+N180^2)</f>
        <v>3.84381961870956</v>
      </c>
      <c r="P180" s="55" t="n">
        <f aca="false">IF(J180="","",MAX(0,J180-1.96*O180/100))</f>
        <v>0.475385773154452</v>
      </c>
      <c r="Q180" s="55" t="n">
        <f aca="false">IF(J180="","",MIN(1,J180+1.96*O180/100))</f>
        <v>0.626063502207867</v>
      </c>
      <c r="R180" s="32" t="str">
        <f aca="false">IF(L180="","",IF(ABS(L180)&lt;=O180,"Yes","No"))</f>
        <v>Yes</v>
      </c>
      <c r="S180" s="32" t="str">
        <f aca="false">IF(L180="","",IF(ABS(L180)&lt;=1.96*O180,"Yes","No"))</f>
        <v>Yes</v>
      </c>
      <c r="T180" s="54" t="n">
        <f aca="false">IF(D180="","",ROUND(SQRT(((D180+G180)*O180/100)^2+(J180*(D180+G180)*0.09175)^2),0))</f>
        <v>57</v>
      </c>
      <c r="U180" s="32"/>
    </row>
    <row r="181" customFormat="false" ht="15" hidden="false" customHeight="false" outlineLevel="0" collapsed="false">
      <c r="A181" s="32" t="s">
        <v>198</v>
      </c>
      <c r="B181" s="32" t="s">
        <v>333</v>
      </c>
      <c r="C181" s="32" t="s">
        <v>341</v>
      </c>
      <c r="D181" s="54" t="n">
        <v>1267</v>
      </c>
      <c r="E181" s="54" t="n">
        <v>1170</v>
      </c>
      <c r="F181" s="65" t="n">
        <f aca="false">IF(E181="","",D181-E181)</f>
        <v>97</v>
      </c>
      <c r="G181" s="54" t="n">
        <v>1107</v>
      </c>
      <c r="H181" s="54" t="n">
        <v>1217</v>
      </c>
      <c r="I181" s="65" t="n">
        <f aca="false">IF(H181="","",G181-H181)</f>
        <v>-110</v>
      </c>
      <c r="J181" s="55" t="n">
        <f aca="false">IF(OR(D181="",D181+G181=0),"",D181/(D181+G181))</f>
        <v>0.533698399326032</v>
      </c>
      <c r="K181" s="55" t="n">
        <f aca="false">IF(E181="","",E181/(E181+H181))</f>
        <v>0.490155006284039</v>
      </c>
      <c r="L181" s="66" t="n">
        <f aca="false">IF(OR(K181="",J181=""),"",(J181-K181)*100)</f>
        <v>4.35433930419935</v>
      </c>
      <c r="M181" s="36" t="n">
        <v>3.63966651833549</v>
      </c>
      <c r="N181" s="36" t="n">
        <v>0.962884720344034</v>
      </c>
      <c r="O181" s="36" t="n">
        <f aca="false">SQRT(M181^2+N181^2)</f>
        <v>3.76487972575013</v>
      </c>
      <c r="P181" s="55" t="n">
        <f aca="false">IF(J181="","",MAX(0,J181-1.96*O181/100))</f>
        <v>0.459906756701329</v>
      </c>
      <c r="Q181" s="55" t="n">
        <f aca="false">IF(J181="","",MIN(1,J181+1.96*O181/100))</f>
        <v>0.607490041950735</v>
      </c>
      <c r="R181" s="32" t="str">
        <f aca="false">IF(L181="","",IF(ABS(L181)&lt;=O181,"Yes","No"))</f>
        <v>No</v>
      </c>
      <c r="S181" s="32" t="str">
        <f aca="false">IF(L181="","",IF(ABS(L181)&lt;=1.96*O181,"Yes","No"))</f>
        <v>Yes</v>
      </c>
      <c r="T181" s="54" t="n">
        <f aca="false">IF(D181="","",ROUND(SQRT(((D181+G181)*O181/100)^2+(J181*(D181+G181)*0.08345)^2),0))</f>
        <v>138</v>
      </c>
      <c r="U181" s="32"/>
    </row>
    <row r="182" customFormat="false" ht="15" hidden="false" customHeight="false" outlineLevel="0" collapsed="false">
      <c r="A182" s="32" t="s">
        <v>198</v>
      </c>
      <c r="B182" s="32" t="s">
        <v>342</v>
      </c>
      <c r="C182" s="32" t="s">
        <v>343</v>
      </c>
      <c r="D182" s="54" t="n">
        <v>1006</v>
      </c>
      <c r="E182" s="54" t="n">
        <v>988</v>
      </c>
      <c r="F182" s="65" t="n">
        <f aca="false">IF(E182="","",D182-E182)</f>
        <v>18</v>
      </c>
      <c r="G182" s="54" t="n">
        <v>942</v>
      </c>
      <c r="H182" s="54" t="n">
        <v>975</v>
      </c>
      <c r="I182" s="65" t="n">
        <f aca="false">IF(H182="","",G182-H182)</f>
        <v>-33</v>
      </c>
      <c r="J182" s="55" t="n">
        <f aca="false">IF(OR(D182="",D182+G182=0),"",D182/(D182+G182))</f>
        <v>0.516427104722793</v>
      </c>
      <c r="K182" s="55" t="n">
        <f aca="false">IF(E182="","",E182/(E182+H182))</f>
        <v>0.503311258278146</v>
      </c>
      <c r="L182" s="66" t="n">
        <f aca="false">IF(OR(K182="",J182=""),"",(J182-K182)*100)</f>
        <v>1.31158464446469</v>
      </c>
      <c r="M182" s="36" t="n">
        <v>3.63966651833549</v>
      </c>
      <c r="N182" s="36" t="n">
        <v>0.962884720344034</v>
      </c>
      <c r="O182" s="36" t="n">
        <f aca="false">SQRT(M182^2+N182^2)</f>
        <v>3.76487972575013</v>
      </c>
      <c r="P182" s="55" t="n">
        <f aca="false">IF(J182="","",MAX(0,J182-1.96*O182/100))</f>
        <v>0.44263546209809</v>
      </c>
      <c r="Q182" s="55" t="n">
        <f aca="false">IF(J182="","",MIN(1,J182+1.96*O182/100))</f>
        <v>0.590218747347495</v>
      </c>
      <c r="R182" s="32" t="str">
        <f aca="false">IF(L182="","",IF(ABS(L182)&lt;=O182,"Yes","No"))</f>
        <v>Yes</v>
      </c>
      <c r="S182" s="32" t="str">
        <f aca="false">IF(L182="","",IF(ABS(L182)&lt;=1.96*O182,"Yes","No"))</f>
        <v>Yes</v>
      </c>
      <c r="T182" s="54" t="n">
        <f aca="false">IF(D182="","",ROUND(SQRT(((D182+G182)*O182/100)^2+(J182*(D182+G182)*0.08345)^2),0))</f>
        <v>111</v>
      </c>
      <c r="U182" s="32"/>
    </row>
    <row r="183" customFormat="false" ht="15" hidden="false" customHeight="false" outlineLevel="0" collapsed="false">
      <c r="A183" s="32" t="s">
        <v>198</v>
      </c>
      <c r="B183" s="32" t="s">
        <v>342</v>
      </c>
      <c r="C183" s="32" t="s">
        <v>344</v>
      </c>
      <c r="D183" s="54" t="n">
        <v>1330</v>
      </c>
      <c r="E183" s="54" t="n">
        <v>1279</v>
      </c>
      <c r="F183" s="65" t="n">
        <f aca="false">IF(E183="","",D183-E183)</f>
        <v>51</v>
      </c>
      <c r="G183" s="54" t="n">
        <v>1261</v>
      </c>
      <c r="H183" s="54" t="n">
        <v>1306</v>
      </c>
      <c r="I183" s="65" t="n">
        <f aca="false">IF(H183="","",G183-H183)</f>
        <v>-45</v>
      </c>
      <c r="J183" s="55" t="n">
        <f aca="false">IF(OR(D183="",D183+G183=0),"",D183/(D183+G183))</f>
        <v>0.513315322269394</v>
      </c>
      <c r="K183" s="55" t="n">
        <f aca="false">IF(E183="","",E183/(E183+H183))</f>
        <v>0.494777562862669</v>
      </c>
      <c r="L183" s="66" t="n">
        <f aca="false">IF(OR(K183="",J183=""),"",(J183-K183)*100)</f>
        <v>1.85377594067248</v>
      </c>
      <c r="M183" s="36" t="n">
        <v>3.63966651833549</v>
      </c>
      <c r="N183" s="36" t="n">
        <v>0.962884720344034</v>
      </c>
      <c r="O183" s="36" t="n">
        <f aca="false">SQRT(M183^2+N183^2)</f>
        <v>3.76487972575013</v>
      </c>
      <c r="P183" s="55" t="n">
        <f aca="false">IF(J183="","",MAX(0,J183-1.96*O183/100))</f>
        <v>0.439523679644691</v>
      </c>
      <c r="Q183" s="55" t="n">
        <f aca="false">IF(J183="","",MIN(1,J183+1.96*O183/100))</f>
        <v>0.587106964894097</v>
      </c>
      <c r="R183" s="32" t="str">
        <f aca="false">IF(L183="","",IF(ABS(L183)&lt;=O183,"Yes","No"))</f>
        <v>Yes</v>
      </c>
      <c r="S183" s="32" t="str">
        <f aca="false">IF(L183="","",IF(ABS(L183)&lt;=1.96*O183,"Yes","No"))</f>
        <v>Yes</v>
      </c>
      <c r="T183" s="54" t="n">
        <f aca="false">IF(D183="","",ROUND(SQRT(((D183+G183)*O183/100)^2+(J183*(D183+G183)*0.08345)^2),0))</f>
        <v>148</v>
      </c>
      <c r="U183" s="32"/>
    </row>
    <row r="184" customFormat="false" ht="15" hidden="false" customHeight="false" outlineLevel="0" collapsed="false">
      <c r="A184" s="32" t="s">
        <v>198</v>
      </c>
      <c r="B184" s="32" t="s">
        <v>342</v>
      </c>
      <c r="C184" s="32" t="s">
        <v>345</v>
      </c>
      <c r="D184" s="54" t="n">
        <v>813</v>
      </c>
      <c r="E184" s="54" t="n">
        <v>778</v>
      </c>
      <c r="F184" s="65" t="n">
        <f aca="false">IF(E184="","",D184-E184)</f>
        <v>35</v>
      </c>
      <c r="G184" s="54" t="n">
        <v>800</v>
      </c>
      <c r="H184" s="54" t="n">
        <v>875</v>
      </c>
      <c r="I184" s="65" t="n">
        <f aca="false">IF(H184="","",G184-H184)</f>
        <v>-75</v>
      </c>
      <c r="J184" s="55" t="n">
        <f aca="false">IF(OR(D184="",D184+G184=0),"",D184/(D184+G184))</f>
        <v>0.504029758214507</v>
      </c>
      <c r="K184" s="55" t="n">
        <f aca="false">IF(E184="","",E184/(E184+H184))</f>
        <v>0.470659407138536</v>
      </c>
      <c r="L184" s="66" t="n">
        <f aca="false">IF(OR(K184="",J184=""),"",(J184-K184)*100)</f>
        <v>3.33703510759711</v>
      </c>
      <c r="M184" s="36" t="n">
        <v>3.63966651833549</v>
      </c>
      <c r="N184" s="36" t="n">
        <v>0.962884720344034</v>
      </c>
      <c r="O184" s="36" t="n">
        <f aca="false">SQRT(M184^2+N184^2)</f>
        <v>3.76487972575013</v>
      </c>
      <c r="P184" s="55" t="n">
        <f aca="false">IF(J184="","",MAX(0,J184-1.96*O184/100))</f>
        <v>0.430238115589805</v>
      </c>
      <c r="Q184" s="55" t="n">
        <f aca="false">IF(J184="","",MIN(1,J184+1.96*O184/100))</f>
        <v>0.57782140083921</v>
      </c>
      <c r="R184" s="32" t="str">
        <f aca="false">IF(L184="","",IF(ABS(L184)&lt;=O184,"Yes","No"))</f>
        <v>Yes</v>
      </c>
      <c r="S184" s="32" t="str">
        <f aca="false">IF(L184="","",IF(ABS(L184)&lt;=1.96*O184,"Yes","No"))</f>
        <v>Yes</v>
      </c>
      <c r="T184" s="54" t="n">
        <f aca="false">IF(D184="","",ROUND(SQRT(((D184+G184)*O184/100)^2+(J184*(D184+G184)*0.08345)^2),0))</f>
        <v>91</v>
      </c>
      <c r="U184" s="32"/>
    </row>
    <row r="185" customFormat="false" ht="15" hidden="false" customHeight="false" outlineLevel="0" collapsed="false">
      <c r="A185" s="32" t="s">
        <v>198</v>
      </c>
      <c r="B185" s="32" t="s">
        <v>342</v>
      </c>
      <c r="C185" s="32" t="s">
        <v>346</v>
      </c>
      <c r="D185" s="54" t="n">
        <v>604</v>
      </c>
      <c r="E185" s="54" t="n">
        <v>625</v>
      </c>
      <c r="F185" s="65" t="n">
        <f aca="false">IF(E185="","",D185-E185)</f>
        <v>-21</v>
      </c>
      <c r="G185" s="54" t="n">
        <v>466</v>
      </c>
      <c r="H185" s="54" t="n">
        <v>456</v>
      </c>
      <c r="I185" s="65" t="n">
        <f aca="false">IF(H185="","",G185-H185)</f>
        <v>10</v>
      </c>
      <c r="J185" s="55" t="n">
        <f aca="false">IF(OR(D185="",D185+G185=0),"",D185/(D185+G185))</f>
        <v>0.564485981308411</v>
      </c>
      <c r="K185" s="55" t="n">
        <f aca="false">IF(E185="","",E185/(E185+H185))</f>
        <v>0.578168362627197</v>
      </c>
      <c r="L185" s="66" t="n">
        <f aca="false">IF(OR(K185="",J185=""),"",(J185-K185)*100)</f>
        <v>-1.36823813187859</v>
      </c>
      <c r="M185" s="36" t="n">
        <v>3.72126353225682</v>
      </c>
      <c r="N185" s="36" t="n">
        <v>0.962884720344034</v>
      </c>
      <c r="O185" s="36" t="n">
        <f aca="false">SQRT(M185^2+N185^2)</f>
        <v>3.84381961870956</v>
      </c>
      <c r="P185" s="55" t="n">
        <f aca="false">IF(J185="","",MAX(0,J185-1.96*O185/100))</f>
        <v>0.489147116781704</v>
      </c>
      <c r="Q185" s="55" t="n">
        <f aca="false">IF(J185="","",MIN(1,J185+1.96*O185/100))</f>
        <v>0.639824845835119</v>
      </c>
      <c r="R185" s="32" t="str">
        <f aca="false">IF(L185="","",IF(ABS(L185)&lt;=O185,"Yes","No"))</f>
        <v>Yes</v>
      </c>
      <c r="S185" s="32" t="str">
        <f aca="false">IF(L185="","",IF(ABS(L185)&lt;=1.96*O185,"Yes","No"))</f>
        <v>Yes</v>
      </c>
      <c r="T185" s="54" t="n">
        <f aca="false">IF(D185="","",ROUND(SQRT(((D185+G185)*O185/100)^2+(J185*(D185+G185)*0.09175)^2),0))</f>
        <v>69</v>
      </c>
      <c r="U185" s="32"/>
    </row>
    <row r="186" customFormat="false" ht="15" hidden="false" customHeight="false" outlineLevel="0" collapsed="false">
      <c r="A186" s="32" t="s">
        <v>198</v>
      </c>
      <c r="B186" s="32" t="s">
        <v>342</v>
      </c>
      <c r="C186" s="32" t="s">
        <v>347</v>
      </c>
      <c r="D186" s="54" t="n">
        <v>1660</v>
      </c>
      <c r="E186" s="54" t="n">
        <v>1741</v>
      </c>
      <c r="F186" s="65" t="n">
        <f aca="false">IF(E186="","",D186-E186)</f>
        <v>-81</v>
      </c>
      <c r="G186" s="54" t="n">
        <v>1524</v>
      </c>
      <c r="H186" s="54" t="n">
        <v>1574</v>
      </c>
      <c r="I186" s="65" t="n">
        <f aca="false">IF(H186="","",G186-H186)</f>
        <v>-50</v>
      </c>
      <c r="J186" s="55" t="n">
        <f aca="false">IF(OR(D186="",D186+G186=0),"",D186/(D186+G186))</f>
        <v>0.521356783919598</v>
      </c>
      <c r="K186" s="55" t="n">
        <f aca="false">IF(E186="","",E186/(E186+H186))</f>
        <v>0.525188536953243</v>
      </c>
      <c r="L186" s="66" t="n">
        <f aca="false">IF(OR(K186="",J186=""),"",(J186-K186)*100)</f>
        <v>-0.383175303364491</v>
      </c>
      <c r="M186" s="36" t="n">
        <v>3.63966651833549</v>
      </c>
      <c r="N186" s="36" t="n">
        <v>0.962884720344034</v>
      </c>
      <c r="O186" s="36" t="n">
        <f aca="false">SQRT(M186^2+N186^2)</f>
        <v>3.76487972575013</v>
      </c>
      <c r="P186" s="55" t="n">
        <f aca="false">IF(J186="","",MAX(0,J186-1.96*O186/100))</f>
        <v>0.447565141294895</v>
      </c>
      <c r="Q186" s="55" t="n">
        <f aca="false">IF(J186="","",MIN(1,J186+1.96*O186/100))</f>
        <v>0.595148426544301</v>
      </c>
      <c r="R186" s="32" t="str">
        <f aca="false">IF(L186="","",IF(ABS(L186)&lt;=O186,"Yes","No"))</f>
        <v>Yes</v>
      </c>
      <c r="S186" s="32" t="str">
        <f aca="false">IF(L186="","",IF(ABS(L186)&lt;=1.96*O186,"Yes","No"))</f>
        <v>Yes</v>
      </c>
      <c r="T186" s="54" t="n">
        <f aca="false">IF(D186="","",ROUND(SQRT(((D186+G186)*O186/100)^2+(J186*(D186+G186)*0.08345)^2),0))</f>
        <v>183</v>
      </c>
      <c r="U186" s="32"/>
    </row>
    <row r="187" customFormat="false" ht="15" hidden="false" customHeight="false" outlineLevel="0" collapsed="false">
      <c r="A187" s="32" t="s">
        <v>198</v>
      </c>
      <c r="B187" s="32" t="s">
        <v>342</v>
      </c>
      <c r="C187" s="32" t="s">
        <v>348</v>
      </c>
      <c r="D187" s="54" t="n">
        <v>691</v>
      </c>
      <c r="E187" s="54" t="n">
        <v>715</v>
      </c>
      <c r="F187" s="65" t="n">
        <f aca="false">IF(E187="","",D187-E187)</f>
        <v>-24</v>
      </c>
      <c r="G187" s="54" t="n">
        <v>557</v>
      </c>
      <c r="H187" s="54" t="n">
        <v>569</v>
      </c>
      <c r="I187" s="65" t="n">
        <f aca="false">IF(H187="","",G187-H187)</f>
        <v>-12</v>
      </c>
      <c r="J187" s="55" t="n">
        <f aca="false">IF(OR(D187="",D187+G187=0),"",D187/(D187+G187))</f>
        <v>0.553685897435898</v>
      </c>
      <c r="K187" s="55" t="n">
        <f aca="false">IF(E187="","",E187/(E187+H187))</f>
        <v>0.556853582554517</v>
      </c>
      <c r="L187" s="66" t="n">
        <f aca="false">IF(OR(K187="",J187=""),"",(J187-K187)*100)</f>
        <v>-0.316768511861965</v>
      </c>
      <c r="M187" s="36" t="n">
        <v>3.63966651833549</v>
      </c>
      <c r="N187" s="36" t="n">
        <v>0.962884720344034</v>
      </c>
      <c r="O187" s="36" t="n">
        <f aca="false">SQRT(M187^2+N187^2)</f>
        <v>3.76487972575013</v>
      </c>
      <c r="P187" s="55" t="n">
        <f aca="false">IF(J187="","",MAX(0,J187-1.96*O187/100))</f>
        <v>0.479894254811195</v>
      </c>
      <c r="Q187" s="55" t="n">
        <f aca="false">IF(J187="","",MIN(1,J187+1.96*O187/100))</f>
        <v>0.6274775400606</v>
      </c>
      <c r="R187" s="32" t="str">
        <f aca="false">IF(L187="","",IF(ABS(L187)&lt;=O187,"Yes","No"))</f>
        <v>Yes</v>
      </c>
      <c r="S187" s="32" t="str">
        <f aca="false">IF(L187="","",IF(ABS(L187)&lt;=1.96*O187,"Yes","No"))</f>
        <v>Yes</v>
      </c>
      <c r="T187" s="54" t="n">
        <f aca="false">IF(D187="","",ROUND(SQRT(((D187+G187)*O187/100)^2+(J187*(D187+G187)*0.08345)^2),0))</f>
        <v>74</v>
      </c>
      <c r="U187" s="32"/>
    </row>
    <row r="188" customFormat="false" ht="15" hidden="false" customHeight="false" outlineLevel="0" collapsed="false">
      <c r="A188" s="32" t="s">
        <v>198</v>
      </c>
      <c r="B188" s="32" t="s">
        <v>342</v>
      </c>
      <c r="C188" s="32" t="s">
        <v>349</v>
      </c>
      <c r="D188" s="54" t="n">
        <v>706</v>
      </c>
      <c r="E188" s="54" t="n">
        <v>685</v>
      </c>
      <c r="F188" s="65" t="n">
        <f aca="false">IF(E188="","",D188-E188)</f>
        <v>21</v>
      </c>
      <c r="G188" s="54" t="n">
        <v>569</v>
      </c>
      <c r="H188" s="54" t="n">
        <v>645</v>
      </c>
      <c r="I188" s="65" t="n">
        <f aca="false">IF(H188="","",G188-H188)</f>
        <v>-76</v>
      </c>
      <c r="J188" s="55" t="n">
        <f aca="false">IF(OR(D188="",D188+G188=0),"",D188/(D188+G188))</f>
        <v>0.553725490196078</v>
      </c>
      <c r="K188" s="55" t="n">
        <f aca="false">IF(E188="","",E188/(E188+H188))</f>
        <v>0.515037593984962</v>
      </c>
      <c r="L188" s="66" t="n">
        <f aca="false">IF(OR(K188="",J188=""),"",(J188-K188)*100)</f>
        <v>3.8687896211116</v>
      </c>
      <c r="M188" s="36" t="n">
        <v>3.63966651833549</v>
      </c>
      <c r="N188" s="36" t="n">
        <v>0.962884720344034</v>
      </c>
      <c r="O188" s="36" t="n">
        <f aca="false">SQRT(M188^2+N188^2)</f>
        <v>3.76487972575013</v>
      </c>
      <c r="P188" s="55" t="n">
        <f aca="false">IF(J188="","",MAX(0,J188-1.96*O188/100))</f>
        <v>0.479933847571376</v>
      </c>
      <c r="Q188" s="55" t="n">
        <f aca="false">IF(J188="","",MIN(1,J188+1.96*O188/100))</f>
        <v>0.627517132820781</v>
      </c>
      <c r="R188" s="32" t="str">
        <f aca="false">IF(L188="","",IF(ABS(L188)&lt;=O188,"Yes","No"))</f>
        <v>No</v>
      </c>
      <c r="S188" s="32" t="str">
        <f aca="false">IF(L188="","",IF(ABS(L188)&lt;=1.96*O188,"Yes","No"))</f>
        <v>Yes</v>
      </c>
      <c r="T188" s="54" t="n">
        <f aca="false">IF(D188="","",ROUND(SQRT(((D188+G188)*O188/100)^2+(J188*(D188+G188)*0.08345)^2),0))</f>
        <v>76</v>
      </c>
      <c r="U188" s="32"/>
    </row>
    <row r="189" customFormat="false" ht="15" hidden="false" customHeight="false" outlineLevel="0" collapsed="false">
      <c r="A189" s="32" t="s">
        <v>198</v>
      </c>
      <c r="B189" s="32" t="s">
        <v>342</v>
      </c>
      <c r="C189" s="32" t="s">
        <v>350</v>
      </c>
      <c r="D189" s="54" t="n">
        <v>686</v>
      </c>
      <c r="E189" s="54" t="n">
        <v>708</v>
      </c>
      <c r="F189" s="65" t="n">
        <f aca="false">IF(E189="","",D189-E189)</f>
        <v>-22</v>
      </c>
      <c r="G189" s="54" t="n">
        <v>593</v>
      </c>
      <c r="H189" s="54" t="n">
        <v>630</v>
      </c>
      <c r="I189" s="65" t="n">
        <f aca="false">IF(H189="","",G189-H189)</f>
        <v>-37</v>
      </c>
      <c r="J189" s="55" t="n">
        <f aca="false">IF(OR(D189="",D189+G189=0),"",D189/(D189+G189))</f>
        <v>0.53635652853792</v>
      </c>
      <c r="K189" s="55" t="n">
        <f aca="false">IF(E189="","",E189/(E189+H189))</f>
        <v>0.52914798206278</v>
      </c>
      <c r="L189" s="66" t="n">
        <f aca="false">IF(OR(K189="",J189=""),"",(J189-K189)*100)</f>
        <v>0.720854647514002</v>
      </c>
      <c r="M189" s="36" t="n">
        <v>3.63966651833549</v>
      </c>
      <c r="N189" s="36" t="n">
        <v>0.962884720344034</v>
      </c>
      <c r="O189" s="36" t="n">
        <f aca="false">SQRT(M189^2+N189^2)</f>
        <v>3.76487972575013</v>
      </c>
      <c r="P189" s="55" t="n">
        <f aca="false">IF(J189="","",MAX(0,J189-1.96*O189/100))</f>
        <v>0.462564885913218</v>
      </c>
      <c r="Q189" s="55" t="n">
        <f aca="false">IF(J189="","",MIN(1,J189+1.96*O189/100))</f>
        <v>0.610148171162623</v>
      </c>
      <c r="R189" s="32" t="str">
        <f aca="false">IF(L189="","",IF(ABS(L189)&lt;=O189,"Yes","No"))</f>
        <v>Yes</v>
      </c>
      <c r="S189" s="32" t="str">
        <f aca="false">IF(L189="","",IF(ABS(L189)&lt;=1.96*O189,"Yes","No"))</f>
        <v>Yes</v>
      </c>
      <c r="T189" s="54" t="n">
        <f aca="false">IF(D189="","",ROUND(SQRT(((D189+G189)*O189/100)^2+(J189*(D189+G189)*0.08345)^2),0))</f>
        <v>75</v>
      </c>
      <c r="U189" s="32"/>
    </row>
    <row r="190" customFormat="false" ht="15" hidden="false" customHeight="false" outlineLevel="0" collapsed="false">
      <c r="A190" s="32" t="s">
        <v>198</v>
      </c>
      <c r="B190" s="32" t="s">
        <v>351</v>
      </c>
      <c r="C190" s="32" t="s">
        <v>352</v>
      </c>
      <c r="D190" s="54" t="n">
        <v>1332</v>
      </c>
      <c r="E190" s="54" t="n">
        <v>1317</v>
      </c>
      <c r="F190" s="65" t="n">
        <f aca="false">IF(E190="","",D190-E190)</f>
        <v>15</v>
      </c>
      <c r="G190" s="54" t="n">
        <v>1533</v>
      </c>
      <c r="H190" s="54" t="n">
        <v>1544</v>
      </c>
      <c r="I190" s="65" t="n">
        <f aca="false">IF(H190="","",G190-H190)</f>
        <v>-11</v>
      </c>
      <c r="J190" s="55" t="n">
        <f aca="false">IF(OR(D190="",D190+G190=0),"",D190/(D190+G190))</f>
        <v>0.464921465968586</v>
      </c>
      <c r="K190" s="55" t="n">
        <f aca="false">IF(E190="","",E190/(E190+H190))</f>
        <v>0.460328556448794</v>
      </c>
      <c r="L190" s="66" t="n">
        <f aca="false">IF(OR(K190="",J190=""),"",(J190-K190)*100)</f>
        <v>0.45929095197923</v>
      </c>
      <c r="M190" s="36" t="n">
        <v>3.63966651833549</v>
      </c>
      <c r="N190" s="36" t="n">
        <v>0.962884720344034</v>
      </c>
      <c r="O190" s="36" t="n">
        <f aca="false">SQRT(M190^2+N190^2)</f>
        <v>3.76487972575013</v>
      </c>
      <c r="P190" s="55" t="n">
        <f aca="false">IF(J190="","",MAX(0,J190-1.96*O190/100))</f>
        <v>0.391129823343884</v>
      </c>
      <c r="Q190" s="55" t="n">
        <f aca="false">IF(J190="","",MIN(1,J190+1.96*O190/100))</f>
        <v>0.538713108593289</v>
      </c>
      <c r="R190" s="32" t="str">
        <f aca="false">IF(L190="","",IF(ABS(L190)&lt;=O190,"Yes","No"))</f>
        <v>Yes</v>
      </c>
      <c r="S190" s="32" t="str">
        <f aca="false">IF(L190="","",IF(ABS(L190)&lt;=1.96*O190,"Yes","No"))</f>
        <v>Yes</v>
      </c>
      <c r="T190" s="54" t="n">
        <f aca="false">IF(D190="","",ROUND(SQRT(((D190+G190)*O190/100)^2+(J190*(D190+G190)*0.08345)^2),0))</f>
        <v>155</v>
      </c>
      <c r="U190" s="32"/>
    </row>
    <row r="191" customFormat="false" ht="15" hidden="false" customHeight="false" outlineLevel="0" collapsed="false">
      <c r="A191" s="32" t="s">
        <v>198</v>
      </c>
      <c r="B191" s="32" t="s">
        <v>351</v>
      </c>
      <c r="C191" s="32" t="s">
        <v>353</v>
      </c>
      <c r="D191" s="54" t="n">
        <v>986</v>
      </c>
      <c r="E191" s="54" t="n">
        <v>909</v>
      </c>
      <c r="F191" s="65" t="n">
        <f aca="false">IF(E191="","",D191-E191)</f>
        <v>77</v>
      </c>
      <c r="G191" s="54" t="n">
        <v>1385</v>
      </c>
      <c r="H191" s="54" t="n">
        <v>1417</v>
      </c>
      <c r="I191" s="65" t="n">
        <f aca="false">IF(H191="","",G191-H191)</f>
        <v>-32</v>
      </c>
      <c r="J191" s="55" t="n">
        <f aca="false">IF(OR(D191="",D191+G191=0),"",D191/(D191+G191))</f>
        <v>0.415858287642345</v>
      </c>
      <c r="K191" s="55" t="n">
        <f aca="false">IF(E191="","",E191/(E191+H191))</f>
        <v>0.390799656061909</v>
      </c>
      <c r="L191" s="66" t="n">
        <f aca="false">IF(OR(K191="",J191=""),"",(J191-K191)*100)</f>
        <v>2.50586315804361</v>
      </c>
      <c r="M191" s="36" t="n">
        <v>3.63966651833549</v>
      </c>
      <c r="N191" s="36" t="n">
        <v>0.962884720344034</v>
      </c>
      <c r="O191" s="36" t="n">
        <f aca="false">SQRT(M191^2+N191^2)</f>
        <v>3.76487972575013</v>
      </c>
      <c r="P191" s="55" t="n">
        <f aca="false">IF(J191="","",MAX(0,J191-1.96*O191/100))</f>
        <v>0.342066645017642</v>
      </c>
      <c r="Q191" s="55" t="n">
        <f aca="false">IF(J191="","",MIN(1,J191+1.96*O191/100))</f>
        <v>0.489649930267048</v>
      </c>
      <c r="R191" s="32" t="str">
        <f aca="false">IF(L191="","",IF(ABS(L191)&lt;=O191,"Yes","No"))</f>
        <v>Yes</v>
      </c>
      <c r="S191" s="32" t="str">
        <f aca="false">IF(L191="","",IF(ABS(L191)&lt;=1.96*O191,"Yes","No"))</f>
        <v>Yes</v>
      </c>
      <c r="T191" s="54" t="n">
        <f aca="false">IF(D191="","",ROUND(SQRT(((D191+G191)*O191/100)^2+(J191*(D191+G191)*0.08345)^2),0))</f>
        <v>121</v>
      </c>
      <c r="U191" s="32"/>
    </row>
    <row r="192" customFormat="false" ht="15" hidden="false" customHeight="false" outlineLevel="0" collapsed="false">
      <c r="A192" s="32" t="s">
        <v>198</v>
      </c>
      <c r="B192" s="32" t="s">
        <v>354</v>
      </c>
      <c r="C192" s="32" t="s">
        <v>355</v>
      </c>
      <c r="D192" s="54" t="n">
        <v>1008</v>
      </c>
      <c r="E192" s="54" t="n">
        <v>969</v>
      </c>
      <c r="F192" s="65" t="n">
        <f aca="false">IF(E192="","",D192-E192)</f>
        <v>39</v>
      </c>
      <c r="G192" s="54" t="n">
        <v>1054</v>
      </c>
      <c r="H192" s="54" t="n">
        <v>1077</v>
      </c>
      <c r="I192" s="65" t="n">
        <f aca="false">IF(H192="","",G192-H192)</f>
        <v>-23</v>
      </c>
      <c r="J192" s="55" t="n">
        <f aca="false">IF(OR(D192="",D192+G192=0),"",D192/(D192+G192))</f>
        <v>0.488845780795344</v>
      </c>
      <c r="K192" s="55" t="n">
        <f aca="false">IF(E192="","",E192/(E192+H192))</f>
        <v>0.473607038123167</v>
      </c>
      <c r="L192" s="66" t="n">
        <f aca="false">IF(OR(K192="",J192=""),"",(J192-K192)*100)</f>
        <v>1.52387426721772</v>
      </c>
      <c r="M192" s="36" t="n">
        <v>3.63966651833549</v>
      </c>
      <c r="N192" s="36" t="n">
        <v>0.962884720344034</v>
      </c>
      <c r="O192" s="36" t="n">
        <f aca="false">SQRT(M192^2+N192^2)</f>
        <v>3.76487972575013</v>
      </c>
      <c r="P192" s="55" t="n">
        <f aca="false">IF(J192="","",MAX(0,J192-1.96*O192/100))</f>
        <v>0.415054138170642</v>
      </c>
      <c r="Q192" s="55" t="n">
        <f aca="false">IF(J192="","",MIN(1,J192+1.96*O192/100))</f>
        <v>0.562637423420047</v>
      </c>
      <c r="R192" s="32" t="str">
        <f aca="false">IF(L192="","",IF(ABS(L192)&lt;=O192,"Yes","No"))</f>
        <v>Yes</v>
      </c>
      <c r="S192" s="32" t="str">
        <f aca="false">IF(L192="","",IF(ABS(L192)&lt;=1.96*O192,"Yes","No"))</f>
        <v>Yes</v>
      </c>
      <c r="T192" s="54" t="n">
        <f aca="false">IF(D192="","",ROUND(SQRT(((D192+G192)*O192/100)^2+(J192*(D192+G192)*0.08345)^2),0))</f>
        <v>114</v>
      </c>
      <c r="U192" s="32"/>
    </row>
    <row r="193" customFormat="false" ht="15" hidden="false" customHeight="false" outlineLevel="0" collapsed="false">
      <c r="A193" s="32" t="s">
        <v>198</v>
      </c>
      <c r="B193" s="32" t="s">
        <v>354</v>
      </c>
      <c r="C193" s="32" t="s">
        <v>356</v>
      </c>
      <c r="D193" s="54" t="n">
        <v>711</v>
      </c>
      <c r="E193" s="54" t="n">
        <v>635</v>
      </c>
      <c r="F193" s="65" t="n">
        <f aca="false">IF(E193="","",D193-E193)</f>
        <v>76</v>
      </c>
      <c r="G193" s="54" t="n">
        <v>773</v>
      </c>
      <c r="H193" s="54" t="n">
        <v>829</v>
      </c>
      <c r="I193" s="65" t="n">
        <f aca="false">IF(H193="","",G193-H193)</f>
        <v>-56</v>
      </c>
      <c r="J193" s="55" t="n">
        <f aca="false">IF(OR(D193="",D193+G193=0),"",D193/(D193+G193))</f>
        <v>0.47911051212938</v>
      </c>
      <c r="K193" s="55" t="n">
        <f aca="false">IF(E193="","",E193/(E193+H193))</f>
        <v>0.433743169398907</v>
      </c>
      <c r="L193" s="66" t="n">
        <f aca="false">IF(OR(K193="",J193=""),"",(J193-K193)*100)</f>
        <v>4.53673427304729</v>
      </c>
      <c r="M193" s="36" t="n">
        <v>3.63966651833549</v>
      </c>
      <c r="N193" s="36" t="n">
        <v>0.962884720344034</v>
      </c>
      <c r="O193" s="36" t="n">
        <f aca="false">SQRT(M193^2+N193^2)</f>
        <v>3.76487972575013</v>
      </c>
      <c r="P193" s="55" t="n">
        <f aca="false">IF(J193="","",MAX(0,J193-1.96*O193/100))</f>
        <v>0.405318869504677</v>
      </c>
      <c r="Q193" s="55" t="n">
        <f aca="false">IF(J193="","",MIN(1,J193+1.96*O193/100))</f>
        <v>0.552902154754083</v>
      </c>
      <c r="R193" s="32" t="str">
        <f aca="false">IF(L193="","",IF(ABS(L193)&lt;=O193,"Yes","No"))</f>
        <v>No</v>
      </c>
      <c r="S193" s="32" t="str">
        <f aca="false">IF(L193="","",IF(ABS(L193)&lt;=1.96*O193,"Yes","No"))</f>
        <v>Yes</v>
      </c>
      <c r="T193" s="54" t="n">
        <f aca="false">IF(D193="","",ROUND(SQRT(((D193+G193)*O193/100)^2+(J193*(D193+G193)*0.08345)^2),0))</f>
        <v>81</v>
      </c>
      <c r="U193" s="32"/>
    </row>
    <row r="194" customFormat="false" ht="15" hidden="false" customHeight="false" outlineLevel="0" collapsed="false">
      <c r="A194" s="32" t="s">
        <v>198</v>
      </c>
      <c r="B194" s="32" t="s">
        <v>354</v>
      </c>
      <c r="C194" s="32" t="s">
        <v>357</v>
      </c>
      <c r="D194" s="54" t="n">
        <v>523</v>
      </c>
      <c r="E194" s="54" t="n">
        <v>512</v>
      </c>
      <c r="F194" s="65" t="n">
        <f aca="false">IF(E194="","",D194-E194)</f>
        <v>11</v>
      </c>
      <c r="G194" s="54" t="n">
        <v>605</v>
      </c>
      <c r="H194" s="54" t="n">
        <v>586</v>
      </c>
      <c r="I194" s="65" t="n">
        <f aca="false">IF(H194="","",G194-H194)</f>
        <v>19</v>
      </c>
      <c r="J194" s="55" t="n">
        <f aca="false">IF(OR(D194="",D194+G194=0),"",D194/(D194+G194))</f>
        <v>0.463652482269504</v>
      </c>
      <c r="K194" s="55" t="n">
        <f aca="false">IF(E194="","",E194/(E194+H194))</f>
        <v>0.466302367941712</v>
      </c>
      <c r="L194" s="66" t="n">
        <f aca="false">IF(OR(K194="",J194=""),"",(J194-K194)*100)</f>
        <v>-0.264988567220864</v>
      </c>
      <c r="M194" s="36" t="n">
        <v>3.72126353225682</v>
      </c>
      <c r="N194" s="36" t="n">
        <v>0.962884720344034</v>
      </c>
      <c r="O194" s="36" t="n">
        <f aca="false">SQRT(M194^2+N194^2)</f>
        <v>3.84381961870956</v>
      </c>
      <c r="P194" s="55" t="n">
        <f aca="false">IF(J194="","",MAX(0,J194-1.96*O194/100))</f>
        <v>0.388313617742796</v>
      </c>
      <c r="Q194" s="55" t="n">
        <f aca="false">IF(J194="","",MIN(1,J194+1.96*O194/100))</f>
        <v>0.538991346796211</v>
      </c>
      <c r="R194" s="32" t="str">
        <f aca="false">IF(L194="","",IF(ABS(L194)&lt;=O194,"Yes","No"))</f>
        <v>Yes</v>
      </c>
      <c r="S194" s="32" t="str">
        <f aca="false">IF(L194="","",IF(ABS(L194)&lt;=1.96*O194,"Yes","No"))</f>
        <v>Yes</v>
      </c>
      <c r="T194" s="54" t="n">
        <f aca="false">IF(D194="","",ROUND(SQRT(((D194+G194)*O194/100)^2+(J194*(D194+G194)*0.09175)^2),0))</f>
        <v>65</v>
      </c>
      <c r="U194" s="32"/>
    </row>
    <row r="195" customFormat="false" ht="15" hidden="false" customHeight="false" outlineLevel="0" collapsed="false">
      <c r="A195" s="32" t="s">
        <v>198</v>
      </c>
      <c r="B195" s="32" t="s">
        <v>354</v>
      </c>
      <c r="C195" s="32" t="s">
        <v>358</v>
      </c>
      <c r="D195" s="54" t="n">
        <v>1471</v>
      </c>
      <c r="E195" s="54" t="n">
        <v>1467</v>
      </c>
      <c r="F195" s="65" t="n">
        <f aca="false">IF(E195="","",D195-E195)</f>
        <v>4</v>
      </c>
      <c r="G195" s="54" t="n">
        <v>1701</v>
      </c>
      <c r="H195" s="54" t="n">
        <v>1737</v>
      </c>
      <c r="I195" s="65" t="n">
        <f aca="false">IF(H195="","",G195-H195)</f>
        <v>-36</v>
      </c>
      <c r="J195" s="55" t="n">
        <f aca="false">IF(OR(D195="",D195+G195=0),"",D195/(D195+G195))</f>
        <v>0.46374527112232</v>
      </c>
      <c r="K195" s="55" t="n">
        <f aca="false">IF(E195="","",E195/(E195+H195))</f>
        <v>0.457865168539326</v>
      </c>
      <c r="L195" s="66" t="n">
        <f aca="false">IF(OR(K195="",J195=""),"",(J195-K195)*100)</f>
        <v>0.588010258299443</v>
      </c>
      <c r="M195" s="36" t="n">
        <v>3.63966651833549</v>
      </c>
      <c r="N195" s="36" t="n">
        <v>0.962884720344034</v>
      </c>
      <c r="O195" s="36" t="n">
        <f aca="false">SQRT(M195^2+N195^2)</f>
        <v>3.76487972575013</v>
      </c>
      <c r="P195" s="55" t="n">
        <f aca="false">IF(J195="","",MAX(0,J195-1.96*O195/100))</f>
        <v>0.389953628497618</v>
      </c>
      <c r="Q195" s="55" t="n">
        <f aca="false">IF(J195="","",MIN(1,J195+1.96*O195/100))</f>
        <v>0.537536913747023</v>
      </c>
      <c r="R195" s="32" t="str">
        <f aca="false">IF(L195="","",IF(ABS(L195)&lt;=O195,"Yes","No"))</f>
        <v>Yes</v>
      </c>
      <c r="S195" s="32" t="str">
        <f aca="false">IF(L195="","",IF(ABS(L195)&lt;=1.96*O195,"Yes","No"))</f>
        <v>Yes</v>
      </c>
      <c r="T195" s="54" t="n">
        <f aca="false">IF(D195="","",ROUND(SQRT(((D195+G195)*O195/100)^2+(J195*(D195+G195)*0.08345)^2),0))</f>
        <v>171</v>
      </c>
      <c r="U195" s="32"/>
    </row>
    <row r="196" customFormat="false" ht="15" hidden="false" customHeight="false" outlineLevel="0" collapsed="false">
      <c r="A196" s="32" t="s">
        <v>198</v>
      </c>
      <c r="B196" s="32" t="s">
        <v>354</v>
      </c>
      <c r="C196" s="32" t="s">
        <v>359</v>
      </c>
      <c r="D196" s="54" t="n">
        <v>609</v>
      </c>
      <c r="E196" s="54" t="n">
        <v>632</v>
      </c>
      <c r="F196" s="65" t="n">
        <f aca="false">IF(E196="","",D196-E196)</f>
        <v>-23</v>
      </c>
      <c r="G196" s="54" t="n">
        <v>683</v>
      </c>
      <c r="H196" s="54" t="n">
        <v>705</v>
      </c>
      <c r="I196" s="65" t="n">
        <f aca="false">IF(H196="","",G196-H196)</f>
        <v>-22</v>
      </c>
      <c r="J196" s="55" t="n">
        <f aca="false">IF(OR(D196="",D196+G196=0),"",D196/(D196+G196))</f>
        <v>0.471362229102167</v>
      </c>
      <c r="K196" s="55" t="n">
        <f aca="false">IF(E196="","",E196/(E196+H196))</f>
        <v>0.472700074794316</v>
      </c>
      <c r="L196" s="66" t="n">
        <f aca="false">IF(OR(K196="",J196=""),"",(J196-K196)*100)</f>
        <v>-0.133784569214845</v>
      </c>
      <c r="M196" s="36" t="n">
        <v>3.63966651833549</v>
      </c>
      <c r="N196" s="36" t="n">
        <v>0.962884720344034</v>
      </c>
      <c r="O196" s="36" t="n">
        <f aca="false">SQRT(M196^2+N196^2)</f>
        <v>3.76487972575013</v>
      </c>
      <c r="P196" s="55" t="n">
        <f aca="false">IF(J196="","",MAX(0,J196-1.96*O196/100))</f>
        <v>0.397570586477465</v>
      </c>
      <c r="Q196" s="55" t="n">
        <f aca="false">IF(J196="","",MIN(1,J196+1.96*O196/100))</f>
        <v>0.54515387172687</v>
      </c>
      <c r="R196" s="32" t="str">
        <f aca="false">IF(L196="","",IF(ABS(L196)&lt;=O196,"Yes","No"))</f>
        <v>Yes</v>
      </c>
      <c r="S196" s="32" t="str">
        <f aca="false">IF(L196="","",IF(ABS(L196)&lt;=1.96*O196,"Yes","No"))</f>
        <v>Yes</v>
      </c>
      <c r="T196" s="54" t="n">
        <f aca="false">IF(D196="","",ROUND(SQRT(((D196+G196)*O196/100)^2+(J196*(D196+G196)*0.08345)^2),0))</f>
        <v>70</v>
      </c>
      <c r="U196" s="32"/>
    </row>
    <row r="197" customFormat="false" ht="15" hidden="false" customHeight="false" outlineLevel="0" collapsed="false">
      <c r="A197" s="32" t="s">
        <v>198</v>
      </c>
      <c r="B197" s="32" t="s">
        <v>354</v>
      </c>
      <c r="C197" s="32" t="s">
        <v>360</v>
      </c>
      <c r="D197" s="54" t="n">
        <v>627</v>
      </c>
      <c r="E197" s="54" t="n">
        <v>621</v>
      </c>
      <c r="F197" s="65" t="n">
        <f aca="false">IF(E197="","",D197-E197)</f>
        <v>6</v>
      </c>
      <c r="G197" s="54" t="n">
        <v>560</v>
      </c>
      <c r="H197" s="54" t="n">
        <v>589</v>
      </c>
      <c r="I197" s="65" t="n">
        <f aca="false">IF(H197="","",G197-H197)</f>
        <v>-29</v>
      </c>
      <c r="J197" s="55" t="n">
        <f aca="false">IF(OR(D197="",D197+G197=0),"",D197/(D197+G197))</f>
        <v>0.528222409435552</v>
      </c>
      <c r="K197" s="55" t="n">
        <f aca="false">IF(E197="","",E197/(E197+H197))</f>
        <v>0.513223140495868</v>
      </c>
      <c r="L197" s="66" t="n">
        <f aca="false">IF(OR(K197="",J197=""),"",(J197-K197)*100)</f>
        <v>1.4999268939684</v>
      </c>
      <c r="M197" s="36" t="n">
        <v>3.63966651833549</v>
      </c>
      <c r="N197" s="36" t="n">
        <v>0.962884720344034</v>
      </c>
      <c r="O197" s="36" t="n">
        <f aca="false">SQRT(M197^2+N197^2)</f>
        <v>3.76487972575013</v>
      </c>
      <c r="P197" s="55" t="n">
        <f aca="false">IF(J197="","",MAX(0,J197-1.96*O197/100))</f>
        <v>0.454430766810849</v>
      </c>
      <c r="Q197" s="55" t="n">
        <f aca="false">IF(J197="","",MIN(1,J197+1.96*O197/100))</f>
        <v>0.602014052060254</v>
      </c>
      <c r="R197" s="32" t="str">
        <f aca="false">IF(L197="","",IF(ABS(L197)&lt;=O197,"Yes","No"))</f>
        <v>Yes</v>
      </c>
      <c r="S197" s="32" t="str">
        <f aca="false">IF(L197="","",IF(ABS(L197)&lt;=1.96*O197,"Yes","No"))</f>
        <v>Yes</v>
      </c>
      <c r="T197" s="54" t="n">
        <f aca="false">IF(D197="","",ROUND(SQRT(((D197+G197)*O197/100)^2+(J197*(D197+G197)*0.08345)^2),0))</f>
        <v>69</v>
      </c>
      <c r="U197" s="32"/>
    </row>
    <row r="198" customFormat="false" ht="15" hidden="false" customHeight="false" outlineLevel="0" collapsed="false">
      <c r="A198" s="32" t="s">
        <v>198</v>
      </c>
      <c r="B198" s="32" t="s">
        <v>361</v>
      </c>
      <c r="C198" s="32" t="s">
        <v>362</v>
      </c>
      <c r="D198" s="54" t="n">
        <v>235</v>
      </c>
      <c r="E198" s="54" t="n">
        <v>217</v>
      </c>
      <c r="F198" s="65" t="n">
        <f aca="false">IF(E198="","",D198-E198)</f>
        <v>18</v>
      </c>
      <c r="G198" s="54" t="n">
        <v>485</v>
      </c>
      <c r="H198" s="54" t="n">
        <v>510</v>
      </c>
      <c r="I198" s="65" t="n">
        <f aca="false">IF(H198="","",G198-H198)</f>
        <v>-25</v>
      </c>
      <c r="J198" s="55" t="n">
        <f aca="false">IF(OR(D198="",D198+G198=0),"",D198/(D198+G198))</f>
        <v>0.326388888888889</v>
      </c>
      <c r="K198" s="55" t="n">
        <f aca="false">IF(E198="","",E198/(E198+H198))</f>
        <v>0.298486932599725</v>
      </c>
      <c r="L198" s="66" t="n">
        <f aca="false">IF(OR(K198="",J198=""),"",(J198-K198)*100)</f>
        <v>2.7901956289164</v>
      </c>
      <c r="M198" s="36" t="n">
        <v>4.76466928215883</v>
      </c>
      <c r="N198" s="36" t="n">
        <v>0.962884720344034</v>
      </c>
      <c r="O198" s="36" t="n">
        <f aca="false">SQRT(M198^2+N198^2)</f>
        <v>4.86098964749155</v>
      </c>
      <c r="P198" s="55" t="n">
        <f aca="false">IF(J198="","",MAX(0,J198-1.96*O198/100))</f>
        <v>0.231113491798055</v>
      </c>
      <c r="Q198" s="55" t="n">
        <f aca="false">IF(J198="","",MIN(1,J198+1.96*O198/100))</f>
        <v>0.421664285979723</v>
      </c>
      <c r="R198" s="32" t="str">
        <f aca="false">IF(L198="","",IF(ABS(L198)&lt;=O198,"Yes","No"))</f>
        <v>Yes</v>
      </c>
      <c r="S198" s="32" t="str">
        <f aca="false">IF(L198="","",IF(ABS(L198)&lt;=1.96*O198,"Yes","No"))</f>
        <v>Yes</v>
      </c>
      <c r="T198" s="54" t="n">
        <f aca="false">IF(D198="","",ROUND(SQRT(((D198+G198)*O198/100)^2+(J198*(D198+G198)*0.15591)^2),0))</f>
        <v>51</v>
      </c>
      <c r="U198" s="32"/>
    </row>
    <row r="199" customFormat="false" ht="15" hidden="false" customHeight="false" outlineLevel="0" collapsed="false">
      <c r="A199" s="32" t="s">
        <v>198</v>
      </c>
      <c r="B199" s="32" t="s">
        <v>361</v>
      </c>
      <c r="C199" s="32" t="s">
        <v>363</v>
      </c>
      <c r="D199" s="54" t="n">
        <v>909</v>
      </c>
      <c r="E199" s="54" t="n">
        <v>805</v>
      </c>
      <c r="F199" s="65" t="n">
        <f aca="false">IF(E199="","",D199-E199)</f>
        <v>104</v>
      </c>
      <c r="G199" s="54" t="n">
        <v>1554</v>
      </c>
      <c r="H199" s="54" t="n">
        <v>1646</v>
      </c>
      <c r="I199" s="65" t="n">
        <f aca="false">IF(H199="","",G199-H199)</f>
        <v>-92</v>
      </c>
      <c r="J199" s="55" t="n">
        <f aca="false">IF(OR(D199="",D199+G199=0),"",D199/(D199+G199))</f>
        <v>0.369062119366626</v>
      </c>
      <c r="K199" s="55" t="n">
        <f aca="false">IF(E199="","",E199/(E199+H199))</f>
        <v>0.32843737250102</v>
      </c>
      <c r="L199" s="66" t="n">
        <f aca="false">IF(OR(K199="",J199=""),"",(J199-K199)*100)</f>
        <v>4.06247468656061</v>
      </c>
      <c r="M199" s="36" t="n">
        <v>3.63966651833549</v>
      </c>
      <c r="N199" s="36" t="n">
        <v>0.962884720344034</v>
      </c>
      <c r="O199" s="36" t="n">
        <f aca="false">SQRT(M199^2+N199^2)</f>
        <v>3.76487972575013</v>
      </c>
      <c r="P199" s="55" t="n">
        <f aca="false">IF(J199="","",MAX(0,J199-1.96*O199/100))</f>
        <v>0.295270476741924</v>
      </c>
      <c r="Q199" s="55" t="n">
        <f aca="false">IF(J199="","",MIN(1,J199+1.96*O199/100))</f>
        <v>0.442853761991329</v>
      </c>
      <c r="R199" s="32" t="str">
        <f aca="false">IF(L199="","",IF(ABS(L199)&lt;=O199,"Yes","No"))</f>
        <v>No</v>
      </c>
      <c r="S199" s="32" t="str">
        <f aca="false">IF(L199="","",IF(ABS(L199)&lt;=1.96*O199,"Yes","No"))</f>
        <v>Yes</v>
      </c>
      <c r="T199" s="54" t="n">
        <f aca="false">IF(D199="","",ROUND(SQRT(((D199+G199)*O199/100)^2+(J199*(D199+G199)*0.08345)^2),0))</f>
        <v>120</v>
      </c>
      <c r="U199" s="32"/>
    </row>
    <row r="200" customFormat="false" ht="15" hidden="false" customHeight="false" outlineLevel="0" collapsed="false">
      <c r="A200" s="32" t="s">
        <v>198</v>
      </c>
      <c r="B200" s="32" t="s">
        <v>361</v>
      </c>
      <c r="C200" s="32" t="s">
        <v>364</v>
      </c>
      <c r="D200" s="54" t="n">
        <v>206</v>
      </c>
      <c r="E200" s="54" t="n">
        <v>210</v>
      </c>
      <c r="F200" s="65" t="n">
        <f aca="false">IF(E200="","",D200-E200)</f>
        <v>-4</v>
      </c>
      <c r="G200" s="54" t="n">
        <v>421</v>
      </c>
      <c r="H200" s="54" t="n">
        <v>424</v>
      </c>
      <c r="I200" s="65" t="n">
        <f aca="false">IF(H200="","",G200-H200)</f>
        <v>-3</v>
      </c>
      <c r="J200" s="55" t="n">
        <f aca="false">IF(OR(D200="",D200+G200=0),"",D200/(D200+G200))</f>
        <v>0.328548644338118</v>
      </c>
      <c r="K200" s="55" t="n">
        <f aca="false">IF(E200="","",E200/(E200+H200))</f>
        <v>0.331230283911672</v>
      </c>
      <c r="L200" s="66" t="n">
        <f aca="false">IF(OR(K200="",J200=""),"",(J200-K200)*100)</f>
        <v>-0.268163957355388</v>
      </c>
      <c r="M200" s="36" t="n">
        <v>4.76466928215883</v>
      </c>
      <c r="N200" s="36" t="n">
        <v>0.962884720344034</v>
      </c>
      <c r="O200" s="36" t="n">
        <f aca="false">SQRT(M200^2+N200^2)</f>
        <v>4.86098964749155</v>
      </c>
      <c r="P200" s="55" t="n">
        <f aca="false">IF(J200="","",MAX(0,J200-1.96*O200/100))</f>
        <v>0.233273247247284</v>
      </c>
      <c r="Q200" s="55" t="n">
        <f aca="false">IF(J200="","",MIN(1,J200+1.96*O200/100))</f>
        <v>0.423824041428952</v>
      </c>
      <c r="R200" s="32" t="str">
        <f aca="false">IF(L200="","",IF(ABS(L200)&lt;=O200,"Yes","No"))</f>
        <v>Yes</v>
      </c>
      <c r="S200" s="32" t="str">
        <f aca="false">IF(L200="","",IF(ABS(L200)&lt;=1.96*O200,"Yes","No"))</f>
        <v>Yes</v>
      </c>
      <c r="T200" s="54" t="n">
        <f aca="false">IF(D200="","",ROUND(SQRT(((D200+G200)*O200/100)^2+(J200*(D200+G200)*0.15591)^2),0))</f>
        <v>44</v>
      </c>
      <c r="U200" s="32"/>
    </row>
    <row r="201" customFormat="false" ht="15" hidden="false" customHeight="false" outlineLevel="0" collapsed="false">
      <c r="A201" s="32" t="s">
        <v>198</v>
      </c>
      <c r="B201" s="32" t="s">
        <v>365</v>
      </c>
      <c r="C201" s="32" t="s">
        <v>365</v>
      </c>
      <c r="D201" s="54" t="n">
        <v>1121</v>
      </c>
      <c r="E201" s="54" t="n">
        <v>1075</v>
      </c>
      <c r="F201" s="65" t="n">
        <f aca="false">IF(E201="","",D201-E201)</f>
        <v>46</v>
      </c>
      <c r="G201" s="54" t="n">
        <v>2104</v>
      </c>
      <c r="H201" s="54" t="n">
        <v>2161</v>
      </c>
      <c r="I201" s="65" t="n">
        <f aca="false">IF(H201="","",G201-H201)</f>
        <v>-57</v>
      </c>
      <c r="J201" s="55" t="n">
        <f aca="false">IF(OR(D201="",D201+G201=0),"",D201/(D201+G201))</f>
        <v>0.347596899224806</v>
      </c>
      <c r="K201" s="55" t="n">
        <f aca="false">IF(E201="","",E201/(E201+H201))</f>
        <v>0.332200247218789</v>
      </c>
      <c r="L201" s="66" t="n">
        <f aca="false">IF(OR(K201="",J201=""),"",(J201-K201)*100)</f>
        <v>1.53966520060176</v>
      </c>
      <c r="M201" s="36" t="n">
        <v>3.63966651833549</v>
      </c>
      <c r="N201" s="36" t="n">
        <v>0.962884720344034</v>
      </c>
      <c r="O201" s="36" t="n">
        <f aca="false">SQRT(M201^2+N201^2)</f>
        <v>3.76487972575013</v>
      </c>
      <c r="P201" s="55" t="n">
        <f aca="false">IF(J201="","",MAX(0,J201-1.96*O201/100))</f>
        <v>0.273805256600104</v>
      </c>
      <c r="Q201" s="55" t="n">
        <f aca="false">IF(J201="","",MIN(1,J201+1.96*O201/100))</f>
        <v>0.421388541849509</v>
      </c>
      <c r="R201" s="32" t="str">
        <f aca="false">IF(L201="","",IF(ABS(L201)&lt;=O201,"Yes","No"))</f>
        <v>Yes</v>
      </c>
      <c r="S201" s="32" t="str">
        <f aca="false">IF(L201="","",IF(ABS(L201)&lt;=1.96*O201,"Yes","No"))</f>
        <v>Yes</v>
      </c>
      <c r="T201" s="54" t="n">
        <f aca="false">IF(D201="","",ROUND(SQRT(((D201+G201)*O201/100)^2+(J201*(D201+G201)*0.08345)^2),0))</f>
        <v>153</v>
      </c>
      <c r="U201" s="32"/>
    </row>
    <row r="202" customFormat="false" ht="15" hidden="false" customHeight="false" outlineLevel="0" collapsed="false">
      <c r="A202" s="32" t="s">
        <v>198</v>
      </c>
      <c r="B202" s="32" t="s">
        <v>366</v>
      </c>
      <c r="C202" s="32" t="s">
        <v>367</v>
      </c>
      <c r="D202" s="54" t="n">
        <v>799</v>
      </c>
      <c r="E202" s="54" t="n">
        <v>710</v>
      </c>
      <c r="F202" s="65" t="n">
        <f aca="false">IF(E202="","",D202-E202)</f>
        <v>89</v>
      </c>
      <c r="G202" s="54" t="n">
        <v>846</v>
      </c>
      <c r="H202" s="54" t="n">
        <v>924</v>
      </c>
      <c r="I202" s="65" t="n">
        <f aca="false">IF(H202="","",G202-H202)</f>
        <v>-78</v>
      </c>
      <c r="J202" s="55" t="n">
        <f aca="false">IF(OR(D202="",D202+G202=0),"",D202/(D202+G202))</f>
        <v>0.485714285714286</v>
      </c>
      <c r="K202" s="55" t="n">
        <f aca="false">IF(E202="","",E202/(E202+H202))</f>
        <v>0.434516523867809</v>
      </c>
      <c r="L202" s="66" t="n">
        <f aca="false">IF(OR(K202="",J202=""),"",(J202-K202)*100)</f>
        <v>5.11977618464767</v>
      </c>
      <c r="M202" s="36" t="n">
        <v>3.63966651833549</v>
      </c>
      <c r="N202" s="36" t="n">
        <v>0.962884720344034</v>
      </c>
      <c r="O202" s="36" t="n">
        <f aca="false">SQRT(M202^2+N202^2)</f>
        <v>3.76487972575013</v>
      </c>
      <c r="P202" s="55" t="n">
        <f aca="false">IF(J202="","",MAX(0,J202-1.96*O202/100))</f>
        <v>0.411922643089583</v>
      </c>
      <c r="Q202" s="55" t="n">
        <f aca="false">IF(J202="","",MIN(1,J202+1.96*O202/100))</f>
        <v>0.559505928338988</v>
      </c>
      <c r="R202" s="32" t="str">
        <f aca="false">IF(L202="","",IF(ABS(L202)&lt;=O202,"Yes","No"))</f>
        <v>No</v>
      </c>
      <c r="S202" s="32" t="str">
        <f aca="false">IF(L202="","",IF(ABS(L202)&lt;=1.96*O202,"Yes","No"))</f>
        <v>Yes</v>
      </c>
      <c r="T202" s="54" t="n">
        <f aca="false">IF(D202="","",ROUND(SQRT(((D202+G202)*O202/100)^2+(J202*(D202+G202)*0.08345)^2),0))</f>
        <v>91</v>
      </c>
      <c r="U202" s="32"/>
    </row>
    <row r="203" customFormat="false" ht="15" hidden="false" customHeight="false" outlineLevel="0" collapsed="false">
      <c r="A203" s="32" t="s">
        <v>198</v>
      </c>
      <c r="B203" s="32" t="s">
        <v>366</v>
      </c>
      <c r="C203" s="32" t="s">
        <v>368</v>
      </c>
      <c r="D203" s="54" t="n">
        <v>694</v>
      </c>
      <c r="E203" s="54" t="n">
        <v>632</v>
      </c>
      <c r="F203" s="65" t="n">
        <f aca="false">IF(E203="","",D203-E203)</f>
        <v>62</v>
      </c>
      <c r="G203" s="54" t="n">
        <v>597</v>
      </c>
      <c r="H203" s="54" t="n">
        <v>689</v>
      </c>
      <c r="I203" s="65" t="n">
        <f aca="false">IF(H203="","",G203-H203)</f>
        <v>-92</v>
      </c>
      <c r="J203" s="55" t="n">
        <f aca="false">IF(OR(D203="",D203+G203=0),"",D203/(D203+G203))</f>
        <v>0.537567776917119</v>
      </c>
      <c r="K203" s="55" t="n">
        <f aca="false">IF(E203="","",E203/(E203+H203))</f>
        <v>0.478425435276306</v>
      </c>
      <c r="L203" s="66" t="n">
        <f aca="false">IF(OR(K203="",J203=""),"",(J203-K203)*100)</f>
        <v>5.91423416408127</v>
      </c>
      <c r="M203" s="36" t="n">
        <v>3.63966651833549</v>
      </c>
      <c r="N203" s="36" t="n">
        <v>0.962884720344034</v>
      </c>
      <c r="O203" s="36" t="n">
        <f aca="false">SQRT(M203^2+N203^2)</f>
        <v>3.76487972575013</v>
      </c>
      <c r="P203" s="55" t="n">
        <f aca="false">IF(J203="","",MAX(0,J203-1.96*O203/100))</f>
        <v>0.463776134292416</v>
      </c>
      <c r="Q203" s="55" t="n">
        <f aca="false">IF(J203="","",MIN(1,J203+1.96*O203/100))</f>
        <v>0.611359419541821</v>
      </c>
      <c r="R203" s="32" t="str">
        <f aca="false">IF(L203="","",IF(ABS(L203)&lt;=O203,"Yes","No"))</f>
        <v>No</v>
      </c>
      <c r="S203" s="32" t="str">
        <f aca="false">IF(L203="","",IF(ABS(L203)&lt;=1.96*O203,"Yes","No"))</f>
        <v>Yes</v>
      </c>
      <c r="T203" s="54" t="n">
        <f aca="false">IF(D203="","",ROUND(SQRT(((D203+G203)*O203/100)^2+(J203*(D203+G203)*0.08345)^2),0))</f>
        <v>76</v>
      </c>
      <c r="U203" s="32"/>
    </row>
    <row r="204" customFormat="false" ht="15" hidden="false" customHeight="false" outlineLevel="0" collapsed="false">
      <c r="A204" s="32" t="s">
        <v>198</v>
      </c>
      <c r="B204" s="32" t="s">
        <v>366</v>
      </c>
      <c r="C204" s="32" t="s">
        <v>369</v>
      </c>
      <c r="D204" s="54" t="n">
        <v>831</v>
      </c>
      <c r="E204" s="54" t="n">
        <v>820</v>
      </c>
      <c r="F204" s="65" t="n">
        <f aca="false">IF(E204="","",D204-E204)</f>
        <v>11</v>
      </c>
      <c r="G204" s="54" t="n">
        <v>529</v>
      </c>
      <c r="H204" s="54" t="n">
        <v>554</v>
      </c>
      <c r="I204" s="65" t="n">
        <f aca="false">IF(H204="","",G204-H204)</f>
        <v>-25</v>
      </c>
      <c r="J204" s="55" t="n">
        <f aca="false">IF(OR(D204="",D204+G204=0),"",D204/(D204+G204))</f>
        <v>0.611029411764706</v>
      </c>
      <c r="K204" s="55" t="n">
        <f aca="false">IF(E204="","",E204/(E204+H204))</f>
        <v>0.596797671033479</v>
      </c>
      <c r="L204" s="66" t="n">
        <f aca="false">IF(OR(K204="",J204=""),"",(J204-K204)*100)</f>
        <v>1.4231740731227</v>
      </c>
      <c r="M204" s="36" t="n">
        <v>3.63966651833549</v>
      </c>
      <c r="N204" s="36" t="n">
        <v>0.962884720344034</v>
      </c>
      <c r="O204" s="36" t="n">
        <f aca="false">SQRT(M204^2+N204^2)</f>
        <v>3.76487972575013</v>
      </c>
      <c r="P204" s="55" t="n">
        <f aca="false">IF(J204="","",MAX(0,J204-1.96*O204/100))</f>
        <v>0.537237769140003</v>
      </c>
      <c r="Q204" s="55" t="n">
        <f aca="false">IF(J204="","",MIN(1,J204+1.96*O204/100))</f>
        <v>0.684821054389409</v>
      </c>
      <c r="R204" s="32" t="str">
        <f aca="false">IF(L204="","",IF(ABS(L204)&lt;=O204,"Yes","No"))</f>
        <v>Yes</v>
      </c>
      <c r="S204" s="32" t="str">
        <f aca="false">IF(L204="","",IF(ABS(L204)&lt;=1.96*O204,"Yes","No"))</f>
        <v>Yes</v>
      </c>
      <c r="T204" s="54" t="n">
        <f aca="false">IF(D204="","",ROUND(SQRT(((D204+G204)*O204/100)^2+(J204*(D204+G204)*0.08345)^2),0))</f>
        <v>86</v>
      </c>
      <c r="U204" s="32"/>
    </row>
    <row r="205" customFormat="false" ht="15" hidden="false" customHeight="false" outlineLevel="0" collapsed="false">
      <c r="A205" s="32" t="s">
        <v>198</v>
      </c>
      <c r="B205" s="32" t="s">
        <v>366</v>
      </c>
      <c r="C205" s="32" t="s">
        <v>370</v>
      </c>
      <c r="D205" s="54" t="n">
        <v>896</v>
      </c>
      <c r="E205" s="54" t="n">
        <v>919</v>
      </c>
      <c r="F205" s="65" t="n">
        <f aca="false">IF(E205="","",D205-E205)</f>
        <v>-23</v>
      </c>
      <c r="G205" s="54" t="n">
        <v>515</v>
      </c>
      <c r="H205" s="54" t="n">
        <v>542</v>
      </c>
      <c r="I205" s="65" t="n">
        <f aca="false">IF(H205="","",G205-H205)</f>
        <v>-27</v>
      </c>
      <c r="J205" s="55" t="n">
        <f aca="false">IF(OR(D205="",D205+G205=0),"",D205/(D205+G205))</f>
        <v>0.635010630758327</v>
      </c>
      <c r="K205" s="55" t="n">
        <f aca="false">IF(E205="","",E205/(E205+H205))</f>
        <v>0.6290212183436</v>
      </c>
      <c r="L205" s="66" t="n">
        <f aca="false">IF(OR(K205="",J205=""),"",(J205-K205)*100)</f>
        <v>0.598941241472717</v>
      </c>
      <c r="M205" s="36" t="n">
        <v>3.63966651833549</v>
      </c>
      <c r="N205" s="36" t="n">
        <v>0.962884720344034</v>
      </c>
      <c r="O205" s="36" t="n">
        <f aca="false">SQRT(M205^2+N205^2)</f>
        <v>3.76487972575013</v>
      </c>
      <c r="P205" s="55" t="n">
        <f aca="false">IF(J205="","",MAX(0,J205-1.96*O205/100))</f>
        <v>0.561218988133625</v>
      </c>
      <c r="Q205" s="55" t="n">
        <f aca="false">IF(J205="","",MIN(1,J205+1.96*O205/100))</f>
        <v>0.70880227338303</v>
      </c>
      <c r="R205" s="32" t="str">
        <f aca="false">IF(L205="","",IF(ABS(L205)&lt;=O205,"Yes","No"))</f>
        <v>Yes</v>
      </c>
      <c r="S205" s="32" t="str">
        <f aca="false">IF(L205="","",IF(ABS(L205)&lt;=1.96*O205,"Yes","No"))</f>
        <v>Yes</v>
      </c>
      <c r="T205" s="54" t="n">
        <f aca="false">IF(D205="","",ROUND(SQRT(((D205+G205)*O205/100)^2+(J205*(D205+G205)*0.08345)^2),0))</f>
        <v>92</v>
      </c>
      <c r="U205" s="32"/>
    </row>
    <row r="206" customFormat="false" ht="15" hidden="false" customHeight="false" outlineLevel="0" collapsed="false">
      <c r="A206" s="32" t="s">
        <v>198</v>
      </c>
      <c r="B206" s="32" t="s">
        <v>366</v>
      </c>
      <c r="C206" s="32" t="s">
        <v>371</v>
      </c>
      <c r="D206" s="54" t="n">
        <v>339</v>
      </c>
      <c r="E206" s="54" t="n">
        <v>308</v>
      </c>
      <c r="F206" s="65" t="n">
        <f aca="false">IF(E206="","",D206-E206)</f>
        <v>31</v>
      </c>
      <c r="G206" s="54" t="n">
        <v>224</v>
      </c>
      <c r="H206" s="54" t="n">
        <v>263</v>
      </c>
      <c r="I206" s="65" t="n">
        <f aca="false">IF(H206="","",G206-H206)</f>
        <v>-39</v>
      </c>
      <c r="J206" s="55" t="n">
        <f aca="false">IF(OR(D206="",D206+G206=0),"",D206/(D206+G206))</f>
        <v>0.602131438721137</v>
      </c>
      <c r="K206" s="55" t="n">
        <f aca="false">IF(E206="","",E206/(E206+H206))</f>
        <v>0.539404553415061</v>
      </c>
      <c r="L206" s="66" t="n">
        <f aca="false">IF(OR(K206="",J206=""),"",(J206-K206)*100)</f>
        <v>6.27268853060754</v>
      </c>
      <c r="M206" s="36" t="n">
        <v>4.76466928215883</v>
      </c>
      <c r="N206" s="36" t="n">
        <v>0.962884720344034</v>
      </c>
      <c r="O206" s="36" t="n">
        <f aca="false">SQRT(M206^2+N206^2)</f>
        <v>4.86098964749155</v>
      </c>
      <c r="P206" s="55" t="n">
        <f aca="false">IF(J206="","",MAX(0,J206-1.96*O206/100))</f>
        <v>0.506856041630302</v>
      </c>
      <c r="Q206" s="55" t="n">
        <f aca="false">IF(J206="","",MIN(1,J206+1.96*O206/100))</f>
        <v>0.697406835811971</v>
      </c>
      <c r="R206" s="32" t="str">
        <f aca="false">IF(L206="","",IF(ABS(L206)&lt;=O206,"Yes","No"))</f>
        <v>No</v>
      </c>
      <c r="S206" s="32" t="str">
        <f aca="false">IF(L206="","",IF(ABS(L206)&lt;=1.96*O206,"Yes","No"))</f>
        <v>Yes</v>
      </c>
      <c r="T206" s="54" t="n">
        <f aca="false">IF(D206="","",ROUND(SQRT(((D206+G206)*O206/100)^2+(J206*(D206+G206)*0.15591)^2),0))</f>
        <v>60</v>
      </c>
      <c r="U206" s="32"/>
    </row>
    <row r="207" customFormat="false" ht="15" hidden="false" customHeight="false" outlineLevel="0" collapsed="false">
      <c r="A207" s="32" t="s">
        <v>198</v>
      </c>
      <c r="B207" s="32" t="s">
        <v>366</v>
      </c>
      <c r="C207" s="32" t="s">
        <v>372</v>
      </c>
      <c r="D207" s="54" t="n">
        <v>585</v>
      </c>
      <c r="E207" s="54" t="n">
        <v>602</v>
      </c>
      <c r="F207" s="65" t="n">
        <f aca="false">IF(E207="","",D207-E207)</f>
        <v>-17</v>
      </c>
      <c r="G207" s="54" t="n">
        <v>287</v>
      </c>
      <c r="H207" s="54" t="n">
        <v>269</v>
      </c>
      <c r="I207" s="65" t="n">
        <f aca="false">IF(H207="","",G207-H207)</f>
        <v>18</v>
      </c>
      <c r="J207" s="55" t="n">
        <f aca="false">IF(OR(D207="",D207+G207=0),"",D207/(D207+G207))</f>
        <v>0.670871559633028</v>
      </c>
      <c r="K207" s="55" t="n">
        <f aca="false">IF(E207="","",E207/(E207+H207))</f>
        <v>0.691159586681975</v>
      </c>
      <c r="L207" s="66" t="n">
        <f aca="false">IF(OR(K207="",J207=""),"",(J207-K207)*100)</f>
        <v>-2.02880270489473</v>
      </c>
      <c r="M207" s="36" t="n">
        <v>3.72126353225682</v>
      </c>
      <c r="N207" s="36" t="n">
        <v>0.962884720344034</v>
      </c>
      <c r="O207" s="36" t="n">
        <f aca="false">SQRT(M207^2+N207^2)</f>
        <v>3.84381961870956</v>
      </c>
      <c r="P207" s="55" t="n">
        <f aca="false">IF(J207="","",MAX(0,J207-1.96*O207/100))</f>
        <v>0.59553269510632</v>
      </c>
      <c r="Q207" s="55" t="n">
        <f aca="false">IF(J207="","",MIN(1,J207+1.96*O207/100))</f>
        <v>0.746210424159735</v>
      </c>
      <c r="R207" s="32" t="str">
        <f aca="false">IF(L207="","",IF(ABS(L207)&lt;=O207,"Yes","No"))</f>
        <v>Yes</v>
      </c>
      <c r="S207" s="32" t="str">
        <f aca="false">IF(L207="","",IF(ABS(L207)&lt;=1.96*O207,"Yes","No"))</f>
        <v>Yes</v>
      </c>
      <c r="T207" s="54" t="n">
        <f aca="false">IF(D207="","",ROUND(SQRT(((D207+G207)*O207/100)^2+(J207*(D207+G207)*0.09175)^2),0))</f>
        <v>63</v>
      </c>
      <c r="U207" s="32"/>
    </row>
    <row r="208" customFormat="false" ht="15" hidden="false" customHeight="false" outlineLevel="0" collapsed="false">
      <c r="A208" s="32" t="s">
        <v>198</v>
      </c>
      <c r="B208" s="32" t="s">
        <v>366</v>
      </c>
      <c r="C208" s="32" t="s">
        <v>373</v>
      </c>
      <c r="D208" s="54" t="n">
        <v>578</v>
      </c>
      <c r="E208" s="54" t="n">
        <v>512</v>
      </c>
      <c r="F208" s="65" t="n">
        <f aca="false">IF(E208="","",D208-E208)</f>
        <v>66</v>
      </c>
      <c r="G208" s="54" t="n">
        <v>424</v>
      </c>
      <c r="H208" s="54" t="n">
        <v>447</v>
      </c>
      <c r="I208" s="65" t="n">
        <f aca="false">IF(H208="","",G208-H208)</f>
        <v>-23</v>
      </c>
      <c r="J208" s="55" t="n">
        <f aca="false">IF(OR(D208="",D208+G208=0),"",D208/(D208+G208))</f>
        <v>0.57684630738523</v>
      </c>
      <c r="K208" s="55" t="n">
        <f aca="false">IF(E208="","",E208/(E208+H208))</f>
        <v>0.533889468196038</v>
      </c>
      <c r="L208" s="66" t="n">
        <f aca="false">IF(OR(K208="",J208=""),"",(J208-K208)*100)</f>
        <v>4.2956839189192</v>
      </c>
      <c r="M208" s="36" t="n">
        <v>3.72126353225682</v>
      </c>
      <c r="N208" s="36" t="n">
        <v>0.962884720344034</v>
      </c>
      <c r="O208" s="36" t="n">
        <f aca="false">SQRT(M208^2+N208^2)</f>
        <v>3.84381961870956</v>
      </c>
      <c r="P208" s="55" t="n">
        <f aca="false">IF(J208="","",MAX(0,J208-1.96*O208/100))</f>
        <v>0.501507442858522</v>
      </c>
      <c r="Q208" s="55" t="n">
        <f aca="false">IF(J208="","",MIN(1,J208+1.96*O208/100))</f>
        <v>0.652185171911937</v>
      </c>
      <c r="R208" s="32" t="str">
        <f aca="false">IF(L208="","",IF(ABS(L208)&lt;=O208,"Yes","No"))</f>
        <v>No</v>
      </c>
      <c r="S208" s="32" t="str">
        <f aca="false">IF(L208="","",IF(ABS(L208)&lt;=1.96*O208,"Yes","No"))</f>
        <v>Yes</v>
      </c>
      <c r="T208" s="54" t="n">
        <f aca="false">IF(D208="","",ROUND(SQRT(((D208+G208)*O208/100)^2+(J208*(D208+G208)*0.09175)^2),0))</f>
        <v>66</v>
      </c>
      <c r="U208" s="32"/>
    </row>
    <row r="209" customFormat="false" ht="15" hidden="false" customHeight="false" outlineLevel="0" collapsed="false">
      <c r="A209" s="32" t="s">
        <v>198</v>
      </c>
      <c r="B209" s="32" t="s">
        <v>366</v>
      </c>
      <c r="C209" s="32" t="s">
        <v>374</v>
      </c>
      <c r="D209" s="54" t="n">
        <v>328</v>
      </c>
      <c r="E209" s="54" t="n">
        <v>276</v>
      </c>
      <c r="F209" s="65" t="n">
        <f aca="false">IF(E209="","",D209-E209)</f>
        <v>52</v>
      </c>
      <c r="G209" s="54" t="n">
        <v>262</v>
      </c>
      <c r="H209" s="54" t="n">
        <v>301</v>
      </c>
      <c r="I209" s="65" t="n">
        <f aca="false">IF(H209="","",G209-H209)</f>
        <v>-39</v>
      </c>
      <c r="J209" s="55" t="n">
        <f aca="false">IF(OR(D209="",D209+G209=0),"",D209/(D209+G209))</f>
        <v>0.555932203389831</v>
      </c>
      <c r="K209" s="55" t="n">
        <f aca="false">IF(E209="","",E209/(E209+H209))</f>
        <v>0.478336221837088</v>
      </c>
      <c r="L209" s="66" t="n">
        <f aca="false">IF(OR(K209="",J209=""),"",(J209-K209)*100)</f>
        <v>7.75959815527421</v>
      </c>
      <c r="M209" s="36" t="n">
        <v>4.76466928215883</v>
      </c>
      <c r="N209" s="36" t="n">
        <v>0.962884720344034</v>
      </c>
      <c r="O209" s="36" t="n">
        <f aca="false">SQRT(M209^2+N209^2)</f>
        <v>4.86098964749155</v>
      </c>
      <c r="P209" s="55" t="n">
        <f aca="false">IF(J209="","",MAX(0,J209-1.96*O209/100))</f>
        <v>0.460656806298996</v>
      </c>
      <c r="Q209" s="55" t="n">
        <f aca="false">IF(J209="","",MIN(1,J209+1.96*O209/100))</f>
        <v>0.651207600480665</v>
      </c>
      <c r="R209" s="32" t="str">
        <f aca="false">IF(L209="","",IF(ABS(L209)&lt;=O209,"Yes","No"))</f>
        <v>No</v>
      </c>
      <c r="S209" s="32" t="str">
        <f aca="false">IF(L209="","",IF(ABS(L209)&lt;=1.96*O209,"Yes","No"))</f>
        <v>Yes</v>
      </c>
      <c r="T209" s="54" t="n">
        <f aca="false">IF(D209="","",ROUND(SQRT(((D209+G209)*O209/100)^2+(J209*(D209+G209)*0.15591)^2),0))</f>
        <v>59</v>
      </c>
      <c r="U209" s="32"/>
    </row>
    <row r="210" customFormat="false" ht="15" hidden="false" customHeight="false" outlineLevel="0" collapsed="false">
      <c r="A210" s="32" t="s">
        <v>198</v>
      </c>
      <c r="B210" s="32" t="s">
        <v>366</v>
      </c>
      <c r="C210" s="32" t="s">
        <v>375</v>
      </c>
      <c r="D210" s="54" t="n">
        <v>596</v>
      </c>
      <c r="E210" s="54" t="n">
        <v>586</v>
      </c>
      <c r="F210" s="65" t="n">
        <f aca="false">IF(E210="","",D210-E210)</f>
        <v>10</v>
      </c>
      <c r="G210" s="54" t="n">
        <v>448</v>
      </c>
      <c r="H210" s="54" t="n">
        <v>476</v>
      </c>
      <c r="I210" s="65" t="n">
        <f aca="false">IF(H210="","",G210-H210)</f>
        <v>-28</v>
      </c>
      <c r="J210" s="55" t="n">
        <f aca="false">IF(OR(D210="",D210+G210=0),"",D210/(D210+G210))</f>
        <v>0.57088122605364</v>
      </c>
      <c r="K210" s="55" t="n">
        <f aca="false">IF(E210="","",E210/(E210+H210))</f>
        <v>0.551789077212806</v>
      </c>
      <c r="L210" s="66" t="n">
        <f aca="false">IF(OR(K210="",J210=""),"",(J210-K210)*100)</f>
        <v>1.90921488408339</v>
      </c>
      <c r="M210" s="36" t="n">
        <v>3.72126353225682</v>
      </c>
      <c r="N210" s="36" t="n">
        <v>0.962884720344034</v>
      </c>
      <c r="O210" s="36" t="n">
        <f aca="false">SQRT(M210^2+N210^2)</f>
        <v>3.84381961870956</v>
      </c>
      <c r="P210" s="55" t="n">
        <f aca="false">IF(J210="","",MAX(0,J210-1.96*O210/100))</f>
        <v>0.495542361526932</v>
      </c>
      <c r="Q210" s="55" t="n">
        <f aca="false">IF(J210="","",MIN(1,J210+1.96*O210/100))</f>
        <v>0.646220090580347</v>
      </c>
      <c r="R210" s="32" t="str">
        <f aca="false">IF(L210="","",IF(ABS(L210)&lt;=O210,"Yes","No"))</f>
        <v>Yes</v>
      </c>
      <c r="S210" s="32" t="str">
        <f aca="false">IF(L210="","",IF(ABS(L210)&lt;=1.96*O210,"Yes","No"))</f>
        <v>Yes</v>
      </c>
      <c r="T210" s="54" t="n">
        <f aca="false">IF(D210="","",ROUND(SQRT(((D210+G210)*O210/100)^2+(J210*(D210+G210)*0.09175)^2),0))</f>
        <v>68</v>
      </c>
      <c r="U210" s="32"/>
    </row>
    <row r="211" customFormat="false" ht="15" hidden="false" customHeight="false" outlineLevel="0" collapsed="false">
      <c r="A211" s="32" t="s">
        <v>198</v>
      </c>
      <c r="B211" s="32" t="s">
        <v>366</v>
      </c>
      <c r="C211" s="32" t="s">
        <v>376</v>
      </c>
      <c r="D211" s="54" t="n">
        <v>889</v>
      </c>
      <c r="E211" s="54" t="n">
        <v>820</v>
      </c>
      <c r="F211" s="65" t="n">
        <f aca="false">IF(E211="","",D211-E211)</f>
        <v>69</v>
      </c>
      <c r="G211" s="54" t="n">
        <v>880</v>
      </c>
      <c r="H211" s="54" t="n">
        <v>946</v>
      </c>
      <c r="I211" s="65" t="n">
        <f aca="false">IF(H211="","",G211-H211)</f>
        <v>-66</v>
      </c>
      <c r="J211" s="55" t="n">
        <f aca="false">IF(OR(D211="",D211+G211=0),"",D211/(D211+G211))</f>
        <v>0.502543810062182</v>
      </c>
      <c r="K211" s="55" t="n">
        <f aca="false">IF(E211="","",E211/(E211+H211))</f>
        <v>0.464326160815402</v>
      </c>
      <c r="L211" s="66" t="n">
        <f aca="false">IF(OR(K211="",J211=""),"",(J211-K211)*100)</f>
        <v>3.82176492467801</v>
      </c>
      <c r="M211" s="36" t="n">
        <v>3.63966651833549</v>
      </c>
      <c r="N211" s="36" t="n">
        <v>0.962884720344034</v>
      </c>
      <c r="O211" s="36" t="n">
        <f aca="false">SQRT(M211^2+N211^2)</f>
        <v>3.76487972575013</v>
      </c>
      <c r="P211" s="55" t="n">
        <f aca="false">IF(J211="","",MAX(0,J211-1.96*O211/100))</f>
        <v>0.428752167437479</v>
      </c>
      <c r="Q211" s="55" t="n">
        <f aca="false">IF(J211="","",MIN(1,J211+1.96*O211/100))</f>
        <v>0.576335452686885</v>
      </c>
      <c r="R211" s="32" t="str">
        <f aca="false">IF(L211="","",IF(ABS(L211)&lt;=O211,"Yes","No"))</f>
        <v>No</v>
      </c>
      <c r="S211" s="32" t="str">
        <f aca="false">IF(L211="","",IF(ABS(L211)&lt;=1.96*O211,"Yes","No"))</f>
        <v>Yes</v>
      </c>
      <c r="T211" s="54" t="n">
        <f aca="false">IF(D211="","",ROUND(SQRT(((D211+G211)*O211/100)^2+(J211*(D211+G211)*0.08345)^2),0))</f>
        <v>100</v>
      </c>
      <c r="U211" s="32"/>
    </row>
    <row r="212" customFormat="false" ht="15" hidden="false" customHeight="false" outlineLevel="0" collapsed="false">
      <c r="A212" s="32" t="s">
        <v>198</v>
      </c>
      <c r="B212" s="32" t="s">
        <v>366</v>
      </c>
      <c r="C212" s="32" t="s">
        <v>377</v>
      </c>
      <c r="D212" s="54" t="n">
        <v>747</v>
      </c>
      <c r="E212" s="54" t="n">
        <v>665</v>
      </c>
      <c r="F212" s="65" t="n">
        <f aca="false">IF(E212="","",D212-E212)</f>
        <v>82</v>
      </c>
      <c r="G212" s="54" t="n">
        <v>685</v>
      </c>
      <c r="H212" s="54" t="n">
        <v>763</v>
      </c>
      <c r="I212" s="65" t="n">
        <f aca="false">IF(H212="","",G212-H212)</f>
        <v>-78</v>
      </c>
      <c r="J212" s="55" t="n">
        <f aca="false">IF(OR(D212="",D212+G212=0),"",D212/(D212+G212))</f>
        <v>0.521648044692737</v>
      </c>
      <c r="K212" s="55" t="n">
        <f aca="false">IF(E212="","",E212/(E212+H212))</f>
        <v>0.465686274509804</v>
      </c>
      <c r="L212" s="66" t="n">
        <f aca="false">IF(OR(K212="",J212=""),"",(J212-K212)*100)</f>
        <v>5.59617701829335</v>
      </c>
      <c r="M212" s="36" t="n">
        <v>3.63966651833549</v>
      </c>
      <c r="N212" s="36" t="n">
        <v>0.962884720344034</v>
      </c>
      <c r="O212" s="36" t="n">
        <f aca="false">SQRT(M212^2+N212^2)</f>
        <v>3.76487972575013</v>
      </c>
      <c r="P212" s="55" t="n">
        <f aca="false">IF(J212="","",MAX(0,J212-1.96*O212/100))</f>
        <v>0.447856402068035</v>
      </c>
      <c r="Q212" s="55" t="n">
        <f aca="false">IF(J212="","",MIN(1,J212+1.96*O212/100))</f>
        <v>0.59543968731744</v>
      </c>
      <c r="R212" s="32" t="str">
        <f aca="false">IF(L212="","",IF(ABS(L212)&lt;=O212,"Yes","No"))</f>
        <v>No</v>
      </c>
      <c r="S212" s="32" t="str">
        <f aca="false">IF(L212="","",IF(ABS(L212)&lt;=1.96*O212,"Yes","No"))</f>
        <v>Yes</v>
      </c>
      <c r="T212" s="54" t="n">
        <f aca="false">IF(D212="","",ROUND(SQRT(((D212+G212)*O212/100)^2+(J212*(D212+G212)*0.08345)^2),0))</f>
        <v>82</v>
      </c>
      <c r="U212" s="32"/>
    </row>
    <row r="213" customFormat="false" ht="15" hidden="false" customHeight="false" outlineLevel="0" collapsed="false">
      <c r="A213" s="32" t="s">
        <v>198</v>
      </c>
      <c r="B213" s="32" t="s">
        <v>366</v>
      </c>
      <c r="C213" s="32" t="s">
        <v>378</v>
      </c>
      <c r="D213" s="54" t="n">
        <v>659</v>
      </c>
      <c r="E213" s="54" t="n">
        <v>621</v>
      </c>
      <c r="F213" s="65" t="n">
        <f aca="false">IF(E213="","",D213-E213)</f>
        <v>38</v>
      </c>
      <c r="G213" s="54" t="n">
        <v>498</v>
      </c>
      <c r="H213" s="54" t="n">
        <v>569</v>
      </c>
      <c r="I213" s="65" t="n">
        <f aca="false">IF(H213="","",G213-H213)</f>
        <v>-71</v>
      </c>
      <c r="J213" s="55" t="n">
        <f aca="false">IF(OR(D213="",D213+G213=0),"",D213/(D213+G213))</f>
        <v>0.569576490924806</v>
      </c>
      <c r="K213" s="55" t="n">
        <f aca="false">IF(E213="","",E213/(E213+H213))</f>
        <v>0.521848739495798</v>
      </c>
      <c r="L213" s="66" t="n">
        <f aca="false">IF(OR(K213="",J213=""),"",(J213-K213)*100)</f>
        <v>4.77277514290072</v>
      </c>
      <c r="M213" s="36" t="n">
        <v>3.72126353225682</v>
      </c>
      <c r="N213" s="36" t="n">
        <v>0.962884720344034</v>
      </c>
      <c r="O213" s="36" t="n">
        <f aca="false">SQRT(M213^2+N213^2)</f>
        <v>3.84381961870956</v>
      </c>
      <c r="P213" s="55" t="n">
        <f aca="false">IF(J213="","",MAX(0,J213-1.96*O213/100))</f>
        <v>0.494237626398098</v>
      </c>
      <c r="Q213" s="55" t="n">
        <f aca="false">IF(J213="","",MIN(1,J213+1.96*O213/100))</f>
        <v>0.644915355451513</v>
      </c>
      <c r="R213" s="32" t="str">
        <f aca="false">IF(L213="","",IF(ABS(L213)&lt;=O213,"Yes","No"))</f>
        <v>No</v>
      </c>
      <c r="S213" s="32" t="str">
        <f aca="false">IF(L213="","",IF(ABS(L213)&lt;=1.96*O213,"Yes","No"))</f>
        <v>Yes</v>
      </c>
      <c r="T213" s="54" t="n">
        <f aca="false">IF(D213="","",ROUND(SQRT(((D213+G213)*O213/100)^2+(J213*(D213+G213)*0.09175)^2),0))</f>
        <v>75</v>
      </c>
      <c r="U213" s="32"/>
    </row>
    <row r="214" customFormat="false" ht="15" hidden="false" customHeight="false" outlineLevel="0" collapsed="false">
      <c r="A214" s="32" t="s">
        <v>379</v>
      </c>
      <c r="B214" s="32" t="s">
        <v>380</v>
      </c>
      <c r="C214" s="32" t="s">
        <v>381</v>
      </c>
      <c r="D214" s="54" t="n">
        <v>535</v>
      </c>
      <c r="E214" s="54" t="n">
        <v>482</v>
      </c>
      <c r="F214" s="65" t="n">
        <f aca="false">IF(E214="","",D214-E214)</f>
        <v>53</v>
      </c>
      <c r="G214" s="54" t="n">
        <v>983</v>
      </c>
      <c r="H214" s="54" t="n">
        <v>987</v>
      </c>
      <c r="I214" s="65" t="n">
        <f aca="false">IF(H214="","",G214-H214)</f>
        <v>-4</v>
      </c>
      <c r="J214" s="55" t="n">
        <f aca="false">IF(OR(D214="",D214+G214=0),"",D214/(D214+G214))</f>
        <v>0.352437417654809</v>
      </c>
      <c r="K214" s="55" t="n">
        <f aca="false">IF(E214="","",E214/(E214+H214))</f>
        <v>0.328114363512594</v>
      </c>
      <c r="L214" s="66" t="n">
        <f aca="false">IF(OR(K214="",J214=""),"",(J214-K214)*100)</f>
        <v>2.43230541422154</v>
      </c>
      <c r="M214" s="36" t="n">
        <v>3.63966651833549</v>
      </c>
      <c r="N214" s="36" t="n">
        <v>0.962884720344034</v>
      </c>
      <c r="O214" s="36" t="n">
        <f aca="false">SQRT(M214^2+N214^2)</f>
        <v>3.76487972575013</v>
      </c>
      <c r="P214" s="55" t="n">
        <f aca="false">IF(J214="","",MAX(0,J214-1.96*O214/100))</f>
        <v>0.278645775030106</v>
      </c>
      <c r="Q214" s="55" t="n">
        <f aca="false">IF(J214="","",MIN(1,J214+1.96*O214/100))</f>
        <v>0.426229060279512</v>
      </c>
      <c r="R214" s="32" t="str">
        <f aca="false">IF(L214="","",IF(ABS(L214)&lt;=O214,"Yes","No"))</f>
        <v>Yes</v>
      </c>
      <c r="S214" s="32" t="str">
        <f aca="false">IF(L214="","",IF(ABS(L214)&lt;=1.96*O214,"Yes","No"))</f>
        <v>Yes</v>
      </c>
      <c r="T214" s="54" t="n">
        <f aca="false">IF(D214="","",ROUND(SQRT(((D214+G214)*O214/100)^2+(J214*(D214+G214)*0.08345)^2),0))</f>
        <v>73</v>
      </c>
      <c r="U214" s="32"/>
    </row>
    <row r="215" customFormat="false" ht="15" hidden="false" customHeight="false" outlineLevel="0" collapsed="false">
      <c r="A215" s="32" t="s">
        <v>379</v>
      </c>
      <c r="B215" s="32" t="s">
        <v>382</v>
      </c>
      <c r="C215" s="32" t="s">
        <v>383</v>
      </c>
      <c r="D215" s="54" t="n">
        <v>1584</v>
      </c>
      <c r="E215" s="54" t="n">
        <v>1425</v>
      </c>
      <c r="F215" s="65" t="n">
        <f aca="false">IF(E215="","",D215-E215)</f>
        <v>159</v>
      </c>
      <c r="G215" s="54" t="n">
        <v>2463</v>
      </c>
      <c r="H215" s="54" t="n">
        <v>2491</v>
      </c>
      <c r="I215" s="65" t="n">
        <f aca="false">IF(H215="","",G215-H215)</f>
        <v>-28</v>
      </c>
      <c r="J215" s="55" t="n">
        <f aca="false">IF(OR(D215="",D215+G215=0),"",D215/(D215+G215))</f>
        <v>0.391401037805782</v>
      </c>
      <c r="K215" s="55" t="n">
        <f aca="false">IF(E215="","",E215/(E215+H215))</f>
        <v>0.363891726251277</v>
      </c>
      <c r="L215" s="66" t="n">
        <f aca="false">IF(OR(K215="",J215=""),"",(J215-K215)*100)</f>
        <v>2.75093115545053</v>
      </c>
      <c r="M215" s="36" t="n">
        <v>3.63966651833549</v>
      </c>
      <c r="N215" s="36" t="n">
        <v>0.962884720344034</v>
      </c>
      <c r="O215" s="36" t="n">
        <f aca="false">SQRT(M215^2+N215^2)</f>
        <v>3.76487972575013</v>
      </c>
      <c r="P215" s="55" t="n">
        <f aca="false">IF(J215="","",MAX(0,J215-1.96*O215/100))</f>
        <v>0.317609395181079</v>
      </c>
      <c r="Q215" s="55" t="n">
        <f aca="false">IF(J215="","",MIN(1,J215+1.96*O215/100))</f>
        <v>0.465192680430485</v>
      </c>
      <c r="R215" s="32" t="str">
        <f aca="false">IF(L215="","",IF(ABS(L215)&lt;=O215,"Yes","No"))</f>
        <v>Yes</v>
      </c>
      <c r="S215" s="32" t="str">
        <f aca="false">IF(L215="","",IF(ABS(L215)&lt;=1.96*O215,"Yes","No"))</f>
        <v>Yes</v>
      </c>
      <c r="T215" s="54" t="n">
        <f aca="false">IF(D215="","",ROUND(SQRT(((D215+G215)*O215/100)^2+(J215*(D215+G215)*0.08345)^2),0))</f>
        <v>202</v>
      </c>
      <c r="U215" s="32" t="s">
        <v>749</v>
      </c>
    </row>
    <row r="216" customFormat="false" ht="15" hidden="false" customHeight="false" outlineLevel="0" collapsed="false">
      <c r="A216" s="32" t="s">
        <v>379</v>
      </c>
      <c r="B216" s="32" t="s">
        <v>384</v>
      </c>
      <c r="C216" s="32" t="s">
        <v>385</v>
      </c>
      <c r="D216" s="54" t="n">
        <v>625</v>
      </c>
      <c r="E216" s="54" t="n">
        <v>509</v>
      </c>
      <c r="F216" s="65" t="n">
        <f aca="false">IF(E216="","",D216-E216)</f>
        <v>116</v>
      </c>
      <c r="G216" s="54" t="n">
        <v>878</v>
      </c>
      <c r="H216" s="54" t="n">
        <v>805</v>
      </c>
      <c r="I216" s="65" t="n">
        <f aca="false">IF(H216="","",G216-H216)</f>
        <v>73</v>
      </c>
      <c r="J216" s="55" t="n">
        <f aca="false">IF(OR(D216="",D216+G216=0),"",D216/(D216+G216))</f>
        <v>0.41583499667332</v>
      </c>
      <c r="K216" s="55" t="n">
        <f aca="false">IF(E216="","",E216/(E216+H216))</f>
        <v>0.387366818873668</v>
      </c>
      <c r="L216" s="66" t="n">
        <f aca="false">IF(OR(K216="",J216=""),"",(J216-K216)*100)</f>
        <v>2.84681777996518</v>
      </c>
      <c r="M216" s="36" t="n">
        <v>3.63966651833549</v>
      </c>
      <c r="N216" s="36" t="n">
        <v>0.962884720344034</v>
      </c>
      <c r="O216" s="36" t="n">
        <f aca="false">SQRT(M216^2+N216^2)</f>
        <v>3.76487972575013</v>
      </c>
      <c r="P216" s="55" t="n">
        <f aca="false">IF(J216="","",MAX(0,J216-1.96*O216/100))</f>
        <v>0.342043354048617</v>
      </c>
      <c r="Q216" s="55" t="n">
        <f aca="false">IF(J216="","",MIN(1,J216+1.96*O216/100))</f>
        <v>0.489626639298023</v>
      </c>
      <c r="R216" s="32" t="str">
        <f aca="false">IF(L216="","",IF(ABS(L216)&lt;=O216,"Yes","No"))</f>
        <v>Yes</v>
      </c>
      <c r="S216" s="32" t="str">
        <f aca="false">IF(L216="","",IF(ABS(L216)&lt;=1.96*O216,"Yes","No"))</f>
        <v>Yes</v>
      </c>
      <c r="T216" s="54" t="n">
        <f aca="false">IF(D216="","",ROUND(SQRT(((D216+G216)*O216/100)^2+(J216*(D216+G216)*0.08345)^2),0))</f>
        <v>77</v>
      </c>
      <c r="U216" s="32" t="s">
        <v>750</v>
      </c>
    </row>
    <row r="217" customFormat="false" ht="15" hidden="false" customHeight="false" outlineLevel="0" collapsed="false">
      <c r="A217" s="32" t="s">
        <v>386</v>
      </c>
      <c r="B217" s="32" t="s">
        <v>387</v>
      </c>
      <c r="C217" s="32" t="s">
        <v>388</v>
      </c>
      <c r="D217" s="54" t="n">
        <v>714</v>
      </c>
      <c r="E217" s="54" t="n">
        <v>632</v>
      </c>
      <c r="F217" s="65" t="n">
        <f aca="false">IF(E217="","",D217-E217)</f>
        <v>82</v>
      </c>
      <c r="G217" s="54" t="n">
        <v>924</v>
      </c>
      <c r="H217" s="54" t="n">
        <v>1007</v>
      </c>
      <c r="I217" s="65" t="n">
        <f aca="false">IF(H217="","",G217-H217)</f>
        <v>-83</v>
      </c>
      <c r="J217" s="55" t="n">
        <f aca="false">IF(OR(D217="",D217+G217=0),"",D217/(D217+G217))</f>
        <v>0.435897435897436</v>
      </c>
      <c r="K217" s="55" t="n">
        <f aca="false">IF(E217="","",E217/(E217+H217))</f>
        <v>0.385600976205003</v>
      </c>
      <c r="L217" s="66" t="n">
        <f aca="false">IF(OR(K217="",J217=""),"",(J217-K217)*100)</f>
        <v>5.02964596924329</v>
      </c>
      <c r="M217" s="36" t="n">
        <v>3.63966651833549</v>
      </c>
      <c r="N217" s="36" t="n">
        <v>0.962884720344034</v>
      </c>
      <c r="O217" s="36" t="n">
        <f aca="false">SQRT(M217^2+N217^2)</f>
        <v>3.76487972575013</v>
      </c>
      <c r="P217" s="55" t="n">
        <f aca="false">IF(J217="","",MAX(0,J217-1.96*O217/100))</f>
        <v>0.362105793272733</v>
      </c>
      <c r="Q217" s="55" t="n">
        <f aca="false">IF(J217="","",MIN(1,J217+1.96*O217/100))</f>
        <v>0.509689078522139</v>
      </c>
      <c r="R217" s="32" t="str">
        <f aca="false">IF(L217="","",IF(ABS(L217)&lt;=O217,"Yes","No"))</f>
        <v>No</v>
      </c>
      <c r="S217" s="32" t="str">
        <f aca="false">IF(L217="","",IF(ABS(L217)&lt;=1.96*O217,"Yes","No"))</f>
        <v>Yes</v>
      </c>
      <c r="T217" s="54" t="n">
        <f aca="false">IF(D217="","",ROUND(SQRT(((D217+G217)*O217/100)^2+(J217*(D217+G217)*0.08345)^2),0))</f>
        <v>86</v>
      </c>
      <c r="U217" s="32"/>
    </row>
    <row r="218" customFormat="false" ht="15" hidden="false" customHeight="false" outlineLevel="0" collapsed="false">
      <c r="A218" s="32" t="s">
        <v>386</v>
      </c>
      <c r="B218" s="32" t="s">
        <v>387</v>
      </c>
      <c r="C218" s="32" t="s">
        <v>389</v>
      </c>
      <c r="D218" s="54" t="n">
        <v>771</v>
      </c>
      <c r="E218" s="54" t="n">
        <v>800</v>
      </c>
      <c r="F218" s="65" t="n">
        <f aca="false">IF(E218="","",D218-E218)</f>
        <v>-29</v>
      </c>
      <c r="G218" s="54" t="n">
        <v>968</v>
      </c>
      <c r="H218" s="54" t="n">
        <v>875</v>
      </c>
      <c r="I218" s="65" t="n">
        <f aca="false">IF(H218="","",G218-H218)</f>
        <v>93</v>
      </c>
      <c r="J218" s="55" t="n">
        <f aca="false">IF(OR(D218="",D218+G218=0),"",D218/(D218+G218))</f>
        <v>0.44335825186889</v>
      </c>
      <c r="K218" s="55" t="n">
        <f aca="false">IF(E218="","",E218/(E218+H218))</f>
        <v>0.477611940298507</v>
      </c>
      <c r="L218" s="66" t="n">
        <f aca="false">IF(OR(K218="",J218=""),"",(J218-K218)*100)</f>
        <v>-3.42536884296173</v>
      </c>
      <c r="M218" s="36" t="n">
        <v>3.63966651833549</v>
      </c>
      <c r="N218" s="36" t="n">
        <v>0.962884720344034</v>
      </c>
      <c r="O218" s="36" t="n">
        <f aca="false">SQRT(M218^2+N218^2)</f>
        <v>3.76487972575013</v>
      </c>
      <c r="P218" s="55" t="n">
        <f aca="false">IF(J218="","",MAX(0,J218-1.96*O218/100))</f>
        <v>0.369566609244188</v>
      </c>
      <c r="Q218" s="55" t="n">
        <f aca="false">IF(J218="","",MIN(1,J218+1.96*O218/100))</f>
        <v>0.517149894493593</v>
      </c>
      <c r="R218" s="32" t="str">
        <f aca="false">IF(L218="","",IF(ABS(L218)&lt;=O218,"Yes","No"))</f>
        <v>Yes</v>
      </c>
      <c r="S218" s="32" t="str">
        <f aca="false">IF(L218="","",IF(ABS(L218)&lt;=1.96*O218,"Yes","No"))</f>
        <v>Yes</v>
      </c>
      <c r="T218" s="54" t="n">
        <f aca="false">IF(D218="","",ROUND(SQRT(((D218+G218)*O218/100)^2+(J218*(D218+G218)*0.08345)^2),0))</f>
        <v>92</v>
      </c>
      <c r="U218" s="32"/>
    </row>
    <row r="219" customFormat="false" ht="15" hidden="false" customHeight="false" outlineLevel="0" collapsed="false">
      <c r="A219" s="32" t="s">
        <v>386</v>
      </c>
      <c r="B219" s="32" t="s">
        <v>390</v>
      </c>
      <c r="C219" s="32" t="s">
        <v>391</v>
      </c>
      <c r="D219" s="54" t="n">
        <v>568</v>
      </c>
      <c r="E219" s="54"/>
      <c r="F219" s="65" t="str">
        <f aca="false">IF(E219="","",D219-E219)</f>
        <v/>
      </c>
      <c r="G219" s="54" t="n">
        <v>663</v>
      </c>
      <c r="H219" s="54"/>
      <c r="I219" s="65" t="str">
        <f aca="false">IF(H219="","",G219-H219)</f>
        <v/>
      </c>
      <c r="J219" s="55" t="n">
        <f aca="false">IF(OR(D219="",D219+G219=0),"",D219/(D219+G219))</f>
        <v>0.461413484971568</v>
      </c>
      <c r="K219" s="55" t="str">
        <f aca="false">IF(E219="","",E219/(E219+H219))</f>
        <v/>
      </c>
      <c r="L219" s="66" t="str">
        <f aca="false">IF(OR(K219="",J219=""),"",(J219-K219)*100)</f>
        <v/>
      </c>
      <c r="M219" s="36" t="n">
        <v>3.63966651833549</v>
      </c>
      <c r="N219" s="36" t="n">
        <v>0.962884720344034</v>
      </c>
      <c r="O219" s="36" t="n">
        <f aca="false">SQRT(M219^2+N219^2)</f>
        <v>3.76487972575013</v>
      </c>
      <c r="P219" s="55" t="n">
        <f aca="false">IF(J219="","",MAX(0,J219-1.96*O219/100))</f>
        <v>0.387621842346865</v>
      </c>
      <c r="Q219" s="55" t="n">
        <f aca="false">IF(J219="","",MIN(1,J219+1.96*O219/100))</f>
        <v>0.53520512759627</v>
      </c>
      <c r="R219" s="32" t="str">
        <f aca="false">IF(L219="","",IF(ABS(L219)&lt;=O219,"Yes","No"))</f>
        <v/>
      </c>
      <c r="S219" s="32" t="str">
        <f aca="false">IF(L219="","",IF(ABS(L219)&lt;=1.96*O219,"Yes","No"))</f>
        <v/>
      </c>
      <c r="T219" s="54" t="n">
        <f aca="false">IF(D219="","",ROUND(SQRT(((D219+G219)*O219/100)^2+(J219*(D219+G219)*0.08345)^2),0))</f>
        <v>66</v>
      </c>
      <c r="U219" s="32" t="s">
        <v>748</v>
      </c>
    </row>
    <row r="220" customFormat="false" ht="15" hidden="false" customHeight="false" outlineLevel="0" collapsed="false">
      <c r="A220" s="32" t="s">
        <v>386</v>
      </c>
      <c r="B220" s="32" t="s">
        <v>390</v>
      </c>
      <c r="C220" s="32" t="s">
        <v>392</v>
      </c>
      <c r="D220" s="54" t="n">
        <v>514</v>
      </c>
      <c r="E220" s="54"/>
      <c r="F220" s="65" t="str">
        <f aca="false">IF(E220="","",D220-E220)</f>
        <v/>
      </c>
      <c r="G220" s="54" t="n">
        <v>574</v>
      </c>
      <c r="H220" s="54"/>
      <c r="I220" s="65" t="str">
        <f aca="false">IF(H220="","",G220-H220)</f>
        <v/>
      </c>
      <c r="J220" s="55" t="n">
        <f aca="false">IF(OR(D220="",D220+G220=0),"",D220/(D220+G220))</f>
        <v>0.472426470588235</v>
      </c>
      <c r="K220" s="55" t="str">
        <f aca="false">IF(E220="","",E220/(E220+H220))</f>
        <v/>
      </c>
      <c r="L220" s="66" t="str">
        <f aca="false">IF(OR(K220="",J220=""),"",(J220-K220)*100)</f>
        <v/>
      </c>
      <c r="M220" s="36" t="n">
        <v>3.72126353225682</v>
      </c>
      <c r="N220" s="36" t="n">
        <v>0.962884720344034</v>
      </c>
      <c r="O220" s="36" t="n">
        <f aca="false">SQRT(M220^2+N220^2)</f>
        <v>3.84381961870956</v>
      </c>
      <c r="P220" s="55" t="n">
        <f aca="false">IF(J220="","",MAX(0,J220-1.96*O220/100))</f>
        <v>0.397087606061528</v>
      </c>
      <c r="Q220" s="55" t="n">
        <f aca="false">IF(J220="","",MIN(1,J220+1.96*O220/100))</f>
        <v>0.547765335114943</v>
      </c>
      <c r="R220" s="32" t="str">
        <f aca="false">IF(L220="","",IF(ABS(L220)&lt;=O220,"Yes","No"))</f>
        <v/>
      </c>
      <c r="S220" s="32" t="str">
        <f aca="false">IF(L220="","",IF(ABS(L220)&lt;=1.96*O220,"Yes","No"))</f>
        <v/>
      </c>
      <c r="T220" s="54" t="n">
        <f aca="false">IF(D220="","",ROUND(SQRT(((D220+G220)*O220/100)^2+(J220*(D220+G220)*0.09175)^2),0))</f>
        <v>63</v>
      </c>
      <c r="U220" s="32" t="s">
        <v>748</v>
      </c>
    </row>
    <row r="221" customFormat="false" ht="15" hidden="false" customHeight="false" outlineLevel="0" collapsed="false">
      <c r="A221" s="32" t="s">
        <v>386</v>
      </c>
      <c r="B221" s="32" t="s">
        <v>393</v>
      </c>
      <c r="C221" s="32" t="s">
        <v>394</v>
      </c>
      <c r="D221" s="54" t="n">
        <v>594</v>
      </c>
      <c r="E221" s="54" t="n">
        <v>579</v>
      </c>
      <c r="F221" s="65" t="n">
        <f aca="false">IF(E221="","",D221-E221)</f>
        <v>15</v>
      </c>
      <c r="G221" s="54" t="n">
        <v>661</v>
      </c>
      <c r="H221" s="54" t="n">
        <v>695</v>
      </c>
      <c r="I221" s="65" t="n">
        <f aca="false">IF(H221="","",G221-H221)</f>
        <v>-34</v>
      </c>
      <c r="J221" s="55" t="n">
        <f aca="false">IF(OR(D221="",D221+G221=0),"",D221/(D221+G221))</f>
        <v>0.473306772908367</v>
      </c>
      <c r="K221" s="55" t="n">
        <f aca="false">IF(E221="","",E221/(E221+H221))</f>
        <v>0.45447409733124</v>
      </c>
      <c r="L221" s="66" t="n">
        <f aca="false">IF(OR(K221="",J221=""),"",(J221-K221)*100)</f>
        <v>1.88326755771264</v>
      </c>
      <c r="M221" s="36" t="n">
        <v>3.63966651833549</v>
      </c>
      <c r="N221" s="36" t="n">
        <v>0.962884720344034</v>
      </c>
      <c r="O221" s="36" t="n">
        <f aca="false">SQRT(M221^2+N221^2)</f>
        <v>3.76487972575013</v>
      </c>
      <c r="P221" s="55" t="n">
        <f aca="false">IF(J221="","",MAX(0,J221-1.96*O221/100))</f>
        <v>0.399515130283664</v>
      </c>
      <c r="Q221" s="55" t="n">
        <f aca="false">IF(J221="","",MIN(1,J221+1.96*O221/100))</f>
        <v>0.547098415533069</v>
      </c>
      <c r="R221" s="32" t="str">
        <f aca="false">IF(L221="","",IF(ABS(L221)&lt;=O221,"Yes","No"))</f>
        <v>Yes</v>
      </c>
      <c r="S221" s="32" t="str">
        <f aca="false">IF(L221="","",IF(ABS(L221)&lt;=1.96*O221,"Yes","No"))</f>
        <v>Yes</v>
      </c>
      <c r="T221" s="54" t="n">
        <f aca="false">IF(D221="","",ROUND(SQRT(((D221+G221)*O221/100)^2+(J221*(D221+G221)*0.08345)^2),0))</f>
        <v>68</v>
      </c>
      <c r="U221" s="32"/>
    </row>
    <row r="222" customFormat="false" ht="15" hidden="false" customHeight="false" outlineLevel="0" collapsed="false">
      <c r="A222" s="32" t="s">
        <v>386</v>
      </c>
      <c r="B222" s="32" t="s">
        <v>261</v>
      </c>
      <c r="C222" s="32" t="s">
        <v>395</v>
      </c>
      <c r="D222" s="54" t="n">
        <v>741</v>
      </c>
      <c r="E222" s="54" t="n">
        <v>684</v>
      </c>
      <c r="F222" s="65" t="n">
        <f aca="false">IF(E222="","",D222-E222)</f>
        <v>57</v>
      </c>
      <c r="G222" s="54" t="n">
        <v>437</v>
      </c>
      <c r="H222" s="54" t="n">
        <v>450</v>
      </c>
      <c r="I222" s="65" t="n">
        <f aca="false">IF(H222="","",G222-H222)</f>
        <v>-13</v>
      </c>
      <c r="J222" s="55" t="n">
        <f aca="false">IF(OR(D222="",D222+G222=0),"",D222/(D222+G222))</f>
        <v>0.629032258064516</v>
      </c>
      <c r="K222" s="55" t="n">
        <f aca="false">IF(E222="","",E222/(E222+H222))</f>
        <v>0.603174603174603</v>
      </c>
      <c r="L222" s="66" t="n">
        <f aca="false">IF(OR(K222="",J222=""),"",(J222-K222)*100)</f>
        <v>2.5857654889913</v>
      </c>
      <c r="M222" s="36" t="n">
        <v>3.63966651833549</v>
      </c>
      <c r="N222" s="36" t="n">
        <v>0.962884720344034</v>
      </c>
      <c r="O222" s="36" t="n">
        <f aca="false">SQRT(M222^2+N222^2)</f>
        <v>3.76487972575013</v>
      </c>
      <c r="P222" s="55" t="n">
        <f aca="false">IF(J222="","",MAX(0,J222-1.96*O222/100))</f>
        <v>0.555240615439814</v>
      </c>
      <c r="Q222" s="55" t="n">
        <f aca="false">IF(J222="","",MIN(1,J222+1.96*O222/100))</f>
        <v>0.702823900689219</v>
      </c>
      <c r="R222" s="32" t="str">
        <f aca="false">IF(L222="","",IF(ABS(L222)&lt;=O222,"Yes","No"))</f>
        <v>Yes</v>
      </c>
      <c r="S222" s="32" t="str">
        <f aca="false">IF(L222="","",IF(ABS(L222)&lt;=1.96*O222,"Yes","No"))</f>
        <v>Yes</v>
      </c>
      <c r="T222" s="54" t="n">
        <f aca="false">IF(D222="","",ROUND(SQRT(((D222+G222)*O222/100)^2+(J222*(D222+G222)*0.08345)^2),0))</f>
        <v>76</v>
      </c>
      <c r="U222" s="32"/>
    </row>
    <row r="223" customFormat="false" ht="15" hidden="false" customHeight="false" outlineLevel="0" collapsed="false">
      <c r="A223" s="32" t="s">
        <v>386</v>
      </c>
      <c r="B223" s="32" t="s">
        <v>261</v>
      </c>
      <c r="C223" s="32" t="s">
        <v>396</v>
      </c>
      <c r="D223" s="54" t="n">
        <v>983</v>
      </c>
      <c r="E223" s="54" t="n">
        <v>954</v>
      </c>
      <c r="F223" s="65" t="n">
        <f aca="false">IF(E223="","",D223-E223)</f>
        <v>29</v>
      </c>
      <c r="G223" s="54" t="n">
        <v>663</v>
      </c>
      <c r="H223" s="54" t="n">
        <v>665</v>
      </c>
      <c r="I223" s="65" t="n">
        <f aca="false">IF(H223="","",G223-H223)</f>
        <v>-2</v>
      </c>
      <c r="J223" s="55" t="n">
        <f aca="false">IF(OR(D223="",D223+G223=0),"",D223/(D223+G223))</f>
        <v>0.597205346294046</v>
      </c>
      <c r="K223" s="55" t="n">
        <f aca="false">IF(E223="","",E223/(E223+H223))</f>
        <v>0.589252625077208</v>
      </c>
      <c r="L223" s="66" t="n">
        <f aca="false">IF(OR(K223="",J223=""),"",(J223-K223)*100)</f>
        <v>0.79527212168381</v>
      </c>
      <c r="M223" s="36" t="n">
        <v>3.63966651833549</v>
      </c>
      <c r="N223" s="36" t="n">
        <v>0.962884720344034</v>
      </c>
      <c r="O223" s="36" t="n">
        <f aca="false">SQRT(M223^2+N223^2)</f>
        <v>3.76487972575013</v>
      </c>
      <c r="P223" s="55" t="n">
        <f aca="false">IF(J223="","",MAX(0,J223-1.96*O223/100))</f>
        <v>0.523413703669344</v>
      </c>
      <c r="Q223" s="55" t="n">
        <f aca="false">IF(J223="","",MIN(1,J223+1.96*O223/100))</f>
        <v>0.670996988918749</v>
      </c>
      <c r="R223" s="32" t="str">
        <f aca="false">IF(L223="","",IF(ABS(L223)&lt;=O223,"Yes","No"))</f>
        <v>Yes</v>
      </c>
      <c r="S223" s="32" t="str">
        <f aca="false">IF(L223="","",IF(ABS(L223)&lt;=1.96*O223,"Yes","No"))</f>
        <v>Yes</v>
      </c>
      <c r="T223" s="54" t="n">
        <f aca="false">IF(D223="","",ROUND(SQRT(((D223+G223)*O223/100)^2+(J223*(D223+G223)*0.08345)^2),0))</f>
        <v>103</v>
      </c>
      <c r="U223" s="32"/>
    </row>
    <row r="224" customFormat="false" ht="15" hidden="false" customHeight="false" outlineLevel="0" collapsed="false">
      <c r="A224" s="32" t="s">
        <v>386</v>
      </c>
      <c r="B224" s="32" t="s">
        <v>261</v>
      </c>
      <c r="C224" s="32" t="s">
        <v>397</v>
      </c>
      <c r="D224" s="54" t="n">
        <v>790</v>
      </c>
      <c r="E224" s="54" t="n">
        <v>739</v>
      </c>
      <c r="F224" s="65" t="n">
        <f aca="false">IF(E224="","",D224-E224)</f>
        <v>51</v>
      </c>
      <c r="G224" s="54" t="n">
        <v>396</v>
      </c>
      <c r="H224" s="54" t="n">
        <v>437</v>
      </c>
      <c r="I224" s="65" t="n">
        <f aca="false">IF(H224="","",G224-H224)</f>
        <v>-41</v>
      </c>
      <c r="J224" s="55" t="n">
        <f aca="false">IF(OR(D224="",D224+G224=0),"",D224/(D224+G224))</f>
        <v>0.66610455311973</v>
      </c>
      <c r="K224" s="55" t="n">
        <f aca="false">IF(E224="","",E224/(E224+H224))</f>
        <v>0.628401360544218</v>
      </c>
      <c r="L224" s="66" t="n">
        <f aca="false">IF(OR(K224="",J224=""),"",(J224-K224)*100)</f>
        <v>3.77031925755125</v>
      </c>
      <c r="M224" s="36" t="n">
        <v>3.63966651833549</v>
      </c>
      <c r="N224" s="36" t="n">
        <v>0.962884720344034</v>
      </c>
      <c r="O224" s="36" t="n">
        <f aca="false">SQRT(M224^2+N224^2)</f>
        <v>3.76487972575013</v>
      </c>
      <c r="P224" s="55" t="n">
        <f aca="false">IF(J224="","",MAX(0,J224-1.96*O224/100))</f>
        <v>0.592312910495028</v>
      </c>
      <c r="Q224" s="55" t="n">
        <f aca="false">IF(J224="","",MIN(1,J224+1.96*O224/100))</f>
        <v>0.739896195744433</v>
      </c>
      <c r="R224" s="32" t="str">
        <f aca="false">IF(L224="","",IF(ABS(L224)&lt;=O224,"Yes","No"))</f>
        <v>No</v>
      </c>
      <c r="S224" s="32" t="str">
        <f aca="false">IF(L224="","",IF(ABS(L224)&lt;=1.96*O224,"Yes","No"))</f>
        <v>Yes</v>
      </c>
      <c r="T224" s="54" t="n">
        <f aca="false">IF(D224="","",ROUND(SQRT(((D224+G224)*O224/100)^2+(J224*(D224+G224)*0.08345)^2),0))</f>
        <v>80</v>
      </c>
      <c r="U224" s="32"/>
    </row>
    <row r="225" customFormat="false" ht="15" hidden="false" customHeight="false" outlineLevel="0" collapsed="false">
      <c r="A225" s="32" t="s">
        <v>386</v>
      </c>
      <c r="B225" s="32" t="s">
        <v>261</v>
      </c>
      <c r="C225" s="32" t="s">
        <v>398</v>
      </c>
      <c r="D225" s="54" t="n">
        <v>655</v>
      </c>
      <c r="E225" s="54" t="n">
        <v>612</v>
      </c>
      <c r="F225" s="65" t="n">
        <f aca="false">IF(E225="","",D225-E225)</f>
        <v>43</v>
      </c>
      <c r="G225" s="54" t="n">
        <v>291</v>
      </c>
      <c r="H225" s="54" t="n">
        <v>338</v>
      </c>
      <c r="I225" s="65" t="n">
        <f aca="false">IF(H225="","",G225-H225)</f>
        <v>-47</v>
      </c>
      <c r="J225" s="55" t="n">
        <f aca="false">IF(OR(D225="",D225+G225=0),"",D225/(D225+G225))</f>
        <v>0.692389006342495</v>
      </c>
      <c r="K225" s="55" t="n">
        <f aca="false">IF(E225="","",E225/(E225+H225))</f>
        <v>0.64421052631579</v>
      </c>
      <c r="L225" s="66" t="n">
        <f aca="false">IF(OR(K225="",J225=""),"",(J225-K225)*100)</f>
        <v>4.81784800267052</v>
      </c>
      <c r="M225" s="36" t="n">
        <v>3.72126353225682</v>
      </c>
      <c r="N225" s="36" t="n">
        <v>0.962884720344034</v>
      </c>
      <c r="O225" s="36" t="n">
        <f aca="false">SQRT(M225^2+N225^2)</f>
        <v>3.84381961870956</v>
      </c>
      <c r="P225" s="55" t="n">
        <f aca="false">IF(J225="","",MAX(0,J225-1.96*O225/100))</f>
        <v>0.617050141815787</v>
      </c>
      <c r="Q225" s="55" t="n">
        <f aca="false">IF(J225="","",MIN(1,J225+1.96*O225/100))</f>
        <v>0.767727870869202</v>
      </c>
      <c r="R225" s="32" t="str">
        <f aca="false">IF(L225="","",IF(ABS(L225)&lt;=O225,"Yes","No"))</f>
        <v>No</v>
      </c>
      <c r="S225" s="32" t="str">
        <f aca="false">IF(L225="","",IF(ABS(L225)&lt;=1.96*O225,"Yes","No"))</f>
        <v>Yes</v>
      </c>
      <c r="T225" s="54" t="n">
        <f aca="false">IF(D225="","",ROUND(SQRT(((D225+G225)*O225/100)^2+(J225*(D225+G225)*0.09175)^2),0))</f>
        <v>70</v>
      </c>
      <c r="U225" s="32"/>
    </row>
    <row r="226" customFormat="false" ht="15" hidden="false" customHeight="false" outlineLevel="0" collapsed="false">
      <c r="A226" s="32" t="s">
        <v>386</v>
      </c>
      <c r="B226" s="32" t="s">
        <v>261</v>
      </c>
      <c r="C226" s="32" t="s">
        <v>399</v>
      </c>
      <c r="D226" s="54" t="n">
        <v>829</v>
      </c>
      <c r="E226" s="54" t="n">
        <v>768</v>
      </c>
      <c r="F226" s="65" t="n">
        <f aca="false">IF(E226="","",D226-E226)</f>
        <v>61</v>
      </c>
      <c r="G226" s="54" t="n">
        <v>443</v>
      </c>
      <c r="H226" s="54" t="n">
        <v>541</v>
      </c>
      <c r="I226" s="65" t="n">
        <f aca="false">IF(H226="","",G226-H226)</f>
        <v>-98</v>
      </c>
      <c r="J226" s="55" t="n">
        <f aca="false">IF(OR(D226="",D226+G226=0),"",D226/(D226+G226))</f>
        <v>0.651729559748428</v>
      </c>
      <c r="K226" s="55" t="n">
        <f aca="false">IF(E226="","",E226/(E226+H226))</f>
        <v>0.586707410236822</v>
      </c>
      <c r="L226" s="66" t="n">
        <f aca="false">IF(OR(K226="",J226=""),"",(J226-K226)*100)</f>
        <v>6.50221495116057</v>
      </c>
      <c r="M226" s="36" t="n">
        <v>3.63966651833549</v>
      </c>
      <c r="N226" s="36" t="n">
        <v>0.962884720344034</v>
      </c>
      <c r="O226" s="36" t="n">
        <f aca="false">SQRT(M226^2+N226^2)</f>
        <v>3.76487972575013</v>
      </c>
      <c r="P226" s="55" t="n">
        <f aca="false">IF(J226="","",MAX(0,J226-1.96*O226/100))</f>
        <v>0.577937917123725</v>
      </c>
      <c r="Q226" s="55" t="n">
        <f aca="false">IF(J226="","",MIN(1,J226+1.96*O226/100))</f>
        <v>0.72552120237313</v>
      </c>
      <c r="R226" s="32" t="str">
        <f aca="false">IF(L226="","",IF(ABS(L226)&lt;=O226,"Yes","No"))</f>
        <v>No</v>
      </c>
      <c r="S226" s="32" t="str">
        <f aca="false">IF(L226="","",IF(ABS(L226)&lt;=1.96*O226,"Yes","No"))</f>
        <v>Yes</v>
      </c>
      <c r="T226" s="54" t="n">
        <f aca="false">IF(D226="","",ROUND(SQRT(((D226+G226)*O226/100)^2+(J226*(D226+G226)*0.08345)^2),0))</f>
        <v>84</v>
      </c>
      <c r="U226" s="32"/>
    </row>
    <row r="227" customFormat="false" ht="15" hidden="false" customHeight="false" outlineLevel="0" collapsed="false">
      <c r="A227" s="32" t="s">
        <v>386</v>
      </c>
      <c r="B227" s="32" t="s">
        <v>261</v>
      </c>
      <c r="C227" s="32" t="s">
        <v>400</v>
      </c>
      <c r="D227" s="54" t="n">
        <v>1101</v>
      </c>
      <c r="E227" s="54" t="n">
        <v>1118</v>
      </c>
      <c r="F227" s="65" t="n">
        <f aca="false">IF(E227="","",D227-E227)</f>
        <v>-17</v>
      </c>
      <c r="G227" s="54" t="n">
        <v>603</v>
      </c>
      <c r="H227" s="54" t="n">
        <v>584</v>
      </c>
      <c r="I227" s="65" t="n">
        <f aca="false">IF(H227="","",G227-H227)</f>
        <v>19</v>
      </c>
      <c r="J227" s="55" t="n">
        <f aca="false">IF(OR(D227="",D227+G227=0),"",D227/(D227+G227))</f>
        <v>0.64612676056338</v>
      </c>
      <c r="K227" s="55" t="n">
        <f aca="false">IF(E227="","",E227/(E227+H227))</f>
        <v>0.656874265569918</v>
      </c>
      <c r="L227" s="66" t="n">
        <f aca="false">IF(OR(K227="",J227=""),"",(J227-K227)*100)</f>
        <v>-1.07475050065375</v>
      </c>
      <c r="M227" s="36" t="n">
        <v>3.63966651833549</v>
      </c>
      <c r="N227" s="36" t="n">
        <v>0.962884720344034</v>
      </c>
      <c r="O227" s="36" t="n">
        <f aca="false">SQRT(M227^2+N227^2)</f>
        <v>3.76487972575013</v>
      </c>
      <c r="P227" s="55" t="n">
        <f aca="false">IF(J227="","",MAX(0,J227-1.96*O227/100))</f>
        <v>0.572335117938678</v>
      </c>
      <c r="Q227" s="55" t="n">
        <f aca="false">IF(J227="","",MIN(1,J227+1.96*O227/100))</f>
        <v>0.719918403188083</v>
      </c>
      <c r="R227" s="32" t="str">
        <f aca="false">IF(L227="","",IF(ABS(L227)&lt;=O227,"Yes","No"))</f>
        <v>Yes</v>
      </c>
      <c r="S227" s="32" t="str">
        <f aca="false">IF(L227="","",IF(ABS(L227)&lt;=1.96*O227,"Yes","No"))</f>
        <v>Yes</v>
      </c>
      <c r="T227" s="54" t="n">
        <f aca="false">IF(D227="","",ROUND(SQRT(((D227+G227)*O227/100)^2+(J227*(D227+G227)*0.08345)^2),0))</f>
        <v>112</v>
      </c>
      <c r="U227" s="32"/>
    </row>
    <row r="228" customFormat="false" ht="15" hidden="false" customHeight="false" outlineLevel="0" collapsed="false">
      <c r="A228" s="32" t="s">
        <v>386</v>
      </c>
      <c r="B228" s="32" t="s">
        <v>261</v>
      </c>
      <c r="C228" s="32" t="s">
        <v>401</v>
      </c>
      <c r="D228" s="54" t="n">
        <v>740</v>
      </c>
      <c r="E228" s="54" t="n">
        <v>673</v>
      </c>
      <c r="F228" s="65" t="n">
        <f aca="false">IF(E228="","",D228-E228)</f>
        <v>67</v>
      </c>
      <c r="G228" s="54" t="n">
        <v>482</v>
      </c>
      <c r="H228" s="54" t="n">
        <v>519</v>
      </c>
      <c r="I228" s="65" t="n">
        <f aca="false">IF(H228="","",G228-H228)</f>
        <v>-37</v>
      </c>
      <c r="J228" s="55" t="n">
        <f aca="false">IF(OR(D228="",D228+G228=0),"",D228/(D228+G228))</f>
        <v>0.60556464811784</v>
      </c>
      <c r="K228" s="55" t="n">
        <f aca="false">IF(E228="","",E228/(E228+H228))</f>
        <v>0.564597315436242</v>
      </c>
      <c r="L228" s="66" t="n">
        <f aca="false">IF(OR(K228="",J228=""),"",(J228-K228)*100)</f>
        <v>4.0967332681598</v>
      </c>
      <c r="M228" s="36" t="n">
        <v>3.63966651833549</v>
      </c>
      <c r="N228" s="36" t="n">
        <v>0.962884720344034</v>
      </c>
      <c r="O228" s="36" t="n">
        <f aca="false">SQRT(M228^2+N228^2)</f>
        <v>3.76487972575013</v>
      </c>
      <c r="P228" s="55" t="n">
        <f aca="false">IF(J228="","",MAX(0,J228-1.96*O228/100))</f>
        <v>0.531773005493137</v>
      </c>
      <c r="Q228" s="55" t="n">
        <f aca="false">IF(J228="","",MIN(1,J228+1.96*O228/100))</f>
        <v>0.679356290742542</v>
      </c>
      <c r="R228" s="32" t="str">
        <f aca="false">IF(L228="","",IF(ABS(L228)&lt;=O228,"Yes","No"))</f>
        <v>No</v>
      </c>
      <c r="S228" s="32" t="str">
        <f aca="false">IF(L228="","",IF(ABS(L228)&lt;=1.96*O228,"Yes","No"))</f>
        <v>Yes</v>
      </c>
      <c r="T228" s="54" t="n">
        <f aca="false">IF(D228="","",ROUND(SQRT(((D228+G228)*O228/100)^2+(J228*(D228+G228)*0.08345)^2),0))</f>
        <v>77</v>
      </c>
      <c r="U228" s="32"/>
    </row>
    <row r="229" customFormat="false" ht="15" hidden="false" customHeight="false" outlineLevel="0" collapsed="false">
      <c r="A229" s="32" t="s">
        <v>386</v>
      </c>
      <c r="B229" s="32" t="s">
        <v>261</v>
      </c>
      <c r="C229" s="32" t="s">
        <v>402</v>
      </c>
      <c r="D229" s="54" t="n">
        <v>562</v>
      </c>
      <c r="E229" s="54" t="n">
        <v>542</v>
      </c>
      <c r="F229" s="65" t="n">
        <f aca="false">IF(E229="","",D229-E229)</f>
        <v>20</v>
      </c>
      <c r="G229" s="54" t="n">
        <v>284</v>
      </c>
      <c r="H229" s="54" t="n">
        <v>327</v>
      </c>
      <c r="I229" s="65" t="n">
        <f aca="false">IF(H229="","",G229-H229)</f>
        <v>-43</v>
      </c>
      <c r="J229" s="55" t="n">
        <f aca="false">IF(OR(D229="",D229+G229=0),"",D229/(D229+G229))</f>
        <v>0.664302600472813</v>
      </c>
      <c r="K229" s="55" t="n">
        <f aca="false">IF(E229="","",E229/(E229+H229))</f>
        <v>0.623705408515535</v>
      </c>
      <c r="L229" s="66" t="n">
        <f aca="false">IF(OR(K229="",J229=""),"",(J229-K229)*100)</f>
        <v>4.05971919572781</v>
      </c>
      <c r="M229" s="36" t="n">
        <v>3.72126353225682</v>
      </c>
      <c r="N229" s="36" t="n">
        <v>0.962884720344034</v>
      </c>
      <c r="O229" s="36" t="n">
        <f aca="false">SQRT(M229^2+N229^2)</f>
        <v>3.84381961870956</v>
      </c>
      <c r="P229" s="55" t="n">
        <f aca="false">IF(J229="","",MAX(0,J229-1.96*O229/100))</f>
        <v>0.588963735946106</v>
      </c>
      <c r="Q229" s="55" t="n">
        <f aca="false">IF(J229="","",MIN(1,J229+1.96*O229/100))</f>
        <v>0.739641464999521</v>
      </c>
      <c r="R229" s="32" t="str">
        <f aca="false">IF(L229="","",IF(ABS(L229)&lt;=O229,"Yes","No"))</f>
        <v>No</v>
      </c>
      <c r="S229" s="32" t="str">
        <f aca="false">IF(L229="","",IF(ABS(L229)&lt;=1.96*O229,"Yes","No"))</f>
        <v>Yes</v>
      </c>
      <c r="T229" s="54" t="n">
        <f aca="false">IF(D229="","",ROUND(SQRT(((D229+G229)*O229/100)^2+(J229*(D229+G229)*0.09175)^2),0))</f>
        <v>61</v>
      </c>
      <c r="U229" s="32"/>
    </row>
    <row r="230" customFormat="false" ht="15" hidden="false" customHeight="false" outlineLevel="0" collapsed="false">
      <c r="A230" s="32" t="s">
        <v>386</v>
      </c>
      <c r="B230" s="32" t="s">
        <v>261</v>
      </c>
      <c r="C230" s="32" t="s">
        <v>403</v>
      </c>
      <c r="D230" s="54" t="n">
        <v>716</v>
      </c>
      <c r="E230" s="54" t="n">
        <v>630</v>
      </c>
      <c r="F230" s="65" t="n">
        <f aca="false">IF(E230="","",D230-E230)</f>
        <v>86</v>
      </c>
      <c r="G230" s="54" t="n">
        <v>328</v>
      </c>
      <c r="H230" s="54" t="n">
        <v>381</v>
      </c>
      <c r="I230" s="65" t="n">
        <f aca="false">IF(H230="","",G230-H230)</f>
        <v>-53</v>
      </c>
      <c r="J230" s="55" t="n">
        <f aca="false">IF(OR(D230="",D230+G230=0),"",D230/(D230+G230))</f>
        <v>0.685823754789272</v>
      </c>
      <c r="K230" s="55" t="n">
        <f aca="false">IF(E230="","",E230/(E230+H230))</f>
        <v>0.623145400593472</v>
      </c>
      <c r="L230" s="66" t="n">
        <f aca="false">IF(OR(K230="",J230=""),"",(J230-K230)*100)</f>
        <v>6.26783541958003</v>
      </c>
      <c r="M230" s="36" t="n">
        <v>3.72126353225682</v>
      </c>
      <c r="N230" s="36" t="n">
        <v>0.962884720344034</v>
      </c>
      <c r="O230" s="36" t="n">
        <f aca="false">SQRT(M230^2+N230^2)</f>
        <v>3.84381961870956</v>
      </c>
      <c r="P230" s="55" t="n">
        <f aca="false">IF(J230="","",MAX(0,J230-1.96*O230/100))</f>
        <v>0.610484890262565</v>
      </c>
      <c r="Q230" s="55" t="n">
        <f aca="false">IF(J230="","",MIN(1,J230+1.96*O230/100))</f>
        <v>0.76116261931598</v>
      </c>
      <c r="R230" s="32" t="str">
        <f aca="false">IF(L230="","",IF(ABS(L230)&lt;=O230,"Yes","No"))</f>
        <v>No</v>
      </c>
      <c r="S230" s="32" t="str">
        <f aca="false">IF(L230="","",IF(ABS(L230)&lt;=1.96*O230,"Yes","No"))</f>
        <v>Yes</v>
      </c>
      <c r="T230" s="54" t="n">
        <f aca="false">IF(D230="","",ROUND(SQRT(((D230+G230)*O230/100)^2+(J230*(D230+G230)*0.09175)^2),0))</f>
        <v>77</v>
      </c>
      <c r="U230" s="32"/>
    </row>
    <row r="231" customFormat="false" ht="15" hidden="false" customHeight="false" outlineLevel="0" collapsed="false">
      <c r="A231" s="32" t="s">
        <v>386</v>
      </c>
      <c r="B231" s="32" t="s">
        <v>261</v>
      </c>
      <c r="C231" s="32" t="s">
        <v>404</v>
      </c>
      <c r="D231" s="54" t="n">
        <v>979</v>
      </c>
      <c r="E231" s="54" t="n">
        <v>911</v>
      </c>
      <c r="F231" s="65" t="n">
        <f aca="false">IF(E231="","",D231-E231)</f>
        <v>68</v>
      </c>
      <c r="G231" s="54" t="n">
        <v>489</v>
      </c>
      <c r="H231" s="54" t="n">
        <v>550</v>
      </c>
      <c r="I231" s="65" t="n">
        <f aca="false">IF(H231="","",G231-H231)</f>
        <v>-61</v>
      </c>
      <c r="J231" s="55" t="n">
        <f aca="false">IF(OR(D231="",D231+G231=0),"",D231/(D231+G231))</f>
        <v>0.666893732970027</v>
      </c>
      <c r="K231" s="55" t="n">
        <f aca="false">IF(E231="","",E231/(E231+H231))</f>
        <v>0.623545516769336</v>
      </c>
      <c r="L231" s="66" t="n">
        <f aca="false">IF(OR(K231="",J231=""),"",(J231-K231)*100)</f>
        <v>4.33482162006912</v>
      </c>
      <c r="M231" s="36" t="n">
        <v>3.63966651833549</v>
      </c>
      <c r="N231" s="36" t="n">
        <v>0.962884720344034</v>
      </c>
      <c r="O231" s="36" t="n">
        <f aca="false">SQRT(M231^2+N231^2)</f>
        <v>3.76487972575013</v>
      </c>
      <c r="P231" s="55" t="n">
        <f aca="false">IF(J231="","",MAX(0,J231-1.96*O231/100))</f>
        <v>0.593102090345325</v>
      </c>
      <c r="Q231" s="55" t="n">
        <f aca="false">IF(J231="","",MIN(1,J231+1.96*O231/100))</f>
        <v>0.74068537559473</v>
      </c>
      <c r="R231" s="32" t="str">
        <f aca="false">IF(L231="","",IF(ABS(L231)&lt;=O231,"Yes","No"))</f>
        <v>No</v>
      </c>
      <c r="S231" s="32" t="str">
        <f aca="false">IF(L231="","",IF(ABS(L231)&lt;=1.96*O231,"Yes","No"))</f>
        <v>Yes</v>
      </c>
      <c r="T231" s="54" t="n">
        <f aca="false">IF(D231="","",ROUND(SQRT(((D231+G231)*O231/100)^2+(J231*(D231+G231)*0.08345)^2),0))</f>
        <v>99</v>
      </c>
      <c r="U231" s="32"/>
    </row>
    <row r="232" customFormat="false" ht="15" hidden="false" customHeight="false" outlineLevel="0" collapsed="false">
      <c r="A232" s="32" t="s">
        <v>386</v>
      </c>
      <c r="B232" s="32" t="s">
        <v>261</v>
      </c>
      <c r="C232" s="32" t="s">
        <v>405</v>
      </c>
      <c r="D232" s="54" t="n">
        <v>1105</v>
      </c>
      <c r="E232" s="54" t="n">
        <v>933</v>
      </c>
      <c r="F232" s="65" t="n">
        <f aca="false">IF(E232="","",D232-E232)</f>
        <v>172</v>
      </c>
      <c r="G232" s="54" t="n">
        <v>275</v>
      </c>
      <c r="H232" s="54" t="n">
        <v>339</v>
      </c>
      <c r="I232" s="65" t="n">
        <f aca="false">IF(H232="","",G232-H232)</f>
        <v>-64</v>
      </c>
      <c r="J232" s="55" t="n">
        <f aca="false">IF(OR(D232="",D232+G232=0),"",D232/(D232+G232))</f>
        <v>0.800724637681159</v>
      </c>
      <c r="K232" s="55" t="n">
        <f aca="false">IF(E232="","",E232/(E232+H232))</f>
        <v>0.733490566037736</v>
      </c>
      <c r="L232" s="66" t="n">
        <f aca="false">IF(OR(K232="",J232=""),"",(J232-K232)*100)</f>
        <v>6.72340716434236</v>
      </c>
      <c r="M232" s="36" t="n">
        <v>3.63966651833549</v>
      </c>
      <c r="N232" s="36" t="n">
        <v>0.962884720344034</v>
      </c>
      <c r="O232" s="36" t="n">
        <f aca="false">SQRT(M232^2+N232^2)</f>
        <v>3.76487972575013</v>
      </c>
      <c r="P232" s="55" t="n">
        <f aca="false">IF(J232="","",MAX(0,J232-1.96*O232/100))</f>
        <v>0.726932995056457</v>
      </c>
      <c r="Q232" s="55" t="n">
        <f aca="false">IF(J232="","",MIN(1,J232+1.96*O232/100))</f>
        <v>0.874516280305862</v>
      </c>
      <c r="R232" s="32" t="str">
        <f aca="false">IF(L232="","",IF(ABS(L232)&lt;=O232,"Yes","No"))</f>
        <v>No</v>
      </c>
      <c r="S232" s="32" t="str">
        <f aca="false">IF(L232="","",IF(ABS(L232)&lt;=1.96*O232,"Yes","No"))</f>
        <v>Yes</v>
      </c>
      <c r="T232" s="54" t="n">
        <f aca="false">IF(D232="","",ROUND(SQRT(((D232+G232)*O232/100)^2+(J232*(D232+G232)*0.08345)^2),0))</f>
        <v>106</v>
      </c>
      <c r="U232" s="32"/>
    </row>
    <row r="233" customFormat="false" ht="15" hidden="false" customHeight="false" outlineLevel="0" collapsed="false">
      <c r="A233" s="32" t="s">
        <v>386</v>
      </c>
      <c r="B233" s="32" t="s">
        <v>261</v>
      </c>
      <c r="C233" s="32" t="s">
        <v>406</v>
      </c>
      <c r="D233" s="54" t="n">
        <v>877</v>
      </c>
      <c r="E233" s="54" t="n">
        <v>744</v>
      </c>
      <c r="F233" s="65" t="n">
        <f aca="false">IF(E233="","",D233-E233)</f>
        <v>133</v>
      </c>
      <c r="G233" s="54" t="n">
        <v>430</v>
      </c>
      <c r="H233" s="54" t="n">
        <v>459</v>
      </c>
      <c r="I233" s="65" t="n">
        <f aca="false">IF(H233="","",G233-H233)</f>
        <v>-29</v>
      </c>
      <c r="J233" s="55" t="n">
        <f aca="false">IF(OR(D233="",D233+G233=0),"",D233/(D233+G233))</f>
        <v>0.671002295332823</v>
      </c>
      <c r="K233" s="55" t="n">
        <f aca="false">IF(E233="","",E233/(E233+H233))</f>
        <v>0.618453865336658</v>
      </c>
      <c r="L233" s="66" t="n">
        <f aca="false">IF(OR(K233="",J233=""),"",(J233-K233)*100)</f>
        <v>5.25484299961649</v>
      </c>
      <c r="M233" s="36" t="n">
        <v>3.63966651833549</v>
      </c>
      <c r="N233" s="36" t="n">
        <v>0.962884720344034</v>
      </c>
      <c r="O233" s="36" t="n">
        <f aca="false">SQRT(M233^2+N233^2)</f>
        <v>3.76487972575013</v>
      </c>
      <c r="P233" s="55" t="n">
        <f aca="false">IF(J233="","",MAX(0,J233-1.96*O233/100))</f>
        <v>0.597210652708121</v>
      </c>
      <c r="Q233" s="55" t="n">
        <f aca="false">IF(J233="","",MIN(1,J233+1.96*O233/100))</f>
        <v>0.744793937957526</v>
      </c>
      <c r="R233" s="32" t="str">
        <f aca="false">IF(L233="","",IF(ABS(L233)&lt;=O233,"Yes","No"))</f>
        <v>No</v>
      </c>
      <c r="S233" s="32" t="str">
        <f aca="false">IF(L233="","",IF(ABS(L233)&lt;=1.96*O233,"Yes","No"))</f>
        <v>Yes</v>
      </c>
      <c r="T233" s="54" t="n">
        <f aca="false">IF(D233="","",ROUND(SQRT(((D233+G233)*O233/100)^2+(J233*(D233+G233)*0.08345)^2),0))</f>
        <v>88</v>
      </c>
      <c r="U233" s="32"/>
    </row>
    <row r="234" customFormat="false" ht="15" hidden="false" customHeight="false" outlineLevel="0" collapsed="false">
      <c r="A234" s="32" t="s">
        <v>386</v>
      </c>
      <c r="B234" s="32" t="s">
        <v>261</v>
      </c>
      <c r="C234" s="32" t="s">
        <v>407</v>
      </c>
      <c r="D234" s="54" t="n">
        <v>330</v>
      </c>
      <c r="E234" s="54" t="n">
        <v>316</v>
      </c>
      <c r="F234" s="65" t="n">
        <f aca="false">IF(E234="","",D234-E234)</f>
        <v>14</v>
      </c>
      <c r="G234" s="54" t="n">
        <v>72</v>
      </c>
      <c r="H234" s="54" t="n">
        <v>72</v>
      </c>
      <c r="I234" s="65" t="n">
        <f aca="false">IF(H234="","",G234-H234)</f>
        <v>0</v>
      </c>
      <c r="J234" s="55" t="n">
        <f aca="false">IF(OR(D234="",D234+G234=0),"",D234/(D234+G234))</f>
        <v>0.82089552238806</v>
      </c>
      <c r="K234" s="55" t="n">
        <f aca="false">IF(E234="","",E234/(E234+H234))</f>
        <v>0.814432989690722</v>
      </c>
      <c r="L234" s="66" t="n">
        <f aca="false">IF(OR(K234="",J234=""),"",(J234-K234)*100)</f>
        <v>0.64625326973381</v>
      </c>
      <c r="M234" s="36" t="n">
        <v>4.76466928215883</v>
      </c>
      <c r="N234" s="36" t="n">
        <v>0.962884720344034</v>
      </c>
      <c r="O234" s="36" t="n">
        <f aca="false">SQRT(M234^2+N234^2)</f>
        <v>4.86098964749155</v>
      </c>
      <c r="P234" s="55" t="n">
        <f aca="false">IF(J234="","",MAX(0,J234-1.96*O234/100))</f>
        <v>0.725620125297225</v>
      </c>
      <c r="Q234" s="55" t="n">
        <f aca="false">IF(J234="","",MIN(1,J234+1.96*O234/100))</f>
        <v>0.916170919478894</v>
      </c>
      <c r="R234" s="32" t="str">
        <f aca="false">IF(L234="","",IF(ABS(L234)&lt;=O234,"Yes","No"))</f>
        <v>Yes</v>
      </c>
      <c r="S234" s="32" t="str">
        <f aca="false">IF(L234="","",IF(ABS(L234)&lt;=1.96*O234,"Yes","No"))</f>
        <v>Yes</v>
      </c>
      <c r="T234" s="54" t="n">
        <f aca="false">IF(D234="","",ROUND(SQRT(((D234+G234)*O234/100)^2+(J234*(D234+G234)*0.15591)^2),0))</f>
        <v>55</v>
      </c>
      <c r="U234" s="32"/>
    </row>
    <row r="235" customFormat="false" ht="15" hidden="false" customHeight="false" outlineLevel="0" collapsed="false">
      <c r="A235" s="32" t="s">
        <v>386</v>
      </c>
      <c r="B235" s="32" t="s">
        <v>261</v>
      </c>
      <c r="C235" s="32" t="s">
        <v>408</v>
      </c>
      <c r="D235" s="54" t="n">
        <v>504</v>
      </c>
      <c r="E235" s="54" t="n">
        <v>503</v>
      </c>
      <c r="F235" s="65" t="n">
        <f aca="false">IF(E235="","",D235-E235)</f>
        <v>1</v>
      </c>
      <c r="G235" s="54" t="n">
        <v>131</v>
      </c>
      <c r="H235" s="54" t="n">
        <v>158</v>
      </c>
      <c r="I235" s="65" t="n">
        <f aca="false">IF(H235="","",G235-H235)</f>
        <v>-27</v>
      </c>
      <c r="J235" s="55" t="n">
        <f aca="false">IF(OR(D235="",D235+G235=0),"",D235/(D235+G235))</f>
        <v>0.793700787401575</v>
      </c>
      <c r="K235" s="55" t="n">
        <f aca="false">IF(E235="","",E235/(E235+H235))</f>
        <v>0.760968229954614</v>
      </c>
      <c r="L235" s="66" t="n">
        <f aca="false">IF(OR(K235="",J235=""),"",(J235-K235)*100)</f>
        <v>3.27325574469606</v>
      </c>
      <c r="M235" s="36" t="n">
        <v>4.76466928215883</v>
      </c>
      <c r="N235" s="36" t="n">
        <v>0.962884720344034</v>
      </c>
      <c r="O235" s="36" t="n">
        <f aca="false">SQRT(M235^2+N235^2)</f>
        <v>4.86098964749155</v>
      </c>
      <c r="P235" s="55" t="n">
        <f aca="false">IF(J235="","",MAX(0,J235-1.96*O235/100))</f>
        <v>0.698425390310741</v>
      </c>
      <c r="Q235" s="55" t="n">
        <f aca="false">IF(J235="","",MIN(1,J235+1.96*O235/100))</f>
        <v>0.888976184492409</v>
      </c>
      <c r="R235" s="32" t="str">
        <f aca="false">IF(L235="","",IF(ABS(L235)&lt;=O235,"Yes","No"))</f>
        <v>Yes</v>
      </c>
      <c r="S235" s="32" t="str">
        <f aca="false">IF(L235="","",IF(ABS(L235)&lt;=1.96*O235,"Yes","No"))</f>
        <v>Yes</v>
      </c>
      <c r="T235" s="54" t="n">
        <f aca="false">IF(D235="","",ROUND(SQRT(((D235+G235)*O235/100)^2+(J235*(D235+G235)*0.15591)^2),0))</f>
        <v>84</v>
      </c>
      <c r="U235" s="32"/>
    </row>
    <row r="236" customFormat="false" ht="15" hidden="false" customHeight="false" outlineLevel="0" collapsed="false">
      <c r="A236" s="32" t="s">
        <v>386</v>
      </c>
      <c r="B236" s="32" t="s">
        <v>261</v>
      </c>
      <c r="C236" s="32" t="s">
        <v>409</v>
      </c>
      <c r="D236" s="54" t="n">
        <v>467</v>
      </c>
      <c r="E236" s="54" t="n">
        <v>511</v>
      </c>
      <c r="F236" s="65" t="n">
        <f aca="false">IF(E236="","",D236-E236)</f>
        <v>-44</v>
      </c>
      <c r="G236" s="54" t="n">
        <v>136</v>
      </c>
      <c r="H236" s="54" t="n">
        <v>155</v>
      </c>
      <c r="I236" s="65" t="n">
        <f aca="false">IF(H236="","",G236-H236)</f>
        <v>-19</v>
      </c>
      <c r="J236" s="55" t="n">
        <f aca="false">IF(OR(D236="",D236+G236=0),"",D236/(D236+G236))</f>
        <v>0.774461028192372</v>
      </c>
      <c r="K236" s="55" t="n">
        <f aca="false">IF(E236="","",E236/(E236+H236))</f>
        <v>0.767267267267267</v>
      </c>
      <c r="L236" s="66" t="n">
        <f aca="false">IF(OR(K236="",J236=""),"",(J236-K236)*100)</f>
        <v>0.719376092510426</v>
      </c>
      <c r="M236" s="36" t="n">
        <v>4.76466928215883</v>
      </c>
      <c r="N236" s="36" t="n">
        <v>0.962884720344034</v>
      </c>
      <c r="O236" s="36" t="n">
        <f aca="false">SQRT(M236^2+N236^2)</f>
        <v>4.86098964749155</v>
      </c>
      <c r="P236" s="55" t="n">
        <f aca="false">IF(J236="","",MAX(0,J236-1.96*O236/100))</f>
        <v>0.679185631101537</v>
      </c>
      <c r="Q236" s="55" t="n">
        <f aca="false">IF(J236="","",MIN(1,J236+1.96*O236/100))</f>
        <v>0.869736425283206</v>
      </c>
      <c r="R236" s="32" t="str">
        <f aca="false">IF(L236="","",IF(ABS(L236)&lt;=O236,"Yes","No"))</f>
        <v>Yes</v>
      </c>
      <c r="S236" s="32" t="str">
        <f aca="false">IF(L236="","",IF(ABS(L236)&lt;=1.96*O236,"Yes","No"))</f>
        <v>Yes</v>
      </c>
      <c r="T236" s="54" t="n">
        <f aca="false">IF(D236="","",ROUND(SQRT(((D236+G236)*O236/100)^2+(J236*(D236+G236)*0.15591)^2),0))</f>
        <v>78</v>
      </c>
      <c r="U236" s="32"/>
    </row>
    <row r="237" customFormat="false" ht="15" hidden="false" customHeight="false" outlineLevel="0" collapsed="false">
      <c r="A237" s="32" t="s">
        <v>386</v>
      </c>
      <c r="B237" s="32" t="s">
        <v>261</v>
      </c>
      <c r="C237" s="32" t="s">
        <v>410</v>
      </c>
      <c r="D237" s="54" t="n">
        <v>530</v>
      </c>
      <c r="E237" s="54" t="n">
        <v>606</v>
      </c>
      <c r="F237" s="65" t="n">
        <f aca="false">IF(E237="","",D237-E237)</f>
        <v>-76</v>
      </c>
      <c r="G237" s="54" t="n">
        <v>149</v>
      </c>
      <c r="H237" s="54" t="n">
        <v>162</v>
      </c>
      <c r="I237" s="65" t="n">
        <f aca="false">IF(H237="","",G237-H237)</f>
        <v>-13</v>
      </c>
      <c r="J237" s="55" t="n">
        <f aca="false">IF(OR(D237="",D237+G237=0),"",D237/(D237+G237))</f>
        <v>0.780559646539028</v>
      </c>
      <c r="K237" s="55" t="n">
        <f aca="false">IF(E237="","",E237/(E237+H237))</f>
        <v>0.7890625</v>
      </c>
      <c r="L237" s="66" t="n">
        <f aca="false">IF(OR(K237="",J237=""),"",(J237-K237)*100)</f>
        <v>-0.850285346097202</v>
      </c>
      <c r="M237" s="36" t="n">
        <v>4.76466928215883</v>
      </c>
      <c r="N237" s="36" t="n">
        <v>0.962884720344034</v>
      </c>
      <c r="O237" s="36" t="n">
        <f aca="false">SQRT(M237^2+N237^2)</f>
        <v>4.86098964749155</v>
      </c>
      <c r="P237" s="55" t="n">
        <f aca="false">IF(J237="","",MAX(0,J237-1.96*O237/100))</f>
        <v>0.685284249448194</v>
      </c>
      <c r="Q237" s="55" t="n">
        <f aca="false">IF(J237="","",MIN(1,J237+1.96*O237/100))</f>
        <v>0.875835043629862</v>
      </c>
      <c r="R237" s="32" t="str">
        <f aca="false">IF(L237="","",IF(ABS(L237)&lt;=O237,"Yes","No"))</f>
        <v>Yes</v>
      </c>
      <c r="S237" s="32" t="str">
        <f aca="false">IF(L237="","",IF(ABS(L237)&lt;=1.96*O237,"Yes","No"))</f>
        <v>Yes</v>
      </c>
      <c r="T237" s="54" t="n">
        <f aca="false">IF(D237="","",ROUND(SQRT(((D237+G237)*O237/100)^2+(J237*(D237+G237)*0.15591)^2),0))</f>
        <v>89</v>
      </c>
      <c r="U237" s="32"/>
    </row>
    <row r="238" customFormat="false" ht="15" hidden="false" customHeight="false" outlineLevel="0" collapsed="false">
      <c r="A238" s="32" t="s">
        <v>386</v>
      </c>
      <c r="B238" s="32" t="s">
        <v>261</v>
      </c>
      <c r="C238" s="32" t="s">
        <v>411</v>
      </c>
      <c r="D238" s="54" t="n">
        <v>1094</v>
      </c>
      <c r="E238" s="54" t="n">
        <v>759</v>
      </c>
      <c r="F238" s="65" t="n">
        <f aca="false">IF(E238="","",D238-E238)</f>
        <v>335</v>
      </c>
      <c r="G238" s="54" t="n">
        <v>380</v>
      </c>
      <c r="H238" s="54" t="n">
        <v>158</v>
      </c>
      <c r="I238" s="65" t="n">
        <f aca="false">IF(H238="","",G238-H238)</f>
        <v>222</v>
      </c>
      <c r="J238" s="55" t="n">
        <f aca="false">IF(OR(D238="",D238+G238=0),"",D238/(D238+G238))</f>
        <v>0.742198100407056</v>
      </c>
      <c r="K238" s="55" t="n">
        <f aca="false">IF(E238="","",E238/(E238+H238))</f>
        <v>0.827699018538713</v>
      </c>
      <c r="L238" s="66" t="n">
        <f aca="false">IF(OR(K238="",J238=""),"",(J238-K238)*100)</f>
        <v>-8.55009181316576</v>
      </c>
      <c r="M238" s="36" t="n">
        <v>3.63966651833549</v>
      </c>
      <c r="N238" s="36" t="n">
        <v>0.962884720344034</v>
      </c>
      <c r="O238" s="36" t="n">
        <f aca="false">SQRT(M238^2+N238^2)</f>
        <v>3.76487972575013</v>
      </c>
      <c r="P238" s="55" t="n">
        <f aca="false">IF(J238="","",MAX(0,J238-1.96*O238/100))</f>
        <v>0.668406457782353</v>
      </c>
      <c r="Q238" s="55" t="n">
        <f aca="false">IF(J238="","",MIN(1,J238+1.96*O238/100))</f>
        <v>0.815989743031758</v>
      </c>
      <c r="R238" s="32" t="str">
        <f aca="false">IF(L238="","",IF(ABS(L238)&lt;=O238,"Yes","No"))</f>
        <v>No</v>
      </c>
      <c r="S238" s="32" t="str">
        <f aca="false">IF(L238="","",IF(ABS(L238)&lt;=1.96*O238,"Yes","No"))</f>
        <v>No</v>
      </c>
      <c r="T238" s="54" t="n">
        <f aca="false">IF(D238="","",ROUND(SQRT(((D238+G238)*O238/100)^2+(J238*(D238+G238)*0.08345)^2),0))</f>
        <v>107</v>
      </c>
      <c r="U238" s="32"/>
    </row>
    <row r="239" customFormat="false" ht="15" hidden="false" customHeight="false" outlineLevel="0" collapsed="false">
      <c r="A239" s="32" t="s">
        <v>386</v>
      </c>
      <c r="B239" s="32" t="s">
        <v>261</v>
      </c>
      <c r="C239" s="32" t="s">
        <v>412</v>
      </c>
      <c r="D239" s="54" t="n">
        <v>635</v>
      </c>
      <c r="E239" s="54" t="n">
        <v>656</v>
      </c>
      <c r="F239" s="65" t="n">
        <f aca="false">IF(E239="","",D239-E239)</f>
        <v>-21</v>
      </c>
      <c r="G239" s="54" t="n">
        <v>157</v>
      </c>
      <c r="H239" s="54" t="n">
        <v>191</v>
      </c>
      <c r="I239" s="65" t="n">
        <f aca="false">IF(H239="","",G239-H239)</f>
        <v>-34</v>
      </c>
      <c r="J239" s="55" t="n">
        <f aca="false">IF(OR(D239="",D239+G239=0),"",D239/(D239+G239))</f>
        <v>0.801767676767677</v>
      </c>
      <c r="K239" s="55" t="n">
        <f aca="false">IF(E239="","",E239/(E239+H239))</f>
        <v>0.774498229043684</v>
      </c>
      <c r="L239" s="66" t="n">
        <f aca="false">IF(OR(K239="",J239=""),"",(J239-K239)*100)</f>
        <v>2.72694477239932</v>
      </c>
      <c r="M239" s="36" t="n">
        <v>3.72126353225682</v>
      </c>
      <c r="N239" s="36" t="n">
        <v>0.962884720344034</v>
      </c>
      <c r="O239" s="36" t="n">
        <f aca="false">SQRT(M239^2+N239^2)</f>
        <v>3.84381961870956</v>
      </c>
      <c r="P239" s="55" t="n">
        <f aca="false">IF(J239="","",MAX(0,J239-1.96*O239/100))</f>
        <v>0.726428812240969</v>
      </c>
      <c r="Q239" s="55" t="n">
        <f aca="false">IF(J239="","",MIN(1,J239+1.96*O239/100))</f>
        <v>0.877106541294384</v>
      </c>
      <c r="R239" s="32" t="str">
        <f aca="false">IF(L239="","",IF(ABS(L239)&lt;=O239,"Yes","No"))</f>
        <v>Yes</v>
      </c>
      <c r="S239" s="32" t="str">
        <f aca="false">IF(L239="","",IF(ABS(L239)&lt;=1.96*O239,"Yes","No"))</f>
        <v>Yes</v>
      </c>
      <c r="T239" s="54" t="n">
        <f aca="false">IF(D239="","",ROUND(SQRT(((D239+G239)*O239/100)^2+(J239*(D239+G239)*0.09175)^2),0))</f>
        <v>66</v>
      </c>
      <c r="U239" s="32"/>
    </row>
    <row r="240" customFormat="false" ht="15" hidden="false" customHeight="false" outlineLevel="0" collapsed="false">
      <c r="A240" s="32" t="s">
        <v>386</v>
      </c>
      <c r="B240" s="32" t="s">
        <v>261</v>
      </c>
      <c r="C240" s="32" t="s">
        <v>413</v>
      </c>
      <c r="D240" s="54" t="n">
        <v>738</v>
      </c>
      <c r="E240" s="54" t="n">
        <v>717</v>
      </c>
      <c r="F240" s="65" t="n">
        <f aca="false">IF(E240="","",D240-E240)</f>
        <v>21</v>
      </c>
      <c r="G240" s="54" t="n">
        <v>200</v>
      </c>
      <c r="H240" s="54" t="n">
        <v>241</v>
      </c>
      <c r="I240" s="65" t="n">
        <f aca="false">IF(H240="","",G240-H240)</f>
        <v>-41</v>
      </c>
      <c r="J240" s="55" t="n">
        <f aca="false">IF(OR(D240="",D240+G240=0),"",D240/(D240+G240))</f>
        <v>0.786780383795309</v>
      </c>
      <c r="K240" s="55" t="n">
        <f aca="false">IF(E240="","",E240/(E240+H240))</f>
        <v>0.748434237995825</v>
      </c>
      <c r="L240" s="66" t="n">
        <f aca="false">IF(OR(K240="",J240=""),"",(J240-K240)*100)</f>
        <v>3.83461457994845</v>
      </c>
      <c r="M240" s="36" t="n">
        <v>3.72126353225682</v>
      </c>
      <c r="N240" s="36" t="n">
        <v>0.962884720344034</v>
      </c>
      <c r="O240" s="36" t="n">
        <f aca="false">SQRT(M240^2+N240^2)</f>
        <v>3.84381961870956</v>
      </c>
      <c r="P240" s="55" t="n">
        <f aca="false">IF(J240="","",MAX(0,J240-1.96*O240/100))</f>
        <v>0.711441519268602</v>
      </c>
      <c r="Q240" s="55" t="n">
        <f aca="false">IF(J240="","",MIN(1,J240+1.96*O240/100))</f>
        <v>0.862119248322017</v>
      </c>
      <c r="R240" s="32" t="str">
        <f aca="false">IF(L240="","",IF(ABS(L240)&lt;=O240,"Yes","No"))</f>
        <v>Yes</v>
      </c>
      <c r="S240" s="32" t="str">
        <f aca="false">IF(L240="","",IF(ABS(L240)&lt;=1.96*O240,"Yes","No"))</f>
        <v>Yes</v>
      </c>
      <c r="T240" s="54" t="n">
        <f aca="false">IF(D240="","",ROUND(SQRT(((D240+G240)*O240/100)^2+(J240*(D240+G240)*0.09175)^2),0))</f>
        <v>77</v>
      </c>
      <c r="U240" s="32"/>
    </row>
    <row r="241" customFormat="false" ht="15" hidden="false" customHeight="false" outlineLevel="0" collapsed="false">
      <c r="A241" s="32" t="s">
        <v>386</v>
      </c>
      <c r="B241" s="32" t="s">
        <v>261</v>
      </c>
      <c r="C241" s="32" t="s">
        <v>414</v>
      </c>
      <c r="D241" s="54" t="n">
        <v>485</v>
      </c>
      <c r="E241" s="54" t="n">
        <v>455</v>
      </c>
      <c r="F241" s="65" t="n">
        <f aca="false">IF(E241="","",D241-E241)</f>
        <v>30</v>
      </c>
      <c r="G241" s="54" t="n">
        <v>184</v>
      </c>
      <c r="H241" s="54" t="n">
        <v>177</v>
      </c>
      <c r="I241" s="65" t="n">
        <f aca="false">IF(H241="","",G241-H241)</f>
        <v>7</v>
      </c>
      <c r="J241" s="55" t="n">
        <f aca="false">IF(OR(D241="",D241+G241=0),"",D241/(D241+G241))</f>
        <v>0.724962630792227</v>
      </c>
      <c r="K241" s="55" t="n">
        <f aca="false">IF(E241="","",E241/(E241+H241))</f>
        <v>0.719936708860759</v>
      </c>
      <c r="L241" s="66" t="n">
        <f aca="false">IF(OR(K241="",J241=""),"",(J241-K241)*100)</f>
        <v>0.502592193146778</v>
      </c>
      <c r="M241" s="36" t="n">
        <v>4.76466928215883</v>
      </c>
      <c r="N241" s="36" t="n">
        <v>0.962884720344034</v>
      </c>
      <c r="O241" s="36" t="n">
        <f aca="false">SQRT(M241^2+N241^2)</f>
        <v>4.86098964749155</v>
      </c>
      <c r="P241" s="55" t="n">
        <f aca="false">IF(J241="","",MAX(0,J241-1.96*O241/100))</f>
        <v>0.629687233701393</v>
      </c>
      <c r="Q241" s="55" t="n">
        <f aca="false">IF(J241="","",MIN(1,J241+1.96*O241/100))</f>
        <v>0.820238027883062</v>
      </c>
      <c r="R241" s="32" t="str">
        <f aca="false">IF(L241="","",IF(ABS(L241)&lt;=O241,"Yes","No"))</f>
        <v>Yes</v>
      </c>
      <c r="S241" s="32" t="str">
        <f aca="false">IF(L241="","",IF(ABS(L241)&lt;=1.96*O241,"Yes","No"))</f>
        <v>Yes</v>
      </c>
      <c r="T241" s="54" t="n">
        <f aca="false">IF(D241="","",ROUND(SQRT(((D241+G241)*O241/100)^2+(J241*(D241+G241)*0.15591)^2),0))</f>
        <v>82</v>
      </c>
      <c r="U241" s="32"/>
    </row>
    <row r="242" customFormat="false" ht="15" hidden="false" customHeight="false" outlineLevel="0" collapsed="false">
      <c r="A242" s="32" t="s">
        <v>386</v>
      </c>
      <c r="B242" s="32" t="s">
        <v>261</v>
      </c>
      <c r="C242" s="32" t="s">
        <v>415</v>
      </c>
      <c r="D242" s="54" t="n">
        <v>781</v>
      </c>
      <c r="E242" s="54" t="n">
        <v>762</v>
      </c>
      <c r="F242" s="65" t="n">
        <f aca="false">IF(E242="","",D242-E242)</f>
        <v>19</v>
      </c>
      <c r="G242" s="54" t="n">
        <v>265</v>
      </c>
      <c r="H242" s="54" t="n">
        <v>295</v>
      </c>
      <c r="I242" s="65" t="n">
        <f aca="false">IF(H242="","",G242-H242)</f>
        <v>-30</v>
      </c>
      <c r="J242" s="55" t="n">
        <f aca="false">IF(OR(D242="",D242+G242=0),"",D242/(D242+G242))</f>
        <v>0.746653919694073</v>
      </c>
      <c r="K242" s="55" t="n">
        <f aca="false">IF(E242="","",E242/(E242+H242))</f>
        <v>0.720908230842006</v>
      </c>
      <c r="L242" s="66" t="n">
        <f aca="false">IF(OR(K242="",J242=""),"",(J242-K242)*100)</f>
        <v>2.5745688852067</v>
      </c>
      <c r="M242" s="36" t="n">
        <v>3.72126353225682</v>
      </c>
      <c r="N242" s="36" t="n">
        <v>0.962884720344034</v>
      </c>
      <c r="O242" s="36" t="n">
        <f aca="false">SQRT(M242^2+N242^2)</f>
        <v>3.84381961870956</v>
      </c>
      <c r="P242" s="55" t="n">
        <f aca="false">IF(J242="","",MAX(0,J242-1.96*O242/100))</f>
        <v>0.671315055167365</v>
      </c>
      <c r="Q242" s="55" t="n">
        <f aca="false">IF(J242="","",MIN(1,J242+1.96*O242/100))</f>
        <v>0.82199278422078</v>
      </c>
      <c r="R242" s="32" t="str">
        <f aca="false">IF(L242="","",IF(ABS(L242)&lt;=O242,"Yes","No"))</f>
        <v>Yes</v>
      </c>
      <c r="S242" s="32" t="str">
        <f aca="false">IF(L242="","",IF(ABS(L242)&lt;=1.96*O242,"Yes","No"))</f>
        <v>Yes</v>
      </c>
      <c r="T242" s="54" t="n">
        <f aca="false">IF(D242="","",ROUND(SQRT(((D242+G242)*O242/100)^2+(J242*(D242+G242)*0.09175)^2),0))</f>
        <v>82</v>
      </c>
      <c r="U242" s="32"/>
    </row>
    <row r="243" customFormat="false" ht="15" hidden="false" customHeight="false" outlineLevel="0" collapsed="false">
      <c r="A243" s="32" t="s">
        <v>386</v>
      </c>
      <c r="B243" s="32" t="s">
        <v>261</v>
      </c>
      <c r="C243" s="32" t="s">
        <v>416</v>
      </c>
      <c r="D243" s="54" t="n">
        <v>730</v>
      </c>
      <c r="E243" s="54" t="n">
        <v>674</v>
      </c>
      <c r="F243" s="65" t="n">
        <f aca="false">IF(E243="","",D243-E243)</f>
        <v>56</v>
      </c>
      <c r="G243" s="54" t="n">
        <v>261</v>
      </c>
      <c r="H243" s="54" t="n">
        <v>289</v>
      </c>
      <c r="I243" s="65" t="n">
        <f aca="false">IF(H243="","",G243-H243)</f>
        <v>-28</v>
      </c>
      <c r="J243" s="55" t="n">
        <f aca="false">IF(OR(D243="",D243+G243=0),"",D243/(D243+G243))</f>
        <v>0.736629667003027</v>
      </c>
      <c r="K243" s="55" t="n">
        <f aca="false">IF(E243="","",E243/(E243+H243))</f>
        <v>0.699896157840083</v>
      </c>
      <c r="L243" s="66" t="n">
        <f aca="false">IF(OR(K243="",J243=""),"",(J243-K243)*100)</f>
        <v>3.67335091629442</v>
      </c>
      <c r="M243" s="36" t="n">
        <v>3.72126353225682</v>
      </c>
      <c r="N243" s="36" t="n">
        <v>0.962884720344034</v>
      </c>
      <c r="O243" s="36" t="n">
        <f aca="false">SQRT(M243^2+N243^2)</f>
        <v>3.84381961870956</v>
      </c>
      <c r="P243" s="55" t="n">
        <f aca="false">IF(J243="","",MAX(0,J243-1.96*O243/100))</f>
        <v>0.66129080247632</v>
      </c>
      <c r="Q243" s="55" t="n">
        <f aca="false">IF(J243="","",MIN(1,J243+1.96*O243/100))</f>
        <v>0.811968531529735</v>
      </c>
      <c r="R243" s="32" t="str">
        <f aca="false">IF(L243="","",IF(ABS(L243)&lt;=O243,"Yes","No"))</f>
        <v>Yes</v>
      </c>
      <c r="S243" s="32" t="str">
        <f aca="false">IF(L243="","",IF(ABS(L243)&lt;=1.96*O243,"Yes","No"))</f>
        <v>Yes</v>
      </c>
      <c r="T243" s="54" t="n">
        <f aca="false">IF(D243="","",ROUND(SQRT(((D243+G243)*O243/100)^2+(J243*(D243+G243)*0.09175)^2),0))</f>
        <v>77</v>
      </c>
      <c r="U243" s="32"/>
    </row>
    <row r="244" customFormat="false" ht="15" hidden="false" customHeight="false" outlineLevel="0" collapsed="false">
      <c r="A244" s="32" t="s">
        <v>386</v>
      </c>
      <c r="B244" s="32" t="s">
        <v>261</v>
      </c>
      <c r="C244" s="32" t="s">
        <v>417</v>
      </c>
      <c r="D244" s="54" t="n">
        <v>759</v>
      </c>
      <c r="E244" s="54" t="n">
        <v>687</v>
      </c>
      <c r="F244" s="65" t="n">
        <f aca="false">IF(E244="","",D244-E244)</f>
        <v>72</v>
      </c>
      <c r="G244" s="54" t="n">
        <v>320</v>
      </c>
      <c r="H244" s="54" t="n">
        <v>362</v>
      </c>
      <c r="I244" s="65" t="n">
        <f aca="false">IF(H244="","",G244-H244)</f>
        <v>-42</v>
      </c>
      <c r="J244" s="55" t="n">
        <f aca="false">IF(OR(D244="",D244+G244=0),"",D244/(D244+G244))</f>
        <v>0.703429101019462</v>
      </c>
      <c r="K244" s="55" t="n">
        <f aca="false">IF(E244="","",E244/(E244+H244))</f>
        <v>0.654909437559581</v>
      </c>
      <c r="L244" s="66" t="n">
        <f aca="false">IF(OR(K244="",J244=""),"",(J244-K244)*100)</f>
        <v>4.85196634598819</v>
      </c>
      <c r="M244" s="36" t="n">
        <v>3.72126353225682</v>
      </c>
      <c r="N244" s="36" t="n">
        <v>0.962884720344034</v>
      </c>
      <c r="O244" s="36" t="n">
        <f aca="false">SQRT(M244^2+N244^2)</f>
        <v>3.84381961870956</v>
      </c>
      <c r="P244" s="55" t="n">
        <f aca="false">IF(J244="","",MAX(0,J244-1.96*O244/100))</f>
        <v>0.628090236492755</v>
      </c>
      <c r="Q244" s="55" t="n">
        <f aca="false">IF(J244="","",MIN(1,J244+1.96*O244/100))</f>
        <v>0.77876796554617</v>
      </c>
      <c r="R244" s="32" t="str">
        <f aca="false">IF(L244="","",IF(ABS(L244)&lt;=O244,"Yes","No"))</f>
        <v>No</v>
      </c>
      <c r="S244" s="32" t="str">
        <f aca="false">IF(L244="","",IF(ABS(L244)&lt;=1.96*O244,"Yes","No"))</f>
        <v>Yes</v>
      </c>
      <c r="T244" s="54" t="n">
        <f aca="false">IF(D244="","",ROUND(SQRT(((D244+G244)*O244/100)^2+(J244*(D244+G244)*0.09175)^2),0))</f>
        <v>81</v>
      </c>
      <c r="U244" s="32"/>
    </row>
    <row r="245" customFormat="false" ht="15" hidden="false" customHeight="false" outlineLevel="0" collapsed="false">
      <c r="A245" s="32" t="s">
        <v>386</v>
      </c>
      <c r="B245" s="32" t="s">
        <v>261</v>
      </c>
      <c r="C245" s="32" t="s">
        <v>418</v>
      </c>
      <c r="D245" s="54" t="n">
        <v>354</v>
      </c>
      <c r="E245" s="54"/>
      <c r="F245" s="65" t="str">
        <f aca="false">IF(E245="","",D245-E245)</f>
        <v/>
      </c>
      <c r="G245" s="54" t="n">
        <v>144</v>
      </c>
      <c r="H245" s="54"/>
      <c r="I245" s="65" t="str">
        <f aca="false">IF(H245="","",G245-H245)</f>
        <v/>
      </c>
      <c r="J245" s="55" t="n">
        <f aca="false">IF(OR(D245="",D245+G245=0),"",D245/(D245+G245))</f>
        <v>0.710843373493976</v>
      </c>
      <c r="K245" s="55" t="str">
        <f aca="false">IF(E245="","",E245/(E245+H245))</f>
        <v/>
      </c>
      <c r="L245" s="66" t="str">
        <f aca="false">IF(OR(K245="",J245=""),"",(J245-K245)*100)</f>
        <v/>
      </c>
      <c r="M245" s="36" t="n">
        <v>4.76466928215883</v>
      </c>
      <c r="N245" s="36" t="n">
        <v>0.962884720344034</v>
      </c>
      <c r="O245" s="36" t="n">
        <f aca="false">SQRT(M245^2+N245^2)</f>
        <v>4.86098964749155</v>
      </c>
      <c r="P245" s="55" t="n">
        <f aca="false">IF(J245="","",MAX(0,J245-1.96*O245/100))</f>
        <v>0.615567976403142</v>
      </c>
      <c r="Q245" s="55" t="n">
        <f aca="false">IF(J245="","",MIN(1,J245+1.96*O245/100))</f>
        <v>0.80611877058481</v>
      </c>
      <c r="R245" s="32" t="str">
        <f aca="false">IF(L245="","",IF(ABS(L245)&lt;=O245,"Yes","No"))</f>
        <v/>
      </c>
      <c r="S245" s="32" t="str">
        <f aca="false">IF(L245="","",IF(ABS(L245)&lt;=1.96*O245,"Yes","No"))</f>
        <v/>
      </c>
      <c r="T245" s="54" t="n">
        <f aca="false">IF(D245="","",ROUND(SQRT(((D245+G245)*O245/100)^2+(J245*(D245+G245)*0.15591)^2),0))</f>
        <v>60</v>
      </c>
      <c r="U245" s="32" t="s">
        <v>748</v>
      </c>
    </row>
    <row r="246" customFormat="false" ht="15" hidden="false" customHeight="false" outlineLevel="0" collapsed="false">
      <c r="A246" s="32" t="s">
        <v>386</v>
      </c>
      <c r="B246" s="32" t="s">
        <v>419</v>
      </c>
      <c r="C246" s="32" t="s">
        <v>420</v>
      </c>
      <c r="D246" s="54" t="n">
        <v>472</v>
      </c>
      <c r="E246" s="54" t="n">
        <v>447</v>
      </c>
      <c r="F246" s="65" t="n">
        <f aca="false">IF(E246="","",D246-E246)</f>
        <v>25</v>
      </c>
      <c r="G246" s="54" t="n">
        <v>430</v>
      </c>
      <c r="H246" s="54" t="n">
        <v>433</v>
      </c>
      <c r="I246" s="65" t="n">
        <f aca="false">IF(H246="","",G246-H246)</f>
        <v>-3</v>
      </c>
      <c r="J246" s="55" t="n">
        <f aca="false">IF(OR(D246="",D246+G246=0),"",D246/(D246+G246))</f>
        <v>0.523281596452328</v>
      </c>
      <c r="K246" s="55" t="n">
        <f aca="false">IF(E246="","",E246/(E246+H246))</f>
        <v>0.507954545454545</v>
      </c>
      <c r="L246" s="66" t="n">
        <f aca="false">IF(OR(K246="",J246=""),"",(J246-K246)*100)</f>
        <v>1.53270509977828</v>
      </c>
      <c r="M246" s="36" t="n">
        <v>3.72126353225682</v>
      </c>
      <c r="N246" s="36" t="n">
        <v>0.962884720344034</v>
      </c>
      <c r="O246" s="36" t="n">
        <f aca="false">SQRT(M246^2+N246^2)</f>
        <v>3.84381961870956</v>
      </c>
      <c r="P246" s="55" t="n">
        <f aca="false">IF(J246="","",MAX(0,J246-1.96*O246/100))</f>
        <v>0.447942731925621</v>
      </c>
      <c r="Q246" s="55" t="n">
        <f aca="false">IF(J246="","",MIN(1,J246+1.96*O246/100))</f>
        <v>0.598620460979036</v>
      </c>
      <c r="R246" s="32" t="str">
        <f aca="false">IF(L246="","",IF(ABS(L246)&lt;=O246,"Yes","No"))</f>
        <v>Yes</v>
      </c>
      <c r="S246" s="32" t="str">
        <f aca="false">IF(L246="","",IF(ABS(L246)&lt;=1.96*O246,"Yes","No"))</f>
        <v>Yes</v>
      </c>
      <c r="T246" s="54" t="n">
        <f aca="false">IF(D246="","",ROUND(SQRT(((D246+G246)*O246/100)^2+(J246*(D246+G246)*0.09175)^2),0))</f>
        <v>55</v>
      </c>
      <c r="U246" s="32"/>
    </row>
    <row r="247" customFormat="false" ht="15" hidden="false" customHeight="false" outlineLevel="0" collapsed="false">
      <c r="A247" s="32" t="s">
        <v>386</v>
      </c>
      <c r="B247" s="32" t="s">
        <v>419</v>
      </c>
      <c r="C247" s="32" t="s">
        <v>421</v>
      </c>
      <c r="D247" s="54" t="n">
        <v>549</v>
      </c>
      <c r="E247" s="54" t="n">
        <v>551</v>
      </c>
      <c r="F247" s="65" t="n">
        <f aca="false">IF(E247="","",D247-E247)</f>
        <v>-2</v>
      </c>
      <c r="G247" s="54" t="n">
        <v>500</v>
      </c>
      <c r="H247" s="54" t="n">
        <v>533</v>
      </c>
      <c r="I247" s="65" t="n">
        <f aca="false">IF(H247="","",G247-H247)</f>
        <v>-33</v>
      </c>
      <c r="J247" s="55" t="n">
        <f aca="false">IF(OR(D247="",D247+G247=0),"",D247/(D247+G247))</f>
        <v>0.523355576739752</v>
      </c>
      <c r="K247" s="55" t="n">
        <f aca="false">IF(E247="","",E247/(E247+H247))</f>
        <v>0.50830258302583</v>
      </c>
      <c r="L247" s="66" t="n">
        <f aca="false">IF(OR(K247="",J247=""),"",(J247-K247)*100)</f>
        <v>1.50529937139219</v>
      </c>
      <c r="M247" s="36" t="n">
        <v>3.72126353225682</v>
      </c>
      <c r="N247" s="36" t="n">
        <v>0.962884720344034</v>
      </c>
      <c r="O247" s="36" t="n">
        <f aca="false">SQRT(M247^2+N247^2)</f>
        <v>3.84381961870956</v>
      </c>
      <c r="P247" s="55" t="n">
        <f aca="false">IF(J247="","",MAX(0,J247-1.96*O247/100))</f>
        <v>0.448016712213045</v>
      </c>
      <c r="Q247" s="55" t="n">
        <f aca="false">IF(J247="","",MIN(1,J247+1.96*O247/100))</f>
        <v>0.59869444126646</v>
      </c>
      <c r="R247" s="32" t="str">
        <f aca="false">IF(L247="","",IF(ABS(L247)&lt;=O247,"Yes","No"))</f>
        <v>Yes</v>
      </c>
      <c r="S247" s="32" t="str">
        <f aca="false">IF(L247="","",IF(ABS(L247)&lt;=1.96*O247,"Yes","No"))</f>
        <v>Yes</v>
      </c>
      <c r="T247" s="54" t="n">
        <f aca="false">IF(D247="","",ROUND(SQRT(((D247+G247)*O247/100)^2+(J247*(D247+G247)*0.09175)^2),0))</f>
        <v>65</v>
      </c>
      <c r="U247" s="32"/>
    </row>
    <row r="248" customFormat="false" ht="15" hidden="false" customHeight="false" outlineLevel="0" collapsed="false">
      <c r="A248" s="32" t="s">
        <v>386</v>
      </c>
      <c r="B248" s="32" t="s">
        <v>419</v>
      </c>
      <c r="C248" s="32" t="s">
        <v>422</v>
      </c>
      <c r="D248" s="54" t="n">
        <v>600</v>
      </c>
      <c r="E248" s="54" t="n">
        <v>583</v>
      </c>
      <c r="F248" s="65" t="n">
        <f aca="false">IF(E248="","",D248-E248)</f>
        <v>17</v>
      </c>
      <c r="G248" s="54" t="n">
        <v>473</v>
      </c>
      <c r="H248" s="54" t="n">
        <v>432</v>
      </c>
      <c r="I248" s="65" t="n">
        <f aca="false">IF(H248="","",G248-H248)</f>
        <v>41</v>
      </c>
      <c r="J248" s="55" t="n">
        <f aca="false">IF(OR(D248="",D248+G248=0),"",D248/(D248+G248))</f>
        <v>0.559179869524697</v>
      </c>
      <c r="K248" s="55" t="n">
        <f aca="false">IF(E248="","",E248/(E248+H248))</f>
        <v>0.574384236453202</v>
      </c>
      <c r="L248" s="66" t="n">
        <f aca="false">IF(OR(K248="",J248=""),"",(J248-K248)*100)</f>
        <v>-1.52043669285049</v>
      </c>
      <c r="M248" s="36" t="n">
        <v>3.72126353225682</v>
      </c>
      <c r="N248" s="36" t="n">
        <v>0.962884720344034</v>
      </c>
      <c r="O248" s="36" t="n">
        <f aca="false">SQRT(M248^2+N248^2)</f>
        <v>3.84381961870956</v>
      </c>
      <c r="P248" s="55" t="n">
        <f aca="false">IF(J248="","",MAX(0,J248-1.96*O248/100))</f>
        <v>0.48384100499799</v>
      </c>
      <c r="Q248" s="55" t="n">
        <f aca="false">IF(J248="","",MIN(1,J248+1.96*O248/100))</f>
        <v>0.634518734051405</v>
      </c>
      <c r="R248" s="32" t="str">
        <f aca="false">IF(L248="","",IF(ABS(L248)&lt;=O248,"Yes","No"))</f>
        <v>Yes</v>
      </c>
      <c r="S248" s="32" t="str">
        <f aca="false">IF(L248="","",IF(ABS(L248)&lt;=1.96*O248,"Yes","No"))</f>
        <v>Yes</v>
      </c>
      <c r="T248" s="54" t="n">
        <f aca="false">IF(D248="","",ROUND(SQRT(((D248+G248)*O248/100)^2+(J248*(D248+G248)*0.09175)^2),0))</f>
        <v>69</v>
      </c>
      <c r="U248" s="32"/>
    </row>
    <row r="249" customFormat="false" ht="15" hidden="false" customHeight="false" outlineLevel="0" collapsed="false">
      <c r="A249" s="32" t="s">
        <v>386</v>
      </c>
      <c r="B249" s="32" t="s">
        <v>419</v>
      </c>
      <c r="C249" s="32" t="s">
        <v>423</v>
      </c>
      <c r="D249" s="54" t="n">
        <v>344</v>
      </c>
      <c r="E249" s="54" t="n">
        <v>287</v>
      </c>
      <c r="F249" s="65" t="n">
        <f aca="false">IF(E249="","",D249-E249)</f>
        <v>57</v>
      </c>
      <c r="G249" s="54" t="n">
        <v>330</v>
      </c>
      <c r="H249" s="54" t="n">
        <v>332</v>
      </c>
      <c r="I249" s="65" t="n">
        <f aca="false">IF(H249="","",G249-H249)</f>
        <v>-2</v>
      </c>
      <c r="J249" s="55" t="n">
        <f aca="false">IF(OR(D249="",D249+G249=0),"",D249/(D249+G249))</f>
        <v>0.510385756676558</v>
      </c>
      <c r="K249" s="55" t="n">
        <f aca="false">IF(E249="","",E249/(E249+H249))</f>
        <v>0.463651050080775</v>
      </c>
      <c r="L249" s="66" t="n">
        <f aca="false">IF(OR(K249="",J249=""),"",(J249-K249)*100)</f>
        <v>4.67347065957824</v>
      </c>
      <c r="M249" s="36" t="n">
        <v>4.76466928215883</v>
      </c>
      <c r="N249" s="36" t="n">
        <v>0.962884720344034</v>
      </c>
      <c r="O249" s="36" t="n">
        <f aca="false">SQRT(M249^2+N249^2)</f>
        <v>4.86098964749155</v>
      </c>
      <c r="P249" s="55" t="n">
        <f aca="false">IF(J249="","",MAX(0,J249-1.96*O249/100))</f>
        <v>0.415110359585724</v>
      </c>
      <c r="Q249" s="55" t="n">
        <f aca="false">IF(J249="","",MIN(1,J249+1.96*O249/100))</f>
        <v>0.605661153767392</v>
      </c>
      <c r="R249" s="32" t="str">
        <f aca="false">IF(L249="","",IF(ABS(L249)&lt;=O249,"Yes","No"))</f>
        <v>Yes</v>
      </c>
      <c r="S249" s="32" t="str">
        <f aca="false">IF(L249="","",IF(ABS(L249)&lt;=1.96*O249,"Yes","No"))</f>
        <v>Yes</v>
      </c>
      <c r="T249" s="54" t="n">
        <f aca="false">IF(D249="","",ROUND(SQRT(((D249+G249)*O249/100)^2+(J249*(D249+G249)*0.15591)^2),0))</f>
        <v>63</v>
      </c>
      <c r="U249" s="32"/>
    </row>
    <row r="250" customFormat="false" ht="15" hidden="false" customHeight="false" outlineLevel="0" collapsed="false">
      <c r="A250" s="32" t="s">
        <v>386</v>
      </c>
      <c r="B250" s="32" t="s">
        <v>419</v>
      </c>
      <c r="C250" s="32" t="s">
        <v>424</v>
      </c>
      <c r="D250" s="54" t="n">
        <v>603</v>
      </c>
      <c r="E250" s="54" t="n">
        <v>576</v>
      </c>
      <c r="F250" s="65" t="n">
        <f aca="false">IF(E250="","",D250-E250)</f>
        <v>27</v>
      </c>
      <c r="G250" s="54" t="n">
        <v>427</v>
      </c>
      <c r="H250" s="54" t="n">
        <v>467</v>
      </c>
      <c r="I250" s="65" t="n">
        <f aca="false">IF(H250="","",G250-H250)</f>
        <v>-40</v>
      </c>
      <c r="J250" s="55" t="n">
        <f aca="false">IF(OR(D250="",D250+G250=0),"",D250/(D250+G250))</f>
        <v>0.585436893203884</v>
      </c>
      <c r="K250" s="55" t="n">
        <f aca="false">IF(E250="","",E250/(E250+H250))</f>
        <v>0.552253116011505</v>
      </c>
      <c r="L250" s="66" t="n">
        <f aca="false">IF(OR(K250="",J250=""),"",(J250-K250)*100)</f>
        <v>3.31837771923782</v>
      </c>
      <c r="M250" s="36" t="n">
        <v>3.72126353225682</v>
      </c>
      <c r="N250" s="36" t="n">
        <v>0.962884720344034</v>
      </c>
      <c r="O250" s="36" t="n">
        <f aca="false">SQRT(M250^2+N250^2)</f>
        <v>3.84381961870956</v>
      </c>
      <c r="P250" s="55" t="n">
        <f aca="false">IF(J250="","",MAX(0,J250-1.96*O250/100))</f>
        <v>0.510098028677176</v>
      </c>
      <c r="Q250" s="55" t="n">
        <f aca="false">IF(J250="","",MIN(1,J250+1.96*O250/100))</f>
        <v>0.660775757730591</v>
      </c>
      <c r="R250" s="32" t="str">
        <f aca="false">IF(L250="","",IF(ABS(L250)&lt;=O250,"Yes","No"))</f>
        <v>Yes</v>
      </c>
      <c r="S250" s="32" t="str">
        <f aca="false">IF(L250="","",IF(ABS(L250)&lt;=1.96*O250,"Yes","No"))</f>
        <v>Yes</v>
      </c>
      <c r="T250" s="54" t="n">
        <f aca="false">IF(D250="","",ROUND(SQRT(((D250+G250)*O250/100)^2+(J250*(D250+G250)*0.09175)^2),0))</f>
        <v>68</v>
      </c>
      <c r="U250" s="32"/>
    </row>
    <row r="251" customFormat="false" ht="15" hidden="false" customHeight="false" outlineLevel="0" collapsed="false">
      <c r="A251" s="32" t="s">
        <v>386</v>
      </c>
      <c r="B251" s="32" t="s">
        <v>419</v>
      </c>
      <c r="C251" s="32" t="s">
        <v>425</v>
      </c>
      <c r="D251" s="54" t="n">
        <v>627</v>
      </c>
      <c r="E251" s="54" t="n">
        <v>559</v>
      </c>
      <c r="F251" s="65" t="n">
        <f aca="false">IF(E251="","",D251-E251)</f>
        <v>68</v>
      </c>
      <c r="G251" s="54" t="n">
        <v>449</v>
      </c>
      <c r="H251" s="54" t="n">
        <v>489</v>
      </c>
      <c r="I251" s="65" t="n">
        <f aca="false">IF(H251="","",G251-H251)</f>
        <v>-40</v>
      </c>
      <c r="J251" s="55" t="n">
        <f aca="false">IF(OR(D251="",D251+G251=0),"",D251/(D251+G251))</f>
        <v>0.58271375464684</v>
      </c>
      <c r="K251" s="55" t="n">
        <f aca="false">IF(E251="","",E251/(E251+H251))</f>
        <v>0.533396946564886</v>
      </c>
      <c r="L251" s="66" t="n">
        <f aca="false">IF(OR(K251="",J251=""),"",(J251-K251)*100)</f>
        <v>4.93168080819547</v>
      </c>
      <c r="M251" s="36" t="n">
        <v>3.72126353225682</v>
      </c>
      <c r="N251" s="36" t="n">
        <v>0.962884720344034</v>
      </c>
      <c r="O251" s="36" t="n">
        <f aca="false">SQRT(M251^2+N251^2)</f>
        <v>3.84381961870956</v>
      </c>
      <c r="P251" s="55" t="n">
        <f aca="false">IF(J251="","",MAX(0,J251-1.96*O251/100))</f>
        <v>0.507374890120133</v>
      </c>
      <c r="Q251" s="55" t="n">
        <f aca="false">IF(J251="","",MIN(1,J251+1.96*O251/100))</f>
        <v>0.658052619173548</v>
      </c>
      <c r="R251" s="32" t="str">
        <f aca="false">IF(L251="","",IF(ABS(L251)&lt;=O251,"Yes","No"))</f>
        <v>No</v>
      </c>
      <c r="S251" s="32" t="str">
        <f aca="false">IF(L251="","",IF(ABS(L251)&lt;=1.96*O251,"Yes","No"))</f>
        <v>Yes</v>
      </c>
      <c r="T251" s="54" t="n">
        <f aca="false">IF(D251="","",ROUND(SQRT(((D251+G251)*O251/100)^2+(J251*(D251+G251)*0.09175)^2),0))</f>
        <v>71</v>
      </c>
      <c r="U251" s="32"/>
    </row>
    <row r="252" customFormat="false" ht="15" hidden="false" customHeight="false" outlineLevel="0" collapsed="false">
      <c r="A252" s="32" t="s">
        <v>386</v>
      </c>
      <c r="B252" s="32" t="s">
        <v>419</v>
      </c>
      <c r="C252" s="32" t="s">
        <v>426</v>
      </c>
      <c r="D252" s="54" t="n">
        <v>362</v>
      </c>
      <c r="E252" s="54" t="n">
        <v>320</v>
      </c>
      <c r="F252" s="65" t="n">
        <f aca="false">IF(E252="","",D252-E252)</f>
        <v>42</v>
      </c>
      <c r="G252" s="54" t="n">
        <v>267</v>
      </c>
      <c r="H252" s="54" t="n">
        <v>311</v>
      </c>
      <c r="I252" s="65" t="n">
        <f aca="false">IF(H252="","",G252-H252)</f>
        <v>-44</v>
      </c>
      <c r="J252" s="55" t="n">
        <f aca="false">IF(OR(D252="",D252+G252=0),"",D252/(D252+G252))</f>
        <v>0.575516693163752</v>
      </c>
      <c r="K252" s="55" t="n">
        <f aca="false">IF(E252="","",E252/(E252+H252))</f>
        <v>0.507131537242472</v>
      </c>
      <c r="L252" s="66" t="n">
        <f aca="false">IF(OR(K252="",J252=""),"",(J252-K252)*100)</f>
        <v>6.83851559212797</v>
      </c>
      <c r="M252" s="36" t="n">
        <v>4.76466928215883</v>
      </c>
      <c r="N252" s="36" t="n">
        <v>0.962884720344034</v>
      </c>
      <c r="O252" s="36" t="n">
        <f aca="false">SQRT(M252^2+N252^2)</f>
        <v>4.86098964749155</v>
      </c>
      <c r="P252" s="55" t="n">
        <f aca="false">IF(J252="","",MAX(0,J252-1.96*O252/100))</f>
        <v>0.480241296072918</v>
      </c>
      <c r="Q252" s="55" t="n">
        <f aca="false">IF(J252="","",MIN(1,J252+1.96*O252/100))</f>
        <v>0.670792090254586</v>
      </c>
      <c r="R252" s="32" t="str">
        <f aca="false">IF(L252="","",IF(ABS(L252)&lt;=O252,"Yes","No"))</f>
        <v>No</v>
      </c>
      <c r="S252" s="32" t="str">
        <f aca="false">IF(L252="","",IF(ABS(L252)&lt;=1.96*O252,"Yes","No"))</f>
        <v>Yes</v>
      </c>
      <c r="T252" s="54" t="n">
        <f aca="false">IF(D252="","",ROUND(SQRT(((D252+G252)*O252/100)^2+(J252*(D252+G252)*0.15591)^2),0))</f>
        <v>64</v>
      </c>
      <c r="U252" s="32"/>
    </row>
    <row r="253" customFormat="false" ht="15" hidden="false" customHeight="false" outlineLevel="0" collapsed="false">
      <c r="A253" s="32" t="s">
        <v>386</v>
      </c>
      <c r="B253" s="32" t="s">
        <v>419</v>
      </c>
      <c r="C253" s="32" t="s">
        <v>427</v>
      </c>
      <c r="D253" s="54" t="n">
        <v>458</v>
      </c>
      <c r="E253" s="54" t="n">
        <v>453</v>
      </c>
      <c r="F253" s="65" t="n">
        <f aca="false">IF(E253="","",D253-E253)</f>
        <v>5</v>
      </c>
      <c r="G253" s="54" t="n">
        <v>329</v>
      </c>
      <c r="H253" s="54" t="n">
        <v>327</v>
      </c>
      <c r="I253" s="65" t="n">
        <f aca="false">IF(H253="","",G253-H253)</f>
        <v>2</v>
      </c>
      <c r="J253" s="55" t="n">
        <f aca="false">IF(OR(D253="",D253+G253=0),"",D253/(D253+G253))</f>
        <v>0.581956797966963</v>
      </c>
      <c r="K253" s="55" t="n">
        <f aca="false">IF(E253="","",E253/(E253+H253))</f>
        <v>0.580769230769231</v>
      </c>
      <c r="L253" s="66" t="n">
        <f aca="false">IF(OR(K253="",J253=""),"",(J253-K253)*100)</f>
        <v>0.118756719773239</v>
      </c>
      <c r="M253" s="36" t="n">
        <v>3.72126353225682</v>
      </c>
      <c r="N253" s="36" t="n">
        <v>0.962884720344034</v>
      </c>
      <c r="O253" s="36" t="n">
        <f aca="false">SQRT(M253^2+N253^2)</f>
        <v>3.84381961870956</v>
      </c>
      <c r="P253" s="55" t="n">
        <f aca="false">IF(J253="","",MAX(0,J253-1.96*O253/100))</f>
        <v>0.506617933440256</v>
      </c>
      <c r="Q253" s="55" t="n">
        <f aca="false">IF(J253="","",MIN(1,J253+1.96*O253/100))</f>
        <v>0.657295662493671</v>
      </c>
      <c r="R253" s="32" t="str">
        <f aca="false">IF(L253="","",IF(ABS(L253)&lt;=O253,"Yes","No"))</f>
        <v>Yes</v>
      </c>
      <c r="S253" s="32" t="str">
        <f aca="false">IF(L253="","",IF(ABS(L253)&lt;=1.96*O253,"Yes","No"))</f>
        <v>Yes</v>
      </c>
      <c r="T253" s="54" t="n">
        <f aca="false">IF(D253="","",ROUND(SQRT(((D253+G253)*O253/100)^2+(J253*(D253+G253)*0.09175)^2),0))</f>
        <v>52</v>
      </c>
      <c r="U253" s="32"/>
    </row>
    <row r="254" customFormat="false" ht="15" hidden="false" customHeight="false" outlineLevel="0" collapsed="false">
      <c r="A254" s="32" t="s">
        <v>386</v>
      </c>
      <c r="B254" s="32" t="s">
        <v>419</v>
      </c>
      <c r="C254" s="32" t="s">
        <v>428</v>
      </c>
      <c r="D254" s="54" t="n">
        <v>331</v>
      </c>
      <c r="E254" s="54" t="n">
        <v>319</v>
      </c>
      <c r="F254" s="65" t="n">
        <f aca="false">IF(E254="","",D254-E254)</f>
        <v>12</v>
      </c>
      <c r="G254" s="54" t="n">
        <v>211</v>
      </c>
      <c r="H254" s="54" t="n">
        <v>225</v>
      </c>
      <c r="I254" s="65" t="n">
        <f aca="false">IF(H254="","",G254-H254)</f>
        <v>-14</v>
      </c>
      <c r="J254" s="55" t="n">
        <f aca="false">IF(OR(D254="",D254+G254=0),"",D254/(D254+G254))</f>
        <v>0.61070110701107</v>
      </c>
      <c r="K254" s="55" t="n">
        <f aca="false">IF(E254="","",E254/(E254+H254))</f>
        <v>0.586397058823529</v>
      </c>
      <c r="L254" s="66" t="n">
        <f aca="false">IF(OR(K254="",J254=""),"",(J254-K254)*100)</f>
        <v>2.43040481875407</v>
      </c>
      <c r="M254" s="36" t="n">
        <v>4.76466928215883</v>
      </c>
      <c r="N254" s="36" t="n">
        <v>0.962884720344034</v>
      </c>
      <c r="O254" s="36" t="n">
        <f aca="false">SQRT(M254^2+N254^2)</f>
        <v>4.86098964749155</v>
      </c>
      <c r="P254" s="55" t="n">
        <f aca="false">IF(J254="","",MAX(0,J254-1.96*O254/100))</f>
        <v>0.515425709920236</v>
      </c>
      <c r="Q254" s="55" t="n">
        <f aca="false">IF(J254="","",MIN(1,J254+1.96*O254/100))</f>
        <v>0.705976504101905</v>
      </c>
      <c r="R254" s="32" t="str">
        <f aca="false">IF(L254="","",IF(ABS(L254)&lt;=O254,"Yes","No"))</f>
        <v>Yes</v>
      </c>
      <c r="S254" s="32" t="str">
        <f aca="false">IF(L254="","",IF(ABS(L254)&lt;=1.96*O254,"Yes","No"))</f>
        <v>Yes</v>
      </c>
      <c r="T254" s="54" t="n">
        <f aca="false">IF(D254="","",ROUND(SQRT(((D254+G254)*O254/100)^2+(J254*(D254+G254)*0.15591)^2),0))</f>
        <v>58</v>
      </c>
      <c r="U254" s="32"/>
    </row>
    <row r="255" customFormat="false" ht="15" hidden="false" customHeight="false" outlineLevel="0" collapsed="false">
      <c r="A255" s="32" t="s">
        <v>386</v>
      </c>
      <c r="B255" s="32" t="s">
        <v>419</v>
      </c>
      <c r="C255" s="32" t="s">
        <v>429</v>
      </c>
      <c r="D255" s="54" t="n">
        <v>357</v>
      </c>
      <c r="E255" s="54" t="n">
        <v>340</v>
      </c>
      <c r="F255" s="65" t="n">
        <f aca="false">IF(E255="","",D255-E255)</f>
        <v>17</v>
      </c>
      <c r="G255" s="54" t="n">
        <v>330</v>
      </c>
      <c r="H255" s="54" t="n">
        <v>357</v>
      </c>
      <c r="I255" s="65" t="n">
        <f aca="false">IF(H255="","",G255-H255)</f>
        <v>-27</v>
      </c>
      <c r="J255" s="55" t="n">
        <f aca="false">IF(OR(D255="",D255+G255=0),"",D255/(D255+G255))</f>
        <v>0.519650655021834</v>
      </c>
      <c r="K255" s="55" t="n">
        <f aca="false">IF(E255="","",E255/(E255+H255))</f>
        <v>0.487804878048781</v>
      </c>
      <c r="L255" s="66" t="n">
        <f aca="false">IF(OR(K255="",J255=""),"",(J255-K255)*100)</f>
        <v>3.18457769730536</v>
      </c>
      <c r="M255" s="36" t="n">
        <v>4.76466928215883</v>
      </c>
      <c r="N255" s="36" t="n">
        <v>0.962884720344034</v>
      </c>
      <c r="O255" s="36" t="n">
        <f aca="false">SQRT(M255^2+N255^2)</f>
        <v>4.86098964749155</v>
      </c>
      <c r="P255" s="55" t="n">
        <f aca="false">IF(J255="","",MAX(0,J255-1.96*O255/100))</f>
        <v>0.424375257931</v>
      </c>
      <c r="Q255" s="55" t="n">
        <f aca="false">IF(J255="","",MIN(1,J255+1.96*O255/100))</f>
        <v>0.614926052112668</v>
      </c>
      <c r="R255" s="32" t="str">
        <f aca="false">IF(L255="","",IF(ABS(L255)&lt;=O255,"Yes","No"))</f>
        <v>Yes</v>
      </c>
      <c r="S255" s="32" t="str">
        <f aca="false">IF(L255="","",IF(ABS(L255)&lt;=1.96*O255,"Yes","No"))</f>
        <v>Yes</v>
      </c>
      <c r="T255" s="54" t="n">
        <f aca="false">IF(D255="","",ROUND(SQRT(((D255+G255)*O255/100)^2+(J255*(D255+G255)*0.15591)^2),0))</f>
        <v>65</v>
      </c>
      <c r="U255" s="32"/>
    </row>
    <row r="256" customFormat="false" ht="15" hidden="false" customHeight="false" outlineLevel="0" collapsed="false">
      <c r="A256" s="32" t="s">
        <v>386</v>
      </c>
      <c r="B256" s="32" t="s">
        <v>419</v>
      </c>
      <c r="C256" s="32" t="s">
        <v>430</v>
      </c>
      <c r="D256" s="54" t="n">
        <v>458</v>
      </c>
      <c r="E256" s="54" t="n">
        <v>448</v>
      </c>
      <c r="F256" s="65" t="n">
        <f aca="false">IF(E256="","",D256-E256)</f>
        <v>10</v>
      </c>
      <c r="G256" s="54" t="n">
        <v>370</v>
      </c>
      <c r="H256" s="54" t="n">
        <v>378</v>
      </c>
      <c r="I256" s="65" t="n">
        <f aca="false">IF(H256="","",G256-H256)</f>
        <v>-8</v>
      </c>
      <c r="J256" s="55" t="n">
        <f aca="false">IF(OR(D256="",D256+G256=0),"",D256/(D256+G256))</f>
        <v>0.553140096618358</v>
      </c>
      <c r="K256" s="55" t="n">
        <f aca="false">IF(E256="","",E256/(E256+H256))</f>
        <v>0.542372881355932</v>
      </c>
      <c r="L256" s="66" t="n">
        <f aca="false">IF(OR(K256="",J256=""),"",(J256-K256)*100)</f>
        <v>1.07672152624253</v>
      </c>
      <c r="M256" s="36" t="n">
        <v>3.72126353225682</v>
      </c>
      <c r="N256" s="36" t="n">
        <v>0.962884720344034</v>
      </c>
      <c r="O256" s="36" t="n">
        <f aca="false">SQRT(M256^2+N256^2)</f>
        <v>3.84381961870956</v>
      </c>
      <c r="P256" s="55" t="n">
        <f aca="false">IF(J256="","",MAX(0,J256-1.96*O256/100))</f>
        <v>0.47780123209165</v>
      </c>
      <c r="Q256" s="55" t="n">
        <f aca="false">IF(J256="","",MIN(1,J256+1.96*O256/100))</f>
        <v>0.628478961145065</v>
      </c>
      <c r="R256" s="32" t="str">
        <f aca="false">IF(L256="","",IF(ABS(L256)&lt;=O256,"Yes","No"))</f>
        <v>Yes</v>
      </c>
      <c r="S256" s="32" t="str">
        <f aca="false">IF(L256="","",IF(ABS(L256)&lt;=1.96*O256,"Yes","No"))</f>
        <v>Yes</v>
      </c>
      <c r="T256" s="54" t="n">
        <f aca="false">IF(D256="","",ROUND(SQRT(((D256+G256)*O256/100)^2+(J256*(D256+G256)*0.09175)^2),0))</f>
        <v>53</v>
      </c>
      <c r="U256" s="32"/>
    </row>
    <row r="257" customFormat="false" ht="15" hidden="false" customHeight="false" outlineLevel="0" collapsed="false">
      <c r="A257" s="32" t="s">
        <v>386</v>
      </c>
      <c r="B257" s="32" t="s">
        <v>419</v>
      </c>
      <c r="C257" s="32" t="s">
        <v>431</v>
      </c>
      <c r="D257" s="54" t="n">
        <v>472</v>
      </c>
      <c r="E257" s="54" t="n">
        <v>440</v>
      </c>
      <c r="F257" s="65" t="n">
        <f aca="false">IF(E257="","",D257-E257)</f>
        <v>32</v>
      </c>
      <c r="G257" s="54" t="n">
        <v>340</v>
      </c>
      <c r="H257" s="54" t="n">
        <v>346</v>
      </c>
      <c r="I257" s="65" t="n">
        <f aca="false">IF(H257="","",G257-H257)</f>
        <v>-6</v>
      </c>
      <c r="J257" s="55" t="n">
        <f aca="false">IF(OR(D257="",D257+G257=0),"",D257/(D257+G257))</f>
        <v>0.58128078817734</v>
      </c>
      <c r="K257" s="55" t="n">
        <f aca="false">IF(E257="","",E257/(E257+H257))</f>
        <v>0.559796437659033</v>
      </c>
      <c r="L257" s="66" t="n">
        <f aca="false">IF(OR(K257="",J257=""),"",(J257-K257)*100)</f>
        <v>2.14843505183068</v>
      </c>
      <c r="M257" s="36" t="n">
        <v>3.72126353225682</v>
      </c>
      <c r="N257" s="36" t="n">
        <v>0.962884720344034</v>
      </c>
      <c r="O257" s="36" t="n">
        <f aca="false">SQRT(M257^2+N257^2)</f>
        <v>3.84381961870956</v>
      </c>
      <c r="P257" s="55" t="n">
        <f aca="false">IF(J257="","",MAX(0,J257-1.96*O257/100))</f>
        <v>0.505941923650632</v>
      </c>
      <c r="Q257" s="55" t="n">
        <f aca="false">IF(J257="","",MIN(1,J257+1.96*O257/100))</f>
        <v>0.656619652704047</v>
      </c>
      <c r="R257" s="32" t="str">
        <f aca="false">IF(L257="","",IF(ABS(L257)&lt;=O257,"Yes","No"))</f>
        <v>Yes</v>
      </c>
      <c r="S257" s="32" t="str">
        <f aca="false">IF(L257="","",IF(ABS(L257)&lt;=1.96*O257,"Yes","No"))</f>
        <v>Yes</v>
      </c>
      <c r="T257" s="54" t="n">
        <f aca="false">IF(D257="","",ROUND(SQRT(((D257+G257)*O257/100)^2+(J257*(D257+G257)*0.09175)^2),0))</f>
        <v>53</v>
      </c>
      <c r="U257" s="32"/>
    </row>
    <row r="258" customFormat="false" ht="15" hidden="false" customHeight="false" outlineLevel="0" collapsed="false">
      <c r="A258" s="32" t="s">
        <v>386</v>
      </c>
      <c r="B258" s="32" t="s">
        <v>419</v>
      </c>
      <c r="C258" s="32" t="s">
        <v>432</v>
      </c>
      <c r="D258" s="54" t="n">
        <v>452</v>
      </c>
      <c r="E258" s="54" t="n">
        <v>439</v>
      </c>
      <c r="F258" s="65" t="n">
        <f aca="false">IF(E258="","",D258-E258)</f>
        <v>13</v>
      </c>
      <c r="G258" s="54" t="n">
        <v>426</v>
      </c>
      <c r="H258" s="54" t="n">
        <v>447</v>
      </c>
      <c r="I258" s="65" t="n">
        <f aca="false">IF(H258="","",G258-H258)</f>
        <v>-21</v>
      </c>
      <c r="J258" s="55" t="n">
        <f aca="false">IF(OR(D258="",D258+G258=0),"",D258/(D258+G258))</f>
        <v>0.514806378132119</v>
      </c>
      <c r="K258" s="55" t="n">
        <f aca="false">IF(E258="","",E258/(E258+H258))</f>
        <v>0.49548532731377</v>
      </c>
      <c r="L258" s="66" t="n">
        <f aca="false">IF(OR(K258="",J258=""),"",(J258-K258)*100)</f>
        <v>1.93210508183487</v>
      </c>
      <c r="M258" s="36" t="n">
        <v>3.72126353225682</v>
      </c>
      <c r="N258" s="36" t="n">
        <v>0.962884720344034</v>
      </c>
      <c r="O258" s="36" t="n">
        <f aca="false">SQRT(M258^2+N258^2)</f>
        <v>3.84381961870956</v>
      </c>
      <c r="P258" s="55" t="n">
        <f aca="false">IF(J258="","",MAX(0,J258-1.96*O258/100))</f>
        <v>0.439467513605411</v>
      </c>
      <c r="Q258" s="55" t="n">
        <f aca="false">IF(J258="","",MIN(1,J258+1.96*O258/100))</f>
        <v>0.590145242658826</v>
      </c>
      <c r="R258" s="32" t="str">
        <f aca="false">IF(L258="","",IF(ABS(L258)&lt;=O258,"Yes","No"))</f>
        <v>Yes</v>
      </c>
      <c r="S258" s="32" t="str">
        <f aca="false">IF(L258="","",IF(ABS(L258)&lt;=1.96*O258,"Yes","No"))</f>
        <v>Yes</v>
      </c>
      <c r="T258" s="54" t="n">
        <f aca="false">IF(D258="","",ROUND(SQRT(((D258+G258)*O258/100)^2+(J258*(D258+G258)*0.09175)^2),0))</f>
        <v>53</v>
      </c>
      <c r="U258" s="32"/>
    </row>
    <row r="259" customFormat="false" ht="15" hidden="false" customHeight="false" outlineLevel="0" collapsed="false">
      <c r="A259" s="32" t="s">
        <v>386</v>
      </c>
      <c r="B259" s="32" t="s">
        <v>419</v>
      </c>
      <c r="C259" s="32" t="s">
        <v>433</v>
      </c>
      <c r="D259" s="54" t="n">
        <v>829</v>
      </c>
      <c r="E259" s="54" t="n">
        <v>915</v>
      </c>
      <c r="F259" s="65" t="n">
        <f aca="false">IF(E259="","",D259-E259)</f>
        <v>-86</v>
      </c>
      <c r="G259" s="54" t="n">
        <v>690</v>
      </c>
      <c r="H259" s="54" t="n">
        <v>693</v>
      </c>
      <c r="I259" s="65" t="n">
        <f aca="false">IF(H259="","",G259-H259)</f>
        <v>-3</v>
      </c>
      <c r="J259" s="55" t="n">
        <f aca="false">IF(OR(D259="",D259+G259=0),"",D259/(D259+G259))</f>
        <v>0.545753785385122</v>
      </c>
      <c r="K259" s="55" t="n">
        <f aca="false">IF(E259="","",E259/(E259+H259))</f>
        <v>0.569029850746269</v>
      </c>
      <c r="L259" s="66" t="n">
        <f aca="false">IF(OR(K259="",J259=""),"",(J259-K259)*100)</f>
        <v>-2.32760653611469</v>
      </c>
      <c r="M259" s="36" t="n">
        <v>3.63966651833549</v>
      </c>
      <c r="N259" s="36" t="n">
        <v>0.962884720344034</v>
      </c>
      <c r="O259" s="36" t="n">
        <f aca="false">SQRT(M259^2+N259^2)</f>
        <v>3.76487972575013</v>
      </c>
      <c r="P259" s="55" t="n">
        <f aca="false">IF(J259="","",MAX(0,J259-1.96*O259/100))</f>
        <v>0.471962142760419</v>
      </c>
      <c r="Q259" s="55" t="n">
        <f aca="false">IF(J259="","",MIN(1,J259+1.96*O259/100))</f>
        <v>0.619545428009824</v>
      </c>
      <c r="R259" s="32" t="str">
        <f aca="false">IF(L259="","",IF(ABS(L259)&lt;=O259,"Yes","No"))</f>
        <v>Yes</v>
      </c>
      <c r="S259" s="32" t="str">
        <f aca="false">IF(L259="","",IF(ABS(L259)&lt;=1.96*O259,"Yes","No"))</f>
        <v>Yes</v>
      </c>
      <c r="T259" s="54" t="n">
        <f aca="false">IF(D259="","",ROUND(SQRT(((D259+G259)*O259/100)^2+(J259*(D259+G259)*0.08345)^2),0))</f>
        <v>90</v>
      </c>
      <c r="U259" s="32"/>
    </row>
    <row r="260" customFormat="false" ht="15" hidden="false" customHeight="false" outlineLevel="0" collapsed="false">
      <c r="A260" s="32" t="s">
        <v>386</v>
      </c>
      <c r="B260" s="32" t="s">
        <v>419</v>
      </c>
      <c r="C260" s="32" t="s">
        <v>434</v>
      </c>
      <c r="D260" s="54" t="n">
        <v>522</v>
      </c>
      <c r="E260" s="54" t="n">
        <v>488</v>
      </c>
      <c r="F260" s="65" t="n">
        <f aca="false">IF(E260="","",D260-E260)</f>
        <v>34</v>
      </c>
      <c r="G260" s="54" t="n">
        <v>535</v>
      </c>
      <c r="H260" s="54" t="n">
        <v>539</v>
      </c>
      <c r="I260" s="65" t="n">
        <f aca="false">IF(H260="","",G260-H260)</f>
        <v>-4</v>
      </c>
      <c r="J260" s="55" t="n">
        <f aca="false">IF(OR(D260="",D260+G260=0),"",D260/(D260+G260))</f>
        <v>0.493850520340587</v>
      </c>
      <c r="K260" s="55" t="n">
        <f aca="false">IF(E260="","",E260/(E260+H260))</f>
        <v>0.475170399221032</v>
      </c>
      <c r="L260" s="66" t="n">
        <f aca="false">IF(OR(K260="",J260=""),"",(J260-K260)*100)</f>
        <v>1.86801211195544</v>
      </c>
      <c r="M260" s="36" t="n">
        <v>3.72126353225682</v>
      </c>
      <c r="N260" s="36" t="n">
        <v>0.962884720344034</v>
      </c>
      <c r="O260" s="36" t="n">
        <f aca="false">SQRT(M260^2+N260^2)</f>
        <v>3.84381961870956</v>
      </c>
      <c r="P260" s="55" t="n">
        <f aca="false">IF(J260="","",MAX(0,J260-1.96*O260/100))</f>
        <v>0.418511655813879</v>
      </c>
      <c r="Q260" s="55" t="n">
        <f aca="false">IF(J260="","",MIN(1,J260+1.96*O260/100))</f>
        <v>0.569189384867294</v>
      </c>
      <c r="R260" s="32" t="str">
        <f aca="false">IF(L260="","",IF(ABS(L260)&lt;=O260,"Yes","No"))</f>
        <v>Yes</v>
      </c>
      <c r="S260" s="32" t="str">
        <f aca="false">IF(L260="","",IF(ABS(L260)&lt;=1.96*O260,"Yes","No"))</f>
        <v>Yes</v>
      </c>
      <c r="T260" s="54" t="n">
        <f aca="false">IF(D260="","",ROUND(SQRT(((D260+G260)*O260/100)^2+(J260*(D260+G260)*0.09175)^2),0))</f>
        <v>63</v>
      </c>
      <c r="U260" s="32"/>
    </row>
    <row r="261" customFormat="false" ht="15" hidden="false" customHeight="false" outlineLevel="0" collapsed="false">
      <c r="A261" s="32" t="s">
        <v>386</v>
      </c>
      <c r="B261" s="32" t="s">
        <v>419</v>
      </c>
      <c r="C261" s="32" t="s">
        <v>435</v>
      </c>
      <c r="D261" s="54" t="n">
        <v>529</v>
      </c>
      <c r="E261" s="54" t="n">
        <v>489</v>
      </c>
      <c r="F261" s="65" t="n">
        <f aca="false">IF(E261="","",D261-E261)</f>
        <v>40</v>
      </c>
      <c r="G261" s="54" t="n">
        <v>480</v>
      </c>
      <c r="H261" s="54" t="n">
        <v>491</v>
      </c>
      <c r="I261" s="65" t="n">
        <f aca="false">IF(H261="","",G261-H261)</f>
        <v>-11</v>
      </c>
      <c r="J261" s="55" t="n">
        <f aca="false">IF(OR(D261="",D261+G261=0),"",D261/(D261+G261))</f>
        <v>0.524281466798811</v>
      </c>
      <c r="K261" s="55" t="n">
        <f aca="false">IF(E261="","",E261/(E261+H261))</f>
        <v>0.498979591836735</v>
      </c>
      <c r="L261" s="66" t="n">
        <f aca="false">IF(OR(K261="",J261=""),"",(J261-K261)*100)</f>
        <v>2.5301874962076</v>
      </c>
      <c r="M261" s="36" t="n">
        <v>3.72126353225682</v>
      </c>
      <c r="N261" s="36" t="n">
        <v>0.962884720344034</v>
      </c>
      <c r="O261" s="36" t="n">
        <f aca="false">SQRT(M261^2+N261^2)</f>
        <v>3.84381961870956</v>
      </c>
      <c r="P261" s="55" t="n">
        <f aca="false">IF(J261="","",MAX(0,J261-1.96*O261/100))</f>
        <v>0.448942602272103</v>
      </c>
      <c r="Q261" s="55" t="n">
        <f aca="false">IF(J261="","",MIN(1,J261+1.96*O261/100))</f>
        <v>0.599620331325518</v>
      </c>
      <c r="R261" s="32" t="str">
        <f aca="false">IF(L261="","",IF(ABS(L261)&lt;=O261,"Yes","No"))</f>
        <v>Yes</v>
      </c>
      <c r="S261" s="32" t="str">
        <f aca="false">IF(L261="","",IF(ABS(L261)&lt;=1.96*O261,"Yes","No"))</f>
        <v>Yes</v>
      </c>
      <c r="T261" s="54" t="n">
        <f aca="false">IF(D261="","",ROUND(SQRT(((D261+G261)*O261/100)^2+(J261*(D261+G261)*0.09175)^2),0))</f>
        <v>62</v>
      </c>
      <c r="U261" s="32"/>
    </row>
    <row r="262" customFormat="false" ht="15" hidden="false" customHeight="false" outlineLevel="0" collapsed="false">
      <c r="A262" s="32" t="s">
        <v>386</v>
      </c>
      <c r="B262" s="32" t="s">
        <v>419</v>
      </c>
      <c r="C262" s="32" t="s">
        <v>436</v>
      </c>
      <c r="D262" s="54" t="n">
        <v>544</v>
      </c>
      <c r="E262" s="54" t="n">
        <v>510</v>
      </c>
      <c r="F262" s="65" t="n">
        <f aca="false">IF(E262="","",D262-E262)</f>
        <v>34</v>
      </c>
      <c r="G262" s="54" t="n">
        <v>449</v>
      </c>
      <c r="H262" s="54" t="n">
        <v>477</v>
      </c>
      <c r="I262" s="65" t="n">
        <f aca="false">IF(H262="","",G262-H262)</f>
        <v>-28</v>
      </c>
      <c r="J262" s="55" t="n">
        <f aca="false">IF(OR(D262="",D262+G262=0),"",D262/(D262+G262))</f>
        <v>0.547834843907352</v>
      </c>
      <c r="K262" s="55" t="n">
        <f aca="false">IF(E262="","",E262/(E262+H262))</f>
        <v>0.516717325227964</v>
      </c>
      <c r="L262" s="66" t="n">
        <f aca="false">IF(OR(K262="",J262=""),"",(J262-K262)*100)</f>
        <v>3.11175186793879</v>
      </c>
      <c r="M262" s="36" t="n">
        <v>3.72126353225682</v>
      </c>
      <c r="N262" s="36" t="n">
        <v>0.962884720344034</v>
      </c>
      <c r="O262" s="36" t="n">
        <f aca="false">SQRT(M262^2+N262^2)</f>
        <v>3.84381961870956</v>
      </c>
      <c r="P262" s="55" t="n">
        <f aca="false">IF(J262="","",MAX(0,J262-1.96*O262/100))</f>
        <v>0.472495979380644</v>
      </c>
      <c r="Q262" s="55" t="n">
        <f aca="false">IF(J262="","",MIN(1,J262+1.96*O262/100))</f>
        <v>0.623173708434059</v>
      </c>
      <c r="R262" s="32" t="str">
        <f aca="false">IF(L262="","",IF(ABS(L262)&lt;=O262,"Yes","No"))</f>
        <v>Yes</v>
      </c>
      <c r="S262" s="32" t="str">
        <f aca="false">IF(L262="","",IF(ABS(L262)&lt;=1.96*O262,"Yes","No"))</f>
        <v>Yes</v>
      </c>
      <c r="T262" s="54" t="n">
        <f aca="false">IF(D262="","",ROUND(SQRT(((D262+G262)*O262/100)^2+(J262*(D262+G262)*0.09175)^2),0))</f>
        <v>63</v>
      </c>
      <c r="U262" s="32"/>
    </row>
    <row r="263" customFormat="false" ht="15" hidden="false" customHeight="false" outlineLevel="0" collapsed="false">
      <c r="A263" s="32" t="s">
        <v>386</v>
      </c>
      <c r="B263" s="32" t="s">
        <v>437</v>
      </c>
      <c r="C263" s="32" t="s">
        <v>438</v>
      </c>
      <c r="D263" s="54" t="n">
        <v>857</v>
      </c>
      <c r="E263" s="54" t="n">
        <v>858</v>
      </c>
      <c r="F263" s="65" t="n">
        <f aca="false">IF(E263="","",D263-E263)</f>
        <v>-1</v>
      </c>
      <c r="G263" s="54" t="n">
        <v>1444</v>
      </c>
      <c r="H263" s="54" t="n">
        <v>1442</v>
      </c>
      <c r="I263" s="65" t="n">
        <f aca="false">IF(H263="","",G263-H263)</f>
        <v>2</v>
      </c>
      <c r="J263" s="55" t="n">
        <f aca="false">IF(OR(D263="",D263+G263=0),"",D263/(D263+G263))</f>
        <v>0.372446762277271</v>
      </c>
      <c r="K263" s="55" t="n">
        <f aca="false">IF(E263="","",E263/(E263+H263))</f>
        <v>0.37304347826087</v>
      </c>
      <c r="L263" s="66" t="n">
        <f aca="false">IF(OR(K263="",J263=""),"",(J263-K263)*100)</f>
        <v>-0.0596715983598839</v>
      </c>
      <c r="M263" s="36" t="n">
        <v>3.63966651833549</v>
      </c>
      <c r="N263" s="36" t="n">
        <v>0.962884720344034</v>
      </c>
      <c r="O263" s="36" t="n">
        <f aca="false">SQRT(M263^2+N263^2)</f>
        <v>3.76487972575013</v>
      </c>
      <c r="P263" s="55" t="n">
        <f aca="false">IF(J263="","",MAX(0,J263-1.96*O263/100))</f>
        <v>0.298655119652568</v>
      </c>
      <c r="Q263" s="55" t="n">
        <f aca="false">IF(J263="","",MIN(1,J263+1.96*O263/100))</f>
        <v>0.446238404901973</v>
      </c>
      <c r="R263" s="32" t="str">
        <f aca="false">IF(L263="","",IF(ABS(L263)&lt;=O263,"Yes","No"))</f>
        <v>Yes</v>
      </c>
      <c r="S263" s="32" t="str">
        <f aca="false">IF(L263="","",IF(ABS(L263)&lt;=1.96*O263,"Yes","No"))</f>
        <v>Yes</v>
      </c>
      <c r="T263" s="54" t="n">
        <f aca="false">IF(D263="","",ROUND(SQRT(((D263+G263)*O263/100)^2+(J263*(D263+G263)*0.08345)^2),0))</f>
        <v>112</v>
      </c>
      <c r="U263" s="32"/>
    </row>
    <row r="264" customFormat="false" ht="15" hidden="false" customHeight="false" outlineLevel="0" collapsed="false">
      <c r="A264" s="32" t="s">
        <v>386</v>
      </c>
      <c r="B264" s="32" t="s">
        <v>437</v>
      </c>
      <c r="C264" s="32" t="s">
        <v>439</v>
      </c>
      <c r="D264" s="54" t="n">
        <v>817</v>
      </c>
      <c r="E264" s="54" t="n">
        <v>776</v>
      </c>
      <c r="F264" s="65" t="n">
        <f aca="false">IF(E264="","",D264-E264)</f>
        <v>41</v>
      </c>
      <c r="G264" s="54" t="n">
        <v>1109</v>
      </c>
      <c r="H264" s="54" t="n">
        <v>1181</v>
      </c>
      <c r="I264" s="65" t="n">
        <f aca="false">IF(H264="","",G264-H264)</f>
        <v>-72</v>
      </c>
      <c r="J264" s="55" t="n">
        <f aca="false">IF(OR(D264="",D264+G264=0),"",D264/(D264+G264))</f>
        <v>0.424195223260644</v>
      </c>
      <c r="K264" s="55" t="n">
        <f aca="false">IF(E264="","",E264/(E264+H264))</f>
        <v>0.396525293817067</v>
      </c>
      <c r="L264" s="66" t="n">
        <f aca="false">IF(OR(K264="",J264=""),"",(J264-K264)*100)</f>
        <v>2.76699294435769</v>
      </c>
      <c r="M264" s="36" t="n">
        <v>3.63966651833549</v>
      </c>
      <c r="N264" s="36" t="n">
        <v>0.962884720344034</v>
      </c>
      <c r="O264" s="36" t="n">
        <f aca="false">SQRT(M264^2+N264^2)</f>
        <v>3.76487972575013</v>
      </c>
      <c r="P264" s="55" t="n">
        <f aca="false">IF(J264="","",MAX(0,J264-1.96*O264/100))</f>
        <v>0.350403580635941</v>
      </c>
      <c r="Q264" s="55" t="n">
        <f aca="false">IF(J264="","",MIN(1,J264+1.96*O264/100))</f>
        <v>0.497986865885346</v>
      </c>
      <c r="R264" s="32" t="str">
        <f aca="false">IF(L264="","",IF(ABS(L264)&lt;=O264,"Yes","No"))</f>
        <v>Yes</v>
      </c>
      <c r="S264" s="32" t="str">
        <f aca="false">IF(L264="","",IF(ABS(L264)&lt;=1.96*O264,"Yes","No"))</f>
        <v>Yes</v>
      </c>
      <c r="T264" s="54" t="n">
        <f aca="false">IF(D264="","",ROUND(SQRT(((D264+G264)*O264/100)^2+(J264*(D264+G264)*0.08345)^2),0))</f>
        <v>100</v>
      </c>
      <c r="U264" s="32"/>
    </row>
    <row r="265" customFormat="false" ht="15" hidden="false" customHeight="false" outlineLevel="0" collapsed="false">
      <c r="A265" s="32" t="s">
        <v>386</v>
      </c>
      <c r="B265" s="32" t="s">
        <v>437</v>
      </c>
      <c r="C265" s="32" t="s">
        <v>440</v>
      </c>
      <c r="D265" s="54" t="n">
        <v>403</v>
      </c>
      <c r="E265" s="54" t="n">
        <v>354</v>
      </c>
      <c r="F265" s="65" t="n">
        <f aca="false">IF(E265="","",D265-E265)</f>
        <v>49</v>
      </c>
      <c r="G265" s="54" t="n">
        <v>755</v>
      </c>
      <c r="H265" s="54" t="n">
        <v>762</v>
      </c>
      <c r="I265" s="65" t="n">
        <f aca="false">IF(H265="","",G265-H265)</f>
        <v>-7</v>
      </c>
      <c r="J265" s="55" t="n">
        <f aca="false">IF(OR(D265="",D265+G265=0),"",D265/(D265+G265))</f>
        <v>0.348013816925734</v>
      </c>
      <c r="K265" s="55" t="n">
        <f aca="false">IF(E265="","",E265/(E265+H265))</f>
        <v>0.317204301075269</v>
      </c>
      <c r="L265" s="66" t="n">
        <f aca="false">IF(OR(K265="",J265=""),"",(J265-K265)*100)</f>
        <v>3.08095158504652</v>
      </c>
      <c r="M265" s="36" t="n">
        <v>3.72126353225682</v>
      </c>
      <c r="N265" s="36" t="n">
        <v>0.962884720344034</v>
      </c>
      <c r="O265" s="36" t="n">
        <f aca="false">SQRT(M265^2+N265^2)</f>
        <v>3.84381961870956</v>
      </c>
      <c r="P265" s="55" t="n">
        <f aca="false">IF(J265="","",MAX(0,J265-1.96*O265/100))</f>
        <v>0.272674952399027</v>
      </c>
      <c r="Q265" s="55" t="n">
        <f aca="false">IF(J265="","",MIN(1,J265+1.96*O265/100))</f>
        <v>0.423352681452441</v>
      </c>
      <c r="R265" s="32" t="str">
        <f aca="false">IF(L265="","",IF(ABS(L265)&lt;=O265,"Yes","No"))</f>
        <v>Yes</v>
      </c>
      <c r="S265" s="32" t="str">
        <f aca="false">IF(L265="","",IF(ABS(L265)&lt;=1.96*O265,"Yes","No"))</f>
        <v>Yes</v>
      </c>
      <c r="T265" s="54" t="n">
        <f aca="false">IF(D265="","",ROUND(SQRT(((D265+G265)*O265/100)^2+(J265*(D265+G265)*0.09175)^2),0))</f>
        <v>58</v>
      </c>
      <c r="U265" s="32"/>
    </row>
    <row r="266" customFormat="false" ht="15" hidden="false" customHeight="false" outlineLevel="0" collapsed="false">
      <c r="A266" s="32" t="s">
        <v>386</v>
      </c>
      <c r="B266" s="32" t="s">
        <v>441</v>
      </c>
      <c r="C266" s="32" t="s">
        <v>441</v>
      </c>
      <c r="D266" s="54" t="n">
        <v>53</v>
      </c>
      <c r="E266" s="54" t="n">
        <v>39</v>
      </c>
      <c r="F266" s="65" t="n">
        <f aca="false">IF(E266="","",D266-E266)</f>
        <v>14</v>
      </c>
      <c r="G266" s="54" t="n">
        <v>67</v>
      </c>
      <c r="H266" s="54" t="n">
        <v>79</v>
      </c>
      <c r="I266" s="65" t="n">
        <f aca="false">IF(H266="","",G266-H266)</f>
        <v>-12</v>
      </c>
      <c r="J266" s="55" t="n">
        <f aca="false">IF(OR(D266="",D266+G266=0),"",D266/(D266+G266))</f>
        <v>0.441666666666667</v>
      </c>
      <c r="K266" s="55" t="n">
        <f aca="false">IF(E266="","",E266/(E266+H266))</f>
        <v>0.330508474576271</v>
      </c>
      <c r="L266" s="66" t="n">
        <f aca="false">IF(OR(K266="",J266=""),"",(J266-K266)*100)</f>
        <v>11.1158192090395</v>
      </c>
      <c r="M266" s="36" t="n">
        <v>4.76466928215883</v>
      </c>
      <c r="N266" s="36" t="n">
        <v>0.962884720344034</v>
      </c>
      <c r="O266" s="36" t="n">
        <f aca="false">SQRT(M266^2+N266^2)</f>
        <v>4.86098964749155</v>
      </c>
      <c r="P266" s="55" t="n">
        <f aca="false">IF(J266="","",MAX(0,J266-1.96*O266/100))</f>
        <v>0.346391269575832</v>
      </c>
      <c r="Q266" s="55" t="n">
        <f aca="false">IF(J266="","",MIN(1,J266+1.96*O266/100))</f>
        <v>0.536942063757501</v>
      </c>
      <c r="R266" s="32" t="str">
        <f aca="false">IF(L266="","",IF(ABS(L266)&lt;=O266,"Yes","No"))</f>
        <v>No</v>
      </c>
      <c r="S266" s="32" t="str">
        <f aca="false">IF(L266="","",IF(ABS(L266)&lt;=1.96*O266,"Yes","No"))</f>
        <v>No</v>
      </c>
      <c r="T266" s="54" t="n">
        <f aca="false">IF(D266="","",ROUND(SQRT(((D266+G266)*O266/100)^2+(J266*(D266+G266)*0.15591)^2),0))</f>
        <v>10</v>
      </c>
      <c r="U266" s="32"/>
    </row>
    <row r="267" customFormat="false" ht="15" hidden="false" customHeight="false" outlineLevel="0" collapsed="false">
      <c r="A267" s="32" t="s">
        <v>386</v>
      </c>
      <c r="B267" s="32" t="s">
        <v>442</v>
      </c>
      <c r="C267" s="32" t="s">
        <v>443</v>
      </c>
      <c r="D267" s="54" t="n">
        <v>621</v>
      </c>
      <c r="E267" s="54" t="n">
        <v>527</v>
      </c>
      <c r="F267" s="65" t="n">
        <f aca="false">IF(E267="","",D267-E267)</f>
        <v>94</v>
      </c>
      <c r="G267" s="54" t="n">
        <v>830</v>
      </c>
      <c r="H267" s="54" t="n">
        <v>867</v>
      </c>
      <c r="I267" s="65" t="n">
        <f aca="false">IF(H267="","",G267-H267)</f>
        <v>-37</v>
      </c>
      <c r="J267" s="55" t="n">
        <f aca="false">IF(OR(D267="",D267+G267=0),"",D267/(D267+G267))</f>
        <v>0.427980702963473</v>
      </c>
      <c r="K267" s="55" t="n">
        <f aca="false">IF(E267="","",E267/(E267+H267))</f>
        <v>0.378048780487805</v>
      </c>
      <c r="L267" s="66" t="n">
        <f aca="false">IF(OR(K267="",J267=""),"",(J267-K267)*100)</f>
        <v>4.99319224756686</v>
      </c>
      <c r="M267" s="36" t="n">
        <v>3.63966651833549</v>
      </c>
      <c r="N267" s="36" t="n">
        <v>0.962884720344034</v>
      </c>
      <c r="O267" s="36" t="n">
        <f aca="false">SQRT(M267^2+N267^2)</f>
        <v>3.76487972575013</v>
      </c>
      <c r="P267" s="55" t="n">
        <f aca="false">IF(J267="","",MAX(0,J267-1.96*O267/100))</f>
        <v>0.354189060338771</v>
      </c>
      <c r="Q267" s="55" t="n">
        <f aca="false">IF(J267="","",MIN(1,J267+1.96*O267/100))</f>
        <v>0.501772345588176</v>
      </c>
      <c r="R267" s="32" t="str">
        <f aca="false">IF(L267="","",IF(ABS(L267)&lt;=O267,"Yes","No"))</f>
        <v>No</v>
      </c>
      <c r="S267" s="32" t="str">
        <f aca="false">IF(L267="","",IF(ABS(L267)&lt;=1.96*O267,"Yes","No"))</f>
        <v>Yes</v>
      </c>
      <c r="T267" s="54" t="n">
        <f aca="false">IF(D267="","",ROUND(SQRT(((D267+G267)*O267/100)^2+(J267*(D267+G267)*0.08345)^2),0))</f>
        <v>75</v>
      </c>
      <c r="U267" s="32"/>
    </row>
    <row r="268" customFormat="false" ht="15" hidden="false" customHeight="false" outlineLevel="0" collapsed="false">
      <c r="A268" s="32" t="s">
        <v>386</v>
      </c>
      <c r="B268" s="32" t="s">
        <v>442</v>
      </c>
      <c r="C268" s="32" t="s">
        <v>444</v>
      </c>
      <c r="D268" s="54" t="n">
        <v>699</v>
      </c>
      <c r="E268" s="54" t="n">
        <v>688</v>
      </c>
      <c r="F268" s="65" t="n">
        <f aca="false">IF(E268="","",D268-E268)</f>
        <v>11</v>
      </c>
      <c r="G268" s="54" t="n">
        <v>919</v>
      </c>
      <c r="H268" s="54" t="n">
        <v>917</v>
      </c>
      <c r="I268" s="65" t="n">
        <f aca="false">IF(H268="","",G268-H268)</f>
        <v>2</v>
      </c>
      <c r="J268" s="55" t="n">
        <f aca="false">IF(OR(D268="",D268+G268=0),"",D268/(D268+G268))</f>
        <v>0.432014833127318</v>
      </c>
      <c r="K268" s="55" t="n">
        <f aca="false">IF(E268="","",E268/(E268+H268))</f>
        <v>0.428660436137072</v>
      </c>
      <c r="L268" s="66" t="n">
        <f aca="false">IF(OR(K268="",J268=""),"",(J268-K268)*100)</f>
        <v>0.335439699024603</v>
      </c>
      <c r="M268" s="36" t="n">
        <v>3.63966651833549</v>
      </c>
      <c r="N268" s="36" t="n">
        <v>0.962884720344034</v>
      </c>
      <c r="O268" s="36" t="n">
        <f aca="false">SQRT(M268^2+N268^2)</f>
        <v>3.76487972575013</v>
      </c>
      <c r="P268" s="55" t="n">
        <f aca="false">IF(J268="","",MAX(0,J268-1.96*O268/100))</f>
        <v>0.358223190502615</v>
      </c>
      <c r="Q268" s="55" t="n">
        <f aca="false">IF(J268="","",MIN(1,J268+1.96*O268/100))</f>
        <v>0.50580647575202</v>
      </c>
      <c r="R268" s="32" t="str">
        <f aca="false">IF(L268="","",IF(ABS(L268)&lt;=O268,"Yes","No"))</f>
        <v>Yes</v>
      </c>
      <c r="S268" s="32" t="str">
        <f aca="false">IF(L268="","",IF(ABS(L268)&lt;=1.96*O268,"Yes","No"))</f>
        <v>Yes</v>
      </c>
      <c r="T268" s="54" t="n">
        <f aca="false">IF(D268="","",ROUND(SQRT(((D268+G268)*O268/100)^2+(J268*(D268+G268)*0.08345)^2),0))</f>
        <v>84</v>
      </c>
      <c r="U268" s="32"/>
    </row>
    <row r="269" customFormat="false" ht="15" hidden="false" customHeight="false" outlineLevel="0" collapsed="false">
      <c r="A269" s="32" t="s">
        <v>386</v>
      </c>
      <c r="B269" s="32" t="s">
        <v>445</v>
      </c>
      <c r="C269" s="32" t="s">
        <v>445</v>
      </c>
      <c r="D269" s="54" t="n">
        <v>208</v>
      </c>
      <c r="E269" s="54" t="n">
        <v>166</v>
      </c>
      <c r="F269" s="65" t="n">
        <f aca="false">IF(E269="","",D269-E269)</f>
        <v>42</v>
      </c>
      <c r="G269" s="54" t="n">
        <v>304</v>
      </c>
      <c r="H269" s="54" t="n">
        <v>332</v>
      </c>
      <c r="I269" s="65" t="n">
        <f aca="false">IF(H269="","",G269-H269)</f>
        <v>-28</v>
      </c>
      <c r="J269" s="55" t="n">
        <f aca="false">IF(OR(D269="",D269+G269=0),"",D269/(D269+G269))</f>
        <v>0.40625</v>
      </c>
      <c r="K269" s="55" t="n">
        <f aca="false">IF(E269="","",E269/(E269+H269))</f>
        <v>0.333333333333333</v>
      </c>
      <c r="L269" s="66" t="n">
        <f aca="false">IF(OR(K269="",J269=""),"",(J269-K269)*100)</f>
        <v>7.29166666666667</v>
      </c>
      <c r="M269" s="36" t="n">
        <v>4.76466928215883</v>
      </c>
      <c r="N269" s="36" t="n">
        <v>0.962884720344034</v>
      </c>
      <c r="O269" s="36" t="n">
        <f aca="false">SQRT(M269^2+N269^2)</f>
        <v>4.86098964749155</v>
      </c>
      <c r="P269" s="55" t="n">
        <f aca="false">IF(J269="","",MAX(0,J269-1.96*O269/100))</f>
        <v>0.310974602909166</v>
      </c>
      <c r="Q269" s="55" t="n">
        <f aca="false">IF(J269="","",MIN(1,J269+1.96*O269/100))</f>
        <v>0.501525397090834</v>
      </c>
      <c r="R269" s="32" t="str">
        <f aca="false">IF(L269="","",IF(ABS(L269)&lt;=O269,"Yes","No"))</f>
        <v>No</v>
      </c>
      <c r="S269" s="32" t="str">
        <f aca="false">IF(L269="","",IF(ABS(L269)&lt;=1.96*O269,"Yes","No"))</f>
        <v>Yes</v>
      </c>
      <c r="T269" s="54" t="n">
        <f aca="false">IF(D269="","",ROUND(SQRT(((D269+G269)*O269/100)^2+(J269*(D269+G269)*0.15591)^2),0))</f>
        <v>41</v>
      </c>
      <c r="U269" s="32"/>
    </row>
    <row r="270" customFormat="false" ht="15" hidden="false" customHeight="false" outlineLevel="0" collapsed="false">
      <c r="A270" s="32" t="s">
        <v>386</v>
      </c>
      <c r="B270" s="32" t="s">
        <v>446</v>
      </c>
      <c r="C270" s="32" t="s">
        <v>447</v>
      </c>
      <c r="D270" s="54" t="n">
        <v>351</v>
      </c>
      <c r="E270" s="54"/>
      <c r="F270" s="65" t="str">
        <f aca="false">IF(E270="","",D270-E270)</f>
        <v/>
      </c>
      <c r="G270" s="54" t="n">
        <v>119</v>
      </c>
      <c r="H270" s="54"/>
      <c r="I270" s="65" t="str">
        <f aca="false">IF(H270="","",G270-H270)</f>
        <v/>
      </c>
      <c r="J270" s="55" t="n">
        <f aca="false">IF(OR(D270="",D270+G270=0),"",D270/(D270+G270))</f>
        <v>0.746808510638298</v>
      </c>
      <c r="K270" s="55" t="str">
        <f aca="false">IF(E270="","",E270/(E270+H270))</f>
        <v/>
      </c>
      <c r="L270" s="66" t="str">
        <f aca="false">IF(OR(K270="",J270=""),"",(J270-K270)*100)</f>
        <v/>
      </c>
      <c r="M270" s="36" t="n">
        <v>4.76466928215883</v>
      </c>
      <c r="N270" s="36" t="n">
        <v>0.962884720344034</v>
      </c>
      <c r="O270" s="36" t="n">
        <f aca="false">SQRT(M270^2+N270^2)</f>
        <v>4.86098964749155</v>
      </c>
      <c r="P270" s="55" t="n">
        <f aca="false">IF(J270="","",MAX(0,J270-1.96*O270/100))</f>
        <v>0.651533113547464</v>
      </c>
      <c r="Q270" s="55" t="n">
        <f aca="false">IF(J270="","",MIN(1,J270+1.96*O270/100))</f>
        <v>0.842083907729132</v>
      </c>
      <c r="R270" s="32" t="str">
        <f aca="false">IF(L270="","",IF(ABS(L270)&lt;=O270,"Yes","No"))</f>
        <v/>
      </c>
      <c r="S270" s="32" t="str">
        <f aca="false">IF(L270="","",IF(ABS(L270)&lt;=1.96*O270,"Yes","No"))</f>
        <v/>
      </c>
      <c r="T270" s="54" t="n">
        <f aca="false">IF(D270="","",ROUND(SQRT(((D270+G270)*O270/100)^2+(J270*(D270+G270)*0.15591)^2),0))</f>
        <v>59</v>
      </c>
      <c r="U270" s="32" t="s">
        <v>748</v>
      </c>
    </row>
    <row r="271" customFormat="false" ht="15" hidden="false" customHeight="false" outlineLevel="0" collapsed="false">
      <c r="A271" s="32" t="s">
        <v>386</v>
      </c>
      <c r="B271" s="32" t="s">
        <v>446</v>
      </c>
      <c r="C271" s="32" t="s">
        <v>448</v>
      </c>
      <c r="D271" s="54" t="n">
        <v>618</v>
      </c>
      <c r="E271" s="54" t="n">
        <v>487</v>
      </c>
      <c r="F271" s="65" t="n">
        <f aca="false">IF(E271="","",D271-E271)</f>
        <v>131</v>
      </c>
      <c r="G271" s="54" t="n">
        <v>197</v>
      </c>
      <c r="H271" s="54" t="n">
        <v>213</v>
      </c>
      <c r="I271" s="65" t="n">
        <f aca="false">IF(H271="","",G271-H271)</f>
        <v>-16</v>
      </c>
      <c r="J271" s="55" t="n">
        <f aca="false">IF(OR(D271="",D271+G271=0),"",D271/(D271+G271))</f>
        <v>0.758282208588957</v>
      </c>
      <c r="K271" s="55" t="n">
        <f aca="false">IF(E271="","",E271/(E271+H271))</f>
        <v>0.695714285714286</v>
      </c>
      <c r="L271" s="66" t="n">
        <f aca="false">IF(OR(K271="",J271=""),"",(J271-K271)*100)</f>
        <v>6.25679228746713</v>
      </c>
      <c r="M271" s="36" t="n">
        <v>3.72126353225682</v>
      </c>
      <c r="N271" s="36" t="n">
        <v>0.962884720344034</v>
      </c>
      <c r="O271" s="36" t="n">
        <f aca="false">SQRT(M271^2+N271^2)</f>
        <v>3.84381961870956</v>
      </c>
      <c r="P271" s="55" t="n">
        <f aca="false">IF(J271="","",MAX(0,J271-1.96*O271/100))</f>
        <v>0.68294334406225</v>
      </c>
      <c r="Q271" s="55" t="n">
        <f aca="false">IF(J271="","",MIN(1,J271+1.96*O271/100))</f>
        <v>0.833621073115665</v>
      </c>
      <c r="R271" s="32" t="str">
        <f aca="false">IF(L271="","",IF(ABS(L271)&lt;=O271,"Yes","No"))</f>
        <v>No</v>
      </c>
      <c r="S271" s="32" t="str">
        <f aca="false">IF(L271="","",IF(ABS(L271)&lt;=1.96*O271,"Yes","No"))</f>
        <v>Yes</v>
      </c>
      <c r="T271" s="54" t="n">
        <f aca="false">IF(D271="","",ROUND(SQRT(((D271+G271)*O271/100)^2+(J271*(D271+G271)*0.09175)^2),0))</f>
        <v>65</v>
      </c>
      <c r="U271" s="32"/>
    </row>
    <row r="272" customFormat="false" ht="15" hidden="false" customHeight="false" outlineLevel="0" collapsed="false">
      <c r="A272" s="32" t="s">
        <v>386</v>
      </c>
      <c r="B272" s="32" t="s">
        <v>446</v>
      </c>
      <c r="C272" s="32" t="s">
        <v>449</v>
      </c>
      <c r="D272" s="54" t="n">
        <v>508</v>
      </c>
      <c r="E272" s="54" t="n">
        <v>456</v>
      </c>
      <c r="F272" s="65" t="n">
        <f aca="false">IF(E272="","",D272-E272)</f>
        <v>52</v>
      </c>
      <c r="G272" s="54" t="n">
        <v>160</v>
      </c>
      <c r="H272" s="54" t="n">
        <v>160</v>
      </c>
      <c r="I272" s="65" t="n">
        <f aca="false">IF(H272="","",G272-H272)</f>
        <v>0</v>
      </c>
      <c r="J272" s="55" t="n">
        <f aca="false">IF(OR(D272="",D272+G272=0),"",D272/(D272+G272))</f>
        <v>0.760479041916168</v>
      </c>
      <c r="K272" s="55" t="n">
        <f aca="false">IF(E272="","",E272/(E272+H272))</f>
        <v>0.74025974025974</v>
      </c>
      <c r="L272" s="66" t="n">
        <f aca="false">IF(OR(K272="",J272=""),"",(J272-K272)*100)</f>
        <v>2.02193016564274</v>
      </c>
      <c r="M272" s="36" t="n">
        <v>4.76466928215883</v>
      </c>
      <c r="N272" s="36" t="n">
        <v>0.962884720344034</v>
      </c>
      <c r="O272" s="36" t="n">
        <f aca="false">SQRT(M272^2+N272^2)</f>
        <v>4.86098964749155</v>
      </c>
      <c r="P272" s="55" t="n">
        <f aca="false">IF(J272="","",MAX(0,J272-1.96*O272/100))</f>
        <v>0.665203644825333</v>
      </c>
      <c r="Q272" s="55" t="n">
        <f aca="false">IF(J272="","",MIN(1,J272+1.96*O272/100))</f>
        <v>0.855754439007002</v>
      </c>
      <c r="R272" s="32" t="str">
        <f aca="false">IF(L272="","",IF(ABS(L272)&lt;=O272,"Yes","No"))</f>
        <v>Yes</v>
      </c>
      <c r="S272" s="32" t="str">
        <f aca="false">IF(L272="","",IF(ABS(L272)&lt;=1.96*O272,"Yes","No"))</f>
        <v>Yes</v>
      </c>
      <c r="T272" s="54" t="n">
        <f aca="false">IF(D272="","",ROUND(SQRT(((D272+G272)*O272/100)^2+(J272*(D272+G272)*0.15591)^2),0))</f>
        <v>86</v>
      </c>
      <c r="U272" s="32"/>
    </row>
    <row r="273" customFormat="false" ht="15" hidden="false" customHeight="false" outlineLevel="0" collapsed="false">
      <c r="A273" s="32" t="s">
        <v>386</v>
      </c>
      <c r="B273" s="32" t="s">
        <v>446</v>
      </c>
      <c r="C273" s="32" t="s">
        <v>450</v>
      </c>
      <c r="D273" s="54" t="n">
        <v>800</v>
      </c>
      <c r="E273" s="54" t="n">
        <v>737</v>
      </c>
      <c r="F273" s="65" t="n">
        <f aca="false">IF(E273="","",D273-E273)</f>
        <v>63</v>
      </c>
      <c r="G273" s="54" t="n">
        <v>265</v>
      </c>
      <c r="H273" s="54" t="n">
        <v>293</v>
      </c>
      <c r="I273" s="65" t="n">
        <f aca="false">IF(H273="","",G273-H273)</f>
        <v>-28</v>
      </c>
      <c r="J273" s="55" t="n">
        <f aca="false">IF(OR(D273="",D273+G273=0),"",D273/(D273+G273))</f>
        <v>0.751173708920188</v>
      </c>
      <c r="K273" s="55" t="n">
        <f aca="false">IF(E273="","",E273/(E273+H273))</f>
        <v>0.715533980582524</v>
      </c>
      <c r="L273" s="66" t="n">
        <f aca="false">IF(OR(K273="",J273=""),"",(J273-K273)*100)</f>
        <v>3.56397283376635</v>
      </c>
      <c r="M273" s="36" t="n">
        <v>3.72126353225682</v>
      </c>
      <c r="N273" s="36" t="n">
        <v>0.962884720344034</v>
      </c>
      <c r="O273" s="36" t="n">
        <f aca="false">SQRT(M273^2+N273^2)</f>
        <v>3.84381961870956</v>
      </c>
      <c r="P273" s="55" t="n">
        <f aca="false">IF(J273="","",MAX(0,J273-1.96*O273/100))</f>
        <v>0.67583484439348</v>
      </c>
      <c r="Q273" s="55" t="n">
        <f aca="false">IF(J273="","",MIN(1,J273+1.96*O273/100))</f>
        <v>0.826512573446895</v>
      </c>
      <c r="R273" s="32" t="str">
        <f aca="false">IF(L273="","",IF(ABS(L273)&lt;=O273,"Yes","No"))</f>
        <v>Yes</v>
      </c>
      <c r="S273" s="32" t="str">
        <f aca="false">IF(L273="","",IF(ABS(L273)&lt;=1.96*O273,"Yes","No"))</f>
        <v>Yes</v>
      </c>
      <c r="T273" s="54" t="n">
        <f aca="false">IF(D273="","",ROUND(SQRT(((D273+G273)*O273/100)^2+(J273*(D273+G273)*0.09175)^2),0))</f>
        <v>84</v>
      </c>
      <c r="U273" s="32"/>
    </row>
    <row r="274" customFormat="false" ht="15" hidden="false" customHeight="false" outlineLevel="0" collapsed="false">
      <c r="A274" s="32" t="s">
        <v>386</v>
      </c>
      <c r="B274" s="32" t="s">
        <v>446</v>
      </c>
      <c r="C274" s="32" t="s">
        <v>451</v>
      </c>
      <c r="D274" s="54" t="n">
        <v>712</v>
      </c>
      <c r="E274" s="54" t="n">
        <v>445</v>
      </c>
      <c r="F274" s="65" t="n">
        <f aca="false">IF(E274="","",D274-E274)</f>
        <v>267</v>
      </c>
      <c r="G274" s="54" t="n">
        <v>238</v>
      </c>
      <c r="H274" s="54" t="n">
        <v>114</v>
      </c>
      <c r="I274" s="65" t="n">
        <f aca="false">IF(H274="","",G274-H274)</f>
        <v>124</v>
      </c>
      <c r="J274" s="55" t="n">
        <f aca="false">IF(OR(D274="",D274+G274=0),"",D274/(D274+G274))</f>
        <v>0.749473684210526</v>
      </c>
      <c r="K274" s="55" t="n">
        <f aca="false">IF(E274="","",E274/(E274+H274))</f>
        <v>0.796064400715564</v>
      </c>
      <c r="L274" s="66" t="n">
        <f aca="false">IF(OR(K274="",J274=""),"",(J274-K274)*100)</f>
        <v>-4.65907165050372</v>
      </c>
      <c r="M274" s="36" t="n">
        <v>3.72126353225682</v>
      </c>
      <c r="N274" s="36" t="n">
        <v>0.962884720344034</v>
      </c>
      <c r="O274" s="36" t="n">
        <f aca="false">SQRT(M274^2+N274^2)</f>
        <v>3.84381961870956</v>
      </c>
      <c r="P274" s="55" t="n">
        <f aca="false">IF(J274="","",MAX(0,J274-1.96*O274/100))</f>
        <v>0.674134819683819</v>
      </c>
      <c r="Q274" s="55" t="n">
        <f aca="false">IF(J274="","",MIN(1,J274+1.96*O274/100))</f>
        <v>0.824812548737234</v>
      </c>
      <c r="R274" s="32" t="str">
        <f aca="false">IF(L274="","",IF(ABS(L274)&lt;=O274,"Yes","No"))</f>
        <v>No</v>
      </c>
      <c r="S274" s="32" t="str">
        <f aca="false">IF(L274="","",IF(ABS(L274)&lt;=1.96*O274,"Yes","No"))</f>
        <v>Yes</v>
      </c>
      <c r="T274" s="54" t="n">
        <f aca="false">IF(D274="","",ROUND(SQRT(((D274+G274)*O274/100)^2+(J274*(D274+G274)*0.09175)^2),0))</f>
        <v>75</v>
      </c>
      <c r="U274" s="32"/>
    </row>
    <row r="275" customFormat="false" ht="15" hidden="false" customHeight="false" outlineLevel="0" collapsed="false">
      <c r="A275" s="32" t="s">
        <v>386</v>
      </c>
      <c r="B275" s="32" t="s">
        <v>446</v>
      </c>
      <c r="C275" s="32" t="s">
        <v>452</v>
      </c>
      <c r="D275" s="54" t="n">
        <v>600</v>
      </c>
      <c r="E275" s="54" t="n">
        <v>569</v>
      </c>
      <c r="F275" s="65" t="n">
        <f aca="false">IF(E275="","",D275-E275)</f>
        <v>31</v>
      </c>
      <c r="G275" s="54" t="n">
        <v>195</v>
      </c>
      <c r="H275" s="54" t="n">
        <v>249</v>
      </c>
      <c r="I275" s="65" t="n">
        <f aca="false">IF(H275="","",G275-H275)</f>
        <v>-54</v>
      </c>
      <c r="J275" s="55" t="n">
        <f aca="false">IF(OR(D275="",D275+G275=0),"",D275/(D275+G275))</f>
        <v>0.754716981132076</v>
      </c>
      <c r="K275" s="55" t="n">
        <f aca="false">IF(E275="","",E275/(E275+H275))</f>
        <v>0.69559902200489</v>
      </c>
      <c r="L275" s="66" t="n">
        <f aca="false">IF(OR(K275="",J275=""),"",(J275-K275)*100)</f>
        <v>5.91179591271855</v>
      </c>
      <c r="M275" s="36" t="n">
        <v>3.72126353225682</v>
      </c>
      <c r="N275" s="36" t="n">
        <v>0.962884720344034</v>
      </c>
      <c r="O275" s="36" t="n">
        <f aca="false">SQRT(M275^2+N275^2)</f>
        <v>3.84381961870956</v>
      </c>
      <c r="P275" s="55" t="n">
        <f aca="false">IF(J275="","",MAX(0,J275-1.96*O275/100))</f>
        <v>0.679378116605368</v>
      </c>
      <c r="Q275" s="55" t="n">
        <f aca="false">IF(J275="","",MIN(1,J275+1.96*O275/100))</f>
        <v>0.830055845658783</v>
      </c>
      <c r="R275" s="32" t="str">
        <f aca="false">IF(L275="","",IF(ABS(L275)&lt;=O275,"Yes","No"))</f>
        <v>No</v>
      </c>
      <c r="S275" s="32" t="str">
        <f aca="false">IF(L275="","",IF(ABS(L275)&lt;=1.96*O275,"Yes","No"))</f>
        <v>Yes</v>
      </c>
      <c r="T275" s="54" t="n">
        <f aca="false">IF(D275="","",ROUND(SQRT(((D275+G275)*O275/100)^2+(J275*(D275+G275)*0.09175)^2),0))</f>
        <v>63</v>
      </c>
      <c r="U275" s="32"/>
    </row>
    <row r="276" customFormat="false" ht="15" hidden="false" customHeight="false" outlineLevel="0" collapsed="false">
      <c r="A276" s="32" t="s">
        <v>386</v>
      </c>
      <c r="B276" s="32" t="s">
        <v>446</v>
      </c>
      <c r="C276" s="32" t="s">
        <v>453</v>
      </c>
      <c r="D276" s="54" t="n">
        <v>565</v>
      </c>
      <c r="E276" s="54" t="n">
        <v>552</v>
      </c>
      <c r="F276" s="65" t="n">
        <f aca="false">IF(E276="","",D276-E276)</f>
        <v>13</v>
      </c>
      <c r="G276" s="54" t="n">
        <v>248</v>
      </c>
      <c r="H276" s="54" t="n">
        <v>257</v>
      </c>
      <c r="I276" s="65" t="n">
        <f aca="false">IF(H276="","",G276-H276)</f>
        <v>-9</v>
      </c>
      <c r="J276" s="55" t="n">
        <f aca="false">IF(OR(D276="",D276+G276=0),"",D276/(D276+G276))</f>
        <v>0.694956949569496</v>
      </c>
      <c r="K276" s="55" t="n">
        <f aca="false">IF(E276="","",E276/(E276+H276))</f>
        <v>0.682323856613103</v>
      </c>
      <c r="L276" s="66" t="n">
        <f aca="false">IF(OR(K276="",J276=""),"",(J276-K276)*100)</f>
        <v>1.26330929563931</v>
      </c>
      <c r="M276" s="36" t="n">
        <v>3.72126353225682</v>
      </c>
      <c r="N276" s="36" t="n">
        <v>0.962884720344034</v>
      </c>
      <c r="O276" s="36" t="n">
        <f aca="false">SQRT(M276^2+N276^2)</f>
        <v>3.84381961870956</v>
      </c>
      <c r="P276" s="55" t="n">
        <f aca="false">IF(J276="","",MAX(0,J276-1.96*O276/100))</f>
        <v>0.619618085042788</v>
      </c>
      <c r="Q276" s="55" t="n">
        <f aca="false">IF(J276="","",MIN(1,J276+1.96*O276/100))</f>
        <v>0.770295814096203</v>
      </c>
      <c r="R276" s="32" t="str">
        <f aca="false">IF(L276="","",IF(ABS(L276)&lt;=O276,"Yes","No"))</f>
        <v>Yes</v>
      </c>
      <c r="S276" s="32" t="str">
        <f aca="false">IF(L276="","",IF(ABS(L276)&lt;=1.96*O276,"Yes","No"))</f>
        <v>Yes</v>
      </c>
      <c r="T276" s="54" t="n">
        <f aca="false">IF(D276="","",ROUND(SQRT(((D276+G276)*O276/100)^2+(J276*(D276+G276)*0.09175)^2),0))</f>
        <v>61</v>
      </c>
      <c r="U276" s="32"/>
    </row>
    <row r="277" customFormat="false" ht="15" hidden="false" customHeight="false" outlineLevel="0" collapsed="false">
      <c r="A277" s="32" t="s">
        <v>386</v>
      </c>
      <c r="B277" s="32" t="s">
        <v>446</v>
      </c>
      <c r="C277" s="32" t="s">
        <v>454</v>
      </c>
      <c r="D277" s="54" t="n">
        <v>267</v>
      </c>
      <c r="E277" s="54" t="n">
        <v>246</v>
      </c>
      <c r="F277" s="65" t="n">
        <f aca="false">IF(E277="","",D277-E277)</f>
        <v>21</v>
      </c>
      <c r="G277" s="54" t="n">
        <v>78</v>
      </c>
      <c r="H277" s="54" t="n">
        <v>82</v>
      </c>
      <c r="I277" s="65" t="n">
        <f aca="false">IF(H277="","",G277-H277)</f>
        <v>-4</v>
      </c>
      <c r="J277" s="55" t="n">
        <f aca="false">IF(OR(D277="",D277+G277=0),"",D277/(D277+G277))</f>
        <v>0.773913043478261</v>
      </c>
      <c r="K277" s="55" t="n">
        <f aca="false">IF(E277="","",E277/(E277+H277))</f>
        <v>0.75</v>
      </c>
      <c r="L277" s="66" t="n">
        <f aca="false">IF(OR(K277="",J277=""),"",(J277-K277)*100)</f>
        <v>2.39130434782608</v>
      </c>
      <c r="M277" s="36" t="n">
        <v>4.76466928215883</v>
      </c>
      <c r="N277" s="36" t="n">
        <v>0.962884720344034</v>
      </c>
      <c r="O277" s="36" t="n">
        <f aca="false">SQRT(M277^2+N277^2)</f>
        <v>4.86098964749155</v>
      </c>
      <c r="P277" s="55" t="n">
        <f aca="false">IF(J277="","",MAX(0,J277-1.96*O277/100))</f>
        <v>0.678637646387427</v>
      </c>
      <c r="Q277" s="55" t="n">
        <f aca="false">IF(J277="","",MIN(1,J277+1.96*O277/100))</f>
        <v>0.869188440569095</v>
      </c>
      <c r="R277" s="32" t="str">
        <f aca="false">IF(L277="","",IF(ABS(L277)&lt;=O277,"Yes","No"))</f>
        <v>Yes</v>
      </c>
      <c r="S277" s="32" t="str">
        <f aca="false">IF(L277="","",IF(ABS(L277)&lt;=1.96*O277,"Yes","No"))</f>
        <v>Yes</v>
      </c>
      <c r="T277" s="54" t="n">
        <f aca="false">IF(D277="","",ROUND(SQRT(((D277+G277)*O277/100)^2+(J277*(D277+G277)*0.15591)^2),0))</f>
        <v>45</v>
      </c>
      <c r="U277" s="32"/>
    </row>
    <row r="278" customFormat="false" ht="15" hidden="false" customHeight="false" outlineLevel="0" collapsed="false">
      <c r="A278" s="32" t="s">
        <v>386</v>
      </c>
      <c r="B278" s="32" t="s">
        <v>446</v>
      </c>
      <c r="C278" s="32" t="s">
        <v>455</v>
      </c>
      <c r="D278" s="54" t="n">
        <v>421</v>
      </c>
      <c r="E278" s="54" t="n">
        <v>381</v>
      </c>
      <c r="F278" s="65" t="n">
        <f aca="false">IF(E278="","",D278-E278)</f>
        <v>40</v>
      </c>
      <c r="G278" s="54" t="n">
        <v>119</v>
      </c>
      <c r="H278" s="54" t="n">
        <v>137</v>
      </c>
      <c r="I278" s="65" t="n">
        <f aca="false">IF(H278="","",G278-H278)</f>
        <v>-18</v>
      </c>
      <c r="J278" s="55" t="n">
        <f aca="false">IF(OR(D278="",D278+G278=0),"",D278/(D278+G278))</f>
        <v>0.77962962962963</v>
      </c>
      <c r="K278" s="55" t="n">
        <f aca="false">IF(E278="","",E278/(E278+H278))</f>
        <v>0.735521235521236</v>
      </c>
      <c r="L278" s="66" t="n">
        <f aca="false">IF(OR(K278="",J278=""),"",(J278-K278)*100)</f>
        <v>4.41083941083942</v>
      </c>
      <c r="M278" s="36" t="n">
        <v>4.76466928215883</v>
      </c>
      <c r="N278" s="36" t="n">
        <v>0.962884720344034</v>
      </c>
      <c r="O278" s="36" t="n">
        <f aca="false">SQRT(M278^2+N278^2)</f>
        <v>4.86098964749155</v>
      </c>
      <c r="P278" s="55" t="n">
        <f aca="false">IF(J278="","",MAX(0,J278-1.96*O278/100))</f>
        <v>0.684354232538795</v>
      </c>
      <c r="Q278" s="55" t="n">
        <f aca="false">IF(J278="","",MIN(1,J278+1.96*O278/100))</f>
        <v>0.874905026720464</v>
      </c>
      <c r="R278" s="32" t="str">
        <f aca="false">IF(L278="","",IF(ABS(L278)&lt;=O278,"Yes","No"))</f>
        <v>Yes</v>
      </c>
      <c r="S278" s="32" t="str">
        <f aca="false">IF(L278="","",IF(ABS(L278)&lt;=1.96*O278,"Yes","No"))</f>
        <v>Yes</v>
      </c>
      <c r="T278" s="54" t="n">
        <f aca="false">IF(D278="","",ROUND(SQRT(((D278+G278)*O278/100)^2+(J278*(D278+G278)*0.15591)^2),0))</f>
        <v>71</v>
      </c>
      <c r="U278" s="32"/>
    </row>
    <row r="279" customFormat="false" ht="15" hidden="false" customHeight="false" outlineLevel="0" collapsed="false">
      <c r="A279" s="32" t="s">
        <v>386</v>
      </c>
      <c r="B279" s="32" t="s">
        <v>446</v>
      </c>
      <c r="C279" s="32" t="s">
        <v>456</v>
      </c>
      <c r="D279" s="54" t="n">
        <v>452</v>
      </c>
      <c r="E279" s="54" t="n">
        <v>415</v>
      </c>
      <c r="F279" s="65" t="n">
        <f aca="false">IF(E279="","",D279-E279)</f>
        <v>37</v>
      </c>
      <c r="G279" s="54" t="n">
        <v>113</v>
      </c>
      <c r="H279" s="54" t="n">
        <v>157</v>
      </c>
      <c r="I279" s="65" t="n">
        <f aca="false">IF(H279="","",G279-H279)</f>
        <v>-44</v>
      </c>
      <c r="J279" s="55" t="n">
        <f aca="false">IF(OR(D279="",D279+G279=0),"",D279/(D279+G279))</f>
        <v>0.8</v>
      </c>
      <c r="K279" s="55" t="n">
        <f aca="false">IF(E279="","",E279/(E279+H279))</f>
        <v>0.725524475524476</v>
      </c>
      <c r="L279" s="66" t="n">
        <f aca="false">IF(OR(K279="",J279=""),"",(J279-K279)*100)</f>
        <v>7.44755244755245</v>
      </c>
      <c r="M279" s="36" t="n">
        <v>4.76466928215883</v>
      </c>
      <c r="N279" s="36" t="n">
        <v>0.962884720344034</v>
      </c>
      <c r="O279" s="36" t="n">
        <f aca="false">SQRT(M279^2+N279^2)</f>
        <v>4.86098964749155</v>
      </c>
      <c r="P279" s="55" t="n">
        <f aca="false">IF(J279="","",MAX(0,J279-1.96*O279/100))</f>
        <v>0.704724602909166</v>
      </c>
      <c r="Q279" s="55" t="n">
        <f aca="false">IF(J279="","",MIN(1,J279+1.96*O279/100))</f>
        <v>0.895275397090834</v>
      </c>
      <c r="R279" s="32" t="str">
        <f aca="false">IF(L279="","",IF(ABS(L279)&lt;=O279,"Yes","No"))</f>
        <v>No</v>
      </c>
      <c r="S279" s="32" t="str">
        <f aca="false">IF(L279="","",IF(ABS(L279)&lt;=1.96*O279,"Yes","No"))</f>
        <v>Yes</v>
      </c>
      <c r="T279" s="54" t="n">
        <f aca="false">IF(D279="","",ROUND(SQRT(((D279+G279)*O279/100)^2+(J279*(D279+G279)*0.15591)^2),0))</f>
        <v>76</v>
      </c>
      <c r="U279" s="32"/>
    </row>
    <row r="280" customFormat="false" ht="15" hidden="false" customHeight="false" outlineLevel="0" collapsed="false">
      <c r="A280" s="32" t="s">
        <v>386</v>
      </c>
      <c r="B280" s="32" t="s">
        <v>446</v>
      </c>
      <c r="C280" s="32" t="s">
        <v>457</v>
      </c>
      <c r="D280" s="54" t="n">
        <v>527</v>
      </c>
      <c r="E280" s="54"/>
      <c r="F280" s="65" t="str">
        <f aca="false">IF(E280="","",D280-E280)</f>
        <v/>
      </c>
      <c r="G280" s="54" t="n">
        <v>186</v>
      </c>
      <c r="H280" s="54"/>
      <c r="I280" s="65" t="str">
        <f aca="false">IF(H280="","",G280-H280)</f>
        <v/>
      </c>
      <c r="J280" s="55" t="n">
        <f aca="false">IF(OR(D280="",D280+G280=0),"",D280/(D280+G280))</f>
        <v>0.739130434782609</v>
      </c>
      <c r="K280" s="55" t="str">
        <f aca="false">IF(E280="","",E280/(E280+H280))</f>
        <v/>
      </c>
      <c r="L280" s="66" t="str">
        <f aca="false">IF(OR(K280="",J280=""),"",(J280-K280)*100)</f>
        <v/>
      </c>
      <c r="M280" s="36" t="n">
        <v>4.76466928215883</v>
      </c>
      <c r="N280" s="36" t="n">
        <v>0.962884720344034</v>
      </c>
      <c r="O280" s="36" t="n">
        <f aca="false">SQRT(M280^2+N280^2)</f>
        <v>4.86098964749155</v>
      </c>
      <c r="P280" s="55" t="n">
        <f aca="false">IF(J280="","",MAX(0,J280-1.96*O280/100))</f>
        <v>0.643855037691774</v>
      </c>
      <c r="Q280" s="55" t="n">
        <f aca="false">IF(J280="","",MIN(1,J280+1.96*O280/100))</f>
        <v>0.834405831873443</v>
      </c>
      <c r="R280" s="32" t="str">
        <f aca="false">IF(L280="","",IF(ABS(L280)&lt;=O280,"Yes","No"))</f>
        <v/>
      </c>
      <c r="S280" s="32" t="str">
        <f aca="false">IF(L280="","",IF(ABS(L280)&lt;=1.96*O280,"Yes","No"))</f>
        <v/>
      </c>
      <c r="T280" s="54" t="n">
        <f aca="false">IF(D280="","",ROUND(SQRT(((D280+G280)*O280/100)^2+(J280*(D280+G280)*0.15591)^2),0))</f>
        <v>89</v>
      </c>
      <c r="U280" s="32" t="s">
        <v>748</v>
      </c>
    </row>
    <row r="281" customFormat="false" ht="15" hidden="false" customHeight="false" outlineLevel="0" collapsed="false">
      <c r="A281" s="32" t="s">
        <v>386</v>
      </c>
      <c r="B281" s="32" t="s">
        <v>446</v>
      </c>
      <c r="C281" s="32" t="s">
        <v>458</v>
      </c>
      <c r="D281" s="54" t="n">
        <v>1023</v>
      </c>
      <c r="E281" s="54" t="n">
        <v>984</v>
      </c>
      <c r="F281" s="65" t="n">
        <f aca="false">IF(E281="","",D281-E281)</f>
        <v>39</v>
      </c>
      <c r="G281" s="54" t="n">
        <v>326</v>
      </c>
      <c r="H281" s="54" t="n">
        <v>394</v>
      </c>
      <c r="I281" s="65" t="n">
        <f aca="false">IF(H281="","",G281-H281)</f>
        <v>-68</v>
      </c>
      <c r="J281" s="55" t="n">
        <f aca="false">IF(OR(D281="",D281+G281=0),"",D281/(D281+G281))</f>
        <v>0.758339510748703</v>
      </c>
      <c r="K281" s="55" t="n">
        <f aca="false">IF(E281="","",E281/(E281+H281))</f>
        <v>0.714078374455733</v>
      </c>
      <c r="L281" s="66" t="n">
        <f aca="false">IF(OR(K281="",J281=""),"",(J281-K281)*100)</f>
        <v>4.42611362929698</v>
      </c>
      <c r="M281" s="36" t="n">
        <v>3.63966651833549</v>
      </c>
      <c r="N281" s="36" t="n">
        <v>0.962884720344034</v>
      </c>
      <c r="O281" s="36" t="n">
        <f aca="false">SQRT(M281^2+N281^2)</f>
        <v>3.76487972575013</v>
      </c>
      <c r="P281" s="55" t="n">
        <f aca="false">IF(J281="","",MAX(0,J281-1.96*O281/100))</f>
        <v>0.684547868124</v>
      </c>
      <c r="Q281" s="55" t="n">
        <f aca="false">IF(J281="","",MIN(1,J281+1.96*O281/100))</f>
        <v>0.832131153373405</v>
      </c>
      <c r="R281" s="32" t="str">
        <f aca="false">IF(L281="","",IF(ABS(L281)&lt;=O281,"Yes","No"))</f>
        <v>No</v>
      </c>
      <c r="S281" s="32" t="str">
        <f aca="false">IF(L281="","",IF(ABS(L281)&lt;=1.96*O281,"Yes","No"))</f>
        <v>Yes</v>
      </c>
      <c r="T281" s="54" t="n">
        <f aca="false">IF(D281="","",ROUND(SQRT(((D281+G281)*O281/100)^2+(J281*(D281+G281)*0.08345)^2),0))</f>
        <v>99</v>
      </c>
      <c r="U281" s="32"/>
    </row>
    <row r="282" customFormat="false" ht="15" hidden="false" customHeight="false" outlineLevel="0" collapsed="false">
      <c r="A282" s="32" t="s">
        <v>386</v>
      </c>
      <c r="B282" s="32" t="s">
        <v>459</v>
      </c>
      <c r="C282" s="32" t="s">
        <v>460</v>
      </c>
      <c r="D282" s="54" t="n">
        <v>823</v>
      </c>
      <c r="E282" s="54" t="n">
        <v>1283</v>
      </c>
      <c r="F282" s="65" t="n">
        <f aca="false">IF(E282="","",D282-E282)</f>
        <v>-460</v>
      </c>
      <c r="G282" s="54" t="n">
        <v>770</v>
      </c>
      <c r="H282" s="54" t="n">
        <v>1354</v>
      </c>
      <c r="I282" s="65" t="n">
        <f aca="false">IF(H282="","",G282-H282)</f>
        <v>-584</v>
      </c>
      <c r="J282" s="55" t="n">
        <f aca="false">IF(OR(D282="",D282+G282=0),"",D282/(D282+G282))</f>
        <v>0.516635279347144</v>
      </c>
      <c r="K282" s="55" t="n">
        <f aca="false">IF(E282="","",E282/(E282+H282))</f>
        <v>0.486537732271521</v>
      </c>
      <c r="L282" s="66" t="n">
        <f aca="false">IF(OR(K282="",J282=""),"",(J282-K282)*100)</f>
        <v>3.00975470756231</v>
      </c>
      <c r="M282" s="36" t="n">
        <v>3.63966651833549</v>
      </c>
      <c r="N282" s="36" t="n">
        <v>0.962884720344034</v>
      </c>
      <c r="O282" s="36" t="n">
        <f aca="false">SQRT(M282^2+N282^2)</f>
        <v>3.76487972575013</v>
      </c>
      <c r="P282" s="55" t="n">
        <f aca="false">IF(J282="","",MAX(0,J282-1.96*O282/100))</f>
        <v>0.442843636722441</v>
      </c>
      <c r="Q282" s="55" t="n">
        <f aca="false">IF(J282="","",MIN(1,J282+1.96*O282/100))</f>
        <v>0.590426921971846</v>
      </c>
      <c r="R282" s="32" t="str">
        <f aca="false">IF(L282="","",IF(ABS(L282)&lt;=O282,"Yes","No"))</f>
        <v>Yes</v>
      </c>
      <c r="S282" s="32" t="str">
        <f aca="false">IF(L282="","",IF(ABS(L282)&lt;=1.96*O282,"Yes","No"))</f>
        <v>Yes</v>
      </c>
      <c r="T282" s="54" t="n">
        <f aca="false">IF(D282="","",ROUND(SQRT(((D282+G282)*O282/100)^2+(J282*(D282+G282)*0.08345)^2),0))</f>
        <v>91</v>
      </c>
      <c r="U282" s="32"/>
    </row>
    <row r="283" customFormat="false" ht="15" hidden="false" customHeight="false" outlineLevel="0" collapsed="false">
      <c r="A283" s="32" t="s">
        <v>386</v>
      </c>
      <c r="B283" s="32" t="s">
        <v>459</v>
      </c>
      <c r="C283" s="32" t="s">
        <v>461</v>
      </c>
      <c r="D283" s="54" t="n">
        <v>693</v>
      </c>
      <c r="E283" s="54"/>
      <c r="F283" s="65" t="str">
        <f aca="false">IF(E283="","",D283-E283)</f>
        <v/>
      </c>
      <c r="G283" s="54" t="n">
        <v>591</v>
      </c>
      <c r="H283" s="54"/>
      <c r="I283" s="65" t="str">
        <f aca="false">IF(H283="","",G283-H283)</f>
        <v/>
      </c>
      <c r="J283" s="55" t="n">
        <f aca="false">IF(OR(D283="",D283+G283=0),"",D283/(D283+G283))</f>
        <v>0.539719626168224</v>
      </c>
      <c r="K283" s="55" t="str">
        <f aca="false">IF(E283="","",E283/(E283+H283))</f>
        <v/>
      </c>
      <c r="L283" s="66" t="str">
        <f aca="false">IF(OR(K283="",J283=""),"",(J283-K283)*100)</f>
        <v/>
      </c>
      <c r="M283" s="36" t="n">
        <v>3.63966651833549</v>
      </c>
      <c r="N283" s="36" t="n">
        <v>0.962884720344034</v>
      </c>
      <c r="O283" s="36" t="n">
        <f aca="false">SQRT(M283^2+N283^2)</f>
        <v>3.76487972575013</v>
      </c>
      <c r="P283" s="55" t="n">
        <f aca="false">IF(J283="","",MAX(0,J283-1.96*O283/100))</f>
        <v>0.465927983543522</v>
      </c>
      <c r="Q283" s="55" t="n">
        <f aca="false">IF(J283="","",MIN(1,J283+1.96*O283/100))</f>
        <v>0.613511268792927</v>
      </c>
      <c r="R283" s="32" t="str">
        <f aca="false">IF(L283="","",IF(ABS(L283)&lt;=O283,"Yes","No"))</f>
        <v/>
      </c>
      <c r="S283" s="32" t="str">
        <f aca="false">IF(L283="","",IF(ABS(L283)&lt;=1.96*O283,"Yes","No"))</f>
        <v/>
      </c>
      <c r="T283" s="54" t="n">
        <f aca="false">IF(D283="","",ROUND(SQRT(((D283+G283)*O283/100)^2+(J283*(D283+G283)*0.08345)^2),0))</f>
        <v>75</v>
      </c>
      <c r="U283" s="32" t="s">
        <v>748</v>
      </c>
    </row>
    <row r="284" customFormat="false" ht="15" hidden="false" customHeight="false" outlineLevel="0" collapsed="false">
      <c r="A284" s="32" t="s">
        <v>386</v>
      </c>
      <c r="B284" s="32" t="s">
        <v>459</v>
      </c>
      <c r="C284" s="32" t="s">
        <v>462</v>
      </c>
      <c r="D284" s="54" t="n">
        <v>807</v>
      </c>
      <c r="E284" s="54"/>
      <c r="F284" s="65" t="str">
        <f aca="false">IF(E284="","",D284-E284)</f>
        <v/>
      </c>
      <c r="G284" s="54" t="n">
        <v>654</v>
      </c>
      <c r="H284" s="54"/>
      <c r="I284" s="65" t="str">
        <f aca="false">IF(H284="","",G284-H284)</f>
        <v/>
      </c>
      <c r="J284" s="55" t="n">
        <f aca="false">IF(OR(D284="",D284+G284=0),"",D284/(D284+G284))</f>
        <v>0.552361396303902</v>
      </c>
      <c r="K284" s="55" t="str">
        <f aca="false">IF(E284="","",E284/(E284+H284))</f>
        <v/>
      </c>
      <c r="L284" s="66" t="str">
        <f aca="false">IF(OR(K284="",J284=""),"",(J284-K284)*100)</f>
        <v/>
      </c>
      <c r="M284" s="36" t="n">
        <v>3.63966651833549</v>
      </c>
      <c r="N284" s="36" t="n">
        <v>0.962884720344034</v>
      </c>
      <c r="O284" s="36" t="n">
        <f aca="false">SQRT(M284^2+N284^2)</f>
        <v>3.76487972575013</v>
      </c>
      <c r="P284" s="55" t="n">
        <f aca="false">IF(J284="","",MAX(0,J284-1.96*O284/100))</f>
        <v>0.478569753679199</v>
      </c>
      <c r="Q284" s="55" t="n">
        <f aca="false">IF(J284="","",MIN(1,J284+1.96*O284/100))</f>
        <v>0.626153038928604</v>
      </c>
      <c r="R284" s="32" t="str">
        <f aca="false">IF(L284="","",IF(ABS(L284)&lt;=O284,"Yes","No"))</f>
        <v/>
      </c>
      <c r="S284" s="32" t="str">
        <f aca="false">IF(L284="","",IF(ABS(L284)&lt;=1.96*O284,"Yes","No"))</f>
        <v/>
      </c>
      <c r="T284" s="54" t="n">
        <f aca="false">IF(D284="","",ROUND(SQRT(((D284+G284)*O284/100)^2+(J284*(D284+G284)*0.08345)^2),0))</f>
        <v>87</v>
      </c>
      <c r="U284" s="32" t="s">
        <v>748</v>
      </c>
    </row>
    <row r="285" customFormat="false" ht="15" hidden="false" customHeight="false" outlineLevel="0" collapsed="false">
      <c r="A285" s="32" t="s">
        <v>386</v>
      </c>
      <c r="B285" s="32" t="s">
        <v>459</v>
      </c>
      <c r="C285" s="32" t="s">
        <v>463</v>
      </c>
      <c r="D285" s="54" t="n">
        <v>760</v>
      </c>
      <c r="E285" s="54"/>
      <c r="F285" s="65" t="str">
        <f aca="false">IF(E285="","",D285-E285)</f>
        <v/>
      </c>
      <c r="G285" s="54" t="n">
        <v>637</v>
      </c>
      <c r="H285" s="54"/>
      <c r="I285" s="65" t="str">
        <f aca="false">IF(H285="","",G285-H285)</f>
        <v/>
      </c>
      <c r="J285" s="55" t="n">
        <f aca="false">IF(OR(D285="",D285+G285=0),"",D285/(D285+G285))</f>
        <v>0.544022906227631</v>
      </c>
      <c r="K285" s="55" t="str">
        <f aca="false">IF(E285="","",E285/(E285+H285))</f>
        <v/>
      </c>
      <c r="L285" s="66" t="str">
        <f aca="false">IF(OR(K285="",J285=""),"",(J285-K285)*100)</f>
        <v/>
      </c>
      <c r="M285" s="36" t="n">
        <v>3.63966651833549</v>
      </c>
      <c r="N285" s="36" t="n">
        <v>0.962884720344034</v>
      </c>
      <c r="O285" s="36" t="n">
        <f aca="false">SQRT(M285^2+N285^2)</f>
        <v>3.76487972575013</v>
      </c>
      <c r="P285" s="55" t="n">
        <f aca="false">IF(J285="","",MAX(0,J285-1.96*O285/100))</f>
        <v>0.470231263602928</v>
      </c>
      <c r="Q285" s="55" t="n">
        <f aca="false">IF(J285="","",MIN(1,J285+1.96*O285/100))</f>
        <v>0.617814548852333</v>
      </c>
      <c r="R285" s="32" t="str">
        <f aca="false">IF(L285="","",IF(ABS(L285)&lt;=O285,"Yes","No"))</f>
        <v/>
      </c>
      <c r="S285" s="32" t="str">
        <f aca="false">IF(L285="","",IF(ABS(L285)&lt;=1.96*O285,"Yes","No"))</f>
        <v/>
      </c>
      <c r="T285" s="54" t="n">
        <f aca="false">IF(D285="","",ROUND(SQRT(((D285+G285)*O285/100)^2+(J285*(D285+G285)*0.08345)^2),0))</f>
        <v>82</v>
      </c>
      <c r="U285" s="32" t="s">
        <v>748</v>
      </c>
    </row>
    <row r="286" customFormat="false" ht="15" hidden="false" customHeight="false" outlineLevel="0" collapsed="false">
      <c r="A286" s="32" t="s">
        <v>386</v>
      </c>
      <c r="B286" s="32" t="s">
        <v>459</v>
      </c>
      <c r="C286" s="32" t="s">
        <v>464</v>
      </c>
      <c r="D286" s="54" t="n">
        <v>1048</v>
      </c>
      <c r="E286" s="54" t="n">
        <v>977</v>
      </c>
      <c r="F286" s="65" t="n">
        <f aca="false">IF(E286="","",D286-E286)</f>
        <v>71</v>
      </c>
      <c r="G286" s="54" t="n">
        <v>840</v>
      </c>
      <c r="H286" s="54" t="n">
        <v>859</v>
      </c>
      <c r="I286" s="65" t="n">
        <f aca="false">IF(H286="","",G286-H286)</f>
        <v>-19</v>
      </c>
      <c r="J286" s="55" t="n">
        <f aca="false">IF(OR(D286="",D286+G286=0),"",D286/(D286+G286))</f>
        <v>0.555084745762712</v>
      </c>
      <c r="K286" s="55" t="n">
        <f aca="false">IF(E286="","",E286/(E286+H286))</f>
        <v>0.532135076252723</v>
      </c>
      <c r="L286" s="66" t="n">
        <f aca="false">IF(OR(K286="",J286=""),"",(J286-K286)*100)</f>
        <v>2.29496695099886</v>
      </c>
      <c r="M286" s="36" t="n">
        <v>3.63966651833549</v>
      </c>
      <c r="N286" s="36" t="n">
        <v>0.962884720344034</v>
      </c>
      <c r="O286" s="36" t="n">
        <f aca="false">SQRT(M286^2+N286^2)</f>
        <v>3.76487972575013</v>
      </c>
      <c r="P286" s="55" t="n">
        <f aca="false">IF(J286="","",MAX(0,J286-1.96*O286/100))</f>
        <v>0.481293103138009</v>
      </c>
      <c r="Q286" s="55" t="n">
        <f aca="false">IF(J286="","",MIN(1,J286+1.96*O286/100))</f>
        <v>0.628876388387414</v>
      </c>
      <c r="R286" s="32" t="str">
        <f aca="false">IF(L286="","",IF(ABS(L286)&lt;=O286,"Yes","No"))</f>
        <v>Yes</v>
      </c>
      <c r="S286" s="32" t="str">
        <f aca="false">IF(L286="","",IF(ABS(L286)&lt;=1.96*O286,"Yes","No"))</f>
        <v>Yes</v>
      </c>
      <c r="T286" s="54" t="n">
        <f aca="false">IF(D286="","",ROUND(SQRT(((D286+G286)*O286/100)^2+(J286*(D286+G286)*0.08345)^2),0))</f>
        <v>113</v>
      </c>
      <c r="U286" s="32"/>
    </row>
    <row r="287" customFormat="false" ht="15" hidden="false" customHeight="false" outlineLevel="0" collapsed="false">
      <c r="A287" s="32" t="s">
        <v>386</v>
      </c>
      <c r="B287" s="32" t="s">
        <v>459</v>
      </c>
      <c r="C287" s="32" t="s">
        <v>465</v>
      </c>
      <c r="D287" s="54" t="n">
        <v>830</v>
      </c>
      <c r="E287" s="54"/>
      <c r="F287" s="65" t="str">
        <f aca="false">IF(E287="","",D287-E287)</f>
        <v/>
      </c>
      <c r="G287" s="54" t="n">
        <v>705</v>
      </c>
      <c r="H287" s="54"/>
      <c r="I287" s="65" t="str">
        <f aca="false">IF(H287="","",G287-H287)</f>
        <v/>
      </c>
      <c r="J287" s="55" t="n">
        <f aca="false">IF(OR(D287="",D287+G287=0),"",D287/(D287+G287))</f>
        <v>0.54071661237785</v>
      </c>
      <c r="K287" s="55" t="str">
        <f aca="false">IF(E287="","",E287/(E287+H287))</f>
        <v/>
      </c>
      <c r="L287" s="66" t="str">
        <f aca="false">IF(OR(K287="",J287=""),"",(J287-K287)*100)</f>
        <v/>
      </c>
      <c r="M287" s="36" t="n">
        <v>3.63966651833549</v>
      </c>
      <c r="N287" s="36" t="n">
        <v>0.962884720344034</v>
      </c>
      <c r="O287" s="36" t="n">
        <f aca="false">SQRT(M287^2+N287^2)</f>
        <v>3.76487972575013</v>
      </c>
      <c r="P287" s="55" t="n">
        <f aca="false">IF(J287="","",MAX(0,J287-1.96*O287/100))</f>
        <v>0.466924969753148</v>
      </c>
      <c r="Q287" s="55" t="n">
        <f aca="false">IF(J287="","",MIN(1,J287+1.96*O287/100))</f>
        <v>0.614508255002553</v>
      </c>
      <c r="R287" s="32" t="str">
        <f aca="false">IF(L287="","",IF(ABS(L287)&lt;=O287,"Yes","No"))</f>
        <v/>
      </c>
      <c r="S287" s="32" t="str">
        <f aca="false">IF(L287="","",IF(ABS(L287)&lt;=1.96*O287,"Yes","No"))</f>
        <v/>
      </c>
      <c r="T287" s="54" t="n">
        <f aca="false">IF(D287="","",ROUND(SQRT(((D287+G287)*O287/100)^2+(J287*(D287+G287)*0.08345)^2),0))</f>
        <v>90</v>
      </c>
      <c r="U287" s="32" t="s">
        <v>748</v>
      </c>
    </row>
    <row r="288" customFormat="false" ht="15" hidden="false" customHeight="false" outlineLevel="0" collapsed="false">
      <c r="A288" s="32" t="s">
        <v>386</v>
      </c>
      <c r="B288" s="32" t="s">
        <v>459</v>
      </c>
      <c r="C288" s="32" t="s">
        <v>466</v>
      </c>
      <c r="D288" s="54" t="n">
        <v>755</v>
      </c>
      <c r="E288" s="54"/>
      <c r="F288" s="65" t="str">
        <f aca="false">IF(E288="","",D288-E288)</f>
        <v/>
      </c>
      <c r="G288" s="54" t="n">
        <v>649</v>
      </c>
      <c r="H288" s="54"/>
      <c r="I288" s="65" t="str">
        <f aca="false">IF(H288="","",G288-H288)</f>
        <v/>
      </c>
      <c r="J288" s="55" t="n">
        <f aca="false">IF(OR(D288="",D288+G288=0),"",D288/(D288+G288))</f>
        <v>0.537749287749288</v>
      </c>
      <c r="K288" s="55" t="str">
        <f aca="false">IF(E288="","",E288/(E288+H288))</f>
        <v/>
      </c>
      <c r="L288" s="66" t="str">
        <f aca="false">IF(OR(K288="",J288=""),"",(J288-K288)*100)</f>
        <v/>
      </c>
      <c r="M288" s="36" t="n">
        <v>3.63966651833549</v>
      </c>
      <c r="N288" s="36" t="n">
        <v>0.962884720344034</v>
      </c>
      <c r="O288" s="36" t="n">
        <f aca="false">SQRT(M288^2+N288^2)</f>
        <v>3.76487972575013</v>
      </c>
      <c r="P288" s="55" t="n">
        <f aca="false">IF(J288="","",MAX(0,J288-1.96*O288/100))</f>
        <v>0.463957645124585</v>
      </c>
      <c r="Q288" s="55" t="n">
        <f aca="false">IF(J288="","",MIN(1,J288+1.96*O288/100))</f>
        <v>0.61154093037399</v>
      </c>
      <c r="R288" s="32" t="str">
        <f aca="false">IF(L288="","",IF(ABS(L288)&lt;=O288,"Yes","No"))</f>
        <v/>
      </c>
      <c r="S288" s="32" t="str">
        <f aca="false">IF(L288="","",IF(ABS(L288)&lt;=1.96*O288,"Yes","No"))</f>
        <v/>
      </c>
      <c r="T288" s="54" t="n">
        <f aca="false">IF(D288="","",ROUND(SQRT(((D288+G288)*O288/100)^2+(J288*(D288+G288)*0.08345)^2),0))</f>
        <v>82</v>
      </c>
      <c r="U288" s="32" t="s">
        <v>748</v>
      </c>
    </row>
    <row r="289" customFormat="false" ht="15" hidden="false" customHeight="false" outlineLevel="0" collapsed="false">
      <c r="A289" s="32" t="s">
        <v>386</v>
      </c>
      <c r="B289" s="32" t="s">
        <v>467</v>
      </c>
      <c r="C289" s="32" t="s">
        <v>467</v>
      </c>
      <c r="D289" s="54" t="n">
        <v>758</v>
      </c>
      <c r="E289" s="54" t="n">
        <v>768</v>
      </c>
      <c r="F289" s="65" t="n">
        <f aca="false">IF(E289="","",D289-E289)</f>
        <v>-10</v>
      </c>
      <c r="G289" s="54" t="n">
        <v>405</v>
      </c>
      <c r="H289" s="54" t="n">
        <v>460</v>
      </c>
      <c r="I289" s="65" t="n">
        <f aca="false">IF(H289="","",G289-H289)</f>
        <v>-55</v>
      </c>
      <c r="J289" s="55" t="n">
        <f aca="false">IF(OR(D289="",D289+G289=0),"",D289/(D289+G289))</f>
        <v>0.651762682717111</v>
      </c>
      <c r="K289" s="55" t="n">
        <f aca="false">IF(E289="","",E289/(E289+H289))</f>
        <v>0.625407166123778</v>
      </c>
      <c r="L289" s="66" t="n">
        <f aca="false">IF(OR(K289="",J289=""),"",(J289-K289)*100)</f>
        <v>2.63555165933325</v>
      </c>
      <c r="M289" s="36" t="n">
        <v>3.63966651833549</v>
      </c>
      <c r="N289" s="36" t="n">
        <v>0.962884720344034</v>
      </c>
      <c r="O289" s="36" t="n">
        <f aca="false">SQRT(M289^2+N289^2)</f>
        <v>3.76487972575013</v>
      </c>
      <c r="P289" s="55" t="n">
        <f aca="false">IF(J289="","",MAX(0,J289-1.96*O289/100))</f>
        <v>0.577971040092408</v>
      </c>
      <c r="Q289" s="55" t="n">
        <f aca="false">IF(J289="","",MIN(1,J289+1.96*O289/100))</f>
        <v>0.725554325341814</v>
      </c>
      <c r="R289" s="32" t="str">
        <f aca="false">IF(L289="","",IF(ABS(L289)&lt;=O289,"Yes","No"))</f>
        <v>Yes</v>
      </c>
      <c r="S289" s="32" t="str">
        <f aca="false">IF(L289="","",IF(ABS(L289)&lt;=1.96*O289,"Yes","No"))</f>
        <v>Yes</v>
      </c>
      <c r="T289" s="54" t="n">
        <f aca="false">IF(D289="","",ROUND(SQRT(((D289+G289)*O289/100)^2+(J289*(D289+G289)*0.08345)^2),0))</f>
        <v>77</v>
      </c>
      <c r="U289" s="32"/>
    </row>
    <row r="290" customFormat="false" ht="15" hidden="false" customHeight="false" outlineLevel="0" collapsed="false">
      <c r="A290" s="32" t="s">
        <v>386</v>
      </c>
      <c r="B290" s="32" t="s">
        <v>468</v>
      </c>
      <c r="C290" s="32" t="s">
        <v>468</v>
      </c>
      <c r="D290" s="54" t="n">
        <v>126</v>
      </c>
      <c r="E290" s="54" t="n">
        <v>101</v>
      </c>
      <c r="F290" s="65" t="n">
        <f aca="false">IF(E290="","",D290-E290)</f>
        <v>25</v>
      </c>
      <c r="G290" s="54" t="n">
        <v>76</v>
      </c>
      <c r="H290" s="54" t="n">
        <v>100</v>
      </c>
      <c r="I290" s="65" t="n">
        <f aca="false">IF(H290="","",G290-H290)</f>
        <v>-24</v>
      </c>
      <c r="J290" s="55" t="n">
        <f aca="false">IF(OR(D290="",D290+G290=0),"",D290/(D290+G290))</f>
        <v>0.623762376237624</v>
      </c>
      <c r="K290" s="55" t="n">
        <f aca="false">IF(E290="","",E290/(E290+H290))</f>
        <v>0.502487562189055</v>
      </c>
      <c r="L290" s="66" t="n">
        <f aca="false">IF(OR(K290="",J290=""),"",(J290-K290)*100)</f>
        <v>12.1274814048569</v>
      </c>
      <c r="M290" s="36" t="n">
        <v>4.76466928215883</v>
      </c>
      <c r="N290" s="36" t="n">
        <v>0.962884720344034</v>
      </c>
      <c r="O290" s="36" t="n">
        <f aca="false">SQRT(M290^2+N290^2)</f>
        <v>4.86098964749155</v>
      </c>
      <c r="P290" s="55" t="n">
        <f aca="false">IF(J290="","",MAX(0,J290-1.96*O290/100))</f>
        <v>0.528486979146789</v>
      </c>
      <c r="Q290" s="55" t="n">
        <f aca="false">IF(J290="","",MIN(1,J290+1.96*O290/100))</f>
        <v>0.719037773328458</v>
      </c>
      <c r="R290" s="32" t="str">
        <f aca="false">IF(L290="","",IF(ABS(L290)&lt;=O290,"Yes","No"))</f>
        <v>No</v>
      </c>
      <c r="S290" s="32" t="str">
        <f aca="false">IF(L290="","",IF(ABS(L290)&lt;=1.96*O290,"Yes","No"))</f>
        <v>No</v>
      </c>
      <c r="T290" s="54" t="n">
        <f aca="false">IF(D290="","",ROUND(SQRT(((D290+G290)*O290/100)^2+(J290*(D290+G290)*0.15591)^2),0))</f>
        <v>22</v>
      </c>
      <c r="U290" s="32"/>
    </row>
    <row r="291" customFormat="false" ht="15" hidden="false" customHeight="false" outlineLevel="0" collapsed="false">
      <c r="A291" s="32" t="s">
        <v>386</v>
      </c>
      <c r="B291" s="32" t="s">
        <v>293</v>
      </c>
      <c r="C291" s="32" t="s">
        <v>469</v>
      </c>
      <c r="D291" s="54" t="n">
        <v>921</v>
      </c>
      <c r="E291" s="54" t="n">
        <v>921</v>
      </c>
      <c r="F291" s="65" t="n">
        <f aca="false">IF(E291="","",D291-E291)</f>
        <v>0</v>
      </c>
      <c r="G291" s="54" t="n">
        <v>729</v>
      </c>
      <c r="H291" s="54" t="n">
        <v>722</v>
      </c>
      <c r="I291" s="65" t="n">
        <f aca="false">IF(H291="","",G291-H291)</f>
        <v>7</v>
      </c>
      <c r="J291" s="55" t="n">
        <f aca="false">IF(OR(D291="",D291+G291=0),"",D291/(D291+G291))</f>
        <v>0.558181818181818</v>
      </c>
      <c r="K291" s="55" t="n">
        <f aca="false">IF(E291="","",E291/(E291+H291))</f>
        <v>0.560559951308582</v>
      </c>
      <c r="L291" s="66" t="n">
        <f aca="false">IF(OR(K291="",J291=""),"",(J291-K291)*100)</f>
        <v>-0.23781331267636</v>
      </c>
      <c r="M291" s="36" t="n">
        <v>3.63966651833549</v>
      </c>
      <c r="N291" s="36" t="n">
        <v>0.962884720344034</v>
      </c>
      <c r="O291" s="36" t="n">
        <f aca="false">SQRT(M291^2+N291^2)</f>
        <v>3.76487972575013</v>
      </c>
      <c r="P291" s="55" t="n">
        <f aca="false">IF(J291="","",MAX(0,J291-1.96*O291/100))</f>
        <v>0.484390175557116</v>
      </c>
      <c r="Q291" s="55" t="n">
        <f aca="false">IF(J291="","",MIN(1,J291+1.96*O291/100))</f>
        <v>0.631973460806521</v>
      </c>
      <c r="R291" s="32" t="str">
        <f aca="false">IF(L291="","",IF(ABS(L291)&lt;=O291,"Yes","No"))</f>
        <v>Yes</v>
      </c>
      <c r="S291" s="32" t="str">
        <f aca="false">IF(L291="","",IF(ABS(L291)&lt;=1.96*O291,"Yes","No"))</f>
        <v>Yes</v>
      </c>
      <c r="T291" s="54" t="n">
        <f aca="false">IF(D291="","",ROUND(SQRT(((D291+G291)*O291/100)^2+(J291*(D291+G291)*0.08345)^2),0))</f>
        <v>99</v>
      </c>
      <c r="U291" s="32"/>
    </row>
    <row r="292" customFormat="false" ht="15" hidden="false" customHeight="false" outlineLevel="0" collapsed="false">
      <c r="A292" s="32" t="s">
        <v>386</v>
      </c>
      <c r="B292" s="32" t="s">
        <v>293</v>
      </c>
      <c r="C292" s="32" t="s">
        <v>470</v>
      </c>
      <c r="D292" s="54" t="n">
        <v>940</v>
      </c>
      <c r="E292" s="54" t="n">
        <v>880</v>
      </c>
      <c r="F292" s="65" t="n">
        <f aca="false">IF(E292="","",D292-E292)</f>
        <v>60</v>
      </c>
      <c r="G292" s="54" t="n">
        <v>761</v>
      </c>
      <c r="H292" s="54" t="n">
        <v>792</v>
      </c>
      <c r="I292" s="65" t="n">
        <f aca="false">IF(H292="","",G292-H292)</f>
        <v>-31</v>
      </c>
      <c r="J292" s="55" t="n">
        <f aca="false">IF(OR(D292="",D292+G292=0),"",D292/(D292+G292))</f>
        <v>0.552616108171664</v>
      </c>
      <c r="K292" s="55" t="n">
        <f aca="false">IF(E292="","",E292/(E292+H292))</f>
        <v>0.526315789473684</v>
      </c>
      <c r="L292" s="66" t="n">
        <f aca="false">IF(OR(K292="",J292=""),"",(J292-K292)*100)</f>
        <v>2.63003186979796</v>
      </c>
      <c r="M292" s="36" t="n">
        <v>3.63966651833549</v>
      </c>
      <c r="N292" s="36" t="n">
        <v>0.962884720344034</v>
      </c>
      <c r="O292" s="36" t="n">
        <f aca="false">SQRT(M292^2+N292^2)</f>
        <v>3.76487972575013</v>
      </c>
      <c r="P292" s="55" t="n">
        <f aca="false">IF(J292="","",MAX(0,J292-1.96*O292/100))</f>
        <v>0.478824465546961</v>
      </c>
      <c r="Q292" s="55" t="n">
        <f aca="false">IF(J292="","",MIN(1,J292+1.96*O292/100))</f>
        <v>0.626407750796366</v>
      </c>
      <c r="R292" s="32" t="str">
        <f aca="false">IF(L292="","",IF(ABS(L292)&lt;=O292,"Yes","No"))</f>
        <v>Yes</v>
      </c>
      <c r="S292" s="32" t="str">
        <f aca="false">IF(L292="","",IF(ABS(L292)&lt;=1.96*O292,"Yes","No"))</f>
        <v>Yes</v>
      </c>
      <c r="T292" s="54" t="n">
        <f aca="false">IF(D292="","",ROUND(SQRT(((D292+G292)*O292/100)^2+(J292*(D292+G292)*0.08345)^2),0))</f>
        <v>101</v>
      </c>
      <c r="U292" s="32"/>
    </row>
    <row r="293" customFormat="false" ht="15" hidden="false" customHeight="false" outlineLevel="0" collapsed="false">
      <c r="A293" s="32" t="s">
        <v>386</v>
      </c>
      <c r="B293" s="32" t="s">
        <v>293</v>
      </c>
      <c r="C293" s="32" t="s">
        <v>471</v>
      </c>
      <c r="D293" s="54" t="n">
        <v>437</v>
      </c>
      <c r="E293" s="54" t="n">
        <v>433</v>
      </c>
      <c r="F293" s="65" t="n">
        <f aca="false">IF(E293="","",D293-E293)</f>
        <v>4</v>
      </c>
      <c r="G293" s="54" t="n">
        <v>411</v>
      </c>
      <c r="H293" s="54" t="n">
        <v>414</v>
      </c>
      <c r="I293" s="65" t="n">
        <f aca="false">IF(H293="","",G293-H293)</f>
        <v>-3</v>
      </c>
      <c r="J293" s="55" t="n">
        <f aca="false">IF(OR(D293="",D293+G293=0),"",D293/(D293+G293))</f>
        <v>0.515330188679245</v>
      </c>
      <c r="K293" s="55" t="n">
        <f aca="false">IF(E293="","",E293/(E293+H293))</f>
        <v>0.511216056670602</v>
      </c>
      <c r="L293" s="66" t="n">
        <f aca="false">IF(OR(K293="",J293=""),"",(J293-K293)*100)</f>
        <v>0.411413200864319</v>
      </c>
      <c r="M293" s="36" t="n">
        <v>3.72126353225682</v>
      </c>
      <c r="N293" s="36" t="n">
        <v>0.962884720344034</v>
      </c>
      <c r="O293" s="36" t="n">
        <f aca="false">SQRT(M293^2+N293^2)</f>
        <v>3.84381961870956</v>
      </c>
      <c r="P293" s="55" t="n">
        <f aca="false">IF(J293="","",MAX(0,J293-1.96*O293/100))</f>
        <v>0.439991324152538</v>
      </c>
      <c r="Q293" s="55" t="n">
        <f aca="false">IF(J293="","",MIN(1,J293+1.96*O293/100))</f>
        <v>0.590669053205953</v>
      </c>
      <c r="R293" s="32" t="str">
        <f aca="false">IF(L293="","",IF(ABS(L293)&lt;=O293,"Yes","No"))</f>
        <v>Yes</v>
      </c>
      <c r="S293" s="32" t="str">
        <f aca="false">IF(L293="","",IF(ABS(L293)&lt;=1.96*O293,"Yes","No"))</f>
        <v>Yes</v>
      </c>
      <c r="T293" s="54" t="n">
        <f aca="false">IF(D293="","",ROUND(SQRT(((D293+G293)*O293/100)^2+(J293*(D293+G293)*0.09175)^2),0))</f>
        <v>52</v>
      </c>
      <c r="U293" s="32"/>
    </row>
    <row r="294" customFormat="false" ht="15" hidden="false" customHeight="false" outlineLevel="0" collapsed="false">
      <c r="A294" s="32" t="s">
        <v>386</v>
      </c>
      <c r="B294" s="32" t="s">
        <v>293</v>
      </c>
      <c r="C294" s="32" t="s">
        <v>472</v>
      </c>
      <c r="D294" s="54" t="n">
        <v>729</v>
      </c>
      <c r="E294" s="54" t="n">
        <v>734</v>
      </c>
      <c r="F294" s="65" t="n">
        <f aca="false">IF(E294="","",D294-E294)</f>
        <v>-5</v>
      </c>
      <c r="G294" s="54" t="n">
        <v>689</v>
      </c>
      <c r="H294" s="54" t="n">
        <v>699</v>
      </c>
      <c r="I294" s="65" t="n">
        <f aca="false">IF(H294="","",G294-H294)</f>
        <v>-10</v>
      </c>
      <c r="J294" s="55" t="n">
        <f aca="false">IF(OR(D294="",D294+G294=0),"",D294/(D294+G294))</f>
        <v>0.51410437235543</v>
      </c>
      <c r="K294" s="55" t="n">
        <f aca="false">IF(E294="","",E294/(E294+H294))</f>
        <v>0.512212142358688</v>
      </c>
      <c r="L294" s="66" t="n">
        <f aca="false">IF(OR(K294="",J294=""),"",(J294-K294)*100)</f>
        <v>0.18922299967421</v>
      </c>
      <c r="M294" s="36" t="n">
        <v>3.63966651833549</v>
      </c>
      <c r="N294" s="36" t="n">
        <v>0.962884720344034</v>
      </c>
      <c r="O294" s="36" t="n">
        <f aca="false">SQRT(M294^2+N294^2)</f>
        <v>3.76487972575013</v>
      </c>
      <c r="P294" s="55" t="n">
        <f aca="false">IF(J294="","",MAX(0,J294-1.96*O294/100))</f>
        <v>0.440312729730728</v>
      </c>
      <c r="Q294" s="55" t="n">
        <f aca="false">IF(J294="","",MIN(1,J294+1.96*O294/100))</f>
        <v>0.587896014980133</v>
      </c>
      <c r="R294" s="32" t="str">
        <f aca="false">IF(L294="","",IF(ABS(L294)&lt;=O294,"Yes","No"))</f>
        <v>Yes</v>
      </c>
      <c r="S294" s="32" t="str">
        <f aca="false">IF(L294="","",IF(ABS(L294)&lt;=1.96*O294,"Yes","No"))</f>
        <v>Yes</v>
      </c>
      <c r="T294" s="54" t="n">
        <f aca="false">IF(D294="","",ROUND(SQRT(((D294+G294)*O294/100)^2+(J294*(D294+G294)*0.08345)^2),0))</f>
        <v>81</v>
      </c>
      <c r="U294" s="32"/>
    </row>
    <row r="295" customFormat="false" ht="15" hidden="false" customHeight="false" outlineLevel="0" collapsed="false">
      <c r="A295" s="32" t="s">
        <v>386</v>
      </c>
      <c r="B295" s="32" t="s">
        <v>293</v>
      </c>
      <c r="C295" s="32" t="s">
        <v>473</v>
      </c>
      <c r="D295" s="54" t="n">
        <v>760</v>
      </c>
      <c r="E295" s="54" t="n">
        <v>751</v>
      </c>
      <c r="F295" s="65" t="n">
        <f aca="false">IF(E295="","",D295-E295)</f>
        <v>9</v>
      </c>
      <c r="G295" s="54" t="n">
        <v>602</v>
      </c>
      <c r="H295" s="54" t="n">
        <v>608</v>
      </c>
      <c r="I295" s="65" t="n">
        <f aca="false">IF(H295="","",G295-H295)</f>
        <v>-6</v>
      </c>
      <c r="J295" s="55" t="n">
        <f aca="false">IF(OR(D295="",D295+G295=0),"",D295/(D295+G295))</f>
        <v>0.558002936857562</v>
      </c>
      <c r="K295" s="55" t="n">
        <f aca="false">IF(E295="","",E295/(E295+H295))</f>
        <v>0.552612214863871</v>
      </c>
      <c r="L295" s="66" t="n">
        <f aca="false">IF(OR(K295="",J295=""),"",(J295-K295)*100)</f>
        <v>0.539072199369195</v>
      </c>
      <c r="M295" s="36" t="n">
        <v>3.63966651833549</v>
      </c>
      <c r="N295" s="36" t="n">
        <v>0.962884720344034</v>
      </c>
      <c r="O295" s="36" t="n">
        <f aca="false">SQRT(M295^2+N295^2)</f>
        <v>3.76487972575013</v>
      </c>
      <c r="P295" s="55" t="n">
        <f aca="false">IF(J295="","",MAX(0,J295-1.96*O295/100))</f>
        <v>0.48421129423286</v>
      </c>
      <c r="Q295" s="55" t="n">
        <f aca="false">IF(J295="","",MIN(1,J295+1.96*O295/100))</f>
        <v>0.631794579482265</v>
      </c>
      <c r="R295" s="32" t="str">
        <f aca="false">IF(L295="","",IF(ABS(L295)&lt;=O295,"Yes","No"))</f>
        <v>Yes</v>
      </c>
      <c r="S295" s="32" t="str">
        <f aca="false">IF(L295="","",IF(ABS(L295)&lt;=1.96*O295,"Yes","No"))</f>
        <v>Yes</v>
      </c>
      <c r="T295" s="54" t="n">
        <f aca="false">IF(D295="","",ROUND(SQRT(((D295+G295)*O295/100)^2+(J295*(D295+G295)*0.08345)^2),0))</f>
        <v>82</v>
      </c>
      <c r="U295" s="32"/>
    </row>
    <row r="296" customFormat="false" ht="15" hidden="false" customHeight="false" outlineLevel="0" collapsed="false">
      <c r="A296" s="32" t="s">
        <v>386</v>
      </c>
      <c r="B296" s="32" t="s">
        <v>293</v>
      </c>
      <c r="C296" s="32" t="s">
        <v>474</v>
      </c>
      <c r="D296" s="54" t="n">
        <v>496</v>
      </c>
      <c r="E296" s="54" t="n">
        <v>515</v>
      </c>
      <c r="F296" s="65" t="n">
        <f aca="false">IF(E296="","",D296-E296)</f>
        <v>-19</v>
      </c>
      <c r="G296" s="54" t="n">
        <v>470</v>
      </c>
      <c r="H296" s="54" t="n">
        <v>464</v>
      </c>
      <c r="I296" s="65" t="n">
        <f aca="false">IF(H296="","",G296-H296)</f>
        <v>6</v>
      </c>
      <c r="J296" s="55" t="n">
        <f aca="false">IF(OR(D296="",D296+G296=0),"",D296/(D296+G296))</f>
        <v>0.513457556935818</v>
      </c>
      <c r="K296" s="55" t="n">
        <f aca="false">IF(E296="","",E296/(E296+H296))</f>
        <v>0.526046986721144</v>
      </c>
      <c r="L296" s="66" t="n">
        <f aca="false">IF(OR(K296="",J296=""),"",(J296-K296)*100)</f>
        <v>-1.25894297853262</v>
      </c>
      <c r="M296" s="36" t="n">
        <v>3.72126353225682</v>
      </c>
      <c r="N296" s="36" t="n">
        <v>0.962884720344034</v>
      </c>
      <c r="O296" s="36" t="n">
        <f aca="false">SQRT(M296^2+N296^2)</f>
        <v>3.84381961870956</v>
      </c>
      <c r="P296" s="55" t="n">
        <f aca="false">IF(J296="","",MAX(0,J296-1.96*O296/100))</f>
        <v>0.43811869240911</v>
      </c>
      <c r="Q296" s="55" t="n">
        <f aca="false">IF(J296="","",MIN(1,J296+1.96*O296/100))</f>
        <v>0.588796421462525</v>
      </c>
      <c r="R296" s="32" t="str">
        <f aca="false">IF(L296="","",IF(ABS(L296)&lt;=O296,"Yes","No"))</f>
        <v>Yes</v>
      </c>
      <c r="S296" s="32" t="str">
        <f aca="false">IF(L296="","",IF(ABS(L296)&lt;=1.96*O296,"Yes","No"))</f>
        <v>Yes</v>
      </c>
      <c r="T296" s="54" t="n">
        <f aca="false">IF(D296="","",ROUND(SQRT(((D296+G296)*O296/100)^2+(J296*(D296+G296)*0.09175)^2),0))</f>
        <v>59</v>
      </c>
      <c r="U296" s="32"/>
    </row>
    <row r="297" customFormat="false" ht="15" hidden="false" customHeight="false" outlineLevel="0" collapsed="false">
      <c r="A297" s="32" t="s">
        <v>386</v>
      </c>
      <c r="B297" s="32" t="s">
        <v>475</v>
      </c>
      <c r="C297" s="32" t="s">
        <v>476</v>
      </c>
      <c r="D297" s="54" t="n">
        <v>587</v>
      </c>
      <c r="E297" s="54" t="n">
        <v>554</v>
      </c>
      <c r="F297" s="65" t="n">
        <f aca="false">IF(E297="","",D297-E297)</f>
        <v>33</v>
      </c>
      <c r="G297" s="54" t="n">
        <v>482</v>
      </c>
      <c r="H297" s="54" t="n">
        <v>570</v>
      </c>
      <c r="I297" s="65" t="n">
        <f aca="false">IF(H297="","",G297-H297)</f>
        <v>-88</v>
      </c>
      <c r="J297" s="55" t="n">
        <f aca="false">IF(OR(D297="",D297+G297=0),"",D297/(D297+G297))</f>
        <v>0.54911131898971</v>
      </c>
      <c r="K297" s="55" t="n">
        <f aca="false">IF(E297="","",E297/(E297+H297))</f>
        <v>0.49288256227758</v>
      </c>
      <c r="L297" s="66" t="n">
        <f aca="false">IF(OR(K297="",J297=""),"",(J297-K297)*100)</f>
        <v>5.62287567121299</v>
      </c>
      <c r="M297" s="36" t="n">
        <v>3.72126353225682</v>
      </c>
      <c r="N297" s="36" t="n">
        <v>0.962884720344034</v>
      </c>
      <c r="O297" s="36" t="n">
        <f aca="false">SQRT(M297^2+N297^2)</f>
        <v>3.84381961870956</v>
      </c>
      <c r="P297" s="55" t="n">
        <f aca="false">IF(J297="","",MAX(0,J297-1.96*O297/100))</f>
        <v>0.473772454463003</v>
      </c>
      <c r="Q297" s="55" t="n">
        <f aca="false">IF(J297="","",MIN(1,J297+1.96*O297/100))</f>
        <v>0.624450183516418</v>
      </c>
      <c r="R297" s="32" t="str">
        <f aca="false">IF(L297="","",IF(ABS(L297)&lt;=O297,"Yes","No"))</f>
        <v>No</v>
      </c>
      <c r="S297" s="32" t="str">
        <f aca="false">IF(L297="","",IF(ABS(L297)&lt;=1.96*O297,"Yes","No"))</f>
        <v>Yes</v>
      </c>
      <c r="T297" s="54" t="n">
        <f aca="false">IF(D297="","",ROUND(SQRT(((D297+G297)*O297/100)^2+(J297*(D297+G297)*0.09175)^2),0))</f>
        <v>68</v>
      </c>
      <c r="U297" s="32"/>
    </row>
    <row r="298" customFormat="false" ht="15" hidden="false" customHeight="false" outlineLevel="0" collapsed="false">
      <c r="A298" s="32" t="s">
        <v>386</v>
      </c>
      <c r="B298" s="32" t="s">
        <v>475</v>
      </c>
      <c r="C298" s="32" t="s">
        <v>477</v>
      </c>
      <c r="D298" s="54" t="n">
        <v>516</v>
      </c>
      <c r="E298" s="54" t="n">
        <v>439</v>
      </c>
      <c r="F298" s="65" t="n">
        <f aca="false">IF(E298="","",D298-E298)</f>
        <v>77</v>
      </c>
      <c r="G298" s="54" t="n">
        <v>390</v>
      </c>
      <c r="H298" s="54" t="n">
        <v>426</v>
      </c>
      <c r="I298" s="65" t="n">
        <f aca="false">IF(H298="","",G298-H298)</f>
        <v>-36</v>
      </c>
      <c r="J298" s="55" t="n">
        <f aca="false">IF(OR(D298="",D298+G298=0),"",D298/(D298+G298))</f>
        <v>0.56953642384106</v>
      </c>
      <c r="K298" s="55" t="n">
        <f aca="false">IF(E298="","",E298/(E298+H298))</f>
        <v>0.507514450867052</v>
      </c>
      <c r="L298" s="66" t="n">
        <f aca="false">IF(OR(K298="",J298=""),"",(J298-K298)*100)</f>
        <v>6.20219729740076</v>
      </c>
      <c r="M298" s="36" t="n">
        <v>3.72126353225682</v>
      </c>
      <c r="N298" s="36" t="n">
        <v>0.962884720344034</v>
      </c>
      <c r="O298" s="36" t="n">
        <f aca="false">SQRT(M298^2+N298^2)</f>
        <v>3.84381961870956</v>
      </c>
      <c r="P298" s="55" t="n">
        <f aca="false">IF(J298="","",MAX(0,J298-1.96*O298/100))</f>
        <v>0.494197559314352</v>
      </c>
      <c r="Q298" s="55" t="n">
        <f aca="false">IF(J298="","",MIN(1,J298+1.96*O298/100))</f>
        <v>0.644875288367767</v>
      </c>
      <c r="R298" s="32" t="str">
        <f aca="false">IF(L298="","",IF(ABS(L298)&lt;=O298,"Yes","No"))</f>
        <v>No</v>
      </c>
      <c r="S298" s="32" t="str">
        <f aca="false">IF(L298="","",IF(ABS(L298)&lt;=1.96*O298,"Yes","No"))</f>
        <v>Yes</v>
      </c>
      <c r="T298" s="54" t="n">
        <f aca="false">IF(D298="","",ROUND(SQRT(((D298+G298)*O298/100)^2+(J298*(D298+G298)*0.09175)^2),0))</f>
        <v>59</v>
      </c>
      <c r="U298" s="32"/>
    </row>
    <row r="299" customFormat="false" ht="15" hidden="false" customHeight="false" outlineLevel="0" collapsed="false">
      <c r="A299" s="32" t="s">
        <v>386</v>
      </c>
      <c r="B299" s="32" t="s">
        <v>475</v>
      </c>
      <c r="C299" s="32" t="s">
        <v>478</v>
      </c>
      <c r="D299" s="54" t="n">
        <v>748</v>
      </c>
      <c r="E299" s="54" t="n">
        <v>653</v>
      </c>
      <c r="F299" s="65" t="n">
        <f aca="false">IF(E299="","",D299-E299)</f>
        <v>95</v>
      </c>
      <c r="G299" s="54" t="n">
        <v>584</v>
      </c>
      <c r="H299" s="54" t="n">
        <v>612</v>
      </c>
      <c r="I299" s="65" t="n">
        <f aca="false">IF(H299="","",G299-H299)</f>
        <v>-28</v>
      </c>
      <c r="J299" s="55" t="n">
        <f aca="false">IF(OR(D299="",D299+G299=0),"",D299/(D299+G299))</f>
        <v>0.561561561561562</v>
      </c>
      <c r="K299" s="55" t="n">
        <f aca="false">IF(E299="","",E299/(E299+H299))</f>
        <v>0.516205533596838</v>
      </c>
      <c r="L299" s="66" t="n">
        <f aca="false">IF(OR(K299="",J299=""),"",(J299-K299)*100)</f>
        <v>4.53560279647236</v>
      </c>
      <c r="M299" s="36" t="n">
        <v>3.63966651833549</v>
      </c>
      <c r="N299" s="36" t="n">
        <v>0.962884720344034</v>
      </c>
      <c r="O299" s="36" t="n">
        <f aca="false">SQRT(M299^2+N299^2)</f>
        <v>3.76487972575013</v>
      </c>
      <c r="P299" s="55" t="n">
        <f aca="false">IF(J299="","",MAX(0,J299-1.96*O299/100))</f>
        <v>0.487769918936859</v>
      </c>
      <c r="Q299" s="55" t="n">
        <f aca="false">IF(J299="","",MIN(1,J299+1.96*O299/100))</f>
        <v>0.635353204186264</v>
      </c>
      <c r="R299" s="32" t="str">
        <f aca="false">IF(L299="","",IF(ABS(L299)&lt;=O299,"Yes","No"))</f>
        <v>No</v>
      </c>
      <c r="S299" s="32" t="str">
        <f aca="false">IF(L299="","",IF(ABS(L299)&lt;=1.96*O299,"Yes","No"))</f>
        <v>Yes</v>
      </c>
      <c r="T299" s="54" t="n">
        <f aca="false">IF(D299="","",ROUND(SQRT(((D299+G299)*O299/100)^2+(J299*(D299+G299)*0.08345)^2),0))</f>
        <v>80</v>
      </c>
      <c r="U299" s="32"/>
    </row>
    <row r="300" customFormat="false" ht="15" hidden="false" customHeight="false" outlineLevel="0" collapsed="false">
      <c r="A300" s="32" t="s">
        <v>386</v>
      </c>
      <c r="B300" s="32" t="s">
        <v>479</v>
      </c>
      <c r="C300" s="32" t="s">
        <v>480</v>
      </c>
      <c r="D300" s="54" t="n">
        <v>569</v>
      </c>
      <c r="E300" s="54" t="n">
        <v>533</v>
      </c>
      <c r="F300" s="65" t="n">
        <f aca="false">IF(E300="","",D300-E300)</f>
        <v>36</v>
      </c>
      <c r="G300" s="54" t="n">
        <v>988</v>
      </c>
      <c r="H300" s="54" t="n">
        <v>1046</v>
      </c>
      <c r="I300" s="65" t="n">
        <f aca="false">IF(H300="","",G300-H300)</f>
        <v>-58</v>
      </c>
      <c r="J300" s="55" t="n">
        <f aca="false">IF(OR(D300="",D300+G300=0),"",D300/(D300+G300))</f>
        <v>0.365446371226718</v>
      </c>
      <c r="K300" s="55" t="n">
        <f aca="false">IF(E300="","",E300/(E300+H300))</f>
        <v>0.337555414819506</v>
      </c>
      <c r="L300" s="66" t="n">
        <f aca="false">IF(OR(K300="",J300=""),"",(J300-K300)*100)</f>
        <v>2.7890956407212</v>
      </c>
      <c r="M300" s="36" t="n">
        <v>3.63966651833549</v>
      </c>
      <c r="N300" s="36" t="n">
        <v>0.962884720344034</v>
      </c>
      <c r="O300" s="36" t="n">
        <f aca="false">SQRT(M300^2+N300^2)</f>
        <v>3.76487972575013</v>
      </c>
      <c r="P300" s="55" t="n">
        <f aca="false">IF(J300="","",MAX(0,J300-1.96*O300/100))</f>
        <v>0.291654728602015</v>
      </c>
      <c r="Q300" s="55" t="n">
        <f aca="false">IF(J300="","",MIN(1,J300+1.96*O300/100))</f>
        <v>0.439238013851421</v>
      </c>
      <c r="R300" s="32" t="str">
        <f aca="false">IF(L300="","",IF(ABS(L300)&lt;=O300,"Yes","No"))</f>
        <v>Yes</v>
      </c>
      <c r="S300" s="32" t="str">
        <f aca="false">IF(L300="","",IF(ABS(L300)&lt;=1.96*O300,"Yes","No"))</f>
        <v>Yes</v>
      </c>
      <c r="T300" s="54" t="n">
        <f aca="false">IF(D300="","",ROUND(SQRT(((D300+G300)*O300/100)^2+(J300*(D300+G300)*0.08345)^2),0))</f>
        <v>75</v>
      </c>
      <c r="U300" s="32"/>
    </row>
    <row r="301" customFormat="false" ht="15" hidden="false" customHeight="false" outlineLevel="0" collapsed="false">
      <c r="A301" s="32" t="s">
        <v>386</v>
      </c>
      <c r="B301" s="32" t="s">
        <v>479</v>
      </c>
      <c r="C301" s="32" t="s">
        <v>481</v>
      </c>
      <c r="D301" s="54" t="n">
        <v>730</v>
      </c>
      <c r="E301" s="54" t="n">
        <v>619</v>
      </c>
      <c r="F301" s="65" t="n">
        <f aca="false">IF(E301="","",D301-E301)</f>
        <v>111</v>
      </c>
      <c r="G301" s="54" t="n">
        <v>1112</v>
      </c>
      <c r="H301" s="54" t="n">
        <v>1176</v>
      </c>
      <c r="I301" s="65" t="n">
        <f aca="false">IF(H301="","",G301-H301)</f>
        <v>-64</v>
      </c>
      <c r="J301" s="55" t="n">
        <f aca="false">IF(OR(D301="",D301+G301=0),"",D301/(D301+G301))</f>
        <v>0.396308360477742</v>
      </c>
      <c r="K301" s="55" t="n">
        <f aca="false">IF(E301="","",E301/(E301+H301))</f>
        <v>0.344846796657382</v>
      </c>
      <c r="L301" s="66" t="n">
        <f aca="false">IF(OR(K301="",J301=""),"",(J301-K301)*100)</f>
        <v>5.146156382036</v>
      </c>
      <c r="M301" s="36" t="n">
        <v>3.63966651833549</v>
      </c>
      <c r="N301" s="36" t="n">
        <v>0.962884720344034</v>
      </c>
      <c r="O301" s="36" t="n">
        <f aca="false">SQRT(M301^2+N301^2)</f>
        <v>3.76487972575013</v>
      </c>
      <c r="P301" s="55" t="n">
        <f aca="false">IF(J301="","",MAX(0,J301-1.96*O301/100))</f>
        <v>0.322516717853039</v>
      </c>
      <c r="Q301" s="55" t="n">
        <f aca="false">IF(J301="","",MIN(1,J301+1.96*O301/100))</f>
        <v>0.470100003102444</v>
      </c>
      <c r="R301" s="32" t="str">
        <f aca="false">IF(L301="","",IF(ABS(L301)&lt;=O301,"Yes","No"))</f>
        <v>No</v>
      </c>
      <c r="S301" s="32" t="str">
        <f aca="false">IF(L301="","",IF(ABS(L301)&lt;=1.96*O301,"Yes","No"))</f>
        <v>Yes</v>
      </c>
      <c r="T301" s="54" t="n">
        <f aca="false">IF(D301="","",ROUND(SQRT(((D301+G301)*O301/100)^2+(J301*(D301+G301)*0.08345)^2),0))</f>
        <v>92</v>
      </c>
      <c r="U301" s="32"/>
    </row>
    <row r="302" customFormat="false" ht="15" hidden="false" customHeight="false" outlineLevel="0" collapsed="false">
      <c r="A302" s="32" t="s">
        <v>386</v>
      </c>
      <c r="B302" s="32" t="s">
        <v>479</v>
      </c>
      <c r="C302" s="32" t="s">
        <v>482</v>
      </c>
      <c r="D302" s="54" t="n">
        <v>242</v>
      </c>
      <c r="E302" s="54" t="n">
        <v>215</v>
      </c>
      <c r="F302" s="65" t="n">
        <f aca="false">IF(E302="","",D302-E302)</f>
        <v>27</v>
      </c>
      <c r="G302" s="54" t="n">
        <v>454</v>
      </c>
      <c r="H302" s="54" t="n">
        <v>479</v>
      </c>
      <c r="I302" s="65" t="n">
        <f aca="false">IF(H302="","",G302-H302)</f>
        <v>-25</v>
      </c>
      <c r="J302" s="55" t="n">
        <f aca="false">IF(OR(D302="",D302+G302=0),"",D302/(D302+G302))</f>
        <v>0.347701149425287</v>
      </c>
      <c r="K302" s="55" t="n">
        <f aca="false">IF(E302="","",E302/(E302+H302))</f>
        <v>0.309798270893372</v>
      </c>
      <c r="L302" s="66" t="n">
        <f aca="false">IF(OR(K302="",J302=""),"",(J302-K302)*100)</f>
        <v>3.79028785319156</v>
      </c>
      <c r="M302" s="36" t="n">
        <v>4.76466928215883</v>
      </c>
      <c r="N302" s="36" t="n">
        <v>0.962884720344034</v>
      </c>
      <c r="O302" s="36" t="n">
        <f aca="false">SQRT(M302^2+N302^2)</f>
        <v>4.86098964749155</v>
      </c>
      <c r="P302" s="55" t="n">
        <f aca="false">IF(J302="","",MAX(0,J302-1.96*O302/100))</f>
        <v>0.252425752334453</v>
      </c>
      <c r="Q302" s="55" t="n">
        <f aca="false">IF(J302="","",MIN(1,J302+1.96*O302/100))</f>
        <v>0.442976546516122</v>
      </c>
      <c r="R302" s="32" t="str">
        <f aca="false">IF(L302="","",IF(ABS(L302)&lt;=O302,"Yes","No"))</f>
        <v>Yes</v>
      </c>
      <c r="S302" s="32" t="str">
        <f aca="false">IF(L302="","",IF(ABS(L302)&lt;=1.96*O302,"Yes","No"))</f>
        <v>Yes</v>
      </c>
      <c r="T302" s="54" t="n">
        <f aca="false">IF(D302="","",ROUND(SQRT(((D302+G302)*O302/100)^2+(J302*(D302+G302)*0.15591)^2),0))</f>
        <v>51</v>
      </c>
      <c r="U302" s="32"/>
    </row>
    <row r="303" customFormat="false" ht="15" hidden="false" customHeight="false" outlineLevel="0" collapsed="false">
      <c r="A303" s="32" t="s">
        <v>386</v>
      </c>
      <c r="B303" s="32" t="s">
        <v>479</v>
      </c>
      <c r="C303" s="32" t="s">
        <v>483</v>
      </c>
      <c r="D303" s="54" t="n">
        <v>517</v>
      </c>
      <c r="E303" s="54" t="n">
        <v>459</v>
      </c>
      <c r="F303" s="65" t="n">
        <f aca="false">IF(E303="","",D303-E303)</f>
        <v>58</v>
      </c>
      <c r="G303" s="54" t="n">
        <v>871</v>
      </c>
      <c r="H303" s="54" t="n">
        <v>929</v>
      </c>
      <c r="I303" s="65" t="n">
        <f aca="false">IF(H303="","",G303-H303)</f>
        <v>-58</v>
      </c>
      <c r="J303" s="55" t="n">
        <f aca="false">IF(OR(D303="",D303+G303=0),"",D303/(D303+G303))</f>
        <v>0.372478386167147</v>
      </c>
      <c r="K303" s="55" t="n">
        <f aca="false">IF(E303="","",E303/(E303+H303))</f>
        <v>0.330691642651297</v>
      </c>
      <c r="L303" s="66" t="n">
        <f aca="false">IF(OR(K303="",J303=""),"",(J303-K303)*100)</f>
        <v>4.17867435158501</v>
      </c>
      <c r="M303" s="36" t="n">
        <v>3.63966651833549</v>
      </c>
      <c r="N303" s="36" t="n">
        <v>0.962884720344034</v>
      </c>
      <c r="O303" s="36" t="n">
        <f aca="false">SQRT(M303^2+N303^2)</f>
        <v>3.76487972575013</v>
      </c>
      <c r="P303" s="55" t="n">
        <f aca="false">IF(J303="","",MAX(0,J303-1.96*O303/100))</f>
        <v>0.298686743542444</v>
      </c>
      <c r="Q303" s="55" t="n">
        <f aca="false">IF(J303="","",MIN(1,J303+1.96*O303/100))</f>
        <v>0.44627002879185</v>
      </c>
      <c r="R303" s="32" t="str">
        <f aca="false">IF(L303="","",IF(ABS(L303)&lt;=O303,"Yes","No"))</f>
        <v>No</v>
      </c>
      <c r="S303" s="32" t="str">
        <f aca="false">IF(L303="","",IF(ABS(L303)&lt;=1.96*O303,"Yes","No"))</f>
        <v>Yes</v>
      </c>
      <c r="T303" s="54" t="n">
        <f aca="false">IF(D303="","",ROUND(SQRT(((D303+G303)*O303/100)^2+(J303*(D303+G303)*0.08345)^2),0))</f>
        <v>68</v>
      </c>
      <c r="U303" s="32"/>
    </row>
    <row r="304" customFormat="false" ht="15" hidden="false" customHeight="false" outlineLevel="0" collapsed="false">
      <c r="A304" s="32" t="s">
        <v>386</v>
      </c>
      <c r="B304" s="32" t="s">
        <v>479</v>
      </c>
      <c r="C304" s="32" t="s">
        <v>484</v>
      </c>
      <c r="D304" s="54" t="n">
        <v>332</v>
      </c>
      <c r="E304" s="54" t="n">
        <v>311</v>
      </c>
      <c r="F304" s="65" t="n">
        <f aca="false">IF(E304="","",D304-E304)</f>
        <v>21</v>
      </c>
      <c r="G304" s="54" t="n">
        <v>613</v>
      </c>
      <c r="H304" s="54" t="n">
        <v>628</v>
      </c>
      <c r="I304" s="65" t="n">
        <f aca="false">IF(H304="","",G304-H304)</f>
        <v>-15</v>
      </c>
      <c r="J304" s="55" t="n">
        <f aca="false">IF(OR(D304="",D304+G304=0),"",D304/(D304+G304))</f>
        <v>0.351322751322751</v>
      </c>
      <c r="K304" s="55" t="n">
        <f aca="false">IF(E304="","",E304/(E304+H304))</f>
        <v>0.331203407880724</v>
      </c>
      <c r="L304" s="66" t="n">
        <f aca="false">IF(OR(K304="",J304=""),"",(J304-K304)*100)</f>
        <v>2.01193434420272</v>
      </c>
      <c r="M304" s="36" t="n">
        <v>3.72126353225682</v>
      </c>
      <c r="N304" s="36" t="n">
        <v>0.962884720344034</v>
      </c>
      <c r="O304" s="36" t="n">
        <f aca="false">SQRT(M304^2+N304^2)</f>
        <v>3.84381961870956</v>
      </c>
      <c r="P304" s="55" t="n">
        <f aca="false">IF(J304="","",MAX(0,J304-1.96*O304/100))</f>
        <v>0.275983886796044</v>
      </c>
      <c r="Q304" s="55" t="n">
        <f aca="false">IF(J304="","",MIN(1,J304+1.96*O304/100))</f>
        <v>0.426661615849459</v>
      </c>
      <c r="R304" s="32" t="str">
        <f aca="false">IF(L304="","",IF(ABS(L304)&lt;=O304,"Yes","No"))</f>
        <v>Yes</v>
      </c>
      <c r="S304" s="32" t="str">
        <f aca="false">IF(L304="","",IF(ABS(L304)&lt;=1.96*O304,"Yes","No"))</f>
        <v>Yes</v>
      </c>
      <c r="T304" s="54" t="n">
        <f aca="false">IF(D304="","",ROUND(SQRT(((D304+G304)*O304/100)^2+(J304*(D304+G304)*0.09175)^2),0))</f>
        <v>47</v>
      </c>
      <c r="U304" s="32"/>
    </row>
    <row r="305" customFormat="false" ht="15" hidden="false" customHeight="false" outlineLevel="0" collapsed="false">
      <c r="A305" s="32" t="s">
        <v>386</v>
      </c>
      <c r="B305" s="32" t="s">
        <v>485</v>
      </c>
      <c r="C305" s="32" t="s">
        <v>486</v>
      </c>
      <c r="D305" s="54" t="n">
        <v>84</v>
      </c>
      <c r="E305" s="54" t="n">
        <v>239</v>
      </c>
      <c r="F305" s="65" t="n">
        <f aca="false">IF(E305="","",D305-E305)</f>
        <v>-155</v>
      </c>
      <c r="G305" s="54" t="n">
        <v>116</v>
      </c>
      <c r="H305" s="54" t="n">
        <v>427</v>
      </c>
      <c r="I305" s="65" t="n">
        <f aca="false">IF(H305="","",G305-H305)</f>
        <v>-311</v>
      </c>
      <c r="J305" s="55" t="n">
        <f aca="false">IF(OR(D305="",D305+G305=0),"",D305/(D305+G305))</f>
        <v>0.42</v>
      </c>
      <c r="K305" s="55" t="n">
        <f aca="false">IF(E305="","",E305/(E305+H305))</f>
        <v>0.358858858858859</v>
      </c>
      <c r="L305" s="66" t="n">
        <f aca="false">IF(OR(K305="",J305=""),"",(J305-K305)*100)</f>
        <v>6.11411411411411</v>
      </c>
      <c r="M305" s="36" t="n">
        <v>4.76466928215883</v>
      </c>
      <c r="N305" s="36" t="n">
        <v>0.962884720344034</v>
      </c>
      <c r="O305" s="36" t="n">
        <f aca="false">SQRT(M305^2+N305^2)</f>
        <v>4.86098964749155</v>
      </c>
      <c r="P305" s="55" t="n">
        <f aca="false">IF(J305="","",MAX(0,J305-1.96*O305/100))</f>
        <v>0.324724602909166</v>
      </c>
      <c r="Q305" s="55" t="n">
        <f aca="false">IF(J305="","",MIN(1,J305+1.96*O305/100))</f>
        <v>0.515275397090834</v>
      </c>
      <c r="R305" s="32" t="str">
        <f aca="false">IF(L305="","",IF(ABS(L305)&lt;=O305,"Yes","No"))</f>
        <v>No</v>
      </c>
      <c r="S305" s="32" t="str">
        <f aca="false">IF(L305="","",IF(ABS(L305)&lt;=1.96*O305,"Yes","No"))</f>
        <v>Yes</v>
      </c>
      <c r="T305" s="54" t="n">
        <f aca="false">IF(D305="","",ROUND(SQRT(((D305+G305)*O305/100)^2+(J305*(D305+G305)*0.15591)^2),0))</f>
        <v>16</v>
      </c>
      <c r="U305" s="32"/>
    </row>
    <row r="306" customFormat="false" ht="15" hidden="false" customHeight="false" outlineLevel="0" collapsed="false">
      <c r="A306" s="32" t="s">
        <v>386</v>
      </c>
      <c r="B306" s="32" t="s">
        <v>485</v>
      </c>
      <c r="C306" s="32" t="s">
        <v>487</v>
      </c>
      <c r="D306" s="54" t="n">
        <v>406</v>
      </c>
      <c r="E306" s="54" t="n">
        <v>341</v>
      </c>
      <c r="F306" s="65" t="n">
        <f aca="false">IF(E306="","",D306-E306)</f>
        <v>65</v>
      </c>
      <c r="G306" s="54" t="n">
        <v>696</v>
      </c>
      <c r="H306" s="54" t="n">
        <v>732</v>
      </c>
      <c r="I306" s="65" t="n">
        <f aca="false">IF(H306="","",G306-H306)</f>
        <v>-36</v>
      </c>
      <c r="J306" s="55" t="n">
        <f aca="false">IF(OR(D306="",D306+G306=0),"",D306/(D306+G306))</f>
        <v>0.368421052631579</v>
      </c>
      <c r="K306" s="55" t="n">
        <f aca="false">IF(E306="","",E306/(E306+H306))</f>
        <v>0.31780055917987</v>
      </c>
      <c r="L306" s="66" t="n">
        <f aca="false">IF(OR(K306="",J306=""),"",(J306-K306)*100)</f>
        <v>5.06204934517094</v>
      </c>
      <c r="M306" s="36" t="n">
        <v>3.72126353225682</v>
      </c>
      <c r="N306" s="36" t="n">
        <v>0.962884720344034</v>
      </c>
      <c r="O306" s="36" t="n">
        <f aca="false">SQRT(M306^2+N306^2)</f>
        <v>3.84381961870956</v>
      </c>
      <c r="P306" s="55" t="n">
        <f aca="false">IF(J306="","",MAX(0,J306-1.96*O306/100))</f>
        <v>0.293082188104872</v>
      </c>
      <c r="Q306" s="55" t="n">
        <f aca="false">IF(J306="","",MIN(1,J306+1.96*O306/100))</f>
        <v>0.443759917158286</v>
      </c>
      <c r="R306" s="32" t="str">
        <f aca="false">IF(L306="","",IF(ABS(L306)&lt;=O306,"Yes","No"))</f>
        <v>No</v>
      </c>
      <c r="S306" s="32" t="str">
        <f aca="false">IF(L306="","",IF(ABS(L306)&lt;=1.96*O306,"Yes","No"))</f>
        <v>Yes</v>
      </c>
      <c r="T306" s="54" t="n">
        <f aca="false">IF(D306="","",ROUND(SQRT(((D306+G306)*O306/100)^2+(J306*(D306+G306)*0.09175)^2),0))</f>
        <v>56</v>
      </c>
      <c r="U306" s="32"/>
    </row>
    <row r="307" customFormat="false" ht="15" hidden="false" customHeight="false" outlineLevel="0" collapsed="false">
      <c r="A307" s="32" t="s">
        <v>386</v>
      </c>
      <c r="B307" s="32" t="s">
        <v>488</v>
      </c>
      <c r="C307" s="32" t="s">
        <v>489</v>
      </c>
      <c r="D307" s="54" t="n">
        <v>249</v>
      </c>
      <c r="E307" s="54"/>
      <c r="F307" s="65" t="str">
        <f aca="false">IF(E307="","",D307-E307)</f>
        <v/>
      </c>
      <c r="G307" s="54" t="n">
        <v>305</v>
      </c>
      <c r="H307" s="54"/>
      <c r="I307" s="65" t="str">
        <f aca="false">IF(H307="","",G307-H307)</f>
        <v/>
      </c>
      <c r="J307" s="55" t="n">
        <f aca="false">IF(OR(D307="",D307+G307=0),"",D307/(D307+G307))</f>
        <v>0.449458483754513</v>
      </c>
      <c r="K307" s="55" t="str">
        <f aca="false">IF(E307="","",E307/(E307+H307))</f>
        <v/>
      </c>
      <c r="L307" s="66" t="str">
        <f aca="false">IF(OR(K307="",J307=""),"",(J307-K307)*100)</f>
        <v/>
      </c>
      <c r="M307" s="36" t="n">
        <v>4.76466928215883</v>
      </c>
      <c r="N307" s="36" t="n">
        <v>0.962884720344034</v>
      </c>
      <c r="O307" s="36" t="n">
        <f aca="false">SQRT(M307^2+N307^2)</f>
        <v>4.86098964749155</v>
      </c>
      <c r="P307" s="55" t="n">
        <f aca="false">IF(J307="","",MAX(0,J307-1.96*O307/100))</f>
        <v>0.354183086663678</v>
      </c>
      <c r="Q307" s="55" t="n">
        <f aca="false">IF(J307="","",MIN(1,J307+1.96*O307/100))</f>
        <v>0.544733880845347</v>
      </c>
      <c r="R307" s="32" t="str">
        <f aca="false">IF(L307="","",IF(ABS(L307)&lt;=O307,"Yes","No"))</f>
        <v/>
      </c>
      <c r="S307" s="32" t="str">
        <f aca="false">IF(L307="","",IF(ABS(L307)&lt;=1.96*O307,"Yes","No"))</f>
        <v/>
      </c>
      <c r="T307" s="54" t="n">
        <f aca="false">IF(D307="","",ROUND(SQRT(((D307+G307)*O307/100)^2+(J307*(D307+G307)*0.15591)^2),0))</f>
        <v>47</v>
      </c>
      <c r="U307" s="32" t="s">
        <v>748</v>
      </c>
    </row>
    <row r="308" customFormat="false" ht="15" hidden="false" customHeight="false" outlineLevel="0" collapsed="false">
      <c r="A308" s="32" t="s">
        <v>386</v>
      </c>
      <c r="B308" s="32" t="s">
        <v>488</v>
      </c>
      <c r="C308" s="32" t="s">
        <v>490</v>
      </c>
      <c r="D308" s="54" t="n">
        <v>585</v>
      </c>
      <c r="E308" s="54"/>
      <c r="F308" s="65" t="str">
        <f aca="false">IF(E308="","",D308-E308)</f>
        <v/>
      </c>
      <c r="G308" s="54" t="n">
        <v>726</v>
      </c>
      <c r="H308" s="54"/>
      <c r="I308" s="65" t="str">
        <f aca="false">IF(H308="","",G308-H308)</f>
        <v/>
      </c>
      <c r="J308" s="55" t="n">
        <f aca="false">IF(OR(D308="",D308+G308=0),"",D308/(D308+G308))</f>
        <v>0.446224256292906</v>
      </c>
      <c r="K308" s="55" t="str">
        <f aca="false">IF(E308="","",E308/(E308+H308))</f>
        <v/>
      </c>
      <c r="L308" s="66" t="str">
        <f aca="false">IF(OR(K308="",J308=""),"",(J308-K308)*100)</f>
        <v/>
      </c>
      <c r="M308" s="36" t="n">
        <v>3.63966651833549</v>
      </c>
      <c r="N308" s="36" t="n">
        <v>0.962884720344034</v>
      </c>
      <c r="O308" s="36" t="n">
        <f aca="false">SQRT(M308^2+N308^2)</f>
        <v>3.76487972575013</v>
      </c>
      <c r="P308" s="55" t="n">
        <f aca="false">IF(J308="","",MAX(0,J308-1.96*O308/100))</f>
        <v>0.372432613668204</v>
      </c>
      <c r="Q308" s="55" t="n">
        <f aca="false">IF(J308="","",MIN(1,J308+1.96*O308/100))</f>
        <v>0.520015898917609</v>
      </c>
      <c r="R308" s="32" t="str">
        <f aca="false">IF(L308="","",IF(ABS(L308)&lt;=O308,"Yes","No"))</f>
        <v/>
      </c>
      <c r="S308" s="32" t="str">
        <f aca="false">IF(L308="","",IF(ABS(L308)&lt;=1.96*O308,"Yes","No"))</f>
        <v/>
      </c>
      <c r="T308" s="54" t="n">
        <f aca="false">IF(D308="","",ROUND(SQRT(((D308+G308)*O308/100)^2+(J308*(D308+G308)*0.08345)^2),0))</f>
        <v>69</v>
      </c>
      <c r="U308" s="32" t="s">
        <v>748</v>
      </c>
    </row>
    <row r="309" customFormat="false" ht="15" hidden="false" customHeight="false" outlineLevel="0" collapsed="false">
      <c r="A309" s="32" t="s">
        <v>386</v>
      </c>
      <c r="B309" s="32" t="s">
        <v>488</v>
      </c>
      <c r="C309" s="32" t="s">
        <v>491</v>
      </c>
      <c r="D309" s="54" t="n">
        <v>640</v>
      </c>
      <c r="E309" s="54" t="n">
        <v>561</v>
      </c>
      <c r="F309" s="65" t="n">
        <f aca="false">IF(E309="","",D309-E309)</f>
        <v>79</v>
      </c>
      <c r="G309" s="54" t="n">
        <v>794</v>
      </c>
      <c r="H309" s="54" t="n">
        <v>856</v>
      </c>
      <c r="I309" s="65" t="n">
        <f aca="false">IF(H309="","",G309-H309)</f>
        <v>-62</v>
      </c>
      <c r="J309" s="55" t="n">
        <f aca="false">IF(OR(D309="",D309+G309=0),"",D309/(D309+G309))</f>
        <v>0.446304044630404</v>
      </c>
      <c r="K309" s="55" t="n">
        <f aca="false">IF(E309="","",E309/(E309+H309))</f>
        <v>0.39590684544813</v>
      </c>
      <c r="L309" s="66" t="n">
        <f aca="false">IF(OR(K309="",J309=""),"",(J309-K309)*100)</f>
        <v>5.03971991822746</v>
      </c>
      <c r="M309" s="36" t="n">
        <v>3.63966651833549</v>
      </c>
      <c r="N309" s="36" t="n">
        <v>0.962884720344034</v>
      </c>
      <c r="O309" s="36" t="n">
        <f aca="false">SQRT(M309^2+N309^2)</f>
        <v>3.76487972575013</v>
      </c>
      <c r="P309" s="55" t="n">
        <f aca="false">IF(J309="","",MAX(0,J309-1.96*O309/100))</f>
        <v>0.372512402005702</v>
      </c>
      <c r="Q309" s="55" t="n">
        <f aca="false">IF(J309="","",MIN(1,J309+1.96*O309/100))</f>
        <v>0.520095687255107</v>
      </c>
      <c r="R309" s="32" t="str">
        <f aca="false">IF(L309="","",IF(ABS(L309)&lt;=O309,"Yes","No"))</f>
        <v>No</v>
      </c>
      <c r="S309" s="32" t="str">
        <f aca="false">IF(L309="","",IF(ABS(L309)&lt;=1.96*O309,"Yes","No"))</f>
        <v>Yes</v>
      </c>
      <c r="T309" s="54" t="n">
        <f aca="false">IF(D309="","",ROUND(SQRT(((D309+G309)*O309/100)^2+(J309*(D309+G309)*0.08345)^2),0))</f>
        <v>76</v>
      </c>
      <c r="U309" s="32"/>
    </row>
    <row r="310" customFormat="false" ht="15" hidden="false" customHeight="false" outlineLevel="0" collapsed="false">
      <c r="A310" s="32" t="s">
        <v>386</v>
      </c>
      <c r="B310" s="32" t="s">
        <v>488</v>
      </c>
      <c r="C310" s="32" t="s">
        <v>492</v>
      </c>
      <c r="D310" s="54" t="n">
        <v>576</v>
      </c>
      <c r="E310" s="54"/>
      <c r="F310" s="65" t="str">
        <f aca="false">IF(E310="","",D310-E310)</f>
        <v/>
      </c>
      <c r="G310" s="54" t="n">
        <v>722</v>
      </c>
      <c r="H310" s="54"/>
      <c r="I310" s="65" t="str">
        <f aca="false">IF(H310="","",G310-H310)</f>
        <v/>
      </c>
      <c r="J310" s="55" t="n">
        <f aca="false">IF(OR(D310="",D310+G310=0),"",D310/(D310+G310))</f>
        <v>0.443759630200308</v>
      </c>
      <c r="K310" s="55" t="str">
        <f aca="false">IF(E310="","",E310/(E310+H310))</f>
        <v/>
      </c>
      <c r="L310" s="66" t="str">
        <f aca="false">IF(OR(K310="",J310=""),"",(J310-K310)*100)</f>
        <v/>
      </c>
      <c r="M310" s="36" t="n">
        <v>3.63966651833549</v>
      </c>
      <c r="N310" s="36" t="n">
        <v>0.962884720344034</v>
      </c>
      <c r="O310" s="36" t="n">
        <f aca="false">SQRT(M310^2+N310^2)</f>
        <v>3.76487972575013</v>
      </c>
      <c r="P310" s="55" t="n">
        <f aca="false">IF(J310="","",MAX(0,J310-1.96*O310/100))</f>
        <v>0.369967987575606</v>
      </c>
      <c r="Q310" s="55" t="n">
        <f aca="false">IF(J310="","",MIN(1,J310+1.96*O310/100))</f>
        <v>0.517551272825011</v>
      </c>
      <c r="R310" s="32" t="str">
        <f aca="false">IF(L310="","",IF(ABS(L310)&lt;=O310,"Yes","No"))</f>
        <v/>
      </c>
      <c r="S310" s="32" t="str">
        <f aca="false">IF(L310="","",IF(ABS(L310)&lt;=1.96*O310,"Yes","No"))</f>
        <v/>
      </c>
      <c r="T310" s="54" t="n">
        <f aca="false">IF(D310="","",ROUND(SQRT(((D310+G310)*O310/100)^2+(J310*(D310+G310)*0.08345)^2),0))</f>
        <v>69</v>
      </c>
      <c r="U310" s="32" t="s">
        <v>748</v>
      </c>
    </row>
    <row r="311" customFormat="false" ht="15" hidden="false" customHeight="false" outlineLevel="0" collapsed="false">
      <c r="A311" s="32" t="s">
        <v>386</v>
      </c>
      <c r="B311" s="32" t="s">
        <v>493</v>
      </c>
      <c r="C311" s="32" t="s">
        <v>494</v>
      </c>
      <c r="D311" s="54" t="n">
        <v>575</v>
      </c>
      <c r="E311" s="54" t="n">
        <v>563</v>
      </c>
      <c r="F311" s="65" t="n">
        <f aca="false">IF(E311="","",D311-E311)</f>
        <v>12</v>
      </c>
      <c r="G311" s="54" t="n">
        <v>567</v>
      </c>
      <c r="H311" s="54" t="n">
        <v>573</v>
      </c>
      <c r="I311" s="65" t="n">
        <f aca="false">IF(H311="","",G311-H311)</f>
        <v>-6</v>
      </c>
      <c r="J311" s="55" t="n">
        <f aca="false">IF(OR(D311="",D311+G311=0),"",D311/(D311+G311))</f>
        <v>0.503502626970228</v>
      </c>
      <c r="K311" s="55" t="n">
        <f aca="false">IF(E311="","",E311/(E311+H311))</f>
        <v>0.495598591549296</v>
      </c>
      <c r="L311" s="66" t="n">
        <f aca="false">IF(OR(K311="",J311=""),"",(J311-K311)*100)</f>
        <v>0.790403542093188</v>
      </c>
      <c r="M311" s="36" t="n">
        <v>3.72126353225682</v>
      </c>
      <c r="N311" s="36" t="n">
        <v>0.962884720344034</v>
      </c>
      <c r="O311" s="36" t="n">
        <f aca="false">SQRT(M311^2+N311^2)</f>
        <v>3.84381961870956</v>
      </c>
      <c r="P311" s="55" t="n">
        <f aca="false">IF(J311="","",MAX(0,J311-1.96*O311/100))</f>
        <v>0.42816376244352</v>
      </c>
      <c r="Q311" s="55" t="n">
        <f aca="false">IF(J311="","",MIN(1,J311+1.96*O311/100))</f>
        <v>0.578841491496935</v>
      </c>
      <c r="R311" s="32" t="str">
        <f aca="false">IF(L311="","",IF(ABS(L311)&lt;=O311,"Yes","No"))</f>
        <v>Yes</v>
      </c>
      <c r="S311" s="32" t="str">
        <f aca="false">IF(L311="","",IF(ABS(L311)&lt;=1.96*O311,"Yes","No"))</f>
        <v>Yes</v>
      </c>
      <c r="T311" s="54" t="n">
        <f aca="false">IF(D311="","",ROUND(SQRT(((D311+G311)*O311/100)^2+(J311*(D311+G311)*0.09175)^2),0))</f>
        <v>69</v>
      </c>
      <c r="U311" s="32"/>
    </row>
    <row r="312" customFormat="false" ht="15" hidden="false" customHeight="false" outlineLevel="0" collapsed="false">
      <c r="A312" s="32" t="s">
        <v>386</v>
      </c>
      <c r="B312" s="32" t="s">
        <v>493</v>
      </c>
      <c r="C312" s="32" t="s">
        <v>495</v>
      </c>
      <c r="D312" s="54" t="n">
        <v>677</v>
      </c>
      <c r="E312" s="54" t="n">
        <v>634</v>
      </c>
      <c r="F312" s="65" t="n">
        <f aca="false">IF(E312="","",D312-E312)</f>
        <v>43</v>
      </c>
      <c r="G312" s="54" t="n">
        <v>775</v>
      </c>
      <c r="H312" s="54" t="n">
        <v>855</v>
      </c>
      <c r="I312" s="65" t="n">
        <f aca="false">IF(H312="","",G312-H312)</f>
        <v>-80</v>
      </c>
      <c r="J312" s="55" t="n">
        <f aca="false">IF(OR(D312="",D312+G312=0),"",D312/(D312+G312))</f>
        <v>0.466253443526171</v>
      </c>
      <c r="K312" s="55" t="n">
        <f aca="false">IF(E312="","",E312/(E312+H312))</f>
        <v>0.425789120214909</v>
      </c>
      <c r="L312" s="66" t="n">
        <f aca="false">IF(OR(K312="",J312=""),"",(J312-K312)*100)</f>
        <v>4.04643233112615</v>
      </c>
      <c r="M312" s="36" t="n">
        <v>3.63966651833549</v>
      </c>
      <c r="N312" s="36" t="n">
        <v>0.962884720344034</v>
      </c>
      <c r="O312" s="36" t="n">
        <f aca="false">SQRT(M312^2+N312^2)</f>
        <v>3.76487972575013</v>
      </c>
      <c r="P312" s="55" t="n">
        <f aca="false">IF(J312="","",MAX(0,J312-1.96*O312/100))</f>
        <v>0.392461800901468</v>
      </c>
      <c r="Q312" s="55" t="n">
        <f aca="false">IF(J312="","",MIN(1,J312+1.96*O312/100))</f>
        <v>0.540045086150873</v>
      </c>
      <c r="R312" s="32" t="str">
        <f aca="false">IF(L312="","",IF(ABS(L312)&lt;=O312,"Yes","No"))</f>
        <v>No</v>
      </c>
      <c r="S312" s="32" t="str">
        <f aca="false">IF(L312="","",IF(ABS(L312)&lt;=1.96*O312,"Yes","No"))</f>
        <v>Yes</v>
      </c>
      <c r="T312" s="54" t="n">
        <f aca="false">IF(D312="","",ROUND(SQRT(((D312+G312)*O312/100)^2+(J312*(D312+G312)*0.08345)^2),0))</f>
        <v>79</v>
      </c>
      <c r="U312" s="32"/>
    </row>
    <row r="313" customFormat="false" ht="15" hidden="false" customHeight="false" outlineLevel="0" collapsed="false">
      <c r="A313" s="32" t="s">
        <v>386</v>
      </c>
      <c r="B313" s="32" t="s">
        <v>493</v>
      </c>
      <c r="C313" s="32" t="s">
        <v>496</v>
      </c>
      <c r="D313" s="54" t="n">
        <v>321</v>
      </c>
      <c r="E313" s="54"/>
      <c r="F313" s="65" t="str">
        <f aca="false">IF(E313="","",D313-E313)</f>
        <v/>
      </c>
      <c r="G313" s="54" t="n">
        <v>348</v>
      </c>
      <c r="H313" s="54"/>
      <c r="I313" s="65" t="str">
        <f aca="false">IF(H313="","",G313-H313)</f>
        <v/>
      </c>
      <c r="J313" s="55" t="n">
        <f aca="false">IF(OR(D313="",D313+G313=0),"",D313/(D313+G313))</f>
        <v>0.479820627802691</v>
      </c>
      <c r="K313" s="55" t="str">
        <f aca="false">IF(E313="","",E313/(E313+H313))</f>
        <v/>
      </c>
      <c r="L313" s="66" t="str">
        <f aca="false">IF(OR(K313="",J313=""),"",(J313-K313)*100)</f>
        <v/>
      </c>
      <c r="M313" s="36" t="n">
        <v>4.76466928215883</v>
      </c>
      <c r="N313" s="36" t="n">
        <v>0.962884720344034</v>
      </c>
      <c r="O313" s="36" t="n">
        <f aca="false">SQRT(M313^2+N313^2)</f>
        <v>4.86098964749155</v>
      </c>
      <c r="P313" s="55" t="n">
        <f aca="false">IF(J313="","",MAX(0,J313-1.96*O313/100))</f>
        <v>0.384545230711856</v>
      </c>
      <c r="Q313" s="55" t="n">
        <f aca="false">IF(J313="","",MIN(1,J313+1.96*O313/100))</f>
        <v>0.575096024893525</v>
      </c>
      <c r="R313" s="32" t="str">
        <f aca="false">IF(L313="","",IF(ABS(L313)&lt;=O313,"Yes","No"))</f>
        <v/>
      </c>
      <c r="S313" s="32" t="str">
        <f aca="false">IF(L313="","",IF(ABS(L313)&lt;=1.96*O313,"Yes","No"))</f>
        <v/>
      </c>
      <c r="T313" s="54" t="n">
        <f aca="false">IF(D313="","",ROUND(SQRT(((D313+G313)*O313/100)^2+(J313*(D313+G313)*0.15591)^2),0))</f>
        <v>60</v>
      </c>
      <c r="U313" s="32" t="s">
        <v>748</v>
      </c>
    </row>
    <row r="314" customFormat="false" ht="15" hidden="false" customHeight="false" outlineLevel="0" collapsed="false">
      <c r="A314" s="32" t="s">
        <v>386</v>
      </c>
      <c r="B314" s="32" t="s">
        <v>493</v>
      </c>
      <c r="C314" s="32" t="s">
        <v>497</v>
      </c>
      <c r="D314" s="54" t="n">
        <v>514</v>
      </c>
      <c r="E314" s="54" t="n">
        <v>481</v>
      </c>
      <c r="F314" s="65" t="n">
        <f aca="false">IF(E314="","",D314-E314)</f>
        <v>33</v>
      </c>
      <c r="G314" s="54" t="n">
        <v>463</v>
      </c>
      <c r="H314" s="54" t="n">
        <v>473</v>
      </c>
      <c r="I314" s="65" t="n">
        <f aca="false">IF(H314="","",G314-H314)</f>
        <v>-10</v>
      </c>
      <c r="J314" s="55" t="n">
        <f aca="false">IF(OR(D314="",D314+G314=0),"",D314/(D314+G314))</f>
        <v>0.526100307062436</v>
      </c>
      <c r="K314" s="55" t="n">
        <f aca="false">IF(E314="","",E314/(E314+H314))</f>
        <v>0.5041928721174</v>
      </c>
      <c r="L314" s="66" t="n">
        <f aca="false">IF(OR(K314="",J314=""),"",(J314-K314)*100)</f>
        <v>2.19074349450357</v>
      </c>
      <c r="M314" s="36" t="n">
        <v>3.72126353225682</v>
      </c>
      <c r="N314" s="36" t="n">
        <v>0.962884720344034</v>
      </c>
      <c r="O314" s="36" t="n">
        <f aca="false">SQRT(M314^2+N314^2)</f>
        <v>3.84381961870956</v>
      </c>
      <c r="P314" s="55" t="n">
        <f aca="false">IF(J314="","",MAX(0,J314-1.96*O314/100))</f>
        <v>0.450761442535729</v>
      </c>
      <c r="Q314" s="55" t="n">
        <f aca="false">IF(J314="","",MIN(1,J314+1.96*O314/100))</f>
        <v>0.601439171589144</v>
      </c>
      <c r="R314" s="32" t="str">
        <f aca="false">IF(L314="","",IF(ABS(L314)&lt;=O314,"Yes","No"))</f>
        <v>Yes</v>
      </c>
      <c r="S314" s="32" t="str">
        <f aca="false">IF(L314="","",IF(ABS(L314)&lt;=1.96*O314,"Yes","No"))</f>
        <v>Yes</v>
      </c>
      <c r="T314" s="54" t="n">
        <f aca="false">IF(D314="","",ROUND(SQRT(((D314+G314)*O314/100)^2+(J314*(D314+G314)*0.09175)^2),0))</f>
        <v>60</v>
      </c>
      <c r="U314" s="32"/>
    </row>
    <row r="315" customFormat="false" ht="15" hidden="false" customHeight="false" outlineLevel="0" collapsed="false">
      <c r="A315" s="32" t="s">
        <v>386</v>
      </c>
      <c r="B315" s="32" t="s">
        <v>493</v>
      </c>
      <c r="C315" s="32" t="s">
        <v>498</v>
      </c>
      <c r="D315" s="54" t="n">
        <v>459</v>
      </c>
      <c r="E315" s="54" t="n">
        <v>395</v>
      </c>
      <c r="F315" s="65" t="n">
        <f aca="false">IF(E315="","",D315-E315)</f>
        <v>64</v>
      </c>
      <c r="G315" s="54" t="n">
        <v>535</v>
      </c>
      <c r="H315" s="54" t="n">
        <v>561</v>
      </c>
      <c r="I315" s="65" t="n">
        <f aca="false">IF(H315="","",G315-H315)</f>
        <v>-26</v>
      </c>
      <c r="J315" s="55" t="n">
        <f aca="false">IF(OR(D315="",D315+G315=0),"",D315/(D315+G315))</f>
        <v>0.461770623742455</v>
      </c>
      <c r="K315" s="55" t="n">
        <f aca="false">IF(E315="","",E315/(E315+H315))</f>
        <v>0.413179916317992</v>
      </c>
      <c r="L315" s="66" t="n">
        <f aca="false">IF(OR(K315="",J315=""),"",(J315-K315)*100)</f>
        <v>4.85907074244631</v>
      </c>
      <c r="M315" s="36" t="n">
        <v>3.72126353225682</v>
      </c>
      <c r="N315" s="36" t="n">
        <v>0.962884720344034</v>
      </c>
      <c r="O315" s="36" t="n">
        <f aca="false">SQRT(M315^2+N315^2)</f>
        <v>3.84381961870956</v>
      </c>
      <c r="P315" s="55" t="n">
        <f aca="false">IF(J315="","",MAX(0,J315-1.96*O315/100))</f>
        <v>0.386431759215747</v>
      </c>
      <c r="Q315" s="55" t="n">
        <f aca="false">IF(J315="","",MIN(1,J315+1.96*O315/100))</f>
        <v>0.537109488269162</v>
      </c>
      <c r="R315" s="32" t="str">
        <f aca="false">IF(L315="","",IF(ABS(L315)&lt;=O315,"Yes","No"))</f>
        <v>No</v>
      </c>
      <c r="S315" s="32" t="str">
        <f aca="false">IF(L315="","",IF(ABS(L315)&lt;=1.96*O315,"Yes","No"))</f>
        <v>Yes</v>
      </c>
      <c r="T315" s="54" t="n">
        <f aca="false">IF(D315="","",ROUND(SQRT(((D315+G315)*O315/100)^2+(J315*(D315+G315)*0.09175)^2),0))</f>
        <v>57</v>
      </c>
      <c r="U315" s="32"/>
    </row>
    <row r="316" customFormat="false" ht="15" hidden="false" customHeight="false" outlineLevel="0" collapsed="false">
      <c r="A316" s="32" t="s">
        <v>386</v>
      </c>
      <c r="B316" s="32" t="s">
        <v>493</v>
      </c>
      <c r="C316" s="32" t="s">
        <v>499</v>
      </c>
      <c r="D316" s="54" t="n">
        <v>418</v>
      </c>
      <c r="E316" s="54"/>
      <c r="F316" s="65" t="str">
        <f aca="false">IF(E316="","",D316-E316)</f>
        <v/>
      </c>
      <c r="G316" s="54" t="n">
        <v>427</v>
      </c>
      <c r="H316" s="54"/>
      <c r="I316" s="65" t="str">
        <f aca="false">IF(H316="","",G316-H316)</f>
        <v/>
      </c>
      <c r="J316" s="55" t="n">
        <f aca="false">IF(OR(D316="",D316+G316=0),"",D316/(D316+G316))</f>
        <v>0.494674556213018</v>
      </c>
      <c r="K316" s="55" t="str">
        <f aca="false">IF(E316="","",E316/(E316+H316))</f>
        <v/>
      </c>
      <c r="L316" s="66" t="str">
        <f aca="false">IF(OR(K316="",J316=""),"",(J316-K316)*100)</f>
        <v/>
      </c>
      <c r="M316" s="36" t="n">
        <v>3.72126353225682</v>
      </c>
      <c r="N316" s="36" t="n">
        <v>0.962884720344034</v>
      </c>
      <c r="O316" s="36" t="n">
        <f aca="false">SQRT(M316^2+N316^2)</f>
        <v>3.84381961870956</v>
      </c>
      <c r="P316" s="55" t="n">
        <f aca="false">IF(J316="","",MAX(0,J316-1.96*O316/100))</f>
        <v>0.41933569168631</v>
      </c>
      <c r="Q316" s="55" t="n">
        <f aca="false">IF(J316="","",MIN(1,J316+1.96*O316/100))</f>
        <v>0.570013420739725</v>
      </c>
      <c r="R316" s="32" t="str">
        <f aca="false">IF(L316="","",IF(ABS(L316)&lt;=O316,"Yes","No"))</f>
        <v/>
      </c>
      <c r="S316" s="32" t="str">
        <f aca="false">IF(L316="","",IF(ABS(L316)&lt;=1.96*O316,"Yes","No"))</f>
        <v/>
      </c>
      <c r="T316" s="54" t="n">
        <f aca="false">IF(D316="","",ROUND(SQRT(((D316+G316)*O316/100)^2+(J316*(D316+G316)*0.09175)^2),0))</f>
        <v>50</v>
      </c>
      <c r="U316" s="32" t="s">
        <v>748</v>
      </c>
    </row>
    <row r="317" customFormat="false" ht="15" hidden="false" customHeight="false" outlineLevel="0" collapsed="false">
      <c r="A317" s="32" t="s">
        <v>386</v>
      </c>
      <c r="B317" s="32" t="s">
        <v>500</v>
      </c>
      <c r="C317" s="32" t="s">
        <v>501</v>
      </c>
      <c r="D317" s="54" t="n">
        <v>422</v>
      </c>
      <c r="E317" s="54" t="n">
        <v>393</v>
      </c>
      <c r="F317" s="65" t="n">
        <f aca="false">IF(E317="","",D317-E317)</f>
        <v>29</v>
      </c>
      <c r="G317" s="54" t="n">
        <v>723</v>
      </c>
      <c r="H317" s="54" t="n">
        <v>741</v>
      </c>
      <c r="I317" s="65" t="n">
        <f aca="false">IF(H317="","",G317-H317)</f>
        <v>-18</v>
      </c>
      <c r="J317" s="55" t="n">
        <f aca="false">IF(OR(D317="",D317+G317=0),"",D317/(D317+G317))</f>
        <v>0.368558951965066</v>
      </c>
      <c r="K317" s="55" t="n">
        <f aca="false">IF(E317="","",E317/(E317+H317))</f>
        <v>0.346560846560847</v>
      </c>
      <c r="L317" s="66" t="n">
        <f aca="false">IF(OR(K317="",J317=""),"",(J317-K317)*100)</f>
        <v>2.19981054042189</v>
      </c>
      <c r="M317" s="36" t="n">
        <v>3.72126353225682</v>
      </c>
      <c r="N317" s="36" t="n">
        <v>0.962884720344034</v>
      </c>
      <c r="O317" s="36" t="n">
        <f aca="false">SQRT(M317^2+N317^2)</f>
        <v>3.84381961870956</v>
      </c>
      <c r="P317" s="55" t="n">
        <f aca="false">IF(J317="","",MAX(0,J317-1.96*O317/100))</f>
        <v>0.293220087438358</v>
      </c>
      <c r="Q317" s="55" t="n">
        <f aca="false">IF(J317="","",MIN(1,J317+1.96*O317/100))</f>
        <v>0.443897816491773</v>
      </c>
      <c r="R317" s="32" t="str">
        <f aca="false">IF(L317="","",IF(ABS(L317)&lt;=O317,"Yes","No"))</f>
        <v>Yes</v>
      </c>
      <c r="S317" s="32" t="str">
        <f aca="false">IF(L317="","",IF(ABS(L317)&lt;=1.96*O317,"Yes","No"))</f>
        <v>Yes</v>
      </c>
      <c r="T317" s="54" t="n">
        <f aca="false">IF(D317="","",ROUND(SQRT(((D317+G317)*O317/100)^2+(J317*(D317+G317)*0.09175)^2),0))</f>
        <v>59</v>
      </c>
      <c r="U317" s="32"/>
    </row>
    <row r="318" customFormat="false" ht="15" hidden="false" customHeight="false" outlineLevel="0" collapsed="false">
      <c r="A318" s="32" t="s">
        <v>386</v>
      </c>
      <c r="B318" s="32" t="s">
        <v>500</v>
      </c>
      <c r="C318" s="32" t="s">
        <v>502</v>
      </c>
      <c r="D318" s="54" t="n">
        <v>867</v>
      </c>
      <c r="E318" s="54" t="n">
        <v>787</v>
      </c>
      <c r="F318" s="65" t="n">
        <f aca="false">IF(E318="","",D318-E318)</f>
        <v>80</v>
      </c>
      <c r="G318" s="54" t="n">
        <v>1450</v>
      </c>
      <c r="H318" s="54" t="n">
        <v>1491</v>
      </c>
      <c r="I318" s="65" t="n">
        <f aca="false">IF(H318="","",G318-H318)</f>
        <v>-41</v>
      </c>
      <c r="J318" s="55" t="n">
        <f aca="false">IF(OR(D318="",D318+G318=0),"",D318/(D318+G318))</f>
        <v>0.374190763918861</v>
      </c>
      <c r="K318" s="55" t="n">
        <f aca="false">IF(E318="","",E318/(E318+H318))</f>
        <v>0.345478489903424</v>
      </c>
      <c r="L318" s="66" t="n">
        <f aca="false">IF(OR(K318="",J318=""),"",(J318-K318)*100)</f>
        <v>2.87122740154365</v>
      </c>
      <c r="M318" s="36" t="n">
        <v>3.63966651833549</v>
      </c>
      <c r="N318" s="36" t="n">
        <v>0.962884720344034</v>
      </c>
      <c r="O318" s="36" t="n">
        <f aca="false">SQRT(M318^2+N318^2)</f>
        <v>3.76487972575013</v>
      </c>
      <c r="P318" s="55" t="n">
        <f aca="false">IF(J318="","",MAX(0,J318-1.96*O318/100))</f>
        <v>0.300399121294158</v>
      </c>
      <c r="Q318" s="55" t="n">
        <f aca="false">IF(J318="","",MIN(1,J318+1.96*O318/100))</f>
        <v>0.447982406543563</v>
      </c>
      <c r="R318" s="32" t="str">
        <f aca="false">IF(L318="","",IF(ABS(L318)&lt;=O318,"Yes","No"))</f>
        <v>Yes</v>
      </c>
      <c r="S318" s="32" t="str">
        <f aca="false">IF(L318="","",IF(ABS(L318)&lt;=1.96*O318,"Yes","No"))</f>
        <v>Yes</v>
      </c>
      <c r="T318" s="54" t="n">
        <f aca="false">IF(D318="","",ROUND(SQRT(((D318+G318)*O318/100)^2+(J318*(D318+G318)*0.08345)^2),0))</f>
        <v>113</v>
      </c>
      <c r="U318" s="32"/>
    </row>
    <row r="319" customFormat="false" ht="15" hidden="false" customHeight="false" outlineLevel="0" collapsed="false">
      <c r="A319" s="32" t="s">
        <v>386</v>
      </c>
      <c r="B319" s="32" t="s">
        <v>500</v>
      </c>
      <c r="C319" s="32" t="s">
        <v>503</v>
      </c>
      <c r="D319" s="54" t="n">
        <v>571</v>
      </c>
      <c r="E319" s="54" t="n">
        <v>502</v>
      </c>
      <c r="F319" s="65" t="n">
        <f aca="false">IF(E319="","",D319-E319)</f>
        <v>69</v>
      </c>
      <c r="G319" s="54" t="n">
        <v>1118</v>
      </c>
      <c r="H319" s="54" t="n">
        <v>1143</v>
      </c>
      <c r="I319" s="65" t="n">
        <f aca="false">IF(H319="","",G319-H319)</f>
        <v>-25</v>
      </c>
      <c r="J319" s="55" t="n">
        <f aca="false">IF(OR(D319="",D319+G319=0),"",D319/(D319+G319))</f>
        <v>0.338069863824748</v>
      </c>
      <c r="K319" s="55" t="n">
        <f aca="false">IF(E319="","",E319/(E319+H319))</f>
        <v>0.30516717325228</v>
      </c>
      <c r="L319" s="66" t="n">
        <f aca="false">IF(OR(K319="",J319=""),"",(J319-K319)*100)</f>
        <v>3.29026905724687</v>
      </c>
      <c r="M319" s="36" t="n">
        <v>3.63966651833549</v>
      </c>
      <c r="N319" s="36" t="n">
        <v>0.962884720344034</v>
      </c>
      <c r="O319" s="36" t="n">
        <f aca="false">SQRT(M319^2+N319^2)</f>
        <v>3.76487972575013</v>
      </c>
      <c r="P319" s="55" t="n">
        <f aca="false">IF(J319="","",MAX(0,J319-1.96*O319/100))</f>
        <v>0.264278221200046</v>
      </c>
      <c r="Q319" s="55" t="n">
        <f aca="false">IF(J319="","",MIN(1,J319+1.96*O319/100))</f>
        <v>0.411861506449451</v>
      </c>
      <c r="R319" s="32" t="str">
        <f aca="false">IF(L319="","",IF(ABS(L319)&lt;=O319,"Yes","No"))</f>
        <v>Yes</v>
      </c>
      <c r="S319" s="32" t="str">
        <f aca="false">IF(L319="","",IF(ABS(L319)&lt;=1.96*O319,"Yes","No"))</f>
        <v>Yes</v>
      </c>
      <c r="T319" s="54" t="n">
        <f aca="false">IF(D319="","",ROUND(SQRT(((D319+G319)*O319/100)^2+(J319*(D319+G319)*0.08345)^2),0))</f>
        <v>79</v>
      </c>
      <c r="U319" s="32"/>
    </row>
    <row r="320" customFormat="false" ht="15" hidden="false" customHeight="false" outlineLevel="0" collapsed="false">
      <c r="A320" s="32" t="s">
        <v>386</v>
      </c>
      <c r="B320" s="32" t="s">
        <v>500</v>
      </c>
      <c r="C320" s="32" t="s">
        <v>504</v>
      </c>
      <c r="D320" s="54" t="n">
        <v>252</v>
      </c>
      <c r="E320" s="54" t="n">
        <v>238</v>
      </c>
      <c r="F320" s="65" t="n">
        <f aca="false">IF(E320="","",D320-E320)</f>
        <v>14</v>
      </c>
      <c r="G320" s="54" t="n">
        <v>495</v>
      </c>
      <c r="H320" s="54" t="n">
        <v>490</v>
      </c>
      <c r="I320" s="65" t="n">
        <f aca="false">IF(H320="","",G320-H320)</f>
        <v>5</v>
      </c>
      <c r="J320" s="55" t="n">
        <f aca="false">IF(OR(D320="",D320+G320=0),"",D320/(D320+G320))</f>
        <v>0.337349397590361</v>
      </c>
      <c r="K320" s="55" t="n">
        <f aca="false">IF(E320="","",E320/(E320+H320))</f>
        <v>0.326923076923077</v>
      </c>
      <c r="L320" s="66" t="n">
        <f aca="false">IF(OR(K320="",J320=""),"",(J320-K320)*100)</f>
        <v>1.04263206672845</v>
      </c>
      <c r="M320" s="36" t="n">
        <v>3.72126353225682</v>
      </c>
      <c r="N320" s="36" t="n">
        <v>0.962884720344034</v>
      </c>
      <c r="O320" s="36" t="n">
        <f aca="false">SQRT(M320^2+N320^2)</f>
        <v>3.84381961870956</v>
      </c>
      <c r="P320" s="55" t="n">
        <f aca="false">IF(J320="","",MAX(0,J320-1.96*O320/100))</f>
        <v>0.262010533063654</v>
      </c>
      <c r="Q320" s="55" t="n">
        <f aca="false">IF(J320="","",MIN(1,J320+1.96*O320/100))</f>
        <v>0.412688262117069</v>
      </c>
      <c r="R320" s="32" t="str">
        <f aca="false">IF(L320="","",IF(ABS(L320)&lt;=O320,"Yes","No"))</f>
        <v>Yes</v>
      </c>
      <c r="S320" s="32" t="str">
        <f aca="false">IF(L320="","",IF(ABS(L320)&lt;=1.96*O320,"Yes","No"))</f>
        <v>Yes</v>
      </c>
      <c r="T320" s="54" t="n">
        <f aca="false">IF(D320="","",ROUND(SQRT(((D320+G320)*O320/100)^2+(J320*(D320+G320)*0.09175)^2),0))</f>
        <v>37</v>
      </c>
      <c r="U320" s="32"/>
    </row>
    <row r="321" customFormat="false" ht="15" hidden="false" customHeight="false" outlineLevel="0" collapsed="false">
      <c r="A321" s="32" t="s">
        <v>386</v>
      </c>
      <c r="B321" s="32" t="s">
        <v>505</v>
      </c>
      <c r="C321" s="32" t="s">
        <v>506</v>
      </c>
      <c r="D321" s="54" t="n">
        <v>618</v>
      </c>
      <c r="E321" s="54" t="n">
        <v>573</v>
      </c>
      <c r="F321" s="65" t="n">
        <f aca="false">IF(E321="","",D321-E321)</f>
        <v>45</v>
      </c>
      <c r="G321" s="54" t="n">
        <v>588</v>
      </c>
      <c r="H321" s="54" t="n">
        <v>606</v>
      </c>
      <c r="I321" s="65" t="n">
        <f aca="false">IF(H321="","",G321-H321)</f>
        <v>-18</v>
      </c>
      <c r="J321" s="55" t="n">
        <f aca="false">IF(OR(D321="",D321+G321=0),"",D321/(D321+G321))</f>
        <v>0.512437810945274</v>
      </c>
      <c r="K321" s="55" t="n">
        <f aca="false">IF(E321="","",E321/(E321+H321))</f>
        <v>0.486005089058524</v>
      </c>
      <c r="L321" s="66" t="n">
        <f aca="false">IF(OR(K321="",J321=""),"",(J321-K321)*100)</f>
        <v>2.64327218867494</v>
      </c>
      <c r="M321" s="36" t="n">
        <v>3.63966651833549</v>
      </c>
      <c r="N321" s="36" t="n">
        <v>0.962884720344034</v>
      </c>
      <c r="O321" s="36" t="n">
        <f aca="false">SQRT(M321^2+N321^2)</f>
        <v>3.76487972575013</v>
      </c>
      <c r="P321" s="55" t="n">
        <f aca="false">IF(J321="","",MAX(0,J321-1.96*O321/100))</f>
        <v>0.438646168320571</v>
      </c>
      <c r="Q321" s="55" t="n">
        <f aca="false">IF(J321="","",MIN(1,J321+1.96*O321/100))</f>
        <v>0.586229453569976</v>
      </c>
      <c r="R321" s="32" t="str">
        <f aca="false">IF(L321="","",IF(ABS(L321)&lt;=O321,"Yes","No"))</f>
        <v>Yes</v>
      </c>
      <c r="S321" s="32" t="str">
        <f aca="false">IF(L321="","",IF(ABS(L321)&lt;=1.96*O321,"Yes","No"))</f>
        <v>Yes</v>
      </c>
      <c r="T321" s="54" t="n">
        <f aca="false">IF(D321="","",ROUND(SQRT(((D321+G321)*O321/100)^2+(J321*(D321+G321)*0.08345)^2),0))</f>
        <v>69</v>
      </c>
      <c r="U321" s="32"/>
    </row>
    <row r="322" customFormat="false" ht="15" hidden="false" customHeight="false" outlineLevel="0" collapsed="false">
      <c r="A322" s="32" t="s">
        <v>386</v>
      </c>
      <c r="B322" s="32" t="s">
        <v>505</v>
      </c>
      <c r="C322" s="32" t="s">
        <v>507</v>
      </c>
      <c r="D322" s="54" t="n">
        <v>582</v>
      </c>
      <c r="E322" s="54" t="n">
        <v>488</v>
      </c>
      <c r="F322" s="65" t="n">
        <f aca="false">IF(E322="","",D322-E322)</f>
        <v>94</v>
      </c>
      <c r="G322" s="54" t="n">
        <v>475</v>
      </c>
      <c r="H322" s="54" t="n">
        <v>509</v>
      </c>
      <c r="I322" s="65" t="n">
        <f aca="false">IF(H322="","",G322-H322)</f>
        <v>-34</v>
      </c>
      <c r="J322" s="55" t="n">
        <f aca="false">IF(OR(D322="",D322+G322=0),"",D322/(D322+G322))</f>
        <v>0.550614947965941</v>
      </c>
      <c r="K322" s="55" t="n">
        <f aca="false">IF(E322="","",E322/(E322+H322))</f>
        <v>0.489468405215647</v>
      </c>
      <c r="L322" s="66" t="n">
        <f aca="false">IF(OR(K322="",J322=""),"",(J322-K322)*100)</f>
        <v>6.11465427502944</v>
      </c>
      <c r="M322" s="36" t="n">
        <v>3.72126353225682</v>
      </c>
      <c r="N322" s="36" t="n">
        <v>0.962884720344034</v>
      </c>
      <c r="O322" s="36" t="n">
        <f aca="false">SQRT(M322^2+N322^2)</f>
        <v>3.84381961870956</v>
      </c>
      <c r="P322" s="55" t="n">
        <f aca="false">IF(J322="","",MAX(0,J322-1.96*O322/100))</f>
        <v>0.475276083439234</v>
      </c>
      <c r="Q322" s="55" t="n">
        <f aca="false">IF(J322="","",MIN(1,J322+1.96*O322/100))</f>
        <v>0.625953812492649</v>
      </c>
      <c r="R322" s="32" t="str">
        <f aca="false">IF(L322="","",IF(ABS(L322)&lt;=O322,"Yes","No"))</f>
        <v>No</v>
      </c>
      <c r="S322" s="32" t="str">
        <f aca="false">IF(L322="","",IF(ABS(L322)&lt;=1.96*O322,"Yes","No"))</f>
        <v>Yes</v>
      </c>
      <c r="T322" s="54" t="n">
        <f aca="false">IF(D322="","",ROUND(SQRT(((D322+G322)*O322/100)^2+(J322*(D322+G322)*0.09175)^2),0))</f>
        <v>67</v>
      </c>
      <c r="U322" s="32"/>
    </row>
    <row r="323" customFormat="false" ht="15" hidden="false" customHeight="false" outlineLevel="0" collapsed="false">
      <c r="A323" s="32" t="s">
        <v>386</v>
      </c>
      <c r="B323" s="32" t="s">
        <v>505</v>
      </c>
      <c r="C323" s="32" t="s">
        <v>508</v>
      </c>
      <c r="D323" s="54" t="n">
        <v>515</v>
      </c>
      <c r="E323" s="54" t="n">
        <v>429</v>
      </c>
      <c r="F323" s="65" t="n">
        <f aca="false">IF(E323="","",D323-E323)</f>
        <v>86</v>
      </c>
      <c r="G323" s="54" t="n">
        <v>433</v>
      </c>
      <c r="H323" s="54" t="n">
        <v>512</v>
      </c>
      <c r="I323" s="65" t="n">
        <f aca="false">IF(H323="","",G323-H323)</f>
        <v>-79</v>
      </c>
      <c r="J323" s="55" t="n">
        <f aca="false">IF(OR(D323="",D323+G323=0),"",D323/(D323+G323))</f>
        <v>0.543248945147679</v>
      </c>
      <c r="K323" s="55" t="n">
        <f aca="false">IF(E323="","",E323/(E323+H323))</f>
        <v>0.455897980871413</v>
      </c>
      <c r="L323" s="66" t="n">
        <f aca="false">IF(OR(K323="",J323=""),"",(J323-K323)*100)</f>
        <v>8.73509642762659</v>
      </c>
      <c r="M323" s="36" t="n">
        <v>3.72126353225682</v>
      </c>
      <c r="N323" s="36" t="n">
        <v>0.962884720344034</v>
      </c>
      <c r="O323" s="36" t="n">
        <f aca="false">SQRT(M323^2+N323^2)</f>
        <v>3.84381961870956</v>
      </c>
      <c r="P323" s="55" t="n">
        <f aca="false">IF(J323="","",MAX(0,J323-1.96*O323/100))</f>
        <v>0.467910080620972</v>
      </c>
      <c r="Q323" s="55" t="n">
        <f aca="false">IF(J323="","",MIN(1,J323+1.96*O323/100))</f>
        <v>0.618587809674387</v>
      </c>
      <c r="R323" s="32" t="str">
        <f aca="false">IF(L323="","",IF(ABS(L323)&lt;=O323,"Yes","No"))</f>
        <v>No</v>
      </c>
      <c r="S323" s="32" t="str">
        <f aca="false">IF(L323="","",IF(ABS(L323)&lt;=1.96*O323,"Yes","No"))</f>
        <v>No</v>
      </c>
      <c r="T323" s="54" t="n">
        <f aca="false">IF(D323="","",ROUND(SQRT(((D323+G323)*O323/100)^2+(J323*(D323+G323)*0.09175)^2),0))</f>
        <v>60</v>
      </c>
      <c r="U323" s="32"/>
    </row>
    <row r="324" customFormat="false" ht="15" hidden="false" customHeight="false" outlineLevel="0" collapsed="false">
      <c r="A324" s="32" t="s">
        <v>386</v>
      </c>
      <c r="B324" s="32" t="s">
        <v>509</v>
      </c>
      <c r="C324" s="32" t="s">
        <v>510</v>
      </c>
      <c r="D324" s="54" t="n">
        <v>241</v>
      </c>
      <c r="E324" s="54" t="n">
        <v>207</v>
      </c>
      <c r="F324" s="65" t="n">
        <f aca="false">IF(E324="","",D324-E324)</f>
        <v>34</v>
      </c>
      <c r="G324" s="54" t="n">
        <v>226</v>
      </c>
      <c r="H324" s="54" t="n">
        <v>289</v>
      </c>
      <c r="I324" s="65" t="n">
        <f aca="false">IF(H324="","",G324-H324)</f>
        <v>-63</v>
      </c>
      <c r="J324" s="55" t="n">
        <f aca="false">IF(OR(D324="",D324+G324=0),"",D324/(D324+G324))</f>
        <v>0.516059957173448</v>
      </c>
      <c r="K324" s="55" t="n">
        <f aca="false">IF(E324="","",E324/(E324+H324))</f>
        <v>0.417338709677419</v>
      </c>
      <c r="L324" s="66" t="n">
        <f aca="false">IF(OR(K324="",J324=""),"",(J324-K324)*100)</f>
        <v>9.87212474960282</v>
      </c>
      <c r="M324" s="36" t="n">
        <v>4.76466928215883</v>
      </c>
      <c r="N324" s="36" t="n">
        <v>0.962884720344034</v>
      </c>
      <c r="O324" s="36" t="n">
        <f aca="false">SQRT(M324^2+N324^2)</f>
        <v>4.86098964749155</v>
      </c>
      <c r="P324" s="55" t="n">
        <f aca="false">IF(J324="","",MAX(0,J324-1.96*O324/100))</f>
        <v>0.420784560082613</v>
      </c>
      <c r="Q324" s="55" t="n">
        <f aca="false">IF(J324="","",MIN(1,J324+1.96*O324/100))</f>
        <v>0.611335354264282</v>
      </c>
      <c r="R324" s="32" t="str">
        <f aca="false">IF(L324="","",IF(ABS(L324)&lt;=O324,"Yes","No"))</f>
        <v>No</v>
      </c>
      <c r="S324" s="32" t="str">
        <f aca="false">IF(L324="","",IF(ABS(L324)&lt;=1.96*O324,"Yes","No"))</f>
        <v>No</v>
      </c>
      <c r="T324" s="54" t="n">
        <f aca="false">IF(D324="","",ROUND(SQRT(((D324+G324)*O324/100)^2+(J324*(D324+G324)*0.15591)^2),0))</f>
        <v>44</v>
      </c>
      <c r="U324" s="32"/>
    </row>
    <row r="325" customFormat="false" ht="15" hidden="false" customHeight="false" outlineLevel="0" collapsed="false">
      <c r="A325" s="32" t="s">
        <v>386</v>
      </c>
      <c r="B325" s="32" t="s">
        <v>509</v>
      </c>
      <c r="C325" s="32" t="s">
        <v>511</v>
      </c>
      <c r="D325" s="54" t="n">
        <v>550</v>
      </c>
      <c r="E325" s="54" t="n">
        <v>524</v>
      </c>
      <c r="F325" s="65" t="n">
        <f aca="false">IF(E325="","",D325-E325)</f>
        <v>26</v>
      </c>
      <c r="G325" s="54" t="n">
        <v>519</v>
      </c>
      <c r="H325" s="54" t="n">
        <v>554</v>
      </c>
      <c r="I325" s="65" t="n">
        <f aca="false">IF(H325="","",G325-H325)</f>
        <v>-35</v>
      </c>
      <c r="J325" s="55" t="n">
        <f aca="false">IF(OR(D325="",D325+G325=0),"",D325/(D325+G325))</f>
        <v>0.514499532273153</v>
      </c>
      <c r="K325" s="55" t="n">
        <f aca="false">IF(E325="","",E325/(E325+H325))</f>
        <v>0.4860853432282</v>
      </c>
      <c r="L325" s="66" t="n">
        <f aca="false">IF(OR(K325="",J325=""),"",(J325-K325)*100)</f>
        <v>2.84141890449521</v>
      </c>
      <c r="M325" s="36" t="n">
        <v>3.72126353225682</v>
      </c>
      <c r="N325" s="36" t="n">
        <v>0.962884720344034</v>
      </c>
      <c r="O325" s="36" t="n">
        <f aca="false">SQRT(M325^2+N325^2)</f>
        <v>3.84381961870956</v>
      </c>
      <c r="P325" s="55" t="n">
        <f aca="false">IF(J325="","",MAX(0,J325-1.96*O325/100))</f>
        <v>0.439160667746445</v>
      </c>
      <c r="Q325" s="55" t="n">
        <f aca="false">IF(J325="","",MIN(1,J325+1.96*O325/100))</f>
        <v>0.58983839679986</v>
      </c>
      <c r="R325" s="32" t="str">
        <f aca="false">IF(L325="","",IF(ABS(L325)&lt;=O325,"Yes","No"))</f>
        <v>Yes</v>
      </c>
      <c r="S325" s="32" t="str">
        <f aca="false">IF(L325="","",IF(ABS(L325)&lt;=1.96*O325,"Yes","No"))</f>
        <v>Yes</v>
      </c>
      <c r="T325" s="54" t="n">
        <f aca="false">IF(D325="","",ROUND(SQRT(((D325+G325)*O325/100)^2+(J325*(D325+G325)*0.09175)^2),0))</f>
        <v>65</v>
      </c>
      <c r="U325" s="32"/>
    </row>
    <row r="326" customFormat="false" ht="15" hidden="false" customHeight="false" outlineLevel="0" collapsed="false">
      <c r="A326" s="32" t="s">
        <v>386</v>
      </c>
      <c r="B326" s="32" t="s">
        <v>512</v>
      </c>
      <c r="C326" s="32" t="s">
        <v>513</v>
      </c>
      <c r="D326" s="54" t="n">
        <v>628</v>
      </c>
      <c r="E326" s="54" t="n">
        <v>582</v>
      </c>
      <c r="F326" s="65" t="n">
        <f aca="false">IF(E326="","",D326-E326)</f>
        <v>46</v>
      </c>
      <c r="G326" s="54" t="n">
        <v>609</v>
      </c>
      <c r="H326" s="54" t="n">
        <v>702</v>
      </c>
      <c r="I326" s="65" t="n">
        <f aca="false">IF(H326="","",G326-H326)</f>
        <v>-93</v>
      </c>
      <c r="J326" s="55" t="n">
        <f aca="false">IF(OR(D326="",D326+G326=0),"",D326/(D326+G326))</f>
        <v>0.50767987065481</v>
      </c>
      <c r="K326" s="55" t="n">
        <f aca="false">IF(E326="","",E326/(E326+H326))</f>
        <v>0.453271028037383</v>
      </c>
      <c r="L326" s="66" t="n">
        <f aca="false">IF(OR(K326="",J326=""),"",(J326-K326)*100)</f>
        <v>5.44088426174269</v>
      </c>
      <c r="M326" s="36" t="n">
        <v>3.63966651833549</v>
      </c>
      <c r="N326" s="36" t="n">
        <v>0.962884720344034</v>
      </c>
      <c r="O326" s="36" t="n">
        <f aca="false">SQRT(M326^2+N326^2)</f>
        <v>3.76487972575013</v>
      </c>
      <c r="P326" s="55" t="n">
        <f aca="false">IF(J326="","",MAX(0,J326-1.96*O326/100))</f>
        <v>0.433888228030107</v>
      </c>
      <c r="Q326" s="55" t="n">
        <f aca="false">IF(J326="","",MIN(1,J326+1.96*O326/100))</f>
        <v>0.581471513279513</v>
      </c>
      <c r="R326" s="32" t="str">
        <f aca="false">IF(L326="","",IF(ABS(L326)&lt;=O326,"Yes","No"))</f>
        <v>No</v>
      </c>
      <c r="S326" s="32" t="str">
        <f aca="false">IF(L326="","",IF(ABS(L326)&lt;=1.96*O326,"Yes","No"))</f>
        <v>Yes</v>
      </c>
      <c r="T326" s="54" t="n">
        <f aca="false">IF(D326="","",ROUND(SQRT(((D326+G326)*O326/100)^2+(J326*(D326+G326)*0.08345)^2),0))</f>
        <v>70</v>
      </c>
      <c r="U326" s="32"/>
    </row>
    <row r="327" customFormat="false" ht="15" hidden="false" customHeight="false" outlineLevel="0" collapsed="false">
      <c r="A327" s="32" t="s">
        <v>386</v>
      </c>
      <c r="B327" s="32" t="s">
        <v>512</v>
      </c>
      <c r="C327" s="32" t="s">
        <v>514</v>
      </c>
      <c r="D327" s="54" t="n">
        <v>603</v>
      </c>
      <c r="E327" s="54" t="n">
        <v>518</v>
      </c>
      <c r="F327" s="65" t="n">
        <f aca="false">IF(E327="","",D327-E327)</f>
        <v>85</v>
      </c>
      <c r="G327" s="54" t="n">
        <v>542</v>
      </c>
      <c r="H327" s="54" t="n">
        <v>622</v>
      </c>
      <c r="I327" s="65" t="n">
        <f aca="false">IF(H327="","",G327-H327)</f>
        <v>-80</v>
      </c>
      <c r="J327" s="55" t="n">
        <f aca="false">IF(OR(D327="",D327+G327=0),"",D327/(D327+G327))</f>
        <v>0.526637554585153</v>
      </c>
      <c r="K327" s="55" t="n">
        <f aca="false">IF(E327="","",E327/(E327+H327))</f>
        <v>0.454385964912281</v>
      </c>
      <c r="L327" s="66" t="n">
        <f aca="false">IF(OR(K327="",J327=""),"",(J327-K327)*100)</f>
        <v>7.22515896728721</v>
      </c>
      <c r="M327" s="36" t="n">
        <v>3.72126353225682</v>
      </c>
      <c r="N327" s="36" t="n">
        <v>0.962884720344034</v>
      </c>
      <c r="O327" s="36" t="n">
        <f aca="false">SQRT(M327^2+N327^2)</f>
        <v>3.84381961870956</v>
      </c>
      <c r="P327" s="55" t="n">
        <f aca="false">IF(J327="","",MAX(0,J327-1.96*O327/100))</f>
        <v>0.451298690058445</v>
      </c>
      <c r="Q327" s="55" t="n">
        <f aca="false">IF(J327="","",MIN(1,J327+1.96*O327/100))</f>
        <v>0.60197641911186</v>
      </c>
      <c r="R327" s="32" t="str">
        <f aca="false">IF(L327="","",IF(ABS(L327)&lt;=O327,"Yes","No"))</f>
        <v>No</v>
      </c>
      <c r="S327" s="32" t="str">
        <f aca="false">IF(L327="","",IF(ABS(L327)&lt;=1.96*O327,"Yes","No"))</f>
        <v>Yes</v>
      </c>
      <c r="T327" s="54" t="n">
        <f aca="false">IF(D327="","",ROUND(SQRT(((D327+G327)*O327/100)^2+(J327*(D327+G327)*0.09175)^2),0))</f>
        <v>71</v>
      </c>
      <c r="U327" s="32"/>
    </row>
    <row r="328" customFormat="false" ht="15" hidden="false" customHeight="false" outlineLevel="0" collapsed="false">
      <c r="A328" s="32" t="s">
        <v>386</v>
      </c>
      <c r="B328" s="32" t="s">
        <v>512</v>
      </c>
      <c r="C328" s="32" t="s">
        <v>515</v>
      </c>
      <c r="D328" s="54" t="n">
        <v>1148</v>
      </c>
      <c r="E328" s="54" t="n">
        <v>1003</v>
      </c>
      <c r="F328" s="65" t="n">
        <f aca="false">IF(E328="","",D328-E328)</f>
        <v>145</v>
      </c>
      <c r="G328" s="54" t="n">
        <v>1101</v>
      </c>
      <c r="H328" s="54" t="n">
        <v>1306</v>
      </c>
      <c r="I328" s="65" t="n">
        <f aca="false">IF(H328="","",G328-H328)</f>
        <v>-205</v>
      </c>
      <c r="J328" s="55" t="n">
        <f aca="false">IF(OR(D328="",D328+G328=0),"",D328/(D328+G328))</f>
        <v>0.510449088483771</v>
      </c>
      <c r="K328" s="55" t="n">
        <f aca="false">IF(E328="","",E328/(E328+H328))</f>
        <v>0.434387180597661</v>
      </c>
      <c r="L328" s="66" t="n">
        <f aca="false">IF(OR(K328="",J328=""),"",(J328-K328)*100)</f>
        <v>7.60619078861092</v>
      </c>
      <c r="M328" s="36" t="n">
        <v>3.63966651833549</v>
      </c>
      <c r="N328" s="36" t="n">
        <v>0.962884720344034</v>
      </c>
      <c r="O328" s="36" t="n">
        <f aca="false">SQRT(M328^2+N328^2)</f>
        <v>3.76487972575013</v>
      </c>
      <c r="P328" s="55" t="n">
        <f aca="false">IF(J328="","",MAX(0,J328-1.96*O328/100))</f>
        <v>0.436657445859068</v>
      </c>
      <c r="Q328" s="55" t="n">
        <f aca="false">IF(J328="","",MIN(1,J328+1.96*O328/100))</f>
        <v>0.584240731108473</v>
      </c>
      <c r="R328" s="32" t="str">
        <f aca="false">IF(L328="","",IF(ABS(L328)&lt;=O328,"Yes","No"))</f>
        <v>No</v>
      </c>
      <c r="S328" s="32" t="str">
        <f aca="false">IF(L328="","",IF(ABS(L328)&lt;=1.96*O328,"Yes","No"))</f>
        <v>No</v>
      </c>
      <c r="T328" s="54" t="n">
        <f aca="false">IF(D328="","",ROUND(SQRT(((D328+G328)*O328/100)^2+(J328*(D328+G328)*0.08345)^2),0))</f>
        <v>128</v>
      </c>
      <c r="U328" s="32"/>
    </row>
    <row r="329" customFormat="false" ht="15" hidden="false" customHeight="false" outlineLevel="0" collapsed="false">
      <c r="A329" s="32" t="s">
        <v>386</v>
      </c>
      <c r="B329" s="32" t="s">
        <v>512</v>
      </c>
      <c r="C329" s="32" t="s">
        <v>516</v>
      </c>
      <c r="D329" s="54" t="n">
        <v>283</v>
      </c>
      <c r="E329" s="54" t="n">
        <v>252</v>
      </c>
      <c r="F329" s="65" t="n">
        <f aca="false">IF(E329="","",D329-E329)</f>
        <v>31</v>
      </c>
      <c r="G329" s="54" t="n">
        <v>267</v>
      </c>
      <c r="H329" s="54" t="n">
        <v>304</v>
      </c>
      <c r="I329" s="65" t="n">
        <f aca="false">IF(H329="","",G329-H329)</f>
        <v>-37</v>
      </c>
      <c r="J329" s="55" t="n">
        <f aca="false">IF(OR(D329="",D329+G329=0),"",D329/(D329+G329))</f>
        <v>0.514545454545455</v>
      </c>
      <c r="K329" s="55" t="n">
        <f aca="false">IF(E329="","",E329/(E329+H329))</f>
        <v>0.453237410071942</v>
      </c>
      <c r="L329" s="66" t="n">
        <f aca="false">IF(OR(K329="",J329=""),"",(J329-K329)*100)</f>
        <v>6.13080444735121</v>
      </c>
      <c r="M329" s="36" t="n">
        <v>4.76466928215883</v>
      </c>
      <c r="N329" s="36" t="n">
        <v>0.962884720344034</v>
      </c>
      <c r="O329" s="36" t="n">
        <f aca="false">SQRT(M329^2+N329^2)</f>
        <v>4.86098964749155</v>
      </c>
      <c r="P329" s="55" t="n">
        <f aca="false">IF(J329="","",MAX(0,J329-1.96*O329/100))</f>
        <v>0.41927005745462</v>
      </c>
      <c r="Q329" s="55" t="n">
        <f aca="false">IF(J329="","",MIN(1,J329+1.96*O329/100))</f>
        <v>0.609820851636289</v>
      </c>
      <c r="R329" s="32" t="str">
        <f aca="false">IF(L329="","",IF(ABS(L329)&lt;=O329,"Yes","No"))</f>
        <v>No</v>
      </c>
      <c r="S329" s="32" t="str">
        <f aca="false">IF(L329="","",IF(ABS(L329)&lt;=1.96*O329,"Yes","No"))</f>
        <v>Yes</v>
      </c>
      <c r="T329" s="54" t="n">
        <f aca="false">IF(D329="","",ROUND(SQRT(((D329+G329)*O329/100)^2+(J329*(D329+G329)*0.15591)^2),0))</f>
        <v>52</v>
      </c>
      <c r="U329" s="32"/>
    </row>
    <row r="330" customFormat="false" ht="15" hidden="false" customHeight="false" outlineLevel="0" collapsed="false">
      <c r="A330" s="32" t="s">
        <v>386</v>
      </c>
      <c r="B330" s="32" t="s">
        <v>517</v>
      </c>
      <c r="C330" s="32" t="s">
        <v>518</v>
      </c>
      <c r="D330" s="54" t="n">
        <v>678</v>
      </c>
      <c r="E330" s="54" t="n">
        <v>632</v>
      </c>
      <c r="F330" s="65" t="n">
        <f aca="false">IF(E330="","",D330-E330)</f>
        <v>46</v>
      </c>
      <c r="G330" s="54" t="n">
        <v>608</v>
      </c>
      <c r="H330" s="54" t="n">
        <v>698</v>
      </c>
      <c r="I330" s="65" t="n">
        <f aca="false">IF(H330="","",G330-H330)</f>
        <v>-90</v>
      </c>
      <c r="J330" s="55" t="n">
        <f aca="false">IF(OR(D330="",D330+G330=0),"",D330/(D330+G330))</f>
        <v>0.527216174183515</v>
      </c>
      <c r="K330" s="55" t="n">
        <f aca="false">IF(E330="","",E330/(E330+H330))</f>
        <v>0.475187969924812</v>
      </c>
      <c r="L330" s="66" t="n">
        <f aca="false">IF(OR(K330="",J330=""),"",(J330-K330)*100)</f>
        <v>5.20282042587027</v>
      </c>
      <c r="M330" s="36" t="n">
        <v>3.63966651833549</v>
      </c>
      <c r="N330" s="36" t="n">
        <v>0.962884720344034</v>
      </c>
      <c r="O330" s="36" t="n">
        <f aca="false">SQRT(M330^2+N330^2)</f>
        <v>3.76487972575013</v>
      </c>
      <c r="P330" s="55" t="n">
        <f aca="false">IF(J330="","",MAX(0,J330-1.96*O330/100))</f>
        <v>0.453424531558812</v>
      </c>
      <c r="Q330" s="55" t="n">
        <f aca="false">IF(J330="","",MIN(1,J330+1.96*O330/100))</f>
        <v>0.601007816808217</v>
      </c>
      <c r="R330" s="32" t="str">
        <f aca="false">IF(L330="","",IF(ABS(L330)&lt;=O330,"Yes","No"))</f>
        <v>No</v>
      </c>
      <c r="S330" s="32" t="str">
        <f aca="false">IF(L330="","",IF(ABS(L330)&lt;=1.96*O330,"Yes","No"))</f>
        <v>Yes</v>
      </c>
      <c r="T330" s="54" t="n">
        <f aca="false">IF(D330="","",ROUND(SQRT(((D330+G330)*O330/100)^2+(J330*(D330+G330)*0.08345)^2),0))</f>
        <v>74</v>
      </c>
      <c r="U330" s="32"/>
    </row>
    <row r="331" customFormat="false" ht="15" hidden="false" customHeight="false" outlineLevel="0" collapsed="false">
      <c r="A331" s="32" t="s">
        <v>386</v>
      </c>
      <c r="B331" s="32" t="s">
        <v>517</v>
      </c>
      <c r="C331" s="32" t="s">
        <v>519</v>
      </c>
      <c r="D331" s="54" t="n">
        <v>569</v>
      </c>
      <c r="E331" s="54"/>
      <c r="F331" s="65" t="str">
        <f aca="false">IF(E331="","",D331-E331)</f>
        <v/>
      </c>
      <c r="G331" s="54" t="n">
        <v>449</v>
      </c>
      <c r="H331" s="54"/>
      <c r="I331" s="65" t="str">
        <f aca="false">IF(H331="","",G331-H331)</f>
        <v/>
      </c>
      <c r="J331" s="55" t="n">
        <f aca="false">IF(OR(D331="",D331+G331=0),"",D331/(D331+G331))</f>
        <v>0.558939096267191</v>
      </c>
      <c r="K331" s="55" t="str">
        <f aca="false">IF(E331="","",E331/(E331+H331))</f>
        <v/>
      </c>
      <c r="L331" s="66" t="str">
        <f aca="false">IF(OR(K331="",J331=""),"",(J331-K331)*100)</f>
        <v/>
      </c>
      <c r="M331" s="36" t="n">
        <v>3.72126353225682</v>
      </c>
      <c r="N331" s="36" t="n">
        <v>0.962884720344034</v>
      </c>
      <c r="O331" s="36" t="n">
        <f aca="false">SQRT(M331^2+N331^2)</f>
        <v>3.84381961870956</v>
      </c>
      <c r="P331" s="55" t="n">
        <f aca="false">IF(J331="","",MAX(0,J331-1.96*O331/100))</f>
        <v>0.483600231740483</v>
      </c>
      <c r="Q331" s="55" t="n">
        <f aca="false">IF(J331="","",MIN(1,J331+1.96*O331/100))</f>
        <v>0.634277960793898</v>
      </c>
      <c r="R331" s="32" t="str">
        <f aca="false">IF(L331="","",IF(ABS(L331)&lt;=O331,"Yes","No"))</f>
        <v/>
      </c>
      <c r="S331" s="32" t="str">
        <f aca="false">IF(L331="","",IF(ABS(L331)&lt;=1.96*O331,"Yes","No"))</f>
        <v/>
      </c>
      <c r="T331" s="54" t="n">
        <f aca="false">IF(D331="","",ROUND(SQRT(((D331+G331)*O331/100)^2+(J331*(D331+G331)*0.09175)^2),0))</f>
        <v>65</v>
      </c>
      <c r="U331" s="32" t="s">
        <v>748</v>
      </c>
    </row>
    <row r="332" customFormat="false" ht="15" hidden="false" customHeight="false" outlineLevel="0" collapsed="false">
      <c r="A332" s="32" t="s">
        <v>386</v>
      </c>
      <c r="B332" s="32" t="s">
        <v>517</v>
      </c>
      <c r="C332" s="32" t="s">
        <v>520</v>
      </c>
      <c r="D332" s="54" t="n">
        <v>817</v>
      </c>
      <c r="E332" s="54"/>
      <c r="F332" s="65" t="str">
        <f aca="false">IF(E332="","",D332-E332)</f>
        <v/>
      </c>
      <c r="G332" s="54" t="n">
        <v>685</v>
      </c>
      <c r="H332" s="54"/>
      <c r="I332" s="65" t="str">
        <f aca="false">IF(H332="","",G332-H332)</f>
        <v/>
      </c>
      <c r="J332" s="55" t="n">
        <f aca="false">IF(OR(D332="",D332+G332=0),"",D332/(D332+G332))</f>
        <v>0.543941411451398</v>
      </c>
      <c r="K332" s="55" t="str">
        <f aca="false">IF(E332="","",E332/(E332+H332))</f>
        <v/>
      </c>
      <c r="L332" s="66" t="str">
        <f aca="false">IF(OR(K332="",J332=""),"",(J332-K332)*100)</f>
        <v/>
      </c>
      <c r="M332" s="36" t="n">
        <v>3.63966651833549</v>
      </c>
      <c r="N332" s="36" t="n">
        <v>0.962884720344034</v>
      </c>
      <c r="O332" s="36" t="n">
        <f aca="false">SQRT(M332^2+N332^2)</f>
        <v>3.76487972575013</v>
      </c>
      <c r="P332" s="55" t="n">
        <f aca="false">IF(J332="","",MAX(0,J332-1.96*O332/100))</f>
        <v>0.470149768826696</v>
      </c>
      <c r="Q332" s="55" t="n">
        <f aca="false">IF(J332="","",MIN(1,J332+1.96*O332/100))</f>
        <v>0.617733054076101</v>
      </c>
      <c r="R332" s="32" t="str">
        <f aca="false">IF(L332="","",IF(ABS(L332)&lt;=O332,"Yes","No"))</f>
        <v/>
      </c>
      <c r="S332" s="32" t="str">
        <f aca="false">IF(L332="","",IF(ABS(L332)&lt;=1.96*O332,"Yes","No"))</f>
        <v/>
      </c>
      <c r="T332" s="54" t="n">
        <f aca="false">IF(D332="","",ROUND(SQRT(((D332+G332)*O332/100)^2+(J332*(D332+G332)*0.08345)^2),0))</f>
        <v>89</v>
      </c>
      <c r="U332" s="32" t="s">
        <v>748</v>
      </c>
    </row>
    <row r="333" customFormat="false" ht="15" hidden="false" customHeight="false" outlineLevel="0" collapsed="false">
      <c r="A333" s="32" t="s">
        <v>386</v>
      </c>
      <c r="B333" s="32" t="s">
        <v>517</v>
      </c>
      <c r="C333" s="32" t="s">
        <v>521</v>
      </c>
      <c r="D333" s="54" t="n">
        <v>775</v>
      </c>
      <c r="E333" s="54" t="n">
        <v>744</v>
      </c>
      <c r="F333" s="65" t="n">
        <f aca="false">IF(E333="","",D333-E333)</f>
        <v>31</v>
      </c>
      <c r="G333" s="54" t="n">
        <v>697</v>
      </c>
      <c r="H333" s="54" t="n">
        <v>753</v>
      </c>
      <c r="I333" s="65" t="n">
        <f aca="false">IF(H333="","",G333-H333)</f>
        <v>-56</v>
      </c>
      <c r="J333" s="55" t="n">
        <f aca="false">IF(OR(D333="",D333+G333=0),"",D333/(D333+G333))</f>
        <v>0.526494565217391</v>
      </c>
      <c r="K333" s="55" t="n">
        <f aca="false">IF(E333="","",E333/(E333+H333))</f>
        <v>0.496993987975952</v>
      </c>
      <c r="L333" s="66" t="n">
        <f aca="false">IF(OR(K333="",J333=""),"",(J333-K333)*100)</f>
        <v>2.95005772414395</v>
      </c>
      <c r="M333" s="36" t="n">
        <v>3.63966651833549</v>
      </c>
      <c r="N333" s="36" t="n">
        <v>0.962884720344034</v>
      </c>
      <c r="O333" s="36" t="n">
        <f aca="false">SQRT(M333^2+N333^2)</f>
        <v>3.76487972575013</v>
      </c>
      <c r="P333" s="55" t="n">
        <f aca="false">IF(J333="","",MAX(0,J333-1.96*O333/100))</f>
        <v>0.452702922592689</v>
      </c>
      <c r="Q333" s="55" t="n">
        <f aca="false">IF(J333="","",MIN(1,J333+1.96*O333/100))</f>
        <v>0.600286207842094</v>
      </c>
      <c r="R333" s="32" t="str">
        <f aca="false">IF(L333="","",IF(ABS(L333)&lt;=O333,"Yes","No"))</f>
        <v>Yes</v>
      </c>
      <c r="S333" s="32" t="str">
        <f aca="false">IF(L333="","",IF(ABS(L333)&lt;=1.96*O333,"Yes","No"))</f>
        <v>Yes</v>
      </c>
      <c r="T333" s="54" t="n">
        <f aca="false">IF(D333="","",ROUND(SQRT(((D333+G333)*O333/100)^2+(J333*(D333+G333)*0.08345)^2),0))</f>
        <v>85</v>
      </c>
      <c r="U333" s="32"/>
    </row>
    <row r="334" customFormat="false" ht="15" hidden="false" customHeight="false" outlineLevel="0" collapsed="false">
      <c r="A334" s="32" t="s">
        <v>386</v>
      </c>
      <c r="B334" s="32" t="s">
        <v>517</v>
      </c>
      <c r="C334" s="32" t="s">
        <v>522</v>
      </c>
      <c r="D334" s="54" t="n">
        <v>1255</v>
      </c>
      <c r="E334" s="54" t="n">
        <v>1109</v>
      </c>
      <c r="F334" s="65" t="n">
        <f aca="false">IF(E334="","",D334-E334)</f>
        <v>146</v>
      </c>
      <c r="G334" s="54" t="n">
        <v>1174</v>
      </c>
      <c r="H334" s="54" t="n">
        <v>1280</v>
      </c>
      <c r="I334" s="65" t="n">
        <f aca="false">IF(H334="","",G334-H334)</f>
        <v>-106</v>
      </c>
      <c r="J334" s="55" t="n">
        <f aca="false">IF(OR(D334="",D334+G334=0),"",D334/(D334+G334))</f>
        <v>0.516673528200906</v>
      </c>
      <c r="K334" s="55" t="n">
        <f aca="false">IF(E334="","",E334/(E334+H334))</f>
        <v>0.464210966931771</v>
      </c>
      <c r="L334" s="66" t="n">
        <f aca="false">IF(OR(K334="",J334=""),"",(J334-K334)*100)</f>
        <v>5.24625612691351</v>
      </c>
      <c r="M334" s="36" t="n">
        <v>3.63966651833549</v>
      </c>
      <c r="N334" s="36" t="n">
        <v>0.962884720344034</v>
      </c>
      <c r="O334" s="36" t="n">
        <f aca="false">SQRT(M334^2+N334^2)</f>
        <v>3.76487972575013</v>
      </c>
      <c r="P334" s="55" t="n">
        <f aca="false">IF(J334="","",MAX(0,J334-1.96*O334/100))</f>
        <v>0.442881885576203</v>
      </c>
      <c r="Q334" s="55" t="n">
        <f aca="false">IF(J334="","",MIN(1,J334+1.96*O334/100))</f>
        <v>0.590465170825608</v>
      </c>
      <c r="R334" s="32" t="str">
        <f aca="false">IF(L334="","",IF(ABS(L334)&lt;=O334,"Yes","No"))</f>
        <v>No</v>
      </c>
      <c r="S334" s="32" t="str">
        <f aca="false">IF(L334="","",IF(ABS(L334)&lt;=1.96*O334,"Yes","No"))</f>
        <v>Yes</v>
      </c>
      <c r="T334" s="54" t="n">
        <f aca="false">IF(D334="","",ROUND(SQRT(((D334+G334)*O334/100)^2+(J334*(D334+G334)*0.08345)^2),0))</f>
        <v>139</v>
      </c>
      <c r="U334" s="32"/>
    </row>
    <row r="335" customFormat="false" ht="15" hidden="false" customHeight="false" outlineLevel="0" collapsed="false">
      <c r="A335" s="32" t="s">
        <v>386</v>
      </c>
      <c r="B335" s="32" t="s">
        <v>517</v>
      </c>
      <c r="C335" s="32" t="s">
        <v>523</v>
      </c>
      <c r="D335" s="54" t="n">
        <v>778</v>
      </c>
      <c r="E335" s="54" t="n">
        <v>739</v>
      </c>
      <c r="F335" s="65" t="n">
        <f aca="false">IF(E335="","",D335-E335)</f>
        <v>39</v>
      </c>
      <c r="G335" s="54" t="n">
        <v>758</v>
      </c>
      <c r="H335" s="54" t="n">
        <v>808</v>
      </c>
      <c r="I335" s="65" t="n">
        <f aca="false">IF(H335="","",G335-H335)</f>
        <v>-50</v>
      </c>
      <c r="J335" s="55" t="n">
        <f aca="false">IF(OR(D335="",D335+G335=0),"",D335/(D335+G335))</f>
        <v>0.506510416666667</v>
      </c>
      <c r="K335" s="55" t="n">
        <f aca="false">IF(E335="","",E335/(E335+H335))</f>
        <v>0.477698771816419</v>
      </c>
      <c r="L335" s="66" t="n">
        <f aca="false">IF(OR(K335="",J335=""),"",(J335-K335)*100)</f>
        <v>2.88116448502477</v>
      </c>
      <c r="M335" s="36" t="n">
        <v>3.63966651833549</v>
      </c>
      <c r="N335" s="36" t="n">
        <v>0.962884720344034</v>
      </c>
      <c r="O335" s="36" t="n">
        <f aca="false">SQRT(M335^2+N335^2)</f>
        <v>3.76487972575013</v>
      </c>
      <c r="P335" s="55" t="n">
        <f aca="false">IF(J335="","",MAX(0,J335-1.96*O335/100))</f>
        <v>0.432718774041964</v>
      </c>
      <c r="Q335" s="55" t="n">
        <f aca="false">IF(J335="","",MIN(1,J335+1.96*O335/100))</f>
        <v>0.580302059291369</v>
      </c>
      <c r="R335" s="32" t="str">
        <f aca="false">IF(L335="","",IF(ABS(L335)&lt;=O335,"Yes","No"))</f>
        <v>Yes</v>
      </c>
      <c r="S335" s="32" t="str">
        <f aca="false">IF(L335="","",IF(ABS(L335)&lt;=1.96*O335,"Yes","No"))</f>
        <v>Yes</v>
      </c>
      <c r="T335" s="54" t="n">
        <f aca="false">IF(D335="","",ROUND(SQRT(((D335+G335)*O335/100)^2+(J335*(D335+G335)*0.08345)^2),0))</f>
        <v>87</v>
      </c>
      <c r="U335" s="32"/>
    </row>
    <row r="336" customFormat="false" ht="15" hidden="false" customHeight="false" outlineLevel="0" collapsed="false">
      <c r="A336" s="32" t="s">
        <v>386</v>
      </c>
      <c r="B336" s="32" t="s">
        <v>517</v>
      </c>
      <c r="C336" s="32" t="s">
        <v>524</v>
      </c>
      <c r="D336" s="54" t="n">
        <v>751</v>
      </c>
      <c r="E336" s="54"/>
      <c r="F336" s="65" t="str">
        <f aca="false">IF(E336="","",D336-E336)</f>
        <v/>
      </c>
      <c r="G336" s="54" t="n">
        <v>597</v>
      </c>
      <c r="H336" s="54"/>
      <c r="I336" s="65" t="str">
        <f aca="false">IF(H336="","",G336-H336)</f>
        <v/>
      </c>
      <c r="J336" s="55" t="n">
        <f aca="false">IF(OR(D336="",D336+G336=0),"",D336/(D336+G336))</f>
        <v>0.557121661721068</v>
      </c>
      <c r="K336" s="55" t="str">
        <f aca="false">IF(E336="","",E336/(E336+H336))</f>
        <v/>
      </c>
      <c r="L336" s="66" t="str">
        <f aca="false">IF(OR(K336="",J336=""),"",(J336-K336)*100)</f>
        <v/>
      </c>
      <c r="M336" s="36" t="n">
        <v>3.63966651833549</v>
      </c>
      <c r="N336" s="36" t="n">
        <v>0.962884720344034</v>
      </c>
      <c r="O336" s="36" t="n">
        <f aca="false">SQRT(M336^2+N336^2)</f>
        <v>3.76487972575013</v>
      </c>
      <c r="P336" s="55" t="n">
        <f aca="false">IF(J336="","",MAX(0,J336-1.96*O336/100))</f>
        <v>0.483330019096366</v>
      </c>
      <c r="Q336" s="55" t="n">
        <f aca="false">IF(J336="","",MIN(1,J336+1.96*O336/100))</f>
        <v>0.630913304345771</v>
      </c>
      <c r="R336" s="32" t="str">
        <f aca="false">IF(L336="","",IF(ABS(L336)&lt;=O336,"Yes","No"))</f>
        <v/>
      </c>
      <c r="S336" s="32" t="str">
        <f aca="false">IF(L336="","",IF(ABS(L336)&lt;=1.96*O336,"Yes","No"))</f>
        <v/>
      </c>
      <c r="T336" s="54" t="n">
        <f aca="false">IF(D336="","",ROUND(SQRT(((D336+G336)*O336/100)^2+(J336*(D336+G336)*0.08345)^2),0))</f>
        <v>81</v>
      </c>
      <c r="U336" s="32" t="s">
        <v>748</v>
      </c>
    </row>
    <row r="337" customFormat="false" ht="15" hidden="false" customHeight="false" outlineLevel="0" collapsed="false">
      <c r="A337" s="32" t="s">
        <v>386</v>
      </c>
      <c r="B337" s="32" t="s">
        <v>517</v>
      </c>
      <c r="C337" s="32" t="s">
        <v>525</v>
      </c>
      <c r="D337" s="54" t="n">
        <v>722</v>
      </c>
      <c r="E337" s="54"/>
      <c r="F337" s="65" t="str">
        <f aca="false">IF(E337="","",D337-E337)</f>
        <v/>
      </c>
      <c r="G337" s="54" t="n">
        <v>600</v>
      </c>
      <c r="H337" s="54"/>
      <c r="I337" s="65" t="str">
        <f aca="false">IF(H337="","",G337-H337)</f>
        <v/>
      </c>
      <c r="J337" s="55" t="n">
        <f aca="false">IF(OR(D337="",D337+G337=0),"",D337/(D337+G337))</f>
        <v>0.546142208774584</v>
      </c>
      <c r="K337" s="55" t="str">
        <f aca="false">IF(E337="","",E337/(E337+H337))</f>
        <v/>
      </c>
      <c r="L337" s="66" t="str">
        <f aca="false">IF(OR(K337="",J337=""),"",(J337-K337)*100)</f>
        <v/>
      </c>
      <c r="M337" s="36" t="n">
        <v>3.63966651833549</v>
      </c>
      <c r="N337" s="36" t="n">
        <v>0.962884720344034</v>
      </c>
      <c r="O337" s="36" t="n">
        <f aca="false">SQRT(M337^2+N337^2)</f>
        <v>3.76487972575013</v>
      </c>
      <c r="P337" s="55" t="n">
        <f aca="false">IF(J337="","",MAX(0,J337-1.96*O337/100))</f>
        <v>0.472350566149881</v>
      </c>
      <c r="Q337" s="55" t="n">
        <f aca="false">IF(J337="","",MIN(1,J337+1.96*O337/100))</f>
        <v>0.619933851399287</v>
      </c>
      <c r="R337" s="32" t="str">
        <f aca="false">IF(L337="","",IF(ABS(L337)&lt;=O337,"Yes","No"))</f>
        <v/>
      </c>
      <c r="S337" s="32" t="str">
        <f aca="false">IF(L337="","",IF(ABS(L337)&lt;=1.96*O337,"Yes","No"))</f>
        <v/>
      </c>
      <c r="T337" s="54" t="n">
        <f aca="false">IF(D337="","",ROUND(SQRT(((D337+G337)*O337/100)^2+(J337*(D337+G337)*0.08345)^2),0))</f>
        <v>78</v>
      </c>
      <c r="U337" s="32" t="s">
        <v>748</v>
      </c>
    </row>
    <row r="338" customFormat="false" ht="15" hidden="false" customHeight="false" outlineLevel="0" collapsed="false">
      <c r="A338" s="32" t="s">
        <v>386</v>
      </c>
      <c r="B338" s="32" t="s">
        <v>517</v>
      </c>
      <c r="C338" s="32" t="s">
        <v>526</v>
      </c>
      <c r="D338" s="54" t="n">
        <v>363</v>
      </c>
      <c r="E338" s="54"/>
      <c r="F338" s="65" t="str">
        <f aca="false">IF(E338="","",D338-E338)</f>
        <v/>
      </c>
      <c r="G338" s="54" t="n">
        <v>310</v>
      </c>
      <c r="H338" s="54"/>
      <c r="I338" s="65" t="str">
        <f aca="false">IF(H338="","",G338-H338)</f>
        <v/>
      </c>
      <c r="J338" s="55" t="n">
        <f aca="false">IF(OR(D338="",D338+G338=0),"",D338/(D338+G338))</f>
        <v>0.539375928677563</v>
      </c>
      <c r="K338" s="55" t="str">
        <f aca="false">IF(E338="","",E338/(E338+H338))</f>
        <v/>
      </c>
      <c r="L338" s="66" t="str">
        <f aca="false">IF(OR(K338="",J338=""),"",(J338-K338)*100)</f>
        <v/>
      </c>
      <c r="M338" s="36" t="n">
        <v>4.76466928215883</v>
      </c>
      <c r="N338" s="36" t="n">
        <v>0.962884720344034</v>
      </c>
      <c r="O338" s="36" t="n">
        <f aca="false">SQRT(M338^2+N338^2)</f>
        <v>4.86098964749155</v>
      </c>
      <c r="P338" s="55" t="n">
        <f aca="false">IF(J338="","",MAX(0,J338-1.96*O338/100))</f>
        <v>0.444100531586729</v>
      </c>
      <c r="Q338" s="55" t="n">
        <f aca="false">IF(J338="","",MIN(1,J338+1.96*O338/100))</f>
        <v>0.634651325768397</v>
      </c>
      <c r="R338" s="32" t="str">
        <f aca="false">IF(L338="","",IF(ABS(L338)&lt;=O338,"Yes","No"))</f>
        <v/>
      </c>
      <c r="S338" s="32" t="str">
        <f aca="false">IF(L338="","",IF(ABS(L338)&lt;=1.96*O338,"Yes","No"))</f>
        <v/>
      </c>
      <c r="T338" s="54" t="n">
        <f aca="false">IF(D338="","",ROUND(SQRT(((D338+G338)*O338/100)^2+(J338*(D338+G338)*0.15591)^2),0))</f>
        <v>65</v>
      </c>
      <c r="U338" s="32" t="s">
        <v>748</v>
      </c>
    </row>
    <row r="339" customFormat="false" ht="15" hidden="false" customHeight="false" outlineLevel="0" collapsed="false">
      <c r="A339" s="32" t="s">
        <v>386</v>
      </c>
      <c r="B339" s="32" t="s">
        <v>527</v>
      </c>
      <c r="C339" s="32" t="s">
        <v>528</v>
      </c>
      <c r="D339" s="54" t="n">
        <v>118</v>
      </c>
      <c r="E339" s="54" t="n">
        <v>92</v>
      </c>
      <c r="F339" s="65" t="n">
        <f aca="false">IF(E339="","",D339-E339)</f>
        <v>26</v>
      </c>
      <c r="G339" s="54" t="n">
        <v>162</v>
      </c>
      <c r="H339" s="54" t="n">
        <v>174</v>
      </c>
      <c r="I339" s="65" t="n">
        <f aca="false">IF(H339="","",G339-H339)</f>
        <v>-12</v>
      </c>
      <c r="J339" s="55" t="n">
        <f aca="false">IF(OR(D339="",D339+G339=0),"",D339/(D339+G339))</f>
        <v>0.421428571428571</v>
      </c>
      <c r="K339" s="55" t="n">
        <f aca="false">IF(E339="","",E339/(E339+H339))</f>
        <v>0.345864661654135</v>
      </c>
      <c r="L339" s="66" t="n">
        <f aca="false">IF(OR(K339="",J339=""),"",(J339-K339)*100)</f>
        <v>7.55639097744361</v>
      </c>
      <c r="M339" s="36" t="n">
        <v>4.76466928215883</v>
      </c>
      <c r="N339" s="36" t="n">
        <v>0.962884720344034</v>
      </c>
      <c r="O339" s="36" t="n">
        <f aca="false">SQRT(M339^2+N339^2)</f>
        <v>4.86098964749155</v>
      </c>
      <c r="P339" s="55" t="n">
        <f aca="false">IF(J339="","",MAX(0,J339-1.96*O339/100))</f>
        <v>0.326153174337737</v>
      </c>
      <c r="Q339" s="55" t="n">
        <f aca="false">IF(J339="","",MIN(1,J339+1.96*O339/100))</f>
        <v>0.516703968519406</v>
      </c>
      <c r="R339" s="32" t="str">
        <f aca="false">IF(L339="","",IF(ABS(L339)&lt;=O339,"Yes","No"))</f>
        <v>No</v>
      </c>
      <c r="S339" s="32" t="str">
        <f aca="false">IF(L339="","",IF(ABS(L339)&lt;=1.96*O339,"Yes","No"))</f>
        <v>Yes</v>
      </c>
      <c r="T339" s="54" t="n">
        <f aca="false">IF(D339="","",ROUND(SQRT(((D339+G339)*O339/100)^2+(J339*(D339+G339)*0.15591)^2),0))</f>
        <v>23</v>
      </c>
      <c r="U339" s="32"/>
    </row>
    <row r="340" customFormat="false" ht="15" hidden="false" customHeight="false" outlineLevel="0" collapsed="false">
      <c r="A340" s="32" t="s">
        <v>386</v>
      </c>
      <c r="B340" s="32" t="s">
        <v>527</v>
      </c>
      <c r="C340" s="32" t="s">
        <v>529</v>
      </c>
      <c r="D340" s="54" t="n">
        <v>256</v>
      </c>
      <c r="E340" s="54" t="n">
        <v>244</v>
      </c>
      <c r="F340" s="65" t="n">
        <f aca="false">IF(E340="","",D340-E340)</f>
        <v>12</v>
      </c>
      <c r="G340" s="54" t="n">
        <v>477</v>
      </c>
      <c r="H340" s="54" t="n">
        <v>464</v>
      </c>
      <c r="I340" s="65" t="n">
        <f aca="false">IF(H340="","",G340-H340)</f>
        <v>13</v>
      </c>
      <c r="J340" s="55" t="n">
        <f aca="false">IF(OR(D340="",D340+G340=0),"",D340/(D340+G340))</f>
        <v>0.34924965893588</v>
      </c>
      <c r="K340" s="55" t="n">
        <f aca="false">IF(E340="","",E340/(E340+H340))</f>
        <v>0.344632768361582</v>
      </c>
      <c r="L340" s="66" t="n">
        <f aca="false">IF(OR(K340="",J340=""),"",(J340-K340)*100)</f>
        <v>0.461689057429804</v>
      </c>
      <c r="M340" s="36" t="n">
        <v>4.76466928215883</v>
      </c>
      <c r="N340" s="36" t="n">
        <v>0.962884720344034</v>
      </c>
      <c r="O340" s="36" t="n">
        <f aca="false">SQRT(M340^2+N340^2)</f>
        <v>4.86098964749155</v>
      </c>
      <c r="P340" s="55" t="n">
        <f aca="false">IF(J340="","",MAX(0,J340-1.96*O340/100))</f>
        <v>0.253974261845046</v>
      </c>
      <c r="Q340" s="55" t="n">
        <f aca="false">IF(J340="","",MIN(1,J340+1.96*O340/100))</f>
        <v>0.444525056026714</v>
      </c>
      <c r="R340" s="32" t="str">
        <f aca="false">IF(L340="","",IF(ABS(L340)&lt;=O340,"Yes","No"))</f>
        <v>Yes</v>
      </c>
      <c r="S340" s="32" t="str">
        <f aca="false">IF(L340="","",IF(ABS(L340)&lt;=1.96*O340,"Yes","No"))</f>
        <v>Yes</v>
      </c>
      <c r="T340" s="54" t="n">
        <f aca="false">IF(D340="","",ROUND(SQRT(((D340+G340)*O340/100)^2+(J340*(D340+G340)*0.15591)^2),0))</f>
        <v>54</v>
      </c>
      <c r="U340" s="32"/>
    </row>
    <row r="341" customFormat="false" ht="15" hidden="false" customHeight="false" outlineLevel="0" collapsed="false">
      <c r="A341" s="32" t="s">
        <v>386</v>
      </c>
      <c r="B341" s="32" t="s">
        <v>527</v>
      </c>
      <c r="C341" s="32" t="s">
        <v>530</v>
      </c>
      <c r="D341" s="54" t="n">
        <v>220</v>
      </c>
      <c r="E341" s="54" t="n">
        <v>212</v>
      </c>
      <c r="F341" s="65" t="n">
        <f aca="false">IF(E341="","",D341-E341)</f>
        <v>8</v>
      </c>
      <c r="G341" s="54" t="n">
        <v>278</v>
      </c>
      <c r="H341" s="54" t="n">
        <v>277</v>
      </c>
      <c r="I341" s="65" t="n">
        <f aca="false">IF(H341="","",G341-H341)</f>
        <v>1</v>
      </c>
      <c r="J341" s="55" t="n">
        <f aca="false">IF(OR(D341="",D341+G341=0),"",D341/(D341+G341))</f>
        <v>0.441767068273092</v>
      </c>
      <c r="K341" s="55" t="n">
        <f aca="false">IF(E341="","",E341/(E341+H341))</f>
        <v>0.433537832310838</v>
      </c>
      <c r="L341" s="66" t="n">
        <f aca="false">IF(OR(K341="",J341=""),"",(J341-K341)*100)</f>
        <v>0.822923596225395</v>
      </c>
      <c r="M341" s="36" t="n">
        <v>4.76466928215883</v>
      </c>
      <c r="N341" s="36" t="n">
        <v>0.962884720344034</v>
      </c>
      <c r="O341" s="36" t="n">
        <f aca="false">SQRT(M341^2+N341^2)</f>
        <v>4.86098964749155</v>
      </c>
      <c r="P341" s="55" t="n">
        <f aca="false">IF(J341="","",MAX(0,J341-1.96*O341/100))</f>
        <v>0.346491671182258</v>
      </c>
      <c r="Q341" s="55" t="n">
        <f aca="false">IF(J341="","",MIN(1,J341+1.96*O341/100))</f>
        <v>0.537042465363927</v>
      </c>
      <c r="R341" s="32" t="str">
        <f aca="false">IF(L341="","",IF(ABS(L341)&lt;=O341,"Yes","No"))</f>
        <v>Yes</v>
      </c>
      <c r="S341" s="32" t="str">
        <f aca="false">IF(L341="","",IF(ABS(L341)&lt;=1.96*O341,"Yes","No"))</f>
        <v>Yes</v>
      </c>
      <c r="T341" s="54" t="n">
        <f aca="false">IF(D341="","",ROUND(SQRT(((D341+G341)*O341/100)^2+(J341*(D341+G341)*0.15591)^2),0))</f>
        <v>42</v>
      </c>
      <c r="U341" s="32"/>
    </row>
    <row r="342" customFormat="false" ht="15" hidden="false" customHeight="false" outlineLevel="0" collapsed="false">
      <c r="A342" s="32" t="s">
        <v>386</v>
      </c>
      <c r="B342" s="32" t="s">
        <v>527</v>
      </c>
      <c r="C342" s="32" t="s">
        <v>531</v>
      </c>
      <c r="D342" s="54" t="n">
        <v>141</v>
      </c>
      <c r="E342" s="54" t="n">
        <v>130</v>
      </c>
      <c r="F342" s="65" t="n">
        <f aca="false">IF(E342="","",D342-E342)</f>
        <v>11</v>
      </c>
      <c r="G342" s="54" t="n">
        <v>155</v>
      </c>
      <c r="H342" s="54" t="n">
        <v>174</v>
      </c>
      <c r="I342" s="65" t="n">
        <f aca="false">IF(H342="","",G342-H342)</f>
        <v>-19</v>
      </c>
      <c r="J342" s="55" t="n">
        <f aca="false">IF(OR(D342="",D342+G342=0),"",D342/(D342+G342))</f>
        <v>0.476351351351351</v>
      </c>
      <c r="K342" s="55" t="n">
        <f aca="false">IF(E342="","",E342/(E342+H342))</f>
        <v>0.427631578947368</v>
      </c>
      <c r="L342" s="66" t="n">
        <f aca="false">IF(OR(K342="",J342=""),"",(J342-K342)*100)</f>
        <v>4.8719772403983</v>
      </c>
      <c r="M342" s="36" t="n">
        <v>4.76466928215883</v>
      </c>
      <c r="N342" s="36" t="n">
        <v>0.962884720344034</v>
      </c>
      <c r="O342" s="36" t="n">
        <f aca="false">SQRT(M342^2+N342^2)</f>
        <v>4.86098964749155</v>
      </c>
      <c r="P342" s="55" t="n">
        <f aca="false">IF(J342="","",MAX(0,J342-1.96*O342/100))</f>
        <v>0.381075954260517</v>
      </c>
      <c r="Q342" s="55" t="n">
        <f aca="false">IF(J342="","",MIN(1,J342+1.96*O342/100))</f>
        <v>0.571626748442186</v>
      </c>
      <c r="R342" s="32" t="str">
        <f aca="false">IF(L342="","",IF(ABS(L342)&lt;=O342,"Yes","No"))</f>
        <v>No</v>
      </c>
      <c r="S342" s="32" t="str">
        <f aca="false">IF(L342="","",IF(ABS(L342)&lt;=1.96*O342,"Yes","No"))</f>
        <v>Yes</v>
      </c>
      <c r="T342" s="54" t="n">
        <f aca="false">IF(D342="","",ROUND(SQRT(((D342+G342)*O342/100)^2+(J342*(D342+G342)*0.15591)^2),0))</f>
        <v>26</v>
      </c>
      <c r="U342" s="32"/>
    </row>
    <row r="343" customFormat="false" ht="15" hidden="false" customHeight="false" outlineLevel="0" collapsed="false">
      <c r="A343" s="32" t="s">
        <v>386</v>
      </c>
      <c r="B343" s="32" t="s">
        <v>532</v>
      </c>
      <c r="C343" s="32" t="s">
        <v>533</v>
      </c>
      <c r="D343" s="54" t="n">
        <v>463</v>
      </c>
      <c r="E343" s="54" t="n">
        <v>407</v>
      </c>
      <c r="F343" s="65" t="n">
        <f aca="false">IF(E343="","",D343-E343)</f>
        <v>56</v>
      </c>
      <c r="G343" s="54" t="n">
        <v>691</v>
      </c>
      <c r="H343" s="54" t="n">
        <v>759</v>
      </c>
      <c r="I343" s="65" t="n">
        <f aca="false">IF(H343="","",G343-H343)</f>
        <v>-68</v>
      </c>
      <c r="J343" s="55" t="n">
        <f aca="false">IF(OR(D343="",D343+G343=0),"",D343/(D343+G343))</f>
        <v>0.401213171577123</v>
      </c>
      <c r="K343" s="55" t="n">
        <f aca="false">IF(E343="","",E343/(E343+H343))</f>
        <v>0.349056603773585</v>
      </c>
      <c r="L343" s="66" t="n">
        <f aca="false">IF(OR(K343="",J343=""),"",(J343-K343)*100)</f>
        <v>5.21565678035382</v>
      </c>
      <c r="M343" s="36" t="n">
        <v>3.72126353225682</v>
      </c>
      <c r="N343" s="36" t="n">
        <v>0.962884720344034</v>
      </c>
      <c r="O343" s="36" t="n">
        <f aca="false">SQRT(M343^2+N343^2)</f>
        <v>3.84381961870956</v>
      </c>
      <c r="P343" s="55" t="n">
        <f aca="false">IF(J343="","",MAX(0,J343-1.96*O343/100))</f>
        <v>0.325874307050416</v>
      </c>
      <c r="Q343" s="55" t="n">
        <f aca="false">IF(J343="","",MIN(1,J343+1.96*O343/100))</f>
        <v>0.47655203610383</v>
      </c>
      <c r="R343" s="32" t="str">
        <f aca="false">IF(L343="","",IF(ABS(L343)&lt;=O343,"Yes","No"))</f>
        <v>No</v>
      </c>
      <c r="S343" s="32" t="str">
        <f aca="false">IF(L343="","",IF(ABS(L343)&lt;=1.96*O343,"Yes","No"))</f>
        <v>Yes</v>
      </c>
      <c r="T343" s="54" t="n">
        <f aca="false">IF(D343="","",ROUND(SQRT(((D343+G343)*O343/100)^2+(J343*(D343+G343)*0.09175)^2),0))</f>
        <v>61</v>
      </c>
      <c r="U343" s="32"/>
    </row>
    <row r="344" customFormat="false" ht="15" hidden="false" customHeight="false" outlineLevel="0" collapsed="false">
      <c r="A344" s="32" t="s">
        <v>386</v>
      </c>
      <c r="B344" s="32" t="s">
        <v>532</v>
      </c>
      <c r="C344" s="32" t="s">
        <v>534</v>
      </c>
      <c r="D344" s="54" t="n">
        <v>375</v>
      </c>
      <c r="E344" s="54" t="n">
        <v>348</v>
      </c>
      <c r="F344" s="65" t="n">
        <f aca="false">IF(E344="","",D344-E344)</f>
        <v>27</v>
      </c>
      <c r="G344" s="54" t="n">
        <v>572</v>
      </c>
      <c r="H344" s="54" t="n">
        <v>591</v>
      </c>
      <c r="I344" s="65" t="n">
        <f aca="false">IF(H344="","",G344-H344)</f>
        <v>-19</v>
      </c>
      <c r="J344" s="55" t="n">
        <f aca="false">IF(OR(D344="",D344+G344=0),"",D344/(D344+G344))</f>
        <v>0.395987328405491</v>
      </c>
      <c r="K344" s="55" t="n">
        <f aca="false">IF(E344="","",E344/(E344+H344))</f>
        <v>0.370607028753994</v>
      </c>
      <c r="L344" s="66" t="n">
        <f aca="false">IF(OR(K344="",J344=""),"",(J344-K344)*100)</f>
        <v>2.53802996514974</v>
      </c>
      <c r="M344" s="36" t="n">
        <v>3.72126353225682</v>
      </c>
      <c r="N344" s="36" t="n">
        <v>0.962884720344034</v>
      </c>
      <c r="O344" s="36" t="n">
        <f aca="false">SQRT(M344^2+N344^2)</f>
        <v>3.84381961870956</v>
      </c>
      <c r="P344" s="55" t="n">
        <f aca="false">IF(J344="","",MAX(0,J344-1.96*O344/100))</f>
        <v>0.320648463878784</v>
      </c>
      <c r="Q344" s="55" t="n">
        <f aca="false">IF(J344="","",MIN(1,J344+1.96*O344/100))</f>
        <v>0.471326192932198</v>
      </c>
      <c r="R344" s="32" t="str">
        <f aca="false">IF(L344="","",IF(ABS(L344)&lt;=O344,"Yes","No"))</f>
        <v>Yes</v>
      </c>
      <c r="S344" s="32" t="str">
        <f aca="false">IF(L344="","",IF(ABS(L344)&lt;=1.96*O344,"Yes","No"))</f>
        <v>Yes</v>
      </c>
      <c r="T344" s="54" t="n">
        <f aca="false">IF(D344="","",ROUND(SQRT(((D344+G344)*O344/100)^2+(J344*(D344+G344)*0.09175)^2),0))</f>
        <v>50</v>
      </c>
      <c r="U344" s="32"/>
    </row>
    <row r="345" customFormat="false" ht="15" hidden="false" customHeight="false" outlineLevel="0" collapsed="false">
      <c r="A345" s="32" t="s">
        <v>386</v>
      </c>
      <c r="B345" s="32" t="s">
        <v>532</v>
      </c>
      <c r="C345" s="32" t="s">
        <v>535</v>
      </c>
      <c r="D345" s="54" t="n">
        <v>291</v>
      </c>
      <c r="E345" s="54" t="n">
        <v>300</v>
      </c>
      <c r="F345" s="65" t="n">
        <f aca="false">IF(E345="","",D345-E345)</f>
        <v>-9</v>
      </c>
      <c r="G345" s="54" t="n">
        <v>542</v>
      </c>
      <c r="H345" s="54" t="n">
        <v>570</v>
      </c>
      <c r="I345" s="65" t="n">
        <f aca="false">IF(H345="","",G345-H345)</f>
        <v>-28</v>
      </c>
      <c r="J345" s="55" t="n">
        <f aca="false">IF(OR(D345="",D345+G345=0),"",D345/(D345+G345))</f>
        <v>0.349339735894358</v>
      </c>
      <c r="K345" s="55" t="n">
        <f aca="false">IF(E345="","",E345/(E345+H345))</f>
        <v>0.344827586206897</v>
      </c>
      <c r="L345" s="66" t="n">
        <f aca="false">IF(OR(K345="",J345=""),"",(J345-K345)*100)</f>
        <v>0.451214968746116</v>
      </c>
      <c r="M345" s="36" t="n">
        <v>3.72126353225682</v>
      </c>
      <c r="N345" s="36" t="n">
        <v>0.962884720344034</v>
      </c>
      <c r="O345" s="36" t="n">
        <f aca="false">SQRT(M345^2+N345^2)</f>
        <v>3.84381961870956</v>
      </c>
      <c r="P345" s="55" t="n">
        <f aca="false">IF(J345="","",MAX(0,J345-1.96*O345/100))</f>
        <v>0.27400087136765</v>
      </c>
      <c r="Q345" s="55" t="n">
        <f aca="false">IF(J345="","",MIN(1,J345+1.96*O345/100))</f>
        <v>0.424678600421065</v>
      </c>
      <c r="R345" s="32" t="str">
        <f aca="false">IF(L345="","",IF(ABS(L345)&lt;=O345,"Yes","No"))</f>
        <v>Yes</v>
      </c>
      <c r="S345" s="32" t="str">
        <f aca="false">IF(L345="","",IF(ABS(L345)&lt;=1.96*O345,"Yes","No"))</f>
        <v>Yes</v>
      </c>
      <c r="T345" s="54" t="n">
        <f aca="false">IF(D345="","",ROUND(SQRT(((D345+G345)*O345/100)^2+(J345*(D345+G345)*0.09175)^2),0))</f>
        <v>42</v>
      </c>
      <c r="U345" s="32"/>
    </row>
    <row r="346" customFormat="false" ht="15" hidden="false" customHeight="false" outlineLevel="0" collapsed="false">
      <c r="A346" s="32" t="s">
        <v>386</v>
      </c>
      <c r="B346" s="32" t="s">
        <v>532</v>
      </c>
      <c r="C346" s="32" t="s">
        <v>536</v>
      </c>
      <c r="D346" s="54" t="n">
        <v>348</v>
      </c>
      <c r="E346" s="54" t="n">
        <v>313</v>
      </c>
      <c r="F346" s="65" t="n">
        <f aca="false">IF(E346="","",D346-E346)</f>
        <v>35</v>
      </c>
      <c r="G346" s="54" t="n">
        <v>579</v>
      </c>
      <c r="H346" s="54" t="n">
        <v>600</v>
      </c>
      <c r="I346" s="65" t="n">
        <f aca="false">IF(H346="","",G346-H346)</f>
        <v>-21</v>
      </c>
      <c r="J346" s="55" t="n">
        <f aca="false">IF(OR(D346="",D346+G346=0),"",D346/(D346+G346))</f>
        <v>0.375404530744337</v>
      </c>
      <c r="K346" s="55" t="n">
        <f aca="false">IF(E346="","",E346/(E346+H346))</f>
        <v>0.342825848849945</v>
      </c>
      <c r="L346" s="66" t="n">
        <f aca="false">IF(OR(K346="",J346=""),"",(J346-K346)*100)</f>
        <v>3.25786818943913</v>
      </c>
      <c r="M346" s="36" t="n">
        <v>3.72126353225682</v>
      </c>
      <c r="N346" s="36" t="n">
        <v>0.962884720344034</v>
      </c>
      <c r="O346" s="36" t="n">
        <f aca="false">SQRT(M346^2+N346^2)</f>
        <v>3.84381961870956</v>
      </c>
      <c r="P346" s="55" t="n">
        <f aca="false">IF(J346="","",MAX(0,J346-1.96*O346/100))</f>
        <v>0.300065666217629</v>
      </c>
      <c r="Q346" s="55" t="n">
        <f aca="false">IF(J346="","",MIN(1,J346+1.96*O346/100))</f>
        <v>0.450743395271044</v>
      </c>
      <c r="R346" s="32" t="str">
        <f aca="false">IF(L346="","",IF(ABS(L346)&lt;=O346,"Yes","No"))</f>
        <v>Yes</v>
      </c>
      <c r="S346" s="32" t="str">
        <f aca="false">IF(L346="","",IF(ABS(L346)&lt;=1.96*O346,"Yes","No"))</f>
        <v>Yes</v>
      </c>
      <c r="T346" s="54" t="n">
        <f aca="false">IF(D346="","",ROUND(SQRT(((D346+G346)*O346/100)^2+(J346*(D346+G346)*0.09175)^2),0))</f>
        <v>48</v>
      </c>
      <c r="U346" s="32"/>
    </row>
    <row r="347" customFormat="false" ht="15" hidden="false" customHeight="false" outlineLevel="0" collapsed="false">
      <c r="A347" s="32" t="s">
        <v>386</v>
      </c>
      <c r="B347" s="32" t="s">
        <v>537</v>
      </c>
      <c r="C347" s="32" t="s">
        <v>538</v>
      </c>
      <c r="D347" s="54" t="n">
        <v>98</v>
      </c>
      <c r="E347" s="54" t="n">
        <v>82</v>
      </c>
      <c r="F347" s="65" t="n">
        <f aca="false">IF(E347="","",D347-E347)</f>
        <v>16</v>
      </c>
      <c r="G347" s="54" t="n">
        <v>165</v>
      </c>
      <c r="H347" s="54" t="n">
        <v>171</v>
      </c>
      <c r="I347" s="65" t="n">
        <f aca="false">IF(H347="","",G347-H347)</f>
        <v>-6</v>
      </c>
      <c r="J347" s="55" t="n">
        <f aca="false">IF(OR(D347="",D347+G347=0),"",D347/(D347+G347))</f>
        <v>0.372623574144487</v>
      </c>
      <c r="K347" s="55" t="n">
        <f aca="false">IF(E347="","",E347/(E347+H347))</f>
        <v>0.324110671936759</v>
      </c>
      <c r="L347" s="66" t="n">
        <f aca="false">IF(OR(K347="",J347=""),"",(J347-K347)*100)</f>
        <v>4.85129022077278</v>
      </c>
      <c r="M347" s="36" t="n">
        <v>4.76466928215883</v>
      </c>
      <c r="N347" s="36" t="n">
        <v>0.962884720344034</v>
      </c>
      <c r="O347" s="36" t="n">
        <f aca="false">SQRT(M347^2+N347^2)</f>
        <v>4.86098964749155</v>
      </c>
      <c r="P347" s="55" t="n">
        <f aca="false">IF(J347="","",MAX(0,J347-1.96*O347/100))</f>
        <v>0.277348177053652</v>
      </c>
      <c r="Q347" s="55" t="n">
        <f aca="false">IF(J347="","",MIN(1,J347+1.96*O347/100))</f>
        <v>0.467898971235321</v>
      </c>
      <c r="R347" s="32" t="str">
        <f aca="false">IF(L347="","",IF(ABS(L347)&lt;=O347,"Yes","No"))</f>
        <v>Yes</v>
      </c>
      <c r="S347" s="32" t="str">
        <f aca="false">IF(L347="","",IF(ABS(L347)&lt;=1.96*O347,"Yes","No"))</f>
        <v>Yes</v>
      </c>
      <c r="T347" s="54" t="n">
        <f aca="false">IF(D347="","",ROUND(SQRT(((D347+G347)*O347/100)^2+(J347*(D347+G347)*0.15591)^2),0))</f>
        <v>20</v>
      </c>
      <c r="U347" s="32"/>
    </row>
    <row r="348" customFormat="false" ht="15" hidden="false" customHeight="false" outlineLevel="0" collapsed="false">
      <c r="A348" s="32" t="s">
        <v>386</v>
      </c>
      <c r="B348" s="32" t="s">
        <v>539</v>
      </c>
      <c r="C348" s="32" t="s">
        <v>540</v>
      </c>
      <c r="D348" s="54" t="n">
        <v>382</v>
      </c>
      <c r="E348" s="54" t="n">
        <v>331</v>
      </c>
      <c r="F348" s="65" t="n">
        <f aca="false">IF(E348="","",D348-E348)</f>
        <v>51</v>
      </c>
      <c r="G348" s="54" t="n">
        <v>505</v>
      </c>
      <c r="H348" s="54" t="n">
        <v>571</v>
      </c>
      <c r="I348" s="65" t="n">
        <f aca="false">IF(H348="","",G348-H348)</f>
        <v>-66</v>
      </c>
      <c r="J348" s="55" t="n">
        <f aca="false">IF(OR(D348="",D348+G348=0),"",D348/(D348+G348))</f>
        <v>0.430665163472379</v>
      </c>
      <c r="K348" s="55" t="n">
        <f aca="false">IF(E348="","",E348/(E348+H348))</f>
        <v>0.366962305986696</v>
      </c>
      <c r="L348" s="66" t="n">
        <f aca="false">IF(OR(K348="",J348=""),"",(J348-K348)*100)</f>
        <v>6.37028574856826</v>
      </c>
      <c r="M348" s="36" t="n">
        <v>3.72126353225682</v>
      </c>
      <c r="N348" s="36" t="n">
        <v>0.962884720344034</v>
      </c>
      <c r="O348" s="36" t="n">
        <f aca="false">SQRT(M348^2+N348^2)</f>
        <v>3.84381961870956</v>
      </c>
      <c r="P348" s="55" t="n">
        <f aca="false">IF(J348="","",MAX(0,J348-1.96*O348/100))</f>
        <v>0.355326298945671</v>
      </c>
      <c r="Q348" s="55" t="n">
        <f aca="false">IF(J348="","",MIN(1,J348+1.96*O348/100))</f>
        <v>0.506004027999086</v>
      </c>
      <c r="R348" s="32" t="str">
        <f aca="false">IF(L348="","",IF(ABS(L348)&lt;=O348,"Yes","No"))</f>
        <v>No</v>
      </c>
      <c r="S348" s="32" t="str">
        <f aca="false">IF(L348="","",IF(ABS(L348)&lt;=1.96*O348,"Yes","No"))</f>
        <v>Yes</v>
      </c>
      <c r="T348" s="54" t="n">
        <f aca="false">IF(D348="","",ROUND(SQRT(((D348+G348)*O348/100)^2+(J348*(D348+G348)*0.09175)^2),0))</f>
        <v>49</v>
      </c>
      <c r="U348" s="32"/>
    </row>
    <row r="349" customFormat="false" ht="15" hidden="false" customHeight="false" outlineLevel="0" collapsed="false">
      <c r="A349" s="32" t="s">
        <v>386</v>
      </c>
      <c r="B349" s="32" t="s">
        <v>541</v>
      </c>
      <c r="C349" s="32" t="s">
        <v>542</v>
      </c>
      <c r="D349" s="54" t="n">
        <v>235</v>
      </c>
      <c r="E349" s="54" t="n">
        <v>212</v>
      </c>
      <c r="F349" s="65" t="n">
        <f aca="false">IF(E349="","",D349-E349)</f>
        <v>23</v>
      </c>
      <c r="G349" s="54" t="n">
        <v>290</v>
      </c>
      <c r="H349" s="54" t="n">
        <v>308</v>
      </c>
      <c r="I349" s="65" t="n">
        <f aca="false">IF(H349="","",G349-H349)</f>
        <v>-18</v>
      </c>
      <c r="J349" s="55" t="n">
        <f aca="false">IF(OR(D349="",D349+G349=0),"",D349/(D349+G349))</f>
        <v>0.447619047619048</v>
      </c>
      <c r="K349" s="55" t="n">
        <f aca="false">IF(E349="","",E349/(E349+H349))</f>
        <v>0.407692307692308</v>
      </c>
      <c r="L349" s="66" t="n">
        <f aca="false">IF(OR(K349="",J349=""),"",(J349-K349)*100)</f>
        <v>3.992673992674</v>
      </c>
      <c r="M349" s="36" t="n">
        <v>4.76466928215883</v>
      </c>
      <c r="N349" s="36" t="n">
        <v>0.962884720344034</v>
      </c>
      <c r="O349" s="36" t="n">
        <f aca="false">SQRT(M349^2+N349^2)</f>
        <v>4.86098964749155</v>
      </c>
      <c r="P349" s="55" t="n">
        <f aca="false">IF(J349="","",MAX(0,J349-1.96*O349/100))</f>
        <v>0.352343650528213</v>
      </c>
      <c r="Q349" s="55" t="n">
        <f aca="false">IF(J349="","",MIN(1,J349+1.96*O349/100))</f>
        <v>0.542894444709882</v>
      </c>
      <c r="R349" s="32" t="str">
        <f aca="false">IF(L349="","",IF(ABS(L349)&lt;=O349,"Yes","No"))</f>
        <v>Yes</v>
      </c>
      <c r="S349" s="32" t="str">
        <f aca="false">IF(L349="","",IF(ABS(L349)&lt;=1.96*O349,"Yes","No"))</f>
        <v>Yes</v>
      </c>
      <c r="T349" s="54" t="n">
        <f aca="false">IF(D349="","",ROUND(SQRT(((D349+G349)*O349/100)^2+(J349*(D349+G349)*0.15591)^2),0))</f>
        <v>45</v>
      </c>
      <c r="U349" s="32"/>
    </row>
    <row r="350" customFormat="false" ht="15" hidden="false" customHeight="false" outlineLevel="0" collapsed="false">
      <c r="A350" s="32" t="s">
        <v>386</v>
      </c>
      <c r="B350" s="32" t="s">
        <v>543</v>
      </c>
      <c r="C350" s="32" t="s">
        <v>544</v>
      </c>
      <c r="D350" s="54" t="n">
        <v>297</v>
      </c>
      <c r="E350" s="54" t="n">
        <v>272</v>
      </c>
      <c r="F350" s="65" t="n">
        <f aca="false">IF(E350="","",D350-E350)</f>
        <v>25</v>
      </c>
      <c r="G350" s="54" t="n">
        <v>390</v>
      </c>
      <c r="H350" s="54" t="n">
        <v>400</v>
      </c>
      <c r="I350" s="65" t="n">
        <f aca="false">IF(H350="","",G350-H350)</f>
        <v>-10</v>
      </c>
      <c r="J350" s="55" t="n">
        <f aca="false">IF(OR(D350="",D350+G350=0),"",D350/(D350+G350))</f>
        <v>0.432314410480349</v>
      </c>
      <c r="K350" s="55" t="n">
        <f aca="false">IF(E350="","",E350/(E350+H350))</f>
        <v>0.404761904761905</v>
      </c>
      <c r="L350" s="66" t="n">
        <f aca="false">IF(OR(K350="",J350=""),"",(J350-K350)*100)</f>
        <v>2.75525057184446</v>
      </c>
      <c r="M350" s="36" t="n">
        <v>4.76466928215883</v>
      </c>
      <c r="N350" s="36" t="n">
        <v>0.962884720344034</v>
      </c>
      <c r="O350" s="36" t="n">
        <f aca="false">SQRT(M350^2+N350^2)</f>
        <v>4.86098964749155</v>
      </c>
      <c r="P350" s="55" t="n">
        <f aca="false">IF(J350="","",MAX(0,J350-1.96*O350/100))</f>
        <v>0.337039013389515</v>
      </c>
      <c r="Q350" s="55" t="n">
        <f aca="false">IF(J350="","",MIN(1,J350+1.96*O350/100))</f>
        <v>0.527589807571184</v>
      </c>
      <c r="R350" s="32" t="str">
        <f aca="false">IF(L350="","",IF(ABS(L350)&lt;=O350,"Yes","No"))</f>
        <v>Yes</v>
      </c>
      <c r="S350" s="32" t="str">
        <f aca="false">IF(L350="","",IF(ABS(L350)&lt;=1.96*O350,"Yes","No"))</f>
        <v>Yes</v>
      </c>
      <c r="T350" s="54" t="n">
        <f aca="false">IF(D350="","",ROUND(SQRT(((D350+G350)*O350/100)^2+(J350*(D350+G350)*0.15591)^2),0))</f>
        <v>57</v>
      </c>
      <c r="U350" s="32"/>
    </row>
    <row r="351" customFormat="false" ht="15" hidden="false" customHeight="false" outlineLevel="0" collapsed="false">
      <c r="A351" s="32" t="s">
        <v>386</v>
      </c>
      <c r="B351" s="32" t="s">
        <v>545</v>
      </c>
      <c r="C351" s="32" t="s">
        <v>546</v>
      </c>
      <c r="D351" s="54" t="n">
        <v>331</v>
      </c>
      <c r="E351" s="54" t="n">
        <v>276</v>
      </c>
      <c r="F351" s="65" t="n">
        <f aca="false">IF(E351="","",D351-E351)</f>
        <v>55</v>
      </c>
      <c r="G351" s="54" t="n">
        <v>681</v>
      </c>
      <c r="H351" s="54" t="n">
        <v>722</v>
      </c>
      <c r="I351" s="65" t="n">
        <f aca="false">IF(H351="","",G351-H351)</f>
        <v>-41</v>
      </c>
      <c r="J351" s="55" t="n">
        <f aca="false">IF(OR(D351="",D351+G351=0),"",D351/(D351+G351))</f>
        <v>0.327075098814229</v>
      </c>
      <c r="K351" s="55" t="n">
        <f aca="false">IF(E351="","",E351/(E351+H351))</f>
        <v>0.276553106212425</v>
      </c>
      <c r="L351" s="66" t="n">
        <f aca="false">IF(OR(K351="",J351=""),"",(J351-K351)*100)</f>
        <v>5.05219926018044</v>
      </c>
      <c r="M351" s="36" t="n">
        <v>3.72126353225682</v>
      </c>
      <c r="N351" s="36" t="n">
        <v>0.962884720344034</v>
      </c>
      <c r="O351" s="36" t="n">
        <f aca="false">SQRT(M351^2+N351^2)</f>
        <v>3.84381961870956</v>
      </c>
      <c r="P351" s="55" t="n">
        <f aca="false">IF(J351="","",MAX(0,J351-1.96*O351/100))</f>
        <v>0.251736234287522</v>
      </c>
      <c r="Q351" s="55" t="n">
        <f aca="false">IF(J351="","",MIN(1,J351+1.96*O351/100))</f>
        <v>0.402413963340937</v>
      </c>
      <c r="R351" s="32" t="str">
        <f aca="false">IF(L351="","",IF(ABS(L351)&lt;=O351,"Yes","No"))</f>
        <v>No</v>
      </c>
      <c r="S351" s="32" t="str">
        <f aca="false">IF(L351="","",IF(ABS(L351)&lt;=1.96*O351,"Yes","No"))</f>
        <v>Yes</v>
      </c>
      <c r="T351" s="54" t="n">
        <f aca="false">IF(D351="","",ROUND(SQRT(((D351+G351)*O351/100)^2+(J351*(D351+G351)*0.09175)^2),0))</f>
        <v>49</v>
      </c>
      <c r="U351" s="32"/>
    </row>
    <row r="352" customFormat="false" ht="15" hidden="false" customHeight="false" outlineLevel="0" collapsed="false">
      <c r="A352" s="32" t="s">
        <v>386</v>
      </c>
      <c r="B352" s="32" t="s">
        <v>545</v>
      </c>
      <c r="C352" s="32" t="s">
        <v>547</v>
      </c>
      <c r="D352" s="54" t="n">
        <v>255</v>
      </c>
      <c r="E352" s="54" t="n">
        <v>227</v>
      </c>
      <c r="F352" s="65" t="n">
        <f aca="false">IF(E352="","",D352-E352)</f>
        <v>28</v>
      </c>
      <c r="G352" s="54" t="n">
        <v>447</v>
      </c>
      <c r="H352" s="54" t="n">
        <v>473</v>
      </c>
      <c r="I352" s="65" t="n">
        <f aca="false">IF(H352="","",G352-H352)</f>
        <v>-26</v>
      </c>
      <c r="J352" s="55" t="n">
        <f aca="false">IF(OR(D352="",D352+G352=0),"",D352/(D352+G352))</f>
        <v>0.363247863247863</v>
      </c>
      <c r="K352" s="55" t="n">
        <f aca="false">IF(E352="","",E352/(E352+H352))</f>
        <v>0.324285714285714</v>
      </c>
      <c r="L352" s="66" t="n">
        <f aca="false">IF(OR(K352="",J352=""),"",(J352-K352)*100)</f>
        <v>3.8962148962149</v>
      </c>
      <c r="M352" s="36" t="n">
        <v>4.76466928215883</v>
      </c>
      <c r="N352" s="36" t="n">
        <v>0.962884720344034</v>
      </c>
      <c r="O352" s="36" t="n">
        <f aca="false">SQRT(M352^2+N352^2)</f>
        <v>4.86098964749155</v>
      </c>
      <c r="P352" s="55" t="n">
        <f aca="false">IF(J352="","",MAX(0,J352-1.96*O352/100))</f>
        <v>0.267972466157029</v>
      </c>
      <c r="Q352" s="55" t="n">
        <f aca="false">IF(J352="","",MIN(1,J352+1.96*O352/100))</f>
        <v>0.458523260338698</v>
      </c>
      <c r="R352" s="32" t="str">
        <f aca="false">IF(L352="","",IF(ABS(L352)&lt;=O352,"Yes","No"))</f>
        <v>Yes</v>
      </c>
      <c r="S352" s="32" t="str">
        <f aca="false">IF(L352="","",IF(ABS(L352)&lt;=1.96*O352,"Yes","No"))</f>
        <v>Yes</v>
      </c>
      <c r="T352" s="54" t="n">
        <f aca="false">IF(D352="","",ROUND(SQRT(((D352+G352)*O352/100)^2+(J352*(D352+G352)*0.15591)^2),0))</f>
        <v>52</v>
      </c>
      <c r="U352" s="32"/>
    </row>
    <row r="353" customFormat="false" ht="15" hidden="false" customHeight="false" outlineLevel="0" collapsed="false">
      <c r="A353" s="32" t="s">
        <v>386</v>
      </c>
      <c r="B353" s="32" t="s">
        <v>545</v>
      </c>
      <c r="C353" s="32" t="s">
        <v>548</v>
      </c>
      <c r="D353" s="54" t="n">
        <v>215</v>
      </c>
      <c r="E353" s="54" t="n">
        <v>171</v>
      </c>
      <c r="F353" s="65" t="n">
        <f aca="false">IF(E353="","",D353-E353)</f>
        <v>44</v>
      </c>
      <c r="G353" s="54" t="n">
        <v>427</v>
      </c>
      <c r="H353" s="54" t="n">
        <v>432</v>
      </c>
      <c r="I353" s="65" t="n">
        <f aca="false">IF(H353="","",G353-H353)</f>
        <v>-5</v>
      </c>
      <c r="J353" s="55" t="n">
        <f aca="false">IF(OR(D353="",D353+G353=0),"",D353/(D353+G353))</f>
        <v>0.334890965732087</v>
      </c>
      <c r="K353" s="55" t="n">
        <f aca="false">IF(E353="","",E353/(E353+H353))</f>
        <v>0.283582089552239</v>
      </c>
      <c r="L353" s="66" t="n">
        <f aca="false">IF(OR(K353="",J353=""),"",(J353-K353)*100)</f>
        <v>5.13088761798484</v>
      </c>
      <c r="M353" s="36" t="n">
        <v>4.76466928215883</v>
      </c>
      <c r="N353" s="36" t="n">
        <v>0.962884720344034</v>
      </c>
      <c r="O353" s="36" t="n">
        <f aca="false">SQRT(M353^2+N353^2)</f>
        <v>4.86098964749155</v>
      </c>
      <c r="P353" s="55" t="n">
        <f aca="false">IF(J353="","",MAX(0,J353-1.96*O353/100))</f>
        <v>0.239615568641253</v>
      </c>
      <c r="Q353" s="55" t="n">
        <f aca="false">IF(J353="","",MIN(1,J353+1.96*O353/100))</f>
        <v>0.430166362822922</v>
      </c>
      <c r="R353" s="32" t="str">
        <f aca="false">IF(L353="","",IF(ABS(L353)&lt;=O353,"Yes","No"))</f>
        <v>No</v>
      </c>
      <c r="S353" s="32" t="str">
        <f aca="false">IF(L353="","",IF(ABS(L353)&lt;=1.96*O353,"Yes","No"))</f>
        <v>Yes</v>
      </c>
      <c r="T353" s="54" t="n">
        <f aca="false">IF(D353="","",ROUND(SQRT(((D353+G353)*O353/100)^2+(J353*(D353+G353)*0.15591)^2),0))</f>
        <v>46</v>
      </c>
      <c r="U353" s="32"/>
    </row>
    <row r="354" customFormat="false" ht="15" hidden="false" customHeight="false" outlineLevel="0" collapsed="false">
      <c r="A354" s="32" t="s">
        <v>386</v>
      </c>
      <c r="B354" s="32" t="s">
        <v>545</v>
      </c>
      <c r="C354" s="32" t="s">
        <v>549</v>
      </c>
      <c r="D354" s="54" t="n">
        <v>216</v>
      </c>
      <c r="E354" s="54" t="n">
        <v>197</v>
      </c>
      <c r="F354" s="65" t="n">
        <f aca="false">IF(E354="","",D354-E354)</f>
        <v>19</v>
      </c>
      <c r="G354" s="54" t="n">
        <v>388</v>
      </c>
      <c r="H354" s="54" t="n">
        <v>397</v>
      </c>
      <c r="I354" s="65" t="n">
        <f aca="false">IF(H354="","",G354-H354)</f>
        <v>-9</v>
      </c>
      <c r="J354" s="55" t="n">
        <f aca="false">IF(OR(D354="",D354+G354=0),"",D354/(D354+G354))</f>
        <v>0.357615894039735</v>
      </c>
      <c r="K354" s="55" t="n">
        <f aca="false">IF(E354="","",E354/(E354+H354))</f>
        <v>0.331649831649832</v>
      </c>
      <c r="L354" s="66" t="n">
        <f aca="false">IF(OR(K354="",J354=""),"",(J354-K354)*100)</f>
        <v>2.59660623899035</v>
      </c>
      <c r="M354" s="36" t="n">
        <v>4.76466928215883</v>
      </c>
      <c r="N354" s="36" t="n">
        <v>0.962884720344034</v>
      </c>
      <c r="O354" s="36" t="n">
        <f aca="false">SQRT(M354^2+N354^2)</f>
        <v>4.86098964749155</v>
      </c>
      <c r="P354" s="55" t="n">
        <f aca="false">IF(J354="","",MAX(0,J354-1.96*O354/100))</f>
        <v>0.262340496948901</v>
      </c>
      <c r="Q354" s="55" t="n">
        <f aca="false">IF(J354="","",MIN(1,J354+1.96*O354/100))</f>
        <v>0.452891291130569</v>
      </c>
      <c r="R354" s="32" t="str">
        <f aca="false">IF(L354="","",IF(ABS(L354)&lt;=O354,"Yes","No"))</f>
        <v>Yes</v>
      </c>
      <c r="S354" s="32" t="str">
        <f aca="false">IF(L354="","",IF(ABS(L354)&lt;=1.96*O354,"Yes","No"))</f>
        <v>Yes</v>
      </c>
      <c r="T354" s="54" t="n">
        <f aca="false">IF(D354="","",ROUND(SQRT(((D354+G354)*O354/100)^2+(J354*(D354+G354)*0.15591)^2),0))</f>
        <v>45</v>
      </c>
      <c r="U354" s="32"/>
    </row>
    <row r="355" customFormat="false" ht="15" hidden="false" customHeight="false" outlineLevel="0" collapsed="false">
      <c r="A355" s="32" t="s">
        <v>386</v>
      </c>
      <c r="B355" s="32" t="s">
        <v>545</v>
      </c>
      <c r="C355" s="32" t="s">
        <v>550</v>
      </c>
      <c r="D355" s="54" t="n">
        <v>370</v>
      </c>
      <c r="E355" s="54" t="n">
        <v>336</v>
      </c>
      <c r="F355" s="65" t="n">
        <f aca="false">IF(E355="","",D355-E355)</f>
        <v>34</v>
      </c>
      <c r="G355" s="54" t="n">
        <v>574</v>
      </c>
      <c r="H355" s="54" t="n">
        <v>577</v>
      </c>
      <c r="I355" s="65" t="n">
        <f aca="false">IF(H355="","",G355-H355)</f>
        <v>-3</v>
      </c>
      <c r="J355" s="55" t="n">
        <f aca="false">IF(OR(D355="",D355+G355=0),"",D355/(D355+G355))</f>
        <v>0.391949152542373</v>
      </c>
      <c r="K355" s="55" t="n">
        <f aca="false">IF(E355="","",E355/(E355+H355))</f>
        <v>0.368017524644031</v>
      </c>
      <c r="L355" s="66" t="n">
        <f aca="false">IF(OR(K355="",J355=""),"",(J355-K355)*100)</f>
        <v>2.39316278983422</v>
      </c>
      <c r="M355" s="36" t="n">
        <v>3.72126353225682</v>
      </c>
      <c r="N355" s="36" t="n">
        <v>0.962884720344034</v>
      </c>
      <c r="O355" s="36" t="n">
        <f aca="false">SQRT(M355^2+N355^2)</f>
        <v>3.84381961870956</v>
      </c>
      <c r="P355" s="55" t="n">
        <f aca="false">IF(J355="","",MAX(0,J355-1.96*O355/100))</f>
        <v>0.316610288015666</v>
      </c>
      <c r="Q355" s="55" t="n">
        <f aca="false">IF(J355="","",MIN(1,J355+1.96*O355/100))</f>
        <v>0.46728801706908</v>
      </c>
      <c r="R355" s="32" t="str">
        <f aca="false">IF(L355="","",IF(ABS(L355)&lt;=O355,"Yes","No"))</f>
        <v>Yes</v>
      </c>
      <c r="S355" s="32" t="str">
        <f aca="false">IF(L355="","",IF(ABS(L355)&lt;=1.96*O355,"Yes","No"))</f>
        <v>Yes</v>
      </c>
      <c r="T355" s="54" t="n">
        <f aca="false">IF(D355="","",ROUND(SQRT(((D355+G355)*O355/100)^2+(J355*(D355+G355)*0.09175)^2),0))</f>
        <v>50</v>
      </c>
      <c r="U355" s="32"/>
    </row>
    <row r="356" customFormat="false" ht="15" hidden="false" customHeight="false" outlineLevel="0" collapsed="false">
      <c r="A356" s="32" t="s">
        <v>386</v>
      </c>
      <c r="B356" s="32" t="s">
        <v>551</v>
      </c>
      <c r="C356" s="32" t="s">
        <v>552</v>
      </c>
      <c r="D356" s="54" t="n">
        <v>1113</v>
      </c>
      <c r="E356" s="54" t="n">
        <v>993</v>
      </c>
      <c r="F356" s="65" t="n">
        <f aca="false">IF(E356="","",D356-E356)</f>
        <v>120</v>
      </c>
      <c r="G356" s="54" t="n">
        <v>1095</v>
      </c>
      <c r="H356" s="54" t="n">
        <v>1180</v>
      </c>
      <c r="I356" s="65" t="n">
        <f aca="false">IF(H356="","",G356-H356)</f>
        <v>-85</v>
      </c>
      <c r="J356" s="55" t="n">
        <f aca="false">IF(OR(D356="",D356+G356=0),"",D356/(D356+G356))</f>
        <v>0.504076086956522</v>
      </c>
      <c r="K356" s="55" t="n">
        <f aca="false">IF(E356="","",E356/(E356+H356))</f>
        <v>0.456971928209848</v>
      </c>
      <c r="L356" s="66" t="n">
        <f aca="false">IF(OR(K356="",J356=""),"",(J356-K356)*100)</f>
        <v>4.71041587466736</v>
      </c>
      <c r="M356" s="36" t="n">
        <v>3.63966651833549</v>
      </c>
      <c r="N356" s="36" t="n">
        <v>0.962884720344034</v>
      </c>
      <c r="O356" s="36" t="n">
        <f aca="false">SQRT(M356^2+N356^2)</f>
        <v>3.76487972575013</v>
      </c>
      <c r="P356" s="55" t="n">
        <f aca="false">IF(J356="","",MAX(0,J356-1.96*O356/100))</f>
        <v>0.430284444331819</v>
      </c>
      <c r="Q356" s="55" t="n">
        <f aca="false">IF(J356="","",MIN(1,J356+1.96*O356/100))</f>
        <v>0.577867729581224</v>
      </c>
      <c r="R356" s="32" t="str">
        <f aca="false">IF(L356="","",IF(ABS(L356)&lt;=O356,"Yes","No"))</f>
        <v>No</v>
      </c>
      <c r="S356" s="32" t="str">
        <f aca="false">IF(L356="","",IF(ABS(L356)&lt;=1.96*O356,"Yes","No"))</f>
        <v>Yes</v>
      </c>
      <c r="T356" s="54" t="n">
        <f aca="false">IF(D356="","",ROUND(SQRT(((D356+G356)*O356/100)^2+(J356*(D356+G356)*0.08345)^2),0))</f>
        <v>125</v>
      </c>
      <c r="U356" s="32"/>
    </row>
    <row r="357" customFormat="false" ht="15" hidden="false" customHeight="false" outlineLevel="0" collapsed="false">
      <c r="A357" s="32" t="s">
        <v>386</v>
      </c>
      <c r="B357" s="32" t="s">
        <v>551</v>
      </c>
      <c r="C357" s="32" t="s">
        <v>553</v>
      </c>
      <c r="D357" s="54" t="n">
        <v>363</v>
      </c>
      <c r="E357" s="54"/>
      <c r="F357" s="65" t="str">
        <f aca="false">IF(E357="","",D357-E357)</f>
        <v/>
      </c>
      <c r="G357" s="54" t="n">
        <v>363</v>
      </c>
      <c r="H357" s="54"/>
      <c r="I357" s="65" t="str">
        <f aca="false">IF(H357="","",G357-H357)</f>
        <v/>
      </c>
      <c r="J357" s="55" t="n">
        <f aca="false">IF(OR(D357="",D357+G357=0),"",D357/(D357+G357))</f>
        <v>0.5</v>
      </c>
      <c r="K357" s="55" t="str">
        <f aca="false">IF(E357="","",E357/(E357+H357))</f>
        <v/>
      </c>
      <c r="L357" s="66" t="str">
        <f aca="false">IF(OR(K357="",J357=""),"",(J357-K357)*100)</f>
        <v/>
      </c>
      <c r="M357" s="36" t="n">
        <v>4.76466928215883</v>
      </c>
      <c r="N357" s="36" t="n">
        <v>0.962884720344034</v>
      </c>
      <c r="O357" s="36" t="n">
        <f aca="false">SQRT(M357^2+N357^2)</f>
        <v>4.86098964749155</v>
      </c>
      <c r="P357" s="55" t="n">
        <f aca="false">IF(J357="","",MAX(0,J357-1.96*O357/100))</f>
        <v>0.404724602909166</v>
      </c>
      <c r="Q357" s="55" t="n">
        <f aca="false">IF(J357="","",MIN(1,J357+1.96*O357/100))</f>
        <v>0.595275397090834</v>
      </c>
      <c r="R357" s="32" t="str">
        <f aca="false">IF(L357="","",IF(ABS(L357)&lt;=O357,"Yes","No"))</f>
        <v/>
      </c>
      <c r="S357" s="32" t="str">
        <f aca="false">IF(L357="","",IF(ABS(L357)&lt;=1.96*O357,"Yes","No"))</f>
        <v/>
      </c>
      <c r="T357" s="54" t="n">
        <f aca="false">IF(D357="","",ROUND(SQRT(((D357+G357)*O357/100)^2+(J357*(D357+G357)*0.15591)^2),0))</f>
        <v>67</v>
      </c>
      <c r="U357" s="32" t="s">
        <v>748</v>
      </c>
    </row>
    <row r="358" customFormat="false" ht="15" hidden="false" customHeight="false" outlineLevel="0" collapsed="false">
      <c r="A358" s="32" t="s">
        <v>386</v>
      </c>
      <c r="B358" s="32" t="s">
        <v>551</v>
      </c>
      <c r="C358" s="32" t="s">
        <v>554</v>
      </c>
      <c r="D358" s="54" t="n">
        <v>873</v>
      </c>
      <c r="E358" s="54" t="n">
        <v>845</v>
      </c>
      <c r="F358" s="65" t="n">
        <f aca="false">IF(E358="","",D358-E358)</f>
        <v>28</v>
      </c>
      <c r="G358" s="54" t="n">
        <v>910</v>
      </c>
      <c r="H358" s="54" t="n">
        <v>932</v>
      </c>
      <c r="I358" s="65" t="n">
        <f aca="false">IF(H358="","",G358-H358)</f>
        <v>-22</v>
      </c>
      <c r="J358" s="55" t="n">
        <f aca="false">IF(OR(D358="",D358+G358=0),"",D358/(D358+G358))</f>
        <v>0.489624228827818</v>
      </c>
      <c r="K358" s="55" t="n">
        <f aca="false">IF(E358="","",E358/(E358+H358))</f>
        <v>0.475520540236353</v>
      </c>
      <c r="L358" s="66" t="n">
        <f aca="false">IF(OR(K358="",J358=""),"",(J358-K358)*100)</f>
        <v>1.41036885914649</v>
      </c>
      <c r="M358" s="36" t="n">
        <v>3.63966651833549</v>
      </c>
      <c r="N358" s="36" t="n">
        <v>0.962884720344034</v>
      </c>
      <c r="O358" s="36" t="n">
        <f aca="false">SQRT(M358^2+N358^2)</f>
        <v>3.76487972575013</v>
      </c>
      <c r="P358" s="55" t="n">
        <f aca="false">IF(J358="","",MAX(0,J358-1.96*O358/100))</f>
        <v>0.415832586203116</v>
      </c>
      <c r="Q358" s="55" t="n">
        <f aca="false">IF(J358="","",MIN(1,J358+1.96*O358/100))</f>
        <v>0.563415871452521</v>
      </c>
      <c r="R358" s="32" t="str">
        <f aca="false">IF(L358="","",IF(ABS(L358)&lt;=O358,"Yes","No"))</f>
        <v>Yes</v>
      </c>
      <c r="S358" s="32" t="str">
        <f aca="false">IF(L358="","",IF(ABS(L358)&lt;=1.96*O358,"Yes","No"))</f>
        <v>Yes</v>
      </c>
      <c r="T358" s="54" t="n">
        <f aca="false">IF(D358="","",ROUND(SQRT(((D358+G358)*O358/100)^2+(J358*(D358+G358)*0.08345)^2),0))</f>
        <v>99</v>
      </c>
      <c r="U358" s="32"/>
    </row>
    <row r="359" customFormat="false" ht="15" hidden="false" customHeight="false" outlineLevel="0" collapsed="false">
      <c r="A359" s="32" t="s">
        <v>386</v>
      </c>
      <c r="B359" s="32" t="s">
        <v>551</v>
      </c>
      <c r="C359" s="32" t="s">
        <v>555</v>
      </c>
      <c r="D359" s="54" t="n">
        <v>267</v>
      </c>
      <c r="E359" s="54"/>
      <c r="F359" s="65" t="str">
        <f aca="false">IF(E359="","",D359-E359)</f>
        <v/>
      </c>
      <c r="G359" s="54" t="n">
        <v>267</v>
      </c>
      <c r="H359" s="54"/>
      <c r="I359" s="65" t="str">
        <f aca="false">IF(H359="","",G359-H359)</f>
        <v/>
      </c>
      <c r="J359" s="55" t="n">
        <f aca="false">IF(OR(D359="",D359+G359=0),"",D359/(D359+G359))</f>
        <v>0.5</v>
      </c>
      <c r="K359" s="55" t="str">
        <f aca="false">IF(E359="","",E359/(E359+H359))</f>
        <v/>
      </c>
      <c r="L359" s="66" t="str">
        <f aca="false">IF(OR(K359="",J359=""),"",(J359-K359)*100)</f>
        <v/>
      </c>
      <c r="M359" s="36" t="n">
        <v>4.76466928215883</v>
      </c>
      <c r="N359" s="36" t="n">
        <v>0.962884720344034</v>
      </c>
      <c r="O359" s="36" t="n">
        <f aca="false">SQRT(M359^2+N359^2)</f>
        <v>4.86098964749155</v>
      </c>
      <c r="P359" s="55" t="n">
        <f aca="false">IF(J359="","",MAX(0,J359-1.96*O359/100))</f>
        <v>0.404724602909166</v>
      </c>
      <c r="Q359" s="55" t="n">
        <f aca="false">IF(J359="","",MIN(1,J359+1.96*O359/100))</f>
        <v>0.595275397090834</v>
      </c>
      <c r="R359" s="32" t="str">
        <f aca="false">IF(L359="","",IF(ABS(L359)&lt;=O359,"Yes","No"))</f>
        <v/>
      </c>
      <c r="S359" s="32" t="str">
        <f aca="false">IF(L359="","",IF(ABS(L359)&lt;=1.96*O359,"Yes","No"))</f>
        <v/>
      </c>
      <c r="T359" s="54" t="n">
        <f aca="false">IF(D359="","",ROUND(SQRT(((D359+G359)*O359/100)^2+(J359*(D359+G359)*0.15591)^2),0))</f>
        <v>49</v>
      </c>
      <c r="U359" s="32" t="s">
        <v>748</v>
      </c>
    </row>
    <row r="360" customFormat="false" ht="15" hidden="false" customHeight="false" outlineLevel="0" collapsed="false">
      <c r="A360" s="32" t="s">
        <v>386</v>
      </c>
      <c r="B360" s="32" t="s">
        <v>556</v>
      </c>
      <c r="C360" s="32" t="s">
        <v>557</v>
      </c>
      <c r="D360" s="54" t="n">
        <v>426</v>
      </c>
      <c r="E360" s="54" t="n">
        <v>379</v>
      </c>
      <c r="F360" s="65" t="n">
        <f aca="false">IF(E360="","",D360-E360)</f>
        <v>47</v>
      </c>
      <c r="G360" s="54" t="n">
        <v>570</v>
      </c>
      <c r="H360" s="54" t="n">
        <v>605</v>
      </c>
      <c r="I360" s="65" t="n">
        <f aca="false">IF(H360="","",G360-H360)</f>
        <v>-35</v>
      </c>
      <c r="J360" s="55" t="n">
        <f aca="false">IF(OR(D360="",D360+G360=0),"",D360/(D360+G360))</f>
        <v>0.427710843373494</v>
      </c>
      <c r="K360" s="55" t="n">
        <f aca="false">IF(E360="","",E360/(E360+H360))</f>
        <v>0.385162601626016</v>
      </c>
      <c r="L360" s="66" t="n">
        <f aca="false">IF(OR(K360="",J360=""),"",(J360-K360)*100)</f>
        <v>4.25482417474777</v>
      </c>
      <c r="M360" s="36" t="n">
        <v>3.72126353225682</v>
      </c>
      <c r="N360" s="36" t="n">
        <v>0.962884720344034</v>
      </c>
      <c r="O360" s="36" t="n">
        <f aca="false">SQRT(M360^2+N360^2)</f>
        <v>3.84381961870956</v>
      </c>
      <c r="P360" s="55" t="n">
        <f aca="false">IF(J360="","",MAX(0,J360-1.96*O360/100))</f>
        <v>0.352371978846787</v>
      </c>
      <c r="Q360" s="55" t="n">
        <f aca="false">IF(J360="","",MIN(1,J360+1.96*O360/100))</f>
        <v>0.503049707900201</v>
      </c>
      <c r="R360" s="32" t="str">
        <f aca="false">IF(L360="","",IF(ABS(L360)&lt;=O360,"Yes","No"))</f>
        <v>No</v>
      </c>
      <c r="S360" s="32" t="str">
        <f aca="false">IF(L360="","",IF(ABS(L360)&lt;=1.96*O360,"Yes","No"))</f>
        <v>Yes</v>
      </c>
      <c r="T360" s="54" t="n">
        <f aca="false">IF(D360="","",ROUND(SQRT(((D360+G360)*O360/100)^2+(J360*(D360+G360)*0.09175)^2),0))</f>
        <v>55</v>
      </c>
      <c r="U360" s="32"/>
    </row>
    <row r="361" customFormat="false" ht="15" hidden="false" customHeight="false" outlineLevel="0" collapsed="false">
      <c r="A361" s="32" t="s">
        <v>386</v>
      </c>
      <c r="B361" s="32" t="s">
        <v>361</v>
      </c>
      <c r="C361" s="32" t="s">
        <v>558</v>
      </c>
      <c r="D361" s="54" t="n">
        <v>864</v>
      </c>
      <c r="E361" s="54" t="n">
        <v>786</v>
      </c>
      <c r="F361" s="65" t="n">
        <f aca="false">IF(E361="","",D361-E361)</f>
        <v>78</v>
      </c>
      <c r="G361" s="54" t="n">
        <v>1475</v>
      </c>
      <c r="H361" s="54" t="n">
        <v>1523</v>
      </c>
      <c r="I361" s="65" t="n">
        <f aca="false">IF(H361="","",G361-H361)</f>
        <v>-48</v>
      </c>
      <c r="J361" s="55" t="n">
        <f aca="false">IF(OR(D361="",D361+G361=0),"",D361/(D361+G361))</f>
        <v>0.36938862761864</v>
      </c>
      <c r="K361" s="55" t="n">
        <f aca="false">IF(E361="","",E361/(E361+H361))</f>
        <v>0.340407102641836</v>
      </c>
      <c r="L361" s="66" t="n">
        <f aca="false">IF(OR(K361="",J361=""),"",(J361-K361)*100)</f>
        <v>2.89815249768042</v>
      </c>
      <c r="M361" s="36" t="n">
        <v>3.63966651833549</v>
      </c>
      <c r="N361" s="36" t="n">
        <v>0.962884720344034</v>
      </c>
      <c r="O361" s="36" t="n">
        <f aca="false">SQRT(M361^2+N361^2)</f>
        <v>3.76487972575013</v>
      </c>
      <c r="P361" s="55" t="n">
        <f aca="false">IF(J361="","",MAX(0,J361-1.96*O361/100))</f>
        <v>0.295596984993938</v>
      </c>
      <c r="Q361" s="55" t="n">
        <f aca="false">IF(J361="","",MIN(1,J361+1.96*O361/100))</f>
        <v>0.443180270243343</v>
      </c>
      <c r="R361" s="32" t="str">
        <f aca="false">IF(L361="","",IF(ABS(L361)&lt;=O361,"Yes","No"))</f>
        <v>Yes</v>
      </c>
      <c r="S361" s="32" t="str">
        <f aca="false">IF(L361="","",IF(ABS(L361)&lt;=1.96*O361,"Yes","No"))</f>
        <v>Yes</v>
      </c>
      <c r="T361" s="54" t="n">
        <f aca="false">IF(D361="","",ROUND(SQRT(((D361+G361)*O361/100)^2+(J361*(D361+G361)*0.08345)^2),0))</f>
        <v>114</v>
      </c>
      <c r="U361" s="32"/>
    </row>
    <row r="362" customFormat="false" ht="15" hidden="false" customHeight="false" outlineLevel="0" collapsed="false">
      <c r="A362" s="32" t="s">
        <v>386</v>
      </c>
      <c r="B362" s="32" t="s">
        <v>361</v>
      </c>
      <c r="C362" s="32" t="s">
        <v>559</v>
      </c>
      <c r="D362" s="54" t="n">
        <v>281</v>
      </c>
      <c r="E362" s="54"/>
      <c r="F362" s="65" t="str">
        <f aca="false">IF(E362="","",D362-E362)</f>
        <v/>
      </c>
      <c r="G362" s="54" t="n">
        <v>431</v>
      </c>
      <c r="H362" s="54"/>
      <c r="I362" s="65" t="str">
        <f aca="false">IF(H362="","",G362-H362)</f>
        <v/>
      </c>
      <c r="J362" s="55" t="n">
        <f aca="false">IF(OR(D362="",D362+G362=0),"",D362/(D362+G362))</f>
        <v>0.394662921348315</v>
      </c>
      <c r="K362" s="55" t="str">
        <f aca="false">IF(E362="","",E362/(E362+H362))</f>
        <v/>
      </c>
      <c r="L362" s="66" t="str">
        <f aca="false">IF(OR(K362="",J362=""),"",(J362-K362)*100)</f>
        <v/>
      </c>
      <c r="M362" s="36" t="n">
        <v>4.76466928215883</v>
      </c>
      <c r="N362" s="36" t="n">
        <v>0.962884720344034</v>
      </c>
      <c r="O362" s="36" t="n">
        <f aca="false">SQRT(M362^2+N362^2)</f>
        <v>4.86098964749155</v>
      </c>
      <c r="P362" s="55" t="n">
        <f aca="false">IF(J362="","",MAX(0,J362-1.96*O362/100))</f>
        <v>0.29938752425748</v>
      </c>
      <c r="Q362" s="55" t="n">
        <f aca="false">IF(J362="","",MIN(1,J362+1.96*O362/100))</f>
        <v>0.489938318439149</v>
      </c>
      <c r="R362" s="32" t="str">
        <f aca="false">IF(L362="","",IF(ABS(L362)&lt;=O362,"Yes","No"))</f>
        <v/>
      </c>
      <c r="S362" s="32" t="str">
        <f aca="false">IF(L362="","",IF(ABS(L362)&lt;=1.96*O362,"Yes","No"))</f>
        <v/>
      </c>
      <c r="T362" s="54" t="n">
        <f aca="false">IF(D362="","",ROUND(SQRT(((D362+G362)*O362/100)^2+(J362*(D362+G362)*0.15591)^2),0))</f>
        <v>56</v>
      </c>
      <c r="U362" s="32" t="s">
        <v>748</v>
      </c>
    </row>
    <row r="363" customFormat="false" ht="15" hidden="false" customHeight="false" outlineLevel="0" collapsed="false">
      <c r="A363" s="32" t="s">
        <v>386</v>
      </c>
      <c r="B363" s="32" t="s">
        <v>561</v>
      </c>
      <c r="C363" s="32" t="s">
        <v>561</v>
      </c>
      <c r="D363" s="54" t="n">
        <v>302</v>
      </c>
      <c r="E363" s="54" t="n">
        <v>249</v>
      </c>
      <c r="F363" s="65" t="n">
        <f aca="false">IF(E363="","",D363-E363)</f>
        <v>53</v>
      </c>
      <c r="G363" s="54" t="n">
        <v>258</v>
      </c>
      <c r="H363" s="54" t="n">
        <v>326</v>
      </c>
      <c r="I363" s="65" t="n">
        <f aca="false">IF(H363="","",G363-H363)</f>
        <v>-68</v>
      </c>
      <c r="J363" s="55" t="n">
        <f aca="false">IF(OR(D363="",D363+G363=0),"",D363/(D363+G363))</f>
        <v>0.539285714285714</v>
      </c>
      <c r="K363" s="55" t="n">
        <f aca="false">IF(E363="","",E363/(E363+H363))</f>
        <v>0.43304347826087</v>
      </c>
      <c r="L363" s="66" t="n">
        <f aca="false">IF(OR(K363="",J363=""),"",(J363-K363)*100)</f>
        <v>10.6242236024845</v>
      </c>
      <c r="M363" s="36" t="n">
        <v>4.76466928215883</v>
      </c>
      <c r="N363" s="36" t="n">
        <v>0.962884720344034</v>
      </c>
      <c r="O363" s="36" t="n">
        <f aca="false">SQRT(M363^2+N363^2)</f>
        <v>4.86098964749155</v>
      </c>
      <c r="P363" s="55" t="n">
        <f aca="false">IF(J363="","",MAX(0,J363-1.96*O363/100))</f>
        <v>0.44401031719488</v>
      </c>
      <c r="Q363" s="55" t="n">
        <f aca="false">IF(J363="","",MIN(1,J363+1.96*O363/100))</f>
        <v>0.634561111376549</v>
      </c>
      <c r="R363" s="32" t="str">
        <f aca="false">IF(L363="","",IF(ABS(L363)&lt;=O363,"Yes","No"))</f>
        <v>No</v>
      </c>
      <c r="S363" s="32" t="str">
        <f aca="false">IF(L363="","",IF(ABS(L363)&lt;=1.96*O363,"Yes","No"))</f>
        <v>No</v>
      </c>
      <c r="T363" s="54" t="n">
        <f aca="false">IF(D363="","",ROUND(SQRT(((D363+G363)*O363/100)^2+(J363*(D363+G363)*0.15591)^2),0))</f>
        <v>54</v>
      </c>
      <c r="U363" s="32"/>
    </row>
    <row r="364" customFormat="false" ht="15" hidden="false" customHeight="false" outlineLevel="0" collapsed="false">
      <c r="A364" s="32" t="s">
        <v>386</v>
      </c>
      <c r="B364" s="32" t="s">
        <v>562</v>
      </c>
      <c r="C364" s="32" t="s">
        <v>563</v>
      </c>
      <c r="D364" s="54" t="n">
        <v>529</v>
      </c>
      <c r="E364" s="54" t="n">
        <v>467</v>
      </c>
      <c r="F364" s="65" t="n">
        <f aca="false">IF(E364="","",D364-E364)</f>
        <v>62</v>
      </c>
      <c r="G364" s="54" t="n">
        <v>649</v>
      </c>
      <c r="H364" s="54" t="n">
        <v>684</v>
      </c>
      <c r="I364" s="65" t="n">
        <f aca="false">IF(H364="","",G364-H364)</f>
        <v>-35</v>
      </c>
      <c r="J364" s="55" t="n">
        <f aca="false">IF(OR(D364="",D364+G364=0),"",D364/(D364+G364))</f>
        <v>0.449066213921902</v>
      </c>
      <c r="K364" s="55" t="n">
        <f aca="false">IF(E364="","",E364/(E364+H364))</f>
        <v>0.405734144222415</v>
      </c>
      <c r="L364" s="66" t="n">
        <f aca="false">IF(OR(K364="",J364=""),"",(J364-K364)*100)</f>
        <v>4.33320696994863</v>
      </c>
      <c r="M364" s="36" t="n">
        <v>3.63966651833549</v>
      </c>
      <c r="N364" s="36" t="n">
        <v>0.962884720344034</v>
      </c>
      <c r="O364" s="36" t="n">
        <f aca="false">SQRT(M364^2+N364^2)</f>
        <v>3.76487972575013</v>
      </c>
      <c r="P364" s="55" t="n">
        <f aca="false">IF(J364="","",MAX(0,J364-1.96*O364/100))</f>
        <v>0.375274571297199</v>
      </c>
      <c r="Q364" s="55" t="n">
        <f aca="false">IF(J364="","",MIN(1,J364+1.96*O364/100))</f>
        <v>0.522857856546604</v>
      </c>
      <c r="R364" s="32" t="str">
        <f aca="false">IF(L364="","",IF(ABS(L364)&lt;=O364,"Yes","No"))</f>
        <v>No</v>
      </c>
      <c r="S364" s="32" t="str">
        <f aca="false">IF(L364="","",IF(ABS(L364)&lt;=1.96*O364,"Yes","No"))</f>
        <v>Yes</v>
      </c>
      <c r="T364" s="54" t="n">
        <f aca="false">IF(D364="","",ROUND(SQRT(((D364+G364)*O364/100)^2+(J364*(D364+G364)*0.08345)^2),0))</f>
        <v>63</v>
      </c>
      <c r="U364" s="32"/>
    </row>
    <row r="365" customFormat="false" ht="15" hidden="false" customHeight="false" outlineLevel="0" collapsed="false">
      <c r="A365" s="32" t="s">
        <v>386</v>
      </c>
      <c r="B365" s="32" t="s">
        <v>562</v>
      </c>
      <c r="C365" s="32" t="s">
        <v>564</v>
      </c>
      <c r="D365" s="54" t="n">
        <v>435</v>
      </c>
      <c r="E365" s="54" t="n">
        <v>385</v>
      </c>
      <c r="F365" s="65" t="n">
        <f aca="false">IF(E365="","",D365-E365)</f>
        <v>50</v>
      </c>
      <c r="G365" s="54" t="n">
        <v>602</v>
      </c>
      <c r="H365" s="54" t="n">
        <v>656</v>
      </c>
      <c r="I365" s="65" t="n">
        <f aca="false">IF(H365="","",G365-H365)</f>
        <v>-54</v>
      </c>
      <c r="J365" s="55" t="n">
        <f aca="false">IF(OR(D365="",D365+G365=0),"",D365/(D365+G365))</f>
        <v>0.419479267116683</v>
      </c>
      <c r="K365" s="55" t="n">
        <f aca="false">IF(E365="","",E365/(E365+H365))</f>
        <v>0.36983669548511</v>
      </c>
      <c r="L365" s="66" t="n">
        <f aca="false">IF(OR(K365="",J365=""),"",(J365-K365)*100)</f>
        <v>4.96425716315723</v>
      </c>
      <c r="M365" s="36" t="n">
        <v>3.72126353225682</v>
      </c>
      <c r="N365" s="36" t="n">
        <v>0.962884720344034</v>
      </c>
      <c r="O365" s="36" t="n">
        <f aca="false">SQRT(M365^2+N365^2)</f>
        <v>3.84381961870956</v>
      </c>
      <c r="P365" s="55" t="n">
        <f aca="false">IF(J365="","",MAX(0,J365-1.96*O365/100))</f>
        <v>0.344140402589975</v>
      </c>
      <c r="Q365" s="55" t="n">
        <f aca="false">IF(J365="","",MIN(1,J365+1.96*O365/100))</f>
        <v>0.49481813164339</v>
      </c>
      <c r="R365" s="32" t="str">
        <f aca="false">IF(L365="","",IF(ABS(L365)&lt;=O365,"Yes","No"))</f>
        <v>No</v>
      </c>
      <c r="S365" s="32" t="str">
        <f aca="false">IF(L365="","",IF(ABS(L365)&lt;=1.96*O365,"Yes","No"))</f>
        <v>Yes</v>
      </c>
      <c r="T365" s="54" t="n">
        <f aca="false">IF(D365="","",ROUND(SQRT(((D365+G365)*O365/100)^2+(J365*(D365+G365)*0.09175)^2),0))</f>
        <v>56</v>
      </c>
      <c r="U365" s="32"/>
    </row>
    <row r="366" customFormat="false" ht="15" hidden="false" customHeight="false" outlineLevel="0" collapsed="false">
      <c r="A366" s="32" t="s">
        <v>386</v>
      </c>
      <c r="B366" s="32" t="s">
        <v>562</v>
      </c>
      <c r="C366" s="32" t="s">
        <v>565</v>
      </c>
      <c r="D366" s="54" t="n">
        <v>634</v>
      </c>
      <c r="E366" s="54" t="n">
        <v>620</v>
      </c>
      <c r="F366" s="65" t="n">
        <f aca="false">IF(E366="","",D366-E366)</f>
        <v>14</v>
      </c>
      <c r="G366" s="54" t="n">
        <v>655</v>
      </c>
      <c r="H366" s="54" t="n">
        <v>647</v>
      </c>
      <c r="I366" s="65" t="n">
        <f aca="false">IF(H366="","",G366-H366)</f>
        <v>8</v>
      </c>
      <c r="J366" s="55" t="n">
        <f aca="false">IF(OR(D366="",D366+G366=0),"",D366/(D366+G366))</f>
        <v>0.491854150504267</v>
      </c>
      <c r="K366" s="55" t="n">
        <f aca="false">IF(E366="","",E366/(E366+H366))</f>
        <v>0.489344909234412</v>
      </c>
      <c r="L366" s="66" t="n">
        <f aca="false">IF(OR(K366="",J366=""),"",(J366-K366)*100)</f>
        <v>0.250924126985491</v>
      </c>
      <c r="M366" s="36" t="n">
        <v>3.63966651833549</v>
      </c>
      <c r="N366" s="36" t="n">
        <v>0.962884720344034</v>
      </c>
      <c r="O366" s="36" t="n">
        <f aca="false">SQRT(M366^2+N366^2)</f>
        <v>3.76487972575013</v>
      </c>
      <c r="P366" s="55" t="n">
        <f aca="false">IF(J366="","",MAX(0,J366-1.96*O366/100))</f>
        <v>0.418062507879564</v>
      </c>
      <c r="Q366" s="55" t="n">
        <f aca="false">IF(J366="","",MIN(1,J366+1.96*O366/100))</f>
        <v>0.56564579312897</v>
      </c>
      <c r="R366" s="32" t="str">
        <f aca="false">IF(L366="","",IF(ABS(L366)&lt;=O366,"Yes","No"))</f>
        <v>Yes</v>
      </c>
      <c r="S366" s="32" t="str">
        <f aca="false">IF(L366="","",IF(ABS(L366)&lt;=1.96*O366,"Yes","No"))</f>
        <v>Yes</v>
      </c>
      <c r="T366" s="54" t="n">
        <f aca="false">IF(D366="","",ROUND(SQRT(((D366+G366)*O366/100)^2+(J366*(D366+G366)*0.08345)^2),0))</f>
        <v>72</v>
      </c>
      <c r="U366" s="32"/>
    </row>
    <row r="367" customFormat="false" ht="15" hidden="false" customHeight="false" outlineLevel="0" collapsed="false">
      <c r="A367" s="32" t="s">
        <v>386</v>
      </c>
      <c r="B367" s="32" t="s">
        <v>562</v>
      </c>
      <c r="C367" s="32" t="s">
        <v>566</v>
      </c>
      <c r="D367" s="54" t="n">
        <v>314</v>
      </c>
      <c r="E367" s="54" t="n">
        <v>295</v>
      </c>
      <c r="F367" s="65" t="n">
        <f aca="false">IF(E367="","",D367-E367)</f>
        <v>19</v>
      </c>
      <c r="G367" s="54" t="n">
        <v>376</v>
      </c>
      <c r="H367" s="54" t="n">
        <v>392</v>
      </c>
      <c r="I367" s="65" t="n">
        <f aca="false">IF(H367="","",G367-H367)</f>
        <v>-16</v>
      </c>
      <c r="J367" s="55" t="n">
        <f aca="false">IF(OR(D367="",D367+G367=0),"",D367/(D367+G367))</f>
        <v>0.455072463768116</v>
      </c>
      <c r="K367" s="55" t="n">
        <f aca="false">IF(E367="","",E367/(E367+H367))</f>
        <v>0.429403202328967</v>
      </c>
      <c r="L367" s="66" t="n">
        <f aca="false">IF(OR(K367="",J367=""),"",(J367-K367)*100)</f>
        <v>2.56692614391494</v>
      </c>
      <c r="M367" s="36" t="n">
        <v>4.76466928215883</v>
      </c>
      <c r="N367" s="36" t="n">
        <v>0.962884720344034</v>
      </c>
      <c r="O367" s="36" t="n">
        <f aca="false">SQRT(M367^2+N367^2)</f>
        <v>4.86098964749155</v>
      </c>
      <c r="P367" s="55" t="n">
        <f aca="false">IF(J367="","",MAX(0,J367-1.96*O367/100))</f>
        <v>0.359797066677282</v>
      </c>
      <c r="Q367" s="55" t="n">
        <f aca="false">IF(J367="","",MIN(1,J367+1.96*O367/100))</f>
        <v>0.55034786085895</v>
      </c>
      <c r="R367" s="32" t="str">
        <f aca="false">IF(L367="","",IF(ABS(L367)&lt;=O367,"Yes","No"))</f>
        <v>Yes</v>
      </c>
      <c r="S367" s="32" t="str">
        <f aca="false">IF(L367="","",IF(ABS(L367)&lt;=1.96*O367,"Yes","No"))</f>
        <v>Yes</v>
      </c>
      <c r="T367" s="54" t="n">
        <f aca="false">IF(D367="","",ROUND(SQRT(((D367+G367)*O367/100)^2+(J367*(D367+G367)*0.15591)^2),0))</f>
        <v>59</v>
      </c>
      <c r="U367" s="32"/>
    </row>
    <row r="368" customFormat="false" ht="15" hidden="false" customHeight="false" outlineLevel="0" collapsed="false">
      <c r="A368" s="32" t="s">
        <v>386</v>
      </c>
      <c r="B368" s="32" t="s">
        <v>567</v>
      </c>
      <c r="C368" s="32" t="s">
        <v>568</v>
      </c>
      <c r="D368" s="54" t="n">
        <v>700</v>
      </c>
      <c r="E368" s="54" t="n">
        <v>625</v>
      </c>
      <c r="F368" s="65" t="n">
        <f aca="false">IF(E368="","",D368-E368)</f>
        <v>75</v>
      </c>
      <c r="G368" s="54" t="n">
        <v>400</v>
      </c>
      <c r="H368" s="54" t="n">
        <v>447</v>
      </c>
      <c r="I368" s="65" t="n">
        <f aca="false">IF(H368="","",G368-H368)</f>
        <v>-47</v>
      </c>
      <c r="J368" s="55" t="n">
        <f aca="false">IF(OR(D368="",D368+G368=0),"",D368/(D368+G368))</f>
        <v>0.636363636363636</v>
      </c>
      <c r="K368" s="55" t="n">
        <f aca="false">IF(E368="","",E368/(E368+H368))</f>
        <v>0.583022388059702</v>
      </c>
      <c r="L368" s="66" t="n">
        <f aca="false">IF(OR(K368="",J368=""),"",(J368-K368)*100)</f>
        <v>5.33412483039348</v>
      </c>
      <c r="M368" s="36" t="n">
        <v>3.72126353225682</v>
      </c>
      <c r="N368" s="36" t="n">
        <v>0.962884720344034</v>
      </c>
      <c r="O368" s="36" t="n">
        <f aca="false">SQRT(M368^2+N368^2)</f>
        <v>3.84381961870956</v>
      </c>
      <c r="P368" s="55" t="n">
        <f aca="false">IF(J368="","",MAX(0,J368-1.96*O368/100))</f>
        <v>0.561024771836929</v>
      </c>
      <c r="Q368" s="55" t="n">
        <f aca="false">IF(J368="","",MIN(1,J368+1.96*O368/100))</f>
        <v>0.711702500890344</v>
      </c>
      <c r="R368" s="32" t="str">
        <f aca="false">IF(L368="","",IF(ABS(L368)&lt;=O368,"Yes","No"))</f>
        <v>No</v>
      </c>
      <c r="S368" s="32" t="str">
        <f aca="false">IF(L368="","",IF(ABS(L368)&lt;=1.96*O368,"Yes","No"))</f>
        <v>Yes</v>
      </c>
      <c r="T368" s="54" t="n">
        <f aca="false">IF(D368="","",ROUND(SQRT(((D368+G368)*O368/100)^2+(J368*(D368+G368)*0.09175)^2),0))</f>
        <v>77</v>
      </c>
      <c r="U368" s="32"/>
    </row>
    <row r="369" customFormat="false" ht="15" hidden="false" customHeight="false" outlineLevel="0" collapsed="false">
      <c r="A369" s="32" t="s">
        <v>386</v>
      </c>
      <c r="B369" s="32" t="s">
        <v>567</v>
      </c>
      <c r="C369" s="32" t="s">
        <v>569</v>
      </c>
      <c r="D369" s="54" t="n">
        <v>566</v>
      </c>
      <c r="E369" s="54" t="n">
        <v>518</v>
      </c>
      <c r="F369" s="65" t="n">
        <f aca="false">IF(E369="","",D369-E369)</f>
        <v>48</v>
      </c>
      <c r="G369" s="54" t="n">
        <v>346</v>
      </c>
      <c r="H369" s="54" t="n">
        <v>384</v>
      </c>
      <c r="I369" s="65" t="n">
        <f aca="false">IF(H369="","",G369-H369)</f>
        <v>-38</v>
      </c>
      <c r="J369" s="55" t="n">
        <f aca="false">IF(OR(D369="",D369+G369=0),"",D369/(D369+G369))</f>
        <v>0.620614035087719</v>
      </c>
      <c r="K369" s="55" t="n">
        <f aca="false">IF(E369="","",E369/(E369+H369))</f>
        <v>0.574279379157428</v>
      </c>
      <c r="L369" s="66" t="n">
        <f aca="false">IF(OR(K369="",J369=""),"",(J369-K369)*100)</f>
        <v>4.63346559302914</v>
      </c>
      <c r="M369" s="36" t="n">
        <v>3.72126353225682</v>
      </c>
      <c r="N369" s="36" t="n">
        <v>0.962884720344034</v>
      </c>
      <c r="O369" s="36" t="n">
        <f aca="false">SQRT(M369^2+N369^2)</f>
        <v>3.84381961870956</v>
      </c>
      <c r="P369" s="55" t="n">
        <f aca="false">IF(J369="","",MAX(0,J369-1.96*O369/100))</f>
        <v>0.545275170561012</v>
      </c>
      <c r="Q369" s="55" t="n">
        <f aca="false">IF(J369="","",MIN(1,J369+1.96*O369/100))</f>
        <v>0.695952899614427</v>
      </c>
      <c r="R369" s="32" t="str">
        <f aca="false">IF(L369="","",IF(ABS(L369)&lt;=O369,"Yes","No"))</f>
        <v>No</v>
      </c>
      <c r="S369" s="32" t="str">
        <f aca="false">IF(L369="","",IF(ABS(L369)&lt;=1.96*O369,"Yes","No"))</f>
        <v>Yes</v>
      </c>
      <c r="T369" s="54" t="n">
        <f aca="false">IF(D369="","",ROUND(SQRT(((D369+G369)*O369/100)^2+(J369*(D369+G369)*0.09175)^2),0))</f>
        <v>63</v>
      </c>
      <c r="U369" s="32"/>
    </row>
    <row r="370" customFormat="false" ht="15" hidden="false" customHeight="false" outlineLevel="0" collapsed="false">
      <c r="A370" s="32" t="s">
        <v>386</v>
      </c>
      <c r="B370" s="32" t="s">
        <v>567</v>
      </c>
      <c r="C370" s="32" t="s">
        <v>570</v>
      </c>
      <c r="D370" s="54" t="n">
        <v>859</v>
      </c>
      <c r="E370" s="54" t="n">
        <v>765</v>
      </c>
      <c r="F370" s="65" t="n">
        <f aca="false">IF(E370="","",D370-E370)</f>
        <v>94</v>
      </c>
      <c r="G370" s="54" t="n">
        <v>585</v>
      </c>
      <c r="H370" s="54" t="n">
        <v>687</v>
      </c>
      <c r="I370" s="65" t="n">
        <f aca="false">IF(H370="","",G370-H370)</f>
        <v>-102</v>
      </c>
      <c r="J370" s="55" t="n">
        <f aca="false">IF(OR(D370="",D370+G370=0),"",D370/(D370+G370))</f>
        <v>0.594875346260388</v>
      </c>
      <c r="K370" s="55" t="n">
        <f aca="false">IF(E370="","",E370/(E370+H370))</f>
        <v>0.526859504132231</v>
      </c>
      <c r="L370" s="66" t="n">
        <f aca="false">IF(OR(K370="",J370=""),"",(J370-K370)*100)</f>
        <v>6.80158421281565</v>
      </c>
      <c r="M370" s="36" t="n">
        <v>3.63966651833549</v>
      </c>
      <c r="N370" s="36" t="n">
        <v>0.962884720344034</v>
      </c>
      <c r="O370" s="36" t="n">
        <f aca="false">SQRT(M370^2+N370^2)</f>
        <v>3.76487972575013</v>
      </c>
      <c r="P370" s="55" t="n">
        <f aca="false">IF(J370="","",MAX(0,J370-1.96*O370/100))</f>
        <v>0.521083703635685</v>
      </c>
      <c r="Q370" s="55" t="n">
        <f aca="false">IF(J370="","",MIN(1,J370+1.96*O370/100))</f>
        <v>0.668666988885091</v>
      </c>
      <c r="R370" s="32" t="str">
        <f aca="false">IF(L370="","",IF(ABS(L370)&lt;=O370,"Yes","No"))</f>
        <v>No</v>
      </c>
      <c r="S370" s="32" t="str">
        <f aca="false">IF(L370="","",IF(ABS(L370)&lt;=1.96*O370,"Yes","No"))</f>
        <v>Yes</v>
      </c>
      <c r="T370" s="54" t="n">
        <f aca="false">IF(D370="","",ROUND(SQRT(((D370+G370)*O370/100)^2+(J370*(D370+G370)*0.08345)^2),0))</f>
        <v>90</v>
      </c>
      <c r="U370" s="32"/>
    </row>
    <row r="371" customFormat="false" ht="15" hidden="false" customHeight="false" outlineLevel="0" collapsed="false">
      <c r="A371" s="32" t="s">
        <v>386</v>
      </c>
      <c r="B371" s="32" t="s">
        <v>571</v>
      </c>
      <c r="C371" s="32" t="s">
        <v>571</v>
      </c>
      <c r="D371" s="54" t="n">
        <v>574</v>
      </c>
      <c r="E371" s="54" t="n">
        <v>508</v>
      </c>
      <c r="F371" s="65" t="n">
        <f aca="false">IF(E371="","",D371-E371)</f>
        <v>66</v>
      </c>
      <c r="G371" s="54" t="n">
        <v>694</v>
      </c>
      <c r="H371" s="54" t="n">
        <v>791</v>
      </c>
      <c r="I371" s="65" t="n">
        <f aca="false">IF(H371="","",G371-H371)</f>
        <v>-97</v>
      </c>
      <c r="J371" s="55" t="n">
        <f aca="false">IF(OR(D371="",D371+G371=0),"",D371/(D371+G371))</f>
        <v>0.452681388012618</v>
      </c>
      <c r="K371" s="55" t="n">
        <f aca="false">IF(E371="","",E371/(E371+H371))</f>
        <v>0.391070053887606</v>
      </c>
      <c r="L371" s="66" t="n">
        <f aca="false">IF(OR(K371="",J371=""),"",(J371-K371)*100)</f>
        <v>6.16113341250125</v>
      </c>
      <c r="M371" s="36" t="n">
        <v>3.63966651833549</v>
      </c>
      <c r="N371" s="36" t="n">
        <v>0.962884720344034</v>
      </c>
      <c r="O371" s="36" t="n">
        <f aca="false">SQRT(M371^2+N371^2)</f>
        <v>3.76487972575013</v>
      </c>
      <c r="P371" s="55" t="n">
        <f aca="false">IF(J371="","",MAX(0,J371-1.96*O371/100))</f>
        <v>0.378889745387916</v>
      </c>
      <c r="Q371" s="55" t="n">
        <f aca="false">IF(J371="","",MIN(1,J371+1.96*O371/100))</f>
        <v>0.526473030637321</v>
      </c>
      <c r="R371" s="32" t="str">
        <f aca="false">IF(L371="","",IF(ABS(L371)&lt;=O371,"Yes","No"))</f>
        <v>No</v>
      </c>
      <c r="S371" s="32" t="str">
        <f aca="false">IF(L371="","",IF(ABS(L371)&lt;=1.96*O371,"Yes","No"))</f>
        <v>Yes</v>
      </c>
      <c r="T371" s="54" t="n">
        <f aca="false">IF(D371="","",ROUND(SQRT(((D371+G371)*O371/100)^2+(J371*(D371+G371)*0.08345)^2),0))</f>
        <v>68</v>
      </c>
      <c r="U371" s="32"/>
    </row>
    <row r="373" customFormat="false" ht="15" hidden="false" customHeight="false" outlineLevel="0" collapsed="false">
      <c r="A373" s="20" t="s">
        <v>704</v>
      </c>
      <c r="B373" s="67"/>
      <c r="C373" s="67"/>
      <c r="D373" s="68" t="n">
        <f aca="false">SUMIF(E2:E371,"&lt;&gt;",D2:D371)</f>
        <v>192529</v>
      </c>
      <c r="E373" s="68" t="n">
        <f aca="false">SUM(E2:E371)</f>
        <v>180687</v>
      </c>
      <c r="F373" s="69" t="n">
        <f aca="false">D373-E373</f>
        <v>11842</v>
      </c>
      <c r="G373" s="68" t="n">
        <f aca="false">SUMIF(H2:H371,"&lt;&gt;",G2:G371)</f>
        <v>172317</v>
      </c>
      <c r="H373" s="68" t="n">
        <f aca="false">SUM(H2:H371)</f>
        <v>183781</v>
      </c>
      <c r="I373" s="69" t="n">
        <f aca="false">G373-H373</f>
        <v>-11464</v>
      </c>
      <c r="J373" s="70" t="n">
        <f aca="false">D373/(D373+G373)</f>
        <v>0.527699358085329</v>
      </c>
      <c r="K373" s="70" t="n">
        <f aca="false">E373/(E373+H373)</f>
        <v>0.495755457269225</v>
      </c>
      <c r="L373" s="71" t="n">
        <f aca="false">(J373-K373)*100</f>
        <v>3.19439008161039</v>
      </c>
      <c r="M373" s="72" t="n">
        <v>0</v>
      </c>
      <c r="N373" s="72" t="n">
        <v>0.962884720344034</v>
      </c>
      <c r="O373" s="72" t="n">
        <f aca="false">SQRT(M373^2+N373^2)</f>
        <v>0.962884720344034</v>
      </c>
      <c r="P373" s="70" t="n">
        <f aca="false">J373-1.96*O373/100</f>
        <v>0.508826817566586</v>
      </c>
      <c r="Q373" s="70" t="n">
        <f aca="false">J373+1.96*O373/100</f>
        <v>0.546571898604072</v>
      </c>
      <c r="R373" s="67" t="str">
        <f aca="false">IF(ABS(L373)&lt;=O373,"Yes","No")</f>
        <v>No</v>
      </c>
      <c r="S373" s="67" t="str">
        <f aca="false">IF(ABS(L373)&lt;=1.96*O373,"Yes","No")</f>
        <v>No</v>
      </c>
      <c r="T373" s="68" t="n">
        <f aca="false">ROUND(SQRT(((D373+G373)*O373/100)^2+(J373*(D373+G373)*0.05003)^2),0)</f>
        <v>10253</v>
      </c>
    </row>
    <row r="374" customFormat="false" ht="15" hidden="false" customHeight="false" outlineLevel="0" collapsed="false">
      <c r="A374" s="20" t="s">
        <v>705</v>
      </c>
      <c r="B374" s="67"/>
      <c r="C374" s="67"/>
      <c r="D374" s="68" t="n">
        <f aca="false">SUM(D2:D371)</f>
        <v>204989</v>
      </c>
      <c r="E374" s="68"/>
      <c r="F374" s="69"/>
      <c r="G374" s="68" t="n">
        <f aca="false">SUM(G2:G371)</f>
        <v>183482</v>
      </c>
      <c r="H374" s="68"/>
      <c r="I374" s="69"/>
      <c r="J374" s="70" t="n">
        <f aca="false">D374/(D374+G374)</f>
        <v>0.527681603002541</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44.0463768115942</v>
      </c>
    </row>
    <row r="377" customFormat="false" ht="15" hidden="false" customHeight="false" outlineLevel="0" collapsed="false">
      <c r="A377" s="2" t="s">
        <v>707</v>
      </c>
      <c r="F377" s="73" t="n">
        <f aca="false">(SUMIF(I2:I371,"&gt;0")-SUMIF(I2:I371,"&lt;0"))/COUNT(I2:I371)</f>
        <v>38.4057971014493</v>
      </c>
    </row>
    <row r="378" customFormat="false" ht="15" hidden="false" customHeight="false" outlineLevel="0" collapsed="false">
      <c r="A378" s="2" t="s">
        <v>708</v>
      </c>
      <c r="F378" s="74" t="n">
        <f aca="false">(SUMIF(L2:L371,"&gt;0")-SUMIF(L2:L371,"&lt;0"))/COUNT(L2:L371)</f>
        <v>4.04431059252147</v>
      </c>
    </row>
    <row r="379" customFormat="false" ht="15" hidden="false" customHeight="false" outlineLevel="0" collapsed="false">
      <c r="A379" s="5" t="s">
        <v>709</v>
      </c>
      <c r="F379" s="75" t="n">
        <f aca="false">SQRT(SUMSQ(L2:L371)/COUNT(L2:L371))</f>
        <v>4.92576410535587</v>
      </c>
    </row>
    <row r="380" customFormat="false" ht="15" hidden="false" customHeight="false" outlineLevel="0" collapsed="false">
      <c r="A380" s="5" t="s">
        <v>710</v>
      </c>
      <c r="F380" s="76" t="n">
        <f aca="false">L373</f>
        <v>3.19439008161039</v>
      </c>
    </row>
    <row r="381" customFormat="false" ht="15" hidden="false" customHeight="false" outlineLevel="0" collapsed="false">
      <c r="A381" s="5" t="s">
        <v>711</v>
      </c>
      <c r="F381" s="75" t="n">
        <f aca="false">SQRT((SUMSQ(L2:L371)-2*L373*SUM(L2:L371)+COUNT(L2:L371)*L373^2)/COUNT(L2:L371))</f>
        <v>3.1872483781438</v>
      </c>
    </row>
    <row r="382" customFormat="false" ht="15" hidden="false" customHeight="false" outlineLevel="0" collapsed="false">
      <c r="A382" s="2" t="s">
        <v>712</v>
      </c>
      <c r="F382" s="77" t="n">
        <f aca="false">D373/E373-1</f>
        <v>0.0655387493289501</v>
      </c>
    </row>
    <row r="383" customFormat="false" ht="15" hidden="false" customHeight="false" outlineLevel="0" collapsed="false">
      <c r="A383" s="5" t="s">
        <v>713</v>
      </c>
      <c r="F383" s="78" t="n">
        <f aca="false">G373/H373-1</f>
        <v>-0.0623785919110246</v>
      </c>
    </row>
    <row r="384" customFormat="false" ht="15" hidden="false" customHeight="false" outlineLevel="0" collapsed="false">
      <c r="A384" s="2" t="s">
        <v>714</v>
      </c>
      <c r="F384" s="77" t="n">
        <f aca="false">(D373+G373)/(E373+H373)-1</f>
        <v>0.00103712808806256</v>
      </c>
    </row>
    <row r="385" customFormat="false" ht="15" hidden="false" customHeight="false" outlineLevel="0" collapsed="false">
      <c r="A385" s="2" t="s">
        <v>715</v>
      </c>
      <c r="F385" s="74" t="n">
        <f aca="false">AVERAGE(O2:O371)</f>
        <v>4.15571774494247</v>
      </c>
    </row>
    <row r="386" customFormat="false" ht="15" hidden="false" customHeight="false" outlineLevel="0" collapsed="false">
      <c r="A386" s="5" t="s">
        <v>716</v>
      </c>
      <c r="F386" s="79" t="n">
        <f aca="false">COUNTIF(R2:R371,"Yes")/(COUNTIF(R2:R371,"Yes")+COUNTIF(R2:R371,"No"))</f>
        <v>0.571014492753623</v>
      </c>
    </row>
    <row r="387" customFormat="false" ht="15" hidden="false" customHeight="false" outlineLevel="0" collapsed="false">
      <c r="A387" s="5" t="s">
        <v>717</v>
      </c>
      <c r="F387" s="79" t="n">
        <f aca="false">COUNTIF(S2:S371,"Yes")/(COUNTIF(S2:S371,"Yes")+COUNTIF(S2:S371,"No"))</f>
        <v>0.918840579710145</v>
      </c>
    </row>
    <row r="388" customFormat="false" ht="15" hidden="false" customHeight="false" outlineLevel="0" collapsed="false">
      <c r="A388" s="2" t="s">
        <v>718</v>
      </c>
      <c r="F388" s="80" t="n">
        <f aca="false">COUNTIFS(L2:L371,"&gt;=-3",L2:L371,"&lt;=3")/COUNT(L2:L371)</f>
        <v>0.431884057971015</v>
      </c>
    </row>
    <row r="389" customFormat="false" ht="15" hidden="false" customHeight="false" outlineLevel="0" collapsed="false">
      <c r="A389" s="2" t="s">
        <v>751</v>
      </c>
      <c r="F389" s="81" t="n">
        <f aca="false">COUNT(E2:E371)</f>
        <v>345</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752</v>
      </c>
    </row>
    <row r="394" customFormat="false" ht="41.75" hidden="false" customHeight="false" outlineLevel="0" collapsed="false">
      <c r="U394" s="64" t="s">
        <v>753</v>
      </c>
    </row>
    <row r="395" customFormat="false" ht="41.75" hidden="false" customHeight="false" outlineLevel="0" collapsed="false">
      <c r="U395" s="64" t="s">
        <v>760</v>
      </c>
    </row>
    <row r="396" customFormat="false" ht="28.35" hidden="false" customHeight="false" outlineLevel="0" collapsed="false">
      <c r="U396" s="64" t="s">
        <v>755</v>
      </c>
    </row>
    <row r="397" customFormat="false" ht="28.35" hidden="false" customHeight="false" outlineLevel="0" collapsed="false">
      <c r="U397" s="64" t="s">
        <v>756</v>
      </c>
    </row>
    <row r="398" customFormat="false" ht="28.35" hidden="false" customHeight="false" outlineLevel="0" collapsed="false">
      <c r="U398" s="64" t="s">
        <v>757</v>
      </c>
    </row>
    <row r="399" customFormat="false" ht="28.35" hidden="false" customHeight="false" outlineLevel="0" collapsed="false">
      <c r="U399" s="64" t="s">
        <v>727</v>
      </c>
    </row>
    <row r="400" customFormat="false" ht="41.75" hidden="false" customHeight="false" outlineLevel="0" collapsed="false">
      <c r="U400" s="64" t="s">
        <v>758</v>
      </c>
    </row>
    <row r="401" customFormat="false" ht="28.35" hidden="false" customHeight="false" outlineLevel="0" collapsed="false">
      <c r="U401" s="64" t="s">
        <v>759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732</v>
      </c>
      <c r="H1" s="8" t="s">
        <v>690</v>
      </c>
      <c r="I1" s="8" t="s">
        <v>691</v>
      </c>
      <c r="J1" s="8" t="s">
        <v>692</v>
      </c>
      <c r="K1" s="8" t="s">
        <v>693</v>
      </c>
      <c r="L1" s="8" t="s">
        <v>694</v>
      </c>
      <c r="M1" s="8" t="s">
        <v>745</v>
      </c>
      <c r="N1" s="8" t="s">
        <v>746</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232</v>
      </c>
      <c r="E2" s="54" t="n">
        <v>171</v>
      </c>
      <c r="F2" s="65" t="n">
        <f aca="false">IF(E2="","",D2-E2)</f>
        <v>61</v>
      </c>
      <c r="G2" s="54" t="n">
        <v>302</v>
      </c>
      <c r="H2" s="54" t="n">
        <v>332</v>
      </c>
      <c r="I2" s="65" t="n">
        <f aca="false">IF(H2="","",G2-H2)</f>
        <v>-30</v>
      </c>
      <c r="J2" s="55" t="n">
        <f aca="false">IF(OR(D2="",D2+G2=0),"",D2/(D2+G2))</f>
        <v>0.434456928838951</v>
      </c>
      <c r="K2" s="55" t="n">
        <f aca="false">IF(E2="","",E2/(E2+H2))</f>
        <v>0.339960238568589</v>
      </c>
      <c r="L2" s="66" t="n">
        <f aca="false">IF(OR(K2="",J2=""),"",(J2-K2)*100)</f>
        <v>9.44966902703628</v>
      </c>
      <c r="M2" s="36" t="n">
        <v>6.15823633395305</v>
      </c>
      <c r="N2" s="36" t="n">
        <v>0.962526645474447</v>
      </c>
      <c r="O2" s="36" t="n">
        <f aca="false">SQRT(M2^2+N2^2)</f>
        <v>6.23300347248963</v>
      </c>
      <c r="P2" s="55" t="n">
        <f aca="false">IF(J2="","",MAX(0,J2-1.96*O2/100))</f>
        <v>0.312290060778155</v>
      </c>
      <c r="Q2" s="55" t="n">
        <f aca="false">IF(J2="","",MIN(1,J2+1.96*O2/100))</f>
        <v>0.556623796899748</v>
      </c>
      <c r="R2" s="32" t="str">
        <f aca="false">IF(L2="","",IF(ABS(L2)&lt;=O2,"Yes","No"))</f>
        <v>No</v>
      </c>
      <c r="S2" s="32" t="str">
        <f aca="false">IF(L2="","",IF(ABS(L2)&lt;=1.96*O2,"Yes","No"))</f>
        <v>Yes</v>
      </c>
      <c r="T2" s="54" t="n">
        <f aca="false">IF(D2="","",ROUND(SQRT(((D2+G2)*O2/100)^2+(J2*(D2+G2)*0.15591)^2),0))</f>
        <v>49</v>
      </c>
      <c r="U2" s="32" t="s">
        <v>747</v>
      </c>
    </row>
    <row r="3" customFormat="false" ht="15" hidden="false" customHeight="false" outlineLevel="0" collapsed="false">
      <c r="A3" s="32" t="s">
        <v>127</v>
      </c>
      <c r="B3" s="32" t="s">
        <v>132</v>
      </c>
      <c r="C3" s="32" t="s">
        <v>132</v>
      </c>
      <c r="D3" s="54" t="n">
        <v>139</v>
      </c>
      <c r="E3" s="54" t="n">
        <v>100</v>
      </c>
      <c r="F3" s="65" t="n">
        <f aca="false">IF(E3="","",D3-E3)</f>
        <v>39</v>
      </c>
      <c r="G3" s="54" t="n">
        <v>276</v>
      </c>
      <c r="H3" s="54" t="n">
        <v>303</v>
      </c>
      <c r="I3" s="65" t="n">
        <f aca="false">IF(H3="","",G3-H3)</f>
        <v>-27</v>
      </c>
      <c r="J3" s="55" t="n">
        <f aca="false">IF(OR(D3="",D3+G3=0),"",D3/(D3+G3))</f>
        <v>0.334939759036145</v>
      </c>
      <c r="K3" s="55" t="n">
        <f aca="false">IF(E3="","",E3/(E3+H3))</f>
        <v>0.248138957816377</v>
      </c>
      <c r="L3" s="66" t="n">
        <f aca="false">IF(OR(K3="",J3=""),"",(J3-K3)*100)</f>
        <v>8.68008012197674</v>
      </c>
      <c r="M3" s="36" t="n">
        <v>6.15823633395305</v>
      </c>
      <c r="N3" s="36" t="n">
        <v>0.962526645474447</v>
      </c>
      <c r="O3" s="36" t="n">
        <f aca="false">SQRT(M3^2+N3^2)</f>
        <v>6.23300347248963</v>
      </c>
      <c r="P3" s="55" t="n">
        <f aca="false">IF(J3="","",MAX(0,J3-1.96*O3/100))</f>
        <v>0.212772890975348</v>
      </c>
      <c r="Q3" s="55" t="n">
        <f aca="false">IF(J3="","",MIN(1,J3+1.96*O3/100))</f>
        <v>0.457106627096941</v>
      </c>
      <c r="R3" s="32" t="str">
        <f aca="false">IF(L3="","",IF(ABS(L3)&lt;=O3,"Yes","No"))</f>
        <v>No</v>
      </c>
      <c r="S3" s="32" t="str">
        <f aca="false">IF(L3="","",IF(ABS(L3)&lt;=1.96*O3,"Yes","No"))</f>
        <v>Yes</v>
      </c>
      <c r="T3" s="54" t="n">
        <f aca="false">IF(D3="","",ROUND(SQRT(((D3+G3)*O3/100)^2+(J3*(D3+G3)*0.15591)^2),0))</f>
        <v>34</v>
      </c>
      <c r="U3" s="32" t="s">
        <v>747</v>
      </c>
    </row>
    <row r="4" customFormat="false" ht="15" hidden="false" customHeight="false" outlineLevel="0" collapsed="false">
      <c r="A4" s="32" t="s">
        <v>127</v>
      </c>
      <c r="B4" s="32" t="s">
        <v>133</v>
      </c>
      <c r="C4" s="32" t="s">
        <v>133</v>
      </c>
      <c r="D4" s="54" t="n">
        <v>173</v>
      </c>
      <c r="E4" s="54" t="n">
        <v>111</v>
      </c>
      <c r="F4" s="65" t="n">
        <f aca="false">IF(E4="","",D4-E4)</f>
        <v>62</v>
      </c>
      <c r="G4" s="54" t="n">
        <v>307</v>
      </c>
      <c r="H4" s="54" t="n">
        <v>317</v>
      </c>
      <c r="I4" s="65" t="n">
        <f aca="false">IF(H4="","",G4-H4)</f>
        <v>-10</v>
      </c>
      <c r="J4" s="55" t="n">
        <f aca="false">IF(OR(D4="",D4+G4=0),"",D4/(D4+G4))</f>
        <v>0.360416666666667</v>
      </c>
      <c r="K4" s="55" t="n">
        <f aca="false">IF(E4="","",E4/(E4+H4))</f>
        <v>0.259345794392523</v>
      </c>
      <c r="L4" s="66" t="n">
        <f aca="false">IF(OR(K4="",J4=""),"",(J4-K4)*100)</f>
        <v>10.1070872274143</v>
      </c>
      <c r="M4" s="36" t="n">
        <v>6.15823633395305</v>
      </c>
      <c r="N4" s="36" t="n">
        <v>0.962526645474447</v>
      </c>
      <c r="O4" s="36" t="n">
        <f aca="false">SQRT(M4^2+N4^2)</f>
        <v>6.23300347248963</v>
      </c>
      <c r="P4" s="55" t="n">
        <f aca="false">IF(J4="","",MAX(0,J4-1.96*O4/100))</f>
        <v>0.23824979860587</v>
      </c>
      <c r="Q4" s="55" t="n">
        <f aca="false">IF(J4="","",MIN(1,J4+1.96*O4/100))</f>
        <v>0.482583534727463</v>
      </c>
      <c r="R4" s="32" t="str">
        <f aca="false">IF(L4="","",IF(ABS(L4)&lt;=O4,"Yes","No"))</f>
        <v>No</v>
      </c>
      <c r="S4" s="32" t="str">
        <f aca="false">IF(L4="","",IF(ABS(L4)&lt;=1.96*O4,"Yes","No"))</f>
        <v>Yes</v>
      </c>
      <c r="T4" s="54" t="n">
        <f aca="false">IF(D4="","",ROUND(SQRT(((D4+G4)*O4/100)^2+(J4*(D4+G4)*0.15591)^2),0))</f>
        <v>40</v>
      </c>
      <c r="U4" s="32" t="s">
        <v>747</v>
      </c>
    </row>
    <row r="5" customFormat="false" ht="15" hidden="false" customHeight="false" outlineLevel="0" collapsed="false">
      <c r="A5" s="32" t="s">
        <v>127</v>
      </c>
      <c r="B5" s="32" t="s">
        <v>134</v>
      </c>
      <c r="C5" s="32" t="s">
        <v>135</v>
      </c>
      <c r="D5" s="54" t="n">
        <v>260</v>
      </c>
      <c r="E5" s="54" t="n">
        <v>194</v>
      </c>
      <c r="F5" s="65" t="n">
        <f aca="false">IF(E5="","",D5-E5)</f>
        <v>66</v>
      </c>
      <c r="G5" s="54" t="n">
        <v>577</v>
      </c>
      <c r="H5" s="54" t="n">
        <v>593</v>
      </c>
      <c r="I5" s="65" t="n">
        <f aca="false">IF(H5="","",G5-H5)</f>
        <v>-16</v>
      </c>
      <c r="J5" s="55" t="n">
        <f aca="false">IF(OR(D5="",D5+G5=0),"",D5/(D5+G5))</f>
        <v>0.31063321385902</v>
      </c>
      <c r="K5" s="55" t="n">
        <f aca="false">IF(E5="","",E5/(E5+H5))</f>
        <v>0.246505717916137</v>
      </c>
      <c r="L5" s="66" t="n">
        <f aca="false">IF(OR(K5="",J5=""),"",(J5-K5)*100)</f>
        <v>6.41274959428831</v>
      </c>
      <c r="M5" s="36" t="n">
        <v>3.92691870483697</v>
      </c>
      <c r="N5" s="36" t="n">
        <v>0.962526645474447</v>
      </c>
      <c r="O5" s="36" t="n">
        <f aca="false">SQRT(M5^2+N5^2)</f>
        <v>4.04316065197103</v>
      </c>
      <c r="P5" s="55" t="n">
        <f aca="false">IF(J5="","",MAX(0,J5-1.96*O5/100))</f>
        <v>0.231387265080388</v>
      </c>
      <c r="Q5" s="55" t="n">
        <f aca="false">IF(J5="","",MIN(1,J5+1.96*O5/100))</f>
        <v>0.389879162637652</v>
      </c>
      <c r="R5" s="32" t="str">
        <f aca="false">IF(L5="","",IF(ABS(L5)&lt;=O5,"Yes","No"))</f>
        <v>No</v>
      </c>
      <c r="S5" s="32" t="str">
        <f aca="false">IF(L5="","",IF(ABS(L5)&lt;=1.96*O5,"Yes","No"))</f>
        <v>Yes</v>
      </c>
      <c r="T5" s="54" t="n">
        <f aca="false">IF(D5="","",ROUND(SQRT(((D5+G5)*O5/100)^2+(J5*(D5+G5)*0.09175)^2),0))</f>
        <v>41</v>
      </c>
      <c r="U5" s="32" t="s">
        <v>747</v>
      </c>
    </row>
    <row r="6" customFormat="false" ht="15" hidden="false" customHeight="false" outlineLevel="0" collapsed="false">
      <c r="A6" s="32" t="s">
        <v>127</v>
      </c>
      <c r="B6" s="32" t="s">
        <v>134</v>
      </c>
      <c r="C6" s="32" t="s">
        <v>137</v>
      </c>
      <c r="D6" s="54" t="n">
        <v>267</v>
      </c>
      <c r="E6" s="54" t="n">
        <v>196</v>
      </c>
      <c r="F6" s="65" t="n">
        <f aca="false">IF(E6="","",D6-E6)</f>
        <v>71</v>
      </c>
      <c r="G6" s="54" t="n">
        <v>568</v>
      </c>
      <c r="H6" s="54" t="n">
        <v>587</v>
      </c>
      <c r="I6" s="65" t="n">
        <f aca="false">IF(H6="","",G6-H6)</f>
        <v>-19</v>
      </c>
      <c r="J6" s="55" t="n">
        <f aca="false">IF(OR(D6="",D6+G6=0),"",D6/(D6+G6))</f>
        <v>0.319760479041916</v>
      </c>
      <c r="K6" s="55" t="n">
        <f aca="false">IF(E6="","",E6/(E6+H6))</f>
        <v>0.250319284802043</v>
      </c>
      <c r="L6" s="66" t="n">
        <f aca="false">IF(OR(K6="",J6=""),"",(J6-K6)*100)</f>
        <v>6.94411942398728</v>
      </c>
      <c r="M6" s="36" t="n">
        <v>3.92691870483697</v>
      </c>
      <c r="N6" s="36" t="n">
        <v>0.962526645474447</v>
      </c>
      <c r="O6" s="36" t="n">
        <f aca="false">SQRT(M6^2+N6^2)</f>
        <v>4.04316065197103</v>
      </c>
      <c r="P6" s="55" t="n">
        <f aca="false">IF(J6="","",MAX(0,J6-1.96*O6/100))</f>
        <v>0.240514530263284</v>
      </c>
      <c r="Q6" s="55" t="n">
        <f aca="false">IF(J6="","",MIN(1,J6+1.96*O6/100))</f>
        <v>0.399006427820548</v>
      </c>
      <c r="R6" s="32" t="str">
        <f aca="false">IF(L6="","",IF(ABS(L6)&lt;=O6,"Yes","No"))</f>
        <v>No</v>
      </c>
      <c r="S6" s="32" t="str">
        <f aca="false">IF(L6="","",IF(ABS(L6)&lt;=1.96*O6,"Yes","No"))</f>
        <v>Yes</v>
      </c>
      <c r="T6" s="54" t="n">
        <f aca="false">IF(D6="","",ROUND(SQRT(((D6+G6)*O6/100)^2+(J6*(D6+G6)*0.09175)^2),0))</f>
        <v>42</v>
      </c>
      <c r="U6" s="32" t="s">
        <v>747</v>
      </c>
    </row>
    <row r="7" customFormat="false" ht="15" hidden="false" customHeight="false" outlineLevel="0" collapsed="false">
      <c r="A7" s="32" t="s">
        <v>127</v>
      </c>
      <c r="B7" s="32" t="s">
        <v>138</v>
      </c>
      <c r="C7" s="32" t="s">
        <v>138</v>
      </c>
      <c r="D7" s="54" t="n">
        <v>54</v>
      </c>
      <c r="E7" s="54" t="n">
        <v>47</v>
      </c>
      <c r="F7" s="65" t="n">
        <f aca="false">IF(E7="","",D7-E7)</f>
        <v>7</v>
      </c>
      <c r="G7" s="54" t="n">
        <v>72</v>
      </c>
      <c r="H7" s="54" t="n">
        <v>74</v>
      </c>
      <c r="I7" s="65" t="n">
        <f aca="false">IF(H7="","",G7-H7)</f>
        <v>-2</v>
      </c>
      <c r="J7" s="55" t="n">
        <f aca="false">IF(OR(D7="",D7+G7=0),"",D7/(D7+G7))</f>
        <v>0.428571428571429</v>
      </c>
      <c r="K7" s="55" t="n">
        <f aca="false">IF(E7="","",E7/(E7+H7))</f>
        <v>0.388429752066116</v>
      </c>
      <c r="L7" s="66" t="n">
        <f aca="false">IF(OR(K7="",J7=""),"",(J7-K7)*100)</f>
        <v>4.01416765053129</v>
      </c>
      <c r="M7" s="36" t="n">
        <v>6.15823633395305</v>
      </c>
      <c r="N7" s="36" t="n">
        <v>0.962526645474447</v>
      </c>
      <c r="O7" s="36" t="n">
        <f aca="false">SQRT(M7^2+N7^2)</f>
        <v>6.23300347248963</v>
      </c>
      <c r="P7" s="55" t="n">
        <f aca="false">IF(J7="","",MAX(0,J7-1.96*O7/100))</f>
        <v>0.306404560510632</v>
      </c>
      <c r="Q7" s="55" t="n">
        <f aca="false">IF(J7="","",MIN(1,J7+1.96*O7/100))</f>
        <v>0.550738296632225</v>
      </c>
      <c r="R7" s="32" t="str">
        <f aca="false">IF(L7="","",IF(ABS(L7)&lt;=O7,"Yes","No"))</f>
        <v>Yes</v>
      </c>
      <c r="S7" s="32" t="str">
        <f aca="false">IF(L7="","",IF(ABS(L7)&lt;=1.96*O7,"Yes","No"))</f>
        <v>Yes</v>
      </c>
      <c r="T7" s="54" t="n">
        <f aca="false">IF(D7="","",ROUND(SQRT(((D7+G7)*O7/100)^2+(J7*(D7+G7)*0.15591)^2),0))</f>
        <v>12</v>
      </c>
      <c r="U7" s="32" t="s">
        <v>747</v>
      </c>
    </row>
    <row r="8" customFormat="false" ht="15" hidden="false" customHeight="false" outlineLevel="0" collapsed="false">
      <c r="A8" s="32" t="s">
        <v>127</v>
      </c>
      <c r="B8" s="32" t="s">
        <v>139</v>
      </c>
      <c r="C8" s="32" t="s">
        <v>140</v>
      </c>
      <c r="D8" s="54" t="n">
        <v>347</v>
      </c>
      <c r="E8" s="54" t="n">
        <v>268</v>
      </c>
      <c r="F8" s="65" t="n">
        <f aca="false">IF(E8="","",D8-E8)</f>
        <v>79</v>
      </c>
      <c r="G8" s="54" t="n">
        <v>727</v>
      </c>
      <c r="H8" s="54" t="n">
        <v>753</v>
      </c>
      <c r="I8" s="65" t="n">
        <f aca="false">IF(H8="","",G8-H8)</f>
        <v>-26</v>
      </c>
      <c r="J8" s="55" t="n">
        <f aca="false">IF(OR(D8="",D8+G8=0),"",D8/(D8+G8))</f>
        <v>0.323091247672253</v>
      </c>
      <c r="K8" s="55" t="n">
        <f aca="false">IF(E8="","",E8/(E8+H8))</f>
        <v>0.262487757100882</v>
      </c>
      <c r="L8" s="66" t="n">
        <f aca="false">IF(OR(K8="",J8=""),"",(J8-K8)*100)</f>
        <v>6.06034905713718</v>
      </c>
      <c r="M8" s="36" t="n">
        <v>3.92691870483697</v>
      </c>
      <c r="N8" s="36" t="n">
        <v>0.962526645474447</v>
      </c>
      <c r="O8" s="36" t="n">
        <f aca="false">SQRT(M8^2+N8^2)</f>
        <v>4.04316065197103</v>
      </c>
      <c r="P8" s="55" t="n">
        <f aca="false">IF(J8="","",MAX(0,J8-1.96*O8/100))</f>
        <v>0.243845298893621</v>
      </c>
      <c r="Q8" s="55" t="n">
        <f aca="false">IF(J8="","",MIN(1,J8+1.96*O8/100))</f>
        <v>0.402337196450885</v>
      </c>
      <c r="R8" s="32" t="str">
        <f aca="false">IF(L8="","",IF(ABS(L8)&lt;=O8,"Yes","No"))</f>
        <v>No</v>
      </c>
      <c r="S8" s="32" t="str">
        <f aca="false">IF(L8="","",IF(ABS(L8)&lt;=1.96*O8,"Yes","No"))</f>
        <v>Yes</v>
      </c>
      <c r="T8" s="54" t="n">
        <f aca="false">IF(D8="","",ROUND(SQRT(((D8+G8)*O8/100)^2+(J8*(D8+G8)*0.09175)^2),0))</f>
        <v>54</v>
      </c>
      <c r="U8" s="32" t="s">
        <v>747</v>
      </c>
    </row>
    <row r="9" customFormat="false" ht="15" hidden="false" customHeight="false" outlineLevel="0" collapsed="false">
      <c r="A9" s="32" t="s">
        <v>127</v>
      </c>
      <c r="B9" s="32" t="s">
        <v>139</v>
      </c>
      <c r="C9" s="32" t="s">
        <v>141</v>
      </c>
      <c r="D9" s="54" t="n">
        <v>205</v>
      </c>
      <c r="E9" s="54" t="n">
        <v>163</v>
      </c>
      <c r="F9" s="65" t="n">
        <f aca="false">IF(E9="","",D9-E9)</f>
        <v>42</v>
      </c>
      <c r="G9" s="54" t="n">
        <v>428</v>
      </c>
      <c r="H9" s="54" t="n">
        <v>443</v>
      </c>
      <c r="I9" s="65" t="n">
        <f aca="false">IF(H9="","",G9-H9)</f>
        <v>-15</v>
      </c>
      <c r="J9" s="55" t="n">
        <f aca="false">IF(OR(D9="",D9+G9=0),"",D9/(D9+G9))</f>
        <v>0.323854660347551</v>
      </c>
      <c r="K9" s="55" t="n">
        <f aca="false">IF(E9="","",E9/(E9+H9))</f>
        <v>0.268976897689769</v>
      </c>
      <c r="L9" s="66" t="n">
        <f aca="false">IF(OR(K9="",J9=""),"",(J9-K9)*100)</f>
        <v>5.48777626577824</v>
      </c>
      <c r="M9" s="36" t="n">
        <v>6.15823633395305</v>
      </c>
      <c r="N9" s="36" t="n">
        <v>0.962526645474447</v>
      </c>
      <c r="O9" s="36" t="n">
        <f aca="false">SQRT(M9^2+N9^2)</f>
        <v>6.23300347248963</v>
      </c>
      <c r="P9" s="55" t="n">
        <f aca="false">IF(J9="","",MAX(0,J9-1.96*O9/100))</f>
        <v>0.201687792286755</v>
      </c>
      <c r="Q9" s="55" t="n">
        <f aca="false">IF(J9="","",MIN(1,J9+1.96*O9/100))</f>
        <v>0.446021528408348</v>
      </c>
      <c r="R9" s="32" t="str">
        <f aca="false">IF(L9="","",IF(ABS(L9)&lt;=O9,"Yes","No"))</f>
        <v>Yes</v>
      </c>
      <c r="S9" s="32" t="str">
        <f aca="false">IF(L9="","",IF(ABS(L9)&lt;=1.96*O9,"Yes","No"))</f>
        <v>Yes</v>
      </c>
      <c r="T9" s="54" t="n">
        <f aca="false">IF(D9="","",ROUND(SQRT(((D9+G9)*O9/100)^2+(J9*(D9+G9)*0.15591)^2),0))</f>
        <v>51</v>
      </c>
      <c r="U9" s="32" t="s">
        <v>747</v>
      </c>
    </row>
    <row r="10" customFormat="false" ht="15" hidden="false" customHeight="false" outlineLevel="0" collapsed="false">
      <c r="A10" s="32" t="s">
        <v>127</v>
      </c>
      <c r="B10" s="32" t="s">
        <v>139</v>
      </c>
      <c r="C10" s="32" t="s">
        <v>142</v>
      </c>
      <c r="D10" s="54" t="n">
        <v>252</v>
      </c>
      <c r="E10" s="54" t="n">
        <v>200</v>
      </c>
      <c r="F10" s="65" t="n">
        <f aca="false">IF(E10="","",D10-E10)</f>
        <v>52</v>
      </c>
      <c r="G10" s="54" t="n">
        <v>603</v>
      </c>
      <c r="H10" s="54" t="n">
        <v>632</v>
      </c>
      <c r="I10" s="65" t="n">
        <f aca="false">IF(H10="","",G10-H10)</f>
        <v>-29</v>
      </c>
      <c r="J10" s="55" t="n">
        <f aca="false">IF(OR(D10="",D10+G10=0),"",D10/(D10+G10))</f>
        <v>0.294736842105263</v>
      </c>
      <c r="K10" s="55" t="n">
        <f aca="false">IF(E10="","",E10/(E10+H10))</f>
        <v>0.240384615384615</v>
      </c>
      <c r="L10" s="66" t="n">
        <f aca="false">IF(OR(K10="",J10=""),"",(J10-K10)*100)</f>
        <v>5.43522267206477</v>
      </c>
      <c r="M10" s="36" t="n">
        <v>3.92691870483697</v>
      </c>
      <c r="N10" s="36" t="n">
        <v>0.962526645474447</v>
      </c>
      <c r="O10" s="36" t="n">
        <f aca="false">SQRT(M10^2+N10^2)</f>
        <v>4.04316065197103</v>
      </c>
      <c r="P10" s="55" t="n">
        <f aca="false">IF(J10="","",MAX(0,J10-1.96*O10/100))</f>
        <v>0.215490893326631</v>
      </c>
      <c r="Q10" s="55" t="n">
        <f aca="false">IF(J10="","",MIN(1,J10+1.96*O10/100))</f>
        <v>0.373982790883895</v>
      </c>
      <c r="R10" s="32" t="str">
        <f aca="false">IF(L10="","",IF(ABS(L10)&lt;=O10,"Yes","No"))</f>
        <v>No</v>
      </c>
      <c r="S10" s="32" t="str">
        <f aca="false">IF(L10="","",IF(ABS(L10)&lt;=1.96*O10,"Yes","No"))</f>
        <v>Yes</v>
      </c>
      <c r="T10" s="54" t="n">
        <f aca="false">IF(D10="","",ROUND(SQRT(((D10+G10)*O10/100)^2+(J10*(D10+G10)*0.09175)^2),0))</f>
        <v>42</v>
      </c>
      <c r="U10" s="32" t="s">
        <v>747</v>
      </c>
    </row>
    <row r="11" customFormat="false" ht="15" hidden="false" customHeight="false" outlineLevel="0" collapsed="false">
      <c r="A11" s="32" t="s">
        <v>127</v>
      </c>
      <c r="B11" s="32" t="s">
        <v>143</v>
      </c>
      <c r="C11" s="32" t="s">
        <v>144</v>
      </c>
      <c r="D11" s="54" t="n">
        <v>304</v>
      </c>
      <c r="E11" s="54" t="n">
        <v>231</v>
      </c>
      <c r="F11" s="65" t="n">
        <f aca="false">IF(E11="","",D11-E11)</f>
        <v>73</v>
      </c>
      <c r="G11" s="54" t="n">
        <v>274</v>
      </c>
      <c r="H11" s="54" t="n">
        <v>313</v>
      </c>
      <c r="I11" s="65" t="n">
        <f aca="false">IF(H11="","",G11-H11)</f>
        <v>-39</v>
      </c>
      <c r="J11" s="55" t="n">
        <f aca="false">IF(OR(D11="",D11+G11=0),"",D11/(D11+G11))</f>
        <v>0.525951557093426</v>
      </c>
      <c r="K11" s="55" t="n">
        <f aca="false">IF(E11="","",E11/(E11+H11))</f>
        <v>0.424632352941176</v>
      </c>
      <c r="L11" s="66" t="n">
        <f aca="false">IF(OR(K11="",J11=""),"",(J11-K11)*100)</f>
        <v>10.1319204152249</v>
      </c>
      <c r="M11" s="36" t="n">
        <v>6.15823633395305</v>
      </c>
      <c r="N11" s="36" t="n">
        <v>0.962526645474447</v>
      </c>
      <c r="O11" s="36" t="n">
        <f aca="false">SQRT(M11^2+N11^2)</f>
        <v>6.23300347248963</v>
      </c>
      <c r="P11" s="55" t="n">
        <f aca="false">IF(J11="","",MAX(0,J11-1.96*O11/100))</f>
        <v>0.403784689032629</v>
      </c>
      <c r="Q11" s="55" t="n">
        <f aca="false">IF(J11="","",MIN(1,J11+1.96*O11/100))</f>
        <v>0.648118425154222</v>
      </c>
      <c r="R11" s="32" t="str">
        <f aca="false">IF(L11="","",IF(ABS(L11)&lt;=O11,"Yes","No"))</f>
        <v>No</v>
      </c>
      <c r="S11" s="32" t="str">
        <f aca="false">IF(L11="","",IF(ABS(L11)&lt;=1.96*O11,"Yes","No"))</f>
        <v>Yes</v>
      </c>
      <c r="T11" s="54" t="n">
        <f aca="false">IF(D11="","",ROUND(SQRT(((D11+G11)*O11/100)^2+(J11*(D11+G11)*0.15591)^2),0))</f>
        <v>60</v>
      </c>
      <c r="U11" s="32" t="s">
        <v>747</v>
      </c>
    </row>
    <row r="12" customFormat="false" ht="15" hidden="false" customHeight="false" outlineLevel="0" collapsed="false">
      <c r="A12" s="32" t="s">
        <v>127</v>
      </c>
      <c r="B12" s="32" t="s">
        <v>143</v>
      </c>
      <c r="C12" s="32" t="s">
        <v>145</v>
      </c>
      <c r="D12" s="54" t="n">
        <v>186</v>
      </c>
      <c r="E12" s="54" t="n">
        <v>147</v>
      </c>
      <c r="F12" s="65" t="n">
        <f aca="false">IF(E12="","",D12-E12)</f>
        <v>39</v>
      </c>
      <c r="G12" s="54" t="n">
        <v>224</v>
      </c>
      <c r="H12" s="54" t="n">
        <v>243</v>
      </c>
      <c r="I12" s="65" t="n">
        <f aca="false">IF(H12="","",G12-H12)</f>
        <v>-19</v>
      </c>
      <c r="J12" s="55" t="n">
        <f aca="false">IF(OR(D12="",D12+G12=0),"",D12/(D12+G12))</f>
        <v>0.453658536585366</v>
      </c>
      <c r="K12" s="55" t="n">
        <f aca="false">IF(E12="","",E12/(E12+H12))</f>
        <v>0.376923076923077</v>
      </c>
      <c r="L12" s="66" t="n">
        <f aca="false">IF(OR(K12="",J12=""),"",(J12-K12)*100)</f>
        <v>7.6735459662289</v>
      </c>
      <c r="M12" s="36" t="n">
        <v>6.15823633395305</v>
      </c>
      <c r="N12" s="36" t="n">
        <v>0.962526645474447</v>
      </c>
      <c r="O12" s="36" t="n">
        <f aca="false">SQRT(M12^2+N12^2)</f>
        <v>6.23300347248963</v>
      </c>
      <c r="P12" s="55" t="n">
        <f aca="false">IF(J12="","",MAX(0,J12-1.96*O12/100))</f>
        <v>0.331491668524569</v>
      </c>
      <c r="Q12" s="55" t="n">
        <f aca="false">IF(J12="","",MIN(1,J12+1.96*O12/100))</f>
        <v>0.575825404646163</v>
      </c>
      <c r="R12" s="32" t="str">
        <f aca="false">IF(L12="","",IF(ABS(L12)&lt;=O12,"Yes","No"))</f>
        <v>No</v>
      </c>
      <c r="S12" s="32" t="str">
        <f aca="false">IF(L12="","",IF(ABS(L12)&lt;=1.96*O12,"Yes","No"))</f>
        <v>Yes</v>
      </c>
      <c r="T12" s="54" t="n">
        <f aca="false">IF(D12="","",ROUND(SQRT(((D12+G12)*O12/100)^2+(J12*(D12+G12)*0.15591)^2),0))</f>
        <v>39</v>
      </c>
      <c r="U12" s="32" t="s">
        <v>747</v>
      </c>
    </row>
    <row r="13" customFormat="false" ht="15" hidden="false" customHeight="false" outlineLevel="0" collapsed="false">
      <c r="A13" s="32" t="s">
        <v>127</v>
      </c>
      <c r="B13" s="32" t="s">
        <v>143</v>
      </c>
      <c r="C13" s="32" t="s">
        <v>146</v>
      </c>
      <c r="D13" s="54" t="n">
        <v>338</v>
      </c>
      <c r="E13" s="54" t="n">
        <v>276</v>
      </c>
      <c r="F13" s="65" t="n">
        <f aca="false">IF(E13="","",D13-E13)</f>
        <v>62</v>
      </c>
      <c r="G13" s="54" t="n">
        <v>414</v>
      </c>
      <c r="H13" s="54" t="n">
        <v>451</v>
      </c>
      <c r="I13" s="65" t="n">
        <f aca="false">IF(H13="","",G13-H13)</f>
        <v>-37</v>
      </c>
      <c r="J13" s="55" t="n">
        <f aca="false">IF(OR(D13="",D13+G13=0),"",D13/(D13+G13))</f>
        <v>0.449468085106383</v>
      </c>
      <c r="K13" s="55" t="n">
        <f aca="false">IF(E13="","",E13/(E13+H13))</f>
        <v>0.379642365887208</v>
      </c>
      <c r="L13" s="66" t="n">
        <f aca="false">IF(OR(K13="",J13=""),"",(J13-K13)*100)</f>
        <v>6.98257192191753</v>
      </c>
      <c r="M13" s="36" t="n">
        <v>3.92691870483697</v>
      </c>
      <c r="N13" s="36" t="n">
        <v>0.962526645474447</v>
      </c>
      <c r="O13" s="36" t="n">
        <f aca="false">SQRT(M13^2+N13^2)</f>
        <v>4.04316065197103</v>
      </c>
      <c r="P13" s="55" t="n">
        <f aca="false">IF(J13="","",MAX(0,J13-1.96*O13/100))</f>
        <v>0.370222136327751</v>
      </c>
      <c r="Q13" s="55" t="n">
        <f aca="false">IF(J13="","",MIN(1,J13+1.96*O13/100))</f>
        <v>0.528714033885015</v>
      </c>
      <c r="R13" s="32" t="str">
        <f aca="false">IF(L13="","",IF(ABS(L13)&lt;=O13,"Yes","No"))</f>
        <v>No</v>
      </c>
      <c r="S13" s="32" t="str">
        <f aca="false">IF(L13="","",IF(ABS(L13)&lt;=1.96*O13,"Yes","No"))</f>
        <v>Yes</v>
      </c>
      <c r="T13" s="54" t="n">
        <f aca="false">IF(D13="","",ROUND(SQRT(((D13+G13)*O13/100)^2+(J13*(D13+G13)*0.09175)^2),0))</f>
        <v>43</v>
      </c>
      <c r="U13" s="32" t="s">
        <v>747</v>
      </c>
    </row>
    <row r="14" customFormat="false" ht="15" hidden="false" customHeight="false" outlineLevel="0" collapsed="false">
      <c r="A14" s="32" t="s">
        <v>127</v>
      </c>
      <c r="B14" s="32" t="s">
        <v>143</v>
      </c>
      <c r="C14" s="32" t="s">
        <v>147</v>
      </c>
      <c r="D14" s="54" t="n">
        <v>189</v>
      </c>
      <c r="E14" s="54" t="n">
        <v>158</v>
      </c>
      <c r="F14" s="65" t="n">
        <f aca="false">IF(E14="","",D14-E14)</f>
        <v>31</v>
      </c>
      <c r="G14" s="54" t="n">
        <v>139</v>
      </c>
      <c r="H14" s="54" t="n">
        <v>142</v>
      </c>
      <c r="I14" s="65" t="n">
        <f aca="false">IF(H14="","",G14-H14)</f>
        <v>-3</v>
      </c>
      <c r="J14" s="55" t="n">
        <f aca="false">IF(OR(D14="",D14+G14=0),"",D14/(D14+G14))</f>
        <v>0.576219512195122</v>
      </c>
      <c r="K14" s="55" t="n">
        <f aca="false">IF(E14="","",E14/(E14+H14))</f>
        <v>0.526666666666667</v>
      </c>
      <c r="L14" s="66" t="n">
        <f aca="false">IF(OR(K14="",J14=""),"",(J14-K14)*100)</f>
        <v>4.95528455284553</v>
      </c>
      <c r="M14" s="36" t="n">
        <v>6.15823633395305</v>
      </c>
      <c r="N14" s="36" t="n">
        <v>0.962526645474447</v>
      </c>
      <c r="O14" s="36" t="n">
        <f aca="false">SQRT(M14^2+N14^2)</f>
        <v>6.23300347248963</v>
      </c>
      <c r="P14" s="55" t="n">
        <f aca="false">IF(J14="","",MAX(0,J14-1.96*O14/100))</f>
        <v>0.454052644134325</v>
      </c>
      <c r="Q14" s="55" t="n">
        <f aca="false">IF(J14="","",MIN(1,J14+1.96*O14/100))</f>
        <v>0.698386380255919</v>
      </c>
      <c r="R14" s="32" t="str">
        <f aca="false">IF(L14="","",IF(ABS(L14)&lt;=O14,"Yes","No"))</f>
        <v>Yes</v>
      </c>
      <c r="S14" s="32" t="str">
        <f aca="false">IF(L14="","",IF(ABS(L14)&lt;=1.96*O14,"Yes","No"))</f>
        <v>Yes</v>
      </c>
      <c r="T14" s="54" t="n">
        <f aca="false">IF(D14="","",ROUND(SQRT(((D14+G14)*O14/100)^2+(J14*(D14+G14)*0.15591)^2),0))</f>
        <v>36</v>
      </c>
      <c r="U14" s="32" t="s">
        <v>747</v>
      </c>
    </row>
    <row r="15" customFormat="false" ht="15" hidden="false" customHeight="false" outlineLevel="0" collapsed="false">
      <c r="A15" s="32" t="s">
        <v>127</v>
      </c>
      <c r="B15" s="32" t="s">
        <v>143</v>
      </c>
      <c r="C15" s="32" t="s">
        <v>148</v>
      </c>
      <c r="D15" s="54" t="n">
        <v>297</v>
      </c>
      <c r="E15" s="54" t="n">
        <v>248</v>
      </c>
      <c r="F15" s="65" t="n">
        <f aca="false">IF(E15="","",D15-E15)</f>
        <v>49</v>
      </c>
      <c r="G15" s="54" t="n">
        <v>356</v>
      </c>
      <c r="H15" s="54" t="n">
        <v>368</v>
      </c>
      <c r="I15" s="65" t="n">
        <f aca="false">IF(H15="","",G15-H15)</f>
        <v>-12</v>
      </c>
      <c r="J15" s="55" t="n">
        <f aca="false">IF(OR(D15="",D15+G15=0),"",D15/(D15+G15))</f>
        <v>0.454823889739663</v>
      </c>
      <c r="K15" s="55" t="n">
        <f aca="false">IF(E15="","",E15/(E15+H15))</f>
        <v>0.402597402597403</v>
      </c>
      <c r="L15" s="66" t="n">
        <f aca="false">IF(OR(K15="",J15=""),"",(J15-K15)*100)</f>
        <v>5.22264871422605</v>
      </c>
      <c r="M15" s="36" t="n">
        <v>6.15823633395305</v>
      </c>
      <c r="N15" s="36" t="n">
        <v>0.962526645474447</v>
      </c>
      <c r="O15" s="36" t="n">
        <f aca="false">SQRT(M15^2+N15^2)</f>
        <v>6.23300347248963</v>
      </c>
      <c r="P15" s="55" t="n">
        <f aca="false">IF(J15="","",MAX(0,J15-1.96*O15/100))</f>
        <v>0.332657021678866</v>
      </c>
      <c r="Q15" s="55" t="n">
        <f aca="false">IF(J15="","",MIN(1,J15+1.96*O15/100))</f>
        <v>0.57699075780046</v>
      </c>
      <c r="R15" s="32" t="str">
        <f aca="false">IF(L15="","",IF(ABS(L15)&lt;=O15,"Yes","No"))</f>
        <v>Yes</v>
      </c>
      <c r="S15" s="32" t="str">
        <f aca="false">IF(L15="","",IF(ABS(L15)&lt;=1.96*O15,"Yes","No"))</f>
        <v>Yes</v>
      </c>
      <c r="T15" s="54" t="n">
        <f aca="false">IF(D15="","",ROUND(SQRT(((D15+G15)*O15/100)^2+(J15*(D15+G15)*0.15591)^2),0))</f>
        <v>62</v>
      </c>
      <c r="U15" s="32" t="s">
        <v>747</v>
      </c>
    </row>
    <row r="16" customFormat="false" ht="15" hidden="false" customHeight="false" outlineLevel="0" collapsed="false">
      <c r="A16" s="32" t="s">
        <v>127</v>
      </c>
      <c r="B16" s="32" t="s">
        <v>149</v>
      </c>
      <c r="C16" s="32" t="s">
        <v>150</v>
      </c>
      <c r="D16" s="54" t="n">
        <v>116</v>
      </c>
      <c r="E16" s="54" t="n">
        <v>98</v>
      </c>
      <c r="F16" s="65" t="n">
        <f aca="false">IF(E16="","",D16-E16)</f>
        <v>18</v>
      </c>
      <c r="G16" s="54" t="n">
        <v>186</v>
      </c>
      <c r="H16" s="54" t="n">
        <v>208</v>
      </c>
      <c r="I16" s="65" t="n">
        <f aca="false">IF(H16="","",G16-H16)</f>
        <v>-22</v>
      </c>
      <c r="J16" s="55" t="n">
        <f aca="false">IF(OR(D16="",D16+G16=0),"",D16/(D16+G16))</f>
        <v>0.384105960264901</v>
      </c>
      <c r="K16" s="55" t="n">
        <f aca="false">IF(E16="","",E16/(E16+H16))</f>
        <v>0.320261437908497</v>
      </c>
      <c r="L16" s="66" t="n">
        <f aca="false">IF(OR(K16="",J16=""),"",(J16-K16)*100)</f>
        <v>6.3844522356404</v>
      </c>
      <c r="M16" s="36" t="n">
        <v>6.15823633395305</v>
      </c>
      <c r="N16" s="36" t="n">
        <v>0.962526645474447</v>
      </c>
      <c r="O16" s="36" t="n">
        <f aca="false">SQRT(M16^2+N16^2)</f>
        <v>6.23300347248963</v>
      </c>
      <c r="P16" s="55" t="n">
        <f aca="false">IF(J16="","",MAX(0,J16-1.96*O16/100))</f>
        <v>0.261939092204104</v>
      </c>
      <c r="Q16" s="55" t="n">
        <f aca="false">IF(J16="","",MIN(1,J16+1.96*O16/100))</f>
        <v>0.506272828325697</v>
      </c>
      <c r="R16" s="32" t="str">
        <f aca="false">IF(L16="","",IF(ABS(L16)&lt;=O16,"Yes","No"))</f>
        <v>No</v>
      </c>
      <c r="S16" s="32" t="str">
        <f aca="false">IF(L16="","",IF(ABS(L16)&lt;=1.96*O16,"Yes","No"))</f>
        <v>Yes</v>
      </c>
      <c r="T16" s="54" t="n">
        <f aca="false">IF(D16="","",ROUND(SQRT(((D16+G16)*O16/100)^2+(J16*(D16+G16)*0.15591)^2),0))</f>
        <v>26</v>
      </c>
      <c r="U16" s="32" t="s">
        <v>747</v>
      </c>
    </row>
    <row r="17" customFormat="false" ht="15" hidden="false" customHeight="false" outlineLevel="0" collapsed="false">
      <c r="A17" s="32" t="s">
        <v>127</v>
      </c>
      <c r="B17" s="32" t="s">
        <v>149</v>
      </c>
      <c r="C17" s="32" t="s">
        <v>151</v>
      </c>
      <c r="D17" s="54" t="n">
        <v>259</v>
      </c>
      <c r="E17" s="54" t="n">
        <v>237</v>
      </c>
      <c r="F17" s="65" t="n">
        <f aca="false">IF(E17="","",D17-E17)</f>
        <v>22</v>
      </c>
      <c r="G17" s="54" t="n">
        <v>531</v>
      </c>
      <c r="H17" s="54" t="n">
        <v>558</v>
      </c>
      <c r="I17" s="65" t="n">
        <f aca="false">IF(H17="","",G17-H17)</f>
        <v>-27</v>
      </c>
      <c r="J17" s="55" t="n">
        <f aca="false">IF(OR(D17="",D17+G17=0),"",D17/(D17+G17))</f>
        <v>0.327848101265823</v>
      </c>
      <c r="K17" s="55" t="n">
        <f aca="false">IF(E17="","",E17/(E17+H17))</f>
        <v>0.29811320754717</v>
      </c>
      <c r="L17" s="66" t="n">
        <f aca="false">IF(OR(K17="",J17=""),"",(J17-K17)*100)</f>
        <v>2.9734893718653</v>
      </c>
      <c r="M17" s="36" t="n">
        <v>3.92691870483697</v>
      </c>
      <c r="N17" s="36" t="n">
        <v>0.962526645474447</v>
      </c>
      <c r="O17" s="36" t="n">
        <f aca="false">SQRT(M17^2+N17^2)</f>
        <v>4.04316065197103</v>
      </c>
      <c r="P17" s="55" t="n">
        <f aca="false">IF(J17="","",MAX(0,J17-1.96*O17/100))</f>
        <v>0.248602152487191</v>
      </c>
      <c r="Q17" s="55" t="n">
        <f aca="false">IF(J17="","",MIN(1,J17+1.96*O17/100))</f>
        <v>0.407094050044455</v>
      </c>
      <c r="R17" s="32" t="str">
        <f aca="false">IF(L17="","",IF(ABS(L17)&lt;=O17,"Yes","No"))</f>
        <v>Yes</v>
      </c>
      <c r="S17" s="32" t="str">
        <f aca="false">IF(L17="","",IF(ABS(L17)&lt;=1.96*O17,"Yes","No"))</f>
        <v>Yes</v>
      </c>
      <c r="T17" s="54" t="n">
        <f aca="false">IF(D17="","",ROUND(SQRT(((D17+G17)*O17/100)^2+(J17*(D17+G17)*0.09175)^2),0))</f>
        <v>40</v>
      </c>
      <c r="U17" s="32" t="s">
        <v>747</v>
      </c>
    </row>
    <row r="18" customFormat="false" ht="15" hidden="false" customHeight="false" outlineLevel="0" collapsed="false">
      <c r="A18" s="32" t="s">
        <v>127</v>
      </c>
      <c r="B18" s="32" t="s">
        <v>152</v>
      </c>
      <c r="C18" s="32" t="s">
        <v>153</v>
      </c>
      <c r="D18" s="54" t="n">
        <v>325</v>
      </c>
      <c r="E18" s="54" t="n">
        <v>286</v>
      </c>
      <c r="F18" s="65" t="n">
        <f aca="false">IF(E18="","",D18-E18)</f>
        <v>39</v>
      </c>
      <c r="G18" s="54" t="n">
        <v>339</v>
      </c>
      <c r="H18" s="54" t="n">
        <v>390</v>
      </c>
      <c r="I18" s="65" t="n">
        <f aca="false">IF(H18="","",G18-H18)</f>
        <v>-51</v>
      </c>
      <c r="J18" s="55" t="n">
        <f aca="false">IF(OR(D18="",D18+G18=0),"",D18/(D18+G18))</f>
        <v>0.489457831325301</v>
      </c>
      <c r="K18" s="55" t="n">
        <f aca="false">IF(E18="","",E18/(E18+H18))</f>
        <v>0.423076923076923</v>
      </c>
      <c r="L18" s="66" t="n">
        <f aca="false">IF(OR(K18="",J18=""),"",(J18-K18)*100)</f>
        <v>6.63809082483781</v>
      </c>
      <c r="M18" s="36" t="n">
        <v>6.15823633395305</v>
      </c>
      <c r="N18" s="36" t="n">
        <v>0.962526645474447</v>
      </c>
      <c r="O18" s="36" t="n">
        <f aca="false">SQRT(M18^2+N18^2)</f>
        <v>6.23300347248963</v>
      </c>
      <c r="P18" s="55" t="n">
        <f aca="false">IF(J18="","",MAX(0,J18-1.96*O18/100))</f>
        <v>0.367290963264504</v>
      </c>
      <c r="Q18" s="55" t="n">
        <f aca="false">IF(J18="","",MIN(1,J18+1.96*O18/100))</f>
        <v>0.611624699386098</v>
      </c>
      <c r="R18" s="32" t="str">
        <f aca="false">IF(L18="","",IF(ABS(L18)&lt;=O18,"Yes","No"))</f>
        <v>No</v>
      </c>
      <c r="S18" s="32" t="str">
        <f aca="false">IF(L18="","",IF(ABS(L18)&lt;=1.96*O18,"Yes","No"))</f>
        <v>Yes</v>
      </c>
      <c r="T18" s="54" t="n">
        <f aca="false">IF(D18="","",ROUND(SQRT(((D18+G18)*O18/100)^2+(J18*(D18+G18)*0.15591)^2),0))</f>
        <v>65</v>
      </c>
      <c r="U18" s="32" t="s">
        <v>747</v>
      </c>
    </row>
    <row r="19" customFormat="false" ht="15" hidden="false" customHeight="false" outlineLevel="0" collapsed="false">
      <c r="A19" s="32" t="s">
        <v>127</v>
      </c>
      <c r="B19" s="32" t="s">
        <v>152</v>
      </c>
      <c r="C19" s="32" t="s">
        <v>154</v>
      </c>
      <c r="D19" s="54" t="n">
        <v>184</v>
      </c>
      <c r="E19" s="54" t="n">
        <v>171</v>
      </c>
      <c r="F19" s="65" t="n">
        <f aca="false">IF(E19="","",D19-E19)</f>
        <v>13</v>
      </c>
      <c r="G19" s="54" t="n">
        <v>221</v>
      </c>
      <c r="H19" s="54" t="n">
        <v>245</v>
      </c>
      <c r="I19" s="65" t="n">
        <f aca="false">IF(H19="","",G19-H19)</f>
        <v>-24</v>
      </c>
      <c r="J19" s="55" t="n">
        <f aca="false">IF(OR(D19="",D19+G19=0),"",D19/(D19+G19))</f>
        <v>0.454320987654321</v>
      </c>
      <c r="K19" s="55" t="n">
        <f aca="false">IF(E19="","",E19/(E19+H19))</f>
        <v>0.411057692307692</v>
      </c>
      <c r="L19" s="66" t="n">
        <f aca="false">IF(OR(K19="",J19=""),"",(J19-K19)*100)</f>
        <v>4.32632953466287</v>
      </c>
      <c r="M19" s="36" t="n">
        <v>6.15823633395305</v>
      </c>
      <c r="N19" s="36" t="n">
        <v>0.962526645474447</v>
      </c>
      <c r="O19" s="36" t="n">
        <f aca="false">SQRT(M19^2+N19^2)</f>
        <v>6.23300347248963</v>
      </c>
      <c r="P19" s="55" t="n">
        <f aca="false">IF(J19="","",MAX(0,J19-1.96*O19/100))</f>
        <v>0.332154119593524</v>
      </c>
      <c r="Q19" s="55" t="n">
        <f aca="false">IF(J19="","",MIN(1,J19+1.96*O19/100))</f>
        <v>0.576487855715118</v>
      </c>
      <c r="R19" s="32" t="str">
        <f aca="false">IF(L19="","",IF(ABS(L19)&lt;=O19,"Yes","No"))</f>
        <v>Yes</v>
      </c>
      <c r="S19" s="32" t="str">
        <f aca="false">IF(L19="","",IF(ABS(L19)&lt;=1.96*O19,"Yes","No"))</f>
        <v>Yes</v>
      </c>
      <c r="T19" s="54" t="n">
        <f aca="false">IF(D19="","",ROUND(SQRT(((D19+G19)*O19/100)^2+(J19*(D19+G19)*0.15591)^2),0))</f>
        <v>38</v>
      </c>
      <c r="U19" s="32" t="s">
        <v>747</v>
      </c>
    </row>
    <row r="20" customFormat="false" ht="15" hidden="false" customHeight="false" outlineLevel="0" collapsed="false">
      <c r="A20" s="32" t="s">
        <v>127</v>
      </c>
      <c r="B20" s="32" t="s">
        <v>152</v>
      </c>
      <c r="C20" s="32" t="s">
        <v>155</v>
      </c>
      <c r="D20" s="54" t="n">
        <v>212</v>
      </c>
      <c r="E20" s="54" t="n">
        <v>157</v>
      </c>
      <c r="F20" s="65" t="n">
        <f aca="false">IF(E20="","",D20-E20)</f>
        <v>55</v>
      </c>
      <c r="G20" s="54" t="n">
        <v>214</v>
      </c>
      <c r="H20" s="54" t="n">
        <v>211</v>
      </c>
      <c r="I20" s="65" t="n">
        <f aca="false">IF(H20="","",G20-H20)</f>
        <v>3</v>
      </c>
      <c r="J20" s="55" t="n">
        <f aca="false">IF(OR(D20="",D20+G20=0),"",D20/(D20+G20))</f>
        <v>0.497652582159624</v>
      </c>
      <c r="K20" s="55" t="n">
        <f aca="false">IF(E20="","",E20/(E20+H20))</f>
        <v>0.426630434782609</v>
      </c>
      <c r="L20" s="66" t="n">
        <f aca="false">IF(OR(K20="",J20=""),"",(J20-K20)*100)</f>
        <v>7.10221473770157</v>
      </c>
      <c r="M20" s="36" t="n">
        <v>6.15823633395305</v>
      </c>
      <c r="N20" s="36" t="n">
        <v>0.962526645474447</v>
      </c>
      <c r="O20" s="36" t="n">
        <f aca="false">SQRT(M20^2+N20^2)</f>
        <v>6.23300347248963</v>
      </c>
      <c r="P20" s="55" t="n">
        <f aca="false">IF(J20="","",MAX(0,J20-1.96*O20/100))</f>
        <v>0.375485714098828</v>
      </c>
      <c r="Q20" s="55" t="n">
        <f aca="false">IF(J20="","",MIN(1,J20+1.96*O20/100))</f>
        <v>0.619819450220421</v>
      </c>
      <c r="R20" s="32" t="str">
        <f aca="false">IF(L20="","",IF(ABS(L20)&lt;=O20,"Yes","No"))</f>
        <v>No</v>
      </c>
      <c r="S20" s="32" t="str">
        <f aca="false">IF(L20="","",IF(ABS(L20)&lt;=1.96*O20,"Yes","No"))</f>
        <v>Yes</v>
      </c>
      <c r="T20" s="54" t="n">
        <f aca="false">IF(D20="","",ROUND(SQRT(((D20+G20)*O20/100)^2+(J20*(D20+G20)*0.15591)^2),0))</f>
        <v>42</v>
      </c>
      <c r="U20" s="32" t="s">
        <v>747</v>
      </c>
    </row>
    <row r="21" customFormat="false" ht="15" hidden="false" customHeight="false" outlineLevel="0" collapsed="false">
      <c r="A21" s="32" t="s">
        <v>127</v>
      </c>
      <c r="B21" s="32" t="s">
        <v>156</v>
      </c>
      <c r="C21" s="32" t="s">
        <v>156</v>
      </c>
      <c r="D21" s="54" t="n">
        <v>46</v>
      </c>
      <c r="E21" s="54" t="n">
        <v>42</v>
      </c>
      <c r="F21" s="65" t="n">
        <f aca="false">IF(E21="","",D21-E21)</f>
        <v>4</v>
      </c>
      <c r="G21" s="54" t="n">
        <v>100</v>
      </c>
      <c r="H21" s="54" t="n">
        <v>99</v>
      </c>
      <c r="I21" s="65" t="n">
        <f aca="false">IF(H21="","",G21-H21)</f>
        <v>1</v>
      </c>
      <c r="J21" s="55" t="n">
        <f aca="false">IF(OR(D21="",D21+G21=0),"",D21/(D21+G21))</f>
        <v>0.315068493150685</v>
      </c>
      <c r="K21" s="55" t="n">
        <f aca="false">IF(E21="","",E21/(E21+H21))</f>
        <v>0.297872340425532</v>
      </c>
      <c r="L21" s="66" t="n">
        <f aca="false">IF(OR(K21="",J21=""),"",(J21-K21)*100)</f>
        <v>1.7196152725153</v>
      </c>
      <c r="M21" s="36" t="n">
        <v>6.15823633395305</v>
      </c>
      <c r="N21" s="36" t="n">
        <v>0.962526645474447</v>
      </c>
      <c r="O21" s="36" t="n">
        <f aca="false">SQRT(M21^2+N21^2)</f>
        <v>6.23300347248963</v>
      </c>
      <c r="P21" s="55" t="n">
        <f aca="false">IF(J21="","",MAX(0,J21-1.96*O21/100))</f>
        <v>0.192901625089888</v>
      </c>
      <c r="Q21" s="55" t="n">
        <f aca="false">IF(J21="","",MIN(1,J21+1.96*O21/100))</f>
        <v>0.437235361211482</v>
      </c>
      <c r="R21" s="32" t="str">
        <f aca="false">IF(L21="","",IF(ABS(L21)&lt;=O21,"Yes","No"))</f>
        <v>Yes</v>
      </c>
      <c r="S21" s="32" t="str">
        <f aca="false">IF(L21="","",IF(ABS(L21)&lt;=1.96*O21,"Yes","No"))</f>
        <v>Yes</v>
      </c>
      <c r="T21" s="54" t="n">
        <f aca="false">IF(D21="","",ROUND(SQRT(((D21+G21)*O21/100)^2+(J21*(D21+G21)*0.15591)^2),0))</f>
        <v>12</v>
      </c>
      <c r="U21" s="32" t="s">
        <v>747</v>
      </c>
    </row>
    <row r="22" customFormat="false" ht="15" hidden="false" customHeight="false" outlineLevel="0" collapsed="false">
      <c r="A22" s="32" t="s">
        <v>127</v>
      </c>
      <c r="B22" s="32" t="s">
        <v>157</v>
      </c>
      <c r="C22" s="32" t="s">
        <v>157</v>
      </c>
      <c r="D22" s="54" t="n">
        <v>67</v>
      </c>
      <c r="E22" s="54" t="n">
        <v>51</v>
      </c>
      <c r="F22" s="65" t="n">
        <f aca="false">IF(E22="","",D22-E22)</f>
        <v>16</v>
      </c>
      <c r="G22" s="54" t="n">
        <v>215</v>
      </c>
      <c r="H22" s="54" t="n">
        <v>223</v>
      </c>
      <c r="I22" s="65" t="n">
        <f aca="false">IF(H22="","",G22-H22)</f>
        <v>-8</v>
      </c>
      <c r="J22" s="55" t="n">
        <f aca="false">IF(OR(D22="",D22+G22=0),"",D22/(D22+G22))</f>
        <v>0.23758865248227</v>
      </c>
      <c r="K22" s="55" t="n">
        <f aca="false">IF(E22="","",E22/(E22+H22))</f>
        <v>0.186131386861314</v>
      </c>
      <c r="L22" s="66" t="n">
        <f aca="false">IF(OR(K22="",J22=""),"",(J22-K22)*100)</f>
        <v>5.14572656209557</v>
      </c>
      <c r="M22" s="36" t="n">
        <v>6.15823633395305</v>
      </c>
      <c r="N22" s="36" t="n">
        <v>0.962526645474447</v>
      </c>
      <c r="O22" s="36" t="n">
        <f aca="false">SQRT(M22^2+N22^2)</f>
        <v>6.23300347248963</v>
      </c>
      <c r="P22" s="55" t="n">
        <f aca="false">IF(J22="","",MAX(0,J22-1.96*O22/100))</f>
        <v>0.115421784421473</v>
      </c>
      <c r="Q22" s="55" t="n">
        <f aca="false">IF(J22="","",MIN(1,J22+1.96*O22/100))</f>
        <v>0.359755520543066</v>
      </c>
      <c r="R22" s="32" t="str">
        <f aca="false">IF(L22="","",IF(ABS(L22)&lt;=O22,"Yes","No"))</f>
        <v>Yes</v>
      </c>
      <c r="S22" s="32" t="str">
        <f aca="false">IF(L22="","",IF(ABS(L22)&lt;=1.96*O22,"Yes","No"))</f>
        <v>Yes</v>
      </c>
      <c r="T22" s="54" t="n">
        <f aca="false">IF(D22="","",ROUND(SQRT(((D22+G22)*O22/100)^2+(J22*(D22+G22)*0.15591)^2),0))</f>
        <v>20</v>
      </c>
      <c r="U22" s="32" t="s">
        <v>747</v>
      </c>
    </row>
    <row r="23" customFormat="false" ht="15" hidden="false" customHeight="false" outlineLevel="0" collapsed="false">
      <c r="A23" s="32" t="s">
        <v>127</v>
      </c>
      <c r="B23" s="32" t="s">
        <v>158</v>
      </c>
      <c r="C23" s="32" t="s">
        <v>159</v>
      </c>
      <c r="D23" s="54" t="n">
        <v>358</v>
      </c>
      <c r="E23" s="54" t="n">
        <v>294</v>
      </c>
      <c r="F23" s="65" t="n">
        <f aca="false">IF(E23="","",D23-E23)</f>
        <v>64</v>
      </c>
      <c r="G23" s="54" t="n">
        <v>472</v>
      </c>
      <c r="H23" s="54" t="n">
        <v>502</v>
      </c>
      <c r="I23" s="65" t="n">
        <f aca="false">IF(H23="","",G23-H23)</f>
        <v>-30</v>
      </c>
      <c r="J23" s="55" t="n">
        <f aca="false">IF(OR(D23="",D23+G23=0),"",D23/(D23+G23))</f>
        <v>0.431325301204819</v>
      </c>
      <c r="K23" s="55" t="n">
        <f aca="false">IF(E23="","",E23/(E23+H23))</f>
        <v>0.369346733668342</v>
      </c>
      <c r="L23" s="66" t="n">
        <f aca="false">IF(OR(K23="",J23=""),"",(J23-K23)*100)</f>
        <v>6.19785675364776</v>
      </c>
      <c r="M23" s="36" t="n">
        <v>3.92691870483697</v>
      </c>
      <c r="N23" s="36" t="n">
        <v>0.962526645474447</v>
      </c>
      <c r="O23" s="36" t="n">
        <f aca="false">SQRT(M23^2+N23^2)</f>
        <v>4.04316065197103</v>
      </c>
      <c r="P23" s="55" t="n">
        <f aca="false">IF(J23="","",MAX(0,J23-1.96*O23/100))</f>
        <v>0.352079352426187</v>
      </c>
      <c r="Q23" s="55" t="n">
        <f aca="false">IF(J23="","",MIN(1,J23+1.96*O23/100))</f>
        <v>0.510571249983451</v>
      </c>
      <c r="R23" s="32" t="str">
        <f aca="false">IF(L23="","",IF(ABS(L23)&lt;=O23,"Yes","No"))</f>
        <v>No</v>
      </c>
      <c r="S23" s="32" t="str">
        <f aca="false">IF(L23="","",IF(ABS(L23)&lt;=1.96*O23,"Yes","No"))</f>
        <v>Yes</v>
      </c>
      <c r="T23" s="54" t="n">
        <f aca="false">IF(D23="","",ROUND(SQRT(((D23+G23)*O23/100)^2+(J23*(D23+G23)*0.09175)^2),0))</f>
        <v>47</v>
      </c>
      <c r="U23" s="32" t="s">
        <v>747</v>
      </c>
    </row>
    <row r="24" customFormat="false" ht="15" hidden="false" customHeight="false" outlineLevel="0" collapsed="false">
      <c r="A24" s="32" t="s">
        <v>127</v>
      </c>
      <c r="B24" s="32" t="s">
        <v>158</v>
      </c>
      <c r="C24" s="32" t="s">
        <v>160</v>
      </c>
      <c r="D24" s="54" t="n">
        <v>317</v>
      </c>
      <c r="E24" s="54" t="n">
        <v>275</v>
      </c>
      <c r="F24" s="65" t="n">
        <f aca="false">IF(E24="","",D24-E24)</f>
        <v>42</v>
      </c>
      <c r="G24" s="54" t="n">
        <v>420</v>
      </c>
      <c r="H24" s="54" t="n">
        <v>430</v>
      </c>
      <c r="I24" s="65" t="n">
        <f aca="false">IF(H24="","",G24-H24)</f>
        <v>-10</v>
      </c>
      <c r="J24" s="55" t="n">
        <f aca="false">IF(OR(D24="",D24+G24=0),"",D24/(D24+G24))</f>
        <v>0.430122116689281</v>
      </c>
      <c r="K24" s="55" t="n">
        <f aca="false">IF(E24="","",E24/(E24+H24))</f>
        <v>0.390070921985816</v>
      </c>
      <c r="L24" s="66" t="n">
        <f aca="false">IF(OR(K24="",J24=""),"",(J24-K24)*100)</f>
        <v>4.00511947034652</v>
      </c>
      <c r="M24" s="36" t="n">
        <v>6.15823633395305</v>
      </c>
      <c r="N24" s="36" t="n">
        <v>0.962526645474447</v>
      </c>
      <c r="O24" s="36" t="n">
        <f aca="false">SQRT(M24^2+N24^2)</f>
        <v>6.23300347248963</v>
      </c>
      <c r="P24" s="55" t="n">
        <f aca="false">IF(J24="","",MAX(0,J24-1.96*O24/100))</f>
        <v>0.307955248628484</v>
      </c>
      <c r="Q24" s="55" t="n">
        <f aca="false">IF(J24="","",MIN(1,J24+1.96*O24/100))</f>
        <v>0.552288984750078</v>
      </c>
      <c r="R24" s="32" t="str">
        <f aca="false">IF(L24="","",IF(ABS(L24)&lt;=O24,"Yes","No"))</f>
        <v>Yes</v>
      </c>
      <c r="S24" s="32" t="str">
        <f aca="false">IF(L24="","",IF(ABS(L24)&lt;=1.96*O24,"Yes","No"))</f>
        <v>Yes</v>
      </c>
      <c r="T24" s="54" t="n">
        <f aca="false">IF(D24="","",ROUND(SQRT(((D24+G24)*O24/100)^2+(J24*(D24+G24)*0.15591)^2),0))</f>
        <v>67</v>
      </c>
      <c r="U24" s="32" t="s">
        <v>747</v>
      </c>
    </row>
    <row r="25" customFormat="false" ht="15" hidden="false" customHeight="false" outlineLevel="0" collapsed="false">
      <c r="A25" s="32" t="s">
        <v>127</v>
      </c>
      <c r="B25" s="32" t="s">
        <v>158</v>
      </c>
      <c r="C25" s="32" t="s">
        <v>161</v>
      </c>
      <c r="D25" s="54" t="n">
        <v>375</v>
      </c>
      <c r="E25" s="54" t="n">
        <v>272</v>
      </c>
      <c r="F25" s="65" t="n">
        <f aca="false">IF(E25="","",D25-E25)</f>
        <v>103</v>
      </c>
      <c r="G25" s="54" t="n">
        <v>442</v>
      </c>
      <c r="H25" s="54" t="n">
        <v>478</v>
      </c>
      <c r="I25" s="65" t="n">
        <f aca="false">IF(H25="","",G25-H25)</f>
        <v>-36</v>
      </c>
      <c r="J25" s="55" t="n">
        <f aca="false">IF(OR(D25="",D25+G25=0),"",D25/(D25+G25))</f>
        <v>0.458996328029376</v>
      </c>
      <c r="K25" s="55" t="n">
        <f aca="false">IF(E25="","",E25/(E25+H25))</f>
        <v>0.362666666666667</v>
      </c>
      <c r="L25" s="66" t="n">
        <f aca="false">IF(OR(K25="",J25=""),"",(J25-K25)*100)</f>
        <v>9.63296613627091</v>
      </c>
      <c r="M25" s="36" t="n">
        <v>3.92691870483697</v>
      </c>
      <c r="N25" s="36" t="n">
        <v>0.962526645474447</v>
      </c>
      <c r="O25" s="36" t="n">
        <f aca="false">SQRT(M25^2+N25^2)</f>
        <v>4.04316065197103</v>
      </c>
      <c r="P25" s="55" t="n">
        <f aca="false">IF(J25="","",MAX(0,J25-1.96*O25/100))</f>
        <v>0.379750379250744</v>
      </c>
      <c r="Q25" s="55" t="n">
        <f aca="false">IF(J25="","",MIN(1,J25+1.96*O25/100))</f>
        <v>0.538242276808008</v>
      </c>
      <c r="R25" s="32" t="str">
        <f aca="false">IF(L25="","",IF(ABS(L25)&lt;=O25,"Yes","No"))</f>
        <v>No</v>
      </c>
      <c r="S25" s="32" t="str">
        <f aca="false">IF(L25="","",IF(ABS(L25)&lt;=1.96*O25,"Yes","No"))</f>
        <v>No</v>
      </c>
      <c r="T25" s="54" t="n">
        <f aca="false">IF(D25="","",ROUND(SQRT(((D25+G25)*O25/100)^2+(J25*(D25+G25)*0.09175)^2),0))</f>
        <v>48</v>
      </c>
      <c r="U25" s="32" t="s">
        <v>747</v>
      </c>
    </row>
    <row r="26" customFormat="false" ht="15" hidden="false" customHeight="false" outlineLevel="0" collapsed="false">
      <c r="A26" s="32" t="s">
        <v>127</v>
      </c>
      <c r="B26" s="32" t="s">
        <v>162</v>
      </c>
      <c r="C26" s="32" t="s">
        <v>163</v>
      </c>
      <c r="D26" s="54" t="n">
        <v>355</v>
      </c>
      <c r="E26" s="54" t="n">
        <v>283</v>
      </c>
      <c r="F26" s="65" t="n">
        <f aca="false">IF(E26="","",D26-E26)</f>
        <v>72</v>
      </c>
      <c r="G26" s="54" t="n">
        <v>681</v>
      </c>
      <c r="H26" s="54" t="n">
        <v>714</v>
      </c>
      <c r="I26" s="65" t="n">
        <f aca="false">IF(H26="","",G26-H26)</f>
        <v>-33</v>
      </c>
      <c r="J26" s="55" t="n">
        <f aca="false">IF(OR(D26="",D26+G26=0),"",D26/(D26+G26))</f>
        <v>0.342664092664093</v>
      </c>
      <c r="K26" s="55" t="n">
        <f aca="false">IF(E26="","",E26/(E26+H26))</f>
        <v>0.283851554663992</v>
      </c>
      <c r="L26" s="66" t="n">
        <f aca="false">IF(OR(K26="",J26=""),"",(J26-K26)*100)</f>
        <v>5.88125380001007</v>
      </c>
      <c r="M26" s="36" t="n">
        <v>3.92691870483697</v>
      </c>
      <c r="N26" s="36" t="n">
        <v>0.962526645474447</v>
      </c>
      <c r="O26" s="36" t="n">
        <f aca="false">SQRT(M26^2+N26^2)</f>
        <v>4.04316065197103</v>
      </c>
      <c r="P26" s="55" t="n">
        <f aca="false">IF(J26="","",MAX(0,J26-1.96*O26/100))</f>
        <v>0.263418143885461</v>
      </c>
      <c r="Q26" s="55" t="n">
        <f aca="false">IF(J26="","",MIN(1,J26+1.96*O26/100))</f>
        <v>0.421910041442725</v>
      </c>
      <c r="R26" s="32" t="str">
        <f aca="false">IF(L26="","",IF(ABS(L26)&lt;=O26,"Yes","No"))</f>
        <v>No</v>
      </c>
      <c r="S26" s="32" t="str">
        <f aca="false">IF(L26="","",IF(ABS(L26)&lt;=1.96*O26,"Yes","No"))</f>
        <v>Yes</v>
      </c>
      <c r="T26" s="54" t="n">
        <f aca="false">IF(D26="","",ROUND(SQRT(((D26+G26)*O26/100)^2+(J26*(D26+G26)*0.09175)^2),0))</f>
        <v>53</v>
      </c>
      <c r="U26" s="32" t="s">
        <v>747</v>
      </c>
    </row>
    <row r="27" customFormat="false" ht="15" hidden="false" customHeight="false" outlineLevel="0" collapsed="false">
      <c r="A27" s="32" t="s">
        <v>127</v>
      </c>
      <c r="B27" s="32" t="s">
        <v>162</v>
      </c>
      <c r="C27" s="32" t="s">
        <v>164</v>
      </c>
      <c r="D27" s="54" t="n">
        <v>269</v>
      </c>
      <c r="E27" s="54" t="n">
        <v>206</v>
      </c>
      <c r="F27" s="65" t="n">
        <f aca="false">IF(E27="","",D27-E27)</f>
        <v>63</v>
      </c>
      <c r="G27" s="54" t="n">
        <v>460</v>
      </c>
      <c r="H27" s="54" t="n">
        <v>450</v>
      </c>
      <c r="I27" s="65" t="n">
        <f aca="false">IF(H27="","",G27-H27)</f>
        <v>10</v>
      </c>
      <c r="J27" s="55" t="n">
        <f aca="false">IF(OR(D27="",D27+G27=0),"",D27/(D27+G27))</f>
        <v>0.368998628257888</v>
      </c>
      <c r="K27" s="55" t="n">
        <f aca="false">IF(E27="","",E27/(E27+H27))</f>
        <v>0.314024390243902</v>
      </c>
      <c r="L27" s="66" t="n">
        <f aca="false">IF(OR(K27="",J27=""),"",(J27-K27)*100)</f>
        <v>5.49742380139851</v>
      </c>
      <c r="M27" s="36" t="n">
        <v>6.15823633395305</v>
      </c>
      <c r="N27" s="36" t="n">
        <v>0.962526645474447</v>
      </c>
      <c r="O27" s="36" t="n">
        <f aca="false">SQRT(M27^2+N27^2)</f>
        <v>6.23300347248963</v>
      </c>
      <c r="P27" s="55" t="n">
        <f aca="false">IF(J27="","",MAX(0,J27-1.96*O27/100))</f>
        <v>0.246831760197091</v>
      </c>
      <c r="Q27" s="55" t="n">
        <f aca="false">IF(J27="","",MIN(1,J27+1.96*O27/100))</f>
        <v>0.491165496318684</v>
      </c>
      <c r="R27" s="32" t="str">
        <f aca="false">IF(L27="","",IF(ABS(L27)&lt;=O27,"Yes","No"))</f>
        <v>Yes</v>
      </c>
      <c r="S27" s="32" t="str">
        <f aca="false">IF(L27="","",IF(ABS(L27)&lt;=1.96*O27,"Yes","No"))</f>
        <v>Yes</v>
      </c>
      <c r="T27" s="54" t="n">
        <f aca="false">IF(D27="","",ROUND(SQRT(((D27+G27)*O27/100)^2+(J27*(D27+G27)*0.15591)^2),0))</f>
        <v>62</v>
      </c>
      <c r="U27" s="32" t="s">
        <v>747</v>
      </c>
    </row>
    <row r="28" customFormat="false" ht="15" hidden="false" customHeight="false" outlineLevel="0" collapsed="false">
      <c r="A28" s="32" t="s">
        <v>127</v>
      </c>
      <c r="B28" s="32" t="s">
        <v>165</v>
      </c>
      <c r="C28" s="32" t="s">
        <v>166</v>
      </c>
      <c r="D28" s="54" t="n">
        <v>151</v>
      </c>
      <c r="E28" s="54" t="n">
        <v>108</v>
      </c>
      <c r="F28" s="65" t="n">
        <f aca="false">IF(E28="","",D28-E28)</f>
        <v>43</v>
      </c>
      <c r="G28" s="54" t="n">
        <v>348</v>
      </c>
      <c r="H28" s="54" t="n">
        <v>379</v>
      </c>
      <c r="I28" s="65" t="n">
        <f aca="false">IF(H28="","",G28-H28)</f>
        <v>-31</v>
      </c>
      <c r="J28" s="55" t="n">
        <f aca="false">IF(OR(D28="",D28+G28=0),"",D28/(D28+G28))</f>
        <v>0.302605210420842</v>
      </c>
      <c r="K28" s="55" t="n">
        <f aca="false">IF(E28="","",E28/(E28+H28))</f>
        <v>0.2217659137577</v>
      </c>
      <c r="L28" s="66" t="n">
        <f aca="false">IF(OR(K28="",J28=""),"",(J28-K28)*100)</f>
        <v>8.08392966631415</v>
      </c>
      <c r="M28" s="36" t="n">
        <v>6.15823633395305</v>
      </c>
      <c r="N28" s="36" t="n">
        <v>0.962526645474447</v>
      </c>
      <c r="O28" s="36" t="n">
        <f aca="false">SQRT(M28^2+N28^2)</f>
        <v>6.23300347248963</v>
      </c>
      <c r="P28" s="55" t="n">
        <f aca="false">IF(J28="","",MAX(0,J28-1.96*O28/100))</f>
        <v>0.180438342360045</v>
      </c>
      <c r="Q28" s="55" t="n">
        <f aca="false">IF(J28="","",MIN(1,J28+1.96*O28/100))</f>
        <v>0.424772078481639</v>
      </c>
      <c r="R28" s="32" t="str">
        <f aca="false">IF(L28="","",IF(ABS(L28)&lt;=O28,"Yes","No"))</f>
        <v>No</v>
      </c>
      <c r="S28" s="32" t="str">
        <f aca="false">IF(L28="","",IF(ABS(L28)&lt;=1.96*O28,"Yes","No"))</f>
        <v>Yes</v>
      </c>
      <c r="T28" s="54" t="n">
        <f aca="false">IF(D28="","",ROUND(SQRT(((D28+G28)*O28/100)^2+(J28*(D28+G28)*0.15591)^2),0))</f>
        <v>39</v>
      </c>
      <c r="U28" s="32" t="s">
        <v>747</v>
      </c>
    </row>
    <row r="29" customFormat="false" ht="15" hidden="false" customHeight="false" outlineLevel="0" collapsed="false">
      <c r="A29" s="32" t="s">
        <v>127</v>
      </c>
      <c r="B29" s="32" t="s">
        <v>165</v>
      </c>
      <c r="C29" s="32" t="s">
        <v>167</v>
      </c>
      <c r="D29" s="54" t="n">
        <v>139</v>
      </c>
      <c r="E29" s="54" t="n">
        <v>108</v>
      </c>
      <c r="F29" s="65" t="n">
        <f aca="false">IF(E29="","",D29-E29)</f>
        <v>31</v>
      </c>
      <c r="G29" s="54" t="n">
        <v>262</v>
      </c>
      <c r="H29" s="54" t="n">
        <v>267</v>
      </c>
      <c r="I29" s="65" t="n">
        <f aca="false">IF(H29="","",G29-H29)</f>
        <v>-5</v>
      </c>
      <c r="J29" s="55" t="n">
        <f aca="false">IF(OR(D29="",D29+G29=0),"",D29/(D29+G29))</f>
        <v>0.346633416458853</v>
      </c>
      <c r="K29" s="55" t="n">
        <f aca="false">IF(E29="","",E29/(E29+H29))</f>
        <v>0.288</v>
      </c>
      <c r="L29" s="66" t="n">
        <f aca="false">IF(OR(K29="",J29=""),"",(J29-K29)*100)</f>
        <v>5.86334164588529</v>
      </c>
      <c r="M29" s="36" t="n">
        <v>6.15823633395305</v>
      </c>
      <c r="N29" s="36" t="n">
        <v>0.962526645474447</v>
      </c>
      <c r="O29" s="36" t="n">
        <f aca="false">SQRT(M29^2+N29^2)</f>
        <v>6.23300347248963</v>
      </c>
      <c r="P29" s="55" t="n">
        <f aca="false">IF(J29="","",MAX(0,J29-1.96*O29/100))</f>
        <v>0.224466548398056</v>
      </c>
      <c r="Q29" s="55" t="n">
        <f aca="false">IF(J29="","",MIN(1,J29+1.96*O29/100))</f>
        <v>0.46880028451965</v>
      </c>
      <c r="R29" s="32" t="str">
        <f aca="false">IF(L29="","",IF(ABS(L29)&lt;=O29,"Yes","No"))</f>
        <v>Yes</v>
      </c>
      <c r="S29" s="32" t="str">
        <f aca="false">IF(L29="","",IF(ABS(L29)&lt;=1.96*O29,"Yes","No"))</f>
        <v>Yes</v>
      </c>
      <c r="T29" s="54" t="n">
        <f aca="false">IF(D29="","",ROUND(SQRT(((D29+G29)*O29/100)^2+(J29*(D29+G29)*0.15591)^2),0))</f>
        <v>33</v>
      </c>
      <c r="U29" s="32" t="s">
        <v>747</v>
      </c>
    </row>
    <row r="30" customFormat="false" ht="15" hidden="false" customHeight="false" outlineLevel="0" collapsed="false">
      <c r="A30" s="32" t="s">
        <v>127</v>
      </c>
      <c r="B30" s="32" t="s">
        <v>165</v>
      </c>
      <c r="C30" s="32" t="s">
        <v>168</v>
      </c>
      <c r="D30" s="54" t="n">
        <v>466</v>
      </c>
      <c r="E30" s="54" t="n">
        <v>347</v>
      </c>
      <c r="F30" s="65" t="n">
        <f aca="false">IF(E30="","",D30-E30)</f>
        <v>119</v>
      </c>
      <c r="G30" s="54" t="n">
        <v>927</v>
      </c>
      <c r="H30" s="54" t="n">
        <v>913</v>
      </c>
      <c r="I30" s="65" t="n">
        <f aca="false">IF(H30="","",G30-H30)</f>
        <v>14</v>
      </c>
      <c r="J30" s="55" t="n">
        <f aca="false">IF(OR(D30="",D30+G30=0),"",D30/(D30+G30))</f>
        <v>0.334529791816224</v>
      </c>
      <c r="K30" s="55" t="n">
        <f aca="false">IF(E30="","",E30/(E30+H30))</f>
        <v>0.275396825396825</v>
      </c>
      <c r="L30" s="66" t="n">
        <f aca="false">IF(OR(K30="",J30=""),"",(J30-K30)*100)</f>
        <v>5.91329664193986</v>
      </c>
      <c r="M30" s="36" t="n">
        <v>3.11781220291742</v>
      </c>
      <c r="N30" s="36" t="n">
        <v>0.962526645474447</v>
      </c>
      <c r="O30" s="36" t="n">
        <f aca="false">SQRT(M30^2+N30^2)</f>
        <v>3.26300635548095</v>
      </c>
      <c r="P30" s="55" t="n">
        <f aca="false">IF(J30="","",MAX(0,J30-1.96*O30/100))</f>
        <v>0.270574867248797</v>
      </c>
      <c r="Q30" s="55" t="n">
        <f aca="false">IF(J30="","",MIN(1,J30+1.96*O30/100))</f>
        <v>0.398484716383651</v>
      </c>
      <c r="R30" s="32" t="str">
        <f aca="false">IF(L30="","",IF(ABS(L30)&lt;=O30,"Yes","No"))</f>
        <v>No</v>
      </c>
      <c r="S30" s="32" t="str">
        <f aca="false">IF(L30="","",IF(ABS(L30)&lt;=1.96*O30,"Yes","No"))</f>
        <v>Yes</v>
      </c>
      <c r="T30" s="54" t="n">
        <f aca="false">IF(D30="","",ROUND(SQRT(((D30+G30)*O30/100)^2+(J30*(D30+G30)*0.08345)^2),0))</f>
        <v>60</v>
      </c>
      <c r="U30" s="32" t="s">
        <v>747</v>
      </c>
    </row>
    <row r="31" customFormat="false" ht="15" hidden="false" customHeight="false" outlineLevel="0" collapsed="false">
      <c r="A31" s="32" t="s">
        <v>127</v>
      </c>
      <c r="B31" s="32" t="s">
        <v>170</v>
      </c>
      <c r="C31" s="32" t="s">
        <v>171</v>
      </c>
      <c r="D31" s="54" t="n">
        <v>346</v>
      </c>
      <c r="E31" s="54" t="n">
        <v>275</v>
      </c>
      <c r="F31" s="65" t="n">
        <f aca="false">IF(E31="","",D31-E31)</f>
        <v>71</v>
      </c>
      <c r="G31" s="54" t="n">
        <v>397</v>
      </c>
      <c r="H31" s="54" t="n">
        <v>448</v>
      </c>
      <c r="I31" s="65" t="n">
        <f aca="false">IF(H31="","",G31-H31)</f>
        <v>-51</v>
      </c>
      <c r="J31" s="55" t="n">
        <f aca="false">IF(OR(D31="",D31+G31=0),"",D31/(D31+G31))</f>
        <v>0.465679676985195</v>
      </c>
      <c r="K31" s="55" t="n">
        <f aca="false">IF(E31="","",E31/(E31+H31))</f>
        <v>0.380359612724758</v>
      </c>
      <c r="L31" s="66" t="n">
        <f aca="false">IF(OR(K31="",J31=""),"",(J31-K31)*100)</f>
        <v>8.53200642604372</v>
      </c>
      <c r="M31" s="36" t="n">
        <v>3.92691870483697</v>
      </c>
      <c r="N31" s="36" t="n">
        <v>0.962526645474447</v>
      </c>
      <c r="O31" s="36" t="n">
        <f aca="false">SQRT(M31^2+N31^2)</f>
        <v>4.04316065197103</v>
      </c>
      <c r="P31" s="55" t="n">
        <f aca="false">IF(J31="","",MAX(0,J31-1.96*O31/100))</f>
        <v>0.386433728206563</v>
      </c>
      <c r="Q31" s="55" t="n">
        <f aca="false">IF(J31="","",MIN(1,J31+1.96*O31/100))</f>
        <v>0.544925625763827</v>
      </c>
      <c r="R31" s="32" t="str">
        <f aca="false">IF(L31="","",IF(ABS(L31)&lt;=O31,"Yes","No"))</f>
        <v>No</v>
      </c>
      <c r="S31" s="32" t="str">
        <f aca="false">IF(L31="","",IF(ABS(L31)&lt;=1.96*O31,"Yes","No"))</f>
        <v>No</v>
      </c>
      <c r="T31" s="54" t="n">
        <f aca="false">IF(D31="","",ROUND(SQRT(((D31+G31)*O31/100)^2+(J31*(D31+G31)*0.09175)^2),0))</f>
        <v>44</v>
      </c>
      <c r="U31" s="32" t="s">
        <v>747</v>
      </c>
    </row>
    <row r="32" customFormat="false" ht="15" hidden="false" customHeight="false" outlineLevel="0" collapsed="false">
      <c r="A32" s="32" t="s">
        <v>127</v>
      </c>
      <c r="B32" s="32" t="s">
        <v>170</v>
      </c>
      <c r="C32" s="32" t="s">
        <v>172</v>
      </c>
      <c r="D32" s="54" t="n">
        <v>390</v>
      </c>
      <c r="E32" s="54" t="n">
        <v>299</v>
      </c>
      <c r="F32" s="65" t="n">
        <f aca="false">IF(E32="","",D32-E32)</f>
        <v>91</v>
      </c>
      <c r="G32" s="54" t="n">
        <v>471</v>
      </c>
      <c r="H32" s="54" t="n">
        <v>515</v>
      </c>
      <c r="I32" s="65" t="n">
        <f aca="false">IF(H32="","",G32-H32)</f>
        <v>-44</v>
      </c>
      <c r="J32" s="55" t="n">
        <f aca="false">IF(OR(D32="",D32+G32=0),"",D32/(D32+G32))</f>
        <v>0.452961672473868</v>
      </c>
      <c r="K32" s="55" t="n">
        <f aca="false">IF(E32="","",E32/(E32+H32))</f>
        <v>0.367321867321867</v>
      </c>
      <c r="L32" s="66" t="n">
        <f aca="false">IF(OR(K32="",J32=""),"",(J32-K32)*100)</f>
        <v>8.56398051520003</v>
      </c>
      <c r="M32" s="36" t="n">
        <v>3.92691870483697</v>
      </c>
      <c r="N32" s="36" t="n">
        <v>0.962526645474447</v>
      </c>
      <c r="O32" s="36" t="n">
        <f aca="false">SQRT(M32^2+N32^2)</f>
        <v>4.04316065197103</v>
      </c>
      <c r="P32" s="55" t="n">
        <f aca="false">IF(J32="","",MAX(0,J32-1.96*O32/100))</f>
        <v>0.373715723695236</v>
      </c>
      <c r="Q32" s="55" t="n">
        <f aca="false">IF(J32="","",MIN(1,J32+1.96*O32/100))</f>
        <v>0.5322076212525</v>
      </c>
      <c r="R32" s="32" t="str">
        <f aca="false">IF(L32="","",IF(ABS(L32)&lt;=O32,"Yes","No"))</f>
        <v>No</v>
      </c>
      <c r="S32" s="32" t="str">
        <f aca="false">IF(L32="","",IF(ABS(L32)&lt;=1.96*O32,"Yes","No"))</f>
        <v>No</v>
      </c>
      <c r="T32" s="54" t="n">
        <f aca="false">IF(D32="","",ROUND(SQRT(((D32+G32)*O32/100)^2+(J32*(D32+G32)*0.09175)^2),0))</f>
        <v>50</v>
      </c>
      <c r="U32" s="32" t="s">
        <v>747</v>
      </c>
    </row>
    <row r="33" customFormat="false" ht="15" hidden="false" customHeight="false" outlineLevel="0" collapsed="false">
      <c r="A33" s="32" t="s">
        <v>127</v>
      </c>
      <c r="B33" s="32" t="s">
        <v>173</v>
      </c>
      <c r="C33" s="32" t="s">
        <v>173</v>
      </c>
      <c r="D33" s="54" t="n">
        <v>162</v>
      </c>
      <c r="E33" s="54" t="n">
        <v>109</v>
      </c>
      <c r="F33" s="65" t="n">
        <f aca="false">IF(E33="","",D33-E33)</f>
        <v>53</v>
      </c>
      <c r="G33" s="54" t="n">
        <v>524</v>
      </c>
      <c r="H33" s="54" t="n">
        <v>531</v>
      </c>
      <c r="I33" s="65" t="n">
        <f aca="false">IF(H33="","",G33-H33)</f>
        <v>-7</v>
      </c>
      <c r="J33" s="55" t="n">
        <f aca="false">IF(OR(D33="",D33+G33=0),"",D33/(D33+G33))</f>
        <v>0.236151603498542</v>
      </c>
      <c r="K33" s="55" t="n">
        <f aca="false">IF(E33="","",E33/(E33+H33))</f>
        <v>0.1703125</v>
      </c>
      <c r="L33" s="66" t="n">
        <f aca="false">IF(OR(K33="",J33=""),"",(J33-K33)*100)</f>
        <v>6.58391034985423</v>
      </c>
      <c r="M33" s="36" t="n">
        <v>6.15823633395305</v>
      </c>
      <c r="N33" s="36" t="n">
        <v>0.962526645474447</v>
      </c>
      <c r="O33" s="36" t="n">
        <f aca="false">SQRT(M33^2+N33^2)</f>
        <v>6.23300347248963</v>
      </c>
      <c r="P33" s="55" t="n">
        <f aca="false">IF(J33="","",MAX(0,J33-1.96*O33/100))</f>
        <v>0.113984735437746</v>
      </c>
      <c r="Q33" s="55" t="n">
        <f aca="false">IF(J33="","",MIN(1,J33+1.96*O33/100))</f>
        <v>0.358318471559339</v>
      </c>
      <c r="R33" s="32" t="str">
        <f aca="false">IF(L33="","",IF(ABS(L33)&lt;=O33,"Yes","No"))</f>
        <v>No</v>
      </c>
      <c r="S33" s="32" t="str">
        <f aca="false">IF(L33="","",IF(ABS(L33)&lt;=1.96*O33,"Yes","No"))</f>
        <v>Yes</v>
      </c>
      <c r="T33" s="54" t="n">
        <f aca="false">IF(D33="","",ROUND(SQRT(((D33+G33)*O33/100)^2+(J33*(D33+G33)*0.15591)^2),0))</f>
        <v>50</v>
      </c>
      <c r="U33" s="32" t="s">
        <v>747</v>
      </c>
    </row>
    <row r="34" customFormat="false" ht="15" hidden="false" customHeight="false" outlineLevel="0" collapsed="false">
      <c r="A34" s="32" t="s">
        <v>127</v>
      </c>
      <c r="B34" s="32" t="s">
        <v>174</v>
      </c>
      <c r="C34" s="32" t="s">
        <v>175</v>
      </c>
      <c r="D34" s="54" t="n">
        <v>317</v>
      </c>
      <c r="E34" s="54" t="n">
        <v>279</v>
      </c>
      <c r="F34" s="65" t="n">
        <f aca="false">IF(E34="","",D34-E34)</f>
        <v>38</v>
      </c>
      <c r="G34" s="54" t="n">
        <v>550</v>
      </c>
      <c r="H34" s="54" t="n">
        <v>584</v>
      </c>
      <c r="I34" s="65" t="n">
        <f aca="false">IF(H34="","",G34-H34)</f>
        <v>-34</v>
      </c>
      <c r="J34" s="55" t="n">
        <f aca="false">IF(OR(D34="",D34+G34=0),"",D34/(D34+G34))</f>
        <v>0.36562860438293</v>
      </c>
      <c r="K34" s="55" t="n">
        <f aca="false">IF(E34="","",E34/(E34+H34))</f>
        <v>0.323290845886443</v>
      </c>
      <c r="L34" s="66" t="n">
        <f aca="false">IF(OR(K34="",J34=""),"",(J34-K34)*100)</f>
        <v>4.2337758496487</v>
      </c>
      <c r="M34" s="36" t="n">
        <v>3.92691870483697</v>
      </c>
      <c r="N34" s="36" t="n">
        <v>0.962526645474447</v>
      </c>
      <c r="O34" s="36" t="n">
        <f aca="false">SQRT(M34^2+N34^2)</f>
        <v>4.04316065197103</v>
      </c>
      <c r="P34" s="55" t="n">
        <f aca="false">IF(J34="","",MAX(0,J34-1.96*O34/100))</f>
        <v>0.286382655604298</v>
      </c>
      <c r="Q34" s="55" t="n">
        <f aca="false">IF(J34="","",MIN(1,J34+1.96*O34/100))</f>
        <v>0.444874553161562</v>
      </c>
      <c r="R34" s="32" t="str">
        <f aca="false">IF(L34="","",IF(ABS(L34)&lt;=O34,"Yes","No"))</f>
        <v>No</v>
      </c>
      <c r="S34" s="32" t="str">
        <f aca="false">IF(L34="","",IF(ABS(L34)&lt;=1.96*O34,"Yes","No"))</f>
        <v>Yes</v>
      </c>
      <c r="T34" s="54" t="n">
        <f aca="false">IF(D34="","",ROUND(SQRT(((D34+G34)*O34/100)^2+(J34*(D34+G34)*0.09175)^2),0))</f>
        <v>46</v>
      </c>
      <c r="U34" s="32" t="s">
        <v>747</v>
      </c>
    </row>
    <row r="35" customFormat="false" ht="15" hidden="false" customHeight="false" outlineLevel="0" collapsed="false">
      <c r="A35" s="32" t="s">
        <v>127</v>
      </c>
      <c r="B35" s="32" t="s">
        <v>174</v>
      </c>
      <c r="C35" s="32" t="s">
        <v>176</v>
      </c>
      <c r="D35" s="54" t="n">
        <v>521</v>
      </c>
      <c r="E35" s="54" t="n">
        <v>459</v>
      </c>
      <c r="F35" s="65" t="n">
        <f aca="false">IF(E35="","",D35-E35)</f>
        <v>62</v>
      </c>
      <c r="G35" s="54" t="n">
        <v>722</v>
      </c>
      <c r="H35" s="54" t="n">
        <v>811</v>
      </c>
      <c r="I35" s="65" t="n">
        <f aca="false">IF(H35="","",G35-H35)</f>
        <v>-89</v>
      </c>
      <c r="J35" s="55" t="n">
        <f aca="false">IF(OR(D35="",D35+G35=0),"",D35/(D35+G35))</f>
        <v>0.419147224456959</v>
      </c>
      <c r="K35" s="55" t="n">
        <f aca="false">IF(E35="","",E35/(E35+H35))</f>
        <v>0.361417322834646</v>
      </c>
      <c r="L35" s="66" t="n">
        <f aca="false">IF(OR(K35="",J35=""),"",(J35-K35)*100)</f>
        <v>5.77299016223133</v>
      </c>
      <c r="M35" s="36" t="n">
        <v>3.11781220291742</v>
      </c>
      <c r="N35" s="36" t="n">
        <v>0.962526645474447</v>
      </c>
      <c r="O35" s="36" t="n">
        <f aca="false">SQRT(M35^2+N35^2)</f>
        <v>3.26300635548095</v>
      </c>
      <c r="P35" s="55" t="n">
        <f aca="false">IF(J35="","",MAX(0,J35-1.96*O35/100))</f>
        <v>0.355192299889532</v>
      </c>
      <c r="Q35" s="55" t="n">
        <f aca="false">IF(J35="","",MIN(1,J35+1.96*O35/100))</f>
        <v>0.483102149024386</v>
      </c>
      <c r="R35" s="32" t="str">
        <f aca="false">IF(L35="","",IF(ABS(L35)&lt;=O35,"Yes","No"))</f>
        <v>No</v>
      </c>
      <c r="S35" s="32" t="str">
        <f aca="false">IF(L35="","",IF(ABS(L35)&lt;=1.96*O35,"Yes","No"))</f>
        <v>Yes</v>
      </c>
      <c r="T35" s="54" t="n">
        <f aca="false">IF(D35="","",ROUND(SQRT(((D35+G35)*O35/100)^2+(J35*(D35+G35)*0.08345)^2),0))</f>
        <v>59</v>
      </c>
      <c r="U35" s="32" t="s">
        <v>747</v>
      </c>
    </row>
    <row r="36" customFormat="false" ht="15" hidden="false" customHeight="false" outlineLevel="0" collapsed="false">
      <c r="A36" s="32" t="s">
        <v>127</v>
      </c>
      <c r="B36" s="32" t="s">
        <v>174</v>
      </c>
      <c r="C36" s="32" t="s">
        <v>177</v>
      </c>
      <c r="D36" s="54" t="n">
        <v>160</v>
      </c>
      <c r="E36" s="54" t="n">
        <v>125</v>
      </c>
      <c r="F36" s="65" t="n">
        <f aca="false">IF(E36="","",D36-E36)</f>
        <v>35</v>
      </c>
      <c r="G36" s="54" t="n">
        <v>245</v>
      </c>
      <c r="H36" s="54" t="n">
        <v>281</v>
      </c>
      <c r="I36" s="65" t="n">
        <f aca="false">IF(H36="","",G36-H36)</f>
        <v>-36</v>
      </c>
      <c r="J36" s="55" t="n">
        <f aca="false">IF(OR(D36="",D36+G36=0),"",D36/(D36+G36))</f>
        <v>0.395061728395062</v>
      </c>
      <c r="K36" s="55" t="n">
        <f aca="false">IF(E36="","",E36/(E36+H36))</f>
        <v>0.307881773399015</v>
      </c>
      <c r="L36" s="66" t="n">
        <f aca="false">IF(OR(K36="",J36=""),"",(J36-K36)*100)</f>
        <v>8.71799549960469</v>
      </c>
      <c r="M36" s="36" t="n">
        <v>6.15823633395305</v>
      </c>
      <c r="N36" s="36" t="n">
        <v>0.962526645474447</v>
      </c>
      <c r="O36" s="36" t="n">
        <f aca="false">SQRT(M36^2+N36^2)</f>
        <v>6.23300347248963</v>
      </c>
      <c r="P36" s="55" t="n">
        <f aca="false">IF(J36="","",MAX(0,J36-1.96*O36/100))</f>
        <v>0.272894860334265</v>
      </c>
      <c r="Q36" s="55" t="n">
        <f aca="false">IF(J36="","",MIN(1,J36+1.96*O36/100))</f>
        <v>0.517228596455859</v>
      </c>
      <c r="R36" s="32" t="str">
        <f aca="false">IF(L36="","",IF(ABS(L36)&lt;=O36,"Yes","No"))</f>
        <v>No</v>
      </c>
      <c r="S36" s="32" t="str">
        <f aca="false">IF(L36="","",IF(ABS(L36)&lt;=1.96*O36,"Yes","No"))</f>
        <v>Yes</v>
      </c>
      <c r="T36" s="54" t="n">
        <f aca="false">IF(D36="","",ROUND(SQRT(((D36+G36)*O36/100)^2+(J36*(D36+G36)*0.15591)^2),0))</f>
        <v>35</v>
      </c>
      <c r="U36" s="32" t="s">
        <v>747</v>
      </c>
    </row>
    <row r="37" customFormat="false" ht="15" hidden="false" customHeight="false" outlineLevel="0" collapsed="false">
      <c r="A37" s="32" t="s">
        <v>127</v>
      </c>
      <c r="B37" s="32" t="s">
        <v>178</v>
      </c>
      <c r="C37" s="32" t="s">
        <v>178</v>
      </c>
      <c r="D37" s="54" t="n">
        <v>74</v>
      </c>
      <c r="E37" s="54" t="n">
        <v>52</v>
      </c>
      <c r="F37" s="65" t="n">
        <f aca="false">IF(E37="","",D37-E37)</f>
        <v>22</v>
      </c>
      <c r="G37" s="54" t="n">
        <v>151</v>
      </c>
      <c r="H37" s="54" t="n">
        <v>167</v>
      </c>
      <c r="I37" s="65" t="n">
        <f aca="false">IF(H37="","",G37-H37)</f>
        <v>-16</v>
      </c>
      <c r="J37" s="55" t="n">
        <f aca="false">IF(OR(D37="",D37+G37=0),"",D37/(D37+G37))</f>
        <v>0.328888888888889</v>
      </c>
      <c r="K37" s="55" t="n">
        <f aca="false">IF(E37="","",E37/(E37+H37))</f>
        <v>0.237442922374429</v>
      </c>
      <c r="L37" s="66" t="n">
        <f aca="false">IF(OR(K37="",J37=""),"",(J37-K37)*100)</f>
        <v>9.14459665144597</v>
      </c>
      <c r="M37" s="36" t="n">
        <v>6.15823633395305</v>
      </c>
      <c r="N37" s="36" t="n">
        <v>0.962526645474447</v>
      </c>
      <c r="O37" s="36" t="n">
        <f aca="false">SQRT(M37^2+N37^2)</f>
        <v>6.23300347248963</v>
      </c>
      <c r="P37" s="55" t="n">
        <f aca="false">IF(J37="","",MAX(0,J37-1.96*O37/100))</f>
        <v>0.206722020828092</v>
      </c>
      <c r="Q37" s="55" t="n">
        <f aca="false">IF(J37="","",MIN(1,J37+1.96*O37/100))</f>
        <v>0.451055756949686</v>
      </c>
      <c r="R37" s="32" t="str">
        <f aca="false">IF(L37="","",IF(ABS(L37)&lt;=O37,"Yes","No"))</f>
        <v>No</v>
      </c>
      <c r="S37" s="32" t="str">
        <f aca="false">IF(L37="","",IF(ABS(L37)&lt;=1.96*O37,"Yes","No"))</f>
        <v>Yes</v>
      </c>
      <c r="T37" s="54" t="n">
        <f aca="false">IF(D37="","",ROUND(SQRT(((D37+G37)*O37/100)^2+(J37*(D37+G37)*0.15591)^2),0))</f>
        <v>18</v>
      </c>
      <c r="U37" s="32" t="s">
        <v>747</v>
      </c>
    </row>
    <row r="38" customFormat="false" ht="15" hidden="false" customHeight="false" outlineLevel="0" collapsed="false">
      <c r="A38" s="32" t="s">
        <v>127</v>
      </c>
      <c r="B38" s="32" t="s">
        <v>179</v>
      </c>
      <c r="C38" s="32" t="s">
        <v>180</v>
      </c>
      <c r="D38" s="54" t="n">
        <v>515</v>
      </c>
      <c r="E38" s="54" t="n">
        <v>461</v>
      </c>
      <c r="F38" s="65" t="n">
        <f aca="false">IF(E38="","",D38-E38)</f>
        <v>54</v>
      </c>
      <c r="G38" s="54" t="n">
        <v>725</v>
      </c>
      <c r="H38" s="54" t="n">
        <v>669</v>
      </c>
      <c r="I38" s="65" t="n">
        <f aca="false">IF(H38="","",G38-H38)</f>
        <v>56</v>
      </c>
      <c r="J38" s="55" t="n">
        <f aca="false">IF(OR(D38="",D38+G38=0),"",D38/(D38+G38))</f>
        <v>0.415322580645161</v>
      </c>
      <c r="K38" s="55" t="n">
        <f aca="false">IF(E38="","",E38/(E38+H38))</f>
        <v>0.407964601769912</v>
      </c>
      <c r="L38" s="66" t="n">
        <f aca="false">IF(OR(K38="",J38=""),"",(J38-K38)*100)</f>
        <v>0.73579788752498</v>
      </c>
      <c r="M38" s="36" t="n">
        <v>3.11781220291742</v>
      </c>
      <c r="N38" s="36" t="n">
        <v>0.962526645474447</v>
      </c>
      <c r="O38" s="36" t="n">
        <f aca="false">SQRT(M38^2+N38^2)</f>
        <v>3.26300635548095</v>
      </c>
      <c r="P38" s="55" t="n">
        <f aca="false">IF(J38="","",MAX(0,J38-1.96*O38/100))</f>
        <v>0.351367656077735</v>
      </c>
      <c r="Q38" s="55" t="n">
        <f aca="false">IF(J38="","",MIN(1,J38+1.96*O38/100))</f>
        <v>0.479277505212588</v>
      </c>
      <c r="R38" s="32" t="str">
        <f aca="false">IF(L38="","",IF(ABS(L38)&lt;=O38,"Yes","No"))</f>
        <v>Yes</v>
      </c>
      <c r="S38" s="32" t="str">
        <f aca="false">IF(L38="","",IF(ABS(L38)&lt;=1.96*O38,"Yes","No"))</f>
        <v>Yes</v>
      </c>
      <c r="T38" s="54" t="n">
        <f aca="false">IF(D38="","",ROUND(SQRT(((D38+G38)*O38/100)^2+(J38*(D38+G38)*0.08345)^2),0))</f>
        <v>59</v>
      </c>
      <c r="U38" s="32" t="s">
        <v>747</v>
      </c>
    </row>
    <row r="39" customFormat="false" ht="15" hidden="false" customHeight="false" outlineLevel="0" collapsed="false">
      <c r="A39" s="32" t="s">
        <v>127</v>
      </c>
      <c r="B39" s="32" t="s">
        <v>179</v>
      </c>
      <c r="C39" s="32" t="s">
        <v>181</v>
      </c>
      <c r="D39" s="54" t="n">
        <v>337</v>
      </c>
      <c r="E39" s="54" t="n">
        <v>312</v>
      </c>
      <c r="F39" s="65" t="n">
        <f aca="false">IF(E39="","",D39-E39)</f>
        <v>25</v>
      </c>
      <c r="G39" s="54" t="n">
        <v>506</v>
      </c>
      <c r="H39" s="54" t="n">
        <v>511</v>
      </c>
      <c r="I39" s="65" t="n">
        <f aca="false">IF(H39="","",G39-H39)</f>
        <v>-5</v>
      </c>
      <c r="J39" s="55" t="n">
        <f aca="false">IF(OR(D39="",D39+G39=0),"",D39/(D39+G39))</f>
        <v>0.399762752075919</v>
      </c>
      <c r="K39" s="55" t="n">
        <f aca="false">IF(E39="","",E39/(E39+H39))</f>
        <v>0.37910085054678</v>
      </c>
      <c r="L39" s="66" t="n">
        <f aca="false">IF(OR(K39="",J39=""),"",(J39-K39)*100)</f>
        <v>2.06619015291393</v>
      </c>
      <c r="M39" s="36" t="n">
        <v>3.92691870483697</v>
      </c>
      <c r="N39" s="36" t="n">
        <v>0.962526645474447</v>
      </c>
      <c r="O39" s="36" t="n">
        <f aca="false">SQRT(M39^2+N39^2)</f>
        <v>4.04316065197103</v>
      </c>
      <c r="P39" s="55" t="n">
        <f aca="false">IF(J39="","",MAX(0,J39-1.96*O39/100))</f>
        <v>0.320516803297287</v>
      </c>
      <c r="Q39" s="55" t="n">
        <f aca="false">IF(J39="","",MIN(1,J39+1.96*O39/100))</f>
        <v>0.479008700854551</v>
      </c>
      <c r="R39" s="32" t="str">
        <f aca="false">IF(L39="","",IF(ABS(L39)&lt;=O39,"Yes","No"))</f>
        <v>Yes</v>
      </c>
      <c r="S39" s="32" t="str">
        <f aca="false">IF(L39="","",IF(ABS(L39)&lt;=1.96*O39,"Yes","No"))</f>
        <v>Yes</v>
      </c>
      <c r="T39" s="54" t="n">
        <f aca="false">IF(D39="","",ROUND(SQRT(((D39+G39)*O39/100)^2+(J39*(D39+G39)*0.09175)^2),0))</f>
        <v>46</v>
      </c>
      <c r="U39" s="32" t="s">
        <v>747</v>
      </c>
    </row>
    <row r="40" customFormat="false" ht="15" hidden="false" customHeight="false" outlineLevel="0" collapsed="false">
      <c r="A40" s="32" t="s">
        <v>127</v>
      </c>
      <c r="B40" s="32" t="s">
        <v>179</v>
      </c>
      <c r="C40" s="32" t="s">
        <v>182</v>
      </c>
      <c r="D40" s="54" t="n">
        <v>548</v>
      </c>
      <c r="E40" s="54" t="n">
        <v>478</v>
      </c>
      <c r="F40" s="65" t="n">
        <f aca="false">IF(E40="","",D40-E40)</f>
        <v>70</v>
      </c>
      <c r="G40" s="54" t="n">
        <v>795</v>
      </c>
      <c r="H40" s="54" t="n">
        <v>767</v>
      </c>
      <c r="I40" s="65" t="n">
        <f aca="false">IF(H40="","",G40-H40)</f>
        <v>28</v>
      </c>
      <c r="J40" s="55" t="n">
        <f aca="false">IF(OR(D40="",D40+G40=0),"",D40/(D40+G40))</f>
        <v>0.408041697691735</v>
      </c>
      <c r="K40" s="55" t="n">
        <f aca="false">IF(E40="","",E40/(E40+H40))</f>
        <v>0.383935742971888</v>
      </c>
      <c r="L40" s="66" t="n">
        <f aca="false">IF(OR(K40="",J40=""),"",(J40-K40)*100)</f>
        <v>2.41059547198474</v>
      </c>
      <c r="M40" s="36" t="n">
        <v>3.11781220291742</v>
      </c>
      <c r="N40" s="36" t="n">
        <v>0.962526645474447</v>
      </c>
      <c r="O40" s="36" t="n">
        <f aca="false">SQRT(M40^2+N40^2)</f>
        <v>3.26300635548095</v>
      </c>
      <c r="P40" s="55" t="n">
        <f aca="false">IF(J40="","",MAX(0,J40-1.96*O40/100))</f>
        <v>0.344086773124308</v>
      </c>
      <c r="Q40" s="55" t="n">
        <f aca="false">IF(J40="","",MIN(1,J40+1.96*O40/100))</f>
        <v>0.471996622259162</v>
      </c>
      <c r="R40" s="32" t="str">
        <f aca="false">IF(L40="","",IF(ABS(L40)&lt;=O40,"Yes","No"))</f>
        <v>Yes</v>
      </c>
      <c r="S40" s="32" t="str">
        <f aca="false">IF(L40="","",IF(ABS(L40)&lt;=1.96*O40,"Yes","No"))</f>
        <v>Yes</v>
      </c>
      <c r="T40" s="54" t="n">
        <f aca="false">IF(D40="","",ROUND(SQRT(((D40+G40)*O40/100)^2+(J40*(D40+G40)*0.08345)^2),0))</f>
        <v>63</v>
      </c>
      <c r="U40" s="32" t="s">
        <v>747</v>
      </c>
    </row>
    <row r="41" customFormat="false" ht="15" hidden="false" customHeight="false" outlineLevel="0" collapsed="false">
      <c r="A41" s="32" t="s">
        <v>127</v>
      </c>
      <c r="B41" s="32" t="s">
        <v>179</v>
      </c>
      <c r="C41" s="32" t="s">
        <v>183</v>
      </c>
      <c r="D41" s="54" t="n">
        <v>491</v>
      </c>
      <c r="E41" s="54" t="n">
        <v>380</v>
      </c>
      <c r="F41" s="65" t="n">
        <f aca="false">IF(E41="","",D41-E41)</f>
        <v>111</v>
      </c>
      <c r="G41" s="54" t="n">
        <v>862</v>
      </c>
      <c r="H41" s="54" t="n">
        <v>822</v>
      </c>
      <c r="I41" s="65" t="n">
        <f aca="false">IF(H41="","",G41-H41)</f>
        <v>40</v>
      </c>
      <c r="J41" s="55" t="n">
        <f aca="false">IF(OR(D41="",D41+G41=0),"",D41/(D41+G41))</f>
        <v>0.36289726533629</v>
      </c>
      <c r="K41" s="55" t="n">
        <f aca="false">IF(E41="","",E41/(E41+H41))</f>
        <v>0.316139767054909</v>
      </c>
      <c r="L41" s="66" t="n">
        <f aca="false">IF(OR(K41="",J41=""),"",(J41-K41)*100)</f>
        <v>4.67574982813813</v>
      </c>
      <c r="M41" s="36" t="n">
        <v>3.11781220291742</v>
      </c>
      <c r="N41" s="36" t="n">
        <v>0.962526645474447</v>
      </c>
      <c r="O41" s="36" t="n">
        <f aca="false">SQRT(M41^2+N41^2)</f>
        <v>3.26300635548095</v>
      </c>
      <c r="P41" s="55" t="n">
        <f aca="false">IF(J41="","",MAX(0,J41-1.96*O41/100))</f>
        <v>0.298942340768863</v>
      </c>
      <c r="Q41" s="55" t="n">
        <f aca="false">IF(J41="","",MIN(1,J41+1.96*O41/100))</f>
        <v>0.426852189903716</v>
      </c>
      <c r="R41" s="32" t="str">
        <f aca="false">IF(L41="","",IF(ABS(L41)&lt;=O41,"Yes","No"))</f>
        <v>No</v>
      </c>
      <c r="S41" s="32" t="str">
        <f aca="false">IF(L41="","",IF(ABS(L41)&lt;=1.96*O41,"Yes","No"))</f>
        <v>Yes</v>
      </c>
      <c r="T41" s="54" t="n">
        <f aca="false">IF(D41="","",ROUND(SQRT(((D41+G41)*O41/100)^2+(J41*(D41+G41)*0.08345)^2),0))</f>
        <v>60</v>
      </c>
      <c r="U41" s="32" t="s">
        <v>747</v>
      </c>
    </row>
    <row r="42" customFormat="false" ht="15" hidden="false" customHeight="false" outlineLevel="0" collapsed="false">
      <c r="A42" s="32" t="s">
        <v>127</v>
      </c>
      <c r="B42" s="32" t="s">
        <v>179</v>
      </c>
      <c r="C42" s="32" t="s">
        <v>184</v>
      </c>
      <c r="D42" s="54" t="n">
        <v>412</v>
      </c>
      <c r="E42" s="54" t="n">
        <v>366</v>
      </c>
      <c r="F42" s="65" t="n">
        <f aca="false">IF(E42="","",D42-E42)</f>
        <v>46</v>
      </c>
      <c r="G42" s="54" t="n">
        <v>700</v>
      </c>
      <c r="H42" s="54" t="n">
        <v>705</v>
      </c>
      <c r="I42" s="65" t="n">
        <f aca="false">IF(H42="","",G42-H42)</f>
        <v>-5</v>
      </c>
      <c r="J42" s="55" t="n">
        <f aca="false">IF(OR(D42="",D42+G42=0),"",D42/(D42+G42))</f>
        <v>0.370503597122302</v>
      </c>
      <c r="K42" s="55" t="n">
        <f aca="false">IF(E42="","",E42/(E42+H42))</f>
        <v>0.341736694677871</v>
      </c>
      <c r="L42" s="66" t="n">
        <f aca="false">IF(OR(K42="",J42=""),"",(J42-K42)*100)</f>
        <v>2.8766902444431</v>
      </c>
      <c r="M42" s="36" t="n">
        <v>3.92691870483697</v>
      </c>
      <c r="N42" s="36" t="n">
        <v>0.962526645474447</v>
      </c>
      <c r="O42" s="36" t="n">
        <f aca="false">SQRT(M42^2+N42^2)</f>
        <v>4.04316065197103</v>
      </c>
      <c r="P42" s="55" t="n">
        <f aca="false">IF(J42="","",MAX(0,J42-1.96*O42/100))</f>
        <v>0.29125764834367</v>
      </c>
      <c r="Q42" s="55" t="n">
        <f aca="false">IF(J42="","",MIN(1,J42+1.96*O42/100))</f>
        <v>0.449749545900934</v>
      </c>
      <c r="R42" s="32" t="str">
        <f aca="false">IF(L42="","",IF(ABS(L42)&lt;=O42,"Yes","No"))</f>
        <v>Yes</v>
      </c>
      <c r="S42" s="32" t="str">
        <f aca="false">IF(L42="","",IF(ABS(L42)&lt;=1.96*O42,"Yes","No"))</f>
        <v>Yes</v>
      </c>
      <c r="T42" s="54" t="n">
        <f aca="false">IF(D42="","",ROUND(SQRT(((D42+G42)*O42/100)^2+(J42*(D42+G42)*0.09175)^2),0))</f>
        <v>59</v>
      </c>
      <c r="U42" s="32" t="s">
        <v>747</v>
      </c>
    </row>
    <row r="43" customFormat="false" ht="15" hidden="false" customHeight="false" outlineLevel="0" collapsed="false">
      <c r="A43" s="32" t="s">
        <v>127</v>
      </c>
      <c r="B43" s="32" t="s">
        <v>185</v>
      </c>
      <c r="C43" s="32" t="s">
        <v>186</v>
      </c>
      <c r="D43" s="54" t="n">
        <v>226</v>
      </c>
      <c r="E43" s="54" t="n">
        <v>175</v>
      </c>
      <c r="F43" s="65" t="n">
        <f aca="false">IF(E43="","",D43-E43)</f>
        <v>51</v>
      </c>
      <c r="G43" s="54" t="n">
        <v>164</v>
      </c>
      <c r="H43" s="54" t="n">
        <v>208</v>
      </c>
      <c r="I43" s="65" t="n">
        <f aca="false">IF(H43="","",G43-H43)</f>
        <v>-44</v>
      </c>
      <c r="J43" s="55" t="n">
        <f aca="false">IF(OR(D43="",D43+G43=0),"",D43/(D43+G43))</f>
        <v>0.57948717948718</v>
      </c>
      <c r="K43" s="55" t="n">
        <f aca="false">IF(E43="","",E43/(E43+H43))</f>
        <v>0.456919060052219</v>
      </c>
      <c r="L43" s="66" t="n">
        <f aca="false">IF(OR(K43="",J43=""),"",(J43-K43)*100)</f>
        <v>12.256811943496</v>
      </c>
      <c r="M43" s="36" t="n">
        <v>6.15823633395305</v>
      </c>
      <c r="N43" s="36" t="n">
        <v>0.962526645474447</v>
      </c>
      <c r="O43" s="36" t="n">
        <f aca="false">SQRT(M43^2+N43^2)</f>
        <v>6.23300347248963</v>
      </c>
      <c r="P43" s="55" t="n">
        <f aca="false">IF(J43="","",MAX(0,J43-1.96*O43/100))</f>
        <v>0.457320311426383</v>
      </c>
      <c r="Q43" s="55" t="n">
        <f aca="false">IF(J43="","",MIN(1,J43+1.96*O43/100))</f>
        <v>0.701654047547976</v>
      </c>
      <c r="R43" s="32" t="str">
        <f aca="false">IF(L43="","",IF(ABS(L43)&lt;=O43,"Yes","No"))</f>
        <v>No</v>
      </c>
      <c r="S43" s="32" t="str">
        <f aca="false">IF(L43="","",IF(ABS(L43)&lt;=1.96*O43,"Yes","No"))</f>
        <v>No</v>
      </c>
      <c r="T43" s="54" t="n">
        <f aca="false">IF(D43="","",ROUND(SQRT(((D43+G43)*O43/100)^2+(J43*(D43+G43)*0.15591)^2),0))</f>
        <v>43</v>
      </c>
      <c r="U43" s="32" t="s">
        <v>747</v>
      </c>
    </row>
    <row r="44" customFormat="false" ht="15" hidden="false" customHeight="false" outlineLevel="0" collapsed="false">
      <c r="A44" s="32" t="s">
        <v>127</v>
      </c>
      <c r="B44" s="32" t="s">
        <v>185</v>
      </c>
      <c r="C44" s="32" t="s">
        <v>187</v>
      </c>
      <c r="D44" s="54" t="n">
        <v>214</v>
      </c>
      <c r="E44" s="54" t="n">
        <v>181</v>
      </c>
      <c r="F44" s="65" t="n">
        <f aca="false">IF(E44="","",D44-E44)</f>
        <v>33</v>
      </c>
      <c r="G44" s="54" t="n">
        <v>173</v>
      </c>
      <c r="H44" s="54" t="n">
        <v>205</v>
      </c>
      <c r="I44" s="65" t="n">
        <f aca="false">IF(H44="","",G44-H44)</f>
        <v>-32</v>
      </c>
      <c r="J44" s="55" t="n">
        <f aca="false">IF(OR(D44="",D44+G44=0),"",D44/(D44+G44))</f>
        <v>0.55297157622739</v>
      </c>
      <c r="K44" s="55" t="n">
        <f aca="false">IF(E44="","",E44/(E44+H44))</f>
        <v>0.468911917098446</v>
      </c>
      <c r="L44" s="66" t="n">
        <f aca="false">IF(OR(K44="",J44=""),"",(J44-K44)*100)</f>
        <v>8.40596591289445</v>
      </c>
      <c r="M44" s="36" t="n">
        <v>6.15823633395305</v>
      </c>
      <c r="N44" s="36" t="n">
        <v>0.962526645474447</v>
      </c>
      <c r="O44" s="36" t="n">
        <f aca="false">SQRT(M44^2+N44^2)</f>
        <v>6.23300347248963</v>
      </c>
      <c r="P44" s="55" t="n">
        <f aca="false">IF(J44="","",MAX(0,J44-1.96*O44/100))</f>
        <v>0.430804708166593</v>
      </c>
      <c r="Q44" s="55" t="n">
        <f aca="false">IF(J44="","",MIN(1,J44+1.96*O44/100))</f>
        <v>0.675138444288187</v>
      </c>
      <c r="R44" s="32" t="str">
        <f aca="false">IF(L44="","",IF(ABS(L44)&lt;=O44,"Yes","No"))</f>
        <v>No</v>
      </c>
      <c r="S44" s="32" t="str">
        <f aca="false">IF(L44="","",IF(ABS(L44)&lt;=1.96*O44,"Yes","No"))</f>
        <v>Yes</v>
      </c>
      <c r="T44" s="54" t="n">
        <f aca="false">IF(D44="","",ROUND(SQRT(((D44+G44)*O44/100)^2+(J44*(D44+G44)*0.15591)^2),0))</f>
        <v>41</v>
      </c>
      <c r="U44" s="32" t="s">
        <v>747</v>
      </c>
    </row>
    <row r="45" customFormat="false" ht="15" hidden="false" customHeight="false" outlineLevel="0" collapsed="false">
      <c r="A45" s="32" t="s">
        <v>127</v>
      </c>
      <c r="B45" s="32" t="s">
        <v>185</v>
      </c>
      <c r="C45" s="32" t="s">
        <v>188</v>
      </c>
      <c r="D45" s="54" t="n">
        <v>120</v>
      </c>
      <c r="E45" s="54" t="n">
        <v>94</v>
      </c>
      <c r="F45" s="65" t="n">
        <f aca="false">IF(E45="","",D45-E45)</f>
        <v>26</v>
      </c>
      <c r="G45" s="54" t="n">
        <v>169</v>
      </c>
      <c r="H45" s="54" t="n">
        <v>206</v>
      </c>
      <c r="I45" s="65" t="n">
        <f aca="false">IF(H45="","",G45-H45)</f>
        <v>-37</v>
      </c>
      <c r="J45" s="55" t="n">
        <f aca="false">IF(OR(D45="",D45+G45=0),"",D45/(D45+G45))</f>
        <v>0.41522491349481</v>
      </c>
      <c r="K45" s="55" t="n">
        <f aca="false">IF(E45="","",E45/(E45+H45))</f>
        <v>0.313333333333333</v>
      </c>
      <c r="L45" s="66" t="n">
        <f aca="false">IF(OR(K45="",J45=""),"",(J45-K45)*100)</f>
        <v>10.1891580161476</v>
      </c>
      <c r="M45" s="36" t="n">
        <v>6.15823633395305</v>
      </c>
      <c r="N45" s="36" t="n">
        <v>0.962526645474447</v>
      </c>
      <c r="O45" s="36" t="n">
        <f aca="false">SQRT(M45^2+N45^2)</f>
        <v>6.23300347248963</v>
      </c>
      <c r="P45" s="55" t="n">
        <f aca="false">IF(J45="","",MAX(0,J45-1.96*O45/100))</f>
        <v>0.293058045434013</v>
      </c>
      <c r="Q45" s="55" t="n">
        <f aca="false">IF(J45="","",MIN(1,J45+1.96*O45/100))</f>
        <v>0.537391781555606</v>
      </c>
      <c r="R45" s="32" t="str">
        <f aca="false">IF(L45="","",IF(ABS(L45)&lt;=O45,"Yes","No"))</f>
        <v>No</v>
      </c>
      <c r="S45" s="32" t="str">
        <f aca="false">IF(L45="","",IF(ABS(L45)&lt;=1.96*O45,"Yes","No"))</f>
        <v>Yes</v>
      </c>
      <c r="T45" s="54" t="n">
        <f aca="false">IF(D45="","",ROUND(SQRT(((D45+G45)*O45/100)^2+(J45*(D45+G45)*0.15591)^2),0))</f>
        <v>26</v>
      </c>
      <c r="U45" s="32" t="s">
        <v>747</v>
      </c>
    </row>
    <row r="46" customFormat="false" ht="15" hidden="false" customHeight="false" outlineLevel="0" collapsed="false">
      <c r="A46" s="32" t="s">
        <v>127</v>
      </c>
      <c r="B46" s="32" t="s">
        <v>185</v>
      </c>
      <c r="C46" s="32" t="s">
        <v>189</v>
      </c>
      <c r="D46" s="54" t="n">
        <v>239</v>
      </c>
      <c r="E46" s="54" t="n">
        <v>170</v>
      </c>
      <c r="F46" s="65" t="n">
        <f aca="false">IF(E46="","",D46-E46)</f>
        <v>69</v>
      </c>
      <c r="G46" s="54" t="n">
        <v>256</v>
      </c>
      <c r="H46" s="54" t="n">
        <v>298</v>
      </c>
      <c r="I46" s="65" t="n">
        <f aca="false">IF(H46="","",G46-H46)</f>
        <v>-42</v>
      </c>
      <c r="J46" s="55" t="n">
        <f aca="false">IF(OR(D46="",D46+G46=0),"",D46/(D46+G46))</f>
        <v>0.482828282828283</v>
      </c>
      <c r="K46" s="55" t="n">
        <f aca="false">IF(E46="","",E46/(E46+H46))</f>
        <v>0.363247863247863</v>
      </c>
      <c r="L46" s="66" t="n">
        <f aca="false">IF(OR(K46="",J46=""),"",(J46-K46)*100)</f>
        <v>11.958041958042</v>
      </c>
      <c r="M46" s="36" t="n">
        <v>6.15823633395305</v>
      </c>
      <c r="N46" s="36" t="n">
        <v>0.962526645474447</v>
      </c>
      <c r="O46" s="36" t="n">
        <f aca="false">SQRT(M46^2+N46^2)</f>
        <v>6.23300347248963</v>
      </c>
      <c r="P46" s="55" t="n">
        <f aca="false">IF(J46="","",MAX(0,J46-1.96*O46/100))</f>
        <v>0.360661414767486</v>
      </c>
      <c r="Q46" s="55" t="n">
        <f aca="false">IF(J46="","",MIN(1,J46+1.96*O46/100))</f>
        <v>0.60499515088908</v>
      </c>
      <c r="R46" s="32" t="str">
        <f aca="false">IF(L46="","",IF(ABS(L46)&lt;=O46,"Yes","No"))</f>
        <v>No</v>
      </c>
      <c r="S46" s="32" t="str">
        <f aca="false">IF(L46="","",IF(ABS(L46)&lt;=1.96*O46,"Yes","No"))</f>
        <v>Yes</v>
      </c>
      <c r="T46" s="54" t="n">
        <f aca="false">IF(D46="","",ROUND(SQRT(((D46+G46)*O46/100)^2+(J46*(D46+G46)*0.15591)^2),0))</f>
        <v>48</v>
      </c>
      <c r="U46" s="32" t="s">
        <v>747</v>
      </c>
    </row>
    <row r="47" customFormat="false" ht="15" hidden="false" customHeight="false" outlineLevel="0" collapsed="false">
      <c r="A47" s="32" t="s">
        <v>127</v>
      </c>
      <c r="B47" s="32" t="s">
        <v>190</v>
      </c>
      <c r="C47" s="32" t="s">
        <v>191</v>
      </c>
      <c r="D47" s="54" t="n">
        <v>299</v>
      </c>
      <c r="E47" s="54" t="n">
        <v>255</v>
      </c>
      <c r="F47" s="65" t="n">
        <f aca="false">IF(E47="","",D47-E47)</f>
        <v>44</v>
      </c>
      <c r="G47" s="54" t="n">
        <v>588</v>
      </c>
      <c r="H47" s="54" t="n">
        <v>611</v>
      </c>
      <c r="I47" s="65" t="n">
        <f aca="false">IF(H47="","",G47-H47)</f>
        <v>-23</v>
      </c>
      <c r="J47" s="55" t="n">
        <f aca="false">IF(OR(D47="",D47+G47=0),"",D47/(D47+G47))</f>
        <v>0.337091319052988</v>
      </c>
      <c r="K47" s="55" t="n">
        <f aca="false">IF(E47="","",E47/(E47+H47))</f>
        <v>0.29445727482679</v>
      </c>
      <c r="L47" s="66" t="n">
        <f aca="false">IF(OR(K47="",J47=""),"",(J47-K47)*100)</f>
        <v>4.26340442261978</v>
      </c>
      <c r="M47" s="36" t="n">
        <v>3.92691870483697</v>
      </c>
      <c r="N47" s="36" t="n">
        <v>0.962526645474447</v>
      </c>
      <c r="O47" s="36" t="n">
        <f aca="false">SQRT(M47^2+N47^2)</f>
        <v>4.04316065197103</v>
      </c>
      <c r="P47" s="55" t="n">
        <f aca="false">IF(J47="","",MAX(0,J47-1.96*O47/100))</f>
        <v>0.257845370274356</v>
      </c>
      <c r="Q47" s="55" t="n">
        <f aca="false">IF(J47="","",MIN(1,J47+1.96*O47/100))</f>
        <v>0.41633726783162</v>
      </c>
      <c r="R47" s="32" t="str">
        <f aca="false">IF(L47="","",IF(ABS(L47)&lt;=O47,"Yes","No"))</f>
        <v>No</v>
      </c>
      <c r="S47" s="32" t="str">
        <f aca="false">IF(L47="","",IF(ABS(L47)&lt;=1.96*O47,"Yes","No"))</f>
        <v>Yes</v>
      </c>
      <c r="T47" s="54" t="n">
        <f aca="false">IF(D47="","",ROUND(SQRT(((D47+G47)*O47/100)^2+(J47*(D47+G47)*0.09175)^2),0))</f>
        <v>45</v>
      </c>
      <c r="U47" s="32" t="s">
        <v>747</v>
      </c>
    </row>
    <row r="48" customFormat="false" ht="15" hidden="false" customHeight="false" outlineLevel="0" collapsed="false">
      <c r="A48" s="32" t="s">
        <v>127</v>
      </c>
      <c r="B48" s="32" t="s">
        <v>190</v>
      </c>
      <c r="C48" s="32" t="s">
        <v>192</v>
      </c>
      <c r="D48" s="54" t="n">
        <v>320</v>
      </c>
      <c r="E48" s="54" t="n">
        <v>229</v>
      </c>
      <c r="F48" s="65" t="n">
        <f aca="false">IF(E48="","",D48-E48)</f>
        <v>91</v>
      </c>
      <c r="G48" s="54" t="n">
        <v>650</v>
      </c>
      <c r="H48" s="54" t="n">
        <v>679</v>
      </c>
      <c r="I48" s="65" t="n">
        <f aca="false">IF(H48="","",G48-H48)</f>
        <v>-29</v>
      </c>
      <c r="J48" s="55" t="n">
        <f aca="false">IF(OR(D48="",D48+G48=0),"",D48/(D48+G48))</f>
        <v>0.329896907216495</v>
      </c>
      <c r="K48" s="55" t="n">
        <f aca="false">IF(E48="","",E48/(E48+H48))</f>
        <v>0.252202643171806</v>
      </c>
      <c r="L48" s="66" t="n">
        <f aca="false">IF(OR(K48="",J48=""),"",(J48-K48)*100)</f>
        <v>7.76942640446887</v>
      </c>
      <c r="M48" s="36" t="n">
        <v>3.92691870483697</v>
      </c>
      <c r="N48" s="36" t="n">
        <v>0.962526645474447</v>
      </c>
      <c r="O48" s="36" t="n">
        <f aca="false">SQRT(M48^2+N48^2)</f>
        <v>4.04316065197103</v>
      </c>
      <c r="P48" s="55" t="n">
        <f aca="false">IF(J48="","",MAX(0,J48-1.96*O48/100))</f>
        <v>0.250650958437863</v>
      </c>
      <c r="Q48" s="55" t="n">
        <f aca="false">IF(J48="","",MIN(1,J48+1.96*O48/100))</f>
        <v>0.409142855995127</v>
      </c>
      <c r="R48" s="32" t="str">
        <f aca="false">IF(L48="","",IF(ABS(L48)&lt;=O48,"Yes","No"))</f>
        <v>No</v>
      </c>
      <c r="S48" s="32" t="str">
        <f aca="false">IF(L48="","",IF(ABS(L48)&lt;=1.96*O48,"Yes","No"))</f>
        <v>Yes</v>
      </c>
      <c r="T48" s="54" t="n">
        <f aca="false">IF(D48="","",ROUND(SQRT(((D48+G48)*O48/100)^2+(J48*(D48+G48)*0.09175)^2),0))</f>
        <v>49</v>
      </c>
      <c r="U48" s="32" t="s">
        <v>747</v>
      </c>
    </row>
    <row r="49" customFormat="false" ht="15" hidden="false" customHeight="false" outlineLevel="0" collapsed="false">
      <c r="A49" s="32" t="s">
        <v>127</v>
      </c>
      <c r="B49" s="32" t="s">
        <v>190</v>
      </c>
      <c r="C49" s="32" t="s">
        <v>193</v>
      </c>
      <c r="D49" s="54" t="n">
        <v>287</v>
      </c>
      <c r="E49" s="54" t="n">
        <v>239</v>
      </c>
      <c r="F49" s="65" t="n">
        <f aca="false">IF(E49="","",D49-E49)</f>
        <v>48</v>
      </c>
      <c r="G49" s="54" t="n">
        <v>560</v>
      </c>
      <c r="H49" s="54" t="n">
        <v>602</v>
      </c>
      <c r="I49" s="65" t="n">
        <f aca="false">IF(H49="","",G49-H49)</f>
        <v>-42</v>
      </c>
      <c r="J49" s="55" t="n">
        <f aca="false">IF(OR(D49="",D49+G49=0),"",D49/(D49+G49))</f>
        <v>0.338842975206612</v>
      </c>
      <c r="K49" s="55" t="n">
        <f aca="false">IF(E49="","",E49/(E49+H49))</f>
        <v>0.284185493460166</v>
      </c>
      <c r="L49" s="66" t="n">
        <f aca="false">IF(OR(K49="",J49=""),"",(J49-K49)*100)</f>
        <v>5.46574817464451</v>
      </c>
      <c r="M49" s="36" t="n">
        <v>3.92691870483697</v>
      </c>
      <c r="N49" s="36" t="n">
        <v>0.962526645474447</v>
      </c>
      <c r="O49" s="36" t="n">
        <f aca="false">SQRT(M49^2+N49^2)</f>
        <v>4.04316065197103</v>
      </c>
      <c r="P49" s="55" t="n">
        <f aca="false">IF(J49="","",MAX(0,J49-1.96*O49/100))</f>
        <v>0.259597026427979</v>
      </c>
      <c r="Q49" s="55" t="n">
        <f aca="false">IF(J49="","",MIN(1,J49+1.96*O49/100))</f>
        <v>0.418088923985244</v>
      </c>
      <c r="R49" s="32" t="str">
        <f aca="false">IF(L49="","",IF(ABS(L49)&lt;=O49,"Yes","No"))</f>
        <v>No</v>
      </c>
      <c r="S49" s="32" t="str">
        <f aca="false">IF(L49="","",IF(ABS(L49)&lt;=1.96*O49,"Yes","No"))</f>
        <v>Yes</v>
      </c>
      <c r="T49" s="54" t="n">
        <f aca="false">IF(D49="","",ROUND(SQRT(((D49+G49)*O49/100)^2+(J49*(D49+G49)*0.09175)^2),0))</f>
        <v>43</v>
      </c>
      <c r="U49" s="32" t="s">
        <v>747</v>
      </c>
    </row>
    <row r="50" customFormat="false" ht="15" hidden="false" customHeight="false" outlineLevel="0" collapsed="false">
      <c r="A50" s="32" t="s">
        <v>127</v>
      </c>
      <c r="B50" s="32" t="s">
        <v>194</v>
      </c>
      <c r="C50" s="32" t="s">
        <v>195</v>
      </c>
      <c r="D50" s="54" t="n">
        <v>260</v>
      </c>
      <c r="E50" s="54" t="n">
        <v>223</v>
      </c>
      <c r="F50" s="65" t="n">
        <f aca="false">IF(E50="","",D50-E50)</f>
        <v>37</v>
      </c>
      <c r="G50" s="54" t="n">
        <v>559</v>
      </c>
      <c r="H50" s="54" t="n">
        <v>610</v>
      </c>
      <c r="I50" s="65" t="n">
        <f aca="false">IF(H50="","",G50-H50)</f>
        <v>-51</v>
      </c>
      <c r="J50" s="55" t="n">
        <f aca="false">IF(OR(D50="",D50+G50=0),"",D50/(D50+G50))</f>
        <v>0.317460317460317</v>
      </c>
      <c r="K50" s="55" t="n">
        <f aca="false">IF(E50="","",E50/(E50+H50))</f>
        <v>0.267707082833133</v>
      </c>
      <c r="L50" s="66" t="n">
        <f aca="false">IF(OR(K50="",J50=""),"",(J50-K50)*100)</f>
        <v>4.97532346271842</v>
      </c>
      <c r="M50" s="36" t="n">
        <v>3.92691870483697</v>
      </c>
      <c r="N50" s="36" t="n">
        <v>0.962526645474447</v>
      </c>
      <c r="O50" s="36" t="n">
        <f aca="false">SQRT(M50^2+N50^2)</f>
        <v>4.04316065197103</v>
      </c>
      <c r="P50" s="55" t="n">
        <f aca="false">IF(J50="","",MAX(0,J50-1.96*O50/100))</f>
        <v>0.238214368681685</v>
      </c>
      <c r="Q50" s="55" t="n">
        <f aca="false">IF(J50="","",MIN(1,J50+1.96*O50/100))</f>
        <v>0.39670626623895</v>
      </c>
      <c r="R50" s="32" t="str">
        <f aca="false">IF(L50="","",IF(ABS(L50)&lt;=O50,"Yes","No"))</f>
        <v>No</v>
      </c>
      <c r="S50" s="32" t="str">
        <f aca="false">IF(L50="","",IF(ABS(L50)&lt;=1.96*O50,"Yes","No"))</f>
        <v>Yes</v>
      </c>
      <c r="T50" s="54" t="n">
        <f aca="false">IF(D50="","",ROUND(SQRT(((D50+G50)*O50/100)^2+(J50*(D50+G50)*0.09175)^2),0))</f>
        <v>41</v>
      </c>
      <c r="U50" s="32" t="s">
        <v>747</v>
      </c>
    </row>
    <row r="51" customFormat="false" ht="15" hidden="false" customHeight="false" outlineLevel="0" collapsed="false">
      <c r="A51" s="32" t="s">
        <v>127</v>
      </c>
      <c r="B51" s="32" t="s">
        <v>194</v>
      </c>
      <c r="C51" s="32" t="s">
        <v>196</v>
      </c>
      <c r="D51" s="54" t="n">
        <v>120</v>
      </c>
      <c r="E51" s="54" t="n">
        <v>100</v>
      </c>
      <c r="F51" s="65" t="n">
        <f aca="false">IF(E51="","",D51-E51)</f>
        <v>20</v>
      </c>
      <c r="G51" s="54" t="n">
        <v>267</v>
      </c>
      <c r="H51" s="54" t="n">
        <v>288</v>
      </c>
      <c r="I51" s="65" t="n">
        <f aca="false">IF(H51="","",G51-H51)</f>
        <v>-21</v>
      </c>
      <c r="J51" s="55" t="n">
        <f aca="false">IF(OR(D51="",D51+G51=0),"",D51/(D51+G51))</f>
        <v>0.310077519379845</v>
      </c>
      <c r="K51" s="55" t="n">
        <f aca="false">IF(E51="","",E51/(E51+H51))</f>
        <v>0.257731958762887</v>
      </c>
      <c r="L51" s="66" t="n">
        <f aca="false">IF(OR(K51="",J51=""),"",(J51-K51)*100)</f>
        <v>5.23455606169584</v>
      </c>
      <c r="M51" s="36" t="n">
        <v>6.15823633395305</v>
      </c>
      <c r="N51" s="36" t="n">
        <v>0.962526645474447</v>
      </c>
      <c r="O51" s="36" t="n">
        <f aca="false">SQRT(M51^2+N51^2)</f>
        <v>6.23300347248963</v>
      </c>
      <c r="P51" s="55" t="n">
        <f aca="false">IF(J51="","",MAX(0,J51-1.96*O51/100))</f>
        <v>0.187910651319048</v>
      </c>
      <c r="Q51" s="55" t="n">
        <f aca="false">IF(J51="","",MIN(1,J51+1.96*O51/100))</f>
        <v>0.432244387440642</v>
      </c>
      <c r="R51" s="32" t="str">
        <f aca="false">IF(L51="","",IF(ABS(L51)&lt;=O51,"Yes","No"))</f>
        <v>Yes</v>
      </c>
      <c r="S51" s="32" t="str">
        <f aca="false">IF(L51="","",IF(ABS(L51)&lt;=1.96*O51,"Yes","No"))</f>
        <v>Yes</v>
      </c>
      <c r="T51" s="54" t="n">
        <f aca="false">IF(D51="","",ROUND(SQRT(((D51+G51)*O51/100)^2+(J51*(D51+G51)*0.15591)^2),0))</f>
        <v>31</v>
      </c>
      <c r="U51" s="32" t="s">
        <v>747</v>
      </c>
    </row>
    <row r="52" customFormat="false" ht="15" hidden="false" customHeight="false" outlineLevel="0" collapsed="false">
      <c r="A52" s="32" t="s">
        <v>127</v>
      </c>
      <c r="B52" s="32" t="s">
        <v>197</v>
      </c>
      <c r="C52" s="32" t="s">
        <v>197</v>
      </c>
      <c r="D52" s="54" t="n">
        <v>78</v>
      </c>
      <c r="E52" s="54" t="n">
        <v>62</v>
      </c>
      <c r="F52" s="65" t="n">
        <f aca="false">IF(E52="","",D52-E52)</f>
        <v>16</v>
      </c>
      <c r="G52" s="54" t="n">
        <v>84</v>
      </c>
      <c r="H52" s="54" t="n">
        <v>91</v>
      </c>
      <c r="I52" s="65" t="n">
        <f aca="false">IF(H52="","",G52-H52)</f>
        <v>-7</v>
      </c>
      <c r="J52" s="55" t="n">
        <f aca="false">IF(OR(D52="",D52+G52=0),"",D52/(D52+G52))</f>
        <v>0.481481481481481</v>
      </c>
      <c r="K52" s="55" t="n">
        <f aca="false">IF(E52="","",E52/(E52+H52))</f>
        <v>0.405228758169935</v>
      </c>
      <c r="L52" s="66" t="n">
        <f aca="false">IF(OR(K52="",J52=""),"",(J52-K52)*100)</f>
        <v>7.62527233115468</v>
      </c>
      <c r="M52" s="36" t="n">
        <v>6.15823633395305</v>
      </c>
      <c r="N52" s="36" t="n">
        <v>0.962526645474447</v>
      </c>
      <c r="O52" s="36" t="n">
        <f aca="false">SQRT(M52^2+N52^2)</f>
        <v>6.23300347248963</v>
      </c>
      <c r="P52" s="55" t="n">
        <f aca="false">IF(J52="","",MAX(0,J52-1.96*O52/100))</f>
        <v>0.359314613420685</v>
      </c>
      <c r="Q52" s="55" t="n">
        <f aca="false">IF(J52="","",MIN(1,J52+1.96*O52/100))</f>
        <v>0.603648349542278</v>
      </c>
      <c r="R52" s="32" t="str">
        <f aca="false">IF(L52="","",IF(ABS(L52)&lt;=O52,"Yes","No"))</f>
        <v>No</v>
      </c>
      <c r="S52" s="32" t="str">
        <f aca="false">IF(L52="","",IF(ABS(L52)&lt;=1.96*O52,"Yes","No"))</f>
        <v>Yes</v>
      </c>
      <c r="T52" s="54" t="n">
        <f aca="false">IF(D52="","",ROUND(SQRT(((D52+G52)*O52/100)^2+(J52*(D52+G52)*0.15591)^2),0))</f>
        <v>16</v>
      </c>
      <c r="U52" s="32" t="s">
        <v>747</v>
      </c>
    </row>
    <row r="53" customFormat="false" ht="15" hidden="false" customHeight="false" outlineLevel="0" collapsed="false">
      <c r="A53" s="32" t="s">
        <v>198</v>
      </c>
      <c r="B53" s="32" t="s">
        <v>199</v>
      </c>
      <c r="C53" s="32" t="s">
        <v>199</v>
      </c>
      <c r="D53" s="54" t="n">
        <v>702</v>
      </c>
      <c r="E53" s="54" t="n">
        <v>646</v>
      </c>
      <c r="F53" s="65" t="n">
        <f aca="false">IF(E53="","",D53-E53)</f>
        <v>56</v>
      </c>
      <c r="G53" s="54" t="n">
        <v>631</v>
      </c>
      <c r="H53" s="54" t="n">
        <v>738</v>
      </c>
      <c r="I53" s="65" t="n">
        <f aca="false">IF(H53="","",G53-H53)</f>
        <v>-107</v>
      </c>
      <c r="J53" s="55" t="n">
        <f aca="false">IF(OR(D53="",D53+G53=0),"",D53/(D53+G53))</f>
        <v>0.526631657914479</v>
      </c>
      <c r="K53" s="55" t="n">
        <f aca="false">IF(E53="","",E53/(E53+H53))</f>
        <v>0.466763005780347</v>
      </c>
      <c r="L53" s="66" t="n">
        <f aca="false">IF(OR(K53="",J53=""),"",(J53-K53)*100)</f>
        <v>5.98686521341318</v>
      </c>
      <c r="M53" s="36" t="n">
        <v>3.11781220291742</v>
      </c>
      <c r="N53" s="36" t="n">
        <v>0.962526645474447</v>
      </c>
      <c r="O53" s="36" t="n">
        <f aca="false">SQRT(M53^2+N53^2)</f>
        <v>3.26300635548095</v>
      </c>
      <c r="P53" s="55" t="n">
        <f aca="false">IF(J53="","",MAX(0,J53-1.96*O53/100))</f>
        <v>0.462676733347052</v>
      </c>
      <c r="Q53" s="55" t="n">
        <f aca="false">IF(J53="","",MIN(1,J53+1.96*O53/100))</f>
        <v>0.590586582481905</v>
      </c>
      <c r="R53" s="32" t="str">
        <f aca="false">IF(L53="","",IF(ABS(L53)&lt;=O53,"Yes","No"))</f>
        <v>No</v>
      </c>
      <c r="S53" s="32" t="str">
        <f aca="false">IF(L53="","",IF(ABS(L53)&lt;=1.96*O53,"Yes","No"))</f>
        <v>Yes</v>
      </c>
      <c r="T53" s="54" t="n">
        <f aca="false">IF(D53="","",ROUND(SQRT(((D53+G53)*O53/100)^2+(J53*(D53+G53)*0.08345)^2),0))</f>
        <v>73</v>
      </c>
      <c r="U53" s="32"/>
    </row>
    <row r="54" customFormat="false" ht="15" hidden="false" customHeight="false" outlineLevel="0" collapsed="false">
      <c r="A54" s="32" t="s">
        <v>198</v>
      </c>
      <c r="B54" s="32" t="s">
        <v>200</v>
      </c>
      <c r="C54" s="32" t="s">
        <v>201</v>
      </c>
      <c r="D54" s="54" t="n">
        <v>458</v>
      </c>
      <c r="E54" s="54" t="n">
        <v>529</v>
      </c>
      <c r="F54" s="65" t="n">
        <f aca="false">IF(E54="","",D54-E54)</f>
        <v>-71</v>
      </c>
      <c r="G54" s="54" t="n">
        <v>117</v>
      </c>
      <c r="H54" s="54" t="n">
        <v>144</v>
      </c>
      <c r="I54" s="65" t="n">
        <f aca="false">IF(H54="","",G54-H54)</f>
        <v>-27</v>
      </c>
      <c r="J54" s="55" t="n">
        <f aca="false">IF(OR(D54="",D54+G54=0),"",D54/(D54+G54))</f>
        <v>0.796521739130435</v>
      </c>
      <c r="K54" s="55" t="n">
        <f aca="false">IF(E54="","",E54/(E54+H54))</f>
        <v>0.786032689450223</v>
      </c>
      <c r="L54" s="66" t="n">
        <f aca="false">IF(OR(K54="",J54=""),"",(J54-K54)*100)</f>
        <v>1.04890496802119</v>
      </c>
      <c r="M54" s="36" t="n">
        <v>6.15823633395305</v>
      </c>
      <c r="N54" s="36" t="n">
        <v>0.962526645474447</v>
      </c>
      <c r="O54" s="36" t="n">
        <f aca="false">SQRT(M54^2+N54^2)</f>
        <v>6.23300347248963</v>
      </c>
      <c r="P54" s="55" t="n">
        <f aca="false">IF(J54="","",MAX(0,J54-1.96*O54/100))</f>
        <v>0.674354871069638</v>
      </c>
      <c r="Q54" s="55" t="n">
        <f aca="false">IF(J54="","",MIN(1,J54+1.96*O54/100))</f>
        <v>0.918688607191232</v>
      </c>
      <c r="R54" s="32" t="str">
        <f aca="false">IF(L54="","",IF(ABS(L54)&lt;=O54,"Yes","No"))</f>
        <v>Yes</v>
      </c>
      <c r="S54" s="32" t="str">
        <f aca="false">IF(L54="","",IF(ABS(L54)&lt;=1.96*O54,"Yes","No"))</f>
        <v>Yes</v>
      </c>
      <c r="T54" s="54" t="n">
        <f aca="false">IF(D54="","",ROUND(SQRT(((D54+G54)*O54/100)^2+(J54*(D54+G54)*0.15591)^2),0))</f>
        <v>80</v>
      </c>
      <c r="U54" s="32"/>
    </row>
    <row r="55" customFormat="false" ht="15" hidden="false" customHeight="false" outlineLevel="0" collapsed="false">
      <c r="A55" s="32" t="s">
        <v>198</v>
      </c>
      <c r="B55" s="32" t="s">
        <v>200</v>
      </c>
      <c r="C55" s="32" t="s">
        <v>202</v>
      </c>
      <c r="D55" s="54" t="n">
        <v>413</v>
      </c>
      <c r="E55" s="54" t="n">
        <v>370</v>
      </c>
      <c r="F55" s="65" t="n">
        <f aca="false">IF(E55="","",D55-E55)</f>
        <v>43</v>
      </c>
      <c r="G55" s="54" t="n">
        <v>122</v>
      </c>
      <c r="H55" s="54" t="n">
        <v>139</v>
      </c>
      <c r="I55" s="65" t="n">
        <f aca="false">IF(H55="","",G55-H55)</f>
        <v>-17</v>
      </c>
      <c r="J55" s="55" t="n">
        <f aca="false">IF(OR(D55="",D55+G55=0),"",D55/(D55+G55))</f>
        <v>0.77196261682243</v>
      </c>
      <c r="K55" s="55" t="n">
        <f aca="false">IF(E55="","",E55/(E55+H55))</f>
        <v>0.726915520628684</v>
      </c>
      <c r="L55" s="66" t="n">
        <f aca="false">IF(OR(K55="",J55=""),"",(J55-K55)*100)</f>
        <v>4.50470961937462</v>
      </c>
      <c r="M55" s="36" t="n">
        <v>6.15823633395305</v>
      </c>
      <c r="N55" s="36" t="n">
        <v>0.962526645474447</v>
      </c>
      <c r="O55" s="36" t="n">
        <f aca="false">SQRT(M55^2+N55^2)</f>
        <v>6.23300347248963</v>
      </c>
      <c r="P55" s="55" t="n">
        <f aca="false">IF(J55="","",MAX(0,J55-1.96*O55/100))</f>
        <v>0.649795748761633</v>
      </c>
      <c r="Q55" s="55" t="n">
        <f aca="false">IF(J55="","",MIN(1,J55+1.96*O55/100))</f>
        <v>0.894129484883227</v>
      </c>
      <c r="R55" s="32" t="str">
        <f aca="false">IF(L55="","",IF(ABS(L55)&lt;=O55,"Yes","No"))</f>
        <v>Yes</v>
      </c>
      <c r="S55" s="32" t="str">
        <f aca="false">IF(L55="","",IF(ABS(L55)&lt;=1.96*O55,"Yes","No"))</f>
        <v>Yes</v>
      </c>
      <c r="T55" s="54" t="n">
        <f aca="false">IF(D55="","",ROUND(SQRT(((D55+G55)*O55/100)^2+(J55*(D55+G55)*0.15591)^2),0))</f>
        <v>73</v>
      </c>
      <c r="U55" s="32"/>
    </row>
    <row r="56" customFormat="false" ht="15" hidden="false" customHeight="false" outlineLevel="0" collapsed="false">
      <c r="A56" s="32" t="s">
        <v>198</v>
      </c>
      <c r="B56" s="32" t="s">
        <v>200</v>
      </c>
      <c r="C56" s="32" t="s">
        <v>203</v>
      </c>
      <c r="D56" s="54" t="n">
        <v>402</v>
      </c>
      <c r="E56" s="54" t="n">
        <v>401</v>
      </c>
      <c r="F56" s="65" t="n">
        <f aca="false">IF(E56="","",D56-E56)</f>
        <v>1</v>
      </c>
      <c r="G56" s="54" t="n">
        <v>96</v>
      </c>
      <c r="H56" s="54" t="n">
        <v>117</v>
      </c>
      <c r="I56" s="65" t="n">
        <f aca="false">IF(H56="","",G56-H56)</f>
        <v>-21</v>
      </c>
      <c r="J56" s="55" t="n">
        <f aca="false">IF(OR(D56="",D56+G56=0),"",D56/(D56+G56))</f>
        <v>0.807228915662651</v>
      </c>
      <c r="K56" s="55" t="n">
        <f aca="false">IF(E56="","",E56/(E56+H56))</f>
        <v>0.774131274131274</v>
      </c>
      <c r="L56" s="66" t="n">
        <f aca="false">IF(OR(K56="",J56=""),"",(J56-K56)*100)</f>
        <v>3.30976415313765</v>
      </c>
      <c r="M56" s="36" t="n">
        <v>6.15823633395305</v>
      </c>
      <c r="N56" s="36" t="n">
        <v>0.962526645474447</v>
      </c>
      <c r="O56" s="36" t="n">
        <f aca="false">SQRT(M56^2+N56^2)</f>
        <v>6.23300347248963</v>
      </c>
      <c r="P56" s="55" t="n">
        <f aca="false">IF(J56="","",MAX(0,J56-1.96*O56/100))</f>
        <v>0.685062047601854</v>
      </c>
      <c r="Q56" s="55" t="n">
        <f aca="false">IF(J56="","",MIN(1,J56+1.96*O56/100))</f>
        <v>0.929395783723447</v>
      </c>
      <c r="R56" s="32" t="str">
        <f aca="false">IF(L56="","",IF(ABS(L56)&lt;=O56,"Yes","No"))</f>
        <v>Yes</v>
      </c>
      <c r="S56" s="32" t="str">
        <f aca="false">IF(L56="","",IF(ABS(L56)&lt;=1.96*O56,"Yes","No"))</f>
        <v>Yes</v>
      </c>
      <c r="T56" s="54" t="n">
        <f aca="false">IF(D56="","",ROUND(SQRT(((D56+G56)*O56/100)^2+(J56*(D56+G56)*0.15591)^2),0))</f>
        <v>70</v>
      </c>
      <c r="U56" s="32"/>
    </row>
    <row r="57" customFormat="false" ht="15" hidden="false" customHeight="false" outlineLevel="0" collapsed="false">
      <c r="A57" s="32" t="s">
        <v>198</v>
      </c>
      <c r="B57" s="32" t="s">
        <v>200</v>
      </c>
      <c r="C57" s="32" t="s">
        <v>204</v>
      </c>
      <c r="D57" s="54" t="n">
        <v>345</v>
      </c>
      <c r="E57" s="54" t="n">
        <v>341</v>
      </c>
      <c r="F57" s="65" t="n">
        <f aca="false">IF(E57="","",D57-E57)</f>
        <v>4</v>
      </c>
      <c r="G57" s="54" t="n">
        <v>113</v>
      </c>
      <c r="H57" s="54" t="n">
        <v>128</v>
      </c>
      <c r="I57" s="65" t="n">
        <f aca="false">IF(H57="","",G57-H57)</f>
        <v>-15</v>
      </c>
      <c r="J57" s="55" t="n">
        <f aca="false">IF(OR(D57="",D57+G57=0),"",D57/(D57+G57))</f>
        <v>0.753275109170306</v>
      </c>
      <c r="K57" s="55" t="n">
        <f aca="false">IF(E57="","",E57/(E57+H57))</f>
        <v>0.727078891257996</v>
      </c>
      <c r="L57" s="66" t="n">
        <f aca="false">IF(OR(K57="",J57=""),"",(J57-K57)*100)</f>
        <v>2.619621791231</v>
      </c>
      <c r="M57" s="36" t="n">
        <v>6.15823633395305</v>
      </c>
      <c r="N57" s="36" t="n">
        <v>0.962526645474447</v>
      </c>
      <c r="O57" s="36" t="n">
        <f aca="false">SQRT(M57^2+N57^2)</f>
        <v>6.23300347248963</v>
      </c>
      <c r="P57" s="55" t="n">
        <f aca="false">IF(J57="","",MAX(0,J57-1.96*O57/100))</f>
        <v>0.631108241109509</v>
      </c>
      <c r="Q57" s="55" t="n">
        <f aca="false">IF(J57="","",MIN(1,J57+1.96*O57/100))</f>
        <v>0.875441977231103</v>
      </c>
      <c r="R57" s="32" t="str">
        <f aca="false">IF(L57="","",IF(ABS(L57)&lt;=O57,"Yes","No"))</f>
        <v>Yes</v>
      </c>
      <c r="S57" s="32" t="str">
        <f aca="false">IF(L57="","",IF(ABS(L57)&lt;=1.96*O57,"Yes","No"))</f>
        <v>Yes</v>
      </c>
      <c r="T57" s="54" t="n">
        <f aca="false">IF(D57="","",ROUND(SQRT(((D57+G57)*O57/100)^2+(J57*(D57+G57)*0.15591)^2),0))</f>
        <v>61</v>
      </c>
      <c r="U57" s="32"/>
    </row>
    <row r="58" customFormat="false" ht="15" hidden="false" customHeight="false" outlineLevel="0" collapsed="false">
      <c r="A58" s="32" t="s">
        <v>198</v>
      </c>
      <c r="B58" s="32" t="s">
        <v>200</v>
      </c>
      <c r="C58" s="32" t="s">
        <v>205</v>
      </c>
      <c r="D58" s="54" t="n">
        <v>428</v>
      </c>
      <c r="E58" s="54" t="n">
        <v>423</v>
      </c>
      <c r="F58" s="65" t="n">
        <f aca="false">IF(E58="","",D58-E58)</f>
        <v>5</v>
      </c>
      <c r="G58" s="54" t="n">
        <v>101</v>
      </c>
      <c r="H58" s="54" t="n">
        <v>126</v>
      </c>
      <c r="I58" s="65" t="n">
        <f aca="false">IF(H58="","",G58-H58)</f>
        <v>-25</v>
      </c>
      <c r="J58" s="55" t="n">
        <f aca="false">IF(OR(D58="",D58+G58=0),"",D58/(D58+G58))</f>
        <v>0.809073724007561</v>
      </c>
      <c r="K58" s="55" t="n">
        <f aca="false">IF(E58="","",E58/(E58+H58))</f>
        <v>0.770491803278689</v>
      </c>
      <c r="L58" s="66" t="n">
        <f aca="false">IF(OR(K58="",J58=""),"",(J58-K58)*100)</f>
        <v>3.85819207288729</v>
      </c>
      <c r="M58" s="36" t="n">
        <v>6.15823633395305</v>
      </c>
      <c r="N58" s="36" t="n">
        <v>0.962526645474447</v>
      </c>
      <c r="O58" s="36" t="n">
        <f aca="false">SQRT(M58^2+N58^2)</f>
        <v>6.23300347248963</v>
      </c>
      <c r="P58" s="55" t="n">
        <f aca="false">IF(J58="","",MAX(0,J58-1.96*O58/100))</f>
        <v>0.686906855946765</v>
      </c>
      <c r="Q58" s="55" t="n">
        <f aca="false">IF(J58="","",MIN(1,J58+1.96*O58/100))</f>
        <v>0.931240592068358</v>
      </c>
      <c r="R58" s="32" t="str">
        <f aca="false">IF(L58="","",IF(ABS(L58)&lt;=O58,"Yes","No"))</f>
        <v>Yes</v>
      </c>
      <c r="S58" s="32" t="str">
        <f aca="false">IF(L58="","",IF(ABS(L58)&lt;=1.96*O58,"Yes","No"))</f>
        <v>Yes</v>
      </c>
      <c r="T58" s="54" t="n">
        <f aca="false">IF(D58="","",ROUND(SQRT(((D58+G58)*O58/100)^2+(J58*(D58+G58)*0.15591)^2),0))</f>
        <v>74</v>
      </c>
      <c r="U58" s="32"/>
    </row>
    <row r="59" customFormat="false" ht="15" hidden="false" customHeight="false" outlineLevel="0" collapsed="false">
      <c r="A59" s="32" t="s">
        <v>198</v>
      </c>
      <c r="B59" s="32" t="s">
        <v>200</v>
      </c>
      <c r="C59" s="32" t="s">
        <v>206</v>
      </c>
      <c r="D59" s="54" t="n">
        <v>444</v>
      </c>
      <c r="E59" s="54" t="n">
        <v>470</v>
      </c>
      <c r="F59" s="65" t="n">
        <f aca="false">IF(E59="","",D59-E59)</f>
        <v>-26</v>
      </c>
      <c r="G59" s="54" t="n">
        <v>137</v>
      </c>
      <c r="H59" s="54" t="n">
        <v>179</v>
      </c>
      <c r="I59" s="65" t="n">
        <f aca="false">IF(H59="","",G59-H59)</f>
        <v>-42</v>
      </c>
      <c r="J59" s="55" t="n">
        <f aca="false">IF(OR(D59="",D59+G59=0),"",D59/(D59+G59))</f>
        <v>0.764199655765921</v>
      </c>
      <c r="K59" s="55" t="n">
        <f aca="false">IF(E59="","",E59/(E59+H59))</f>
        <v>0.724191063174114</v>
      </c>
      <c r="L59" s="66" t="n">
        <f aca="false">IF(OR(K59="",J59=""),"",(J59-K59)*100)</f>
        <v>4.00085925918069</v>
      </c>
      <c r="M59" s="36" t="n">
        <v>6.15823633395305</v>
      </c>
      <c r="N59" s="36" t="n">
        <v>0.962526645474447</v>
      </c>
      <c r="O59" s="36" t="n">
        <f aca="false">SQRT(M59^2+N59^2)</f>
        <v>6.23300347248963</v>
      </c>
      <c r="P59" s="55" t="n">
        <f aca="false">IF(J59="","",MAX(0,J59-1.96*O59/100))</f>
        <v>0.642032787705124</v>
      </c>
      <c r="Q59" s="55" t="n">
        <f aca="false">IF(J59="","",MIN(1,J59+1.96*O59/100))</f>
        <v>0.886366523826718</v>
      </c>
      <c r="R59" s="32" t="str">
        <f aca="false">IF(L59="","",IF(ABS(L59)&lt;=O59,"Yes","No"))</f>
        <v>Yes</v>
      </c>
      <c r="S59" s="32" t="str">
        <f aca="false">IF(L59="","",IF(ABS(L59)&lt;=1.96*O59,"Yes","No"))</f>
        <v>Yes</v>
      </c>
      <c r="T59" s="54" t="n">
        <f aca="false">IF(D59="","",ROUND(SQRT(((D59+G59)*O59/100)^2+(J59*(D59+G59)*0.15591)^2),0))</f>
        <v>78</v>
      </c>
      <c r="U59" s="32"/>
    </row>
    <row r="60" customFormat="false" ht="15" hidden="false" customHeight="false" outlineLevel="0" collapsed="false">
      <c r="A60" s="32" t="s">
        <v>198</v>
      </c>
      <c r="B60" s="32" t="s">
        <v>200</v>
      </c>
      <c r="C60" s="32" t="s">
        <v>207</v>
      </c>
      <c r="D60" s="54" t="n">
        <v>866</v>
      </c>
      <c r="E60" s="54" t="n">
        <v>798</v>
      </c>
      <c r="F60" s="65" t="n">
        <f aca="false">IF(E60="","",D60-E60)</f>
        <v>68</v>
      </c>
      <c r="G60" s="54" t="n">
        <v>222</v>
      </c>
      <c r="H60" s="54" t="n">
        <v>252</v>
      </c>
      <c r="I60" s="65" t="n">
        <f aca="false">IF(H60="","",G60-H60)</f>
        <v>-30</v>
      </c>
      <c r="J60" s="55" t="n">
        <f aca="false">IF(OR(D60="",D60+G60=0),"",D60/(D60+G60))</f>
        <v>0.795955882352941</v>
      </c>
      <c r="K60" s="55" t="n">
        <f aca="false">IF(E60="","",E60/(E60+H60))</f>
        <v>0.76</v>
      </c>
      <c r="L60" s="66" t="n">
        <f aca="false">IF(OR(K60="",J60=""),"",(J60-K60)*100)</f>
        <v>3.59558823529411</v>
      </c>
      <c r="M60" s="36" t="n">
        <v>3.92691870483697</v>
      </c>
      <c r="N60" s="36" t="n">
        <v>0.962526645474447</v>
      </c>
      <c r="O60" s="36" t="n">
        <f aca="false">SQRT(M60^2+N60^2)</f>
        <v>4.04316065197103</v>
      </c>
      <c r="P60" s="55" t="n">
        <f aca="false">IF(J60="","",MAX(0,J60-1.96*O60/100))</f>
        <v>0.716709933574309</v>
      </c>
      <c r="Q60" s="55" t="n">
        <f aca="false">IF(J60="","",MIN(1,J60+1.96*O60/100))</f>
        <v>0.875201831131573</v>
      </c>
      <c r="R60" s="32" t="str">
        <f aca="false">IF(L60="","",IF(ABS(L60)&lt;=O60,"Yes","No"))</f>
        <v>Yes</v>
      </c>
      <c r="S60" s="32" t="str">
        <f aca="false">IF(L60="","",IF(ABS(L60)&lt;=1.96*O60,"Yes","No"))</f>
        <v>Yes</v>
      </c>
      <c r="T60" s="54" t="n">
        <f aca="false">IF(D60="","",ROUND(SQRT(((D60+G60)*O60/100)^2+(J60*(D60+G60)*0.09175)^2),0))</f>
        <v>91</v>
      </c>
      <c r="U60" s="32"/>
    </row>
    <row r="61" customFormat="false" ht="15" hidden="false" customHeight="false" outlineLevel="0" collapsed="false">
      <c r="A61" s="32" t="s">
        <v>198</v>
      </c>
      <c r="B61" s="32" t="s">
        <v>200</v>
      </c>
      <c r="C61" s="32" t="s">
        <v>208</v>
      </c>
      <c r="D61" s="54" t="n">
        <v>392</v>
      </c>
      <c r="E61" s="54" t="n">
        <v>386</v>
      </c>
      <c r="F61" s="65" t="n">
        <f aca="false">IF(E61="","",D61-E61)</f>
        <v>6</v>
      </c>
      <c r="G61" s="54" t="n">
        <v>171</v>
      </c>
      <c r="H61" s="54" t="n">
        <v>215</v>
      </c>
      <c r="I61" s="65" t="n">
        <f aca="false">IF(H61="","",G61-H61)</f>
        <v>-44</v>
      </c>
      <c r="J61" s="55" t="n">
        <f aca="false">IF(OR(D61="",D61+G61=0),"",D61/(D61+G61))</f>
        <v>0.696269982238011</v>
      </c>
      <c r="K61" s="55" t="n">
        <f aca="false">IF(E61="","",E61/(E61+H61))</f>
        <v>0.642262895174709</v>
      </c>
      <c r="L61" s="66" t="n">
        <f aca="false">IF(OR(K61="",J61=""),"",(J61-K61)*100)</f>
        <v>5.40070870633018</v>
      </c>
      <c r="M61" s="36" t="n">
        <v>6.15823633395305</v>
      </c>
      <c r="N61" s="36" t="n">
        <v>0.962526645474447</v>
      </c>
      <c r="O61" s="36" t="n">
        <f aca="false">SQRT(M61^2+N61^2)</f>
        <v>6.23300347248963</v>
      </c>
      <c r="P61" s="55" t="n">
        <f aca="false">IF(J61="","",MAX(0,J61-1.96*O61/100))</f>
        <v>0.574103114177214</v>
      </c>
      <c r="Q61" s="55" t="n">
        <f aca="false">IF(J61="","",MIN(1,J61+1.96*O61/100))</f>
        <v>0.818436850298807</v>
      </c>
      <c r="R61" s="32" t="str">
        <f aca="false">IF(L61="","",IF(ABS(L61)&lt;=O61,"Yes","No"))</f>
        <v>Yes</v>
      </c>
      <c r="S61" s="32" t="str">
        <f aca="false">IF(L61="","",IF(ABS(L61)&lt;=1.96*O61,"Yes","No"))</f>
        <v>Yes</v>
      </c>
      <c r="T61" s="54" t="n">
        <f aca="false">IF(D61="","",ROUND(SQRT(((D61+G61)*O61/100)^2+(J61*(D61+G61)*0.15591)^2),0))</f>
        <v>70</v>
      </c>
      <c r="U61" s="32"/>
    </row>
    <row r="62" customFormat="false" ht="15" hidden="false" customHeight="false" outlineLevel="0" collapsed="false">
      <c r="A62" s="32" t="s">
        <v>198</v>
      </c>
      <c r="B62" s="32" t="s">
        <v>200</v>
      </c>
      <c r="C62" s="32" t="s">
        <v>209</v>
      </c>
      <c r="D62" s="54" t="n">
        <v>667</v>
      </c>
      <c r="E62" s="54" t="n">
        <v>627</v>
      </c>
      <c r="F62" s="65" t="n">
        <f aca="false">IF(E62="","",D62-E62)</f>
        <v>40</v>
      </c>
      <c r="G62" s="54" t="n">
        <v>355</v>
      </c>
      <c r="H62" s="54" t="n">
        <v>374</v>
      </c>
      <c r="I62" s="65" t="n">
        <f aca="false">IF(H62="","",G62-H62)</f>
        <v>-19</v>
      </c>
      <c r="J62" s="55" t="n">
        <f aca="false">IF(OR(D62="",D62+G62=0),"",D62/(D62+G62))</f>
        <v>0.652641878669276</v>
      </c>
      <c r="K62" s="55" t="n">
        <f aca="false">IF(E62="","",E62/(E62+H62))</f>
        <v>0.626373626373626</v>
      </c>
      <c r="L62" s="66" t="n">
        <f aca="false">IF(OR(K62="",J62=""),"",(J62-K62)*100)</f>
        <v>2.62682522956496</v>
      </c>
      <c r="M62" s="36" t="n">
        <v>3.92691870483697</v>
      </c>
      <c r="N62" s="36" t="n">
        <v>0.962526645474447</v>
      </c>
      <c r="O62" s="36" t="n">
        <f aca="false">SQRT(M62^2+N62^2)</f>
        <v>4.04316065197103</v>
      </c>
      <c r="P62" s="55" t="n">
        <f aca="false">IF(J62="","",MAX(0,J62-1.96*O62/100))</f>
        <v>0.573395929890644</v>
      </c>
      <c r="Q62" s="55" t="n">
        <f aca="false">IF(J62="","",MIN(1,J62+1.96*O62/100))</f>
        <v>0.731887827447908</v>
      </c>
      <c r="R62" s="32" t="str">
        <f aca="false">IF(L62="","",IF(ABS(L62)&lt;=O62,"Yes","No"))</f>
        <v>Yes</v>
      </c>
      <c r="S62" s="32" t="str">
        <f aca="false">IF(L62="","",IF(ABS(L62)&lt;=1.96*O62,"Yes","No"))</f>
        <v>Yes</v>
      </c>
      <c r="T62" s="54" t="n">
        <f aca="false">IF(D62="","",ROUND(SQRT(((D62+G62)*O62/100)^2+(J62*(D62+G62)*0.09175)^2),0))</f>
        <v>74</v>
      </c>
      <c r="U62" s="32"/>
    </row>
    <row r="63" customFormat="false" ht="15" hidden="false" customHeight="false" outlineLevel="0" collapsed="false">
      <c r="A63" s="32" t="s">
        <v>198</v>
      </c>
      <c r="B63" s="32" t="s">
        <v>200</v>
      </c>
      <c r="C63" s="32" t="s">
        <v>210</v>
      </c>
      <c r="D63" s="54" t="n">
        <v>455</v>
      </c>
      <c r="E63" s="54" t="n">
        <v>448</v>
      </c>
      <c r="F63" s="65" t="n">
        <f aca="false">IF(E63="","",D63-E63)</f>
        <v>7</v>
      </c>
      <c r="G63" s="54" t="n">
        <v>238</v>
      </c>
      <c r="H63" s="54" t="n">
        <v>264</v>
      </c>
      <c r="I63" s="65" t="n">
        <f aca="false">IF(H63="","",G63-H63)</f>
        <v>-26</v>
      </c>
      <c r="J63" s="55" t="n">
        <f aca="false">IF(OR(D63="",D63+G63=0),"",D63/(D63+G63))</f>
        <v>0.656565656565657</v>
      </c>
      <c r="K63" s="55" t="n">
        <f aca="false">IF(E63="","",E63/(E63+H63))</f>
        <v>0.629213483146067</v>
      </c>
      <c r="L63" s="66" t="n">
        <f aca="false">IF(OR(K63="",J63=""),"",(J63-K63)*100)</f>
        <v>2.73521734195892</v>
      </c>
      <c r="M63" s="36" t="n">
        <v>6.15823633395305</v>
      </c>
      <c r="N63" s="36" t="n">
        <v>0.962526645474447</v>
      </c>
      <c r="O63" s="36" t="n">
        <f aca="false">SQRT(M63^2+N63^2)</f>
        <v>6.23300347248963</v>
      </c>
      <c r="P63" s="55" t="n">
        <f aca="false">IF(J63="","",MAX(0,J63-1.96*O63/100))</f>
        <v>0.53439878850486</v>
      </c>
      <c r="Q63" s="55" t="n">
        <f aca="false">IF(J63="","",MIN(1,J63+1.96*O63/100))</f>
        <v>0.778732524626453</v>
      </c>
      <c r="R63" s="32" t="str">
        <f aca="false">IF(L63="","",IF(ABS(L63)&lt;=O63,"Yes","No"))</f>
        <v>Yes</v>
      </c>
      <c r="S63" s="32" t="str">
        <f aca="false">IF(L63="","",IF(ABS(L63)&lt;=1.96*O63,"Yes","No"))</f>
        <v>Yes</v>
      </c>
      <c r="T63" s="54" t="n">
        <f aca="false">IF(D63="","",ROUND(SQRT(((D63+G63)*O63/100)^2+(J63*(D63+G63)*0.15591)^2),0))</f>
        <v>83</v>
      </c>
      <c r="U63" s="32"/>
    </row>
    <row r="64" customFormat="false" ht="15" hidden="false" customHeight="false" outlineLevel="0" collapsed="false">
      <c r="A64" s="32" t="s">
        <v>198</v>
      </c>
      <c r="B64" s="32" t="s">
        <v>200</v>
      </c>
      <c r="C64" s="32" t="s">
        <v>211</v>
      </c>
      <c r="D64" s="54" t="n">
        <v>477</v>
      </c>
      <c r="E64" s="54" t="n">
        <v>478</v>
      </c>
      <c r="F64" s="65" t="n">
        <f aca="false">IF(E64="","",D64-E64)</f>
        <v>-1</v>
      </c>
      <c r="G64" s="54" t="n">
        <v>160</v>
      </c>
      <c r="H64" s="54" t="n">
        <v>197</v>
      </c>
      <c r="I64" s="65" t="n">
        <f aca="false">IF(H64="","",G64-H64)</f>
        <v>-37</v>
      </c>
      <c r="J64" s="55" t="n">
        <f aca="false">IF(OR(D64="",D64+G64=0),"",D64/(D64+G64))</f>
        <v>0.748822605965463</v>
      </c>
      <c r="K64" s="55" t="n">
        <f aca="false">IF(E64="","",E64/(E64+H64))</f>
        <v>0.708148148148148</v>
      </c>
      <c r="L64" s="66" t="n">
        <f aca="false">IF(OR(K64="",J64=""),"",(J64-K64)*100)</f>
        <v>4.06744578173149</v>
      </c>
      <c r="M64" s="36" t="n">
        <v>6.15823633395305</v>
      </c>
      <c r="N64" s="36" t="n">
        <v>0.962526645474447</v>
      </c>
      <c r="O64" s="36" t="n">
        <f aca="false">SQRT(M64^2+N64^2)</f>
        <v>6.23300347248963</v>
      </c>
      <c r="P64" s="55" t="n">
        <f aca="false">IF(J64="","",MAX(0,J64-1.96*O64/100))</f>
        <v>0.626655737904666</v>
      </c>
      <c r="Q64" s="55" t="n">
        <f aca="false">IF(J64="","",MIN(1,J64+1.96*O64/100))</f>
        <v>0.87098947402626</v>
      </c>
      <c r="R64" s="32" t="str">
        <f aca="false">IF(L64="","",IF(ABS(L64)&lt;=O64,"Yes","No"))</f>
        <v>Yes</v>
      </c>
      <c r="S64" s="32" t="str">
        <f aca="false">IF(L64="","",IF(ABS(L64)&lt;=1.96*O64,"Yes","No"))</f>
        <v>Yes</v>
      </c>
      <c r="T64" s="54" t="n">
        <f aca="false">IF(D64="","",ROUND(SQRT(((D64+G64)*O64/100)^2+(J64*(D64+G64)*0.15591)^2),0))</f>
        <v>84</v>
      </c>
      <c r="U64" s="32"/>
    </row>
    <row r="65" customFormat="false" ht="15" hidden="false" customHeight="false" outlineLevel="0" collapsed="false">
      <c r="A65" s="32" t="s">
        <v>198</v>
      </c>
      <c r="B65" s="32" t="s">
        <v>200</v>
      </c>
      <c r="C65" s="32" t="s">
        <v>212</v>
      </c>
      <c r="D65" s="54" t="n">
        <v>698</v>
      </c>
      <c r="E65" s="54" t="n">
        <v>613</v>
      </c>
      <c r="F65" s="65" t="n">
        <f aca="false">IF(E65="","",D65-E65)</f>
        <v>85</v>
      </c>
      <c r="G65" s="54" t="n">
        <v>232</v>
      </c>
      <c r="H65" s="54" t="n">
        <v>277</v>
      </c>
      <c r="I65" s="65" t="n">
        <f aca="false">IF(H65="","",G65-H65)</f>
        <v>-45</v>
      </c>
      <c r="J65" s="55" t="n">
        <f aca="false">IF(OR(D65="",D65+G65=0),"",D65/(D65+G65))</f>
        <v>0.750537634408602</v>
      </c>
      <c r="K65" s="55" t="n">
        <f aca="false">IF(E65="","",E65/(E65+H65))</f>
        <v>0.68876404494382</v>
      </c>
      <c r="L65" s="66" t="n">
        <f aca="false">IF(OR(K65="",J65=""),"",(J65-K65)*100)</f>
        <v>6.17735894647819</v>
      </c>
      <c r="M65" s="36" t="n">
        <v>3.92691870483697</v>
      </c>
      <c r="N65" s="36" t="n">
        <v>0.962526645474447</v>
      </c>
      <c r="O65" s="36" t="n">
        <f aca="false">SQRT(M65^2+N65^2)</f>
        <v>4.04316065197103</v>
      </c>
      <c r="P65" s="55" t="n">
        <f aca="false">IF(J65="","",MAX(0,J65-1.96*O65/100))</f>
        <v>0.67129168562997</v>
      </c>
      <c r="Q65" s="55" t="n">
        <f aca="false">IF(J65="","",MIN(1,J65+1.96*O65/100))</f>
        <v>0.829783583187234</v>
      </c>
      <c r="R65" s="32" t="str">
        <f aca="false">IF(L65="","",IF(ABS(L65)&lt;=O65,"Yes","No"))</f>
        <v>No</v>
      </c>
      <c r="S65" s="32" t="str">
        <f aca="false">IF(L65="","",IF(ABS(L65)&lt;=1.96*O65,"Yes","No"))</f>
        <v>Yes</v>
      </c>
      <c r="T65" s="54" t="n">
        <f aca="false">IF(D65="","",ROUND(SQRT(((D65+G65)*O65/100)^2+(J65*(D65+G65)*0.09175)^2),0))</f>
        <v>74</v>
      </c>
      <c r="U65" s="32"/>
    </row>
    <row r="66" customFormat="false" ht="15" hidden="false" customHeight="false" outlineLevel="0" collapsed="false">
      <c r="A66" s="32" t="s">
        <v>198</v>
      </c>
      <c r="B66" s="32" t="s">
        <v>200</v>
      </c>
      <c r="C66" s="32" t="s">
        <v>213</v>
      </c>
      <c r="D66" s="54" t="n">
        <v>427</v>
      </c>
      <c r="E66" s="54" t="n">
        <v>422</v>
      </c>
      <c r="F66" s="65" t="n">
        <f aca="false">IF(E66="","",D66-E66)</f>
        <v>5</v>
      </c>
      <c r="G66" s="54" t="n">
        <v>226</v>
      </c>
      <c r="H66" s="54" t="n">
        <v>251</v>
      </c>
      <c r="I66" s="65" t="n">
        <f aca="false">IF(H66="","",G66-H66)</f>
        <v>-25</v>
      </c>
      <c r="J66" s="55" t="n">
        <f aca="false">IF(OR(D66="",D66+G66=0),"",D66/(D66+G66))</f>
        <v>0.653905053598775</v>
      </c>
      <c r="K66" s="55" t="n">
        <f aca="false">IF(E66="","",E66/(E66+H66))</f>
        <v>0.62704309063893</v>
      </c>
      <c r="L66" s="66" t="n">
        <f aca="false">IF(OR(K66="",J66=""),"",(J66-K66)*100)</f>
        <v>2.68619629598448</v>
      </c>
      <c r="M66" s="36" t="n">
        <v>6.15823633395305</v>
      </c>
      <c r="N66" s="36" t="n">
        <v>0.962526645474447</v>
      </c>
      <c r="O66" s="36" t="n">
        <f aca="false">SQRT(M66^2+N66^2)</f>
        <v>6.23300347248963</v>
      </c>
      <c r="P66" s="55" t="n">
        <f aca="false">IF(J66="","",MAX(0,J66-1.96*O66/100))</f>
        <v>0.531738185537978</v>
      </c>
      <c r="Q66" s="55" t="n">
        <f aca="false">IF(J66="","",MIN(1,J66+1.96*O66/100))</f>
        <v>0.776071921659572</v>
      </c>
      <c r="R66" s="32" t="str">
        <f aca="false">IF(L66="","",IF(ABS(L66)&lt;=O66,"Yes","No"))</f>
        <v>Yes</v>
      </c>
      <c r="S66" s="32" t="str">
        <f aca="false">IF(L66="","",IF(ABS(L66)&lt;=1.96*O66,"Yes","No"))</f>
        <v>Yes</v>
      </c>
      <c r="T66" s="54" t="n">
        <f aca="false">IF(D66="","",ROUND(SQRT(((D66+G66)*O66/100)^2+(J66*(D66+G66)*0.15591)^2),0))</f>
        <v>78</v>
      </c>
      <c r="U66" s="32"/>
    </row>
    <row r="67" customFormat="false" ht="15" hidden="false" customHeight="false" outlineLevel="0" collapsed="false">
      <c r="A67" s="32" t="s">
        <v>198</v>
      </c>
      <c r="B67" s="32" t="s">
        <v>200</v>
      </c>
      <c r="C67" s="32" t="s">
        <v>214</v>
      </c>
      <c r="D67" s="54" t="n">
        <v>459</v>
      </c>
      <c r="E67" s="54" t="n">
        <v>426</v>
      </c>
      <c r="F67" s="65" t="n">
        <f aca="false">IF(E67="","",D67-E67)</f>
        <v>33</v>
      </c>
      <c r="G67" s="54" t="n">
        <v>286</v>
      </c>
      <c r="H67" s="54" t="n">
        <v>320</v>
      </c>
      <c r="I67" s="65" t="n">
        <f aca="false">IF(H67="","",G67-H67)</f>
        <v>-34</v>
      </c>
      <c r="J67" s="55" t="n">
        <f aca="false">IF(OR(D67="",D67+G67=0),"",D67/(D67+G67))</f>
        <v>0.616107382550336</v>
      </c>
      <c r="K67" s="55" t="n">
        <f aca="false">IF(E67="","",E67/(E67+H67))</f>
        <v>0.571045576407507</v>
      </c>
      <c r="L67" s="66" t="n">
        <f aca="false">IF(OR(K67="",J67=""),"",(J67-K67)*100)</f>
        <v>4.50618061428289</v>
      </c>
      <c r="M67" s="36" t="n">
        <v>3.92691870483697</v>
      </c>
      <c r="N67" s="36" t="n">
        <v>0.962526645474447</v>
      </c>
      <c r="O67" s="36" t="n">
        <f aca="false">SQRT(M67^2+N67^2)</f>
        <v>4.04316065197103</v>
      </c>
      <c r="P67" s="55" t="n">
        <f aca="false">IF(J67="","",MAX(0,J67-1.96*O67/100))</f>
        <v>0.536861433771704</v>
      </c>
      <c r="Q67" s="55" t="n">
        <f aca="false">IF(J67="","",MIN(1,J67+1.96*O67/100))</f>
        <v>0.695353331328968</v>
      </c>
      <c r="R67" s="32" t="str">
        <f aca="false">IF(L67="","",IF(ABS(L67)&lt;=O67,"Yes","No"))</f>
        <v>No</v>
      </c>
      <c r="S67" s="32" t="str">
        <f aca="false">IF(L67="","",IF(ABS(L67)&lt;=1.96*O67,"Yes","No"))</f>
        <v>Yes</v>
      </c>
      <c r="T67" s="54" t="n">
        <f aca="false">IF(D67="","",ROUND(SQRT(((D67+G67)*O67/100)^2+(J67*(D67+G67)*0.09175)^2),0))</f>
        <v>52</v>
      </c>
      <c r="U67" s="32"/>
    </row>
    <row r="68" customFormat="false" ht="15" hidden="false" customHeight="false" outlineLevel="0" collapsed="false">
      <c r="A68" s="32" t="s">
        <v>198</v>
      </c>
      <c r="B68" s="32" t="s">
        <v>200</v>
      </c>
      <c r="C68" s="32" t="s">
        <v>215</v>
      </c>
      <c r="D68" s="54" t="n">
        <v>492</v>
      </c>
      <c r="E68" s="54" t="n">
        <v>467</v>
      </c>
      <c r="F68" s="65" t="n">
        <f aca="false">IF(E68="","",D68-E68)</f>
        <v>25</v>
      </c>
      <c r="G68" s="54" t="n">
        <v>215</v>
      </c>
      <c r="H68" s="54" t="n">
        <v>261</v>
      </c>
      <c r="I68" s="65" t="n">
        <f aca="false">IF(H68="","",G68-H68)</f>
        <v>-46</v>
      </c>
      <c r="J68" s="55" t="n">
        <f aca="false">IF(OR(D68="",D68+G68=0),"",D68/(D68+G68))</f>
        <v>0.695898161244696</v>
      </c>
      <c r="K68" s="55" t="n">
        <f aca="false">IF(E68="","",E68/(E68+H68))</f>
        <v>0.641483516483517</v>
      </c>
      <c r="L68" s="66" t="n">
        <f aca="false">IF(OR(K68="",J68=""),"",(J68-K68)*100)</f>
        <v>5.44146447611794</v>
      </c>
      <c r="M68" s="36" t="n">
        <v>6.15823633395305</v>
      </c>
      <c r="N68" s="36" t="n">
        <v>0.962526645474447</v>
      </c>
      <c r="O68" s="36" t="n">
        <f aca="false">SQRT(M68^2+N68^2)</f>
        <v>6.23300347248963</v>
      </c>
      <c r="P68" s="55" t="n">
        <f aca="false">IF(J68="","",MAX(0,J68-1.96*O68/100))</f>
        <v>0.573731293183899</v>
      </c>
      <c r="Q68" s="55" t="n">
        <f aca="false">IF(J68="","",MIN(1,J68+1.96*O68/100))</f>
        <v>0.818065029305493</v>
      </c>
      <c r="R68" s="32" t="str">
        <f aca="false">IF(L68="","",IF(ABS(L68)&lt;=O68,"Yes","No"))</f>
        <v>Yes</v>
      </c>
      <c r="S68" s="32" t="str">
        <f aca="false">IF(L68="","",IF(ABS(L68)&lt;=1.96*O68,"Yes","No"))</f>
        <v>Yes</v>
      </c>
      <c r="T68" s="54" t="n">
        <f aca="false">IF(D68="","",ROUND(SQRT(((D68+G68)*O68/100)^2+(J68*(D68+G68)*0.15591)^2),0))</f>
        <v>88</v>
      </c>
      <c r="U68" s="32"/>
    </row>
    <row r="69" customFormat="false" ht="15" hidden="false" customHeight="false" outlineLevel="0" collapsed="false">
      <c r="A69" s="32" t="s">
        <v>198</v>
      </c>
      <c r="B69" s="32" t="s">
        <v>200</v>
      </c>
      <c r="C69" s="32" t="s">
        <v>216</v>
      </c>
      <c r="D69" s="54" t="n">
        <v>502</v>
      </c>
      <c r="E69" s="54" t="n">
        <v>496</v>
      </c>
      <c r="F69" s="65" t="n">
        <f aca="false">IF(E69="","",D69-E69)</f>
        <v>6</v>
      </c>
      <c r="G69" s="54" t="n">
        <v>125</v>
      </c>
      <c r="H69" s="54" t="n">
        <v>148</v>
      </c>
      <c r="I69" s="65" t="n">
        <f aca="false">IF(H69="","",G69-H69)</f>
        <v>-23</v>
      </c>
      <c r="J69" s="55" t="n">
        <f aca="false">IF(OR(D69="",D69+G69=0),"",D69/(D69+G69))</f>
        <v>0.800637958532695</v>
      </c>
      <c r="K69" s="55" t="n">
        <f aca="false">IF(E69="","",E69/(E69+H69))</f>
        <v>0.770186335403727</v>
      </c>
      <c r="L69" s="66" t="n">
        <f aca="false">IF(OR(K69="",J69=""),"",(J69-K69)*100)</f>
        <v>3.04516231289687</v>
      </c>
      <c r="M69" s="36" t="n">
        <v>6.15823633395305</v>
      </c>
      <c r="N69" s="36" t="n">
        <v>0.962526645474447</v>
      </c>
      <c r="O69" s="36" t="n">
        <f aca="false">SQRT(M69^2+N69^2)</f>
        <v>6.23300347248963</v>
      </c>
      <c r="P69" s="55" t="n">
        <f aca="false">IF(J69="","",MAX(0,J69-1.96*O69/100))</f>
        <v>0.678471090471899</v>
      </c>
      <c r="Q69" s="55" t="n">
        <f aca="false">IF(J69="","",MIN(1,J69+1.96*O69/100))</f>
        <v>0.922804826593492</v>
      </c>
      <c r="R69" s="32" t="str">
        <f aca="false">IF(L69="","",IF(ABS(L69)&lt;=O69,"Yes","No"))</f>
        <v>Yes</v>
      </c>
      <c r="S69" s="32" t="str">
        <f aca="false">IF(L69="","",IF(ABS(L69)&lt;=1.96*O69,"Yes","No"))</f>
        <v>Yes</v>
      </c>
      <c r="T69" s="54" t="n">
        <f aca="false">IF(D69="","",ROUND(SQRT(((D69+G69)*O69/100)^2+(J69*(D69+G69)*0.15591)^2),0))</f>
        <v>87</v>
      </c>
      <c r="U69" s="32"/>
    </row>
    <row r="70" customFormat="false" ht="15" hidden="false" customHeight="false" outlineLevel="0" collapsed="false">
      <c r="A70" s="32" t="s">
        <v>198</v>
      </c>
      <c r="B70" s="32" t="s">
        <v>200</v>
      </c>
      <c r="C70" s="32" t="s">
        <v>217</v>
      </c>
      <c r="D70" s="54" t="n">
        <v>378</v>
      </c>
      <c r="E70" s="54" t="n">
        <v>360</v>
      </c>
      <c r="F70" s="65" t="n">
        <f aca="false">IF(E70="","",D70-E70)</f>
        <v>18</v>
      </c>
      <c r="G70" s="54" t="n">
        <v>138</v>
      </c>
      <c r="H70" s="54" t="n">
        <v>174</v>
      </c>
      <c r="I70" s="65" t="n">
        <f aca="false">IF(H70="","",G70-H70)</f>
        <v>-36</v>
      </c>
      <c r="J70" s="55" t="n">
        <f aca="false">IF(OR(D70="",D70+G70=0),"",D70/(D70+G70))</f>
        <v>0.732558139534884</v>
      </c>
      <c r="K70" s="55" t="n">
        <f aca="false">IF(E70="","",E70/(E70+H70))</f>
        <v>0.674157303370787</v>
      </c>
      <c r="L70" s="66" t="n">
        <f aca="false">IF(OR(K70="",J70=""),"",(J70-K70)*100)</f>
        <v>5.84008361640972</v>
      </c>
      <c r="M70" s="36" t="n">
        <v>6.15823633395305</v>
      </c>
      <c r="N70" s="36" t="n">
        <v>0.962526645474447</v>
      </c>
      <c r="O70" s="36" t="n">
        <f aca="false">SQRT(M70^2+N70^2)</f>
        <v>6.23300347248963</v>
      </c>
      <c r="P70" s="55" t="n">
        <f aca="false">IF(J70="","",MAX(0,J70-1.96*O70/100))</f>
        <v>0.610391271474087</v>
      </c>
      <c r="Q70" s="55" t="n">
        <f aca="false">IF(J70="","",MIN(1,J70+1.96*O70/100))</f>
        <v>0.854725007595681</v>
      </c>
      <c r="R70" s="32" t="str">
        <f aca="false">IF(L70="","",IF(ABS(L70)&lt;=O70,"Yes","No"))</f>
        <v>Yes</v>
      </c>
      <c r="S70" s="32" t="str">
        <f aca="false">IF(L70="","",IF(ABS(L70)&lt;=1.96*O70,"Yes","No"))</f>
        <v>Yes</v>
      </c>
      <c r="T70" s="54" t="n">
        <f aca="false">IF(D70="","",ROUND(SQRT(((D70+G70)*O70/100)^2+(J70*(D70+G70)*0.15591)^2),0))</f>
        <v>67</v>
      </c>
      <c r="U70" s="32"/>
    </row>
    <row r="71" customFormat="false" ht="15" hidden="false" customHeight="false" outlineLevel="0" collapsed="false">
      <c r="A71" s="32" t="s">
        <v>198</v>
      </c>
      <c r="B71" s="32" t="s">
        <v>200</v>
      </c>
      <c r="C71" s="32" t="s">
        <v>218</v>
      </c>
      <c r="D71" s="54" t="n">
        <v>466</v>
      </c>
      <c r="E71" s="54" t="n">
        <v>457</v>
      </c>
      <c r="F71" s="65" t="n">
        <f aca="false">IF(E71="","",D71-E71)</f>
        <v>9</v>
      </c>
      <c r="G71" s="54" t="n">
        <v>178</v>
      </c>
      <c r="H71" s="54" t="n">
        <v>203</v>
      </c>
      <c r="I71" s="65" t="n">
        <f aca="false">IF(H71="","",G71-H71)</f>
        <v>-25</v>
      </c>
      <c r="J71" s="55" t="n">
        <f aca="false">IF(OR(D71="",D71+G71=0),"",D71/(D71+G71))</f>
        <v>0.72360248447205</v>
      </c>
      <c r="K71" s="55" t="n">
        <f aca="false">IF(E71="","",E71/(E71+H71))</f>
        <v>0.692424242424242</v>
      </c>
      <c r="L71" s="66" t="n">
        <f aca="false">IF(OR(K71="",J71=""),"",(J71-K71)*100)</f>
        <v>3.11782420478073</v>
      </c>
      <c r="M71" s="36" t="n">
        <v>6.15823633395305</v>
      </c>
      <c r="N71" s="36" t="n">
        <v>0.962526645474447</v>
      </c>
      <c r="O71" s="36" t="n">
        <f aca="false">SQRT(M71^2+N71^2)</f>
        <v>6.23300347248963</v>
      </c>
      <c r="P71" s="55" t="n">
        <f aca="false">IF(J71="","",MAX(0,J71-1.96*O71/100))</f>
        <v>0.601435616411253</v>
      </c>
      <c r="Q71" s="55" t="n">
        <f aca="false">IF(J71="","",MIN(1,J71+1.96*O71/100))</f>
        <v>0.845769352532847</v>
      </c>
      <c r="R71" s="32" t="str">
        <f aca="false">IF(L71="","",IF(ABS(L71)&lt;=O71,"Yes","No"))</f>
        <v>Yes</v>
      </c>
      <c r="S71" s="32" t="str">
        <f aca="false">IF(L71="","",IF(ABS(L71)&lt;=1.96*O71,"Yes","No"))</f>
        <v>Yes</v>
      </c>
      <c r="T71" s="54" t="n">
        <f aca="false">IF(D71="","",ROUND(SQRT(((D71+G71)*O71/100)^2+(J71*(D71+G71)*0.15591)^2),0))</f>
        <v>83</v>
      </c>
      <c r="U71" s="32"/>
    </row>
    <row r="72" customFormat="false" ht="15" hidden="false" customHeight="false" outlineLevel="0" collapsed="false">
      <c r="A72" s="32" t="s">
        <v>198</v>
      </c>
      <c r="B72" s="32" t="s">
        <v>200</v>
      </c>
      <c r="C72" s="32" t="s">
        <v>219</v>
      </c>
      <c r="D72" s="54" t="n">
        <v>330</v>
      </c>
      <c r="E72" s="54" t="n">
        <v>323</v>
      </c>
      <c r="F72" s="65" t="n">
        <f aca="false">IF(E72="","",D72-E72)</f>
        <v>7</v>
      </c>
      <c r="G72" s="54" t="n">
        <v>139</v>
      </c>
      <c r="H72" s="54" t="n">
        <v>136</v>
      </c>
      <c r="I72" s="65" t="n">
        <f aca="false">IF(H72="","",G72-H72)</f>
        <v>3</v>
      </c>
      <c r="J72" s="55" t="n">
        <f aca="false">IF(OR(D72="",D72+G72=0),"",D72/(D72+G72))</f>
        <v>0.70362473347548</v>
      </c>
      <c r="K72" s="55" t="n">
        <f aca="false">IF(E72="","",E72/(E72+H72))</f>
        <v>0.703703703703704</v>
      </c>
      <c r="L72" s="66" t="n">
        <f aca="false">IF(OR(K72="",J72=""),"",(J72-K72)*100)</f>
        <v>-0.00789702282240068</v>
      </c>
      <c r="M72" s="36" t="n">
        <v>6.15823633395305</v>
      </c>
      <c r="N72" s="36" t="n">
        <v>0.962526645474447</v>
      </c>
      <c r="O72" s="36" t="n">
        <f aca="false">SQRT(M72^2+N72^2)</f>
        <v>6.23300347248963</v>
      </c>
      <c r="P72" s="55" t="n">
        <f aca="false">IF(J72="","",MAX(0,J72-1.96*O72/100))</f>
        <v>0.581457865414683</v>
      </c>
      <c r="Q72" s="55" t="n">
        <f aca="false">IF(J72="","",MIN(1,J72+1.96*O72/100))</f>
        <v>0.825791601536277</v>
      </c>
      <c r="R72" s="32" t="str">
        <f aca="false">IF(L72="","",IF(ABS(L72)&lt;=O72,"Yes","No"))</f>
        <v>Yes</v>
      </c>
      <c r="S72" s="32" t="str">
        <f aca="false">IF(L72="","",IF(ABS(L72)&lt;=1.96*O72,"Yes","No"))</f>
        <v>Yes</v>
      </c>
      <c r="T72" s="54" t="n">
        <f aca="false">IF(D72="","",ROUND(SQRT(((D72+G72)*O72/100)^2+(J72*(D72+G72)*0.15591)^2),0))</f>
        <v>59</v>
      </c>
      <c r="U72" s="32"/>
    </row>
    <row r="73" customFormat="false" ht="15" hidden="false" customHeight="false" outlineLevel="0" collapsed="false">
      <c r="A73" s="32" t="s">
        <v>198</v>
      </c>
      <c r="B73" s="32" t="s">
        <v>200</v>
      </c>
      <c r="C73" s="32" t="s">
        <v>220</v>
      </c>
      <c r="D73" s="54" t="n">
        <v>733</v>
      </c>
      <c r="E73" s="54" t="n">
        <v>707</v>
      </c>
      <c r="F73" s="65" t="n">
        <f aca="false">IF(E73="","",D73-E73)</f>
        <v>26</v>
      </c>
      <c r="G73" s="54" t="n">
        <v>282</v>
      </c>
      <c r="H73" s="54" t="n">
        <v>345</v>
      </c>
      <c r="I73" s="65" t="n">
        <f aca="false">IF(H73="","",G73-H73)</f>
        <v>-63</v>
      </c>
      <c r="J73" s="55" t="n">
        <f aca="false">IF(OR(D73="",D73+G73=0),"",D73/(D73+G73))</f>
        <v>0.722167487684729</v>
      </c>
      <c r="K73" s="55" t="n">
        <f aca="false">IF(E73="","",E73/(E73+H73))</f>
        <v>0.672053231939164</v>
      </c>
      <c r="L73" s="66" t="n">
        <f aca="false">IF(OR(K73="",J73=""),"",(J73-K73)*100)</f>
        <v>5.01142557455655</v>
      </c>
      <c r="M73" s="36" t="n">
        <v>3.92691870483697</v>
      </c>
      <c r="N73" s="36" t="n">
        <v>0.962526645474447</v>
      </c>
      <c r="O73" s="36" t="n">
        <f aca="false">SQRT(M73^2+N73^2)</f>
        <v>4.04316065197103</v>
      </c>
      <c r="P73" s="55" t="n">
        <f aca="false">IF(J73="","",MAX(0,J73-1.96*O73/100))</f>
        <v>0.642921538906097</v>
      </c>
      <c r="Q73" s="55" t="n">
        <f aca="false">IF(J73="","",MIN(1,J73+1.96*O73/100))</f>
        <v>0.801413436463361</v>
      </c>
      <c r="R73" s="32" t="str">
        <f aca="false">IF(L73="","",IF(ABS(L73)&lt;=O73,"Yes","No"))</f>
        <v>No</v>
      </c>
      <c r="S73" s="32" t="str">
        <f aca="false">IF(L73="","",IF(ABS(L73)&lt;=1.96*O73,"Yes","No"))</f>
        <v>Yes</v>
      </c>
      <c r="T73" s="54" t="n">
        <f aca="false">IF(D73="","",ROUND(SQRT(((D73+G73)*O73/100)^2+(J73*(D73+G73)*0.09175)^2),0))</f>
        <v>79</v>
      </c>
      <c r="U73" s="32"/>
    </row>
    <row r="74" customFormat="false" ht="15" hidden="false" customHeight="false" outlineLevel="0" collapsed="false">
      <c r="A74" s="32" t="s">
        <v>198</v>
      </c>
      <c r="B74" s="32" t="s">
        <v>200</v>
      </c>
      <c r="C74" s="32" t="s">
        <v>221</v>
      </c>
      <c r="D74" s="54" t="n">
        <v>814</v>
      </c>
      <c r="E74" s="54" t="n">
        <v>791</v>
      </c>
      <c r="F74" s="65" t="n">
        <f aca="false">IF(E74="","",D74-E74)</f>
        <v>23</v>
      </c>
      <c r="G74" s="54" t="n">
        <v>227</v>
      </c>
      <c r="H74" s="54" t="n">
        <v>315</v>
      </c>
      <c r="I74" s="65" t="n">
        <f aca="false">IF(H74="","",G74-H74)</f>
        <v>-88</v>
      </c>
      <c r="J74" s="55" t="n">
        <f aca="false">IF(OR(D74="",D74+G74=0),"",D74/(D74+G74))</f>
        <v>0.781940441882805</v>
      </c>
      <c r="K74" s="55" t="n">
        <f aca="false">IF(E74="","",E74/(E74+H74))</f>
        <v>0.715189873417722</v>
      </c>
      <c r="L74" s="66" t="n">
        <f aca="false">IF(OR(K74="",J74=""),"",(J74-K74)*100)</f>
        <v>6.67505684650834</v>
      </c>
      <c r="M74" s="36" t="n">
        <v>3.92691870483697</v>
      </c>
      <c r="N74" s="36" t="n">
        <v>0.962526645474447</v>
      </c>
      <c r="O74" s="36" t="n">
        <f aca="false">SQRT(M74^2+N74^2)</f>
        <v>4.04316065197103</v>
      </c>
      <c r="P74" s="55" t="n">
        <f aca="false">IF(J74="","",MAX(0,J74-1.96*O74/100))</f>
        <v>0.702694493104173</v>
      </c>
      <c r="Q74" s="55" t="n">
        <f aca="false">IF(J74="","",MIN(1,J74+1.96*O74/100))</f>
        <v>0.861186390661437</v>
      </c>
      <c r="R74" s="32" t="str">
        <f aca="false">IF(L74="","",IF(ABS(L74)&lt;=O74,"Yes","No"))</f>
        <v>No</v>
      </c>
      <c r="S74" s="32" t="str">
        <f aca="false">IF(L74="","",IF(ABS(L74)&lt;=1.96*O74,"Yes","No"))</f>
        <v>Yes</v>
      </c>
      <c r="T74" s="54" t="n">
        <f aca="false">IF(D74="","",ROUND(SQRT(((D74+G74)*O74/100)^2+(J74*(D74+G74)*0.09175)^2),0))</f>
        <v>86</v>
      </c>
      <c r="U74" s="32"/>
    </row>
    <row r="75" customFormat="false" ht="15" hidden="false" customHeight="false" outlineLevel="0" collapsed="false">
      <c r="A75" s="32" t="s">
        <v>198</v>
      </c>
      <c r="B75" s="32" t="s">
        <v>200</v>
      </c>
      <c r="C75" s="32" t="s">
        <v>222</v>
      </c>
      <c r="D75" s="54" t="n">
        <v>541</v>
      </c>
      <c r="E75" s="54" t="n">
        <v>508</v>
      </c>
      <c r="F75" s="65" t="n">
        <f aca="false">IF(E75="","",D75-E75)</f>
        <v>33</v>
      </c>
      <c r="G75" s="54" t="n">
        <v>270</v>
      </c>
      <c r="H75" s="54" t="n">
        <v>308</v>
      </c>
      <c r="I75" s="65" t="n">
        <f aca="false">IF(H75="","",G75-H75)</f>
        <v>-38</v>
      </c>
      <c r="J75" s="55" t="n">
        <f aca="false">IF(OR(D75="",D75+G75=0),"",D75/(D75+G75))</f>
        <v>0.667077681874229</v>
      </c>
      <c r="K75" s="55" t="n">
        <f aca="false">IF(E75="","",E75/(E75+H75))</f>
        <v>0.622549019607843</v>
      </c>
      <c r="L75" s="66" t="n">
        <f aca="false">IF(OR(K75="",J75=""),"",(J75-K75)*100)</f>
        <v>4.45286622663862</v>
      </c>
      <c r="M75" s="36" t="n">
        <v>3.92691870483697</v>
      </c>
      <c r="N75" s="36" t="n">
        <v>0.962526645474447</v>
      </c>
      <c r="O75" s="36" t="n">
        <f aca="false">SQRT(M75^2+N75^2)</f>
        <v>4.04316065197103</v>
      </c>
      <c r="P75" s="55" t="n">
        <f aca="false">IF(J75="","",MAX(0,J75-1.96*O75/100))</f>
        <v>0.587831733095597</v>
      </c>
      <c r="Q75" s="55" t="n">
        <f aca="false">IF(J75="","",MIN(1,J75+1.96*O75/100))</f>
        <v>0.746323630652861</v>
      </c>
      <c r="R75" s="32" t="str">
        <f aca="false">IF(L75="","",IF(ABS(L75)&lt;=O75,"Yes","No"))</f>
        <v>No</v>
      </c>
      <c r="S75" s="32" t="str">
        <f aca="false">IF(L75="","",IF(ABS(L75)&lt;=1.96*O75,"Yes","No"))</f>
        <v>Yes</v>
      </c>
      <c r="T75" s="54" t="n">
        <f aca="false">IF(D75="","",ROUND(SQRT(((D75+G75)*O75/100)^2+(J75*(D75+G75)*0.09175)^2),0))</f>
        <v>59</v>
      </c>
      <c r="U75" s="32"/>
    </row>
    <row r="76" customFormat="false" ht="15" hidden="false" customHeight="false" outlineLevel="0" collapsed="false">
      <c r="A76" s="32" t="s">
        <v>198</v>
      </c>
      <c r="B76" s="32" t="s">
        <v>200</v>
      </c>
      <c r="C76" s="32" t="s">
        <v>223</v>
      </c>
      <c r="D76" s="54" t="n">
        <v>689</v>
      </c>
      <c r="E76" s="54" t="n">
        <v>650</v>
      </c>
      <c r="F76" s="65" t="n">
        <f aca="false">IF(E76="","",D76-E76)</f>
        <v>39</v>
      </c>
      <c r="G76" s="54" t="n">
        <v>328</v>
      </c>
      <c r="H76" s="54" t="n">
        <v>361</v>
      </c>
      <c r="I76" s="65" t="n">
        <f aca="false">IF(H76="","",G76-H76)</f>
        <v>-33</v>
      </c>
      <c r="J76" s="55" t="n">
        <f aca="false">IF(OR(D76="",D76+G76=0),"",D76/(D76+G76))</f>
        <v>0.67748279252704</v>
      </c>
      <c r="K76" s="55" t="n">
        <f aca="false">IF(E76="","",E76/(E76+H76))</f>
        <v>0.642927794263106</v>
      </c>
      <c r="L76" s="66" t="n">
        <f aca="false">IF(OR(K76="",J76=""),"",(J76-K76)*100)</f>
        <v>3.45549982639345</v>
      </c>
      <c r="M76" s="36" t="n">
        <v>3.92691870483697</v>
      </c>
      <c r="N76" s="36" t="n">
        <v>0.962526645474447</v>
      </c>
      <c r="O76" s="36" t="n">
        <f aca="false">SQRT(M76^2+N76^2)</f>
        <v>4.04316065197103</v>
      </c>
      <c r="P76" s="55" t="n">
        <f aca="false">IF(J76="","",MAX(0,J76-1.96*O76/100))</f>
        <v>0.598236843748408</v>
      </c>
      <c r="Q76" s="55" t="n">
        <f aca="false">IF(J76="","",MIN(1,J76+1.96*O76/100))</f>
        <v>0.756728741305673</v>
      </c>
      <c r="R76" s="32" t="str">
        <f aca="false">IF(L76="","",IF(ABS(L76)&lt;=O76,"Yes","No"))</f>
        <v>Yes</v>
      </c>
      <c r="S76" s="32" t="str">
        <f aca="false">IF(L76="","",IF(ABS(L76)&lt;=1.96*O76,"Yes","No"))</f>
        <v>Yes</v>
      </c>
      <c r="T76" s="54" t="n">
        <f aca="false">IF(D76="","",ROUND(SQRT(((D76+G76)*O76/100)^2+(J76*(D76+G76)*0.09175)^2),0))</f>
        <v>75</v>
      </c>
      <c r="U76" s="32"/>
    </row>
    <row r="77" customFormat="false" ht="15" hidden="false" customHeight="false" outlineLevel="0" collapsed="false">
      <c r="A77" s="32" t="s">
        <v>198</v>
      </c>
      <c r="B77" s="32" t="s">
        <v>200</v>
      </c>
      <c r="C77" s="32" t="s">
        <v>224</v>
      </c>
      <c r="D77" s="54" t="n">
        <v>735</v>
      </c>
      <c r="E77" s="54" t="n">
        <v>691</v>
      </c>
      <c r="F77" s="65" t="n">
        <f aca="false">IF(E77="","",D77-E77)</f>
        <v>44</v>
      </c>
      <c r="G77" s="54" t="n">
        <v>353</v>
      </c>
      <c r="H77" s="54" t="n">
        <v>365</v>
      </c>
      <c r="I77" s="65" t="n">
        <f aca="false">IF(H77="","",G77-H77)</f>
        <v>-12</v>
      </c>
      <c r="J77" s="55" t="n">
        <f aca="false">IF(OR(D77="",D77+G77=0),"",D77/(D77+G77))</f>
        <v>0.675551470588235</v>
      </c>
      <c r="K77" s="55" t="n">
        <f aca="false">IF(E77="","",E77/(E77+H77))</f>
        <v>0.654356060606061</v>
      </c>
      <c r="L77" s="66" t="n">
        <f aca="false">IF(OR(K77="",J77=""),"",(J77-K77)*100)</f>
        <v>2.11954099821747</v>
      </c>
      <c r="M77" s="36" t="n">
        <v>3.92691870483697</v>
      </c>
      <c r="N77" s="36" t="n">
        <v>0.962526645474447</v>
      </c>
      <c r="O77" s="36" t="n">
        <f aca="false">SQRT(M77^2+N77^2)</f>
        <v>4.04316065197103</v>
      </c>
      <c r="P77" s="55" t="n">
        <f aca="false">IF(J77="","",MAX(0,J77-1.96*O77/100))</f>
        <v>0.596305521809603</v>
      </c>
      <c r="Q77" s="55" t="n">
        <f aca="false">IF(J77="","",MIN(1,J77+1.96*O77/100))</f>
        <v>0.754797419366867</v>
      </c>
      <c r="R77" s="32" t="str">
        <f aca="false">IF(L77="","",IF(ABS(L77)&lt;=O77,"Yes","No"))</f>
        <v>Yes</v>
      </c>
      <c r="S77" s="32" t="str">
        <f aca="false">IF(L77="","",IF(ABS(L77)&lt;=1.96*O77,"Yes","No"))</f>
        <v>Yes</v>
      </c>
      <c r="T77" s="54" t="n">
        <f aca="false">IF(D77="","",ROUND(SQRT(((D77+G77)*O77/100)^2+(J77*(D77+G77)*0.09175)^2),0))</f>
        <v>81</v>
      </c>
      <c r="U77" s="32"/>
    </row>
    <row r="78" customFormat="false" ht="15" hidden="false" customHeight="false" outlineLevel="0" collapsed="false">
      <c r="A78" s="32" t="s">
        <v>198</v>
      </c>
      <c r="B78" s="32" t="s">
        <v>200</v>
      </c>
      <c r="C78" s="32" t="s">
        <v>225</v>
      </c>
      <c r="D78" s="54" t="n">
        <v>504</v>
      </c>
      <c r="E78" s="54" t="n">
        <v>499</v>
      </c>
      <c r="F78" s="65" t="n">
        <f aca="false">IF(E78="","",D78-E78)</f>
        <v>5</v>
      </c>
      <c r="G78" s="54" t="n">
        <v>225</v>
      </c>
      <c r="H78" s="54" t="n">
        <v>246</v>
      </c>
      <c r="I78" s="65" t="n">
        <f aca="false">IF(H78="","",G78-H78)</f>
        <v>-21</v>
      </c>
      <c r="J78" s="55" t="n">
        <f aca="false">IF(OR(D78="",D78+G78=0),"",D78/(D78+G78))</f>
        <v>0.691358024691358</v>
      </c>
      <c r="K78" s="55" t="n">
        <f aca="false">IF(E78="","",E78/(E78+H78))</f>
        <v>0.669798657718121</v>
      </c>
      <c r="L78" s="66" t="n">
        <f aca="false">IF(OR(K78="",J78=""),"",(J78-K78)*100)</f>
        <v>2.15593669732371</v>
      </c>
      <c r="M78" s="36" t="n">
        <v>6.15823633395305</v>
      </c>
      <c r="N78" s="36" t="n">
        <v>0.962526645474447</v>
      </c>
      <c r="O78" s="36" t="n">
        <f aca="false">SQRT(M78^2+N78^2)</f>
        <v>6.23300347248963</v>
      </c>
      <c r="P78" s="55" t="n">
        <f aca="false">IF(J78="","",MAX(0,J78-1.96*O78/100))</f>
        <v>0.569191156630561</v>
      </c>
      <c r="Q78" s="55" t="n">
        <f aca="false">IF(J78="","",MIN(1,J78+1.96*O78/100))</f>
        <v>0.813524892752155</v>
      </c>
      <c r="R78" s="32" t="str">
        <f aca="false">IF(L78="","",IF(ABS(L78)&lt;=O78,"Yes","No"))</f>
        <v>Yes</v>
      </c>
      <c r="S78" s="32" t="str">
        <f aca="false">IF(L78="","",IF(ABS(L78)&lt;=1.96*O78,"Yes","No"))</f>
        <v>Yes</v>
      </c>
      <c r="T78" s="54" t="n">
        <f aca="false">IF(D78="","",ROUND(SQRT(((D78+G78)*O78/100)^2+(J78*(D78+G78)*0.15591)^2),0))</f>
        <v>91</v>
      </c>
      <c r="U78" s="32"/>
    </row>
    <row r="79" customFormat="false" ht="15" hidden="false" customHeight="false" outlineLevel="0" collapsed="false">
      <c r="A79" s="32" t="s">
        <v>198</v>
      </c>
      <c r="B79" s="32" t="s">
        <v>200</v>
      </c>
      <c r="C79" s="32" t="s">
        <v>226</v>
      </c>
      <c r="D79" s="54" t="n">
        <v>589</v>
      </c>
      <c r="E79" s="54" t="n">
        <v>596</v>
      </c>
      <c r="F79" s="65" t="n">
        <f aca="false">IF(E79="","",D79-E79)</f>
        <v>-7</v>
      </c>
      <c r="G79" s="54" t="n">
        <v>247</v>
      </c>
      <c r="H79" s="54" t="n">
        <v>282</v>
      </c>
      <c r="I79" s="65" t="n">
        <f aca="false">IF(H79="","",G79-H79)</f>
        <v>-35</v>
      </c>
      <c r="J79" s="55" t="n">
        <f aca="false">IF(OR(D79="",D79+G79=0),"",D79/(D79+G79))</f>
        <v>0.704545454545455</v>
      </c>
      <c r="K79" s="55" t="n">
        <f aca="false">IF(E79="","",E79/(E79+H79))</f>
        <v>0.678815489749431</v>
      </c>
      <c r="L79" s="66" t="n">
        <f aca="false">IF(OR(K79="",J79=""),"",(J79-K79)*100)</f>
        <v>2.57299647960241</v>
      </c>
      <c r="M79" s="36" t="n">
        <v>3.92691870483697</v>
      </c>
      <c r="N79" s="36" t="n">
        <v>0.962526645474447</v>
      </c>
      <c r="O79" s="36" t="n">
        <f aca="false">SQRT(M79^2+N79^2)</f>
        <v>4.04316065197103</v>
      </c>
      <c r="P79" s="55" t="n">
        <f aca="false">IF(J79="","",MAX(0,J79-1.96*O79/100))</f>
        <v>0.625299505766823</v>
      </c>
      <c r="Q79" s="55" t="n">
        <f aca="false">IF(J79="","",MIN(1,J79+1.96*O79/100))</f>
        <v>0.783791403324087</v>
      </c>
      <c r="R79" s="32" t="str">
        <f aca="false">IF(L79="","",IF(ABS(L79)&lt;=O79,"Yes","No"))</f>
        <v>Yes</v>
      </c>
      <c r="S79" s="32" t="str">
        <f aca="false">IF(L79="","",IF(ABS(L79)&lt;=1.96*O79,"Yes","No"))</f>
        <v>Yes</v>
      </c>
      <c r="T79" s="54" t="n">
        <f aca="false">IF(D79="","",ROUND(SQRT(((D79+G79)*O79/100)^2+(J79*(D79+G79)*0.09175)^2),0))</f>
        <v>64</v>
      </c>
      <c r="U79" s="32"/>
    </row>
    <row r="80" customFormat="false" ht="15" hidden="false" customHeight="false" outlineLevel="0" collapsed="false">
      <c r="A80" s="32" t="s">
        <v>198</v>
      </c>
      <c r="B80" s="32" t="s">
        <v>200</v>
      </c>
      <c r="C80" s="32" t="s">
        <v>227</v>
      </c>
      <c r="D80" s="54" t="n">
        <v>891</v>
      </c>
      <c r="E80" s="54" t="n">
        <v>801</v>
      </c>
      <c r="F80" s="65" t="n">
        <f aca="false">IF(E80="","",D80-E80)</f>
        <v>90</v>
      </c>
      <c r="G80" s="54" t="n">
        <v>415</v>
      </c>
      <c r="H80" s="54" t="n">
        <v>494</v>
      </c>
      <c r="I80" s="65" t="n">
        <f aca="false">IF(H80="","",G80-H80)</f>
        <v>-79</v>
      </c>
      <c r="J80" s="55" t="n">
        <f aca="false">IF(OR(D80="",D80+G80=0),"",D80/(D80+G80))</f>
        <v>0.682235834609495</v>
      </c>
      <c r="K80" s="55" t="n">
        <f aca="false">IF(E80="","",E80/(E80+H80))</f>
        <v>0.618532818532819</v>
      </c>
      <c r="L80" s="66" t="n">
        <f aca="false">IF(OR(K80="",J80=""),"",(J80-K80)*100)</f>
        <v>6.37030160766762</v>
      </c>
      <c r="M80" s="36" t="n">
        <v>3.11781220291742</v>
      </c>
      <c r="N80" s="36" t="n">
        <v>0.962526645474447</v>
      </c>
      <c r="O80" s="36" t="n">
        <f aca="false">SQRT(M80^2+N80^2)</f>
        <v>3.26300635548095</v>
      </c>
      <c r="P80" s="55" t="n">
        <f aca="false">IF(J80="","",MAX(0,J80-1.96*O80/100))</f>
        <v>0.618280910042068</v>
      </c>
      <c r="Q80" s="55" t="n">
        <f aca="false">IF(J80="","",MIN(1,J80+1.96*O80/100))</f>
        <v>0.746190759176921</v>
      </c>
      <c r="R80" s="32" t="str">
        <f aca="false">IF(L80="","",IF(ABS(L80)&lt;=O80,"Yes","No"))</f>
        <v>No</v>
      </c>
      <c r="S80" s="32" t="str">
        <f aca="false">IF(L80="","",IF(ABS(L80)&lt;=1.96*O80,"Yes","No"))</f>
        <v>Yes</v>
      </c>
      <c r="T80" s="54" t="n">
        <f aca="false">IF(D80="","",ROUND(SQRT(((D80+G80)*O80/100)^2+(J80*(D80+G80)*0.08345)^2),0))</f>
        <v>86</v>
      </c>
      <c r="U80" s="32"/>
    </row>
    <row r="81" customFormat="false" ht="15" hidden="false" customHeight="false" outlineLevel="0" collapsed="false">
      <c r="A81" s="32" t="s">
        <v>198</v>
      </c>
      <c r="B81" s="32" t="s">
        <v>200</v>
      </c>
      <c r="C81" s="32" t="s">
        <v>228</v>
      </c>
      <c r="D81" s="54" t="n">
        <v>451</v>
      </c>
      <c r="E81" s="54" t="n">
        <v>451</v>
      </c>
      <c r="F81" s="65" t="n">
        <f aca="false">IF(E81="","",D81-E81)</f>
        <v>0</v>
      </c>
      <c r="G81" s="54" t="n">
        <v>207</v>
      </c>
      <c r="H81" s="54" t="n">
        <v>233</v>
      </c>
      <c r="I81" s="65" t="n">
        <f aca="false">IF(H81="","",G81-H81)</f>
        <v>-26</v>
      </c>
      <c r="J81" s="55" t="n">
        <f aca="false">IF(OR(D81="",D81+G81=0),"",D81/(D81+G81))</f>
        <v>0.685410334346505</v>
      </c>
      <c r="K81" s="55" t="n">
        <f aca="false">IF(E81="","",E81/(E81+H81))</f>
        <v>0.659356725146199</v>
      </c>
      <c r="L81" s="66" t="n">
        <f aca="false">IF(OR(K81="",J81=""),"",(J81-K81)*100)</f>
        <v>2.60536092003058</v>
      </c>
      <c r="M81" s="36" t="n">
        <v>6.15823633395305</v>
      </c>
      <c r="N81" s="36" t="n">
        <v>0.962526645474447</v>
      </c>
      <c r="O81" s="36" t="n">
        <f aca="false">SQRT(M81^2+N81^2)</f>
        <v>6.23300347248963</v>
      </c>
      <c r="P81" s="55" t="n">
        <f aca="false">IF(J81="","",MAX(0,J81-1.96*O81/100))</f>
        <v>0.563243466285708</v>
      </c>
      <c r="Q81" s="55" t="n">
        <f aca="false">IF(J81="","",MIN(1,J81+1.96*O81/100))</f>
        <v>0.807577202407301</v>
      </c>
      <c r="R81" s="32" t="str">
        <f aca="false">IF(L81="","",IF(ABS(L81)&lt;=O81,"Yes","No"))</f>
        <v>Yes</v>
      </c>
      <c r="S81" s="32" t="str">
        <f aca="false">IF(L81="","",IF(ABS(L81)&lt;=1.96*O81,"Yes","No"))</f>
        <v>Yes</v>
      </c>
      <c r="T81" s="54" t="n">
        <f aca="false">IF(D81="","",ROUND(SQRT(((D81+G81)*O81/100)^2+(J81*(D81+G81)*0.15591)^2),0))</f>
        <v>81</v>
      </c>
      <c r="U81" s="32"/>
    </row>
    <row r="82" customFormat="false" ht="15" hidden="false" customHeight="false" outlineLevel="0" collapsed="false">
      <c r="A82" s="32" t="s">
        <v>198</v>
      </c>
      <c r="B82" s="32" t="s">
        <v>200</v>
      </c>
      <c r="C82" s="32" t="s">
        <v>229</v>
      </c>
      <c r="D82" s="54" t="n">
        <v>515</v>
      </c>
      <c r="E82" s="54" t="n">
        <v>474</v>
      </c>
      <c r="F82" s="65" t="n">
        <f aca="false">IF(E82="","",D82-E82)</f>
        <v>41</v>
      </c>
      <c r="G82" s="54" t="n">
        <v>258</v>
      </c>
      <c r="H82" s="54" t="n">
        <v>294</v>
      </c>
      <c r="I82" s="65" t="n">
        <f aca="false">IF(H82="","",G82-H82)</f>
        <v>-36</v>
      </c>
      <c r="J82" s="55" t="n">
        <f aca="false">IF(OR(D82="",D82+G82=0),"",D82/(D82+G82))</f>
        <v>0.666235446313066</v>
      </c>
      <c r="K82" s="55" t="n">
        <f aca="false">IF(E82="","",E82/(E82+H82))</f>
        <v>0.6171875</v>
      </c>
      <c r="L82" s="66" t="n">
        <f aca="false">IF(OR(K82="",J82=""),"",(J82-K82)*100)</f>
        <v>4.9047946313066</v>
      </c>
      <c r="M82" s="36" t="n">
        <v>3.92691870483697</v>
      </c>
      <c r="N82" s="36" t="n">
        <v>0.962526645474447</v>
      </c>
      <c r="O82" s="36" t="n">
        <f aca="false">SQRT(M82^2+N82^2)</f>
        <v>4.04316065197103</v>
      </c>
      <c r="P82" s="55" t="n">
        <f aca="false">IF(J82="","",MAX(0,J82-1.96*O82/100))</f>
        <v>0.586989497534434</v>
      </c>
      <c r="Q82" s="55" t="n">
        <f aca="false">IF(J82="","",MIN(1,J82+1.96*O82/100))</f>
        <v>0.745481395091698</v>
      </c>
      <c r="R82" s="32" t="str">
        <f aca="false">IF(L82="","",IF(ABS(L82)&lt;=O82,"Yes","No"))</f>
        <v>No</v>
      </c>
      <c r="S82" s="32" t="str">
        <f aca="false">IF(L82="","",IF(ABS(L82)&lt;=1.96*O82,"Yes","No"))</f>
        <v>Yes</v>
      </c>
      <c r="T82" s="54" t="n">
        <f aca="false">IF(D82="","",ROUND(SQRT(((D82+G82)*O82/100)^2+(J82*(D82+G82)*0.09175)^2),0))</f>
        <v>57</v>
      </c>
      <c r="U82" s="32"/>
    </row>
    <row r="83" customFormat="false" ht="15" hidden="false" customHeight="false" outlineLevel="0" collapsed="false">
      <c r="A83" s="32" t="s">
        <v>198</v>
      </c>
      <c r="B83" s="32" t="s">
        <v>200</v>
      </c>
      <c r="C83" s="32" t="s">
        <v>230</v>
      </c>
      <c r="D83" s="54" t="n">
        <v>484</v>
      </c>
      <c r="E83" s="54" t="n">
        <v>492</v>
      </c>
      <c r="F83" s="65" t="n">
        <f aca="false">IF(E83="","",D83-E83)</f>
        <v>-8</v>
      </c>
      <c r="G83" s="54" t="n">
        <v>290</v>
      </c>
      <c r="H83" s="54" t="n">
        <v>299</v>
      </c>
      <c r="I83" s="65" t="n">
        <f aca="false">IF(H83="","",G83-H83)</f>
        <v>-9</v>
      </c>
      <c r="J83" s="55" t="n">
        <f aca="false">IF(OR(D83="",D83+G83=0),"",D83/(D83+G83))</f>
        <v>0.625322997416021</v>
      </c>
      <c r="K83" s="55" t="n">
        <f aca="false">IF(E83="","",E83/(E83+H83))</f>
        <v>0.621997471554994</v>
      </c>
      <c r="L83" s="66" t="n">
        <f aca="false">IF(OR(K83="",J83=""),"",(J83-K83)*100)</f>
        <v>0.332552586102708</v>
      </c>
      <c r="M83" s="36" t="n">
        <v>3.92691870483697</v>
      </c>
      <c r="N83" s="36" t="n">
        <v>0.962526645474447</v>
      </c>
      <c r="O83" s="36" t="n">
        <f aca="false">SQRT(M83^2+N83^2)</f>
        <v>4.04316065197103</v>
      </c>
      <c r="P83" s="55" t="n">
        <f aca="false">IF(J83="","",MAX(0,J83-1.96*O83/100))</f>
        <v>0.546077048637389</v>
      </c>
      <c r="Q83" s="55" t="n">
        <f aca="false">IF(J83="","",MIN(1,J83+1.96*O83/100))</f>
        <v>0.704568946194653</v>
      </c>
      <c r="R83" s="32" t="str">
        <f aca="false">IF(L83="","",IF(ABS(L83)&lt;=O83,"Yes","No"))</f>
        <v>Yes</v>
      </c>
      <c r="S83" s="32" t="str">
        <f aca="false">IF(L83="","",IF(ABS(L83)&lt;=1.96*O83,"Yes","No"))</f>
        <v>Yes</v>
      </c>
      <c r="T83" s="54" t="n">
        <f aca="false">IF(D83="","",ROUND(SQRT(((D83+G83)*O83/100)^2+(J83*(D83+G83)*0.09175)^2),0))</f>
        <v>54</v>
      </c>
      <c r="U83" s="32"/>
    </row>
    <row r="84" customFormat="false" ht="15" hidden="false" customHeight="false" outlineLevel="0" collapsed="false">
      <c r="A84" s="32" t="s">
        <v>198</v>
      </c>
      <c r="B84" s="32" t="s">
        <v>200</v>
      </c>
      <c r="C84" s="32" t="s">
        <v>231</v>
      </c>
      <c r="D84" s="54" t="n">
        <v>410</v>
      </c>
      <c r="E84" s="54" t="n">
        <v>361</v>
      </c>
      <c r="F84" s="65" t="n">
        <f aca="false">IF(E84="","",D84-E84)</f>
        <v>49</v>
      </c>
      <c r="G84" s="54" t="n">
        <v>184</v>
      </c>
      <c r="H84" s="54" t="n">
        <v>231</v>
      </c>
      <c r="I84" s="65" t="n">
        <f aca="false">IF(H84="","",G84-H84)</f>
        <v>-47</v>
      </c>
      <c r="J84" s="55" t="n">
        <f aca="false">IF(OR(D84="",D84+G84=0),"",D84/(D84+G84))</f>
        <v>0.69023569023569</v>
      </c>
      <c r="K84" s="55" t="n">
        <f aca="false">IF(E84="","",E84/(E84+H84))</f>
        <v>0.609797297297297</v>
      </c>
      <c r="L84" s="66" t="n">
        <f aca="false">IF(OR(K84="",J84=""),"",(J84-K84)*100)</f>
        <v>8.04383929383929</v>
      </c>
      <c r="M84" s="36" t="n">
        <v>6.15823633395305</v>
      </c>
      <c r="N84" s="36" t="n">
        <v>0.962526645474447</v>
      </c>
      <c r="O84" s="36" t="n">
        <f aca="false">SQRT(M84^2+N84^2)</f>
        <v>6.23300347248963</v>
      </c>
      <c r="P84" s="55" t="n">
        <f aca="false">IF(J84="","",MAX(0,J84-1.96*O84/100))</f>
        <v>0.568068822174893</v>
      </c>
      <c r="Q84" s="55" t="n">
        <f aca="false">IF(J84="","",MIN(1,J84+1.96*O84/100))</f>
        <v>0.812402558296487</v>
      </c>
      <c r="R84" s="32" t="str">
        <f aca="false">IF(L84="","",IF(ABS(L84)&lt;=O84,"Yes","No"))</f>
        <v>No</v>
      </c>
      <c r="S84" s="32" t="str">
        <f aca="false">IF(L84="","",IF(ABS(L84)&lt;=1.96*O84,"Yes","No"))</f>
        <v>Yes</v>
      </c>
      <c r="T84" s="54" t="n">
        <f aca="false">IF(D84="","",ROUND(SQRT(((D84+G84)*O84/100)^2+(J84*(D84+G84)*0.15591)^2),0))</f>
        <v>74</v>
      </c>
      <c r="U84" s="32"/>
    </row>
    <row r="85" customFormat="false" ht="15" hidden="false" customHeight="false" outlineLevel="0" collapsed="false">
      <c r="A85" s="32" t="s">
        <v>198</v>
      </c>
      <c r="B85" s="32" t="s">
        <v>200</v>
      </c>
      <c r="C85" s="32" t="s">
        <v>233</v>
      </c>
      <c r="D85" s="54" t="n">
        <v>1150</v>
      </c>
      <c r="E85" s="54" t="n">
        <v>965</v>
      </c>
      <c r="F85" s="65" t="n">
        <f aca="false">IF(E85="","",D85-E85)</f>
        <v>185</v>
      </c>
      <c r="G85" s="54" t="n">
        <v>538</v>
      </c>
      <c r="H85" s="54" t="n">
        <v>643</v>
      </c>
      <c r="I85" s="65" t="n">
        <f aca="false">IF(H85="","",G85-H85)</f>
        <v>-105</v>
      </c>
      <c r="J85" s="55" t="n">
        <f aca="false">IF(OR(D85="",D85+G85=0),"",D85/(D85+G85))</f>
        <v>0.681279620853081</v>
      </c>
      <c r="K85" s="55" t="n">
        <f aca="false">IF(E85="","",E85/(E85+H85))</f>
        <v>0.600124378109453</v>
      </c>
      <c r="L85" s="66" t="n">
        <f aca="false">IF(OR(K85="",J85=""),"",(J85-K85)*100)</f>
        <v>8.11552427436278</v>
      </c>
      <c r="M85" s="36" t="n">
        <v>3.11781220291742</v>
      </c>
      <c r="N85" s="36" t="n">
        <v>0.962526645474447</v>
      </c>
      <c r="O85" s="36" t="n">
        <f aca="false">SQRT(M85^2+N85^2)</f>
        <v>3.26300635548095</v>
      </c>
      <c r="P85" s="55" t="n">
        <f aca="false">IF(J85="","",MAX(0,J85-1.96*O85/100))</f>
        <v>0.617324696285654</v>
      </c>
      <c r="Q85" s="55" t="n">
        <f aca="false">IF(J85="","",MIN(1,J85+1.96*O85/100))</f>
        <v>0.745234545420507</v>
      </c>
      <c r="R85" s="32" t="str">
        <f aca="false">IF(L85="","",IF(ABS(L85)&lt;=O85,"Yes","No"))</f>
        <v>No</v>
      </c>
      <c r="S85" s="32" t="str">
        <f aca="false">IF(L85="","",IF(ABS(L85)&lt;=1.96*O85,"Yes","No"))</f>
        <v>No</v>
      </c>
      <c r="T85" s="54" t="n">
        <f aca="false">IF(D85="","",ROUND(SQRT(((D85+G85)*O85/100)^2+(J85*(D85+G85)*0.08345)^2),0))</f>
        <v>111</v>
      </c>
      <c r="U85" s="32"/>
    </row>
    <row r="86" customFormat="false" ht="15" hidden="false" customHeight="false" outlineLevel="0" collapsed="false">
      <c r="A86" s="32" t="s">
        <v>198</v>
      </c>
      <c r="B86" s="32" t="s">
        <v>200</v>
      </c>
      <c r="C86" s="32" t="s">
        <v>235</v>
      </c>
      <c r="D86" s="54" t="n">
        <v>521</v>
      </c>
      <c r="E86" s="54" t="n">
        <v>509</v>
      </c>
      <c r="F86" s="65" t="n">
        <f aca="false">IF(E86="","",D86-E86)</f>
        <v>12</v>
      </c>
      <c r="G86" s="54" t="n">
        <v>221</v>
      </c>
      <c r="H86" s="54" t="n">
        <v>243</v>
      </c>
      <c r="I86" s="65" t="n">
        <f aca="false">IF(H86="","",G86-H86)</f>
        <v>-22</v>
      </c>
      <c r="J86" s="55" t="n">
        <f aca="false">IF(OR(D86="",D86+G86=0),"",D86/(D86+G86))</f>
        <v>0.702156334231806</v>
      </c>
      <c r="K86" s="55" t="n">
        <f aca="false">IF(E86="","",E86/(E86+H86))</f>
        <v>0.67686170212766</v>
      </c>
      <c r="L86" s="66" t="n">
        <f aca="false">IF(OR(K86="",J86=""),"",(J86-K86)*100)</f>
        <v>2.52946321041463</v>
      </c>
      <c r="M86" s="36" t="n">
        <v>6.15823633395305</v>
      </c>
      <c r="N86" s="36" t="n">
        <v>0.962526645474447</v>
      </c>
      <c r="O86" s="36" t="n">
        <f aca="false">SQRT(M86^2+N86^2)</f>
        <v>6.23300347248963</v>
      </c>
      <c r="P86" s="55" t="n">
        <f aca="false">IF(J86="","",MAX(0,J86-1.96*O86/100))</f>
        <v>0.579989466171009</v>
      </c>
      <c r="Q86" s="55" t="n">
        <f aca="false">IF(J86="","",MIN(1,J86+1.96*O86/100))</f>
        <v>0.824323202292603</v>
      </c>
      <c r="R86" s="32" t="str">
        <f aca="false">IF(L86="","",IF(ABS(L86)&lt;=O86,"Yes","No"))</f>
        <v>Yes</v>
      </c>
      <c r="S86" s="32" t="str">
        <f aca="false">IF(L86="","",IF(ABS(L86)&lt;=1.96*O86,"Yes","No"))</f>
        <v>Yes</v>
      </c>
      <c r="T86" s="54" t="n">
        <f aca="false">IF(D86="","",ROUND(SQRT(((D86+G86)*O86/100)^2+(J86*(D86+G86)*0.15591)^2),0))</f>
        <v>93</v>
      </c>
      <c r="U86" s="32"/>
    </row>
    <row r="87" customFormat="false" ht="15" hidden="false" customHeight="false" outlineLevel="0" collapsed="false">
      <c r="A87" s="32" t="s">
        <v>198</v>
      </c>
      <c r="B87" s="32" t="s">
        <v>200</v>
      </c>
      <c r="C87" s="32" t="s">
        <v>236</v>
      </c>
      <c r="D87" s="54" t="n">
        <v>611</v>
      </c>
      <c r="E87" s="54" t="n">
        <v>600</v>
      </c>
      <c r="F87" s="65" t="n">
        <f aca="false">IF(E87="","",D87-E87)</f>
        <v>11</v>
      </c>
      <c r="G87" s="54" t="n">
        <v>345</v>
      </c>
      <c r="H87" s="54" t="n">
        <v>389</v>
      </c>
      <c r="I87" s="65" t="n">
        <f aca="false">IF(H87="","",G87-H87)</f>
        <v>-44</v>
      </c>
      <c r="J87" s="55" t="n">
        <f aca="false">IF(OR(D87="",D87+G87=0),"",D87/(D87+G87))</f>
        <v>0.639121338912134</v>
      </c>
      <c r="K87" s="55" t="n">
        <f aca="false">IF(E87="","",E87/(E87+H87))</f>
        <v>0.606673407482305</v>
      </c>
      <c r="L87" s="66" t="n">
        <f aca="false">IF(OR(K87="",J87=""),"",(J87-K87)*100)</f>
        <v>3.24479314298285</v>
      </c>
      <c r="M87" s="36" t="n">
        <v>3.92691870483697</v>
      </c>
      <c r="N87" s="36" t="n">
        <v>0.962526645474447</v>
      </c>
      <c r="O87" s="36" t="n">
        <f aca="false">SQRT(M87^2+N87^2)</f>
        <v>4.04316065197103</v>
      </c>
      <c r="P87" s="55" t="n">
        <f aca="false">IF(J87="","",MAX(0,J87-1.96*O87/100))</f>
        <v>0.559875390133502</v>
      </c>
      <c r="Q87" s="55" t="n">
        <f aca="false">IF(J87="","",MIN(1,J87+1.96*O87/100))</f>
        <v>0.718367287690766</v>
      </c>
      <c r="R87" s="32" t="str">
        <f aca="false">IF(L87="","",IF(ABS(L87)&lt;=O87,"Yes","No"))</f>
        <v>Yes</v>
      </c>
      <c r="S87" s="32" t="str">
        <f aca="false">IF(L87="","",IF(ABS(L87)&lt;=1.96*O87,"Yes","No"))</f>
        <v>Yes</v>
      </c>
      <c r="T87" s="54" t="n">
        <f aca="false">IF(D87="","",ROUND(SQRT(((D87+G87)*O87/100)^2+(J87*(D87+G87)*0.09175)^2),0))</f>
        <v>68</v>
      </c>
      <c r="U87" s="32"/>
    </row>
    <row r="88" customFormat="false" ht="15" hidden="false" customHeight="false" outlineLevel="0" collapsed="false">
      <c r="A88" s="32" t="s">
        <v>198</v>
      </c>
      <c r="B88" s="32" t="s">
        <v>200</v>
      </c>
      <c r="C88" s="32" t="s">
        <v>237</v>
      </c>
      <c r="D88" s="54" t="n">
        <v>18</v>
      </c>
      <c r="E88" s="54"/>
      <c r="F88" s="65" t="str">
        <f aca="false">IF(E88="","",D88-E88)</f>
        <v/>
      </c>
      <c r="G88" s="54" t="n">
        <v>11</v>
      </c>
      <c r="H88" s="54"/>
      <c r="I88" s="65" t="str">
        <f aca="false">IF(H88="","",G88-H88)</f>
        <v/>
      </c>
      <c r="J88" s="55" t="n">
        <f aca="false">IF(OR(D88="",D88+G88=0),"",D88/(D88+G88))</f>
        <v>0.620689655172414</v>
      </c>
      <c r="K88" s="55" t="str">
        <f aca="false">IF(E88="","",E88/(E88+H88))</f>
        <v/>
      </c>
      <c r="L88" s="66" t="str">
        <f aca="false">IF(OR(K88="",J88=""),"",(J88-K88)*100)</f>
        <v/>
      </c>
      <c r="M88" s="36" t="n">
        <v>6.15823633395305</v>
      </c>
      <c r="N88" s="36" t="n">
        <v>0.962526645474447</v>
      </c>
      <c r="O88" s="36" t="n">
        <f aca="false">SQRT(M88^2+N88^2)</f>
        <v>6.23300347248963</v>
      </c>
      <c r="P88" s="55" t="n">
        <f aca="false">IF(J88="","",MAX(0,J88-1.96*O88/100))</f>
        <v>0.498522787111617</v>
      </c>
      <c r="Q88" s="55" t="n">
        <f aca="false">IF(J88="","",MIN(1,J88+1.96*O88/100))</f>
        <v>0.742856523233211</v>
      </c>
      <c r="R88" s="32" t="str">
        <f aca="false">IF(L88="","",IF(ABS(L88)&lt;=O88,"Yes","No"))</f>
        <v/>
      </c>
      <c r="S88" s="32" t="str">
        <f aca="false">IF(L88="","",IF(ABS(L88)&lt;=1.96*O88,"Yes","No"))</f>
        <v/>
      </c>
      <c r="T88" s="54" t="n">
        <f aca="false">IF(D88="","",ROUND(SQRT(((D88+G88)*O88/100)^2+(J88*(D88+G88)*0.15591)^2),0))</f>
        <v>3</v>
      </c>
      <c r="U88" s="32" t="s">
        <v>748</v>
      </c>
    </row>
    <row r="89" customFormat="false" ht="15" hidden="false" customHeight="false" outlineLevel="0" collapsed="false">
      <c r="A89" s="32" t="s">
        <v>198</v>
      </c>
      <c r="B89" s="32" t="s">
        <v>200</v>
      </c>
      <c r="C89" s="32" t="s">
        <v>238</v>
      </c>
      <c r="D89" s="54" t="n">
        <v>397</v>
      </c>
      <c r="E89" s="54" t="n">
        <v>364</v>
      </c>
      <c r="F89" s="65" t="n">
        <f aca="false">IF(E89="","",D89-E89)</f>
        <v>33</v>
      </c>
      <c r="G89" s="54" t="n">
        <v>183</v>
      </c>
      <c r="H89" s="54" t="n">
        <v>219</v>
      </c>
      <c r="I89" s="65" t="n">
        <f aca="false">IF(H89="","",G89-H89)</f>
        <v>-36</v>
      </c>
      <c r="J89" s="55" t="n">
        <f aca="false">IF(OR(D89="",D89+G89=0),"",D89/(D89+G89))</f>
        <v>0.68448275862069</v>
      </c>
      <c r="K89" s="55" t="n">
        <f aca="false">IF(E89="","",E89/(E89+H89))</f>
        <v>0.624356775300172</v>
      </c>
      <c r="L89" s="66" t="n">
        <f aca="false">IF(OR(K89="",J89=""),"",(J89-K89)*100)</f>
        <v>6.01259833205181</v>
      </c>
      <c r="M89" s="36" t="n">
        <v>6.15823633395305</v>
      </c>
      <c r="N89" s="36" t="n">
        <v>0.962526645474447</v>
      </c>
      <c r="O89" s="36" t="n">
        <f aca="false">SQRT(M89^2+N89^2)</f>
        <v>6.23300347248963</v>
      </c>
      <c r="P89" s="55" t="n">
        <f aca="false">IF(J89="","",MAX(0,J89-1.96*O89/100))</f>
        <v>0.562315890559893</v>
      </c>
      <c r="Q89" s="55" t="n">
        <f aca="false">IF(J89="","",MIN(1,J89+1.96*O89/100))</f>
        <v>0.806649626681486</v>
      </c>
      <c r="R89" s="32" t="str">
        <f aca="false">IF(L89="","",IF(ABS(L89)&lt;=O89,"Yes","No"))</f>
        <v>Yes</v>
      </c>
      <c r="S89" s="32" t="str">
        <f aca="false">IF(L89="","",IF(ABS(L89)&lt;=1.96*O89,"Yes","No"))</f>
        <v>Yes</v>
      </c>
      <c r="T89" s="54" t="n">
        <f aca="false">IF(D89="","",ROUND(SQRT(((D89+G89)*O89/100)^2+(J89*(D89+G89)*0.15591)^2),0))</f>
        <v>72</v>
      </c>
      <c r="U89" s="32"/>
    </row>
    <row r="90" customFormat="false" ht="15" hidden="false" customHeight="false" outlineLevel="0" collapsed="false">
      <c r="A90" s="32" t="s">
        <v>198</v>
      </c>
      <c r="B90" s="32" t="s">
        <v>200</v>
      </c>
      <c r="C90" s="32" t="s">
        <v>239</v>
      </c>
      <c r="D90" s="54" t="n">
        <v>702</v>
      </c>
      <c r="E90" s="54" t="n">
        <v>689</v>
      </c>
      <c r="F90" s="65" t="n">
        <f aca="false">IF(E90="","",D90-E90)</f>
        <v>13</v>
      </c>
      <c r="G90" s="54" t="n">
        <v>258</v>
      </c>
      <c r="H90" s="54" t="n">
        <v>278</v>
      </c>
      <c r="I90" s="65" t="n">
        <f aca="false">IF(H90="","",G90-H90)</f>
        <v>-20</v>
      </c>
      <c r="J90" s="55" t="n">
        <f aca="false">IF(OR(D90="",D90+G90=0),"",D90/(D90+G90))</f>
        <v>0.73125</v>
      </c>
      <c r="K90" s="55" t="n">
        <f aca="false">IF(E90="","",E90/(E90+H90))</f>
        <v>0.712512926577042</v>
      </c>
      <c r="L90" s="66" t="n">
        <f aca="false">IF(OR(K90="",J90=""),"",(J90-K90)*100)</f>
        <v>1.87370734229576</v>
      </c>
      <c r="M90" s="36" t="n">
        <v>3.92691870483697</v>
      </c>
      <c r="N90" s="36" t="n">
        <v>0.962526645474447</v>
      </c>
      <c r="O90" s="36" t="n">
        <f aca="false">SQRT(M90^2+N90^2)</f>
        <v>4.04316065197103</v>
      </c>
      <c r="P90" s="55" t="n">
        <f aca="false">IF(J90="","",MAX(0,J90-1.96*O90/100))</f>
        <v>0.652004051221368</v>
      </c>
      <c r="Q90" s="55" t="n">
        <f aca="false">IF(J90="","",MIN(1,J90+1.96*O90/100))</f>
        <v>0.810495948778632</v>
      </c>
      <c r="R90" s="32" t="str">
        <f aca="false">IF(L90="","",IF(ABS(L90)&lt;=O90,"Yes","No"))</f>
        <v>Yes</v>
      </c>
      <c r="S90" s="32" t="str">
        <f aca="false">IF(L90="","",IF(ABS(L90)&lt;=1.96*O90,"Yes","No"))</f>
        <v>Yes</v>
      </c>
      <c r="T90" s="54" t="n">
        <f aca="false">IF(D90="","",ROUND(SQRT(((D90+G90)*O90/100)^2+(J90*(D90+G90)*0.09175)^2),0))</f>
        <v>75</v>
      </c>
      <c r="U90" s="32"/>
    </row>
    <row r="91" customFormat="false" ht="15" hidden="false" customHeight="false" outlineLevel="0" collapsed="false">
      <c r="A91" s="32" t="s">
        <v>198</v>
      </c>
      <c r="B91" s="32" t="s">
        <v>200</v>
      </c>
      <c r="C91" s="32" t="s">
        <v>240</v>
      </c>
      <c r="D91" s="54" t="n">
        <v>374</v>
      </c>
      <c r="E91" s="54" t="n">
        <v>349</v>
      </c>
      <c r="F91" s="65" t="n">
        <f aca="false">IF(E91="","",D91-E91)</f>
        <v>25</v>
      </c>
      <c r="G91" s="54" t="n">
        <v>218</v>
      </c>
      <c r="H91" s="54" t="n">
        <v>245</v>
      </c>
      <c r="I91" s="65" t="n">
        <f aca="false">IF(H91="","",G91-H91)</f>
        <v>-27</v>
      </c>
      <c r="J91" s="55" t="n">
        <f aca="false">IF(OR(D91="",D91+G91=0),"",D91/(D91+G91))</f>
        <v>0.631756756756757</v>
      </c>
      <c r="K91" s="55" t="n">
        <f aca="false">IF(E91="","",E91/(E91+H91))</f>
        <v>0.587542087542088</v>
      </c>
      <c r="L91" s="66" t="n">
        <f aca="false">IF(OR(K91="",J91=""),"",(J91-K91)*100)</f>
        <v>4.42146692146692</v>
      </c>
      <c r="M91" s="36" t="n">
        <v>6.15823633395305</v>
      </c>
      <c r="N91" s="36" t="n">
        <v>0.962526645474447</v>
      </c>
      <c r="O91" s="36" t="n">
        <f aca="false">SQRT(M91^2+N91^2)</f>
        <v>6.23300347248963</v>
      </c>
      <c r="P91" s="55" t="n">
        <f aca="false">IF(J91="","",MAX(0,J91-1.96*O91/100))</f>
        <v>0.50958988869596</v>
      </c>
      <c r="Q91" s="55" t="n">
        <f aca="false">IF(J91="","",MIN(1,J91+1.96*O91/100))</f>
        <v>0.753923624817554</v>
      </c>
      <c r="R91" s="32" t="str">
        <f aca="false">IF(L91="","",IF(ABS(L91)&lt;=O91,"Yes","No"))</f>
        <v>Yes</v>
      </c>
      <c r="S91" s="32" t="str">
        <f aca="false">IF(L91="","",IF(ABS(L91)&lt;=1.96*O91,"Yes","No"))</f>
        <v>Yes</v>
      </c>
      <c r="T91" s="54" t="n">
        <f aca="false">IF(D91="","",ROUND(SQRT(((D91+G91)*O91/100)^2+(J91*(D91+G91)*0.15591)^2),0))</f>
        <v>69</v>
      </c>
      <c r="U91" s="32"/>
    </row>
    <row r="92" customFormat="false" ht="15" hidden="false" customHeight="false" outlineLevel="0" collapsed="false">
      <c r="A92" s="32" t="s">
        <v>198</v>
      </c>
      <c r="B92" s="32" t="s">
        <v>200</v>
      </c>
      <c r="C92" s="32" t="s">
        <v>241</v>
      </c>
      <c r="D92" s="54" t="n">
        <v>528</v>
      </c>
      <c r="E92" s="54" t="n">
        <v>525</v>
      </c>
      <c r="F92" s="65" t="n">
        <f aca="false">IF(E92="","",D92-E92)</f>
        <v>3</v>
      </c>
      <c r="G92" s="54" t="n">
        <v>217</v>
      </c>
      <c r="H92" s="54" t="n">
        <v>238</v>
      </c>
      <c r="I92" s="65" t="n">
        <f aca="false">IF(H92="","",G92-H92)</f>
        <v>-21</v>
      </c>
      <c r="J92" s="55" t="n">
        <f aca="false">IF(OR(D92="",D92+G92=0),"",D92/(D92+G92))</f>
        <v>0.708724832214765</v>
      </c>
      <c r="K92" s="55" t="n">
        <f aca="false">IF(E92="","",E92/(E92+H92))</f>
        <v>0.688073394495413</v>
      </c>
      <c r="L92" s="66" t="n">
        <f aca="false">IF(OR(K92="",J92=""),"",(J92-K92)*100)</f>
        <v>2.06514377193523</v>
      </c>
      <c r="M92" s="36" t="n">
        <v>3.92691870483697</v>
      </c>
      <c r="N92" s="36" t="n">
        <v>0.962526645474447</v>
      </c>
      <c r="O92" s="36" t="n">
        <f aca="false">SQRT(M92^2+N92^2)</f>
        <v>4.04316065197103</v>
      </c>
      <c r="P92" s="55" t="n">
        <f aca="false">IF(J92="","",MAX(0,J92-1.96*O92/100))</f>
        <v>0.629478883436133</v>
      </c>
      <c r="Q92" s="55" t="n">
        <f aca="false">IF(J92="","",MIN(1,J92+1.96*O92/100))</f>
        <v>0.787970780993397</v>
      </c>
      <c r="R92" s="32" t="str">
        <f aca="false">IF(L92="","",IF(ABS(L92)&lt;=O92,"Yes","No"))</f>
        <v>Yes</v>
      </c>
      <c r="S92" s="32" t="str">
        <f aca="false">IF(L92="","",IF(ABS(L92)&lt;=1.96*O92,"Yes","No"))</f>
        <v>Yes</v>
      </c>
      <c r="T92" s="54" t="n">
        <f aca="false">IF(D92="","",ROUND(SQRT(((D92+G92)*O92/100)^2+(J92*(D92+G92)*0.09175)^2),0))</f>
        <v>57</v>
      </c>
      <c r="U92" s="32"/>
    </row>
    <row r="93" customFormat="false" ht="15" hidden="false" customHeight="false" outlineLevel="0" collapsed="false">
      <c r="A93" s="32" t="s">
        <v>198</v>
      </c>
      <c r="B93" s="32" t="s">
        <v>200</v>
      </c>
      <c r="C93" s="32" t="s">
        <v>242</v>
      </c>
      <c r="D93" s="54" t="n">
        <v>541</v>
      </c>
      <c r="E93" s="54" t="n">
        <v>533</v>
      </c>
      <c r="F93" s="65" t="n">
        <f aca="false">IF(E93="","",D93-E93)</f>
        <v>8</v>
      </c>
      <c r="G93" s="54" t="n">
        <v>334</v>
      </c>
      <c r="H93" s="54" t="n">
        <v>393</v>
      </c>
      <c r="I93" s="65" t="n">
        <f aca="false">IF(H93="","",G93-H93)</f>
        <v>-59</v>
      </c>
      <c r="J93" s="55" t="n">
        <f aca="false">IF(OR(D93="",D93+G93=0),"",D93/(D93+G93))</f>
        <v>0.618285714285714</v>
      </c>
      <c r="K93" s="55" t="n">
        <f aca="false">IF(E93="","",E93/(E93+H93))</f>
        <v>0.575593952483801</v>
      </c>
      <c r="L93" s="66" t="n">
        <f aca="false">IF(OR(K93="",J93=""),"",(J93-K93)*100)</f>
        <v>4.2691761801913</v>
      </c>
      <c r="M93" s="36" t="n">
        <v>3.92691870483697</v>
      </c>
      <c r="N93" s="36" t="n">
        <v>0.962526645474447</v>
      </c>
      <c r="O93" s="36" t="n">
        <f aca="false">SQRT(M93^2+N93^2)</f>
        <v>4.04316065197103</v>
      </c>
      <c r="P93" s="55" t="n">
        <f aca="false">IF(J93="","",MAX(0,J93-1.96*O93/100))</f>
        <v>0.539039765507082</v>
      </c>
      <c r="Q93" s="55" t="n">
        <f aca="false">IF(J93="","",MIN(1,J93+1.96*O93/100))</f>
        <v>0.697531663064346</v>
      </c>
      <c r="R93" s="32" t="str">
        <f aca="false">IF(L93="","",IF(ABS(L93)&lt;=O93,"Yes","No"))</f>
        <v>No</v>
      </c>
      <c r="S93" s="32" t="str">
        <f aca="false">IF(L93="","",IF(ABS(L93)&lt;=1.96*O93,"Yes","No"))</f>
        <v>Yes</v>
      </c>
      <c r="T93" s="54" t="n">
        <f aca="false">IF(D93="","",ROUND(SQRT(((D93+G93)*O93/100)^2+(J93*(D93+G93)*0.09175)^2),0))</f>
        <v>61</v>
      </c>
      <c r="U93" s="32"/>
    </row>
    <row r="94" customFormat="false" ht="15" hidden="false" customHeight="false" outlineLevel="0" collapsed="false">
      <c r="A94" s="32" t="s">
        <v>198</v>
      </c>
      <c r="B94" s="32" t="s">
        <v>200</v>
      </c>
      <c r="C94" s="32" t="s">
        <v>243</v>
      </c>
      <c r="D94" s="54" t="n">
        <v>2</v>
      </c>
      <c r="E94" s="54"/>
      <c r="F94" s="65" t="str">
        <f aca="false">IF(E94="","",D94-E94)</f>
        <v/>
      </c>
      <c r="G94" s="54" t="n">
        <v>1</v>
      </c>
      <c r="H94" s="54"/>
      <c r="I94" s="65" t="str">
        <f aca="false">IF(H94="","",G94-H94)</f>
        <v/>
      </c>
      <c r="J94" s="55" t="n">
        <f aca="false">IF(OR(D94="",D94+G94=0),"",D94/(D94+G94))</f>
        <v>0.666666666666667</v>
      </c>
      <c r="K94" s="55" t="str">
        <f aca="false">IF(E94="","",E94/(E94+H94))</f>
        <v/>
      </c>
      <c r="L94" s="66" t="str">
        <f aca="false">IF(OR(K94="",J94=""),"",(J94-K94)*100)</f>
        <v/>
      </c>
      <c r="M94" s="36" t="n">
        <v>6.15823633395305</v>
      </c>
      <c r="N94" s="36" t="n">
        <v>0.962526645474447</v>
      </c>
      <c r="O94" s="36" t="n">
        <f aca="false">SQRT(M94^2+N94^2)</f>
        <v>6.23300347248963</v>
      </c>
      <c r="P94" s="55" t="n">
        <f aca="false">IF(J94="","",MAX(0,J94-1.96*O94/100))</f>
        <v>0.54449979860587</v>
      </c>
      <c r="Q94" s="55" t="n">
        <f aca="false">IF(J94="","",MIN(1,J94+1.96*O94/100))</f>
        <v>0.788833534727463</v>
      </c>
      <c r="R94" s="32" t="str">
        <f aca="false">IF(L94="","",IF(ABS(L94)&lt;=O94,"Yes","No"))</f>
        <v/>
      </c>
      <c r="S94" s="32" t="str">
        <f aca="false">IF(L94="","",IF(ABS(L94)&lt;=1.96*O94,"Yes","No"))</f>
        <v/>
      </c>
      <c r="T94" s="54" t="n">
        <f aca="false">IF(D94="","",ROUND(SQRT(((D94+G94)*O94/100)^2+(J94*(D94+G94)*0.15591)^2),0))</f>
        <v>0</v>
      </c>
      <c r="U94" s="32" t="s">
        <v>748</v>
      </c>
    </row>
    <row r="95" customFormat="false" ht="15" hidden="false" customHeight="false" outlineLevel="0" collapsed="false">
      <c r="A95" s="32" t="s">
        <v>198</v>
      </c>
      <c r="B95" s="32" t="s">
        <v>200</v>
      </c>
      <c r="C95" s="32" t="s">
        <v>244</v>
      </c>
      <c r="D95" s="54" t="n">
        <v>910</v>
      </c>
      <c r="E95" s="54" t="n">
        <v>934</v>
      </c>
      <c r="F95" s="65" t="n">
        <f aca="false">IF(E95="","",D95-E95)</f>
        <v>-24</v>
      </c>
      <c r="G95" s="54" t="n">
        <v>413</v>
      </c>
      <c r="H95" s="54" t="n">
        <v>442</v>
      </c>
      <c r="I95" s="65" t="n">
        <f aca="false">IF(H95="","",G95-H95)</f>
        <v>-29</v>
      </c>
      <c r="J95" s="55" t="n">
        <f aca="false">IF(OR(D95="",D95+G95=0),"",D95/(D95+G95))</f>
        <v>0.687830687830688</v>
      </c>
      <c r="K95" s="55" t="n">
        <f aca="false">IF(E95="","",E95/(E95+H95))</f>
        <v>0.678779069767442</v>
      </c>
      <c r="L95" s="66" t="n">
        <f aca="false">IF(OR(K95="",J95=""),"",(J95-K95)*100)</f>
        <v>0.905161806324595</v>
      </c>
      <c r="M95" s="36" t="n">
        <v>3.11781220291742</v>
      </c>
      <c r="N95" s="36" t="n">
        <v>0.962526645474447</v>
      </c>
      <c r="O95" s="36" t="n">
        <f aca="false">SQRT(M95^2+N95^2)</f>
        <v>3.26300635548095</v>
      </c>
      <c r="P95" s="55" t="n">
        <f aca="false">IF(J95="","",MAX(0,J95-1.96*O95/100))</f>
        <v>0.623875763263261</v>
      </c>
      <c r="Q95" s="55" t="n">
        <f aca="false">IF(J95="","",MIN(1,J95+1.96*O95/100))</f>
        <v>0.751785612398114</v>
      </c>
      <c r="R95" s="32" t="str">
        <f aca="false">IF(L95="","",IF(ABS(L95)&lt;=O95,"Yes","No"))</f>
        <v>Yes</v>
      </c>
      <c r="S95" s="32" t="str">
        <f aca="false">IF(L95="","",IF(ABS(L95)&lt;=1.96*O95,"Yes","No"))</f>
        <v>Yes</v>
      </c>
      <c r="T95" s="54" t="n">
        <f aca="false">IF(D95="","",ROUND(SQRT(((D95+G95)*O95/100)^2+(J95*(D95+G95)*0.08345)^2),0))</f>
        <v>87</v>
      </c>
      <c r="U95" s="32"/>
    </row>
    <row r="96" customFormat="false" ht="15" hidden="false" customHeight="false" outlineLevel="0" collapsed="false">
      <c r="A96" s="32" t="s">
        <v>198</v>
      </c>
      <c r="B96" s="32" t="s">
        <v>200</v>
      </c>
      <c r="C96" s="32" t="s">
        <v>245</v>
      </c>
      <c r="D96" s="54" t="n">
        <v>533</v>
      </c>
      <c r="E96" s="54" t="n">
        <v>529</v>
      </c>
      <c r="F96" s="65" t="n">
        <f aca="false">IF(E96="","",D96-E96)</f>
        <v>4</v>
      </c>
      <c r="G96" s="54" t="n">
        <v>134</v>
      </c>
      <c r="H96" s="54" t="n">
        <v>130</v>
      </c>
      <c r="I96" s="65" t="n">
        <f aca="false">IF(H96="","",G96-H96)</f>
        <v>4</v>
      </c>
      <c r="J96" s="55" t="n">
        <f aca="false">IF(OR(D96="",D96+G96=0),"",D96/(D96+G96))</f>
        <v>0.799100449775112</v>
      </c>
      <c r="K96" s="55" t="n">
        <f aca="false">IF(E96="","",E96/(E96+H96))</f>
        <v>0.802731411229135</v>
      </c>
      <c r="L96" s="66" t="n">
        <f aca="false">IF(OR(K96="",J96=""),"",(J96-K96)*100)</f>
        <v>-0.363096145402264</v>
      </c>
      <c r="M96" s="36" t="n">
        <v>6.15823633395305</v>
      </c>
      <c r="N96" s="36" t="n">
        <v>0.962526645474447</v>
      </c>
      <c r="O96" s="36" t="n">
        <f aca="false">SQRT(M96^2+N96^2)</f>
        <v>6.23300347248963</v>
      </c>
      <c r="P96" s="55" t="n">
        <f aca="false">IF(J96="","",MAX(0,J96-1.96*O96/100))</f>
        <v>0.676933581714316</v>
      </c>
      <c r="Q96" s="55" t="n">
        <f aca="false">IF(J96="","",MIN(1,J96+1.96*O96/100))</f>
        <v>0.921267317835909</v>
      </c>
      <c r="R96" s="32" t="str">
        <f aca="false">IF(L96="","",IF(ABS(L96)&lt;=O96,"Yes","No"))</f>
        <v>Yes</v>
      </c>
      <c r="S96" s="32" t="str">
        <f aca="false">IF(L96="","",IF(ABS(L96)&lt;=1.96*O96,"Yes","No"))</f>
        <v>Yes</v>
      </c>
      <c r="T96" s="54" t="n">
        <f aca="false">IF(D96="","",ROUND(SQRT(((D96+G96)*O96/100)^2+(J96*(D96+G96)*0.15591)^2),0))</f>
        <v>93</v>
      </c>
      <c r="U96" s="32"/>
    </row>
    <row r="97" customFormat="false" ht="15" hidden="false" customHeight="false" outlineLevel="0" collapsed="false">
      <c r="A97" s="32" t="s">
        <v>198</v>
      </c>
      <c r="B97" s="32" t="s">
        <v>200</v>
      </c>
      <c r="C97" s="32" t="s">
        <v>246</v>
      </c>
      <c r="D97" s="54" t="n">
        <v>450</v>
      </c>
      <c r="E97" s="54" t="n">
        <v>456</v>
      </c>
      <c r="F97" s="65" t="n">
        <f aca="false">IF(E97="","",D97-E97)</f>
        <v>-6</v>
      </c>
      <c r="G97" s="54" t="n">
        <v>115</v>
      </c>
      <c r="H97" s="54" t="n">
        <v>140</v>
      </c>
      <c r="I97" s="65" t="n">
        <f aca="false">IF(H97="","",G97-H97)</f>
        <v>-25</v>
      </c>
      <c r="J97" s="55" t="n">
        <f aca="false">IF(OR(D97="",D97+G97=0),"",D97/(D97+G97))</f>
        <v>0.796460176991151</v>
      </c>
      <c r="K97" s="55" t="n">
        <f aca="false">IF(E97="","",E97/(E97+H97))</f>
        <v>0.76510067114094</v>
      </c>
      <c r="L97" s="66" t="n">
        <f aca="false">IF(OR(K97="",J97=""),"",(J97-K97)*100)</f>
        <v>3.13595058502109</v>
      </c>
      <c r="M97" s="36" t="n">
        <v>6.15823633395305</v>
      </c>
      <c r="N97" s="36" t="n">
        <v>0.962526645474447</v>
      </c>
      <c r="O97" s="36" t="n">
        <f aca="false">SQRT(M97^2+N97^2)</f>
        <v>6.23300347248963</v>
      </c>
      <c r="P97" s="55" t="n">
        <f aca="false">IF(J97="","",MAX(0,J97-1.96*O97/100))</f>
        <v>0.674293308930354</v>
      </c>
      <c r="Q97" s="55" t="n">
        <f aca="false">IF(J97="","",MIN(1,J97+1.96*O97/100))</f>
        <v>0.918627045051947</v>
      </c>
      <c r="R97" s="32" t="str">
        <f aca="false">IF(L97="","",IF(ABS(L97)&lt;=O97,"Yes","No"))</f>
        <v>Yes</v>
      </c>
      <c r="S97" s="32" t="str">
        <f aca="false">IF(L97="","",IF(ABS(L97)&lt;=1.96*O97,"Yes","No"))</f>
        <v>Yes</v>
      </c>
      <c r="T97" s="54" t="n">
        <f aca="false">IF(D97="","",ROUND(SQRT(((D97+G97)*O97/100)^2+(J97*(D97+G97)*0.15591)^2),0))</f>
        <v>79</v>
      </c>
      <c r="U97" s="32"/>
    </row>
    <row r="98" customFormat="false" ht="15" hidden="false" customHeight="false" outlineLevel="0" collapsed="false">
      <c r="A98" s="32" t="s">
        <v>198</v>
      </c>
      <c r="B98" s="32" t="s">
        <v>200</v>
      </c>
      <c r="C98" s="32" t="s">
        <v>247</v>
      </c>
      <c r="D98" s="54" t="n">
        <v>606</v>
      </c>
      <c r="E98" s="54" t="n">
        <v>533</v>
      </c>
      <c r="F98" s="65" t="n">
        <f aca="false">IF(E98="","",D98-E98)</f>
        <v>73</v>
      </c>
      <c r="G98" s="54" t="n">
        <v>150</v>
      </c>
      <c r="H98" s="54" t="n">
        <v>162</v>
      </c>
      <c r="I98" s="65" t="n">
        <f aca="false">IF(H98="","",G98-H98)</f>
        <v>-12</v>
      </c>
      <c r="J98" s="55" t="n">
        <f aca="false">IF(OR(D98="",D98+G98=0),"",D98/(D98+G98))</f>
        <v>0.801587301587302</v>
      </c>
      <c r="K98" s="55" t="n">
        <f aca="false">IF(E98="","",E98/(E98+H98))</f>
        <v>0.766906474820144</v>
      </c>
      <c r="L98" s="66" t="n">
        <f aca="false">IF(OR(K98="",J98=""),"",(J98-K98)*100)</f>
        <v>3.46808267671578</v>
      </c>
      <c r="M98" s="36" t="n">
        <v>3.92691870483697</v>
      </c>
      <c r="N98" s="36" t="n">
        <v>0.962526645474447</v>
      </c>
      <c r="O98" s="36" t="n">
        <f aca="false">SQRT(M98^2+N98^2)</f>
        <v>4.04316065197103</v>
      </c>
      <c r="P98" s="55" t="n">
        <f aca="false">IF(J98="","",MAX(0,J98-1.96*O98/100))</f>
        <v>0.72234135280867</v>
      </c>
      <c r="Q98" s="55" t="n">
        <f aca="false">IF(J98="","",MIN(1,J98+1.96*O98/100))</f>
        <v>0.880833250365934</v>
      </c>
      <c r="R98" s="32" t="str">
        <f aca="false">IF(L98="","",IF(ABS(L98)&lt;=O98,"Yes","No"))</f>
        <v>Yes</v>
      </c>
      <c r="S98" s="32" t="str">
        <f aca="false">IF(L98="","",IF(ABS(L98)&lt;=1.96*O98,"Yes","No"))</f>
        <v>Yes</v>
      </c>
      <c r="T98" s="54" t="n">
        <f aca="false">IF(D98="","",ROUND(SQRT(((D98+G98)*O98/100)^2+(J98*(D98+G98)*0.09175)^2),0))</f>
        <v>63</v>
      </c>
      <c r="U98" s="32"/>
    </row>
    <row r="99" customFormat="false" ht="15" hidden="false" customHeight="false" outlineLevel="0" collapsed="false">
      <c r="A99" s="32" t="s">
        <v>198</v>
      </c>
      <c r="B99" s="32" t="s">
        <v>200</v>
      </c>
      <c r="C99" s="32" t="s">
        <v>248</v>
      </c>
      <c r="D99" s="54" t="n">
        <v>333</v>
      </c>
      <c r="E99" s="54" t="n">
        <v>320</v>
      </c>
      <c r="F99" s="65" t="n">
        <f aca="false">IF(E99="","",D99-E99)</f>
        <v>13</v>
      </c>
      <c r="G99" s="54" t="n">
        <v>94</v>
      </c>
      <c r="H99" s="54" t="n">
        <v>98</v>
      </c>
      <c r="I99" s="65" t="n">
        <f aca="false">IF(H99="","",G99-H99)</f>
        <v>-4</v>
      </c>
      <c r="J99" s="55" t="n">
        <f aca="false">IF(OR(D99="",D99+G99=0),"",D99/(D99+G99))</f>
        <v>0.779859484777518</v>
      </c>
      <c r="K99" s="55" t="n">
        <f aca="false">IF(E99="","",E99/(E99+H99))</f>
        <v>0.76555023923445</v>
      </c>
      <c r="L99" s="66" t="n">
        <f aca="false">IF(OR(K99="",J99=""),"",(J99-K99)*100)</f>
        <v>1.43092455430678</v>
      </c>
      <c r="M99" s="36" t="n">
        <v>6.15823633395305</v>
      </c>
      <c r="N99" s="36" t="n">
        <v>0.962526645474447</v>
      </c>
      <c r="O99" s="36" t="n">
        <f aca="false">SQRT(M99^2+N99^2)</f>
        <v>6.23300347248963</v>
      </c>
      <c r="P99" s="55" t="n">
        <f aca="false">IF(J99="","",MAX(0,J99-1.96*O99/100))</f>
        <v>0.657692616716721</v>
      </c>
      <c r="Q99" s="55" t="n">
        <f aca="false">IF(J99="","",MIN(1,J99+1.96*O99/100))</f>
        <v>0.902026352838314</v>
      </c>
      <c r="R99" s="32" t="str">
        <f aca="false">IF(L99="","",IF(ABS(L99)&lt;=O99,"Yes","No"))</f>
        <v>Yes</v>
      </c>
      <c r="S99" s="32" t="str">
        <f aca="false">IF(L99="","",IF(ABS(L99)&lt;=1.96*O99,"Yes","No"))</f>
        <v>Yes</v>
      </c>
      <c r="T99" s="54" t="n">
        <f aca="false">IF(D99="","",ROUND(SQRT(((D99+G99)*O99/100)^2+(J99*(D99+G99)*0.15591)^2),0))</f>
        <v>58</v>
      </c>
      <c r="U99" s="32"/>
    </row>
    <row r="100" customFormat="false" ht="15" hidden="false" customHeight="false" outlineLevel="0" collapsed="false">
      <c r="A100" s="32" t="s">
        <v>198</v>
      </c>
      <c r="B100" s="32" t="s">
        <v>200</v>
      </c>
      <c r="C100" s="32" t="s">
        <v>249</v>
      </c>
      <c r="D100" s="54" t="n">
        <v>424</v>
      </c>
      <c r="E100" s="54" t="n">
        <v>435</v>
      </c>
      <c r="F100" s="65" t="n">
        <f aca="false">IF(E100="","",D100-E100)</f>
        <v>-11</v>
      </c>
      <c r="G100" s="54" t="n">
        <v>106</v>
      </c>
      <c r="H100" s="54" t="n">
        <v>105</v>
      </c>
      <c r="I100" s="65" t="n">
        <f aca="false">IF(H100="","",G100-H100)</f>
        <v>1</v>
      </c>
      <c r="J100" s="55" t="n">
        <f aca="false">IF(OR(D100="",D100+G100=0),"",D100/(D100+G100))</f>
        <v>0.8</v>
      </c>
      <c r="K100" s="55" t="n">
        <f aca="false">IF(E100="","",E100/(E100+H100))</f>
        <v>0.805555555555556</v>
      </c>
      <c r="L100" s="66" t="n">
        <f aca="false">IF(OR(K100="",J100=""),"",(J100-K100)*100)</f>
        <v>-0.555555555555554</v>
      </c>
      <c r="M100" s="36" t="n">
        <v>6.15823633395305</v>
      </c>
      <c r="N100" s="36" t="n">
        <v>0.962526645474447</v>
      </c>
      <c r="O100" s="36" t="n">
        <f aca="false">SQRT(M100^2+N100^2)</f>
        <v>6.23300347248963</v>
      </c>
      <c r="P100" s="55" t="n">
        <f aca="false">IF(J100="","",MAX(0,J100-1.96*O100/100))</f>
        <v>0.677833131939203</v>
      </c>
      <c r="Q100" s="55" t="n">
        <f aca="false">IF(J100="","",MIN(1,J100+1.96*O100/100))</f>
        <v>0.922166868060797</v>
      </c>
      <c r="R100" s="32" t="str">
        <f aca="false">IF(L100="","",IF(ABS(L100)&lt;=O100,"Yes","No"))</f>
        <v>Yes</v>
      </c>
      <c r="S100" s="32" t="str">
        <f aca="false">IF(L100="","",IF(ABS(L100)&lt;=1.96*O100,"Yes","No"))</f>
        <v>Yes</v>
      </c>
      <c r="T100" s="54" t="n">
        <f aca="false">IF(D100="","",ROUND(SQRT(((D100+G100)*O100/100)^2+(J100*(D100+G100)*0.15591)^2),0))</f>
        <v>74</v>
      </c>
      <c r="U100" s="32"/>
    </row>
    <row r="101" customFormat="false" ht="15" hidden="false" customHeight="false" outlineLevel="0" collapsed="false">
      <c r="A101" s="32" t="s">
        <v>198</v>
      </c>
      <c r="B101" s="32" t="s">
        <v>200</v>
      </c>
      <c r="C101" s="32" t="s">
        <v>250</v>
      </c>
      <c r="D101" s="54" t="n">
        <v>236</v>
      </c>
      <c r="E101" s="54" t="n">
        <v>253</v>
      </c>
      <c r="F101" s="65" t="n">
        <f aca="false">IF(E101="","",D101-E101)</f>
        <v>-17</v>
      </c>
      <c r="G101" s="54" t="n">
        <v>59</v>
      </c>
      <c r="H101" s="54" t="n">
        <v>77</v>
      </c>
      <c r="I101" s="65" t="n">
        <f aca="false">IF(H101="","",G101-H101)</f>
        <v>-18</v>
      </c>
      <c r="J101" s="55" t="n">
        <f aca="false">IF(OR(D101="",D101+G101=0),"",D101/(D101+G101))</f>
        <v>0.8</v>
      </c>
      <c r="K101" s="55" t="n">
        <f aca="false">IF(E101="","",E101/(E101+H101))</f>
        <v>0.766666666666667</v>
      </c>
      <c r="L101" s="66" t="n">
        <f aca="false">IF(OR(K101="",J101=""),"",(J101-K101)*100)</f>
        <v>3.33333333333333</v>
      </c>
      <c r="M101" s="36" t="n">
        <v>6.15823633395305</v>
      </c>
      <c r="N101" s="36" t="n">
        <v>0.962526645474447</v>
      </c>
      <c r="O101" s="36" t="n">
        <f aca="false">SQRT(M101^2+N101^2)</f>
        <v>6.23300347248963</v>
      </c>
      <c r="P101" s="55" t="n">
        <f aca="false">IF(J101="","",MAX(0,J101-1.96*O101/100))</f>
        <v>0.677833131939203</v>
      </c>
      <c r="Q101" s="55" t="n">
        <f aca="false">IF(J101="","",MIN(1,J101+1.96*O101/100))</f>
        <v>0.922166868060797</v>
      </c>
      <c r="R101" s="32" t="str">
        <f aca="false">IF(L101="","",IF(ABS(L101)&lt;=O101,"Yes","No"))</f>
        <v>Yes</v>
      </c>
      <c r="S101" s="32" t="str">
        <f aca="false">IF(L101="","",IF(ABS(L101)&lt;=1.96*O101,"Yes","No"))</f>
        <v>Yes</v>
      </c>
      <c r="T101" s="54" t="n">
        <f aca="false">IF(D101="","",ROUND(SQRT(((D101+G101)*O101/100)^2+(J101*(D101+G101)*0.15591)^2),0))</f>
        <v>41</v>
      </c>
      <c r="U101" s="32"/>
    </row>
    <row r="102" customFormat="false" ht="15" hidden="false" customHeight="false" outlineLevel="0" collapsed="false">
      <c r="A102" s="32" t="s">
        <v>198</v>
      </c>
      <c r="B102" s="32" t="s">
        <v>200</v>
      </c>
      <c r="C102" s="32" t="s">
        <v>251</v>
      </c>
      <c r="D102" s="54" t="n">
        <v>429</v>
      </c>
      <c r="E102" s="54" t="n">
        <v>402</v>
      </c>
      <c r="F102" s="65" t="n">
        <f aca="false">IF(E102="","",D102-E102)</f>
        <v>27</v>
      </c>
      <c r="G102" s="54" t="n">
        <v>139</v>
      </c>
      <c r="H102" s="54" t="n">
        <v>152</v>
      </c>
      <c r="I102" s="65" t="n">
        <f aca="false">IF(H102="","",G102-H102)</f>
        <v>-13</v>
      </c>
      <c r="J102" s="55" t="n">
        <f aca="false">IF(OR(D102="",D102+G102=0),"",D102/(D102+G102))</f>
        <v>0.755281690140845</v>
      </c>
      <c r="K102" s="55" t="n">
        <f aca="false">IF(E102="","",E102/(E102+H102))</f>
        <v>0.725631768953069</v>
      </c>
      <c r="L102" s="66" t="n">
        <f aca="false">IF(OR(K102="",J102=""),"",(J102-K102)*100)</f>
        <v>2.96499211877765</v>
      </c>
      <c r="M102" s="36" t="n">
        <v>6.15823633395305</v>
      </c>
      <c r="N102" s="36" t="n">
        <v>0.962526645474447</v>
      </c>
      <c r="O102" s="36" t="n">
        <f aca="false">SQRT(M102^2+N102^2)</f>
        <v>6.23300347248963</v>
      </c>
      <c r="P102" s="55" t="n">
        <f aca="false">IF(J102="","",MAX(0,J102-1.96*O102/100))</f>
        <v>0.633114822080048</v>
      </c>
      <c r="Q102" s="55" t="n">
        <f aca="false">IF(J102="","",MIN(1,J102+1.96*O102/100))</f>
        <v>0.877448558201642</v>
      </c>
      <c r="R102" s="32" t="str">
        <f aca="false">IF(L102="","",IF(ABS(L102)&lt;=O102,"Yes","No"))</f>
        <v>Yes</v>
      </c>
      <c r="S102" s="32" t="str">
        <f aca="false">IF(L102="","",IF(ABS(L102)&lt;=1.96*O102,"Yes","No"))</f>
        <v>Yes</v>
      </c>
      <c r="T102" s="54" t="n">
        <f aca="false">IF(D102="","",ROUND(SQRT(((D102+G102)*O102/100)^2+(J102*(D102+G102)*0.15591)^2),0))</f>
        <v>76</v>
      </c>
      <c r="U102" s="32"/>
    </row>
    <row r="103" customFormat="false" ht="15" hidden="false" customHeight="false" outlineLevel="0" collapsed="false">
      <c r="A103" s="32" t="s">
        <v>198</v>
      </c>
      <c r="B103" s="32" t="s">
        <v>200</v>
      </c>
      <c r="C103" s="32" t="s">
        <v>252</v>
      </c>
      <c r="D103" s="54" t="n">
        <v>590</v>
      </c>
      <c r="E103" s="54" t="n">
        <v>631</v>
      </c>
      <c r="F103" s="65" t="n">
        <f aca="false">IF(E103="","",D103-E103)</f>
        <v>-41</v>
      </c>
      <c r="G103" s="54" t="n">
        <v>149</v>
      </c>
      <c r="H103" s="54" t="n">
        <v>181</v>
      </c>
      <c r="I103" s="65" t="n">
        <f aca="false">IF(H103="","",G103-H103)</f>
        <v>-32</v>
      </c>
      <c r="J103" s="55" t="n">
        <f aca="false">IF(OR(D103="",D103+G103=0),"",D103/(D103+G103))</f>
        <v>0.798376184032476</v>
      </c>
      <c r="K103" s="55" t="n">
        <f aca="false">IF(E103="","",E103/(E103+H103))</f>
        <v>0.777093596059113</v>
      </c>
      <c r="L103" s="66" t="n">
        <f aca="false">IF(OR(K103="",J103=""),"",(J103-K103)*100)</f>
        <v>2.1282587973363</v>
      </c>
      <c r="M103" s="36" t="n">
        <v>6.15823633395305</v>
      </c>
      <c r="N103" s="36" t="n">
        <v>0.962526645474447</v>
      </c>
      <c r="O103" s="36" t="n">
        <f aca="false">SQRT(M103^2+N103^2)</f>
        <v>6.23300347248963</v>
      </c>
      <c r="P103" s="55" t="n">
        <f aca="false">IF(J103="","",MAX(0,J103-1.96*O103/100))</f>
        <v>0.67620931597168</v>
      </c>
      <c r="Q103" s="55" t="n">
        <f aca="false">IF(J103="","",MIN(1,J103+1.96*O103/100))</f>
        <v>0.920543052093273</v>
      </c>
      <c r="R103" s="32" t="str">
        <f aca="false">IF(L103="","",IF(ABS(L103)&lt;=O103,"Yes","No"))</f>
        <v>Yes</v>
      </c>
      <c r="S103" s="32" t="str">
        <f aca="false">IF(L103="","",IF(ABS(L103)&lt;=1.96*O103,"Yes","No"))</f>
        <v>Yes</v>
      </c>
      <c r="T103" s="54" t="n">
        <f aca="false">IF(D103="","",ROUND(SQRT(((D103+G103)*O103/100)^2+(J103*(D103+G103)*0.15591)^2),0))</f>
        <v>103</v>
      </c>
      <c r="U103" s="32"/>
    </row>
    <row r="104" customFormat="false" ht="15" hidden="false" customHeight="false" outlineLevel="0" collapsed="false">
      <c r="A104" s="32" t="s">
        <v>198</v>
      </c>
      <c r="B104" s="32" t="s">
        <v>200</v>
      </c>
      <c r="C104" s="32" t="s">
        <v>253</v>
      </c>
      <c r="D104" s="54" t="n">
        <v>250</v>
      </c>
      <c r="E104" s="54" t="n">
        <v>226</v>
      </c>
      <c r="F104" s="65" t="n">
        <f aca="false">IF(E104="","",D104-E104)</f>
        <v>24</v>
      </c>
      <c r="G104" s="54" t="n">
        <v>54</v>
      </c>
      <c r="H104" s="54" t="n">
        <v>80</v>
      </c>
      <c r="I104" s="65" t="n">
        <f aca="false">IF(H104="","",G104-H104)</f>
        <v>-26</v>
      </c>
      <c r="J104" s="55" t="n">
        <f aca="false">IF(OR(D104="",D104+G104=0),"",D104/(D104+G104))</f>
        <v>0.822368421052632</v>
      </c>
      <c r="K104" s="55" t="n">
        <f aca="false">IF(E104="","",E104/(E104+H104))</f>
        <v>0.738562091503268</v>
      </c>
      <c r="L104" s="66" t="n">
        <f aca="false">IF(OR(K104="",J104=""),"",(J104-K104)*100)</f>
        <v>8.38063295493635</v>
      </c>
      <c r="M104" s="36" t="n">
        <v>6.15823633395305</v>
      </c>
      <c r="N104" s="36" t="n">
        <v>0.962526645474447</v>
      </c>
      <c r="O104" s="36" t="n">
        <f aca="false">SQRT(M104^2+N104^2)</f>
        <v>6.23300347248963</v>
      </c>
      <c r="P104" s="55" t="n">
        <f aca="false">IF(J104="","",MAX(0,J104-1.96*O104/100))</f>
        <v>0.700201552991835</v>
      </c>
      <c r="Q104" s="55" t="n">
        <f aca="false">IF(J104="","",MIN(1,J104+1.96*O104/100))</f>
        <v>0.944535289113428</v>
      </c>
      <c r="R104" s="32" t="str">
        <f aca="false">IF(L104="","",IF(ABS(L104)&lt;=O104,"Yes","No"))</f>
        <v>No</v>
      </c>
      <c r="S104" s="32" t="str">
        <f aca="false">IF(L104="","",IF(ABS(L104)&lt;=1.96*O104,"Yes","No"))</f>
        <v>Yes</v>
      </c>
      <c r="T104" s="54" t="n">
        <f aca="false">IF(D104="","",ROUND(SQRT(((D104+G104)*O104/100)^2+(J104*(D104+G104)*0.15591)^2),0))</f>
        <v>43</v>
      </c>
      <c r="U104" s="32"/>
    </row>
    <row r="105" customFormat="false" ht="15" hidden="false" customHeight="false" outlineLevel="0" collapsed="false">
      <c r="A105" s="32" t="s">
        <v>198</v>
      </c>
      <c r="B105" s="32" t="s">
        <v>200</v>
      </c>
      <c r="C105" s="32" t="s">
        <v>254</v>
      </c>
      <c r="D105" s="54" t="n">
        <v>329</v>
      </c>
      <c r="E105" s="54" t="n">
        <v>295</v>
      </c>
      <c r="F105" s="65" t="n">
        <f aca="false">IF(E105="","",D105-E105)</f>
        <v>34</v>
      </c>
      <c r="G105" s="54" t="n">
        <v>80</v>
      </c>
      <c r="H105" s="54" t="n">
        <v>80</v>
      </c>
      <c r="I105" s="65" t="n">
        <f aca="false">IF(H105="","",G105-H105)</f>
        <v>0</v>
      </c>
      <c r="J105" s="55" t="n">
        <f aca="false">IF(OR(D105="",D105+G105=0),"",D105/(D105+G105))</f>
        <v>0.80440097799511</v>
      </c>
      <c r="K105" s="55" t="n">
        <f aca="false">IF(E105="","",E105/(E105+H105))</f>
        <v>0.786666666666667</v>
      </c>
      <c r="L105" s="66" t="n">
        <f aca="false">IF(OR(K105="",J105=""),"",(J105-K105)*100)</f>
        <v>1.77343113284434</v>
      </c>
      <c r="M105" s="36" t="n">
        <v>6.15823633395305</v>
      </c>
      <c r="N105" s="36" t="n">
        <v>0.962526645474447</v>
      </c>
      <c r="O105" s="36" t="n">
        <f aca="false">SQRT(M105^2+N105^2)</f>
        <v>6.23300347248963</v>
      </c>
      <c r="P105" s="55" t="n">
        <f aca="false">IF(J105="","",MAX(0,J105-1.96*O105/100))</f>
        <v>0.682234109934313</v>
      </c>
      <c r="Q105" s="55" t="n">
        <f aca="false">IF(J105="","",MIN(1,J105+1.96*O105/100))</f>
        <v>0.926567846055907</v>
      </c>
      <c r="R105" s="32" t="str">
        <f aca="false">IF(L105="","",IF(ABS(L105)&lt;=O105,"Yes","No"))</f>
        <v>Yes</v>
      </c>
      <c r="S105" s="32" t="str">
        <f aca="false">IF(L105="","",IF(ABS(L105)&lt;=1.96*O105,"Yes","No"))</f>
        <v>Yes</v>
      </c>
      <c r="T105" s="54" t="n">
        <f aca="false">IF(D105="","",ROUND(SQRT(((D105+G105)*O105/100)^2+(J105*(D105+G105)*0.15591)^2),0))</f>
        <v>57</v>
      </c>
      <c r="U105" s="32"/>
    </row>
    <row r="106" customFormat="false" ht="15" hidden="false" customHeight="false" outlineLevel="0" collapsed="false">
      <c r="A106" s="32" t="s">
        <v>198</v>
      </c>
      <c r="B106" s="32" t="s">
        <v>200</v>
      </c>
      <c r="C106" s="32" t="s">
        <v>255</v>
      </c>
      <c r="D106" s="54" t="n">
        <v>489</v>
      </c>
      <c r="E106" s="54" t="n">
        <v>483</v>
      </c>
      <c r="F106" s="65" t="n">
        <f aca="false">IF(E106="","",D106-E106)</f>
        <v>6</v>
      </c>
      <c r="G106" s="54" t="n">
        <v>122</v>
      </c>
      <c r="H106" s="54" t="n">
        <v>138</v>
      </c>
      <c r="I106" s="65" t="n">
        <f aca="false">IF(H106="","",G106-H106)</f>
        <v>-16</v>
      </c>
      <c r="J106" s="55" t="n">
        <f aca="false">IF(OR(D106="",D106+G106=0),"",D106/(D106+G106))</f>
        <v>0.800327332242226</v>
      </c>
      <c r="K106" s="55" t="n">
        <f aca="false">IF(E106="","",E106/(E106+H106))</f>
        <v>0.777777777777778</v>
      </c>
      <c r="L106" s="66" t="n">
        <f aca="false">IF(OR(K106="",J106=""),"",(J106-K106)*100)</f>
        <v>2.25495544644481</v>
      </c>
      <c r="M106" s="36" t="n">
        <v>6.15823633395305</v>
      </c>
      <c r="N106" s="36" t="n">
        <v>0.962526645474447</v>
      </c>
      <c r="O106" s="36" t="n">
        <f aca="false">SQRT(M106^2+N106^2)</f>
        <v>6.23300347248963</v>
      </c>
      <c r="P106" s="55" t="n">
        <f aca="false">IF(J106="","",MAX(0,J106-1.96*O106/100))</f>
        <v>0.678160464181429</v>
      </c>
      <c r="Q106" s="55" t="n">
        <f aca="false">IF(J106="","",MIN(1,J106+1.96*O106/100))</f>
        <v>0.922494200303023</v>
      </c>
      <c r="R106" s="32" t="str">
        <f aca="false">IF(L106="","",IF(ABS(L106)&lt;=O106,"Yes","No"))</f>
        <v>Yes</v>
      </c>
      <c r="S106" s="32" t="str">
        <f aca="false">IF(L106="","",IF(ABS(L106)&lt;=1.96*O106,"Yes","No"))</f>
        <v>Yes</v>
      </c>
      <c r="T106" s="54" t="n">
        <f aca="false">IF(D106="","",ROUND(SQRT(((D106+G106)*O106/100)^2+(J106*(D106+G106)*0.15591)^2),0))</f>
        <v>85</v>
      </c>
      <c r="U106" s="32"/>
    </row>
    <row r="107" customFormat="false" ht="15" hidden="false" customHeight="false" outlineLevel="0" collapsed="false">
      <c r="A107" s="32" t="s">
        <v>198</v>
      </c>
      <c r="B107" s="32" t="s">
        <v>200</v>
      </c>
      <c r="C107" s="32" t="s">
        <v>256</v>
      </c>
      <c r="D107" s="54" t="n">
        <v>639</v>
      </c>
      <c r="E107" s="54" t="n">
        <v>572</v>
      </c>
      <c r="F107" s="65" t="n">
        <f aca="false">IF(E107="","",D107-E107)</f>
        <v>67</v>
      </c>
      <c r="G107" s="54" t="n">
        <v>211</v>
      </c>
      <c r="H107" s="54" t="n">
        <v>242</v>
      </c>
      <c r="I107" s="65" t="n">
        <f aca="false">IF(H107="","",G107-H107)</f>
        <v>-31</v>
      </c>
      <c r="J107" s="55" t="n">
        <f aca="false">IF(OR(D107="",D107+G107=0),"",D107/(D107+G107))</f>
        <v>0.751764705882353</v>
      </c>
      <c r="K107" s="55" t="n">
        <f aca="false">IF(E107="","",E107/(E107+H107))</f>
        <v>0.702702702702703</v>
      </c>
      <c r="L107" s="66" t="n">
        <f aca="false">IF(OR(K107="",J107=""),"",(J107-K107)*100)</f>
        <v>4.90620031796501</v>
      </c>
      <c r="M107" s="36" t="n">
        <v>3.92691870483697</v>
      </c>
      <c r="N107" s="36" t="n">
        <v>0.962526645474447</v>
      </c>
      <c r="O107" s="36" t="n">
        <f aca="false">SQRT(M107^2+N107^2)</f>
        <v>4.04316065197103</v>
      </c>
      <c r="P107" s="55" t="n">
        <f aca="false">IF(J107="","",MAX(0,J107-1.96*O107/100))</f>
        <v>0.672518757103721</v>
      </c>
      <c r="Q107" s="55" t="n">
        <f aca="false">IF(J107="","",MIN(1,J107+1.96*O107/100))</f>
        <v>0.831010654660985</v>
      </c>
      <c r="R107" s="32" t="str">
        <f aca="false">IF(L107="","",IF(ABS(L107)&lt;=O107,"Yes","No"))</f>
        <v>No</v>
      </c>
      <c r="S107" s="32" t="str">
        <f aca="false">IF(L107="","",IF(ABS(L107)&lt;=1.96*O107,"Yes","No"))</f>
        <v>Yes</v>
      </c>
      <c r="T107" s="54" t="n">
        <f aca="false">IF(D107="","",ROUND(SQRT(((D107+G107)*O107/100)^2+(J107*(D107+G107)*0.09175)^2),0))</f>
        <v>68</v>
      </c>
      <c r="U107" s="32"/>
    </row>
    <row r="108" customFormat="false" ht="15" hidden="false" customHeight="false" outlineLevel="0" collapsed="false">
      <c r="A108" s="32" t="s">
        <v>198</v>
      </c>
      <c r="B108" s="32" t="s">
        <v>200</v>
      </c>
      <c r="C108" s="32" t="s">
        <v>257</v>
      </c>
      <c r="D108" s="54" t="n">
        <v>291</v>
      </c>
      <c r="E108" s="54" t="n">
        <v>266</v>
      </c>
      <c r="F108" s="65" t="n">
        <f aca="false">IF(E108="","",D108-E108)</f>
        <v>25</v>
      </c>
      <c r="G108" s="54" t="n">
        <v>82</v>
      </c>
      <c r="H108" s="54" t="n">
        <v>86</v>
      </c>
      <c r="I108" s="65" t="n">
        <f aca="false">IF(H108="","",G108-H108)</f>
        <v>-4</v>
      </c>
      <c r="J108" s="55" t="n">
        <f aca="false">IF(OR(D108="",D108+G108=0),"",D108/(D108+G108))</f>
        <v>0.780160857908847</v>
      </c>
      <c r="K108" s="55" t="n">
        <f aca="false">IF(E108="","",E108/(E108+H108))</f>
        <v>0.755681818181818</v>
      </c>
      <c r="L108" s="66" t="n">
        <f aca="false">IF(OR(K108="",J108=""),"",(J108-K108)*100)</f>
        <v>2.44790397270289</v>
      </c>
      <c r="M108" s="36" t="n">
        <v>6.15823633395305</v>
      </c>
      <c r="N108" s="36" t="n">
        <v>0.962526645474447</v>
      </c>
      <c r="O108" s="36" t="n">
        <f aca="false">SQRT(M108^2+N108^2)</f>
        <v>6.23300347248963</v>
      </c>
      <c r="P108" s="55" t="n">
        <f aca="false">IF(J108="","",MAX(0,J108-1.96*O108/100))</f>
        <v>0.65799398984805</v>
      </c>
      <c r="Q108" s="55" t="n">
        <f aca="false">IF(J108="","",MIN(1,J108+1.96*O108/100))</f>
        <v>0.902327725969644</v>
      </c>
      <c r="R108" s="32" t="str">
        <f aca="false">IF(L108="","",IF(ABS(L108)&lt;=O108,"Yes","No"))</f>
        <v>Yes</v>
      </c>
      <c r="S108" s="32" t="str">
        <f aca="false">IF(L108="","",IF(ABS(L108)&lt;=1.96*O108,"Yes","No"))</f>
        <v>Yes</v>
      </c>
      <c r="T108" s="54" t="n">
        <f aca="false">IF(D108="","",ROUND(SQRT(((D108+G108)*O108/100)^2+(J108*(D108+G108)*0.15591)^2),0))</f>
        <v>51</v>
      </c>
      <c r="U108" s="32"/>
    </row>
    <row r="109" customFormat="false" ht="15" hidden="false" customHeight="false" outlineLevel="0" collapsed="false">
      <c r="A109" s="32" t="s">
        <v>198</v>
      </c>
      <c r="B109" s="32" t="s">
        <v>200</v>
      </c>
      <c r="C109" s="32" t="s">
        <v>258</v>
      </c>
      <c r="D109" s="54" t="n">
        <v>393</v>
      </c>
      <c r="E109" s="54" t="n">
        <v>384</v>
      </c>
      <c r="F109" s="65" t="n">
        <f aca="false">IF(E109="","",D109-E109)</f>
        <v>9</v>
      </c>
      <c r="G109" s="54" t="n">
        <v>97</v>
      </c>
      <c r="H109" s="54" t="n">
        <v>113</v>
      </c>
      <c r="I109" s="65" t="n">
        <f aca="false">IF(H109="","",G109-H109)</f>
        <v>-16</v>
      </c>
      <c r="J109" s="55" t="n">
        <f aca="false">IF(OR(D109="",D109+G109=0),"",D109/(D109+G109))</f>
        <v>0.802040816326531</v>
      </c>
      <c r="K109" s="55" t="n">
        <f aca="false">IF(E109="","",E109/(E109+H109))</f>
        <v>0.772635814889336</v>
      </c>
      <c r="L109" s="66" t="n">
        <f aca="false">IF(OR(K109="",J109=""),"",(J109-K109)*100)</f>
        <v>2.94050014371946</v>
      </c>
      <c r="M109" s="36" t="n">
        <v>6.15823633395305</v>
      </c>
      <c r="N109" s="36" t="n">
        <v>0.962526645474447</v>
      </c>
      <c r="O109" s="36" t="n">
        <f aca="false">SQRT(M109^2+N109^2)</f>
        <v>6.23300347248963</v>
      </c>
      <c r="P109" s="55" t="n">
        <f aca="false">IF(J109="","",MAX(0,J109-1.96*O109/100))</f>
        <v>0.679873948265734</v>
      </c>
      <c r="Q109" s="55" t="n">
        <f aca="false">IF(J109="","",MIN(1,J109+1.96*O109/100))</f>
        <v>0.924207684387327</v>
      </c>
      <c r="R109" s="32" t="str">
        <f aca="false">IF(L109="","",IF(ABS(L109)&lt;=O109,"Yes","No"))</f>
        <v>Yes</v>
      </c>
      <c r="S109" s="32" t="str">
        <f aca="false">IF(L109="","",IF(ABS(L109)&lt;=1.96*O109,"Yes","No"))</f>
        <v>Yes</v>
      </c>
      <c r="T109" s="54" t="n">
        <f aca="false">IF(D109="","",ROUND(SQRT(((D109+G109)*O109/100)^2+(J109*(D109+G109)*0.15591)^2),0))</f>
        <v>68</v>
      </c>
      <c r="U109" s="32"/>
    </row>
    <row r="110" customFormat="false" ht="15" hidden="false" customHeight="false" outlineLevel="0" collapsed="false">
      <c r="A110" s="32" t="s">
        <v>198</v>
      </c>
      <c r="B110" s="32" t="s">
        <v>200</v>
      </c>
      <c r="C110" s="32" t="s">
        <v>259</v>
      </c>
      <c r="D110" s="54" t="n">
        <v>464</v>
      </c>
      <c r="E110" s="54" t="n">
        <v>436</v>
      </c>
      <c r="F110" s="65" t="n">
        <f aca="false">IF(E110="","",D110-E110)</f>
        <v>28</v>
      </c>
      <c r="G110" s="54" t="n">
        <v>249</v>
      </c>
      <c r="H110" s="54" t="n">
        <v>274</v>
      </c>
      <c r="I110" s="65" t="n">
        <f aca="false">IF(H110="","",G110-H110)</f>
        <v>-25</v>
      </c>
      <c r="J110" s="55" t="n">
        <f aca="false">IF(OR(D110="",D110+G110=0),"",D110/(D110+G110))</f>
        <v>0.650771388499299</v>
      </c>
      <c r="K110" s="55" t="n">
        <f aca="false">IF(E110="","",E110/(E110+H110))</f>
        <v>0.614084507042254</v>
      </c>
      <c r="L110" s="66" t="n">
        <f aca="false">IF(OR(K110="",J110=""),"",(J110-K110)*100)</f>
        <v>3.66868814570452</v>
      </c>
      <c r="M110" s="36" t="n">
        <v>6.15823633395305</v>
      </c>
      <c r="N110" s="36" t="n">
        <v>0.962526645474447</v>
      </c>
      <c r="O110" s="36" t="n">
        <f aca="false">SQRT(M110^2+N110^2)</f>
        <v>6.23300347248963</v>
      </c>
      <c r="P110" s="55" t="n">
        <f aca="false">IF(J110="","",MAX(0,J110-1.96*O110/100))</f>
        <v>0.528604520438502</v>
      </c>
      <c r="Q110" s="55" t="n">
        <f aca="false">IF(J110="","",MIN(1,J110+1.96*O110/100))</f>
        <v>0.772938256560096</v>
      </c>
      <c r="R110" s="32" t="str">
        <f aca="false">IF(L110="","",IF(ABS(L110)&lt;=O110,"Yes","No"))</f>
        <v>Yes</v>
      </c>
      <c r="S110" s="32" t="str">
        <f aca="false">IF(L110="","",IF(ABS(L110)&lt;=1.96*O110,"Yes","No"))</f>
        <v>Yes</v>
      </c>
      <c r="T110" s="54" t="n">
        <f aca="false">IF(D110="","",ROUND(SQRT(((D110+G110)*O110/100)^2+(J110*(D110+G110)*0.15591)^2),0))</f>
        <v>85</v>
      </c>
      <c r="U110" s="32"/>
    </row>
    <row r="111" customFormat="false" ht="15" hidden="false" customHeight="false" outlineLevel="0" collapsed="false">
      <c r="A111" s="32" t="s">
        <v>198</v>
      </c>
      <c r="B111" s="32" t="s">
        <v>200</v>
      </c>
      <c r="C111" s="32" t="s">
        <v>260</v>
      </c>
      <c r="D111" s="54" t="n">
        <v>515</v>
      </c>
      <c r="E111" s="54" t="n">
        <v>461</v>
      </c>
      <c r="F111" s="65" t="n">
        <f aca="false">IF(E111="","",D111-E111)</f>
        <v>54</v>
      </c>
      <c r="G111" s="54" t="n">
        <v>130</v>
      </c>
      <c r="H111" s="54" t="n">
        <v>149</v>
      </c>
      <c r="I111" s="65" t="n">
        <f aca="false">IF(H111="","",G111-H111)</f>
        <v>-19</v>
      </c>
      <c r="J111" s="55" t="n">
        <f aca="false">IF(OR(D111="",D111+G111=0),"",D111/(D111+G111))</f>
        <v>0.798449612403101</v>
      </c>
      <c r="K111" s="55" t="n">
        <f aca="false">IF(E111="","",E111/(E111+H111))</f>
        <v>0.755737704918033</v>
      </c>
      <c r="L111" s="66" t="n">
        <f aca="false">IF(OR(K111="",J111=""),"",(J111-K111)*100)</f>
        <v>4.27119074850679</v>
      </c>
      <c r="M111" s="36" t="n">
        <v>6.15823633395305</v>
      </c>
      <c r="N111" s="36" t="n">
        <v>0.962526645474447</v>
      </c>
      <c r="O111" s="36" t="n">
        <f aca="false">SQRT(M111^2+N111^2)</f>
        <v>6.23300347248963</v>
      </c>
      <c r="P111" s="55" t="n">
        <f aca="false">IF(J111="","",MAX(0,J111-1.96*O111/100))</f>
        <v>0.676282744342304</v>
      </c>
      <c r="Q111" s="55" t="n">
        <f aca="false">IF(J111="","",MIN(1,J111+1.96*O111/100))</f>
        <v>0.920616480463898</v>
      </c>
      <c r="R111" s="32" t="str">
        <f aca="false">IF(L111="","",IF(ABS(L111)&lt;=O111,"Yes","No"))</f>
        <v>Yes</v>
      </c>
      <c r="S111" s="32" t="str">
        <f aca="false">IF(L111="","",IF(ABS(L111)&lt;=1.96*O111,"Yes","No"))</f>
        <v>Yes</v>
      </c>
      <c r="T111" s="54" t="n">
        <f aca="false">IF(D111="","",ROUND(SQRT(((D111+G111)*O111/100)^2+(J111*(D111+G111)*0.15591)^2),0))</f>
        <v>90</v>
      </c>
      <c r="U111" s="32"/>
    </row>
    <row r="112" customFormat="false" ht="15" hidden="false" customHeight="false" outlineLevel="0" collapsed="false">
      <c r="A112" s="32" t="s">
        <v>198</v>
      </c>
      <c r="B112" s="32" t="s">
        <v>261</v>
      </c>
      <c r="C112" s="32" t="s">
        <v>262</v>
      </c>
      <c r="D112" s="54" t="n">
        <v>596</v>
      </c>
      <c r="E112" s="54" t="n">
        <v>594</v>
      </c>
      <c r="F112" s="65" t="n">
        <f aca="false">IF(E112="","",D112-E112)</f>
        <v>2</v>
      </c>
      <c r="G112" s="54" t="n">
        <v>203</v>
      </c>
      <c r="H112" s="54" t="n">
        <v>231</v>
      </c>
      <c r="I112" s="65" t="n">
        <f aca="false">IF(H112="","",G112-H112)</f>
        <v>-28</v>
      </c>
      <c r="J112" s="55" t="n">
        <f aca="false">IF(OR(D112="",D112+G112=0),"",D112/(D112+G112))</f>
        <v>0.745932415519399</v>
      </c>
      <c r="K112" s="55" t="n">
        <f aca="false">IF(E112="","",E112/(E112+H112))</f>
        <v>0.72</v>
      </c>
      <c r="L112" s="66" t="n">
        <f aca="false">IF(OR(K112="",J112=""),"",(J112-K112)*100)</f>
        <v>2.59324155193993</v>
      </c>
      <c r="M112" s="36" t="n">
        <v>3.92691870483697</v>
      </c>
      <c r="N112" s="36" t="n">
        <v>0.962526645474447</v>
      </c>
      <c r="O112" s="36" t="n">
        <f aca="false">SQRT(M112^2+N112^2)</f>
        <v>4.04316065197103</v>
      </c>
      <c r="P112" s="55" t="n">
        <f aca="false">IF(J112="","",MAX(0,J112-1.96*O112/100))</f>
        <v>0.666686466740767</v>
      </c>
      <c r="Q112" s="55" t="n">
        <f aca="false">IF(J112="","",MIN(1,J112+1.96*O112/100))</f>
        <v>0.825178364298031</v>
      </c>
      <c r="R112" s="32" t="str">
        <f aca="false">IF(L112="","",IF(ABS(L112)&lt;=O112,"Yes","No"))</f>
        <v>Yes</v>
      </c>
      <c r="S112" s="32" t="str">
        <f aca="false">IF(L112="","",IF(ABS(L112)&lt;=1.96*O112,"Yes","No"))</f>
        <v>Yes</v>
      </c>
      <c r="T112" s="54" t="n">
        <f aca="false">IF(D112="","",ROUND(SQRT(((D112+G112)*O112/100)^2+(J112*(D112+G112)*0.09175)^2),0))</f>
        <v>64</v>
      </c>
      <c r="U112" s="32"/>
    </row>
    <row r="113" customFormat="false" ht="15" hidden="false" customHeight="false" outlineLevel="0" collapsed="false">
      <c r="A113" s="32" t="s">
        <v>198</v>
      </c>
      <c r="B113" s="32" t="s">
        <v>261</v>
      </c>
      <c r="C113" s="32" t="s">
        <v>263</v>
      </c>
      <c r="D113" s="54" t="n">
        <v>446</v>
      </c>
      <c r="E113" s="54" t="n">
        <v>415</v>
      </c>
      <c r="F113" s="65" t="n">
        <f aca="false">IF(E113="","",D113-E113)</f>
        <v>31</v>
      </c>
      <c r="G113" s="54" t="n">
        <v>169</v>
      </c>
      <c r="H113" s="54" t="n">
        <v>216</v>
      </c>
      <c r="I113" s="65" t="n">
        <f aca="false">IF(H113="","",G113-H113)</f>
        <v>-47</v>
      </c>
      <c r="J113" s="55" t="n">
        <f aca="false">IF(OR(D113="",D113+G113=0),"",D113/(D113+G113))</f>
        <v>0.72520325203252</v>
      </c>
      <c r="K113" s="55" t="n">
        <f aca="false">IF(E113="","",E113/(E113+H113))</f>
        <v>0.657686212361331</v>
      </c>
      <c r="L113" s="66" t="n">
        <f aca="false">IF(OR(K113="",J113=""),"",(J113-K113)*100)</f>
        <v>6.75170396711892</v>
      </c>
      <c r="M113" s="36" t="n">
        <v>6.15823633395305</v>
      </c>
      <c r="N113" s="36" t="n">
        <v>0.962526645474447</v>
      </c>
      <c r="O113" s="36" t="n">
        <f aca="false">SQRT(M113^2+N113^2)</f>
        <v>6.23300347248963</v>
      </c>
      <c r="P113" s="55" t="n">
        <f aca="false">IF(J113="","",MAX(0,J113-1.96*O113/100))</f>
        <v>0.603036383971724</v>
      </c>
      <c r="Q113" s="55" t="n">
        <f aca="false">IF(J113="","",MIN(1,J113+1.96*O113/100))</f>
        <v>0.847370120093317</v>
      </c>
      <c r="R113" s="32" t="str">
        <f aca="false">IF(L113="","",IF(ABS(L113)&lt;=O113,"Yes","No"))</f>
        <v>No</v>
      </c>
      <c r="S113" s="32" t="str">
        <f aca="false">IF(L113="","",IF(ABS(L113)&lt;=1.96*O113,"Yes","No"))</f>
        <v>Yes</v>
      </c>
      <c r="T113" s="54" t="n">
        <f aca="false">IF(D113="","",ROUND(SQRT(((D113+G113)*O113/100)^2+(J113*(D113+G113)*0.15591)^2),0))</f>
        <v>79</v>
      </c>
      <c r="U113" s="32"/>
    </row>
    <row r="114" customFormat="false" ht="15" hidden="false" customHeight="false" outlineLevel="0" collapsed="false">
      <c r="A114" s="32" t="s">
        <v>198</v>
      </c>
      <c r="B114" s="32" t="s">
        <v>261</v>
      </c>
      <c r="C114" s="32" t="s">
        <v>264</v>
      </c>
      <c r="D114" s="54" t="n">
        <v>444</v>
      </c>
      <c r="E114" s="54" t="n">
        <v>431</v>
      </c>
      <c r="F114" s="65" t="n">
        <f aca="false">IF(E114="","",D114-E114)</f>
        <v>13</v>
      </c>
      <c r="G114" s="54" t="n">
        <v>150</v>
      </c>
      <c r="H114" s="54" t="n">
        <v>182</v>
      </c>
      <c r="I114" s="65" t="n">
        <f aca="false">IF(H114="","",G114-H114)</f>
        <v>-32</v>
      </c>
      <c r="J114" s="55" t="n">
        <f aca="false">IF(OR(D114="",D114+G114=0),"",D114/(D114+G114))</f>
        <v>0.747474747474748</v>
      </c>
      <c r="K114" s="55" t="n">
        <f aca="false">IF(E114="","",E114/(E114+H114))</f>
        <v>0.703099510603589</v>
      </c>
      <c r="L114" s="66" t="n">
        <f aca="false">IF(OR(K114="",J114=""),"",(J114-K114)*100)</f>
        <v>4.43752368711586</v>
      </c>
      <c r="M114" s="36" t="n">
        <v>6.15823633395305</v>
      </c>
      <c r="N114" s="36" t="n">
        <v>0.962526645474447</v>
      </c>
      <c r="O114" s="36" t="n">
        <f aca="false">SQRT(M114^2+N114^2)</f>
        <v>6.23300347248963</v>
      </c>
      <c r="P114" s="55" t="n">
        <f aca="false">IF(J114="","",MAX(0,J114-1.96*O114/100))</f>
        <v>0.625307879413951</v>
      </c>
      <c r="Q114" s="55" t="n">
        <f aca="false">IF(J114="","",MIN(1,J114+1.96*O114/100))</f>
        <v>0.869641615535544</v>
      </c>
      <c r="R114" s="32" t="str">
        <f aca="false">IF(L114="","",IF(ABS(L114)&lt;=O114,"Yes","No"))</f>
        <v>Yes</v>
      </c>
      <c r="S114" s="32" t="str">
        <f aca="false">IF(L114="","",IF(ABS(L114)&lt;=1.96*O114,"Yes","No"))</f>
        <v>Yes</v>
      </c>
      <c r="T114" s="54" t="n">
        <f aca="false">IF(D114="","",ROUND(SQRT(((D114+G114)*O114/100)^2+(J114*(D114+G114)*0.15591)^2),0))</f>
        <v>79</v>
      </c>
      <c r="U114" s="32"/>
    </row>
    <row r="115" customFormat="false" ht="15" hidden="false" customHeight="false" outlineLevel="0" collapsed="false">
      <c r="A115" s="32" t="s">
        <v>198</v>
      </c>
      <c r="B115" s="32" t="s">
        <v>261</v>
      </c>
      <c r="C115" s="32" t="s">
        <v>265</v>
      </c>
      <c r="D115" s="54" t="n">
        <v>483</v>
      </c>
      <c r="E115" s="54" t="n">
        <v>468</v>
      </c>
      <c r="F115" s="65" t="n">
        <f aca="false">IF(E115="","",D115-E115)</f>
        <v>15</v>
      </c>
      <c r="G115" s="54" t="n">
        <v>193</v>
      </c>
      <c r="H115" s="54" t="n">
        <v>214</v>
      </c>
      <c r="I115" s="65" t="n">
        <f aca="false">IF(H115="","",G115-H115)</f>
        <v>-21</v>
      </c>
      <c r="J115" s="55" t="n">
        <f aca="false">IF(OR(D115="",D115+G115=0),"",D115/(D115+G115))</f>
        <v>0.714497041420118</v>
      </c>
      <c r="K115" s="55" t="n">
        <f aca="false">IF(E115="","",E115/(E115+H115))</f>
        <v>0.686217008797654</v>
      </c>
      <c r="L115" s="66" t="n">
        <f aca="false">IF(OR(K115="",J115=""),"",(J115-K115)*100)</f>
        <v>2.82800326224645</v>
      </c>
      <c r="M115" s="36" t="n">
        <v>6.15823633395305</v>
      </c>
      <c r="N115" s="36" t="n">
        <v>0.962526645474447</v>
      </c>
      <c r="O115" s="36" t="n">
        <f aca="false">SQRT(M115^2+N115^2)</f>
        <v>6.23300347248963</v>
      </c>
      <c r="P115" s="55" t="n">
        <f aca="false">IF(J115="","",MAX(0,J115-1.96*O115/100))</f>
        <v>0.592330173359322</v>
      </c>
      <c r="Q115" s="55" t="n">
        <f aca="false">IF(J115="","",MIN(1,J115+1.96*O115/100))</f>
        <v>0.836663909480915</v>
      </c>
      <c r="R115" s="32" t="str">
        <f aca="false">IF(L115="","",IF(ABS(L115)&lt;=O115,"Yes","No"))</f>
        <v>Yes</v>
      </c>
      <c r="S115" s="32" t="str">
        <f aca="false">IF(L115="","",IF(ABS(L115)&lt;=1.96*O115,"Yes","No"))</f>
        <v>Yes</v>
      </c>
      <c r="T115" s="54" t="n">
        <f aca="false">IF(D115="","",ROUND(SQRT(((D115+G115)*O115/100)^2+(J115*(D115+G115)*0.15591)^2),0))</f>
        <v>86</v>
      </c>
      <c r="U115" s="32"/>
    </row>
    <row r="116" customFormat="false" ht="15" hidden="false" customHeight="false" outlineLevel="0" collapsed="false">
      <c r="A116" s="32" t="s">
        <v>198</v>
      </c>
      <c r="B116" s="32" t="s">
        <v>261</v>
      </c>
      <c r="C116" s="32" t="s">
        <v>266</v>
      </c>
      <c r="D116" s="54" t="n">
        <v>784</v>
      </c>
      <c r="E116" s="54" t="n">
        <v>812</v>
      </c>
      <c r="F116" s="65" t="n">
        <f aca="false">IF(E116="","",D116-E116)</f>
        <v>-28</v>
      </c>
      <c r="G116" s="54" t="n">
        <v>371</v>
      </c>
      <c r="H116" s="54" t="n">
        <v>418</v>
      </c>
      <c r="I116" s="65" t="n">
        <f aca="false">IF(H116="","",G116-H116)</f>
        <v>-47</v>
      </c>
      <c r="J116" s="55" t="n">
        <f aca="false">IF(OR(D116="",D116+G116=0),"",D116/(D116+G116))</f>
        <v>0.678787878787879</v>
      </c>
      <c r="K116" s="55" t="n">
        <f aca="false">IF(E116="","",E116/(E116+H116))</f>
        <v>0.660162601626016</v>
      </c>
      <c r="L116" s="66" t="n">
        <f aca="false">IF(OR(K116="",J116=""),"",(J116-K116)*100)</f>
        <v>1.86252771618626</v>
      </c>
      <c r="M116" s="36" t="n">
        <v>3.92691870483697</v>
      </c>
      <c r="N116" s="36" t="n">
        <v>0.962526645474447</v>
      </c>
      <c r="O116" s="36" t="n">
        <f aca="false">SQRT(M116^2+N116^2)</f>
        <v>4.04316065197103</v>
      </c>
      <c r="P116" s="55" t="n">
        <f aca="false">IF(J116="","",MAX(0,J116-1.96*O116/100))</f>
        <v>0.599541930009247</v>
      </c>
      <c r="Q116" s="55" t="n">
        <f aca="false">IF(J116="","",MIN(1,J116+1.96*O116/100))</f>
        <v>0.758033827566511</v>
      </c>
      <c r="R116" s="32" t="str">
        <f aca="false">IF(L116="","",IF(ABS(L116)&lt;=O116,"Yes","No"))</f>
        <v>Yes</v>
      </c>
      <c r="S116" s="32" t="str">
        <f aca="false">IF(L116="","",IF(ABS(L116)&lt;=1.96*O116,"Yes","No"))</f>
        <v>Yes</v>
      </c>
      <c r="T116" s="54" t="n">
        <f aca="false">IF(D116="","",ROUND(SQRT(((D116+G116)*O116/100)^2+(J116*(D116+G116)*0.09175)^2),0))</f>
        <v>86</v>
      </c>
      <c r="U116" s="32"/>
    </row>
    <row r="117" customFormat="false" ht="15" hidden="false" customHeight="false" outlineLevel="0" collapsed="false">
      <c r="A117" s="32" t="s">
        <v>198</v>
      </c>
      <c r="B117" s="32" t="s">
        <v>261</v>
      </c>
      <c r="C117" s="32" t="s">
        <v>267</v>
      </c>
      <c r="D117" s="54" t="n">
        <v>517</v>
      </c>
      <c r="E117" s="54" t="n">
        <v>499</v>
      </c>
      <c r="F117" s="65" t="n">
        <f aca="false">IF(E117="","",D117-E117)</f>
        <v>18</v>
      </c>
      <c r="G117" s="54" t="n">
        <v>269</v>
      </c>
      <c r="H117" s="54" t="n">
        <v>308</v>
      </c>
      <c r="I117" s="65" t="n">
        <f aca="false">IF(H117="","",G117-H117)</f>
        <v>-39</v>
      </c>
      <c r="J117" s="55" t="n">
        <f aca="false">IF(OR(D117="",D117+G117=0),"",D117/(D117+G117))</f>
        <v>0.657760814249364</v>
      </c>
      <c r="K117" s="55" t="n">
        <f aca="false">IF(E117="","",E117/(E117+H117))</f>
        <v>0.618339529120198</v>
      </c>
      <c r="L117" s="66" t="n">
        <f aca="false">IF(OR(K117="",J117=""),"",(J117-K117)*100)</f>
        <v>3.94212851291655</v>
      </c>
      <c r="M117" s="36" t="n">
        <v>3.92691870483697</v>
      </c>
      <c r="N117" s="36" t="n">
        <v>0.962526645474447</v>
      </c>
      <c r="O117" s="36" t="n">
        <f aca="false">SQRT(M117^2+N117^2)</f>
        <v>4.04316065197103</v>
      </c>
      <c r="P117" s="55" t="n">
        <f aca="false">IF(J117="","",MAX(0,J117-1.96*O117/100))</f>
        <v>0.578514865470732</v>
      </c>
      <c r="Q117" s="55" t="n">
        <f aca="false">IF(J117="","",MIN(1,J117+1.96*O117/100))</f>
        <v>0.737006763027996</v>
      </c>
      <c r="R117" s="32" t="str">
        <f aca="false">IF(L117="","",IF(ABS(L117)&lt;=O117,"Yes","No"))</f>
        <v>Yes</v>
      </c>
      <c r="S117" s="32" t="str">
        <f aca="false">IF(L117="","",IF(ABS(L117)&lt;=1.96*O117,"Yes","No"))</f>
        <v>Yes</v>
      </c>
      <c r="T117" s="54" t="n">
        <f aca="false">IF(D117="","",ROUND(SQRT(((D117+G117)*O117/100)^2+(J117*(D117+G117)*0.09175)^2),0))</f>
        <v>57</v>
      </c>
      <c r="U117" s="32"/>
    </row>
    <row r="118" customFormat="false" ht="15" hidden="false" customHeight="false" outlineLevel="0" collapsed="false">
      <c r="A118" s="32" t="s">
        <v>198</v>
      </c>
      <c r="B118" s="32" t="s">
        <v>261</v>
      </c>
      <c r="C118" s="32" t="s">
        <v>268</v>
      </c>
      <c r="D118" s="54" t="n">
        <v>610</v>
      </c>
      <c r="E118" s="54" t="n">
        <v>596</v>
      </c>
      <c r="F118" s="65" t="n">
        <f aca="false">IF(E118="","",D118-E118)</f>
        <v>14</v>
      </c>
      <c r="G118" s="54" t="n">
        <v>382</v>
      </c>
      <c r="H118" s="54" t="n">
        <v>436</v>
      </c>
      <c r="I118" s="65" t="n">
        <f aca="false">IF(H118="","",G118-H118)</f>
        <v>-54</v>
      </c>
      <c r="J118" s="55" t="n">
        <f aca="false">IF(OR(D118="",D118+G118=0),"",D118/(D118+G118))</f>
        <v>0.61491935483871</v>
      </c>
      <c r="K118" s="55" t="n">
        <f aca="false">IF(E118="","",E118/(E118+H118))</f>
        <v>0.577519379844961</v>
      </c>
      <c r="L118" s="66" t="n">
        <f aca="false">IF(OR(K118="",J118=""),"",(J118-K118)*100)</f>
        <v>3.73999749937484</v>
      </c>
      <c r="M118" s="36" t="n">
        <v>3.92691870483697</v>
      </c>
      <c r="N118" s="36" t="n">
        <v>0.962526645474447</v>
      </c>
      <c r="O118" s="36" t="n">
        <f aca="false">SQRT(M118^2+N118^2)</f>
        <v>4.04316065197103</v>
      </c>
      <c r="P118" s="55" t="n">
        <f aca="false">IF(J118="","",MAX(0,J118-1.96*O118/100))</f>
        <v>0.535673406060078</v>
      </c>
      <c r="Q118" s="55" t="n">
        <f aca="false">IF(J118="","",MIN(1,J118+1.96*O118/100))</f>
        <v>0.694165303617342</v>
      </c>
      <c r="R118" s="32" t="str">
        <f aca="false">IF(L118="","",IF(ABS(L118)&lt;=O118,"Yes","No"))</f>
        <v>Yes</v>
      </c>
      <c r="S118" s="32" t="str">
        <f aca="false">IF(L118="","",IF(ABS(L118)&lt;=1.96*O118,"Yes","No"))</f>
        <v>Yes</v>
      </c>
      <c r="T118" s="54" t="n">
        <f aca="false">IF(D118="","",ROUND(SQRT(((D118+G118)*O118/100)^2+(J118*(D118+G118)*0.09175)^2),0))</f>
        <v>69</v>
      </c>
      <c r="U118" s="32"/>
    </row>
    <row r="119" customFormat="false" ht="15" hidden="false" customHeight="false" outlineLevel="0" collapsed="false">
      <c r="A119" s="32" t="s">
        <v>198</v>
      </c>
      <c r="B119" s="32" t="s">
        <v>261</v>
      </c>
      <c r="C119" s="32" t="s">
        <v>269</v>
      </c>
      <c r="D119" s="54" t="n">
        <v>714</v>
      </c>
      <c r="E119" s="54" t="n">
        <v>646</v>
      </c>
      <c r="F119" s="65" t="n">
        <f aca="false">IF(E119="","",D119-E119)</f>
        <v>68</v>
      </c>
      <c r="G119" s="54" t="n">
        <v>407</v>
      </c>
      <c r="H119" s="54" t="n">
        <v>453</v>
      </c>
      <c r="I119" s="65" t="n">
        <f aca="false">IF(H119="","",G119-H119)</f>
        <v>-46</v>
      </c>
      <c r="J119" s="55" t="n">
        <f aca="false">IF(OR(D119="",D119+G119=0),"",D119/(D119+G119))</f>
        <v>0.63693131132917</v>
      </c>
      <c r="K119" s="55" t="n">
        <f aca="false">IF(E119="","",E119/(E119+H119))</f>
        <v>0.587807097361238</v>
      </c>
      <c r="L119" s="66" t="n">
        <f aca="false">IF(OR(K119="",J119=""),"",(J119-K119)*100)</f>
        <v>4.91242139679329</v>
      </c>
      <c r="M119" s="36" t="n">
        <v>3.92691870483697</v>
      </c>
      <c r="N119" s="36" t="n">
        <v>0.962526645474447</v>
      </c>
      <c r="O119" s="36" t="n">
        <f aca="false">SQRT(M119^2+N119^2)</f>
        <v>4.04316065197103</v>
      </c>
      <c r="P119" s="55" t="n">
        <f aca="false">IF(J119="","",MAX(0,J119-1.96*O119/100))</f>
        <v>0.557685362550538</v>
      </c>
      <c r="Q119" s="55" t="n">
        <f aca="false">IF(J119="","",MIN(1,J119+1.96*O119/100))</f>
        <v>0.716177260107803</v>
      </c>
      <c r="R119" s="32" t="str">
        <f aca="false">IF(L119="","",IF(ABS(L119)&lt;=O119,"Yes","No"))</f>
        <v>No</v>
      </c>
      <c r="S119" s="32" t="str">
        <f aca="false">IF(L119="","",IF(ABS(L119)&lt;=1.96*O119,"Yes","No"))</f>
        <v>Yes</v>
      </c>
      <c r="T119" s="54" t="n">
        <f aca="false">IF(D119="","",ROUND(SQRT(((D119+G119)*O119/100)^2+(J119*(D119+G119)*0.09175)^2),0))</f>
        <v>80</v>
      </c>
      <c r="U119" s="32"/>
    </row>
    <row r="120" customFormat="false" ht="15" hidden="false" customHeight="false" outlineLevel="0" collapsed="false">
      <c r="A120" s="32" t="s">
        <v>198</v>
      </c>
      <c r="B120" s="32" t="s">
        <v>261</v>
      </c>
      <c r="C120" s="32" t="s">
        <v>270</v>
      </c>
      <c r="D120" s="54" t="n">
        <v>560</v>
      </c>
      <c r="E120" s="54" t="n">
        <v>534</v>
      </c>
      <c r="F120" s="65" t="n">
        <f aca="false">IF(E120="","",D120-E120)</f>
        <v>26</v>
      </c>
      <c r="G120" s="54" t="n">
        <v>274</v>
      </c>
      <c r="H120" s="54" t="n">
        <v>314</v>
      </c>
      <c r="I120" s="65" t="n">
        <f aca="false">IF(H120="","",G120-H120)</f>
        <v>-40</v>
      </c>
      <c r="J120" s="55" t="n">
        <f aca="false">IF(OR(D120="",D120+G120=0),"",D120/(D120+G120))</f>
        <v>0.671462829736211</v>
      </c>
      <c r="K120" s="55" t="n">
        <f aca="false">IF(E120="","",E120/(E120+H120))</f>
        <v>0.629716981132076</v>
      </c>
      <c r="L120" s="66" t="n">
        <f aca="false">IF(OR(K120="",J120=""),"",(J120-K120)*100)</f>
        <v>4.17458486041356</v>
      </c>
      <c r="M120" s="36" t="n">
        <v>3.92691870483697</v>
      </c>
      <c r="N120" s="36" t="n">
        <v>0.962526645474447</v>
      </c>
      <c r="O120" s="36" t="n">
        <f aca="false">SQRT(M120^2+N120^2)</f>
        <v>4.04316065197103</v>
      </c>
      <c r="P120" s="55" t="n">
        <f aca="false">IF(J120="","",MAX(0,J120-1.96*O120/100))</f>
        <v>0.592216880957579</v>
      </c>
      <c r="Q120" s="55" t="n">
        <f aca="false">IF(J120="","",MIN(1,J120+1.96*O120/100))</f>
        <v>0.750708778514843</v>
      </c>
      <c r="R120" s="32" t="str">
        <f aca="false">IF(L120="","",IF(ABS(L120)&lt;=O120,"Yes","No"))</f>
        <v>No</v>
      </c>
      <c r="S120" s="32" t="str">
        <f aca="false">IF(L120="","",IF(ABS(L120)&lt;=1.96*O120,"Yes","No"))</f>
        <v>Yes</v>
      </c>
      <c r="T120" s="54" t="n">
        <f aca="false">IF(D120="","",ROUND(SQRT(((D120+G120)*O120/100)^2+(J120*(D120+G120)*0.09175)^2),0))</f>
        <v>61</v>
      </c>
      <c r="U120" s="32"/>
    </row>
    <row r="121" customFormat="false" ht="15" hidden="false" customHeight="false" outlineLevel="0" collapsed="false">
      <c r="A121" s="32" t="s">
        <v>198</v>
      </c>
      <c r="B121" s="32" t="s">
        <v>261</v>
      </c>
      <c r="C121" s="32" t="s">
        <v>271</v>
      </c>
      <c r="D121" s="54" t="n">
        <v>449</v>
      </c>
      <c r="E121" s="54" t="n">
        <v>393</v>
      </c>
      <c r="F121" s="65" t="n">
        <f aca="false">IF(E121="","",D121-E121)</f>
        <v>56</v>
      </c>
      <c r="G121" s="54" t="n">
        <v>296</v>
      </c>
      <c r="H121" s="54" t="n">
        <v>318</v>
      </c>
      <c r="I121" s="65" t="n">
        <f aca="false">IF(H121="","",G121-H121)</f>
        <v>-22</v>
      </c>
      <c r="J121" s="55" t="n">
        <f aca="false">IF(OR(D121="",D121+G121=0),"",D121/(D121+G121))</f>
        <v>0.602684563758389</v>
      </c>
      <c r="K121" s="55" t="n">
        <f aca="false">IF(E121="","",E121/(E121+H121))</f>
        <v>0.552742616033755</v>
      </c>
      <c r="L121" s="66" t="n">
        <f aca="false">IF(OR(K121="",J121=""),"",(J121-K121)*100)</f>
        <v>4.9941947724634</v>
      </c>
      <c r="M121" s="36" t="n">
        <v>3.92691870483697</v>
      </c>
      <c r="N121" s="36" t="n">
        <v>0.962526645474447</v>
      </c>
      <c r="O121" s="36" t="n">
        <f aca="false">SQRT(M121^2+N121^2)</f>
        <v>4.04316065197103</v>
      </c>
      <c r="P121" s="55" t="n">
        <f aca="false">IF(J121="","",MAX(0,J121-1.96*O121/100))</f>
        <v>0.523438614979757</v>
      </c>
      <c r="Q121" s="55" t="n">
        <f aca="false">IF(J121="","",MIN(1,J121+1.96*O121/100))</f>
        <v>0.681930512537021</v>
      </c>
      <c r="R121" s="32" t="str">
        <f aca="false">IF(L121="","",IF(ABS(L121)&lt;=O121,"Yes","No"))</f>
        <v>No</v>
      </c>
      <c r="S121" s="32" t="str">
        <f aca="false">IF(L121="","",IF(ABS(L121)&lt;=1.96*O121,"Yes","No"))</f>
        <v>Yes</v>
      </c>
      <c r="T121" s="54" t="n">
        <f aca="false">IF(D121="","",ROUND(SQRT(((D121+G121)*O121/100)^2+(J121*(D121+G121)*0.09175)^2),0))</f>
        <v>51</v>
      </c>
      <c r="U121" s="32"/>
    </row>
    <row r="122" customFormat="false" ht="15" hidden="false" customHeight="false" outlineLevel="0" collapsed="false">
      <c r="A122" s="32" t="s">
        <v>198</v>
      </c>
      <c r="B122" s="32" t="s">
        <v>261</v>
      </c>
      <c r="C122" s="32" t="s">
        <v>272</v>
      </c>
      <c r="D122" s="54" t="n">
        <v>579</v>
      </c>
      <c r="E122" s="54" t="n">
        <v>563</v>
      </c>
      <c r="F122" s="65" t="n">
        <f aca="false">IF(E122="","",D122-E122)</f>
        <v>16</v>
      </c>
      <c r="G122" s="54" t="n">
        <v>296</v>
      </c>
      <c r="H122" s="54" t="n">
        <v>322</v>
      </c>
      <c r="I122" s="65" t="n">
        <f aca="false">IF(H122="","",G122-H122)</f>
        <v>-26</v>
      </c>
      <c r="J122" s="55" t="n">
        <f aca="false">IF(OR(D122="",D122+G122=0),"",D122/(D122+G122))</f>
        <v>0.661714285714286</v>
      </c>
      <c r="K122" s="55" t="n">
        <f aca="false">IF(E122="","",E122/(E122+H122))</f>
        <v>0.636158192090396</v>
      </c>
      <c r="L122" s="66" t="n">
        <f aca="false">IF(OR(K122="",J122=""),"",(J122-K122)*100)</f>
        <v>2.55560936238902</v>
      </c>
      <c r="M122" s="36" t="n">
        <v>3.92691870483697</v>
      </c>
      <c r="N122" s="36" t="n">
        <v>0.962526645474447</v>
      </c>
      <c r="O122" s="36" t="n">
        <f aca="false">SQRT(M122^2+N122^2)</f>
        <v>4.04316065197103</v>
      </c>
      <c r="P122" s="55" t="n">
        <f aca="false">IF(J122="","",MAX(0,J122-1.96*O122/100))</f>
        <v>0.582468336935654</v>
      </c>
      <c r="Q122" s="55" t="n">
        <f aca="false">IF(J122="","",MIN(1,J122+1.96*O122/100))</f>
        <v>0.740960234492918</v>
      </c>
      <c r="R122" s="32" t="str">
        <f aca="false">IF(L122="","",IF(ABS(L122)&lt;=O122,"Yes","No"))</f>
        <v>Yes</v>
      </c>
      <c r="S122" s="32" t="str">
        <f aca="false">IF(L122="","",IF(ABS(L122)&lt;=1.96*O122,"Yes","No"))</f>
        <v>Yes</v>
      </c>
      <c r="T122" s="54" t="n">
        <f aca="false">IF(D122="","",ROUND(SQRT(((D122+G122)*O122/100)^2+(J122*(D122+G122)*0.09175)^2),0))</f>
        <v>64</v>
      </c>
      <c r="U122" s="32"/>
    </row>
    <row r="123" customFormat="false" ht="15" hidden="false" customHeight="false" outlineLevel="0" collapsed="false">
      <c r="A123" s="32" t="s">
        <v>198</v>
      </c>
      <c r="B123" s="32" t="s">
        <v>261</v>
      </c>
      <c r="C123" s="32" t="s">
        <v>273</v>
      </c>
      <c r="D123" s="54" t="n">
        <v>553</v>
      </c>
      <c r="E123" s="54" t="n">
        <v>534</v>
      </c>
      <c r="F123" s="65" t="n">
        <f aca="false">IF(E123="","",D123-E123)</f>
        <v>19</v>
      </c>
      <c r="G123" s="54" t="n">
        <v>332</v>
      </c>
      <c r="H123" s="54" t="n">
        <v>376</v>
      </c>
      <c r="I123" s="65" t="n">
        <f aca="false">IF(H123="","",G123-H123)</f>
        <v>-44</v>
      </c>
      <c r="J123" s="55" t="n">
        <f aca="false">IF(OR(D123="",D123+G123=0),"",D123/(D123+G123))</f>
        <v>0.624858757062147</v>
      </c>
      <c r="K123" s="55" t="n">
        <f aca="false">IF(E123="","",E123/(E123+H123))</f>
        <v>0.586813186813187</v>
      </c>
      <c r="L123" s="66" t="n">
        <f aca="false">IF(OR(K123="",J123=""),"",(J123-K123)*100)</f>
        <v>3.80455702489601</v>
      </c>
      <c r="M123" s="36" t="n">
        <v>3.92691870483697</v>
      </c>
      <c r="N123" s="36" t="n">
        <v>0.962526645474447</v>
      </c>
      <c r="O123" s="36" t="n">
        <f aca="false">SQRT(M123^2+N123^2)</f>
        <v>4.04316065197103</v>
      </c>
      <c r="P123" s="55" t="n">
        <f aca="false">IF(J123="","",MAX(0,J123-1.96*O123/100))</f>
        <v>0.545612808283515</v>
      </c>
      <c r="Q123" s="55" t="n">
        <f aca="false">IF(J123="","",MIN(1,J123+1.96*O123/100))</f>
        <v>0.704104705840779</v>
      </c>
      <c r="R123" s="32" t="str">
        <f aca="false">IF(L123="","",IF(ABS(L123)&lt;=O123,"Yes","No"))</f>
        <v>Yes</v>
      </c>
      <c r="S123" s="32" t="str">
        <f aca="false">IF(L123="","",IF(ABS(L123)&lt;=1.96*O123,"Yes","No"))</f>
        <v>Yes</v>
      </c>
      <c r="T123" s="54" t="n">
        <f aca="false">IF(D123="","",ROUND(SQRT(((D123+G123)*O123/100)^2+(J123*(D123+G123)*0.09175)^2),0))</f>
        <v>62</v>
      </c>
      <c r="U123" s="32"/>
    </row>
    <row r="124" customFormat="false" ht="15" hidden="false" customHeight="false" outlineLevel="0" collapsed="false">
      <c r="A124" s="32" t="s">
        <v>198</v>
      </c>
      <c r="B124" s="32" t="s">
        <v>274</v>
      </c>
      <c r="C124" s="32" t="s">
        <v>275</v>
      </c>
      <c r="D124" s="54" t="n">
        <v>646</v>
      </c>
      <c r="E124" s="54" t="n">
        <v>553</v>
      </c>
      <c r="F124" s="65" t="n">
        <f aca="false">IF(E124="","",D124-E124)</f>
        <v>93</v>
      </c>
      <c r="G124" s="54" t="n">
        <v>375</v>
      </c>
      <c r="H124" s="54" t="n">
        <v>418</v>
      </c>
      <c r="I124" s="65" t="n">
        <f aca="false">IF(H124="","",G124-H124)</f>
        <v>-43</v>
      </c>
      <c r="J124" s="55" t="n">
        <f aca="false">IF(OR(D124="",D124+G124=0),"",D124/(D124+G124))</f>
        <v>0.632713026444662</v>
      </c>
      <c r="K124" s="55" t="n">
        <f aca="false">IF(E124="","",E124/(E124+H124))</f>
        <v>0.56951596292482</v>
      </c>
      <c r="L124" s="66" t="n">
        <f aca="false">IF(OR(K124="",J124=""),"",(J124-K124)*100)</f>
        <v>6.31970635198423</v>
      </c>
      <c r="M124" s="36" t="n">
        <v>3.92691870483697</v>
      </c>
      <c r="N124" s="36" t="n">
        <v>0.962526645474447</v>
      </c>
      <c r="O124" s="36" t="n">
        <f aca="false">SQRT(M124^2+N124^2)</f>
        <v>4.04316065197103</v>
      </c>
      <c r="P124" s="55" t="n">
        <f aca="false">IF(J124="","",MAX(0,J124-1.96*O124/100))</f>
        <v>0.55346707766603</v>
      </c>
      <c r="Q124" s="55" t="n">
        <f aca="false">IF(J124="","",MIN(1,J124+1.96*O124/100))</f>
        <v>0.711958975223294</v>
      </c>
      <c r="R124" s="32" t="str">
        <f aca="false">IF(L124="","",IF(ABS(L124)&lt;=O124,"Yes","No"))</f>
        <v>No</v>
      </c>
      <c r="S124" s="32" t="str">
        <f aca="false">IF(L124="","",IF(ABS(L124)&lt;=1.96*O124,"Yes","No"))</f>
        <v>Yes</v>
      </c>
      <c r="T124" s="54" t="n">
        <f aca="false">IF(D124="","",ROUND(SQRT(((D124+G124)*O124/100)^2+(J124*(D124+G124)*0.09175)^2),0))</f>
        <v>72</v>
      </c>
      <c r="U124" s="32"/>
    </row>
    <row r="125" customFormat="false" ht="15" hidden="false" customHeight="false" outlineLevel="0" collapsed="false">
      <c r="A125" s="32" t="s">
        <v>198</v>
      </c>
      <c r="B125" s="32" t="s">
        <v>274</v>
      </c>
      <c r="C125" s="32" t="s">
        <v>276</v>
      </c>
      <c r="D125" s="54" t="n">
        <v>499</v>
      </c>
      <c r="E125" s="54" t="n">
        <v>491</v>
      </c>
      <c r="F125" s="65" t="n">
        <f aca="false">IF(E125="","",D125-E125)</f>
        <v>8</v>
      </c>
      <c r="G125" s="54" t="n">
        <v>463</v>
      </c>
      <c r="H125" s="54" t="n">
        <v>541</v>
      </c>
      <c r="I125" s="65" t="n">
        <f aca="false">IF(H125="","",G125-H125)</f>
        <v>-78</v>
      </c>
      <c r="J125" s="55" t="n">
        <f aca="false">IF(OR(D125="",D125+G125=0),"",D125/(D125+G125))</f>
        <v>0.518711018711019</v>
      </c>
      <c r="K125" s="55" t="n">
        <f aca="false">IF(E125="","",E125/(E125+H125))</f>
        <v>0.47577519379845</v>
      </c>
      <c r="L125" s="66" t="n">
        <f aca="false">IF(OR(K125="",J125=""),"",(J125-K125)*100)</f>
        <v>4.2935824912569</v>
      </c>
      <c r="M125" s="36" t="n">
        <v>3.92691870483697</v>
      </c>
      <c r="N125" s="36" t="n">
        <v>0.962526645474447</v>
      </c>
      <c r="O125" s="36" t="n">
        <f aca="false">SQRT(M125^2+N125^2)</f>
        <v>4.04316065197103</v>
      </c>
      <c r="P125" s="55" t="n">
        <f aca="false">IF(J125="","",MAX(0,J125-1.96*O125/100))</f>
        <v>0.439465069932387</v>
      </c>
      <c r="Q125" s="55" t="n">
        <f aca="false">IF(J125="","",MIN(1,J125+1.96*O125/100))</f>
        <v>0.597956967489651</v>
      </c>
      <c r="R125" s="32" t="str">
        <f aca="false">IF(L125="","",IF(ABS(L125)&lt;=O125,"Yes","No"))</f>
        <v>No</v>
      </c>
      <c r="S125" s="32" t="str">
        <f aca="false">IF(L125="","",IF(ABS(L125)&lt;=1.96*O125,"Yes","No"))</f>
        <v>Yes</v>
      </c>
      <c r="T125" s="54" t="n">
        <f aca="false">IF(D125="","",ROUND(SQRT(((D125+G125)*O125/100)^2+(J125*(D125+G125)*0.09175)^2),0))</f>
        <v>60</v>
      </c>
      <c r="U125" s="32"/>
    </row>
    <row r="126" customFormat="false" ht="15" hidden="false" customHeight="false" outlineLevel="0" collapsed="false">
      <c r="A126" s="32" t="s">
        <v>198</v>
      </c>
      <c r="B126" s="32" t="s">
        <v>274</v>
      </c>
      <c r="C126" s="32" t="s">
        <v>277</v>
      </c>
      <c r="D126" s="54" t="n">
        <v>625</v>
      </c>
      <c r="E126" s="54" t="n">
        <v>538</v>
      </c>
      <c r="F126" s="65" t="n">
        <f aca="false">IF(E126="","",D126-E126)</f>
        <v>87</v>
      </c>
      <c r="G126" s="54" t="n">
        <v>433</v>
      </c>
      <c r="H126" s="54" t="n">
        <v>539</v>
      </c>
      <c r="I126" s="65" t="n">
        <f aca="false">IF(H126="","",G126-H126)</f>
        <v>-106</v>
      </c>
      <c r="J126" s="55" t="n">
        <f aca="false">IF(OR(D126="",D126+G126=0),"",D126/(D126+G126))</f>
        <v>0.590737240075614</v>
      </c>
      <c r="K126" s="55" t="n">
        <f aca="false">IF(E126="","",E126/(E126+H126))</f>
        <v>0.499535747446611</v>
      </c>
      <c r="L126" s="66" t="n">
        <f aca="false">IF(OR(K126="",J126=""),"",(J126-K126)*100)</f>
        <v>9.12014926290034</v>
      </c>
      <c r="M126" s="36" t="n">
        <v>3.92691870483697</v>
      </c>
      <c r="N126" s="36" t="n">
        <v>0.962526645474447</v>
      </c>
      <c r="O126" s="36" t="n">
        <f aca="false">SQRT(M126^2+N126^2)</f>
        <v>4.04316065197103</v>
      </c>
      <c r="P126" s="55" t="n">
        <f aca="false">IF(J126="","",MAX(0,J126-1.96*O126/100))</f>
        <v>0.511491291296982</v>
      </c>
      <c r="Q126" s="55" t="n">
        <f aca="false">IF(J126="","",MIN(1,J126+1.96*O126/100))</f>
        <v>0.669983188854247</v>
      </c>
      <c r="R126" s="32" t="str">
        <f aca="false">IF(L126="","",IF(ABS(L126)&lt;=O126,"Yes","No"))</f>
        <v>No</v>
      </c>
      <c r="S126" s="32" t="str">
        <f aca="false">IF(L126="","",IF(ABS(L126)&lt;=1.96*O126,"Yes","No"))</f>
        <v>No</v>
      </c>
      <c r="T126" s="54" t="n">
        <f aca="false">IF(D126="","",ROUND(SQRT(((D126+G126)*O126/100)^2+(J126*(D126+G126)*0.09175)^2),0))</f>
        <v>72</v>
      </c>
      <c r="U126" s="32"/>
    </row>
    <row r="127" customFormat="false" ht="15" hidden="false" customHeight="false" outlineLevel="0" collapsed="false">
      <c r="A127" s="32" t="s">
        <v>198</v>
      </c>
      <c r="B127" s="32" t="s">
        <v>278</v>
      </c>
      <c r="C127" s="32" t="s">
        <v>278</v>
      </c>
      <c r="D127" s="54" t="n">
        <v>788</v>
      </c>
      <c r="E127" s="54" t="n">
        <v>704</v>
      </c>
      <c r="F127" s="65" t="n">
        <f aca="false">IF(E127="","",D127-E127)</f>
        <v>84</v>
      </c>
      <c r="G127" s="54" t="n">
        <v>677</v>
      </c>
      <c r="H127" s="54" t="n">
        <v>792</v>
      </c>
      <c r="I127" s="65" t="n">
        <f aca="false">IF(H127="","",G127-H127)</f>
        <v>-115</v>
      </c>
      <c r="J127" s="55" t="n">
        <f aca="false">IF(OR(D127="",D127+G127=0),"",D127/(D127+G127))</f>
        <v>0.537883959044369</v>
      </c>
      <c r="K127" s="55" t="n">
        <f aca="false">IF(E127="","",E127/(E127+H127))</f>
        <v>0.470588235294118</v>
      </c>
      <c r="L127" s="66" t="n">
        <f aca="false">IF(OR(K127="",J127=""),"",(J127-K127)*100)</f>
        <v>6.7295723750251</v>
      </c>
      <c r="M127" s="36" t="n">
        <v>3.11781220291742</v>
      </c>
      <c r="N127" s="36" t="n">
        <v>0.962526645474447</v>
      </c>
      <c r="O127" s="36" t="n">
        <f aca="false">SQRT(M127^2+N127^2)</f>
        <v>3.26300635548095</v>
      </c>
      <c r="P127" s="55" t="n">
        <f aca="false">IF(J127="","",MAX(0,J127-1.96*O127/100))</f>
        <v>0.473929034476942</v>
      </c>
      <c r="Q127" s="55" t="n">
        <f aca="false">IF(J127="","",MIN(1,J127+1.96*O127/100))</f>
        <v>0.601838883611795</v>
      </c>
      <c r="R127" s="32" t="str">
        <f aca="false">IF(L127="","",IF(ABS(L127)&lt;=O127,"Yes","No"))</f>
        <v>No</v>
      </c>
      <c r="S127" s="32" t="str">
        <f aca="false">IF(L127="","",IF(ABS(L127)&lt;=1.96*O127,"Yes","No"))</f>
        <v>No</v>
      </c>
      <c r="T127" s="54" t="n">
        <f aca="false">IF(D127="","",ROUND(SQRT(((D127+G127)*O127/100)^2+(J127*(D127+G127)*0.08345)^2),0))</f>
        <v>81</v>
      </c>
      <c r="U127" s="32"/>
    </row>
    <row r="128" customFormat="false" ht="15" hidden="false" customHeight="false" outlineLevel="0" collapsed="false">
      <c r="A128" s="32" t="s">
        <v>198</v>
      </c>
      <c r="B128" s="32" t="s">
        <v>279</v>
      </c>
      <c r="C128" s="32" t="s">
        <v>280</v>
      </c>
      <c r="D128" s="54" t="n">
        <v>425</v>
      </c>
      <c r="E128" s="54" t="n">
        <v>389</v>
      </c>
      <c r="F128" s="65" t="n">
        <f aca="false">IF(E128="","",D128-E128)</f>
        <v>36</v>
      </c>
      <c r="G128" s="54" t="n">
        <v>311</v>
      </c>
      <c r="H128" s="54" t="n">
        <v>397</v>
      </c>
      <c r="I128" s="65" t="n">
        <f aca="false">IF(H128="","",G128-H128)</f>
        <v>-86</v>
      </c>
      <c r="J128" s="55" t="n">
        <f aca="false">IF(OR(D128="",D128+G128=0),"",D128/(D128+G128))</f>
        <v>0.577445652173913</v>
      </c>
      <c r="K128" s="55" t="n">
        <f aca="false">IF(E128="","",E128/(E128+H128))</f>
        <v>0.494910941475827</v>
      </c>
      <c r="L128" s="66" t="n">
        <f aca="false">IF(OR(K128="",J128=""),"",(J128-K128)*100)</f>
        <v>8.25347106980861</v>
      </c>
      <c r="M128" s="36" t="n">
        <v>6.15823633395305</v>
      </c>
      <c r="N128" s="36" t="n">
        <v>0.962526645474447</v>
      </c>
      <c r="O128" s="36" t="n">
        <f aca="false">SQRT(M128^2+N128^2)</f>
        <v>6.23300347248963</v>
      </c>
      <c r="P128" s="55" t="n">
        <f aca="false">IF(J128="","",MAX(0,J128-1.96*O128/100))</f>
        <v>0.455278784113116</v>
      </c>
      <c r="Q128" s="55" t="n">
        <f aca="false">IF(J128="","",MIN(1,J128+1.96*O128/100))</f>
        <v>0.69961252023471</v>
      </c>
      <c r="R128" s="32" t="str">
        <f aca="false">IF(L128="","",IF(ABS(L128)&lt;=O128,"Yes","No"))</f>
        <v>No</v>
      </c>
      <c r="S128" s="32" t="str">
        <f aca="false">IF(L128="","",IF(ABS(L128)&lt;=1.96*O128,"Yes","No"))</f>
        <v>Yes</v>
      </c>
      <c r="T128" s="54" t="n">
        <f aca="false">IF(D128="","",ROUND(SQRT(((D128+G128)*O128/100)^2+(J128*(D128+G128)*0.15591)^2),0))</f>
        <v>81</v>
      </c>
      <c r="U128" s="32"/>
    </row>
    <row r="129" customFormat="false" ht="15" hidden="false" customHeight="false" outlineLevel="0" collapsed="false">
      <c r="A129" s="32" t="s">
        <v>198</v>
      </c>
      <c r="B129" s="32" t="s">
        <v>279</v>
      </c>
      <c r="C129" s="32" t="s">
        <v>281</v>
      </c>
      <c r="D129" s="54" t="n">
        <v>554</v>
      </c>
      <c r="E129" s="54" t="n">
        <v>490</v>
      </c>
      <c r="F129" s="65" t="n">
        <f aca="false">IF(E129="","",D129-E129)</f>
        <v>64</v>
      </c>
      <c r="G129" s="54" t="n">
        <v>420</v>
      </c>
      <c r="H129" s="54" t="n">
        <v>474</v>
      </c>
      <c r="I129" s="65" t="n">
        <f aca="false">IF(H129="","",G129-H129)</f>
        <v>-54</v>
      </c>
      <c r="J129" s="55" t="n">
        <f aca="false">IF(OR(D129="",D129+G129=0),"",D129/(D129+G129))</f>
        <v>0.568788501026694</v>
      </c>
      <c r="K129" s="55" t="n">
        <f aca="false">IF(E129="","",E129/(E129+H129))</f>
        <v>0.508298755186722</v>
      </c>
      <c r="L129" s="66" t="n">
        <f aca="false">IF(OR(K129="",J129=""),"",(J129-K129)*100)</f>
        <v>6.04897458399721</v>
      </c>
      <c r="M129" s="36" t="n">
        <v>3.92691870483697</v>
      </c>
      <c r="N129" s="36" t="n">
        <v>0.962526645474447</v>
      </c>
      <c r="O129" s="36" t="n">
        <f aca="false">SQRT(M129^2+N129^2)</f>
        <v>4.04316065197103</v>
      </c>
      <c r="P129" s="55" t="n">
        <f aca="false">IF(J129="","",MAX(0,J129-1.96*O129/100))</f>
        <v>0.489542552248062</v>
      </c>
      <c r="Q129" s="55" t="n">
        <f aca="false">IF(J129="","",MIN(1,J129+1.96*O129/100))</f>
        <v>0.648034449805326</v>
      </c>
      <c r="R129" s="32" t="str">
        <f aca="false">IF(L129="","",IF(ABS(L129)&lt;=O129,"Yes","No"))</f>
        <v>No</v>
      </c>
      <c r="S129" s="32" t="str">
        <f aca="false">IF(L129="","",IF(ABS(L129)&lt;=1.96*O129,"Yes","No"))</f>
        <v>Yes</v>
      </c>
      <c r="T129" s="54" t="n">
        <f aca="false">IF(D129="","",ROUND(SQRT(((D129+G129)*O129/100)^2+(J129*(D129+G129)*0.09175)^2),0))</f>
        <v>64</v>
      </c>
      <c r="U129" s="32"/>
    </row>
    <row r="130" customFormat="false" ht="15" hidden="false" customHeight="false" outlineLevel="0" collapsed="false">
      <c r="A130" s="32" t="s">
        <v>198</v>
      </c>
      <c r="B130" s="32" t="s">
        <v>282</v>
      </c>
      <c r="C130" s="32" t="s">
        <v>283</v>
      </c>
      <c r="D130" s="54" t="n">
        <v>606</v>
      </c>
      <c r="E130" s="54" t="n">
        <v>575</v>
      </c>
      <c r="F130" s="65" t="n">
        <f aca="false">IF(E130="","",D130-E130)</f>
        <v>31</v>
      </c>
      <c r="G130" s="54" t="n">
        <v>446</v>
      </c>
      <c r="H130" s="54" t="n">
        <v>468</v>
      </c>
      <c r="I130" s="65" t="n">
        <f aca="false">IF(H130="","",G130-H130)</f>
        <v>-22</v>
      </c>
      <c r="J130" s="55" t="n">
        <f aca="false">IF(OR(D130="",D130+G130=0),"",D130/(D130+G130))</f>
        <v>0.576045627376426</v>
      </c>
      <c r="K130" s="55" t="n">
        <f aca="false">IF(E130="","",E130/(E130+H130))</f>
        <v>0.551294343240652</v>
      </c>
      <c r="L130" s="66" t="n">
        <f aca="false">IF(OR(K130="",J130=""),"",(J130-K130)*100)</f>
        <v>2.47512841357739</v>
      </c>
      <c r="M130" s="36" t="n">
        <v>3.92691870483697</v>
      </c>
      <c r="N130" s="36" t="n">
        <v>0.962526645474447</v>
      </c>
      <c r="O130" s="36" t="n">
        <f aca="false">SQRT(M130^2+N130^2)</f>
        <v>4.04316065197103</v>
      </c>
      <c r="P130" s="55" t="n">
        <f aca="false">IF(J130="","",MAX(0,J130-1.96*O130/100))</f>
        <v>0.496799678597794</v>
      </c>
      <c r="Q130" s="55" t="n">
        <f aca="false">IF(J130="","",MIN(1,J130+1.96*O130/100))</f>
        <v>0.655291576155058</v>
      </c>
      <c r="R130" s="32" t="str">
        <f aca="false">IF(L130="","",IF(ABS(L130)&lt;=O130,"Yes","No"))</f>
        <v>Yes</v>
      </c>
      <c r="S130" s="32" t="str">
        <f aca="false">IF(L130="","",IF(ABS(L130)&lt;=1.96*O130,"Yes","No"))</f>
        <v>Yes</v>
      </c>
      <c r="T130" s="54" t="n">
        <f aca="false">IF(D130="","",ROUND(SQRT(((D130+G130)*O130/100)^2+(J130*(D130+G130)*0.09175)^2),0))</f>
        <v>70</v>
      </c>
      <c r="U130" s="32"/>
    </row>
    <row r="131" customFormat="false" ht="15" hidden="false" customHeight="false" outlineLevel="0" collapsed="false">
      <c r="A131" s="32" t="s">
        <v>198</v>
      </c>
      <c r="B131" s="32" t="s">
        <v>282</v>
      </c>
      <c r="C131" s="32" t="s">
        <v>284</v>
      </c>
      <c r="D131" s="54" t="n">
        <v>562</v>
      </c>
      <c r="E131" s="54" t="n">
        <v>547</v>
      </c>
      <c r="F131" s="65" t="n">
        <f aca="false">IF(E131="","",D131-E131)</f>
        <v>15</v>
      </c>
      <c r="G131" s="54" t="n">
        <v>465</v>
      </c>
      <c r="H131" s="54" t="n">
        <v>484</v>
      </c>
      <c r="I131" s="65" t="n">
        <f aca="false">IF(H131="","",G131-H131)</f>
        <v>-19</v>
      </c>
      <c r="J131" s="55" t="n">
        <f aca="false">IF(OR(D131="",D131+G131=0),"",D131/(D131+G131))</f>
        <v>0.547224926971762</v>
      </c>
      <c r="K131" s="55" t="n">
        <f aca="false">IF(E131="","",E131/(E131+H131))</f>
        <v>0.530552861299709</v>
      </c>
      <c r="L131" s="66" t="n">
        <f aca="false">IF(OR(K131="",J131=""),"",(J131-K131)*100)</f>
        <v>1.66720656720534</v>
      </c>
      <c r="M131" s="36" t="n">
        <v>3.92691870483697</v>
      </c>
      <c r="N131" s="36" t="n">
        <v>0.962526645474447</v>
      </c>
      <c r="O131" s="36" t="n">
        <f aca="false">SQRT(M131^2+N131^2)</f>
        <v>4.04316065197103</v>
      </c>
      <c r="P131" s="55" t="n">
        <f aca="false">IF(J131="","",MAX(0,J131-1.96*O131/100))</f>
        <v>0.46797897819313</v>
      </c>
      <c r="Q131" s="55" t="n">
        <f aca="false">IF(J131="","",MIN(1,J131+1.96*O131/100))</f>
        <v>0.626470875750395</v>
      </c>
      <c r="R131" s="32" t="str">
        <f aca="false">IF(L131="","",IF(ABS(L131)&lt;=O131,"Yes","No"))</f>
        <v>Yes</v>
      </c>
      <c r="S131" s="32" t="str">
        <f aca="false">IF(L131="","",IF(ABS(L131)&lt;=1.96*O131,"Yes","No"))</f>
        <v>Yes</v>
      </c>
      <c r="T131" s="54" t="n">
        <f aca="false">IF(D131="","",ROUND(SQRT(((D131+G131)*O131/100)^2+(J131*(D131+G131)*0.09175)^2),0))</f>
        <v>66</v>
      </c>
      <c r="U131" s="32"/>
    </row>
    <row r="132" customFormat="false" ht="15" hidden="false" customHeight="false" outlineLevel="0" collapsed="false">
      <c r="A132" s="32" t="s">
        <v>198</v>
      </c>
      <c r="B132" s="32" t="s">
        <v>282</v>
      </c>
      <c r="C132" s="32" t="s">
        <v>285</v>
      </c>
      <c r="D132" s="54" t="n">
        <v>699</v>
      </c>
      <c r="E132" s="54" t="n">
        <v>634</v>
      </c>
      <c r="F132" s="65" t="n">
        <f aca="false">IF(E132="","",D132-E132)</f>
        <v>65</v>
      </c>
      <c r="G132" s="54" t="n">
        <v>654</v>
      </c>
      <c r="H132" s="54" t="n">
        <v>695</v>
      </c>
      <c r="I132" s="65" t="n">
        <f aca="false">IF(H132="","",G132-H132)</f>
        <v>-41</v>
      </c>
      <c r="J132" s="55" t="n">
        <f aca="false">IF(OR(D132="",D132+G132=0),"",D132/(D132+G132))</f>
        <v>0.516629711751663</v>
      </c>
      <c r="K132" s="55" t="n">
        <f aca="false">IF(E132="","",E132/(E132+H132))</f>
        <v>0.477050413844996</v>
      </c>
      <c r="L132" s="66" t="n">
        <f aca="false">IF(OR(K132="",J132=""),"",(J132-K132)*100)</f>
        <v>3.95792979066667</v>
      </c>
      <c r="M132" s="36" t="n">
        <v>3.11781220291742</v>
      </c>
      <c r="N132" s="36" t="n">
        <v>0.962526645474447</v>
      </c>
      <c r="O132" s="36" t="n">
        <f aca="false">SQRT(M132^2+N132^2)</f>
        <v>3.26300635548095</v>
      </c>
      <c r="P132" s="55" t="n">
        <f aca="false">IF(J132="","",MAX(0,J132-1.96*O132/100))</f>
        <v>0.452674787184236</v>
      </c>
      <c r="Q132" s="55" t="n">
        <f aca="false">IF(J132="","",MIN(1,J132+1.96*O132/100))</f>
        <v>0.58058463631909</v>
      </c>
      <c r="R132" s="32" t="str">
        <f aca="false">IF(L132="","",IF(ABS(L132)&lt;=O132,"Yes","No"))</f>
        <v>No</v>
      </c>
      <c r="S132" s="32" t="str">
        <f aca="false">IF(L132="","",IF(ABS(L132)&lt;=1.96*O132,"Yes","No"))</f>
        <v>Yes</v>
      </c>
      <c r="T132" s="54" t="n">
        <f aca="false">IF(D132="","",ROUND(SQRT(((D132+G132)*O132/100)^2+(J132*(D132+G132)*0.08345)^2),0))</f>
        <v>73</v>
      </c>
      <c r="U132" s="32"/>
    </row>
    <row r="133" customFormat="false" ht="15" hidden="false" customHeight="false" outlineLevel="0" collapsed="false">
      <c r="A133" s="32" t="s">
        <v>198</v>
      </c>
      <c r="B133" s="32" t="s">
        <v>282</v>
      </c>
      <c r="C133" s="32" t="s">
        <v>286</v>
      </c>
      <c r="D133" s="54" t="n">
        <v>718</v>
      </c>
      <c r="E133" s="54" t="n">
        <v>683</v>
      </c>
      <c r="F133" s="65" t="n">
        <f aca="false">IF(E133="","",D133-E133)</f>
        <v>35</v>
      </c>
      <c r="G133" s="54" t="n">
        <v>521</v>
      </c>
      <c r="H133" s="54" t="n">
        <v>546</v>
      </c>
      <c r="I133" s="65" t="n">
        <f aca="false">IF(H133="","",G133-H133)</f>
        <v>-25</v>
      </c>
      <c r="J133" s="55" t="n">
        <f aca="false">IF(OR(D133="",D133+G133=0),"",D133/(D133+G133))</f>
        <v>0.579499596448749</v>
      </c>
      <c r="K133" s="55" t="n">
        <f aca="false">IF(E133="","",E133/(E133+H133))</f>
        <v>0.555736371033361</v>
      </c>
      <c r="L133" s="66" t="n">
        <f aca="false">IF(OR(K133="",J133=""),"",(J133-K133)*100)</f>
        <v>2.37632254153886</v>
      </c>
      <c r="M133" s="36" t="n">
        <v>3.11781220291742</v>
      </c>
      <c r="N133" s="36" t="n">
        <v>0.962526645474447</v>
      </c>
      <c r="O133" s="36" t="n">
        <f aca="false">SQRT(M133^2+N133^2)</f>
        <v>3.26300635548095</v>
      </c>
      <c r="P133" s="55" t="n">
        <f aca="false">IF(J133="","",MAX(0,J133-1.96*O133/100))</f>
        <v>0.515544671881323</v>
      </c>
      <c r="Q133" s="55" t="n">
        <f aca="false">IF(J133="","",MIN(1,J133+1.96*O133/100))</f>
        <v>0.643454521016176</v>
      </c>
      <c r="R133" s="32" t="str">
        <f aca="false">IF(L133="","",IF(ABS(L133)&lt;=O133,"Yes","No"))</f>
        <v>Yes</v>
      </c>
      <c r="S133" s="32" t="str">
        <f aca="false">IF(L133="","",IF(ABS(L133)&lt;=1.96*O133,"Yes","No"))</f>
        <v>Yes</v>
      </c>
      <c r="T133" s="54" t="n">
        <f aca="false">IF(D133="","",ROUND(SQRT(((D133+G133)*O133/100)^2+(J133*(D133+G133)*0.08345)^2),0))</f>
        <v>72</v>
      </c>
      <c r="U133" s="32"/>
    </row>
    <row r="134" customFormat="false" ht="15" hidden="false" customHeight="false" outlineLevel="0" collapsed="false">
      <c r="A134" s="32" t="s">
        <v>198</v>
      </c>
      <c r="B134" s="32" t="s">
        <v>282</v>
      </c>
      <c r="C134" s="32" t="s">
        <v>287</v>
      </c>
      <c r="D134" s="54" t="n">
        <v>348</v>
      </c>
      <c r="E134" s="54" t="n">
        <v>325</v>
      </c>
      <c r="F134" s="65" t="n">
        <f aca="false">IF(E134="","",D134-E134)</f>
        <v>23</v>
      </c>
      <c r="G134" s="54" t="n">
        <v>304</v>
      </c>
      <c r="H134" s="54" t="n">
        <v>334</v>
      </c>
      <c r="I134" s="65" t="n">
        <f aca="false">IF(H134="","",G134-H134)</f>
        <v>-30</v>
      </c>
      <c r="J134" s="55" t="n">
        <f aca="false">IF(OR(D134="",D134+G134=0),"",D134/(D134+G134))</f>
        <v>0.533742331288344</v>
      </c>
      <c r="K134" s="55" t="n">
        <f aca="false">IF(E134="","",E134/(E134+H134))</f>
        <v>0.493171471927162</v>
      </c>
      <c r="L134" s="66" t="n">
        <f aca="false">IF(OR(K134="",J134=""),"",(J134-K134)*100)</f>
        <v>4.05708593611812</v>
      </c>
      <c r="M134" s="36" t="n">
        <v>6.15823633395305</v>
      </c>
      <c r="N134" s="36" t="n">
        <v>0.962526645474447</v>
      </c>
      <c r="O134" s="36" t="n">
        <f aca="false">SQRT(M134^2+N134^2)</f>
        <v>6.23300347248963</v>
      </c>
      <c r="P134" s="55" t="n">
        <f aca="false">IF(J134="","",MAX(0,J134-1.96*O134/100))</f>
        <v>0.411575463227547</v>
      </c>
      <c r="Q134" s="55" t="n">
        <f aca="false">IF(J134="","",MIN(1,J134+1.96*O134/100))</f>
        <v>0.65590919934914</v>
      </c>
      <c r="R134" s="32" t="str">
        <f aca="false">IF(L134="","",IF(ABS(L134)&lt;=O134,"Yes","No"))</f>
        <v>Yes</v>
      </c>
      <c r="S134" s="32" t="str">
        <f aca="false">IF(L134="","",IF(ABS(L134)&lt;=1.96*O134,"Yes","No"))</f>
        <v>Yes</v>
      </c>
      <c r="T134" s="54" t="n">
        <f aca="false">IF(D134="","",ROUND(SQRT(((D134+G134)*O134/100)^2+(J134*(D134+G134)*0.15591)^2),0))</f>
        <v>68</v>
      </c>
      <c r="U134" s="32"/>
    </row>
    <row r="135" customFormat="false" ht="15" hidden="false" customHeight="false" outlineLevel="0" collapsed="false">
      <c r="A135" s="32" t="s">
        <v>198</v>
      </c>
      <c r="B135" s="32" t="s">
        <v>282</v>
      </c>
      <c r="C135" s="32" t="s">
        <v>288</v>
      </c>
      <c r="D135" s="54" t="n">
        <v>689</v>
      </c>
      <c r="E135" s="54" t="n">
        <v>633</v>
      </c>
      <c r="F135" s="65" t="n">
        <f aca="false">IF(E135="","",D135-E135)</f>
        <v>56</v>
      </c>
      <c r="G135" s="54" t="n">
        <v>500</v>
      </c>
      <c r="H135" s="54" t="n">
        <v>555</v>
      </c>
      <c r="I135" s="65" t="n">
        <f aca="false">IF(H135="","",G135-H135)</f>
        <v>-55</v>
      </c>
      <c r="J135" s="55" t="n">
        <f aca="false">IF(OR(D135="",D135+G135=0),"",D135/(D135+G135))</f>
        <v>0.579478553406224</v>
      </c>
      <c r="K135" s="55" t="n">
        <f aca="false">IF(E135="","",E135/(E135+H135))</f>
        <v>0.532828282828283</v>
      </c>
      <c r="L135" s="66" t="n">
        <f aca="false">IF(OR(K135="",J135=""),"",(J135-K135)*100)</f>
        <v>4.66502705779408</v>
      </c>
      <c r="M135" s="36" t="n">
        <v>3.11781220291742</v>
      </c>
      <c r="N135" s="36" t="n">
        <v>0.962526645474447</v>
      </c>
      <c r="O135" s="36" t="n">
        <f aca="false">SQRT(M135^2+N135^2)</f>
        <v>3.26300635548095</v>
      </c>
      <c r="P135" s="55" t="n">
        <f aca="false">IF(J135="","",MAX(0,J135-1.96*O135/100))</f>
        <v>0.515523628838797</v>
      </c>
      <c r="Q135" s="55" t="n">
        <f aca="false">IF(J135="","",MIN(1,J135+1.96*O135/100))</f>
        <v>0.64343347797365</v>
      </c>
      <c r="R135" s="32" t="str">
        <f aca="false">IF(L135="","",IF(ABS(L135)&lt;=O135,"Yes","No"))</f>
        <v>No</v>
      </c>
      <c r="S135" s="32" t="str">
        <f aca="false">IF(L135="","",IF(ABS(L135)&lt;=1.96*O135,"Yes","No"))</f>
        <v>Yes</v>
      </c>
      <c r="T135" s="54" t="n">
        <f aca="false">IF(D135="","",ROUND(SQRT(((D135+G135)*O135/100)^2+(J135*(D135+G135)*0.08345)^2),0))</f>
        <v>69</v>
      </c>
      <c r="U135" s="32"/>
    </row>
    <row r="136" customFormat="false" ht="15" hidden="false" customHeight="false" outlineLevel="0" collapsed="false">
      <c r="A136" s="32" t="s">
        <v>198</v>
      </c>
      <c r="B136" s="32" t="s">
        <v>289</v>
      </c>
      <c r="C136" s="32" t="s">
        <v>290</v>
      </c>
      <c r="D136" s="54" t="n">
        <v>581</v>
      </c>
      <c r="E136" s="54" t="n">
        <v>613</v>
      </c>
      <c r="F136" s="65" t="n">
        <f aca="false">IF(E136="","",D136-E136)</f>
        <v>-32</v>
      </c>
      <c r="G136" s="54" t="n">
        <v>231</v>
      </c>
      <c r="H136" s="54" t="n">
        <v>265</v>
      </c>
      <c r="I136" s="65" t="n">
        <f aca="false">IF(H136="","",G136-H136)</f>
        <v>-34</v>
      </c>
      <c r="J136" s="55" t="n">
        <f aca="false">IF(OR(D136="",D136+G136=0),"",D136/(D136+G136))</f>
        <v>0.71551724137931</v>
      </c>
      <c r="K136" s="55" t="n">
        <f aca="false">IF(E136="","",E136/(E136+H136))</f>
        <v>0.698177676537585</v>
      </c>
      <c r="L136" s="66" t="n">
        <f aca="false">IF(OR(K136="",J136=""),"",(J136-K136)*100)</f>
        <v>1.73395648417249</v>
      </c>
      <c r="M136" s="36" t="n">
        <v>3.92691870483697</v>
      </c>
      <c r="N136" s="36" t="n">
        <v>0.962526645474447</v>
      </c>
      <c r="O136" s="36" t="n">
        <f aca="false">SQRT(M136^2+N136^2)</f>
        <v>4.04316065197103</v>
      </c>
      <c r="P136" s="55" t="n">
        <f aca="false">IF(J136="","",MAX(0,J136-1.96*O136/100))</f>
        <v>0.636271292600678</v>
      </c>
      <c r="Q136" s="55" t="n">
        <f aca="false">IF(J136="","",MIN(1,J136+1.96*O136/100))</f>
        <v>0.794763190157943</v>
      </c>
      <c r="R136" s="32" t="str">
        <f aca="false">IF(L136="","",IF(ABS(L136)&lt;=O136,"Yes","No"))</f>
        <v>Yes</v>
      </c>
      <c r="S136" s="32" t="str">
        <f aca="false">IF(L136="","",IF(ABS(L136)&lt;=1.96*O136,"Yes","No"))</f>
        <v>Yes</v>
      </c>
      <c r="T136" s="54" t="n">
        <f aca="false">IF(D136="","",ROUND(SQRT(((D136+G136)*O136/100)^2+(J136*(D136+G136)*0.09175)^2),0))</f>
        <v>63</v>
      </c>
      <c r="U136" s="32"/>
    </row>
    <row r="137" customFormat="false" ht="15" hidden="false" customHeight="false" outlineLevel="0" collapsed="false">
      <c r="A137" s="32" t="s">
        <v>198</v>
      </c>
      <c r="B137" s="32" t="s">
        <v>289</v>
      </c>
      <c r="C137" s="32" t="s">
        <v>291</v>
      </c>
      <c r="D137" s="54" t="n">
        <v>445</v>
      </c>
      <c r="E137" s="54" t="n">
        <v>442</v>
      </c>
      <c r="F137" s="65" t="n">
        <f aca="false">IF(E137="","",D137-E137)</f>
        <v>3</v>
      </c>
      <c r="G137" s="54" t="n">
        <v>218</v>
      </c>
      <c r="H137" s="54" t="n">
        <v>235</v>
      </c>
      <c r="I137" s="65" t="n">
        <f aca="false">IF(H137="","",G137-H137)</f>
        <v>-17</v>
      </c>
      <c r="J137" s="55" t="n">
        <f aca="false">IF(OR(D137="",D137+G137=0),"",D137/(D137+G137))</f>
        <v>0.671191553544495</v>
      </c>
      <c r="K137" s="55" t="n">
        <f aca="false">IF(E137="","",E137/(E137+H137))</f>
        <v>0.65288035450517</v>
      </c>
      <c r="L137" s="66" t="n">
        <f aca="false">IF(OR(K137="",J137=""),"",(J137-K137)*100)</f>
        <v>1.83111990393248</v>
      </c>
      <c r="M137" s="36" t="n">
        <v>6.15823633395305</v>
      </c>
      <c r="N137" s="36" t="n">
        <v>0.962526645474447</v>
      </c>
      <c r="O137" s="36" t="n">
        <f aca="false">SQRT(M137^2+N137^2)</f>
        <v>6.23300347248963</v>
      </c>
      <c r="P137" s="55" t="n">
        <f aca="false">IF(J137="","",MAX(0,J137-1.96*O137/100))</f>
        <v>0.549024685483698</v>
      </c>
      <c r="Q137" s="55" t="n">
        <f aca="false">IF(J137="","",MIN(1,J137+1.96*O137/100))</f>
        <v>0.793358421605292</v>
      </c>
      <c r="R137" s="32" t="str">
        <f aca="false">IF(L137="","",IF(ABS(L137)&lt;=O137,"Yes","No"))</f>
        <v>Yes</v>
      </c>
      <c r="S137" s="32" t="str">
        <f aca="false">IF(L137="","",IF(ABS(L137)&lt;=1.96*O137,"Yes","No"))</f>
        <v>Yes</v>
      </c>
      <c r="T137" s="54" t="n">
        <f aca="false">IF(D137="","",ROUND(SQRT(((D137+G137)*O137/100)^2+(J137*(D137+G137)*0.15591)^2),0))</f>
        <v>81</v>
      </c>
      <c r="U137" s="32"/>
    </row>
    <row r="138" customFormat="false" ht="15" hidden="false" customHeight="false" outlineLevel="0" collapsed="false">
      <c r="A138" s="32" t="s">
        <v>198</v>
      </c>
      <c r="B138" s="32" t="s">
        <v>289</v>
      </c>
      <c r="C138" s="32" t="s">
        <v>292</v>
      </c>
      <c r="D138" s="54" t="n">
        <v>448</v>
      </c>
      <c r="E138" s="54" t="n">
        <v>428</v>
      </c>
      <c r="F138" s="65" t="n">
        <f aca="false">IF(E138="","",D138-E138)</f>
        <v>20</v>
      </c>
      <c r="G138" s="54" t="n">
        <v>190</v>
      </c>
      <c r="H138" s="54" t="n">
        <v>237</v>
      </c>
      <c r="I138" s="65" t="n">
        <f aca="false">IF(H138="","",G138-H138)</f>
        <v>-47</v>
      </c>
      <c r="J138" s="55" t="n">
        <f aca="false">IF(OR(D138="",D138+G138=0),"",D138/(D138+G138))</f>
        <v>0.702194357366771</v>
      </c>
      <c r="K138" s="55" t="n">
        <f aca="false">IF(E138="","",E138/(E138+H138))</f>
        <v>0.643609022556391</v>
      </c>
      <c r="L138" s="66" t="n">
        <f aca="false">IF(OR(K138="",J138=""),"",(J138-K138)*100)</f>
        <v>5.85853348103802</v>
      </c>
      <c r="M138" s="36" t="n">
        <v>6.15823633395305</v>
      </c>
      <c r="N138" s="36" t="n">
        <v>0.962526645474447</v>
      </c>
      <c r="O138" s="36" t="n">
        <f aca="false">SQRT(M138^2+N138^2)</f>
        <v>6.23300347248963</v>
      </c>
      <c r="P138" s="55" t="n">
        <f aca="false">IF(J138="","",MAX(0,J138-1.96*O138/100))</f>
        <v>0.580027489305974</v>
      </c>
      <c r="Q138" s="55" t="n">
        <f aca="false">IF(J138="","",MIN(1,J138+1.96*O138/100))</f>
        <v>0.824361225427568</v>
      </c>
      <c r="R138" s="32" t="str">
        <f aca="false">IF(L138="","",IF(ABS(L138)&lt;=O138,"Yes","No"))</f>
        <v>Yes</v>
      </c>
      <c r="S138" s="32" t="str">
        <f aca="false">IF(L138="","",IF(ABS(L138)&lt;=1.96*O138,"Yes","No"))</f>
        <v>Yes</v>
      </c>
      <c r="T138" s="54" t="n">
        <f aca="false">IF(D138="","",ROUND(SQRT(((D138+G138)*O138/100)^2+(J138*(D138+G138)*0.15591)^2),0))</f>
        <v>80</v>
      </c>
      <c r="U138" s="32"/>
    </row>
    <row r="139" customFormat="false" ht="15" hidden="false" customHeight="false" outlineLevel="0" collapsed="false">
      <c r="A139" s="32" t="s">
        <v>198</v>
      </c>
      <c r="B139" s="32" t="s">
        <v>293</v>
      </c>
      <c r="C139" s="32" t="s">
        <v>293</v>
      </c>
      <c r="D139" s="54" t="n">
        <v>407</v>
      </c>
      <c r="E139" s="54" t="n">
        <v>405</v>
      </c>
      <c r="F139" s="65" t="n">
        <f aca="false">IF(E139="","",D139-E139)</f>
        <v>2</v>
      </c>
      <c r="G139" s="54" t="n">
        <v>273</v>
      </c>
      <c r="H139" s="54" t="n">
        <v>306</v>
      </c>
      <c r="I139" s="65" t="n">
        <f aca="false">IF(H139="","",G139-H139)</f>
        <v>-33</v>
      </c>
      <c r="J139" s="55" t="n">
        <f aca="false">IF(OR(D139="",D139+G139=0),"",D139/(D139+G139))</f>
        <v>0.598529411764706</v>
      </c>
      <c r="K139" s="55" t="n">
        <f aca="false">IF(E139="","",E139/(E139+H139))</f>
        <v>0.569620253164557</v>
      </c>
      <c r="L139" s="66" t="n">
        <f aca="false">IF(OR(K139="",J139=""),"",(J139-K139)*100)</f>
        <v>2.89091586001489</v>
      </c>
      <c r="M139" s="36" t="n">
        <v>6.15823633395305</v>
      </c>
      <c r="N139" s="36" t="n">
        <v>0.962526645474447</v>
      </c>
      <c r="O139" s="36" t="n">
        <f aca="false">SQRT(M139^2+N139^2)</f>
        <v>6.23300347248963</v>
      </c>
      <c r="P139" s="55" t="n">
        <f aca="false">IF(J139="","",MAX(0,J139-1.96*O139/100))</f>
        <v>0.476362543703909</v>
      </c>
      <c r="Q139" s="55" t="n">
        <f aca="false">IF(J139="","",MIN(1,J139+1.96*O139/100))</f>
        <v>0.720696279825503</v>
      </c>
      <c r="R139" s="32" t="str">
        <f aca="false">IF(L139="","",IF(ABS(L139)&lt;=O139,"Yes","No"))</f>
        <v>Yes</v>
      </c>
      <c r="S139" s="32" t="str">
        <f aca="false">IF(L139="","",IF(ABS(L139)&lt;=1.96*O139,"Yes","No"))</f>
        <v>Yes</v>
      </c>
      <c r="T139" s="54" t="n">
        <f aca="false">IF(D139="","",ROUND(SQRT(((D139+G139)*O139/100)^2+(J139*(D139+G139)*0.15591)^2),0))</f>
        <v>76</v>
      </c>
      <c r="U139" s="32"/>
    </row>
    <row r="140" customFormat="false" ht="15" hidden="false" customHeight="false" outlineLevel="0" collapsed="false">
      <c r="A140" s="32" t="s">
        <v>198</v>
      </c>
      <c r="B140" s="32" t="s">
        <v>294</v>
      </c>
      <c r="C140" s="32" t="s">
        <v>294</v>
      </c>
      <c r="D140" s="54" t="n">
        <v>684</v>
      </c>
      <c r="E140" s="54" t="n">
        <v>604</v>
      </c>
      <c r="F140" s="65" t="n">
        <f aca="false">IF(E140="","",D140-E140)</f>
        <v>80</v>
      </c>
      <c r="G140" s="54" t="n">
        <v>1294</v>
      </c>
      <c r="H140" s="54" t="n">
        <v>1340</v>
      </c>
      <c r="I140" s="65" t="n">
        <f aca="false">IF(H140="","",G140-H140)</f>
        <v>-46</v>
      </c>
      <c r="J140" s="55" t="n">
        <f aca="false">IF(OR(D140="",D140+G140=0),"",D140/(D140+G140))</f>
        <v>0.345803842264914</v>
      </c>
      <c r="K140" s="55" t="n">
        <f aca="false">IF(E140="","",E140/(E140+H140))</f>
        <v>0.310699588477366</v>
      </c>
      <c r="L140" s="66" t="n">
        <f aca="false">IF(OR(K140="",J140=""),"",(J140-K140)*100)</f>
        <v>3.51042537875478</v>
      </c>
      <c r="M140" s="36" t="n">
        <v>3.11781220291742</v>
      </c>
      <c r="N140" s="36" t="n">
        <v>0.962526645474447</v>
      </c>
      <c r="O140" s="36" t="n">
        <f aca="false">SQRT(M140^2+N140^2)</f>
        <v>3.26300635548095</v>
      </c>
      <c r="P140" s="55" t="n">
        <f aca="false">IF(J140="","",MAX(0,J140-1.96*O140/100))</f>
        <v>0.281848917697488</v>
      </c>
      <c r="Q140" s="55" t="n">
        <f aca="false">IF(J140="","",MIN(1,J140+1.96*O140/100))</f>
        <v>0.409758766832341</v>
      </c>
      <c r="R140" s="32" t="str">
        <f aca="false">IF(L140="","",IF(ABS(L140)&lt;=O140,"Yes","No"))</f>
        <v>No</v>
      </c>
      <c r="S140" s="32" t="str">
        <f aca="false">IF(L140="","",IF(ABS(L140)&lt;=1.96*O140,"Yes","No"))</f>
        <v>Yes</v>
      </c>
      <c r="T140" s="54" t="n">
        <f aca="false">IF(D140="","",ROUND(SQRT(((D140+G140)*O140/100)^2+(J140*(D140+G140)*0.08345)^2),0))</f>
        <v>86</v>
      </c>
      <c r="U140" s="32"/>
    </row>
    <row r="141" customFormat="false" ht="15" hidden="false" customHeight="false" outlineLevel="0" collapsed="false">
      <c r="A141" s="32" t="s">
        <v>198</v>
      </c>
      <c r="B141" s="32" t="s">
        <v>295</v>
      </c>
      <c r="C141" s="32" t="s">
        <v>296</v>
      </c>
      <c r="D141" s="54" t="n">
        <v>946</v>
      </c>
      <c r="E141" s="54" t="n">
        <v>906</v>
      </c>
      <c r="F141" s="65" t="n">
        <f aca="false">IF(E141="","",D141-E141)</f>
        <v>40</v>
      </c>
      <c r="G141" s="54" t="n">
        <v>920</v>
      </c>
      <c r="H141" s="54" t="n">
        <v>980</v>
      </c>
      <c r="I141" s="65" t="n">
        <f aca="false">IF(H141="","",G141-H141)</f>
        <v>-60</v>
      </c>
      <c r="J141" s="55" t="n">
        <f aca="false">IF(OR(D141="",D141+G141=0),"",D141/(D141+G141))</f>
        <v>0.506966773847803</v>
      </c>
      <c r="K141" s="55" t="n">
        <f aca="false">IF(E141="","",E141/(E141+H141))</f>
        <v>0.480381760339343</v>
      </c>
      <c r="L141" s="66" t="n">
        <f aca="false">IF(OR(K141="",J141=""),"",(J141-K141)*100)</f>
        <v>2.65850135084602</v>
      </c>
      <c r="M141" s="36" t="n">
        <v>3.11781220291742</v>
      </c>
      <c r="N141" s="36" t="n">
        <v>0.962526645474447</v>
      </c>
      <c r="O141" s="36" t="n">
        <f aca="false">SQRT(M141^2+N141^2)</f>
        <v>3.26300635548095</v>
      </c>
      <c r="P141" s="55" t="n">
        <f aca="false">IF(J141="","",MAX(0,J141-1.96*O141/100))</f>
        <v>0.443011849280376</v>
      </c>
      <c r="Q141" s="55" t="n">
        <f aca="false">IF(J141="","",MIN(1,J141+1.96*O141/100))</f>
        <v>0.570921698415229</v>
      </c>
      <c r="R141" s="32" t="str">
        <f aca="false">IF(L141="","",IF(ABS(L141)&lt;=O141,"Yes","No"))</f>
        <v>Yes</v>
      </c>
      <c r="S141" s="32" t="str">
        <f aca="false">IF(L141="","",IF(ABS(L141)&lt;=1.96*O141,"Yes","No"))</f>
        <v>Yes</v>
      </c>
      <c r="T141" s="54" t="n">
        <f aca="false">IF(D141="","",ROUND(SQRT(((D141+G141)*O141/100)^2+(J141*(D141+G141)*0.08345)^2),0))</f>
        <v>100</v>
      </c>
      <c r="U141" s="32"/>
    </row>
    <row r="142" customFormat="false" ht="15" hidden="false" customHeight="false" outlineLevel="0" collapsed="false">
      <c r="A142" s="32" t="s">
        <v>198</v>
      </c>
      <c r="B142" s="32" t="s">
        <v>295</v>
      </c>
      <c r="C142" s="32" t="s">
        <v>297</v>
      </c>
      <c r="D142" s="54" t="n">
        <v>1085</v>
      </c>
      <c r="E142" s="54" t="n">
        <v>1093</v>
      </c>
      <c r="F142" s="65" t="n">
        <f aca="false">IF(E142="","",D142-E142)</f>
        <v>-8</v>
      </c>
      <c r="G142" s="54" t="n">
        <v>1053</v>
      </c>
      <c r="H142" s="54" t="n">
        <v>1115</v>
      </c>
      <c r="I142" s="65" t="n">
        <f aca="false">IF(H142="","",G142-H142)</f>
        <v>-62</v>
      </c>
      <c r="J142" s="55" t="n">
        <f aca="false">IF(OR(D142="",D142+G142=0),"",D142/(D142+G142))</f>
        <v>0.507483629560337</v>
      </c>
      <c r="K142" s="55" t="n">
        <f aca="false">IF(E142="","",E142/(E142+H142))</f>
        <v>0.495018115942029</v>
      </c>
      <c r="L142" s="66" t="n">
        <f aca="false">IF(OR(K142="",J142=""),"",(J142-K142)*100)</f>
        <v>1.24655136183078</v>
      </c>
      <c r="M142" s="36" t="n">
        <v>3.11781220291742</v>
      </c>
      <c r="N142" s="36" t="n">
        <v>0.962526645474447</v>
      </c>
      <c r="O142" s="36" t="n">
        <f aca="false">SQRT(M142^2+N142^2)</f>
        <v>3.26300635548095</v>
      </c>
      <c r="P142" s="55" t="n">
        <f aca="false">IF(J142="","",MAX(0,J142-1.96*O142/100))</f>
        <v>0.44352870499291</v>
      </c>
      <c r="Q142" s="55" t="n">
        <f aca="false">IF(J142="","",MIN(1,J142+1.96*O142/100))</f>
        <v>0.571438554127763</v>
      </c>
      <c r="R142" s="32" t="str">
        <f aca="false">IF(L142="","",IF(ABS(L142)&lt;=O142,"Yes","No"))</f>
        <v>Yes</v>
      </c>
      <c r="S142" s="32" t="str">
        <f aca="false">IF(L142="","",IF(ABS(L142)&lt;=1.96*O142,"Yes","No"))</f>
        <v>Yes</v>
      </c>
      <c r="T142" s="54" t="n">
        <f aca="false">IF(D142="","",ROUND(SQRT(((D142+G142)*O142/100)^2+(J142*(D142+G142)*0.08345)^2),0))</f>
        <v>114</v>
      </c>
      <c r="U142" s="32"/>
    </row>
    <row r="143" customFormat="false" ht="15" hidden="false" customHeight="false" outlineLevel="0" collapsed="false">
      <c r="A143" s="32" t="s">
        <v>198</v>
      </c>
      <c r="B143" s="32" t="s">
        <v>295</v>
      </c>
      <c r="C143" s="32" t="s">
        <v>298</v>
      </c>
      <c r="D143" s="54" t="n">
        <v>1833</v>
      </c>
      <c r="E143" s="54" t="n">
        <v>1830</v>
      </c>
      <c r="F143" s="65" t="n">
        <f aca="false">IF(E143="","",D143-E143)</f>
        <v>3</v>
      </c>
      <c r="G143" s="54" t="n">
        <v>1764</v>
      </c>
      <c r="H143" s="54" t="n">
        <v>1873</v>
      </c>
      <c r="I143" s="65" t="n">
        <f aca="false">IF(H143="","",G143-H143)</f>
        <v>-109</v>
      </c>
      <c r="J143" s="55" t="n">
        <f aca="false">IF(OR(D143="",D143+G143=0),"",D143/(D143+G143))</f>
        <v>0.509591326105088</v>
      </c>
      <c r="K143" s="55" t="n">
        <f aca="false">IF(E143="","",E143/(E143+H143))</f>
        <v>0.4941938968404</v>
      </c>
      <c r="L143" s="66" t="n">
        <f aca="false">IF(OR(K143="",J143=""),"",(J143-K143)*100)</f>
        <v>1.5397429264688</v>
      </c>
      <c r="M143" s="36" t="n">
        <v>3.11781220291742</v>
      </c>
      <c r="N143" s="36" t="n">
        <v>0.962526645474447</v>
      </c>
      <c r="O143" s="36" t="n">
        <f aca="false">SQRT(M143^2+N143^2)</f>
        <v>3.26300635548095</v>
      </c>
      <c r="P143" s="55" t="n">
        <f aca="false">IF(J143="","",MAX(0,J143-1.96*O143/100))</f>
        <v>0.445636401537661</v>
      </c>
      <c r="Q143" s="55" t="n">
        <f aca="false">IF(J143="","",MIN(1,J143+1.96*O143/100))</f>
        <v>0.573546250672514</v>
      </c>
      <c r="R143" s="32" t="str">
        <f aca="false">IF(L143="","",IF(ABS(L143)&lt;=O143,"Yes","No"))</f>
        <v>Yes</v>
      </c>
      <c r="S143" s="32" t="str">
        <f aca="false">IF(L143="","",IF(ABS(L143)&lt;=1.96*O143,"Yes","No"))</f>
        <v>Yes</v>
      </c>
      <c r="T143" s="54" t="n">
        <f aca="false">IF(D143="","",ROUND(SQRT(((D143+G143)*O143/100)^2+(J143*(D143+G143)*0.08345)^2),0))</f>
        <v>193</v>
      </c>
      <c r="U143" s="32"/>
    </row>
    <row r="144" customFormat="false" ht="15" hidden="false" customHeight="false" outlineLevel="0" collapsed="false">
      <c r="A144" s="32" t="s">
        <v>198</v>
      </c>
      <c r="B144" s="32" t="s">
        <v>295</v>
      </c>
      <c r="C144" s="32" t="s">
        <v>299</v>
      </c>
      <c r="D144" s="54" t="n">
        <v>910</v>
      </c>
      <c r="E144" s="54" t="n">
        <v>863</v>
      </c>
      <c r="F144" s="65" t="n">
        <f aca="false">IF(E144="","",D144-E144)</f>
        <v>47</v>
      </c>
      <c r="G144" s="54" t="n">
        <v>887</v>
      </c>
      <c r="H144" s="54" t="n">
        <v>938</v>
      </c>
      <c r="I144" s="65" t="n">
        <f aca="false">IF(H144="","",G144-H144)</f>
        <v>-51</v>
      </c>
      <c r="J144" s="55" t="n">
        <f aca="false">IF(OR(D144="",D144+G144=0),"",D144/(D144+G144))</f>
        <v>0.506399554813578</v>
      </c>
      <c r="K144" s="55" t="n">
        <f aca="false">IF(E144="","",E144/(E144+H144))</f>
        <v>0.47917823431427</v>
      </c>
      <c r="L144" s="66" t="n">
        <f aca="false">IF(OR(K144="",J144=""),"",(J144-K144)*100)</f>
        <v>2.72213204993084</v>
      </c>
      <c r="M144" s="36" t="n">
        <v>3.11781220291742</v>
      </c>
      <c r="N144" s="36" t="n">
        <v>0.962526645474447</v>
      </c>
      <c r="O144" s="36" t="n">
        <f aca="false">SQRT(M144^2+N144^2)</f>
        <v>3.26300635548095</v>
      </c>
      <c r="P144" s="55" t="n">
        <f aca="false">IF(J144="","",MAX(0,J144-1.96*O144/100))</f>
        <v>0.442444630246152</v>
      </c>
      <c r="Q144" s="55" t="n">
        <f aca="false">IF(J144="","",MIN(1,J144+1.96*O144/100))</f>
        <v>0.570354479381005</v>
      </c>
      <c r="R144" s="32" t="str">
        <f aca="false">IF(L144="","",IF(ABS(L144)&lt;=O144,"Yes","No"))</f>
        <v>Yes</v>
      </c>
      <c r="S144" s="32" t="str">
        <f aca="false">IF(L144="","",IF(ABS(L144)&lt;=1.96*O144,"Yes","No"))</f>
        <v>Yes</v>
      </c>
      <c r="T144" s="54" t="n">
        <f aca="false">IF(D144="","",ROUND(SQRT(((D144+G144)*O144/100)^2+(J144*(D144+G144)*0.08345)^2),0))</f>
        <v>96</v>
      </c>
      <c r="U144" s="32"/>
    </row>
    <row r="145" customFormat="false" ht="15" hidden="false" customHeight="false" outlineLevel="0" collapsed="false">
      <c r="A145" s="32" t="s">
        <v>198</v>
      </c>
      <c r="B145" s="32" t="s">
        <v>295</v>
      </c>
      <c r="C145" s="32" t="s">
        <v>300</v>
      </c>
      <c r="D145" s="54" t="n">
        <v>891</v>
      </c>
      <c r="E145" s="54" t="n">
        <v>835</v>
      </c>
      <c r="F145" s="65" t="n">
        <f aca="false">IF(E145="","",D145-E145)</f>
        <v>56</v>
      </c>
      <c r="G145" s="54" t="n">
        <v>860</v>
      </c>
      <c r="H145" s="54" t="n">
        <v>908</v>
      </c>
      <c r="I145" s="65" t="n">
        <f aca="false">IF(H145="","",G145-H145)</f>
        <v>-48</v>
      </c>
      <c r="J145" s="55" t="n">
        <f aca="false">IF(OR(D145="",D145+G145=0),"",D145/(D145+G145))</f>
        <v>0.50885208452313</v>
      </c>
      <c r="K145" s="55" t="n">
        <f aca="false">IF(E145="","",E145/(E145+H145))</f>
        <v>0.479059093516925</v>
      </c>
      <c r="L145" s="66" t="n">
        <f aca="false">IF(OR(K145="",J145=""),"",(J145-K145)*100)</f>
        <v>2.97929910062049</v>
      </c>
      <c r="M145" s="36" t="n">
        <v>3.11781220291742</v>
      </c>
      <c r="N145" s="36" t="n">
        <v>0.962526645474447</v>
      </c>
      <c r="O145" s="36" t="n">
        <f aca="false">SQRT(M145^2+N145^2)</f>
        <v>3.26300635548095</v>
      </c>
      <c r="P145" s="55" t="n">
        <f aca="false">IF(J145="","",MAX(0,J145-1.96*O145/100))</f>
        <v>0.444897159955703</v>
      </c>
      <c r="Q145" s="55" t="n">
        <f aca="false">IF(J145="","",MIN(1,J145+1.96*O145/100))</f>
        <v>0.572807009090556</v>
      </c>
      <c r="R145" s="32" t="str">
        <f aca="false">IF(L145="","",IF(ABS(L145)&lt;=O145,"Yes","No"))</f>
        <v>Yes</v>
      </c>
      <c r="S145" s="32" t="str">
        <f aca="false">IF(L145="","",IF(ABS(L145)&lt;=1.96*O145,"Yes","No"))</f>
        <v>Yes</v>
      </c>
      <c r="T145" s="54" t="n">
        <f aca="false">IF(D145="","",ROUND(SQRT(((D145+G145)*O145/100)^2+(J145*(D145+G145)*0.08345)^2),0))</f>
        <v>94</v>
      </c>
      <c r="U145" s="32"/>
    </row>
    <row r="146" customFormat="false" ht="15" hidden="false" customHeight="false" outlineLevel="0" collapsed="false">
      <c r="A146" s="32" t="s">
        <v>198</v>
      </c>
      <c r="B146" s="32" t="s">
        <v>295</v>
      </c>
      <c r="C146" s="32" t="s">
        <v>301</v>
      </c>
      <c r="D146" s="54" t="n">
        <v>680</v>
      </c>
      <c r="E146" s="54" t="n">
        <v>665</v>
      </c>
      <c r="F146" s="65" t="n">
        <f aca="false">IF(E146="","",D146-E146)</f>
        <v>15</v>
      </c>
      <c r="G146" s="54" t="n">
        <v>691</v>
      </c>
      <c r="H146" s="54" t="n">
        <v>703</v>
      </c>
      <c r="I146" s="65" t="n">
        <f aca="false">IF(H146="","",G146-H146)</f>
        <v>-12</v>
      </c>
      <c r="J146" s="55" t="n">
        <f aca="false">IF(OR(D146="",D146+G146=0),"",D146/(D146+G146))</f>
        <v>0.49598832968636</v>
      </c>
      <c r="K146" s="55" t="n">
        <f aca="false">IF(E146="","",E146/(E146+H146))</f>
        <v>0.486111111111111</v>
      </c>
      <c r="L146" s="66" t="n">
        <f aca="false">IF(OR(K146="",J146=""),"",(J146-K146)*100)</f>
        <v>0.98772185752492</v>
      </c>
      <c r="M146" s="36" t="n">
        <v>3.11781220291742</v>
      </c>
      <c r="N146" s="36" t="n">
        <v>0.962526645474447</v>
      </c>
      <c r="O146" s="36" t="n">
        <f aca="false">SQRT(M146^2+N146^2)</f>
        <v>3.26300635548095</v>
      </c>
      <c r="P146" s="55" t="n">
        <f aca="false">IF(J146="","",MAX(0,J146-1.96*O146/100))</f>
        <v>0.432033405118934</v>
      </c>
      <c r="Q146" s="55" t="n">
        <f aca="false">IF(J146="","",MIN(1,J146+1.96*O146/100))</f>
        <v>0.559943254253787</v>
      </c>
      <c r="R146" s="32" t="str">
        <f aca="false">IF(L146="","",IF(ABS(L146)&lt;=O146,"Yes","No"))</f>
        <v>Yes</v>
      </c>
      <c r="S146" s="32" t="str">
        <f aca="false">IF(L146="","",IF(ABS(L146)&lt;=1.96*O146,"Yes","No"))</f>
        <v>Yes</v>
      </c>
      <c r="T146" s="54" t="n">
        <f aca="false">IF(D146="","",ROUND(SQRT(((D146+G146)*O146/100)^2+(J146*(D146+G146)*0.08345)^2),0))</f>
        <v>72</v>
      </c>
      <c r="U146" s="32"/>
    </row>
    <row r="147" customFormat="false" ht="15" hidden="false" customHeight="false" outlineLevel="0" collapsed="false">
      <c r="A147" s="32" t="s">
        <v>198</v>
      </c>
      <c r="B147" s="32" t="s">
        <v>295</v>
      </c>
      <c r="C147" s="32" t="s">
        <v>302</v>
      </c>
      <c r="D147" s="54" t="n">
        <v>1524</v>
      </c>
      <c r="E147" s="54" t="n">
        <v>1427</v>
      </c>
      <c r="F147" s="65" t="n">
        <f aca="false">IF(E147="","",D147-E147)</f>
        <v>97</v>
      </c>
      <c r="G147" s="54" t="n">
        <v>1221</v>
      </c>
      <c r="H147" s="54" t="n">
        <v>1391</v>
      </c>
      <c r="I147" s="65" t="n">
        <f aca="false">IF(H147="","",G147-H147)</f>
        <v>-170</v>
      </c>
      <c r="J147" s="55" t="n">
        <f aca="false">IF(OR(D147="",D147+G147=0),"",D147/(D147+G147))</f>
        <v>0.555191256830601</v>
      </c>
      <c r="K147" s="55" t="n">
        <f aca="false">IF(E147="","",E147/(E147+H147))</f>
        <v>0.50638750887154</v>
      </c>
      <c r="L147" s="66" t="n">
        <f aca="false">IF(OR(K147="",J147=""),"",(J147-K147)*100)</f>
        <v>4.88037479590611</v>
      </c>
      <c r="M147" s="36" t="n">
        <v>3.11781220291742</v>
      </c>
      <c r="N147" s="36" t="n">
        <v>0.962526645474447</v>
      </c>
      <c r="O147" s="36" t="n">
        <f aca="false">SQRT(M147^2+N147^2)</f>
        <v>3.26300635548095</v>
      </c>
      <c r="P147" s="55" t="n">
        <f aca="false">IF(J147="","",MAX(0,J147-1.96*O147/100))</f>
        <v>0.491236332263175</v>
      </c>
      <c r="Q147" s="55" t="n">
        <f aca="false">IF(J147="","",MIN(1,J147+1.96*O147/100))</f>
        <v>0.619146181398028</v>
      </c>
      <c r="R147" s="32" t="str">
        <f aca="false">IF(L147="","",IF(ABS(L147)&lt;=O147,"Yes","No"))</f>
        <v>No</v>
      </c>
      <c r="S147" s="32" t="str">
        <f aca="false">IF(L147="","",IF(ABS(L147)&lt;=1.96*O147,"Yes","No"))</f>
        <v>Yes</v>
      </c>
      <c r="T147" s="54" t="n">
        <f aca="false">IF(D147="","",ROUND(SQRT(((D147+G147)*O147/100)^2+(J147*(D147+G147)*0.08345)^2),0))</f>
        <v>156</v>
      </c>
      <c r="U147" s="32"/>
    </row>
    <row r="148" customFormat="false" ht="15" hidden="false" customHeight="false" outlineLevel="0" collapsed="false">
      <c r="A148" s="32" t="s">
        <v>198</v>
      </c>
      <c r="B148" s="32" t="s">
        <v>295</v>
      </c>
      <c r="C148" s="32" t="s">
        <v>303</v>
      </c>
      <c r="D148" s="54" t="n">
        <v>884</v>
      </c>
      <c r="E148" s="54" t="n">
        <v>878</v>
      </c>
      <c r="F148" s="65" t="n">
        <f aca="false">IF(E148="","",D148-E148)</f>
        <v>6</v>
      </c>
      <c r="G148" s="54" t="n">
        <v>794</v>
      </c>
      <c r="H148" s="54" t="n">
        <v>810</v>
      </c>
      <c r="I148" s="65" t="n">
        <f aca="false">IF(H148="","",G148-H148)</f>
        <v>-16</v>
      </c>
      <c r="J148" s="55" t="n">
        <f aca="false">IF(OR(D148="",D148+G148=0),"",D148/(D148+G148))</f>
        <v>0.526817640047676</v>
      </c>
      <c r="K148" s="55" t="n">
        <f aca="false">IF(E148="","",E148/(E148+H148))</f>
        <v>0.520142180094787</v>
      </c>
      <c r="L148" s="66" t="n">
        <f aca="false">IF(OR(K148="",J148=""),"",(J148-K148)*100)</f>
        <v>0.66754599528891</v>
      </c>
      <c r="M148" s="36" t="n">
        <v>3.11781220291742</v>
      </c>
      <c r="N148" s="36" t="n">
        <v>0.962526645474447</v>
      </c>
      <c r="O148" s="36" t="n">
        <f aca="false">SQRT(M148^2+N148^2)</f>
        <v>3.26300635548095</v>
      </c>
      <c r="P148" s="55" t="n">
        <f aca="false">IF(J148="","",MAX(0,J148-1.96*O148/100))</f>
        <v>0.462862715480249</v>
      </c>
      <c r="Q148" s="55" t="n">
        <f aca="false">IF(J148="","",MIN(1,J148+1.96*O148/100))</f>
        <v>0.590772564615102</v>
      </c>
      <c r="R148" s="32" t="str">
        <f aca="false">IF(L148="","",IF(ABS(L148)&lt;=O148,"Yes","No"))</f>
        <v>Yes</v>
      </c>
      <c r="S148" s="32" t="str">
        <f aca="false">IF(L148="","",IF(ABS(L148)&lt;=1.96*O148,"Yes","No"))</f>
        <v>Yes</v>
      </c>
      <c r="T148" s="54" t="n">
        <f aca="false">IF(D148="","",ROUND(SQRT(((D148+G148)*O148/100)^2+(J148*(D148+G148)*0.08345)^2),0))</f>
        <v>92</v>
      </c>
      <c r="U148" s="32"/>
    </row>
    <row r="149" customFormat="false" ht="15" hidden="false" customHeight="false" outlineLevel="0" collapsed="false">
      <c r="A149" s="32" t="s">
        <v>198</v>
      </c>
      <c r="B149" s="32" t="s">
        <v>295</v>
      </c>
      <c r="C149" s="32" t="s">
        <v>304</v>
      </c>
      <c r="D149" s="54" t="n">
        <v>738</v>
      </c>
      <c r="E149" s="54" t="n">
        <v>728</v>
      </c>
      <c r="F149" s="65" t="n">
        <f aca="false">IF(E149="","",D149-E149)</f>
        <v>10</v>
      </c>
      <c r="G149" s="54" t="n">
        <v>752</v>
      </c>
      <c r="H149" s="54" t="n">
        <v>732</v>
      </c>
      <c r="I149" s="65" t="n">
        <f aca="false">IF(H149="","",G149-H149)</f>
        <v>20</v>
      </c>
      <c r="J149" s="55" t="n">
        <f aca="false">IF(OR(D149="",D149+G149=0),"",D149/(D149+G149))</f>
        <v>0.495302013422819</v>
      </c>
      <c r="K149" s="55" t="n">
        <f aca="false">IF(E149="","",E149/(E149+H149))</f>
        <v>0.498630136986301</v>
      </c>
      <c r="L149" s="66" t="n">
        <f aca="false">IF(OR(K149="",J149=""),"",(J149-K149)*100)</f>
        <v>-0.332812356348261</v>
      </c>
      <c r="M149" s="36" t="n">
        <v>3.11781220291742</v>
      </c>
      <c r="N149" s="36" t="n">
        <v>0.962526645474447</v>
      </c>
      <c r="O149" s="36" t="n">
        <f aca="false">SQRT(M149^2+N149^2)</f>
        <v>3.26300635548095</v>
      </c>
      <c r="P149" s="55" t="n">
        <f aca="false">IF(J149="","",MAX(0,J149-1.96*O149/100))</f>
        <v>0.431347088855392</v>
      </c>
      <c r="Q149" s="55" t="n">
        <f aca="false">IF(J149="","",MIN(1,J149+1.96*O149/100))</f>
        <v>0.559256937990245</v>
      </c>
      <c r="R149" s="32" t="str">
        <f aca="false">IF(L149="","",IF(ABS(L149)&lt;=O149,"Yes","No"))</f>
        <v>Yes</v>
      </c>
      <c r="S149" s="32" t="str">
        <f aca="false">IF(L149="","",IF(ABS(L149)&lt;=1.96*O149,"Yes","No"))</f>
        <v>Yes</v>
      </c>
      <c r="T149" s="54" t="n">
        <f aca="false">IF(D149="","",ROUND(SQRT(((D149+G149)*O149/100)^2+(J149*(D149+G149)*0.08345)^2),0))</f>
        <v>78</v>
      </c>
      <c r="U149" s="32"/>
    </row>
    <row r="150" customFormat="false" ht="15" hidden="false" customHeight="false" outlineLevel="0" collapsed="false">
      <c r="A150" s="32" t="s">
        <v>198</v>
      </c>
      <c r="B150" s="32" t="s">
        <v>295</v>
      </c>
      <c r="C150" s="32" t="s">
        <v>305</v>
      </c>
      <c r="D150" s="54" t="n">
        <v>593</v>
      </c>
      <c r="E150" s="54" t="n">
        <v>576</v>
      </c>
      <c r="F150" s="65" t="n">
        <f aca="false">IF(E150="","",D150-E150)</f>
        <v>17</v>
      </c>
      <c r="G150" s="54" t="n">
        <v>568</v>
      </c>
      <c r="H150" s="54" t="n">
        <v>589</v>
      </c>
      <c r="I150" s="65" t="n">
        <f aca="false">IF(H150="","",G150-H150)</f>
        <v>-21</v>
      </c>
      <c r="J150" s="55" t="n">
        <f aca="false">IF(OR(D150="",D150+G150=0),"",D150/(D150+G150))</f>
        <v>0.510766580534022</v>
      </c>
      <c r="K150" s="55" t="n">
        <f aca="false">IF(E150="","",E150/(E150+H150))</f>
        <v>0.494420600858369</v>
      </c>
      <c r="L150" s="66" t="n">
        <f aca="false">IF(OR(K150="",J150=""),"",(J150-K150)*100)</f>
        <v>1.63459796756533</v>
      </c>
      <c r="M150" s="36" t="n">
        <v>3.92691870483697</v>
      </c>
      <c r="N150" s="36" t="n">
        <v>0.962526645474447</v>
      </c>
      <c r="O150" s="36" t="n">
        <f aca="false">SQRT(M150^2+N150^2)</f>
        <v>4.04316065197103</v>
      </c>
      <c r="P150" s="55" t="n">
        <f aca="false">IF(J150="","",MAX(0,J150-1.96*O150/100))</f>
        <v>0.43152063175539</v>
      </c>
      <c r="Q150" s="55" t="n">
        <f aca="false">IF(J150="","",MIN(1,J150+1.96*O150/100))</f>
        <v>0.590012529312655</v>
      </c>
      <c r="R150" s="32" t="str">
        <f aca="false">IF(L150="","",IF(ABS(L150)&lt;=O150,"Yes","No"))</f>
        <v>Yes</v>
      </c>
      <c r="S150" s="32" t="str">
        <f aca="false">IF(L150="","",IF(ABS(L150)&lt;=1.96*O150,"Yes","No"))</f>
        <v>Yes</v>
      </c>
      <c r="T150" s="54" t="n">
        <f aca="false">IF(D150="","",ROUND(SQRT(((D150+G150)*O150/100)^2+(J150*(D150+G150)*0.09175)^2),0))</f>
        <v>72</v>
      </c>
      <c r="U150" s="32"/>
    </row>
    <row r="151" customFormat="false" ht="15" hidden="false" customHeight="false" outlineLevel="0" collapsed="false">
      <c r="A151" s="32" t="s">
        <v>198</v>
      </c>
      <c r="B151" s="32" t="s">
        <v>306</v>
      </c>
      <c r="C151" s="32" t="s">
        <v>306</v>
      </c>
      <c r="D151" s="54" t="n">
        <v>952</v>
      </c>
      <c r="E151" s="54" t="n">
        <v>922</v>
      </c>
      <c r="F151" s="65" t="n">
        <f aca="false">IF(E151="","",D151-E151)</f>
        <v>30</v>
      </c>
      <c r="G151" s="54" t="n">
        <v>1535</v>
      </c>
      <c r="H151" s="54" t="n">
        <v>1599</v>
      </c>
      <c r="I151" s="65" t="n">
        <f aca="false">IF(H151="","",G151-H151)</f>
        <v>-64</v>
      </c>
      <c r="J151" s="55" t="n">
        <f aca="false">IF(OR(D151="",D151+G151=0),"",D151/(D151+G151))</f>
        <v>0.382790510655408</v>
      </c>
      <c r="K151" s="55" t="n">
        <f aca="false">IF(E151="","",E151/(E151+H151))</f>
        <v>0.365727885759619</v>
      </c>
      <c r="L151" s="66" t="n">
        <f aca="false">IF(OR(K151="",J151=""),"",(J151-K151)*100)</f>
        <v>1.7062624895789</v>
      </c>
      <c r="M151" s="36" t="n">
        <v>3.11781220291742</v>
      </c>
      <c r="N151" s="36" t="n">
        <v>0.962526645474447</v>
      </c>
      <c r="O151" s="36" t="n">
        <f aca="false">SQRT(M151^2+N151^2)</f>
        <v>3.26300635548095</v>
      </c>
      <c r="P151" s="55" t="n">
        <f aca="false">IF(J151="","",MAX(0,J151-1.96*O151/100))</f>
        <v>0.318835586087982</v>
      </c>
      <c r="Q151" s="55" t="n">
        <f aca="false">IF(J151="","",MIN(1,J151+1.96*O151/100))</f>
        <v>0.446745435222835</v>
      </c>
      <c r="R151" s="32" t="str">
        <f aca="false">IF(L151="","",IF(ABS(L151)&lt;=O151,"Yes","No"))</f>
        <v>Yes</v>
      </c>
      <c r="S151" s="32" t="str">
        <f aca="false">IF(L151="","",IF(ABS(L151)&lt;=1.96*O151,"Yes","No"))</f>
        <v>Yes</v>
      </c>
      <c r="T151" s="54" t="n">
        <f aca="false">IF(D151="","",ROUND(SQRT(((D151+G151)*O151/100)^2+(J151*(D151+G151)*0.08345)^2),0))</f>
        <v>114</v>
      </c>
      <c r="U151" s="32"/>
    </row>
    <row r="152" customFormat="false" ht="15" hidden="false" customHeight="false" outlineLevel="0" collapsed="false">
      <c r="A152" s="32" t="s">
        <v>198</v>
      </c>
      <c r="B152" s="32" t="s">
        <v>307</v>
      </c>
      <c r="C152" s="32" t="s">
        <v>307</v>
      </c>
      <c r="D152" s="54" t="n">
        <v>532</v>
      </c>
      <c r="E152" s="54" t="n">
        <v>534</v>
      </c>
      <c r="F152" s="65" t="n">
        <f aca="false">IF(E152="","",D152-E152)</f>
        <v>-2</v>
      </c>
      <c r="G152" s="54" t="n">
        <v>927</v>
      </c>
      <c r="H152" s="54" t="n">
        <v>955</v>
      </c>
      <c r="I152" s="65" t="n">
        <f aca="false">IF(H152="","",G152-H152)</f>
        <v>-28</v>
      </c>
      <c r="J152" s="55" t="n">
        <f aca="false">IF(OR(D152="",D152+G152=0),"",D152/(D152+G152))</f>
        <v>0.364633310486635</v>
      </c>
      <c r="K152" s="55" t="n">
        <f aca="false">IF(E152="","",E152/(E152+H152))</f>
        <v>0.358629952988583</v>
      </c>
      <c r="L152" s="66" t="n">
        <f aca="false">IF(OR(K152="",J152=""),"",(J152-K152)*100)</f>
        <v>0.60033574980517</v>
      </c>
      <c r="M152" s="36" t="n">
        <v>3.11781220291742</v>
      </c>
      <c r="N152" s="36" t="n">
        <v>0.962526645474447</v>
      </c>
      <c r="O152" s="36" t="n">
        <f aca="false">SQRT(M152^2+N152^2)</f>
        <v>3.26300635548095</v>
      </c>
      <c r="P152" s="55" t="n">
        <f aca="false">IF(J152="","",MAX(0,J152-1.96*O152/100))</f>
        <v>0.300678385919208</v>
      </c>
      <c r="Q152" s="55" t="n">
        <f aca="false">IF(J152="","",MIN(1,J152+1.96*O152/100))</f>
        <v>0.428588235054061</v>
      </c>
      <c r="R152" s="32" t="str">
        <f aca="false">IF(L152="","",IF(ABS(L152)&lt;=O152,"Yes","No"))</f>
        <v>Yes</v>
      </c>
      <c r="S152" s="32" t="str">
        <f aca="false">IF(L152="","",IF(ABS(L152)&lt;=1.96*O152,"Yes","No"))</f>
        <v>Yes</v>
      </c>
      <c r="T152" s="54" t="n">
        <f aca="false">IF(D152="","",ROUND(SQRT(((D152+G152)*O152/100)^2+(J152*(D152+G152)*0.08345)^2),0))</f>
        <v>65</v>
      </c>
      <c r="U152" s="32"/>
    </row>
    <row r="153" customFormat="false" ht="15" hidden="false" customHeight="false" outlineLevel="0" collapsed="false">
      <c r="A153" s="32" t="s">
        <v>198</v>
      </c>
      <c r="B153" s="32" t="s">
        <v>308</v>
      </c>
      <c r="C153" s="32" t="s">
        <v>309</v>
      </c>
      <c r="D153" s="54" t="n">
        <v>183</v>
      </c>
      <c r="E153" s="54" t="n">
        <v>182</v>
      </c>
      <c r="F153" s="65" t="n">
        <f aca="false">IF(E153="","",D153-E153)</f>
        <v>1</v>
      </c>
      <c r="G153" s="54" t="n">
        <v>435</v>
      </c>
      <c r="H153" s="54" t="n">
        <v>451</v>
      </c>
      <c r="I153" s="65" t="n">
        <f aca="false">IF(H153="","",G153-H153)</f>
        <v>-16</v>
      </c>
      <c r="J153" s="55" t="n">
        <f aca="false">IF(OR(D153="",D153+G153=0),"",D153/(D153+G153))</f>
        <v>0.296116504854369</v>
      </c>
      <c r="K153" s="55" t="n">
        <f aca="false">IF(E153="","",E153/(E153+H153))</f>
        <v>0.287519747235387</v>
      </c>
      <c r="L153" s="66" t="n">
        <f aca="false">IF(OR(K153="",J153=""),"",(J153-K153)*100)</f>
        <v>0.859675761898188</v>
      </c>
      <c r="M153" s="36" t="n">
        <v>6.15823633395305</v>
      </c>
      <c r="N153" s="36" t="n">
        <v>0.962526645474447</v>
      </c>
      <c r="O153" s="36" t="n">
        <f aca="false">SQRT(M153^2+N153^2)</f>
        <v>6.23300347248963</v>
      </c>
      <c r="P153" s="55" t="n">
        <f aca="false">IF(J153="","",MAX(0,J153-1.96*O153/100))</f>
        <v>0.173949636793572</v>
      </c>
      <c r="Q153" s="55" t="n">
        <f aca="false">IF(J153="","",MIN(1,J153+1.96*O153/100))</f>
        <v>0.418283372915166</v>
      </c>
      <c r="R153" s="32" t="str">
        <f aca="false">IF(L153="","",IF(ABS(L153)&lt;=O153,"Yes","No"))</f>
        <v>Yes</v>
      </c>
      <c r="S153" s="32" t="str">
        <f aca="false">IF(L153="","",IF(ABS(L153)&lt;=1.96*O153,"Yes","No"))</f>
        <v>Yes</v>
      </c>
      <c r="T153" s="54" t="n">
        <f aca="false">IF(D153="","",ROUND(SQRT(((D153+G153)*O153/100)^2+(J153*(D153+G153)*0.15591)^2),0))</f>
        <v>48</v>
      </c>
      <c r="U153" s="32"/>
    </row>
    <row r="154" customFormat="false" ht="15" hidden="false" customHeight="false" outlineLevel="0" collapsed="false">
      <c r="A154" s="32" t="s">
        <v>198</v>
      </c>
      <c r="B154" s="32" t="s">
        <v>308</v>
      </c>
      <c r="C154" s="32" t="s">
        <v>310</v>
      </c>
      <c r="D154" s="54" t="n">
        <v>145</v>
      </c>
      <c r="E154" s="54" t="n">
        <v>134</v>
      </c>
      <c r="F154" s="65" t="n">
        <f aca="false">IF(E154="","",D154-E154)</f>
        <v>11</v>
      </c>
      <c r="G154" s="54" t="n">
        <v>306</v>
      </c>
      <c r="H154" s="54" t="n">
        <v>317</v>
      </c>
      <c r="I154" s="65" t="n">
        <f aca="false">IF(H154="","",G154-H154)</f>
        <v>-11</v>
      </c>
      <c r="J154" s="55" t="n">
        <f aca="false">IF(OR(D154="",D154+G154=0),"",D154/(D154+G154))</f>
        <v>0.321507760532151</v>
      </c>
      <c r="K154" s="55" t="n">
        <f aca="false">IF(E154="","",E154/(E154+H154))</f>
        <v>0.297117516629712</v>
      </c>
      <c r="L154" s="66" t="n">
        <f aca="false">IF(OR(K154="",J154=""),"",(J154-K154)*100)</f>
        <v>2.4390243902439</v>
      </c>
      <c r="M154" s="36" t="n">
        <v>6.15823633395305</v>
      </c>
      <c r="N154" s="36" t="n">
        <v>0.962526645474447</v>
      </c>
      <c r="O154" s="36" t="n">
        <f aca="false">SQRT(M154^2+N154^2)</f>
        <v>6.23300347248963</v>
      </c>
      <c r="P154" s="55" t="n">
        <f aca="false">IF(J154="","",MAX(0,J154-1.96*O154/100))</f>
        <v>0.199340892471354</v>
      </c>
      <c r="Q154" s="55" t="n">
        <f aca="false">IF(J154="","",MIN(1,J154+1.96*O154/100))</f>
        <v>0.443674628592948</v>
      </c>
      <c r="R154" s="32" t="str">
        <f aca="false">IF(L154="","",IF(ABS(L154)&lt;=O154,"Yes","No"))</f>
        <v>Yes</v>
      </c>
      <c r="S154" s="32" t="str">
        <f aca="false">IF(L154="","",IF(ABS(L154)&lt;=1.96*O154,"Yes","No"))</f>
        <v>Yes</v>
      </c>
      <c r="T154" s="54" t="n">
        <f aca="false">IF(D154="","",ROUND(SQRT(((D154+G154)*O154/100)^2+(J154*(D154+G154)*0.15591)^2),0))</f>
        <v>36</v>
      </c>
      <c r="U154" s="32"/>
    </row>
    <row r="155" customFormat="false" ht="15" hidden="false" customHeight="false" outlineLevel="0" collapsed="false">
      <c r="A155" s="32" t="s">
        <v>198</v>
      </c>
      <c r="B155" s="32" t="s">
        <v>308</v>
      </c>
      <c r="C155" s="32" t="s">
        <v>311</v>
      </c>
      <c r="D155" s="54" t="n">
        <v>532</v>
      </c>
      <c r="E155" s="54" t="n">
        <v>534</v>
      </c>
      <c r="F155" s="65" t="n">
        <f aca="false">IF(E155="","",D155-E155)</f>
        <v>-2</v>
      </c>
      <c r="G155" s="54" t="n">
        <v>1035</v>
      </c>
      <c r="H155" s="54" t="n">
        <v>1016</v>
      </c>
      <c r="I155" s="65" t="n">
        <f aca="false">IF(H155="","",G155-H155)</f>
        <v>19</v>
      </c>
      <c r="J155" s="55" t="n">
        <f aca="false">IF(OR(D155="",D155+G155=0),"",D155/(D155+G155))</f>
        <v>0.339502233567326</v>
      </c>
      <c r="K155" s="55" t="n">
        <f aca="false">IF(E155="","",E155/(E155+H155))</f>
        <v>0.344516129032258</v>
      </c>
      <c r="L155" s="66" t="n">
        <f aca="false">IF(OR(K155="",J155=""),"",(J155-K155)*100)</f>
        <v>-0.501389546493197</v>
      </c>
      <c r="M155" s="36" t="n">
        <v>3.11781220291742</v>
      </c>
      <c r="N155" s="36" t="n">
        <v>0.962526645474447</v>
      </c>
      <c r="O155" s="36" t="n">
        <f aca="false">SQRT(M155^2+N155^2)</f>
        <v>3.26300635548095</v>
      </c>
      <c r="P155" s="55" t="n">
        <f aca="false">IF(J155="","",MAX(0,J155-1.96*O155/100))</f>
        <v>0.2755473089999</v>
      </c>
      <c r="Q155" s="55" t="n">
        <f aca="false">IF(J155="","",MIN(1,J155+1.96*O155/100))</f>
        <v>0.403457158134753</v>
      </c>
      <c r="R155" s="32" t="str">
        <f aca="false">IF(L155="","",IF(ABS(L155)&lt;=O155,"Yes","No"))</f>
        <v>Yes</v>
      </c>
      <c r="S155" s="32" t="str">
        <f aca="false">IF(L155="","",IF(ABS(L155)&lt;=1.96*O155,"Yes","No"))</f>
        <v>Yes</v>
      </c>
      <c r="T155" s="54" t="n">
        <f aca="false">IF(D155="","",ROUND(SQRT(((D155+G155)*O155/100)^2+(J155*(D155+G155)*0.08345)^2),0))</f>
        <v>68</v>
      </c>
      <c r="U155" s="32"/>
    </row>
    <row r="156" customFormat="false" ht="15" hidden="false" customHeight="false" outlineLevel="0" collapsed="false">
      <c r="A156" s="32" t="s">
        <v>198</v>
      </c>
      <c r="B156" s="32" t="s">
        <v>312</v>
      </c>
      <c r="C156" s="32" t="s">
        <v>312</v>
      </c>
      <c r="D156" s="54" t="n">
        <v>991</v>
      </c>
      <c r="E156" s="54" t="n">
        <v>1000</v>
      </c>
      <c r="F156" s="65" t="n">
        <f aca="false">IF(E156="","",D156-E156)</f>
        <v>-9</v>
      </c>
      <c r="G156" s="54" t="n">
        <v>826</v>
      </c>
      <c r="H156" s="54" t="n">
        <v>864</v>
      </c>
      <c r="I156" s="65" t="n">
        <f aca="false">IF(H156="","",G156-H156)</f>
        <v>-38</v>
      </c>
      <c r="J156" s="55" t="n">
        <f aca="false">IF(OR(D156="",D156+G156=0),"",D156/(D156+G156))</f>
        <v>0.545404512933407</v>
      </c>
      <c r="K156" s="55" t="n">
        <f aca="false">IF(E156="","",E156/(E156+H156))</f>
        <v>0.536480686695279</v>
      </c>
      <c r="L156" s="66" t="n">
        <f aca="false">IF(OR(K156="",J156=""),"",(J156-K156)*100)</f>
        <v>0.892382623812782</v>
      </c>
      <c r="M156" s="36" t="n">
        <v>3.11781220291742</v>
      </c>
      <c r="N156" s="36" t="n">
        <v>0.962526645474447</v>
      </c>
      <c r="O156" s="36" t="n">
        <f aca="false">SQRT(M156^2+N156^2)</f>
        <v>3.26300635548095</v>
      </c>
      <c r="P156" s="55" t="n">
        <f aca="false">IF(J156="","",MAX(0,J156-1.96*O156/100))</f>
        <v>0.48144958836598</v>
      </c>
      <c r="Q156" s="55" t="n">
        <f aca="false">IF(J156="","",MIN(1,J156+1.96*O156/100))</f>
        <v>0.609359437500833</v>
      </c>
      <c r="R156" s="32" t="str">
        <f aca="false">IF(L156="","",IF(ABS(L156)&lt;=O156,"Yes","No"))</f>
        <v>Yes</v>
      </c>
      <c r="S156" s="32" t="str">
        <f aca="false">IF(L156="","",IF(ABS(L156)&lt;=1.96*O156,"Yes","No"))</f>
        <v>Yes</v>
      </c>
      <c r="T156" s="54" t="n">
        <f aca="false">IF(D156="","",ROUND(SQRT(((D156+G156)*O156/100)^2+(J156*(D156+G156)*0.08345)^2),0))</f>
        <v>102</v>
      </c>
      <c r="U156" s="32"/>
    </row>
    <row r="157" customFormat="false" ht="15" hidden="false" customHeight="false" outlineLevel="0" collapsed="false">
      <c r="A157" s="32" t="s">
        <v>198</v>
      </c>
      <c r="B157" s="32" t="s">
        <v>313</v>
      </c>
      <c r="C157" s="32" t="s">
        <v>314</v>
      </c>
      <c r="D157" s="54" t="n">
        <v>980</v>
      </c>
      <c r="E157" s="54" t="n">
        <v>937</v>
      </c>
      <c r="F157" s="65" t="n">
        <f aca="false">IF(E157="","",D157-E157)</f>
        <v>43</v>
      </c>
      <c r="G157" s="54" t="n">
        <v>1309</v>
      </c>
      <c r="H157" s="54" t="n">
        <v>1369</v>
      </c>
      <c r="I157" s="65" t="n">
        <f aca="false">IF(H157="","",G157-H157)</f>
        <v>-60</v>
      </c>
      <c r="J157" s="55" t="n">
        <f aca="false">IF(OR(D157="",D157+G157=0),"",D157/(D157+G157))</f>
        <v>0.428134556574924</v>
      </c>
      <c r="K157" s="55" t="n">
        <f aca="false">IF(E157="","",E157/(E157+H157))</f>
        <v>0.40633130962706</v>
      </c>
      <c r="L157" s="66" t="n">
        <f aca="false">IF(OR(K157="",J157=""),"",(J157-K157)*100)</f>
        <v>2.18032469478637</v>
      </c>
      <c r="M157" s="36" t="n">
        <v>3.11781220291742</v>
      </c>
      <c r="N157" s="36" t="n">
        <v>0.962526645474447</v>
      </c>
      <c r="O157" s="36" t="n">
        <f aca="false">SQRT(M157^2+N157^2)</f>
        <v>3.26300635548095</v>
      </c>
      <c r="P157" s="55" t="n">
        <f aca="false">IF(J157="","",MAX(0,J157-1.96*O157/100))</f>
        <v>0.364179632007497</v>
      </c>
      <c r="Q157" s="55" t="n">
        <f aca="false">IF(J157="","",MIN(1,J157+1.96*O157/100))</f>
        <v>0.49208948114235</v>
      </c>
      <c r="R157" s="32" t="str">
        <f aca="false">IF(L157="","",IF(ABS(L157)&lt;=O157,"Yes","No"))</f>
        <v>Yes</v>
      </c>
      <c r="S157" s="32" t="str">
        <f aca="false">IF(L157="","",IF(ABS(L157)&lt;=1.96*O157,"Yes","No"))</f>
        <v>Yes</v>
      </c>
      <c r="T157" s="54" t="n">
        <f aca="false">IF(D157="","",ROUND(SQRT(((D157+G157)*O157/100)^2+(J157*(D157+G157)*0.08345)^2),0))</f>
        <v>111</v>
      </c>
      <c r="U157" s="32"/>
    </row>
    <row r="158" customFormat="false" ht="15" hidden="false" customHeight="false" outlineLevel="0" collapsed="false">
      <c r="A158" s="32" t="s">
        <v>198</v>
      </c>
      <c r="B158" s="32" t="s">
        <v>313</v>
      </c>
      <c r="C158" s="32" t="s">
        <v>315</v>
      </c>
      <c r="D158" s="54" t="n">
        <v>883</v>
      </c>
      <c r="E158" s="54" t="n">
        <v>850</v>
      </c>
      <c r="F158" s="65" t="n">
        <f aca="false">IF(E158="","",D158-E158)</f>
        <v>33</v>
      </c>
      <c r="G158" s="54" t="n">
        <v>1236</v>
      </c>
      <c r="H158" s="54" t="n">
        <v>1298</v>
      </c>
      <c r="I158" s="65" t="n">
        <f aca="false">IF(H158="","",G158-H158)</f>
        <v>-62</v>
      </c>
      <c r="J158" s="55" t="n">
        <f aca="false">IF(OR(D158="",D158+G158=0),"",D158/(D158+G158))</f>
        <v>0.41670599339311</v>
      </c>
      <c r="K158" s="55" t="n">
        <f aca="false">IF(E158="","",E158/(E158+H158))</f>
        <v>0.395716945996276</v>
      </c>
      <c r="L158" s="66" t="n">
        <f aca="false">IF(OR(K158="",J158=""),"",(J158-K158)*100)</f>
        <v>2.09890473968343</v>
      </c>
      <c r="M158" s="36" t="n">
        <v>3.11781220291742</v>
      </c>
      <c r="N158" s="36" t="n">
        <v>0.962526645474447</v>
      </c>
      <c r="O158" s="36" t="n">
        <f aca="false">SQRT(M158^2+N158^2)</f>
        <v>3.26300635548095</v>
      </c>
      <c r="P158" s="55" t="n">
        <f aca="false">IF(J158="","",MAX(0,J158-1.96*O158/100))</f>
        <v>0.352751068825683</v>
      </c>
      <c r="Q158" s="55" t="n">
        <f aca="false">IF(J158="","",MIN(1,J158+1.96*O158/100))</f>
        <v>0.480660917960536</v>
      </c>
      <c r="R158" s="32" t="str">
        <f aca="false">IF(L158="","",IF(ABS(L158)&lt;=O158,"Yes","No"))</f>
        <v>Yes</v>
      </c>
      <c r="S158" s="32" t="str">
        <f aca="false">IF(L158="","",IF(ABS(L158)&lt;=1.96*O158,"Yes","No"))</f>
        <v>Yes</v>
      </c>
      <c r="T158" s="54" t="n">
        <f aca="false">IF(D158="","",ROUND(SQRT(((D158+G158)*O158/100)^2+(J158*(D158+G158)*0.08345)^2),0))</f>
        <v>101</v>
      </c>
      <c r="U158" s="32"/>
    </row>
    <row r="159" customFormat="false" ht="15" hidden="false" customHeight="false" outlineLevel="0" collapsed="false">
      <c r="A159" s="32" t="s">
        <v>198</v>
      </c>
      <c r="B159" s="32" t="s">
        <v>313</v>
      </c>
      <c r="C159" s="32" t="s">
        <v>316</v>
      </c>
      <c r="D159" s="54" t="n">
        <v>465</v>
      </c>
      <c r="E159" s="54" t="n">
        <v>458</v>
      </c>
      <c r="F159" s="65" t="n">
        <f aca="false">IF(E159="","",D159-E159)</f>
        <v>7</v>
      </c>
      <c r="G159" s="54" t="n">
        <v>705</v>
      </c>
      <c r="H159" s="54" t="n">
        <v>701</v>
      </c>
      <c r="I159" s="65" t="n">
        <f aca="false">IF(H159="","",G159-H159)</f>
        <v>4</v>
      </c>
      <c r="J159" s="55" t="n">
        <f aca="false">IF(OR(D159="",D159+G159=0),"",D159/(D159+G159))</f>
        <v>0.397435897435897</v>
      </c>
      <c r="K159" s="55" t="n">
        <f aca="false">IF(E159="","",E159/(E159+H159))</f>
        <v>0.395168248490078</v>
      </c>
      <c r="L159" s="66" t="n">
        <f aca="false">IF(OR(K159="",J159=""),"",(J159-K159)*100)</f>
        <v>0.226764894581977</v>
      </c>
      <c r="M159" s="36" t="n">
        <v>3.11781220291742</v>
      </c>
      <c r="N159" s="36" t="n">
        <v>0.962526645474447</v>
      </c>
      <c r="O159" s="36" t="n">
        <f aca="false">SQRT(M159^2+N159^2)</f>
        <v>3.26300635548095</v>
      </c>
      <c r="P159" s="55" t="n">
        <f aca="false">IF(J159="","",MAX(0,J159-1.96*O159/100))</f>
        <v>0.333480972868471</v>
      </c>
      <c r="Q159" s="55" t="n">
        <f aca="false">IF(J159="","",MIN(1,J159+1.96*O159/100))</f>
        <v>0.461390822003324</v>
      </c>
      <c r="R159" s="32" t="str">
        <f aca="false">IF(L159="","",IF(ABS(L159)&lt;=O159,"Yes","No"))</f>
        <v>Yes</v>
      </c>
      <c r="S159" s="32" t="str">
        <f aca="false">IF(L159="","",IF(ABS(L159)&lt;=1.96*O159,"Yes","No"))</f>
        <v>Yes</v>
      </c>
      <c r="T159" s="54" t="n">
        <f aca="false">IF(D159="","",ROUND(SQRT(((D159+G159)*O159/100)^2+(J159*(D159+G159)*0.08345)^2),0))</f>
        <v>54</v>
      </c>
      <c r="U159" s="32"/>
    </row>
    <row r="160" customFormat="false" ht="15" hidden="false" customHeight="false" outlineLevel="0" collapsed="false">
      <c r="A160" s="32" t="s">
        <v>198</v>
      </c>
      <c r="B160" s="32" t="s">
        <v>313</v>
      </c>
      <c r="C160" s="32" t="s">
        <v>317</v>
      </c>
      <c r="D160" s="54" t="n">
        <v>627</v>
      </c>
      <c r="E160" s="54" t="n">
        <v>614</v>
      </c>
      <c r="F160" s="65" t="n">
        <f aca="false">IF(E160="","",D160-E160)</f>
        <v>13</v>
      </c>
      <c r="G160" s="54" t="n">
        <v>921</v>
      </c>
      <c r="H160" s="54" t="n">
        <v>949</v>
      </c>
      <c r="I160" s="65" t="n">
        <f aca="false">IF(H160="","",G160-H160)</f>
        <v>-28</v>
      </c>
      <c r="J160" s="55" t="n">
        <f aca="false">IF(OR(D160="",D160+G160=0),"",D160/(D160+G160))</f>
        <v>0.405038759689923</v>
      </c>
      <c r="K160" s="55" t="n">
        <f aca="false">IF(E160="","",E160/(E160+H160))</f>
        <v>0.392834293026232</v>
      </c>
      <c r="L160" s="66" t="n">
        <f aca="false">IF(OR(K160="",J160=""),"",(J160-K160)*100)</f>
        <v>1.22044666636909</v>
      </c>
      <c r="M160" s="36" t="n">
        <v>3.11781220291742</v>
      </c>
      <c r="N160" s="36" t="n">
        <v>0.962526645474447</v>
      </c>
      <c r="O160" s="36" t="n">
        <f aca="false">SQRT(M160^2+N160^2)</f>
        <v>3.26300635548095</v>
      </c>
      <c r="P160" s="55" t="n">
        <f aca="false">IF(J160="","",MAX(0,J160-1.96*O160/100))</f>
        <v>0.341083835122496</v>
      </c>
      <c r="Q160" s="55" t="n">
        <f aca="false">IF(J160="","",MIN(1,J160+1.96*O160/100))</f>
        <v>0.468993684257349</v>
      </c>
      <c r="R160" s="32" t="str">
        <f aca="false">IF(L160="","",IF(ABS(L160)&lt;=O160,"Yes","No"))</f>
        <v>Yes</v>
      </c>
      <c r="S160" s="32" t="str">
        <f aca="false">IF(L160="","",IF(ABS(L160)&lt;=1.96*O160,"Yes","No"))</f>
        <v>Yes</v>
      </c>
      <c r="T160" s="54" t="n">
        <f aca="false">IF(D160="","",ROUND(SQRT(((D160+G160)*O160/100)^2+(J160*(D160+G160)*0.08345)^2),0))</f>
        <v>73</v>
      </c>
      <c r="U160" s="32"/>
    </row>
    <row r="161" customFormat="false" ht="15" hidden="false" customHeight="false" outlineLevel="0" collapsed="false">
      <c r="A161" s="32" t="s">
        <v>198</v>
      </c>
      <c r="B161" s="32" t="s">
        <v>313</v>
      </c>
      <c r="C161" s="32" t="s">
        <v>318</v>
      </c>
      <c r="D161" s="54" t="n">
        <v>535</v>
      </c>
      <c r="E161" s="54" t="n">
        <v>555</v>
      </c>
      <c r="F161" s="65" t="n">
        <f aca="false">IF(E161="","",D161-E161)</f>
        <v>-20</v>
      </c>
      <c r="G161" s="54" t="n">
        <v>881</v>
      </c>
      <c r="H161" s="54" t="n">
        <v>887</v>
      </c>
      <c r="I161" s="65" t="n">
        <f aca="false">IF(H161="","",G161-H161)</f>
        <v>-6</v>
      </c>
      <c r="J161" s="55" t="n">
        <f aca="false">IF(OR(D161="",D161+G161=0),"",D161/(D161+G161))</f>
        <v>0.377824858757062</v>
      </c>
      <c r="K161" s="55" t="n">
        <f aca="false">IF(E161="","",E161/(E161+H161))</f>
        <v>0.384882108183079</v>
      </c>
      <c r="L161" s="66" t="n">
        <f aca="false">IF(OR(K161="",J161=""),"",(J161-K161)*100)</f>
        <v>-0.705724942601693</v>
      </c>
      <c r="M161" s="36" t="n">
        <v>3.11781220291742</v>
      </c>
      <c r="N161" s="36" t="n">
        <v>0.962526645474447</v>
      </c>
      <c r="O161" s="36" t="n">
        <f aca="false">SQRT(M161^2+N161^2)</f>
        <v>3.26300635548095</v>
      </c>
      <c r="P161" s="55" t="n">
        <f aca="false">IF(J161="","",MAX(0,J161-1.96*O161/100))</f>
        <v>0.313869934189636</v>
      </c>
      <c r="Q161" s="55" t="n">
        <f aca="false">IF(J161="","",MIN(1,J161+1.96*O161/100))</f>
        <v>0.441779783324489</v>
      </c>
      <c r="R161" s="32" t="str">
        <f aca="false">IF(L161="","",IF(ABS(L161)&lt;=O161,"Yes","No"))</f>
        <v>Yes</v>
      </c>
      <c r="S161" s="32" t="str">
        <f aca="false">IF(L161="","",IF(ABS(L161)&lt;=1.96*O161,"Yes","No"))</f>
        <v>Yes</v>
      </c>
      <c r="T161" s="54" t="n">
        <f aca="false">IF(D161="","",ROUND(SQRT(((D161+G161)*O161/100)^2+(J161*(D161+G161)*0.08345)^2),0))</f>
        <v>64</v>
      </c>
      <c r="U161" s="32"/>
    </row>
    <row r="162" customFormat="false" ht="15" hidden="false" customHeight="false" outlineLevel="0" collapsed="false">
      <c r="A162" s="32" t="s">
        <v>198</v>
      </c>
      <c r="B162" s="32" t="s">
        <v>313</v>
      </c>
      <c r="C162" s="32" t="s">
        <v>319</v>
      </c>
      <c r="D162" s="54" t="n">
        <v>507</v>
      </c>
      <c r="E162" s="54" t="n">
        <v>492</v>
      </c>
      <c r="F162" s="65" t="n">
        <f aca="false">IF(E162="","",D162-E162)</f>
        <v>15</v>
      </c>
      <c r="G162" s="54" t="n">
        <v>616</v>
      </c>
      <c r="H162" s="54" t="n">
        <v>662</v>
      </c>
      <c r="I162" s="65" t="n">
        <f aca="false">IF(H162="","",G162-H162)</f>
        <v>-46</v>
      </c>
      <c r="J162" s="55" t="n">
        <f aca="false">IF(OR(D162="",D162+G162=0),"",D162/(D162+G162))</f>
        <v>0.45146927871772</v>
      </c>
      <c r="K162" s="55" t="n">
        <f aca="false">IF(E162="","",E162/(E162+H162))</f>
        <v>0.426343154246101</v>
      </c>
      <c r="L162" s="66" t="n">
        <f aca="false">IF(OR(K162="",J162=""),"",(J162-K162)*100)</f>
        <v>2.51261244716199</v>
      </c>
      <c r="M162" s="36" t="n">
        <v>3.92691870483697</v>
      </c>
      <c r="N162" s="36" t="n">
        <v>0.962526645474447</v>
      </c>
      <c r="O162" s="36" t="n">
        <f aca="false">SQRT(M162^2+N162^2)</f>
        <v>4.04316065197103</v>
      </c>
      <c r="P162" s="55" t="n">
        <f aca="false">IF(J162="","",MAX(0,J162-1.96*O162/100))</f>
        <v>0.372223329939088</v>
      </c>
      <c r="Q162" s="55" t="n">
        <f aca="false">IF(J162="","",MIN(1,J162+1.96*O162/100))</f>
        <v>0.530715227496353</v>
      </c>
      <c r="R162" s="32" t="str">
        <f aca="false">IF(L162="","",IF(ABS(L162)&lt;=O162,"Yes","No"))</f>
        <v>Yes</v>
      </c>
      <c r="S162" s="32" t="str">
        <f aca="false">IF(L162="","",IF(ABS(L162)&lt;=1.96*O162,"Yes","No"))</f>
        <v>Yes</v>
      </c>
      <c r="T162" s="54" t="n">
        <f aca="false">IF(D162="","",ROUND(SQRT(((D162+G162)*O162/100)^2+(J162*(D162+G162)*0.09175)^2),0))</f>
        <v>65</v>
      </c>
      <c r="U162" s="32"/>
    </row>
    <row r="163" customFormat="false" ht="15" hidden="false" customHeight="false" outlineLevel="0" collapsed="false">
      <c r="A163" s="32" t="s">
        <v>198</v>
      </c>
      <c r="B163" s="32" t="s">
        <v>320</v>
      </c>
      <c r="C163" s="32" t="s">
        <v>321</v>
      </c>
      <c r="D163" s="54" t="n">
        <v>729</v>
      </c>
      <c r="E163" s="54" t="n">
        <v>701</v>
      </c>
      <c r="F163" s="65" t="n">
        <f aca="false">IF(E163="","",D163-E163)</f>
        <v>28</v>
      </c>
      <c r="G163" s="54" t="n">
        <v>636</v>
      </c>
      <c r="H163" s="54" t="n">
        <v>692</v>
      </c>
      <c r="I163" s="65" t="n">
        <f aca="false">IF(H163="","",G163-H163)</f>
        <v>-56</v>
      </c>
      <c r="J163" s="55" t="n">
        <f aca="false">IF(OR(D163="",D163+G163=0),"",D163/(D163+G163))</f>
        <v>0.534065934065934</v>
      </c>
      <c r="K163" s="55" t="n">
        <f aca="false">IF(E163="","",E163/(E163+H163))</f>
        <v>0.503230437903805</v>
      </c>
      <c r="L163" s="66" t="n">
        <f aca="false">IF(OR(K163="",J163=""),"",(J163-K163)*100)</f>
        <v>3.08354961621293</v>
      </c>
      <c r="M163" s="36" t="n">
        <v>3.11781220291742</v>
      </c>
      <c r="N163" s="36" t="n">
        <v>0.962526645474447</v>
      </c>
      <c r="O163" s="36" t="n">
        <f aca="false">SQRT(M163^2+N163^2)</f>
        <v>3.26300635548095</v>
      </c>
      <c r="P163" s="55" t="n">
        <f aca="false">IF(J163="","",MAX(0,J163-1.96*O163/100))</f>
        <v>0.470111009498508</v>
      </c>
      <c r="Q163" s="55" t="n">
        <f aca="false">IF(J163="","",MIN(1,J163+1.96*O163/100))</f>
        <v>0.598020858633361</v>
      </c>
      <c r="R163" s="32" t="str">
        <f aca="false">IF(L163="","",IF(ABS(L163)&lt;=O163,"Yes","No"))</f>
        <v>Yes</v>
      </c>
      <c r="S163" s="32" t="str">
        <f aca="false">IF(L163="","",IF(ABS(L163)&lt;=1.96*O163,"Yes","No"))</f>
        <v>Yes</v>
      </c>
      <c r="T163" s="54" t="n">
        <f aca="false">IF(D163="","",ROUND(SQRT(((D163+G163)*O163/100)^2+(J163*(D163+G163)*0.08345)^2),0))</f>
        <v>75</v>
      </c>
      <c r="U163" s="32"/>
    </row>
    <row r="164" customFormat="false" ht="15" hidden="false" customHeight="false" outlineLevel="0" collapsed="false">
      <c r="A164" s="32" t="s">
        <v>198</v>
      </c>
      <c r="B164" s="32" t="s">
        <v>320</v>
      </c>
      <c r="C164" s="32" t="s">
        <v>322</v>
      </c>
      <c r="D164" s="54" t="n">
        <v>851</v>
      </c>
      <c r="E164" s="54" t="n">
        <v>798</v>
      </c>
      <c r="F164" s="65" t="n">
        <f aca="false">IF(E164="","",D164-E164)</f>
        <v>53</v>
      </c>
      <c r="G164" s="54" t="n">
        <v>736</v>
      </c>
      <c r="H164" s="54" t="n">
        <v>790</v>
      </c>
      <c r="I164" s="65" t="n">
        <f aca="false">IF(H164="","",G164-H164)</f>
        <v>-54</v>
      </c>
      <c r="J164" s="55" t="n">
        <f aca="false">IF(OR(D164="",D164+G164=0),"",D164/(D164+G164))</f>
        <v>0.536231884057971</v>
      </c>
      <c r="K164" s="55" t="n">
        <f aca="false">IF(E164="","",E164/(E164+H164))</f>
        <v>0.502518891687657</v>
      </c>
      <c r="L164" s="66" t="n">
        <f aca="false">IF(OR(K164="",J164=""),"",(J164-K164)*100)</f>
        <v>3.37129923703137</v>
      </c>
      <c r="M164" s="36" t="n">
        <v>3.11781220291742</v>
      </c>
      <c r="N164" s="36" t="n">
        <v>0.962526645474447</v>
      </c>
      <c r="O164" s="36" t="n">
        <f aca="false">SQRT(M164^2+N164^2)</f>
        <v>3.26300635548095</v>
      </c>
      <c r="P164" s="55" t="n">
        <f aca="false">IF(J164="","",MAX(0,J164-1.96*O164/100))</f>
        <v>0.472276959490545</v>
      </c>
      <c r="Q164" s="55" t="n">
        <f aca="false">IF(J164="","",MIN(1,J164+1.96*O164/100))</f>
        <v>0.600186808625398</v>
      </c>
      <c r="R164" s="32" t="str">
        <f aca="false">IF(L164="","",IF(ABS(L164)&lt;=O164,"Yes","No"))</f>
        <v>No</v>
      </c>
      <c r="S164" s="32" t="str">
        <f aca="false">IF(L164="","",IF(ABS(L164)&lt;=1.96*O164,"Yes","No"))</f>
        <v>Yes</v>
      </c>
      <c r="T164" s="54" t="n">
        <f aca="false">IF(D164="","",ROUND(SQRT(((D164+G164)*O164/100)^2+(J164*(D164+G164)*0.08345)^2),0))</f>
        <v>88</v>
      </c>
      <c r="U164" s="32"/>
    </row>
    <row r="165" customFormat="false" ht="15" hidden="false" customHeight="false" outlineLevel="0" collapsed="false">
      <c r="A165" s="32" t="s">
        <v>198</v>
      </c>
      <c r="B165" s="32" t="s">
        <v>320</v>
      </c>
      <c r="C165" s="32" t="s">
        <v>323</v>
      </c>
      <c r="D165" s="54" t="n">
        <v>380</v>
      </c>
      <c r="E165" s="54" t="n">
        <v>362</v>
      </c>
      <c r="F165" s="65" t="n">
        <f aca="false">IF(E165="","",D165-E165)</f>
        <v>18</v>
      </c>
      <c r="G165" s="54" t="n">
        <v>363</v>
      </c>
      <c r="H165" s="54" t="n">
        <v>375</v>
      </c>
      <c r="I165" s="65" t="n">
        <f aca="false">IF(H165="","",G165-H165)</f>
        <v>-12</v>
      </c>
      <c r="J165" s="55" t="n">
        <f aca="false">IF(OR(D165="",D165+G165=0),"",D165/(D165+G165))</f>
        <v>0.511440107671602</v>
      </c>
      <c r="K165" s="55" t="n">
        <f aca="false">IF(E165="","",E165/(E165+H165))</f>
        <v>0.491180461329715</v>
      </c>
      <c r="L165" s="66" t="n">
        <f aca="false">IF(OR(K165="",J165=""),"",(J165-K165)*100)</f>
        <v>2.02596463418866</v>
      </c>
      <c r="M165" s="36" t="n">
        <v>3.92691870483697</v>
      </c>
      <c r="N165" s="36" t="n">
        <v>0.962526645474447</v>
      </c>
      <c r="O165" s="36" t="n">
        <f aca="false">SQRT(M165^2+N165^2)</f>
        <v>4.04316065197103</v>
      </c>
      <c r="P165" s="55" t="n">
        <f aca="false">IF(J165="","",MAX(0,J165-1.96*O165/100))</f>
        <v>0.43219415889297</v>
      </c>
      <c r="Q165" s="55" t="n">
        <f aca="false">IF(J165="","",MIN(1,J165+1.96*O165/100))</f>
        <v>0.590686056450234</v>
      </c>
      <c r="R165" s="32" t="str">
        <f aca="false">IF(L165="","",IF(ABS(L165)&lt;=O165,"Yes","No"))</f>
        <v>Yes</v>
      </c>
      <c r="S165" s="32" t="str">
        <f aca="false">IF(L165="","",IF(ABS(L165)&lt;=1.96*O165,"Yes","No"))</f>
        <v>Yes</v>
      </c>
      <c r="T165" s="54" t="n">
        <f aca="false">IF(D165="","",ROUND(SQRT(((D165+G165)*O165/100)^2+(J165*(D165+G165)*0.09175)^2),0))</f>
        <v>46</v>
      </c>
      <c r="U165" s="32"/>
    </row>
    <row r="166" customFormat="false" ht="15" hidden="false" customHeight="false" outlineLevel="0" collapsed="false">
      <c r="A166" s="32" t="s">
        <v>198</v>
      </c>
      <c r="B166" s="32" t="s">
        <v>320</v>
      </c>
      <c r="C166" s="32" t="s">
        <v>324</v>
      </c>
      <c r="D166" s="54" t="n">
        <v>415</v>
      </c>
      <c r="E166" s="54" t="n">
        <v>406</v>
      </c>
      <c r="F166" s="65" t="n">
        <f aca="false">IF(E166="","",D166-E166)</f>
        <v>9</v>
      </c>
      <c r="G166" s="54" t="n">
        <v>380</v>
      </c>
      <c r="H166" s="54" t="n">
        <v>388</v>
      </c>
      <c r="I166" s="65" t="n">
        <f aca="false">IF(H166="","",G166-H166)</f>
        <v>-8</v>
      </c>
      <c r="J166" s="55" t="n">
        <f aca="false">IF(OR(D166="",D166+G166=0),"",D166/(D166+G166))</f>
        <v>0.522012578616352</v>
      </c>
      <c r="K166" s="55" t="n">
        <f aca="false">IF(E166="","",E166/(E166+H166))</f>
        <v>0.511335012594459</v>
      </c>
      <c r="L166" s="66" t="n">
        <f aca="false">IF(OR(K166="",J166=""),"",(J166-K166)*100)</f>
        <v>1.06775660218937</v>
      </c>
      <c r="M166" s="36" t="n">
        <v>3.92691870483697</v>
      </c>
      <c r="N166" s="36" t="n">
        <v>0.962526645474447</v>
      </c>
      <c r="O166" s="36" t="n">
        <f aca="false">SQRT(M166^2+N166^2)</f>
        <v>4.04316065197103</v>
      </c>
      <c r="P166" s="55" t="n">
        <f aca="false">IF(J166="","",MAX(0,J166-1.96*O166/100))</f>
        <v>0.44276662983772</v>
      </c>
      <c r="Q166" s="55" t="n">
        <f aca="false">IF(J166="","",MIN(1,J166+1.96*O166/100))</f>
        <v>0.601258527394984</v>
      </c>
      <c r="R166" s="32" t="str">
        <f aca="false">IF(L166="","",IF(ABS(L166)&lt;=O166,"Yes","No"))</f>
        <v>Yes</v>
      </c>
      <c r="S166" s="32" t="str">
        <f aca="false">IF(L166="","",IF(ABS(L166)&lt;=1.96*O166,"Yes","No"))</f>
        <v>Yes</v>
      </c>
      <c r="T166" s="54" t="n">
        <f aca="false">IF(D166="","",ROUND(SQRT(((D166+G166)*O166/100)^2+(J166*(D166+G166)*0.09175)^2),0))</f>
        <v>50</v>
      </c>
      <c r="U166" s="32"/>
    </row>
    <row r="167" customFormat="false" ht="15" hidden="false" customHeight="false" outlineLevel="0" collapsed="false">
      <c r="A167" s="32" t="s">
        <v>198</v>
      </c>
      <c r="B167" s="32" t="s">
        <v>320</v>
      </c>
      <c r="C167" s="32" t="s">
        <v>325</v>
      </c>
      <c r="D167" s="54" t="n">
        <v>512</v>
      </c>
      <c r="E167" s="54" t="n">
        <v>524</v>
      </c>
      <c r="F167" s="65" t="n">
        <f aca="false">IF(E167="","",D167-E167)</f>
        <v>-12</v>
      </c>
      <c r="G167" s="54" t="n">
        <v>574</v>
      </c>
      <c r="H167" s="54" t="n">
        <v>571</v>
      </c>
      <c r="I167" s="65" t="n">
        <f aca="false">IF(H167="","",G167-H167)</f>
        <v>3</v>
      </c>
      <c r="J167" s="55" t="n">
        <f aca="false">IF(OR(D167="",D167+G167=0),"",D167/(D167+G167))</f>
        <v>0.471454880294659</v>
      </c>
      <c r="K167" s="55" t="n">
        <f aca="false">IF(E167="","",E167/(E167+H167))</f>
        <v>0.478538812785388</v>
      </c>
      <c r="L167" s="66" t="n">
        <f aca="false">IF(OR(K167="",J167=""),"",(J167-K167)*100)</f>
        <v>-0.708393249072881</v>
      </c>
      <c r="M167" s="36" t="n">
        <v>3.92691870483697</v>
      </c>
      <c r="N167" s="36" t="n">
        <v>0.962526645474447</v>
      </c>
      <c r="O167" s="36" t="n">
        <f aca="false">SQRT(M167^2+N167^2)</f>
        <v>4.04316065197103</v>
      </c>
      <c r="P167" s="55" t="n">
        <f aca="false">IF(J167="","",MAX(0,J167-1.96*O167/100))</f>
        <v>0.392208931516027</v>
      </c>
      <c r="Q167" s="55" t="n">
        <f aca="false">IF(J167="","",MIN(1,J167+1.96*O167/100))</f>
        <v>0.550700829073291</v>
      </c>
      <c r="R167" s="32" t="str">
        <f aca="false">IF(L167="","",IF(ABS(L167)&lt;=O167,"Yes","No"))</f>
        <v>Yes</v>
      </c>
      <c r="S167" s="32" t="str">
        <f aca="false">IF(L167="","",IF(ABS(L167)&lt;=1.96*O167,"Yes","No"))</f>
        <v>Yes</v>
      </c>
      <c r="T167" s="54" t="n">
        <f aca="false">IF(D167="","",ROUND(SQRT(((D167+G167)*O167/100)^2+(J167*(D167+G167)*0.09175)^2),0))</f>
        <v>64</v>
      </c>
      <c r="U167" s="32"/>
    </row>
    <row r="168" customFormat="false" ht="15" hidden="false" customHeight="false" outlineLevel="0" collapsed="false">
      <c r="A168" s="32" t="s">
        <v>198</v>
      </c>
      <c r="B168" s="32" t="s">
        <v>320</v>
      </c>
      <c r="C168" s="32" t="s">
        <v>326</v>
      </c>
      <c r="D168" s="54" t="n">
        <v>311</v>
      </c>
      <c r="E168" s="54" t="n">
        <v>316</v>
      </c>
      <c r="F168" s="65" t="n">
        <f aca="false">IF(E168="","",D168-E168)</f>
        <v>-5</v>
      </c>
      <c r="G168" s="54" t="n">
        <v>318</v>
      </c>
      <c r="H168" s="54" t="n">
        <v>348</v>
      </c>
      <c r="I168" s="65" t="n">
        <f aca="false">IF(H168="","",G168-H168)</f>
        <v>-30</v>
      </c>
      <c r="J168" s="55" t="n">
        <f aca="false">IF(OR(D168="",D168+G168=0),"",D168/(D168+G168))</f>
        <v>0.494435612082671</v>
      </c>
      <c r="K168" s="55" t="n">
        <f aca="false">IF(E168="","",E168/(E168+H168))</f>
        <v>0.475903614457831</v>
      </c>
      <c r="L168" s="66" t="n">
        <f aca="false">IF(OR(K168="",J168=""),"",(J168-K168)*100)</f>
        <v>1.85319976248396</v>
      </c>
      <c r="M168" s="36" t="n">
        <v>6.15823633395305</v>
      </c>
      <c r="N168" s="36" t="n">
        <v>0.962526645474447</v>
      </c>
      <c r="O168" s="36" t="n">
        <f aca="false">SQRT(M168^2+N168^2)</f>
        <v>6.23300347248963</v>
      </c>
      <c r="P168" s="55" t="n">
        <f aca="false">IF(J168="","",MAX(0,J168-1.96*O168/100))</f>
        <v>0.372268744021874</v>
      </c>
      <c r="Q168" s="55" t="n">
        <f aca="false">IF(J168="","",MIN(1,J168+1.96*O168/100))</f>
        <v>0.616602480143468</v>
      </c>
      <c r="R168" s="32" t="str">
        <f aca="false">IF(L168="","",IF(ABS(L168)&lt;=O168,"Yes","No"))</f>
        <v>Yes</v>
      </c>
      <c r="S168" s="32" t="str">
        <f aca="false">IF(L168="","",IF(ABS(L168)&lt;=1.96*O168,"Yes","No"))</f>
        <v>Yes</v>
      </c>
      <c r="T168" s="54" t="n">
        <f aca="false">IF(D168="","",ROUND(SQRT(((D168+G168)*O168/100)^2+(J168*(D168+G168)*0.15591)^2),0))</f>
        <v>62</v>
      </c>
      <c r="U168" s="32"/>
    </row>
    <row r="169" customFormat="false" ht="15" hidden="false" customHeight="false" outlineLevel="0" collapsed="false">
      <c r="A169" s="32" t="s">
        <v>198</v>
      </c>
      <c r="B169" s="32" t="s">
        <v>320</v>
      </c>
      <c r="C169" s="32" t="s">
        <v>327</v>
      </c>
      <c r="D169" s="54" t="n">
        <v>377</v>
      </c>
      <c r="E169" s="54" t="n">
        <v>377</v>
      </c>
      <c r="F169" s="65" t="n">
        <f aca="false">IF(E169="","",D169-E169)</f>
        <v>0</v>
      </c>
      <c r="G169" s="54" t="n">
        <v>409</v>
      </c>
      <c r="H169" s="54" t="n">
        <v>399</v>
      </c>
      <c r="I169" s="65" t="n">
        <f aca="false">IF(H169="","",G169-H169)</f>
        <v>10</v>
      </c>
      <c r="J169" s="55" t="n">
        <f aca="false">IF(OR(D169="",D169+G169=0),"",D169/(D169+G169))</f>
        <v>0.479643765903308</v>
      </c>
      <c r="K169" s="55" t="n">
        <f aca="false">IF(E169="","",E169/(E169+H169))</f>
        <v>0.485824742268041</v>
      </c>
      <c r="L169" s="66" t="n">
        <f aca="false">IF(OR(K169="",J169=""),"",(J169-K169)*100)</f>
        <v>-0.618097636473336</v>
      </c>
      <c r="M169" s="36" t="n">
        <v>3.92691870483697</v>
      </c>
      <c r="N169" s="36" t="n">
        <v>0.962526645474447</v>
      </c>
      <c r="O169" s="36" t="n">
        <f aca="false">SQRT(M169^2+N169^2)</f>
        <v>4.04316065197103</v>
      </c>
      <c r="P169" s="55" t="n">
        <f aca="false">IF(J169="","",MAX(0,J169-1.96*O169/100))</f>
        <v>0.400397817124676</v>
      </c>
      <c r="Q169" s="55" t="n">
        <f aca="false">IF(J169="","",MIN(1,J169+1.96*O169/100))</f>
        <v>0.55888971468194</v>
      </c>
      <c r="R169" s="32" t="str">
        <f aca="false">IF(L169="","",IF(ABS(L169)&lt;=O169,"Yes","No"))</f>
        <v>Yes</v>
      </c>
      <c r="S169" s="32" t="str">
        <f aca="false">IF(L169="","",IF(ABS(L169)&lt;=1.96*O169,"Yes","No"))</f>
        <v>Yes</v>
      </c>
      <c r="T169" s="54" t="n">
        <f aca="false">IF(D169="","",ROUND(SQRT(((D169+G169)*O169/100)^2+(J169*(D169+G169)*0.09175)^2),0))</f>
        <v>47</v>
      </c>
      <c r="U169" s="32"/>
    </row>
    <row r="170" customFormat="false" ht="15" hidden="false" customHeight="false" outlineLevel="0" collapsed="false">
      <c r="A170" s="32" t="s">
        <v>198</v>
      </c>
      <c r="B170" s="32" t="s">
        <v>320</v>
      </c>
      <c r="C170" s="32" t="s">
        <v>328</v>
      </c>
      <c r="D170" s="54" t="n">
        <v>564</v>
      </c>
      <c r="E170" s="54" t="n">
        <v>550</v>
      </c>
      <c r="F170" s="65" t="n">
        <f aca="false">IF(E170="","",D170-E170)</f>
        <v>14</v>
      </c>
      <c r="G170" s="54" t="n">
        <v>569</v>
      </c>
      <c r="H170" s="54" t="n">
        <v>585</v>
      </c>
      <c r="I170" s="65" t="n">
        <f aca="false">IF(H170="","",G170-H170)</f>
        <v>-16</v>
      </c>
      <c r="J170" s="55" t="n">
        <f aca="false">IF(OR(D170="",D170+G170=0),"",D170/(D170+G170))</f>
        <v>0.497793468667255</v>
      </c>
      <c r="K170" s="55" t="n">
        <f aca="false">IF(E170="","",E170/(E170+H170))</f>
        <v>0.484581497797357</v>
      </c>
      <c r="L170" s="66" t="n">
        <f aca="false">IF(OR(K170="",J170=""),"",(J170-K170)*100)</f>
        <v>1.32119708698983</v>
      </c>
      <c r="M170" s="36" t="n">
        <v>3.92691870483697</v>
      </c>
      <c r="N170" s="36" t="n">
        <v>0.962526645474447</v>
      </c>
      <c r="O170" s="36" t="n">
        <f aca="false">SQRT(M170^2+N170^2)</f>
        <v>4.04316065197103</v>
      </c>
      <c r="P170" s="55" t="n">
        <f aca="false">IF(J170="","",MAX(0,J170-1.96*O170/100))</f>
        <v>0.418547519888623</v>
      </c>
      <c r="Q170" s="55" t="n">
        <f aca="false">IF(J170="","",MIN(1,J170+1.96*O170/100))</f>
        <v>0.577039417445887</v>
      </c>
      <c r="R170" s="32" t="str">
        <f aca="false">IF(L170="","",IF(ABS(L170)&lt;=O170,"Yes","No"))</f>
        <v>Yes</v>
      </c>
      <c r="S170" s="32" t="str">
        <f aca="false">IF(L170="","",IF(ABS(L170)&lt;=1.96*O170,"Yes","No"))</f>
        <v>Yes</v>
      </c>
      <c r="T170" s="54" t="n">
        <f aca="false">IF(D170="","",ROUND(SQRT(((D170+G170)*O170/100)^2+(J170*(D170+G170)*0.09175)^2),0))</f>
        <v>69</v>
      </c>
      <c r="U170" s="32"/>
    </row>
    <row r="171" customFormat="false" ht="15" hidden="false" customHeight="false" outlineLevel="0" collapsed="false">
      <c r="A171" s="32" t="s">
        <v>198</v>
      </c>
      <c r="B171" s="32" t="s">
        <v>329</v>
      </c>
      <c r="C171" s="32" t="s">
        <v>330</v>
      </c>
      <c r="D171" s="54" t="n">
        <v>254</v>
      </c>
      <c r="E171" s="54" t="n">
        <v>218</v>
      </c>
      <c r="F171" s="65" t="n">
        <f aca="false">IF(E171="","",D171-E171)</f>
        <v>36</v>
      </c>
      <c r="G171" s="54" t="n">
        <v>293</v>
      </c>
      <c r="H171" s="54" t="n">
        <v>335</v>
      </c>
      <c r="I171" s="65" t="n">
        <f aca="false">IF(H171="","",G171-H171)</f>
        <v>-42</v>
      </c>
      <c r="J171" s="55" t="n">
        <f aca="false">IF(OR(D171="",D171+G171=0),"",D171/(D171+G171))</f>
        <v>0.464351005484461</v>
      </c>
      <c r="K171" s="55" t="n">
        <f aca="false">IF(E171="","",E171/(E171+H171))</f>
        <v>0.394213381555154</v>
      </c>
      <c r="L171" s="66" t="n">
        <f aca="false">IF(OR(K171="",J171=""),"",(J171-K171)*100)</f>
        <v>7.0137623929307</v>
      </c>
      <c r="M171" s="36" t="n">
        <v>6.15823633395305</v>
      </c>
      <c r="N171" s="36" t="n">
        <v>0.962526645474447</v>
      </c>
      <c r="O171" s="36" t="n">
        <f aca="false">SQRT(M171^2+N171^2)</f>
        <v>6.23300347248963</v>
      </c>
      <c r="P171" s="55" t="n">
        <f aca="false">IF(J171="","",MAX(0,J171-1.96*O171/100))</f>
        <v>0.342184137423664</v>
      </c>
      <c r="Q171" s="55" t="n">
        <f aca="false">IF(J171="","",MIN(1,J171+1.96*O171/100))</f>
        <v>0.586517873545257</v>
      </c>
      <c r="R171" s="32" t="str">
        <f aca="false">IF(L171="","",IF(ABS(L171)&lt;=O171,"Yes","No"))</f>
        <v>No</v>
      </c>
      <c r="S171" s="32" t="str">
        <f aca="false">IF(L171="","",IF(ABS(L171)&lt;=1.96*O171,"Yes","No"))</f>
        <v>Yes</v>
      </c>
      <c r="T171" s="54" t="n">
        <f aca="false">IF(D171="","",ROUND(SQRT(((D171+G171)*O171/100)^2+(J171*(D171+G171)*0.15591)^2),0))</f>
        <v>52</v>
      </c>
      <c r="U171" s="32"/>
    </row>
    <row r="172" customFormat="false" ht="15" hidden="false" customHeight="false" outlineLevel="0" collapsed="false">
      <c r="A172" s="32" t="s">
        <v>198</v>
      </c>
      <c r="B172" s="32" t="s">
        <v>329</v>
      </c>
      <c r="C172" s="32" t="s">
        <v>331</v>
      </c>
      <c r="D172" s="54" t="n">
        <v>203</v>
      </c>
      <c r="E172" s="54" t="n">
        <v>181</v>
      </c>
      <c r="F172" s="65" t="n">
        <f aca="false">IF(E172="","",D172-E172)</f>
        <v>22</v>
      </c>
      <c r="G172" s="54" t="n">
        <v>254</v>
      </c>
      <c r="H172" s="54" t="n">
        <v>287</v>
      </c>
      <c r="I172" s="65" t="n">
        <f aca="false">IF(H172="","",G172-H172)</f>
        <v>-33</v>
      </c>
      <c r="J172" s="55" t="n">
        <f aca="false">IF(OR(D172="",D172+G172=0),"",D172/(D172+G172))</f>
        <v>0.444201312910285</v>
      </c>
      <c r="K172" s="55" t="n">
        <f aca="false">IF(E172="","",E172/(E172+H172))</f>
        <v>0.386752136752137</v>
      </c>
      <c r="L172" s="66" t="n">
        <f aca="false">IF(OR(K172="",J172=""),"",(J172-K172)*100)</f>
        <v>5.74491761581477</v>
      </c>
      <c r="M172" s="36" t="n">
        <v>6.15823633395305</v>
      </c>
      <c r="N172" s="36" t="n">
        <v>0.962526645474447</v>
      </c>
      <c r="O172" s="36" t="n">
        <f aca="false">SQRT(M172^2+N172^2)</f>
        <v>6.23300347248963</v>
      </c>
      <c r="P172" s="55" t="n">
        <f aca="false">IF(J172="","",MAX(0,J172-1.96*O172/100))</f>
        <v>0.322034444849488</v>
      </c>
      <c r="Q172" s="55" t="n">
        <f aca="false">IF(J172="","",MIN(1,J172+1.96*O172/100))</f>
        <v>0.566368180971081</v>
      </c>
      <c r="R172" s="32" t="str">
        <f aca="false">IF(L172="","",IF(ABS(L172)&lt;=O172,"Yes","No"))</f>
        <v>Yes</v>
      </c>
      <c r="S172" s="32" t="str">
        <f aca="false">IF(L172="","",IF(ABS(L172)&lt;=1.96*O172,"Yes","No"))</f>
        <v>Yes</v>
      </c>
      <c r="T172" s="54" t="n">
        <f aca="false">IF(D172="","",ROUND(SQRT(((D172+G172)*O172/100)^2+(J172*(D172+G172)*0.15591)^2),0))</f>
        <v>43</v>
      </c>
      <c r="U172" s="32"/>
    </row>
    <row r="173" customFormat="false" ht="15" hidden="false" customHeight="false" outlineLevel="0" collapsed="false">
      <c r="A173" s="32" t="s">
        <v>198</v>
      </c>
      <c r="B173" s="32" t="s">
        <v>329</v>
      </c>
      <c r="C173" s="32" t="s">
        <v>332</v>
      </c>
      <c r="D173" s="54" t="n">
        <v>372</v>
      </c>
      <c r="E173" s="54" t="n">
        <v>350</v>
      </c>
      <c r="F173" s="65" t="n">
        <f aca="false">IF(E173="","",D173-E173)</f>
        <v>22</v>
      </c>
      <c r="G173" s="54" t="n">
        <v>481</v>
      </c>
      <c r="H173" s="54" t="n">
        <v>527</v>
      </c>
      <c r="I173" s="65" t="n">
        <f aca="false">IF(H173="","",G173-H173)</f>
        <v>-46</v>
      </c>
      <c r="J173" s="55" t="n">
        <f aca="false">IF(OR(D173="",D173+G173=0),"",D173/(D173+G173))</f>
        <v>0.436107854630715</v>
      </c>
      <c r="K173" s="55" t="n">
        <f aca="false">IF(E173="","",E173/(E173+H173))</f>
        <v>0.39908779931585</v>
      </c>
      <c r="L173" s="66" t="n">
        <f aca="false">IF(OR(K173="",J173=""),"",(J173-K173)*100)</f>
        <v>3.70200553148656</v>
      </c>
      <c r="M173" s="36" t="n">
        <v>3.92691870483697</v>
      </c>
      <c r="N173" s="36" t="n">
        <v>0.962526645474447</v>
      </c>
      <c r="O173" s="36" t="n">
        <f aca="false">SQRT(M173^2+N173^2)</f>
        <v>4.04316065197103</v>
      </c>
      <c r="P173" s="55" t="n">
        <f aca="false">IF(J173="","",MAX(0,J173-1.96*O173/100))</f>
        <v>0.356861905852083</v>
      </c>
      <c r="Q173" s="55" t="n">
        <f aca="false">IF(J173="","",MIN(1,J173+1.96*O173/100))</f>
        <v>0.515353803409347</v>
      </c>
      <c r="R173" s="32" t="str">
        <f aca="false">IF(L173="","",IF(ABS(L173)&lt;=O173,"Yes","No"))</f>
        <v>Yes</v>
      </c>
      <c r="S173" s="32" t="str">
        <f aca="false">IF(L173="","",IF(ABS(L173)&lt;=1.96*O173,"Yes","No"))</f>
        <v>Yes</v>
      </c>
      <c r="T173" s="54" t="n">
        <f aca="false">IF(D173="","",ROUND(SQRT(((D173+G173)*O173/100)^2+(J173*(D173+G173)*0.09175)^2),0))</f>
        <v>49</v>
      </c>
      <c r="U173" s="32"/>
    </row>
    <row r="174" customFormat="false" ht="15" hidden="false" customHeight="false" outlineLevel="0" collapsed="false">
      <c r="A174" s="32" t="s">
        <v>198</v>
      </c>
      <c r="B174" s="32" t="s">
        <v>333</v>
      </c>
      <c r="C174" s="32" t="s">
        <v>334</v>
      </c>
      <c r="D174" s="54" t="n">
        <v>1015</v>
      </c>
      <c r="E174" s="54" t="n">
        <v>899</v>
      </c>
      <c r="F174" s="65" t="n">
        <f aca="false">IF(E174="","",D174-E174)</f>
        <v>116</v>
      </c>
      <c r="G174" s="54" t="n">
        <v>840</v>
      </c>
      <c r="H174" s="54" t="n">
        <v>944</v>
      </c>
      <c r="I174" s="65" t="n">
        <f aca="false">IF(H174="","",G174-H174)</f>
        <v>-104</v>
      </c>
      <c r="J174" s="55" t="n">
        <f aca="false">IF(OR(D174="",D174+G174=0),"",D174/(D174+G174))</f>
        <v>0.547169811320755</v>
      </c>
      <c r="K174" s="55" t="n">
        <f aca="false">IF(E174="","",E174/(E174+H174))</f>
        <v>0.4877916440586</v>
      </c>
      <c r="L174" s="66" t="n">
        <f aca="false">IF(OR(K174="",J174=""),"",(J174-K174)*100)</f>
        <v>5.93781672621546</v>
      </c>
      <c r="M174" s="36" t="n">
        <v>3.11781220291742</v>
      </c>
      <c r="N174" s="36" t="n">
        <v>0.962526645474447</v>
      </c>
      <c r="O174" s="36" t="n">
        <f aca="false">SQRT(M174^2+N174^2)</f>
        <v>3.26300635548095</v>
      </c>
      <c r="P174" s="55" t="n">
        <f aca="false">IF(J174="","",MAX(0,J174-1.96*O174/100))</f>
        <v>0.483214886753328</v>
      </c>
      <c r="Q174" s="55" t="n">
        <f aca="false">IF(J174="","",MIN(1,J174+1.96*O174/100))</f>
        <v>0.611124735888181</v>
      </c>
      <c r="R174" s="32" t="str">
        <f aca="false">IF(L174="","",IF(ABS(L174)&lt;=O174,"Yes","No"))</f>
        <v>No</v>
      </c>
      <c r="S174" s="32" t="str">
        <f aca="false">IF(L174="","",IF(ABS(L174)&lt;=1.96*O174,"Yes","No"))</f>
        <v>Yes</v>
      </c>
      <c r="T174" s="54" t="n">
        <f aca="false">IF(D174="","",ROUND(SQRT(((D174+G174)*O174/100)^2+(J174*(D174+G174)*0.08345)^2),0))</f>
        <v>104</v>
      </c>
      <c r="U174" s="32"/>
    </row>
    <row r="175" customFormat="false" ht="15" hidden="false" customHeight="false" outlineLevel="0" collapsed="false">
      <c r="A175" s="32" t="s">
        <v>198</v>
      </c>
      <c r="B175" s="32" t="s">
        <v>333</v>
      </c>
      <c r="C175" s="32" t="s">
        <v>335</v>
      </c>
      <c r="D175" s="54" t="n">
        <v>495</v>
      </c>
      <c r="E175" s="54" t="n">
        <v>463</v>
      </c>
      <c r="F175" s="65" t="n">
        <f aca="false">IF(E175="","",D175-E175)</f>
        <v>32</v>
      </c>
      <c r="G175" s="54" t="n">
        <v>369</v>
      </c>
      <c r="H175" s="54" t="n">
        <v>438</v>
      </c>
      <c r="I175" s="65" t="n">
        <f aca="false">IF(H175="","",G175-H175)</f>
        <v>-69</v>
      </c>
      <c r="J175" s="55" t="n">
        <f aca="false">IF(OR(D175="",D175+G175=0),"",D175/(D175+G175))</f>
        <v>0.572916666666667</v>
      </c>
      <c r="K175" s="55" t="n">
        <f aca="false">IF(E175="","",E175/(E175+H175))</f>
        <v>0.513873473917869</v>
      </c>
      <c r="L175" s="66" t="n">
        <f aca="false">IF(OR(K175="",J175=""),"",(J175-K175)*100)</f>
        <v>5.90431927487976</v>
      </c>
      <c r="M175" s="36" t="n">
        <v>3.92691870483697</v>
      </c>
      <c r="N175" s="36" t="n">
        <v>0.962526645474447</v>
      </c>
      <c r="O175" s="36" t="n">
        <f aca="false">SQRT(M175^2+N175^2)</f>
        <v>4.04316065197103</v>
      </c>
      <c r="P175" s="55" t="n">
        <f aca="false">IF(J175="","",MAX(0,J175-1.96*O175/100))</f>
        <v>0.493670717888035</v>
      </c>
      <c r="Q175" s="55" t="n">
        <f aca="false">IF(J175="","",MIN(1,J175+1.96*O175/100))</f>
        <v>0.652162615445299</v>
      </c>
      <c r="R175" s="32" t="str">
        <f aca="false">IF(L175="","",IF(ABS(L175)&lt;=O175,"Yes","No"))</f>
        <v>No</v>
      </c>
      <c r="S175" s="32" t="str">
        <f aca="false">IF(L175="","",IF(ABS(L175)&lt;=1.96*O175,"Yes","No"))</f>
        <v>Yes</v>
      </c>
      <c r="T175" s="54" t="n">
        <f aca="false">IF(D175="","",ROUND(SQRT(((D175+G175)*O175/100)^2+(J175*(D175+G175)*0.09175)^2),0))</f>
        <v>57</v>
      </c>
      <c r="U175" s="32"/>
    </row>
    <row r="176" customFormat="false" ht="15" hidden="false" customHeight="false" outlineLevel="0" collapsed="false">
      <c r="A176" s="32" t="s">
        <v>198</v>
      </c>
      <c r="B176" s="32" t="s">
        <v>333</v>
      </c>
      <c r="C176" s="32" t="s">
        <v>336</v>
      </c>
      <c r="D176" s="54" t="n">
        <v>1072</v>
      </c>
      <c r="E176" s="54" t="n">
        <v>1115</v>
      </c>
      <c r="F176" s="65" t="n">
        <f aca="false">IF(E176="","",D176-E176)</f>
        <v>-43</v>
      </c>
      <c r="G176" s="54" t="n">
        <v>801</v>
      </c>
      <c r="H176" s="54" t="n">
        <v>853</v>
      </c>
      <c r="I176" s="65" t="n">
        <f aca="false">IF(H176="","",G176-H176)</f>
        <v>-52</v>
      </c>
      <c r="J176" s="55" t="n">
        <f aca="false">IF(OR(D176="",D176+G176=0),"",D176/(D176+G176))</f>
        <v>0.572343833422317</v>
      </c>
      <c r="K176" s="55" t="n">
        <f aca="false">IF(E176="","",E176/(E176+H176))</f>
        <v>0.566565040650407</v>
      </c>
      <c r="L176" s="66" t="n">
        <f aca="false">IF(OR(K176="",J176=""),"",(J176-K176)*100)</f>
        <v>0.577879277191062</v>
      </c>
      <c r="M176" s="36" t="n">
        <v>3.11781220291742</v>
      </c>
      <c r="N176" s="36" t="n">
        <v>0.962526645474447</v>
      </c>
      <c r="O176" s="36" t="n">
        <f aca="false">SQRT(M176^2+N176^2)</f>
        <v>3.26300635548095</v>
      </c>
      <c r="P176" s="55" t="n">
        <f aca="false">IF(J176="","",MAX(0,J176-1.96*O176/100))</f>
        <v>0.508388908854891</v>
      </c>
      <c r="Q176" s="55" t="n">
        <f aca="false">IF(J176="","",MIN(1,J176+1.96*O176/100))</f>
        <v>0.636298757989744</v>
      </c>
      <c r="R176" s="32" t="str">
        <f aca="false">IF(L176="","",IF(ABS(L176)&lt;=O176,"Yes","No"))</f>
        <v>Yes</v>
      </c>
      <c r="S176" s="32" t="str">
        <f aca="false">IF(L176="","",IF(ABS(L176)&lt;=1.96*O176,"Yes","No"))</f>
        <v>Yes</v>
      </c>
      <c r="T176" s="54" t="n">
        <f aca="false">IF(D176="","",ROUND(SQRT(((D176+G176)*O176/100)^2+(J176*(D176+G176)*0.08345)^2),0))</f>
        <v>108</v>
      </c>
      <c r="U176" s="32"/>
    </row>
    <row r="177" customFormat="false" ht="15" hidden="false" customHeight="false" outlineLevel="0" collapsed="false">
      <c r="A177" s="32" t="s">
        <v>198</v>
      </c>
      <c r="B177" s="32" t="s">
        <v>333</v>
      </c>
      <c r="C177" s="32" t="s">
        <v>337</v>
      </c>
      <c r="D177" s="54" t="n">
        <v>576</v>
      </c>
      <c r="E177" s="54" t="n">
        <v>532</v>
      </c>
      <c r="F177" s="65" t="n">
        <f aca="false">IF(E177="","",D177-E177)</f>
        <v>44</v>
      </c>
      <c r="G177" s="54" t="n">
        <v>538</v>
      </c>
      <c r="H177" s="54" t="n">
        <v>574</v>
      </c>
      <c r="I177" s="65" t="n">
        <f aca="false">IF(H177="","",G177-H177)</f>
        <v>-36</v>
      </c>
      <c r="J177" s="55" t="n">
        <f aca="false">IF(OR(D177="",D177+G177=0),"",D177/(D177+G177))</f>
        <v>0.51705565529623</v>
      </c>
      <c r="K177" s="55" t="n">
        <f aca="false">IF(E177="","",E177/(E177+H177))</f>
        <v>0.481012658227848</v>
      </c>
      <c r="L177" s="66" t="n">
        <f aca="false">IF(OR(K177="",J177=""),"",(J177-K177)*100)</f>
        <v>3.60429970683817</v>
      </c>
      <c r="M177" s="36" t="n">
        <v>3.92691870483697</v>
      </c>
      <c r="N177" s="36" t="n">
        <v>0.962526645474447</v>
      </c>
      <c r="O177" s="36" t="n">
        <f aca="false">SQRT(M177^2+N177^2)</f>
        <v>4.04316065197103</v>
      </c>
      <c r="P177" s="55" t="n">
        <f aca="false">IF(J177="","",MAX(0,J177-1.96*O177/100))</f>
        <v>0.437809706517598</v>
      </c>
      <c r="Q177" s="55" t="n">
        <f aca="false">IF(J177="","",MIN(1,J177+1.96*O177/100))</f>
        <v>0.596301604074862</v>
      </c>
      <c r="R177" s="32" t="str">
        <f aca="false">IF(L177="","",IF(ABS(L177)&lt;=O177,"Yes","No"))</f>
        <v>Yes</v>
      </c>
      <c r="S177" s="32" t="str">
        <f aca="false">IF(L177="","",IF(ABS(L177)&lt;=1.96*O177,"Yes","No"))</f>
        <v>Yes</v>
      </c>
      <c r="T177" s="54" t="n">
        <f aca="false">IF(D177="","",ROUND(SQRT(((D177+G177)*O177/100)^2+(J177*(D177+G177)*0.09175)^2),0))</f>
        <v>69</v>
      </c>
      <c r="U177" s="32"/>
    </row>
    <row r="178" customFormat="false" ht="15" hidden="false" customHeight="false" outlineLevel="0" collapsed="false">
      <c r="A178" s="32" t="s">
        <v>198</v>
      </c>
      <c r="B178" s="32" t="s">
        <v>333</v>
      </c>
      <c r="C178" s="32" t="s">
        <v>338</v>
      </c>
      <c r="D178" s="54" t="n">
        <v>1135</v>
      </c>
      <c r="E178" s="54" t="n">
        <v>1077</v>
      </c>
      <c r="F178" s="65" t="n">
        <f aca="false">IF(E178="","",D178-E178)</f>
        <v>58</v>
      </c>
      <c r="G178" s="54" t="n">
        <v>722</v>
      </c>
      <c r="H178" s="54" t="n">
        <v>761</v>
      </c>
      <c r="I178" s="65" t="n">
        <f aca="false">IF(H178="","",G178-H178)</f>
        <v>-39</v>
      </c>
      <c r="J178" s="55" t="n">
        <f aca="false">IF(OR(D178="",D178+G178=0),"",D178/(D178+G178))</f>
        <v>0.611200861604739</v>
      </c>
      <c r="K178" s="55" t="n">
        <f aca="false">IF(E178="","",E178/(E178+H178))</f>
        <v>0.585963003264418</v>
      </c>
      <c r="L178" s="66" t="n">
        <f aca="false">IF(OR(K178="",J178=""),"",(J178-K178)*100)</f>
        <v>2.5237858340321</v>
      </c>
      <c r="M178" s="36" t="n">
        <v>3.11781220291742</v>
      </c>
      <c r="N178" s="36" t="n">
        <v>0.962526645474447</v>
      </c>
      <c r="O178" s="36" t="n">
        <f aca="false">SQRT(M178^2+N178^2)</f>
        <v>3.26300635548095</v>
      </c>
      <c r="P178" s="55" t="n">
        <f aca="false">IF(J178="","",MAX(0,J178-1.96*O178/100))</f>
        <v>0.547245937037312</v>
      </c>
      <c r="Q178" s="55" t="n">
        <f aca="false">IF(J178="","",MIN(1,J178+1.96*O178/100))</f>
        <v>0.675155786172165</v>
      </c>
      <c r="R178" s="32" t="str">
        <f aca="false">IF(L178="","",IF(ABS(L178)&lt;=O178,"Yes","No"))</f>
        <v>Yes</v>
      </c>
      <c r="S178" s="32" t="str">
        <f aca="false">IF(L178="","",IF(ABS(L178)&lt;=1.96*O178,"Yes","No"))</f>
        <v>Yes</v>
      </c>
      <c r="T178" s="54" t="n">
        <f aca="false">IF(D178="","",ROUND(SQRT(((D178+G178)*O178/100)^2+(J178*(D178+G178)*0.08345)^2),0))</f>
        <v>112</v>
      </c>
      <c r="U178" s="32"/>
    </row>
    <row r="179" customFormat="false" ht="15" hidden="false" customHeight="false" outlineLevel="0" collapsed="false">
      <c r="A179" s="32" t="s">
        <v>198</v>
      </c>
      <c r="B179" s="32" t="s">
        <v>333</v>
      </c>
      <c r="C179" s="32" t="s">
        <v>339</v>
      </c>
      <c r="D179" s="54" t="n">
        <v>999</v>
      </c>
      <c r="E179" s="54" t="n">
        <v>964</v>
      </c>
      <c r="F179" s="65" t="n">
        <f aca="false">IF(E179="","",D179-E179)</f>
        <v>35</v>
      </c>
      <c r="G179" s="54" t="n">
        <v>632</v>
      </c>
      <c r="H179" s="54" t="n">
        <v>652</v>
      </c>
      <c r="I179" s="65" t="n">
        <f aca="false">IF(H179="","",G179-H179)</f>
        <v>-20</v>
      </c>
      <c r="J179" s="55" t="n">
        <f aca="false">IF(OR(D179="",D179+G179=0),"",D179/(D179+G179))</f>
        <v>0.61250766400981</v>
      </c>
      <c r="K179" s="55" t="n">
        <f aca="false">IF(E179="","",E179/(E179+H179))</f>
        <v>0.596534653465347</v>
      </c>
      <c r="L179" s="66" t="n">
        <f aca="false">IF(OR(K179="",J179=""),"",(J179-K179)*100)</f>
        <v>1.59730105444634</v>
      </c>
      <c r="M179" s="36" t="n">
        <v>3.11781220291742</v>
      </c>
      <c r="N179" s="36" t="n">
        <v>0.962526645474447</v>
      </c>
      <c r="O179" s="36" t="n">
        <f aca="false">SQRT(M179^2+N179^2)</f>
        <v>3.26300635548095</v>
      </c>
      <c r="P179" s="55" t="n">
        <f aca="false">IF(J179="","",MAX(0,J179-1.96*O179/100))</f>
        <v>0.548552739442383</v>
      </c>
      <c r="Q179" s="55" t="n">
        <f aca="false">IF(J179="","",MIN(1,J179+1.96*O179/100))</f>
        <v>0.676462588577237</v>
      </c>
      <c r="R179" s="32" t="str">
        <f aca="false">IF(L179="","",IF(ABS(L179)&lt;=O179,"Yes","No"))</f>
        <v>Yes</v>
      </c>
      <c r="S179" s="32" t="str">
        <f aca="false">IF(L179="","",IF(ABS(L179)&lt;=1.96*O179,"Yes","No"))</f>
        <v>Yes</v>
      </c>
      <c r="T179" s="54" t="n">
        <f aca="false">IF(D179="","",ROUND(SQRT(((D179+G179)*O179/100)^2+(J179*(D179+G179)*0.08345)^2),0))</f>
        <v>99</v>
      </c>
      <c r="U179" s="32"/>
    </row>
    <row r="180" customFormat="false" ht="15" hidden="false" customHeight="false" outlineLevel="0" collapsed="false">
      <c r="A180" s="32" t="s">
        <v>198</v>
      </c>
      <c r="B180" s="32" t="s">
        <v>333</v>
      </c>
      <c r="C180" s="32" t="s">
        <v>340</v>
      </c>
      <c r="D180" s="54" t="n">
        <v>494</v>
      </c>
      <c r="E180" s="54" t="n">
        <v>463</v>
      </c>
      <c r="F180" s="65" t="n">
        <f aca="false">IF(E180="","",D180-E180)</f>
        <v>31</v>
      </c>
      <c r="G180" s="54" t="n">
        <v>403</v>
      </c>
      <c r="H180" s="54" t="n">
        <v>426</v>
      </c>
      <c r="I180" s="65" t="n">
        <f aca="false">IF(H180="","",G180-H180)</f>
        <v>-23</v>
      </c>
      <c r="J180" s="55" t="n">
        <f aca="false">IF(OR(D180="",D180+G180=0),"",D180/(D180+G180))</f>
        <v>0.550724637681159</v>
      </c>
      <c r="K180" s="55" t="n">
        <f aca="false">IF(E180="","",E180/(E180+H180))</f>
        <v>0.520809898762655</v>
      </c>
      <c r="L180" s="66" t="n">
        <f aca="false">IF(OR(K180="",J180=""),"",(J180-K180)*100)</f>
        <v>2.99147389185047</v>
      </c>
      <c r="M180" s="36" t="n">
        <v>3.92691870483697</v>
      </c>
      <c r="N180" s="36" t="n">
        <v>0.962526645474447</v>
      </c>
      <c r="O180" s="36" t="n">
        <f aca="false">SQRT(M180^2+N180^2)</f>
        <v>4.04316065197103</v>
      </c>
      <c r="P180" s="55" t="n">
        <f aca="false">IF(J180="","",MAX(0,J180-1.96*O180/100))</f>
        <v>0.471478688902527</v>
      </c>
      <c r="Q180" s="55" t="n">
        <f aca="false">IF(J180="","",MIN(1,J180+1.96*O180/100))</f>
        <v>0.629970586459792</v>
      </c>
      <c r="R180" s="32" t="str">
        <f aca="false">IF(L180="","",IF(ABS(L180)&lt;=O180,"Yes","No"))</f>
        <v>Yes</v>
      </c>
      <c r="S180" s="32" t="str">
        <f aca="false">IF(L180="","",IF(ABS(L180)&lt;=1.96*O180,"Yes","No"))</f>
        <v>Yes</v>
      </c>
      <c r="T180" s="54" t="n">
        <f aca="false">IF(D180="","",ROUND(SQRT(((D180+G180)*O180/100)^2+(J180*(D180+G180)*0.09175)^2),0))</f>
        <v>58</v>
      </c>
      <c r="U180" s="32"/>
    </row>
    <row r="181" customFormat="false" ht="15" hidden="false" customHeight="false" outlineLevel="0" collapsed="false">
      <c r="A181" s="32" t="s">
        <v>198</v>
      </c>
      <c r="B181" s="32" t="s">
        <v>333</v>
      </c>
      <c r="C181" s="32" t="s">
        <v>341</v>
      </c>
      <c r="D181" s="54" t="n">
        <v>1264</v>
      </c>
      <c r="E181" s="54" t="n">
        <v>1170</v>
      </c>
      <c r="F181" s="65" t="n">
        <f aca="false">IF(E181="","",D181-E181)</f>
        <v>94</v>
      </c>
      <c r="G181" s="54" t="n">
        <v>1110</v>
      </c>
      <c r="H181" s="54" t="n">
        <v>1217</v>
      </c>
      <c r="I181" s="65" t="n">
        <f aca="false">IF(H181="","",G181-H181)</f>
        <v>-107</v>
      </c>
      <c r="J181" s="55" t="n">
        <f aca="false">IF(OR(D181="",D181+G181=0),"",D181/(D181+G181))</f>
        <v>0.532434709351306</v>
      </c>
      <c r="K181" s="55" t="n">
        <f aca="false">IF(E181="","",E181/(E181+H181))</f>
        <v>0.490155006284039</v>
      </c>
      <c r="L181" s="66" t="n">
        <f aca="false">IF(OR(K181="",J181=""),"",(J181-K181)*100)</f>
        <v>4.22797030672673</v>
      </c>
      <c r="M181" s="36" t="n">
        <v>3.11781220291742</v>
      </c>
      <c r="N181" s="36" t="n">
        <v>0.962526645474447</v>
      </c>
      <c r="O181" s="36" t="n">
        <f aca="false">SQRT(M181^2+N181^2)</f>
        <v>3.26300635548095</v>
      </c>
      <c r="P181" s="55" t="n">
        <f aca="false">IF(J181="","",MAX(0,J181-1.96*O181/100))</f>
        <v>0.468479784783879</v>
      </c>
      <c r="Q181" s="55" t="n">
        <f aca="false">IF(J181="","",MIN(1,J181+1.96*O181/100))</f>
        <v>0.596389633918732</v>
      </c>
      <c r="R181" s="32" t="str">
        <f aca="false">IF(L181="","",IF(ABS(L181)&lt;=O181,"Yes","No"))</f>
        <v>No</v>
      </c>
      <c r="S181" s="32" t="str">
        <f aca="false">IF(L181="","",IF(ABS(L181)&lt;=1.96*O181,"Yes","No"))</f>
        <v>Yes</v>
      </c>
      <c r="T181" s="54" t="n">
        <f aca="false">IF(D181="","",ROUND(SQRT(((D181+G181)*O181/100)^2+(J181*(D181+G181)*0.08345)^2),0))</f>
        <v>131</v>
      </c>
      <c r="U181" s="32"/>
    </row>
    <row r="182" customFormat="false" ht="15" hidden="false" customHeight="false" outlineLevel="0" collapsed="false">
      <c r="A182" s="32" t="s">
        <v>198</v>
      </c>
      <c r="B182" s="32" t="s">
        <v>342</v>
      </c>
      <c r="C182" s="32" t="s">
        <v>343</v>
      </c>
      <c r="D182" s="54" t="n">
        <v>1017</v>
      </c>
      <c r="E182" s="54" t="n">
        <v>988</v>
      </c>
      <c r="F182" s="65" t="n">
        <f aca="false">IF(E182="","",D182-E182)</f>
        <v>29</v>
      </c>
      <c r="G182" s="54" t="n">
        <v>931</v>
      </c>
      <c r="H182" s="54" t="n">
        <v>975</v>
      </c>
      <c r="I182" s="65" t="n">
        <f aca="false">IF(H182="","",G182-H182)</f>
        <v>-44</v>
      </c>
      <c r="J182" s="55" t="n">
        <f aca="false">IF(OR(D182="",D182+G182=0),"",D182/(D182+G182))</f>
        <v>0.522073921971253</v>
      </c>
      <c r="K182" s="55" t="n">
        <f aca="false">IF(E182="","",E182/(E182+H182))</f>
        <v>0.503311258278146</v>
      </c>
      <c r="L182" s="66" t="n">
        <f aca="false">IF(OR(K182="",J182=""),"",(J182-K182)*100)</f>
        <v>1.87626636931069</v>
      </c>
      <c r="M182" s="36" t="n">
        <v>3.11781220291742</v>
      </c>
      <c r="N182" s="36" t="n">
        <v>0.962526645474447</v>
      </c>
      <c r="O182" s="36" t="n">
        <f aca="false">SQRT(M182^2+N182^2)</f>
        <v>3.26300635548095</v>
      </c>
      <c r="P182" s="55" t="n">
        <f aca="false">IF(J182="","",MAX(0,J182-1.96*O182/100))</f>
        <v>0.458118997403826</v>
      </c>
      <c r="Q182" s="55" t="n">
        <f aca="false">IF(J182="","",MIN(1,J182+1.96*O182/100))</f>
        <v>0.586028846538679</v>
      </c>
      <c r="R182" s="32" t="str">
        <f aca="false">IF(L182="","",IF(ABS(L182)&lt;=O182,"Yes","No"))</f>
        <v>Yes</v>
      </c>
      <c r="S182" s="32" t="str">
        <f aca="false">IF(L182="","",IF(ABS(L182)&lt;=1.96*O182,"Yes","No"))</f>
        <v>Yes</v>
      </c>
      <c r="T182" s="54" t="n">
        <f aca="false">IF(D182="","",ROUND(SQRT(((D182+G182)*O182/100)^2+(J182*(D182+G182)*0.08345)^2),0))</f>
        <v>106</v>
      </c>
      <c r="U182" s="32"/>
    </row>
    <row r="183" customFormat="false" ht="15" hidden="false" customHeight="false" outlineLevel="0" collapsed="false">
      <c r="A183" s="32" t="s">
        <v>198</v>
      </c>
      <c r="B183" s="32" t="s">
        <v>342</v>
      </c>
      <c r="C183" s="32" t="s">
        <v>344</v>
      </c>
      <c r="D183" s="54" t="n">
        <v>1346</v>
      </c>
      <c r="E183" s="54" t="n">
        <v>1279</v>
      </c>
      <c r="F183" s="65" t="n">
        <f aca="false">IF(E183="","",D183-E183)</f>
        <v>67</v>
      </c>
      <c r="G183" s="54" t="n">
        <v>1245</v>
      </c>
      <c r="H183" s="54" t="n">
        <v>1306</v>
      </c>
      <c r="I183" s="65" t="n">
        <f aca="false">IF(H183="","",G183-H183)</f>
        <v>-61</v>
      </c>
      <c r="J183" s="55" t="n">
        <f aca="false">IF(OR(D183="",D183+G183=0),"",D183/(D183+G183))</f>
        <v>0.519490544191432</v>
      </c>
      <c r="K183" s="55" t="n">
        <f aca="false">IF(E183="","",E183/(E183+H183))</f>
        <v>0.494777562862669</v>
      </c>
      <c r="L183" s="66" t="n">
        <f aca="false">IF(OR(K183="",J183=""),"",(J183-K183)*100)</f>
        <v>2.47129813287627</v>
      </c>
      <c r="M183" s="36" t="n">
        <v>3.11781220291742</v>
      </c>
      <c r="N183" s="36" t="n">
        <v>0.962526645474447</v>
      </c>
      <c r="O183" s="36" t="n">
        <f aca="false">SQRT(M183^2+N183^2)</f>
        <v>3.26300635548095</v>
      </c>
      <c r="P183" s="55" t="n">
        <f aca="false">IF(J183="","",MAX(0,J183-1.96*O183/100))</f>
        <v>0.455535619624005</v>
      </c>
      <c r="Q183" s="55" t="n">
        <f aca="false">IF(J183="","",MIN(1,J183+1.96*O183/100))</f>
        <v>0.583445468758859</v>
      </c>
      <c r="R183" s="32" t="str">
        <f aca="false">IF(L183="","",IF(ABS(L183)&lt;=O183,"Yes","No"))</f>
        <v>Yes</v>
      </c>
      <c r="S183" s="32" t="str">
        <f aca="false">IF(L183="","",IF(ABS(L183)&lt;=1.96*O183,"Yes","No"))</f>
        <v>Yes</v>
      </c>
      <c r="T183" s="54" t="n">
        <f aca="false">IF(D183="","",ROUND(SQRT(((D183+G183)*O183/100)^2+(J183*(D183+G183)*0.08345)^2),0))</f>
        <v>141</v>
      </c>
      <c r="U183" s="32"/>
    </row>
    <row r="184" customFormat="false" ht="15" hidden="false" customHeight="false" outlineLevel="0" collapsed="false">
      <c r="A184" s="32" t="s">
        <v>198</v>
      </c>
      <c r="B184" s="32" t="s">
        <v>342</v>
      </c>
      <c r="C184" s="32" t="s">
        <v>345</v>
      </c>
      <c r="D184" s="54" t="n">
        <v>821</v>
      </c>
      <c r="E184" s="54" t="n">
        <v>778</v>
      </c>
      <c r="F184" s="65" t="n">
        <f aca="false">IF(E184="","",D184-E184)</f>
        <v>43</v>
      </c>
      <c r="G184" s="54" t="n">
        <v>792</v>
      </c>
      <c r="H184" s="54" t="n">
        <v>875</v>
      </c>
      <c r="I184" s="65" t="n">
        <f aca="false">IF(H184="","",G184-H184)</f>
        <v>-83</v>
      </c>
      <c r="J184" s="55" t="n">
        <f aca="false">IF(OR(D184="",D184+G184=0),"",D184/(D184+G184))</f>
        <v>0.508989460632362</v>
      </c>
      <c r="K184" s="55" t="n">
        <f aca="false">IF(E184="","",E184/(E184+H184))</f>
        <v>0.470659407138536</v>
      </c>
      <c r="L184" s="66" t="n">
        <f aca="false">IF(OR(K184="",J184=""),"",(J184-K184)*100)</f>
        <v>3.83300534938261</v>
      </c>
      <c r="M184" s="36" t="n">
        <v>3.11781220291742</v>
      </c>
      <c r="N184" s="36" t="n">
        <v>0.962526645474447</v>
      </c>
      <c r="O184" s="36" t="n">
        <f aca="false">SQRT(M184^2+N184^2)</f>
        <v>3.26300635548095</v>
      </c>
      <c r="P184" s="55" t="n">
        <f aca="false">IF(J184="","",MAX(0,J184-1.96*O184/100))</f>
        <v>0.445034536064936</v>
      </c>
      <c r="Q184" s="55" t="n">
        <f aca="false">IF(J184="","",MIN(1,J184+1.96*O184/100))</f>
        <v>0.572944385199789</v>
      </c>
      <c r="R184" s="32" t="str">
        <f aca="false">IF(L184="","",IF(ABS(L184)&lt;=O184,"Yes","No"))</f>
        <v>No</v>
      </c>
      <c r="S184" s="32" t="str">
        <f aca="false">IF(L184="","",IF(ABS(L184)&lt;=1.96*O184,"Yes","No"))</f>
        <v>Yes</v>
      </c>
      <c r="T184" s="54" t="n">
        <f aca="false">IF(D184="","",ROUND(SQRT(((D184+G184)*O184/100)^2+(J184*(D184+G184)*0.08345)^2),0))</f>
        <v>86</v>
      </c>
      <c r="U184" s="32"/>
    </row>
    <row r="185" customFormat="false" ht="15" hidden="false" customHeight="false" outlineLevel="0" collapsed="false">
      <c r="A185" s="32" t="s">
        <v>198</v>
      </c>
      <c r="B185" s="32" t="s">
        <v>342</v>
      </c>
      <c r="C185" s="32" t="s">
        <v>346</v>
      </c>
      <c r="D185" s="54" t="n">
        <v>625</v>
      </c>
      <c r="E185" s="54" t="n">
        <v>625</v>
      </c>
      <c r="F185" s="65" t="n">
        <f aca="false">IF(E185="","",D185-E185)</f>
        <v>0</v>
      </c>
      <c r="G185" s="54" t="n">
        <v>445</v>
      </c>
      <c r="H185" s="54" t="n">
        <v>456</v>
      </c>
      <c r="I185" s="65" t="n">
        <f aca="false">IF(H185="","",G185-H185)</f>
        <v>-11</v>
      </c>
      <c r="J185" s="55" t="n">
        <f aca="false">IF(OR(D185="",D185+G185=0),"",D185/(D185+G185))</f>
        <v>0.58411214953271</v>
      </c>
      <c r="K185" s="55" t="n">
        <f aca="false">IF(E185="","",E185/(E185+H185))</f>
        <v>0.578168362627197</v>
      </c>
      <c r="L185" s="66" t="n">
        <f aca="false">IF(OR(K185="",J185=""),"",(J185-K185)*100)</f>
        <v>0.594378690551323</v>
      </c>
      <c r="M185" s="36" t="n">
        <v>3.92691870483697</v>
      </c>
      <c r="N185" s="36" t="n">
        <v>0.962526645474447</v>
      </c>
      <c r="O185" s="36" t="n">
        <f aca="false">SQRT(M185^2+N185^2)</f>
        <v>4.04316065197103</v>
      </c>
      <c r="P185" s="55" t="n">
        <f aca="false">IF(J185="","",MAX(0,J185-1.96*O185/100))</f>
        <v>0.504866200754078</v>
      </c>
      <c r="Q185" s="55" t="n">
        <f aca="false">IF(J185="","",MIN(1,J185+1.96*O185/100))</f>
        <v>0.663358098311342</v>
      </c>
      <c r="R185" s="32" t="str">
        <f aca="false">IF(L185="","",IF(ABS(L185)&lt;=O185,"Yes","No"))</f>
        <v>Yes</v>
      </c>
      <c r="S185" s="32" t="str">
        <f aca="false">IF(L185="","",IF(ABS(L185)&lt;=1.96*O185,"Yes","No"))</f>
        <v>Yes</v>
      </c>
      <c r="T185" s="54" t="n">
        <f aca="false">IF(D185="","",ROUND(SQRT(((D185+G185)*O185/100)^2+(J185*(D185+G185)*0.09175)^2),0))</f>
        <v>72</v>
      </c>
      <c r="U185" s="32"/>
    </row>
    <row r="186" customFormat="false" ht="15" hidden="false" customHeight="false" outlineLevel="0" collapsed="false">
      <c r="A186" s="32" t="s">
        <v>198</v>
      </c>
      <c r="B186" s="32" t="s">
        <v>342</v>
      </c>
      <c r="C186" s="32" t="s">
        <v>347</v>
      </c>
      <c r="D186" s="54" t="n">
        <v>1680</v>
      </c>
      <c r="E186" s="54" t="n">
        <v>1741</v>
      </c>
      <c r="F186" s="65" t="n">
        <f aca="false">IF(E186="","",D186-E186)</f>
        <v>-61</v>
      </c>
      <c r="G186" s="54" t="n">
        <v>1504</v>
      </c>
      <c r="H186" s="54" t="n">
        <v>1574</v>
      </c>
      <c r="I186" s="65" t="n">
        <f aca="false">IF(H186="","",G186-H186)</f>
        <v>-70</v>
      </c>
      <c r="J186" s="55" t="n">
        <f aca="false">IF(OR(D186="",D186+G186=0),"",D186/(D186+G186))</f>
        <v>0.527638190954774</v>
      </c>
      <c r="K186" s="55" t="n">
        <f aca="false">IF(E186="","",E186/(E186+H186))</f>
        <v>0.525188536953243</v>
      </c>
      <c r="L186" s="66" t="n">
        <f aca="false">IF(OR(K186="",J186=""),"",(J186-K186)*100)</f>
        <v>0.244965400153097</v>
      </c>
      <c r="M186" s="36" t="n">
        <v>3.11781220291742</v>
      </c>
      <c r="N186" s="36" t="n">
        <v>0.962526645474447</v>
      </c>
      <c r="O186" s="36" t="n">
        <f aca="false">SQRT(M186^2+N186^2)</f>
        <v>3.26300635548095</v>
      </c>
      <c r="P186" s="55" t="n">
        <f aca="false">IF(J186="","",MAX(0,J186-1.96*O186/100))</f>
        <v>0.463683266387347</v>
      </c>
      <c r="Q186" s="55" t="n">
        <f aca="false">IF(J186="","",MIN(1,J186+1.96*O186/100))</f>
        <v>0.5915931155222</v>
      </c>
      <c r="R186" s="32" t="str">
        <f aca="false">IF(L186="","",IF(ABS(L186)&lt;=O186,"Yes","No"))</f>
        <v>Yes</v>
      </c>
      <c r="S186" s="32" t="str">
        <f aca="false">IF(L186="","",IF(ABS(L186)&lt;=1.96*O186,"Yes","No"))</f>
        <v>Yes</v>
      </c>
      <c r="T186" s="54" t="n">
        <f aca="false">IF(D186="","",ROUND(SQRT(((D186+G186)*O186/100)^2+(J186*(D186+G186)*0.08345)^2),0))</f>
        <v>174</v>
      </c>
      <c r="U186" s="32"/>
    </row>
    <row r="187" customFormat="false" ht="15" hidden="false" customHeight="false" outlineLevel="0" collapsed="false">
      <c r="A187" s="32" t="s">
        <v>198</v>
      </c>
      <c r="B187" s="32" t="s">
        <v>342</v>
      </c>
      <c r="C187" s="32" t="s">
        <v>348</v>
      </c>
      <c r="D187" s="54" t="n">
        <v>709</v>
      </c>
      <c r="E187" s="54" t="n">
        <v>715</v>
      </c>
      <c r="F187" s="65" t="n">
        <f aca="false">IF(E187="","",D187-E187)</f>
        <v>-6</v>
      </c>
      <c r="G187" s="54" t="n">
        <v>539</v>
      </c>
      <c r="H187" s="54" t="n">
        <v>569</v>
      </c>
      <c r="I187" s="65" t="n">
        <f aca="false">IF(H187="","",G187-H187)</f>
        <v>-30</v>
      </c>
      <c r="J187" s="55" t="n">
        <f aca="false">IF(OR(D187="",D187+G187=0),"",D187/(D187+G187))</f>
        <v>0.568108974358974</v>
      </c>
      <c r="K187" s="55" t="n">
        <f aca="false">IF(E187="","",E187/(E187+H187))</f>
        <v>0.556853582554517</v>
      </c>
      <c r="L187" s="66" t="n">
        <f aca="false">IF(OR(K187="",J187=""),"",(J187-K187)*100)</f>
        <v>1.12553918044572</v>
      </c>
      <c r="M187" s="36" t="n">
        <v>3.11781220291742</v>
      </c>
      <c r="N187" s="36" t="n">
        <v>0.962526645474447</v>
      </c>
      <c r="O187" s="36" t="n">
        <f aca="false">SQRT(M187^2+N187^2)</f>
        <v>3.26300635548095</v>
      </c>
      <c r="P187" s="55" t="n">
        <f aca="false">IF(J187="","",MAX(0,J187-1.96*O187/100))</f>
        <v>0.504154049791548</v>
      </c>
      <c r="Q187" s="55" t="n">
        <f aca="false">IF(J187="","",MIN(1,J187+1.96*O187/100))</f>
        <v>0.632063898926401</v>
      </c>
      <c r="R187" s="32" t="str">
        <f aca="false">IF(L187="","",IF(ABS(L187)&lt;=O187,"Yes","No"))</f>
        <v>Yes</v>
      </c>
      <c r="S187" s="32" t="str">
        <f aca="false">IF(L187="","",IF(ABS(L187)&lt;=1.96*O187,"Yes","No"))</f>
        <v>Yes</v>
      </c>
      <c r="T187" s="54" t="n">
        <f aca="false">IF(D187="","",ROUND(SQRT(((D187+G187)*O187/100)^2+(J187*(D187+G187)*0.08345)^2),0))</f>
        <v>72</v>
      </c>
      <c r="U187" s="32"/>
    </row>
    <row r="188" customFormat="false" ht="15" hidden="false" customHeight="false" outlineLevel="0" collapsed="false">
      <c r="A188" s="32" t="s">
        <v>198</v>
      </c>
      <c r="B188" s="32" t="s">
        <v>342</v>
      </c>
      <c r="C188" s="32" t="s">
        <v>349</v>
      </c>
      <c r="D188" s="54" t="n">
        <v>706</v>
      </c>
      <c r="E188" s="54" t="n">
        <v>685</v>
      </c>
      <c r="F188" s="65" t="n">
        <f aca="false">IF(E188="","",D188-E188)</f>
        <v>21</v>
      </c>
      <c r="G188" s="54" t="n">
        <v>569</v>
      </c>
      <c r="H188" s="54" t="n">
        <v>645</v>
      </c>
      <c r="I188" s="65" t="n">
        <f aca="false">IF(H188="","",G188-H188)</f>
        <v>-76</v>
      </c>
      <c r="J188" s="55" t="n">
        <f aca="false">IF(OR(D188="",D188+G188=0),"",D188/(D188+G188))</f>
        <v>0.553725490196078</v>
      </c>
      <c r="K188" s="55" t="n">
        <f aca="false">IF(E188="","",E188/(E188+H188))</f>
        <v>0.515037593984962</v>
      </c>
      <c r="L188" s="66" t="n">
        <f aca="false">IF(OR(K188="",J188=""),"",(J188-K188)*100)</f>
        <v>3.8687896211116</v>
      </c>
      <c r="M188" s="36" t="n">
        <v>3.11781220291742</v>
      </c>
      <c r="N188" s="36" t="n">
        <v>0.962526645474447</v>
      </c>
      <c r="O188" s="36" t="n">
        <f aca="false">SQRT(M188^2+N188^2)</f>
        <v>3.26300635548095</v>
      </c>
      <c r="P188" s="55" t="n">
        <f aca="false">IF(J188="","",MAX(0,J188-1.96*O188/100))</f>
        <v>0.489770565628652</v>
      </c>
      <c r="Q188" s="55" t="n">
        <f aca="false">IF(J188="","",MIN(1,J188+1.96*O188/100))</f>
        <v>0.617680414763505</v>
      </c>
      <c r="R188" s="32" t="str">
        <f aca="false">IF(L188="","",IF(ABS(L188)&lt;=O188,"Yes","No"))</f>
        <v>No</v>
      </c>
      <c r="S188" s="32" t="str">
        <f aca="false">IF(L188="","",IF(ABS(L188)&lt;=1.96*O188,"Yes","No"))</f>
        <v>Yes</v>
      </c>
      <c r="T188" s="54" t="n">
        <f aca="false">IF(D188="","",ROUND(SQRT(((D188+G188)*O188/100)^2+(J188*(D188+G188)*0.08345)^2),0))</f>
        <v>72</v>
      </c>
      <c r="U188" s="32"/>
    </row>
    <row r="189" customFormat="false" ht="15" hidden="false" customHeight="false" outlineLevel="0" collapsed="false">
      <c r="A189" s="32" t="s">
        <v>198</v>
      </c>
      <c r="B189" s="32" t="s">
        <v>342</v>
      </c>
      <c r="C189" s="32" t="s">
        <v>350</v>
      </c>
      <c r="D189" s="54" t="n">
        <v>699</v>
      </c>
      <c r="E189" s="54" t="n">
        <v>708</v>
      </c>
      <c r="F189" s="65" t="n">
        <f aca="false">IF(E189="","",D189-E189)</f>
        <v>-9</v>
      </c>
      <c r="G189" s="54" t="n">
        <v>580</v>
      </c>
      <c r="H189" s="54" t="n">
        <v>630</v>
      </c>
      <c r="I189" s="65" t="n">
        <f aca="false">IF(H189="","",G189-H189)</f>
        <v>-50</v>
      </c>
      <c r="J189" s="55" t="n">
        <f aca="false">IF(OR(D189="",D189+G189=0),"",D189/(D189+G189))</f>
        <v>0.546520719311962</v>
      </c>
      <c r="K189" s="55" t="n">
        <f aca="false">IF(E189="","",E189/(E189+H189))</f>
        <v>0.52914798206278</v>
      </c>
      <c r="L189" s="66" t="n">
        <f aca="false">IF(OR(K189="",J189=""),"",(J189-K189)*100)</f>
        <v>1.73727372491822</v>
      </c>
      <c r="M189" s="36" t="n">
        <v>3.11781220291742</v>
      </c>
      <c r="N189" s="36" t="n">
        <v>0.962526645474447</v>
      </c>
      <c r="O189" s="36" t="n">
        <f aca="false">SQRT(M189^2+N189^2)</f>
        <v>3.26300635548095</v>
      </c>
      <c r="P189" s="55" t="n">
        <f aca="false">IF(J189="","",MAX(0,J189-1.96*O189/100))</f>
        <v>0.482565794744536</v>
      </c>
      <c r="Q189" s="55" t="n">
        <f aca="false">IF(J189="","",MIN(1,J189+1.96*O189/100))</f>
        <v>0.610475643879389</v>
      </c>
      <c r="R189" s="32" t="str">
        <f aca="false">IF(L189="","",IF(ABS(L189)&lt;=O189,"Yes","No"))</f>
        <v>Yes</v>
      </c>
      <c r="S189" s="32" t="str">
        <f aca="false">IF(L189="","",IF(ABS(L189)&lt;=1.96*O189,"Yes","No"))</f>
        <v>Yes</v>
      </c>
      <c r="T189" s="54" t="n">
        <f aca="false">IF(D189="","",ROUND(SQRT(((D189+G189)*O189/100)^2+(J189*(D189+G189)*0.08345)^2),0))</f>
        <v>72</v>
      </c>
      <c r="U189" s="32"/>
    </row>
    <row r="190" customFormat="false" ht="15" hidden="false" customHeight="false" outlineLevel="0" collapsed="false">
      <c r="A190" s="32" t="s">
        <v>198</v>
      </c>
      <c r="B190" s="32" t="s">
        <v>351</v>
      </c>
      <c r="C190" s="32" t="s">
        <v>352</v>
      </c>
      <c r="D190" s="54" t="n">
        <v>1360</v>
      </c>
      <c r="E190" s="54" t="n">
        <v>1317</v>
      </c>
      <c r="F190" s="65" t="n">
        <f aca="false">IF(E190="","",D190-E190)</f>
        <v>43</v>
      </c>
      <c r="G190" s="54" t="n">
        <v>1505</v>
      </c>
      <c r="H190" s="54" t="n">
        <v>1544</v>
      </c>
      <c r="I190" s="65" t="n">
        <f aca="false">IF(H190="","",G190-H190)</f>
        <v>-39</v>
      </c>
      <c r="J190" s="55" t="n">
        <f aca="false">IF(OR(D190="",D190+G190=0),"",D190/(D190+G190))</f>
        <v>0.474694589877836</v>
      </c>
      <c r="K190" s="55" t="n">
        <f aca="false">IF(E190="","",E190/(E190+H190))</f>
        <v>0.460328556448794</v>
      </c>
      <c r="L190" s="66" t="n">
        <f aca="false">IF(OR(K190="",J190=""),"",(J190-K190)*100)</f>
        <v>1.43660334290419</v>
      </c>
      <c r="M190" s="36" t="n">
        <v>3.11781220291742</v>
      </c>
      <c r="N190" s="36" t="n">
        <v>0.962526645474447</v>
      </c>
      <c r="O190" s="36" t="n">
        <f aca="false">SQRT(M190^2+N190^2)</f>
        <v>3.26300635548095</v>
      </c>
      <c r="P190" s="55" t="n">
        <f aca="false">IF(J190="","",MAX(0,J190-1.96*O190/100))</f>
        <v>0.410739665310409</v>
      </c>
      <c r="Q190" s="55" t="n">
        <f aca="false">IF(J190="","",MIN(1,J190+1.96*O190/100))</f>
        <v>0.538649514445263</v>
      </c>
      <c r="R190" s="32" t="str">
        <f aca="false">IF(L190="","",IF(ABS(L190)&lt;=O190,"Yes","No"))</f>
        <v>Yes</v>
      </c>
      <c r="S190" s="32" t="str">
        <f aca="false">IF(L190="","",IF(ABS(L190)&lt;=1.96*O190,"Yes","No"))</f>
        <v>Yes</v>
      </c>
      <c r="T190" s="54" t="n">
        <f aca="false">IF(D190="","",ROUND(SQRT(((D190+G190)*O190/100)^2+(J190*(D190+G190)*0.08345)^2),0))</f>
        <v>147</v>
      </c>
      <c r="U190" s="32"/>
    </row>
    <row r="191" customFormat="false" ht="15" hidden="false" customHeight="false" outlineLevel="0" collapsed="false">
      <c r="A191" s="32" t="s">
        <v>198</v>
      </c>
      <c r="B191" s="32" t="s">
        <v>351</v>
      </c>
      <c r="C191" s="32" t="s">
        <v>353</v>
      </c>
      <c r="D191" s="54" t="n">
        <v>989</v>
      </c>
      <c r="E191" s="54" t="n">
        <v>909</v>
      </c>
      <c r="F191" s="65" t="n">
        <f aca="false">IF(E191="","",D191-E191)</f>
        <v>80</v>
      </c>
      <c r="G191" s="54" t="n">
        <v>1382</v>
      </c>
      <c r="H191" s="54" t="n">
        <v>1417</v>
      </c>
      <c r="I191" s="65" t="n">
        <f aca="false">IF(H191="","",G191-H191)</f>
        <v>-35</v>
      </c>
      <c r="J191" s="55" t="n">
        <f aca="false">IF(OR(D191="",D191+G191=0),"",D191/(D191+G191))</f>
        <v>0.417123576549979</v>
      </c>
      <c r="K191" s="55" t="n">
        <f aca="false">IF(E191="","",E191/(E191+H191))</f>
        <v>0.390799656061909</v>
      </c>
      <c r="L191" s="66" t="n">
        <f aca="false">IF(OR(K191="",J191=""),"",(J191-K191)*100)</f>
        <v>2.632392048807</v>
      </c>
      <c r="M191" s="36" t="n">
        <v>3.11781220291742</v>
      </c>
      <c r="N191" s="36" t="n">
        <v>0.962526645474447</v>
      </c>
      <c r="O191" s="36" t="n">
        <f aca="false">SQRT(M191^2+N191^2)</f>
        <v>3.26300635548095</v>
      </c>
      <c r="P191" s="55" t="n">
        <f aca="false">IF(J191="","",MAX(0,J191-1.96*O191/100))</f>
        <v>0.353168651982552</v>
      </c>
      <c r="Q191" s="55" t="n">
        <f aca="false">IF(J191="","",MIN(1,J191+1.96*O191/100))</f>
        <v>0.481078501117405</v>
      </c>
      <c r="R191" s="32" t="str">
        <f aca="false">IF(L191="","",IF(ABS(L191)&lt;=O191,"Yes","No"))</f>
        <v>Yes</v>
      </c>
      <c r="S191" s="32" t="str">
        <f aca="false">IF(L191="","",IF(ABS(L191)&lt;=1.96*O191,"Yes","No"))</f>
        <v>Yes</v>
      </c>
      <c r="T191" s="54" t="n">
        <f aca="false">IF(D191="","",ROUND(SQRT(((D191+G191)*O191/100)^2+(J191*(D191+G191)*0.08345)^2),0))</f>
        <v>113</v>
      </c>
      <c r="U191" s="32"/>
    </row>
    <row r="192" customFormat="false" ht="15" hidden="false" customHeight="false" outlineLevel="0" collapsed="false">
      <c r="A192" s="32" t="s">
        <v>198</v>
      </c>
      <c r="B192" s="32" t="s">
        <v>354</v>
      </c>
      <c r="C192" s="32" t="s">
        <v>355</v>
      </c>
      <c r="D192" s="54" t="n">
        <v>1027</v>
      </c>
      <c r="E192" s="54" t="n">
        <v>969</v>
      </c>
      <c r="F192" s="65" t="n">
        <f aca="false">IF(E192="","",D192-E192)</f>
        <v>58</v>
      </c>
      <c r="G192" s="54" t="n">
        <v>1035</v>
      </c>
      <c r="H192" s="54" t="n">
        <v>1077</v>
      </c>
      <c r="I192" s="65" t="n">
        <f aca="false">IF(H192="","",G192-H192)</f>
        <v>-42</v>
      </c>
      <c r="J192" s="55" t="n">
        <f aca="false">IF(OR(D192="",D192+G192=0),"",D192/(D192+G192))</f>
        <v>0.498060135790495</v>
      </c>
      <c r="K192" s="55" t="n">
        <f aca="false">IF(E192="","",E192/(E192+H192))</f>
        <v>0.473607038123167</v>
      </c>
      <c r="L192" s="66" t="n">
        <f aca="false">IF(OR(K192="",J192=""),"",(J192-K192)*100)</f>
        <v>2.44530976673275</v>
      </c>
      <c r="M192" s="36" t="n">
        <v>3.11781220291742</v>
      </c>
      <c r="N192" s="36" t="n">
        <v>0.962526645474447</v>
      </c>
      <c r="O192" s="36" t="n">
        <f aca="false">SQRT(M192^2+N192^2)</f>
        <v>3.26300635548095</v>
      </c>
      <c r="P192" s="55" t="n">
        <f aca="false">IF(J192="","",MAX(0,J192-1.96*O192/100))</f>
        <v>0.434105211223068</v>
      </c>
      <c r="Q192" s="55" t="n">
        <f aca="false">IF(J192="","",MIN(1,J192+1.96*O192/100))</f>
        <v>0.562015060357921</v>
      </c>
      <c r="R192" s="32" t="str">
        <f aca="false">IF(L192="","",IF(ABS(L192)&lt;=O192,"Yes","No"))</f>
        <v>Yes</v>
      </c>
      <c r="S192" s="32" t="str">
        <f aca="false">IF(L192="","",IF(ABS(L192)&lt;=1.96*O192,"Yes","No"))</f>
        <v>Yes</v>
      </c>
      <c r="T192" s="54" t="n">
        <f aca="false">IF(D192="","",ROUND(SQRT(((D192+G192)*O192/100)^2+(J192*(D192+G192)*0.08345)^2),0))</f>
        <v>109</v>
      </c>
      <c r="U192" s="32"/>
    </row>
    <row r="193" customFormat="false" ht="15" hidden="false" customHeight="false" outlineLevel="0" collapsed="false">
      <c r="A193" s="32" t="s">
        <v>198</v>
      </c>
      <c r="B193" s="32" t="s">
        <v>354</v>
      </c>
      <c r="C193" s="32" t="s">
        <v>356</v>
      </c>
      <c r="D193" s="54" t="n">
        <v>704</v>
      </c>
      <c r="E193" s="54" t="n">
        <v>635</v>
      </c>
      <c r="F193" s="65" t="n">
        <f aca="false">IF(E193="","",D193-E193)</f>
        <v>69</v>
      </c>
      <c r="G193" s="54" t="n">
        <v>780</v>
      </c>
      <c r="H193" s="54" t="n">
        <v>829</v>
      </c>
      <c r="I193" s="65" t="n">
        <f aca="false">IF(H193="","",G193-H193)</f>
        <v>-49</v>
      </c>
      <c r="J193" s="55" t="n">
        <f aca="false">IF(OR(D193="",D193+G193=0),"",D193/(D193+G193))</f>
        <v>0.474393530997305</v>
      </c>
      <c r="K193" s="55" t="n">
        <f aca="false">IF(E193="","",E193/(E193+H193))</f>
        <v>0.433743169398907</v>
      </c>
      <c r="L193" s="66" t="n">
        <f aca="false">IF(OR(K193="",J193=""),"",(J193-K193)*100)</f>
        <v>4.06503615983975</v>
      </c>
      <c r="M193" s="36" t="n">
        <v>3.11781220291742</v>
      </c>
      <c r="N193" s="36" t="n">
        <v>0.962526645474447</v>
      </c>
      <c r="O193" s="36" t="n">
        <f aca="false">SQRT(M193^2+N193^2)</f>
        <v>3.26300635548095</v>
      </c>
      <c r="P193" s="55" t="n">
        <f aca="false">IF(J193="","",MAX(0,J193-1.96*O193/100))</f>
        <v>0.410438606429878</v>
      </c>
      <c r="Q193" s="55" t="n">
        <f aca="false">IF(J193="","",MIN(1,J193+1.96*O193/100))</f>
        <v>0.538348455564731</v>
      </c>
      <c r="R193" s="32" t="str">
        <f aca="false">IF(L193="","",IF(ABS(L193)&lt;=O193,"Yes","No"))</f>
        <v>No</v>
      </c>
      <c r="S193" s="32" t="str">
        <f aca="false">IF(L193="","",IF(ABS(L193)&lt;=1.96*O193,"Yes","No"))</f>
        <v>Yes</v>
      </c>
      <c r="T193" s="54" t="n">
        <f aca="false">IF(D193="","",ROUND(SQRT(((D193+G193)*O193/100)^2+(J193*(D193+G193)*0.08345)^2),0))</f>
        <v>76</v>
      </c>
      <c r="U193" s="32"/>
    </row>
    <row r="194" customFormat="false" ht="15" hidden="false" customHeight="false" outlineLevel="0" collapsed="false">
      <c r="A194" s="32" t="s">
        <v>198</v>
      </c>
      <c r="B194" s="32" t="s">
        <v>354</v>
      </c>
      <c r="C194" s="32" t="s">
        <v>357</v>
      </c>
      <c r="D194" s="54" t="n">
        <v>545</v>
      </c>
      <c r="E194" s="54" t="n">
        <v>512</v>
      </c>
      <c r="F194" s="65" t="n">
        <f aca="false">IF(E194="","",D194-E194)</f>
        <v>33</v>
      </c>
      <c r="G194" s="54" t="n">
        <v>583</v>
      </c>
      <c r="H194" s="54" t="n">
        <v>586</v>
      </c>
      <c r="I194" s="65" t="n">
        <f aca="false">IF(H194="","",G194-H194)</f>
        <v>-3</v>
      </c>
      <c r="J194" s="55" t="n">
        <f aca="false">IF(OR(D194="",D194+G194=0),"",D194/(D194+G194))</f>
        <v>0.483156028368794</v>
      </c>
      <c r="K194" s="55" t="n">
        <f aca="false">IF(E194="","",E194/(E194+H194))</f>
        <v>0.466302367941712</v>
      </c>
      <c r="L194" s="66" t="n">
        <f aca="false">IF(OR(K194="",J194=""),"",(J194-K194)*100)</f>
        <v>1.68536604270821</v>
      </c>
      <c r="M194" s="36" t="n">
        <v>3.92691870483697</v>
      </c>
      <c r="N194" s="36" t="n">
        <v>0.962526645474447</v>
      </c>
      <c r="O194" s="36" t="n">
        <f aca="false">SQRT(M194^2+N194^2)</f>
        <v>4.04316065197103</v>
      </c>
      <c r="P194" s="55" t="n">
        <f aca="false">IF(J194="","",MAX(0,J194-1.96*O194/100))</f>
        <v>0.403910079590162</v>
      </c>
      <c r="Q194" s="55" t="n">
        <f aca="false">IF(J194="","",MIN(1,J194+1.96*O194/100))</f>
        <v>0.562401977147427</v>
      </c>
      <c r="R194" s="32" t="str">
        <f aca="false">IF(L194="","",IF(ABS(L194)&lt;=O194,"Yes","No"))</f>
        <v>Yes</v>
      </c>
      <c r="S194" s="32" t="str">
        <f aca="false">IF(L194="","",IF(ABS(L194)&lt;=1.96*O194,"Yes","No"))</f>
        <v>Yes</v>
      </c>
      <c r="T194" s="54" t="n">
        <f aca="false">IF(D194="","",ROUND(SQRT(((D194+G194)*O194/100)^2+(J194*(D194+G194)*0.09175)^2),0))</f>
        <v>68</v>
      </c>
      <c r="U194" s="32"/>
    </row>
    <row r="195" customFormat="false" ht="15" hidden="false" customHeight="false" outlineLevel="0" collapsed="false">
      <c r="A195" s="32" t="s">
        <v>198</v>
      </c>
      <c r="B195" s="32" t="s">
        <v>354</v>
      </c>
      <c r="C195" s="32" t="s">
        <v>358</v>
      </c>
      <c r="D195" s="54" t="n">
        <v>1521</v>
      </c>
      <c r="E195" s="54" t="n">
        <v>1467</v>
      </c>
      <c r="F195" s="65" t="n">
        <f aca="false">IF(E195="","",D195-E195)</f>
        <v>54</v>
      </c>
      <c r="G195" s="54" t="n">
        <v>1651</v>
      </c>
      <c r="H195" s="54" t="n">
        <v>1737</v>
      </c>
      <c r="I195" s="65" t="n">
        <f aca="false">IF(H195="","",G195-H195)</f>
        <v>-86</v>
      </c>
      <c r="J195" s="55" t="n">
        <f aca="false">IF(OR(D195="",D195+G195=0),"",D195/(D195+G195))</f>
        <v>0.479508196721311</v>
      </c>
      <c r="K195" s="55" t="n">
        <f aca="false">IF(E195="","",E195/(E195+H195))</f>
        <v>0.457865168539326</v>
      </c>
      <c r="L195" s="66" t="n">
        <f aca="false">IF(OR(K195="",J195=""),"",(J195-K195)*100)</f>
        <v>2.16430281819856</v>
      </c>
      <c r="M195" s="36" t="n">
        <v>3.11781220291742</v>
      </c>
      <c r="N195" s="36" t="n">
        <v>0.962526645474447</v>
      </c>
      <c r="O195" s="36" t="n">
        <f aca="false">SQRT(M195^2+N195^2)</f>
        <v>3.26300635548095</v>
      </c>
      <c r="P195" s="55" t="n">
        <f aca="false">IF(J195="","",MAX(0,J195-1.96*O195/100))</f>
        <v>0.415553272153885</v>
      </c>
      <c r="Q195" s="55" t="n">
        <f aca="false">IF(J195="","",MIN(1,J195+1.96*O195/100))</f>
        <v>0.543463121288738</v>
      </c>
      <c r="R195" s="32" t="str">
        <f aca="false">IF(L195="","",IF(ABS(L195)&lt;=O195,"Yes","No"))</f>
        <v>Yes</v>
      </c>
      <c r="S195" s="32" t="str">
        <f aca="false">IF(L195="","",IF(ABS(L195)&lt;=1.96*O195,"Yes","No"))</f>
        <v>Yes</v>
      </c>
      <c r="T195" s="54" t="n">
        <f aca="false">IF(D195="","",ROUND(SQRT(((D195+G195)*O195/100)^2+(J195*(D195+G195)*0.08345)^2),0))</f>
        <v>164</v>
      </c>
      <c r="U195" s="32"/>
    </row>
    <row r="196" customFormat="false" ht="15" hidden="false" customHeight="false" outlineLevel="0" collapsed="false">
      <c r="A196" s="32" t="s">
        <v>198</v>
      </c>
      <c r="B196" s="32" t="s">
        <v>354</v>
      </c>
      <c r="C196" s="32" t="s">
        <v>359</v>
      </c>
      <c r="D196" s="54" t="n">
        <v>632</v>
      </c>
      <c r="E196" s="54" t="n">
        <v>632</v>
      </c>
      <c r="F196" s="65" t="n">
        <f aca="false">IF(E196="","",D196-E196)</f>
        <v>0</v>
      </c>
      <c r="G196" s="54" t="n">
        <v>660</v>
      </c>
      <c r="H196" s="54" t="n">
        <v>705</v>
      </c>
      <c r="I196" s="65" t="n">
        <f aca="false">IF(H196="","",G196-H196)</f>
        <v>-45</v>
      </c>
      <c r="J196" s="55" t="n">
        <f aca="false">IF(OR(D196="",D196+G196=0),"",D196/(D196+G196))</f>
        <v>0.489164086687307</v>
      </c>
      <c r="K196" s="55" t="n">
        <f aca="false">IF(E196="","",E196/(E196+H196))</f>
        <v>0.472700074794316</v>
      </c>
      <c r="L196" s="66" t="n">
        <f aca="false">IF(OR(K196="",J196=""),"",(J196-K196)*100)</f>
        <v>1.64640118929908</v>
      </c>
      <c r="M196" s="36" t="n">
        <v>3.11781220291742</v>
      </c>
      <c r="N196" s="36" t="n">
        <v>0.962526645474447</v>
      </c>
      <c r="O196" s="36" t="n">
        <f aca="false">SQRT(M196^2+N196^2)</f>
        <v>3.26300635548095</v>
      </c>
      <c r="P196" s="55" t="n">
        <f aca="false">IF(J196="","",MAX(0,J196-1.96*O196/100))</f>
        <v>0.42520916211988</v>
      </c>
      <c r="Q196" s="55" t="n">
        <f aca="false">IF(J196="","",MIN(1,J196+1.96*O196/100))</f>
        <v>0.553119011254733</v>
      </c>
      <c r="R196" s="32" t="str">
        <f aca="false">IF(L196="","",IF(ABS(L196)&lt;=O196,"Yes","No"))</f>
        <v>Yes</v>
      </c>
      <c r="S196" s="32" t="str">
        <f aca="false">IF(L196="","",IF(ABS(L196)&lt;=1.96*O196,"Yes","No"))</f>
        <v>Yes</v>
      </c>
      <c r="T196" s="54" t="n">
        <f aca="false">IF(D196="","",ROUND(SQRT(((D196+G196)*O196/100)^2+(J196*(D196+G196)*0.08345)^2),0))</f>
        <v>68</v>
      </c>
      <c r="U196" s="32"/>
    </row>
    <row r="197" customFormat="false" ht="15" hidden="false" customHeight="false" outlineLevel="0" collapsed="false">
      <c r="A197" s="32" t="s">
        <v>198</v>
      </c>
      <c r="B197" s="32" t="s">
        <v>354</v>
      </c>
      <c r="C197" s="32" t="s">
        <v>360</v>
      </c>
      <c r="D197" s="54" t="n">
        <v>644</v>
      </c>
      <c r="E197" s="54" t="n">
        <v>621</v>
      </c>
      <c r="F197" s="65" t="n">
        <f aca="false">IF(E197="","",D197-E197)</f>
        <v>23</v>
      </c>
      <c r="G197" s="54" t="n">
        <v>543</v>
      </c>
      <c r="H197" s="54" t="n">
        <v>589</v>
      </c>
      <c r="I197" s="65" t="n">
        <f aca="false">IF(H197="","",G197-H197)</f>
        <v>-46</v>
      </c>
      <c r="J197" s="55" t="n">
        <f aca="false">IF(OR(D197="",D197+G197=0),"",D197/(D197+G197))</f>
        <v>0.542544229149115</v>
      </c>
      <c r="K197" s="55" t="n">
        <f aca="false">IF(E197="","",E197/(E197+H197))</f>
        <v>0.513223140495868</v>
      </c>
      <c r="L197" s="66" t="n">
        <f aca="false">IF(OR(K197="",J197=""),"",(J197-K197)*100)</f>
        <v>2.93210886532476</v>
      </c>
      <c r="M197" s="36" t="n">
        <v>3.11781220291742</v>
      </c>
      <c r="N197" s="36" t="n">
        <v>0.962526645474447</v>
      </c>
      <c r="O197" s="36" t="n">
        <f aca="false">SQRT(M197^2+N197^2)</f>
        <v>3.26300635548095</v>
      </c>
      <c r="P197" s="55" t="n">
        <f aca="false">IF(J197="","",MAX(0,J197-1.96*O197/100))</f>
        <v>0.478589304581689</v>
      </c>
      <c r="Q197" s="55" t="n">
        <f aca="false">IF(J197="","",MIN(1,J197+1.96*O197/100))</f>
        <v>0.606499153716542</v>
      </c>
      <c r="R197" s="32" t="str">
        <f aca="false">IF(L197="","",IF(ABS(L197)&lt;=O197,"Yes","No"))</f>
        <v>Yes</v>
      </c>
      <c r="S197" s="32" t="str">
        <f aca="false">IF(L197="","",IF(ABS(L197)&lt;=1.96*O197,"Yes","No"))</f>
        <v>Yes</v>
      </c>
      <c r="T197" s="54" t="n">
        <f aca="false">IF(D197="","",ROUND(SQRT(((D197+G197)*O197/100)^2+(J197*(D197+G197)*0.08345)^2),0))</f>
        <v>66</v>
      </c>
      <c r="U197" s="32"/>
    </row>
    <row r="198" customFormat="false" ht="15" hidden="false" customHeight="false" outlineLevel="0" collapsed="false">
      <c r="A198" s="32" t="s">
        <v>198</v>
      </c>
      <c r="B198" s="32" t="s">
        <v>361</v>
      </c>
      <c r="C198" s="32" t="s">
        <v>362</v>
      </c>
      <c r="D198" s="54" t="n">
        <v>233</v>
      </c>
      <c r="E198" s="54" t="n">
        <v>217</v>
      </c>
      <c r="F198" s="65" t="n">
        <f aca="false">IF(E198="","",D198-E198)</f>
        <v>16</v>
      </c>
      <c r="G198" s="54" t="n">
        <v>487</v>
      </c>
      <c r="H198" s="54" t="n">
        <v>510</v>
      </c>
      <c r="I198" s="65" t="n">
        <f aca="false">IF(H198="","",G198-H198)</f>
        <v>-23</v>
      </c>
      <c r="J198" s="55" t="n">
        <f aca="false">IF(OR(D198="",D198+G198=0),"",D198/(D198+G198))</f>
        <v>0.323611111111111</v>
      </c>
      <c r="K198" s="55" t="n">
        <f aca="false">IF(E198="","",E198/(E198+H198))</f>
        <v>0.298486932599725</v>
      </c>
      <c r="L198" s="66" t="n">
        <f aca="false">IF(OR(K198="",J198=""),"",(J198-K198)*100)</f>
        <v>2.51241785113862</v>
      </c>
      <c r="M198" s="36" t="n">
        <v>6.15823633395305</v>
      </c>
      <c r="N198" s="36" t="n">
        <v>0.962526645474447</v>
      </c>
      <c r="O198" s="36" t="n">
        <f aca="false">SQRT(M198^2+N198^2)</f>
        <v>6.23300347248963</v>
      </c>
      <c r="P198" s="55" t="n">
        <f aca="false">IF(J198="","",MAX(0,J198-1.96*O198/100))</f>
        <v>0.201444243050314</v>
      </c>
      <c r="Q198" s="55" t="n">
        <f aca="false">IF(J198="","",MIN(1,J198+1.96*O198/100))</f>
        <v>0.445777979171908</v>
      </c>
      <c r="R198" s="32" t="str">
        <f aca="false">IF(L198="","",IF(ABS(L198)&lt;=O198,"Yes","No"))</f>
        <v>Yes</v>
      </c>
      <c r="S198" s="32" t="str">
        <f aca="false">IF(L198="","",IF(ABS(L198)&lt;=1.96*O198,"Yes","No"))</f>
        <v>Yes</v>
      </c>
      <c r="T198" s="54" t="n">
        <f aca="false">IF(D198="","",ROUND(SQRT(((D198+G198)*O198/100)^2+(J198*(D198+G198)*0.15591)^2),0))</f>
        <v>58</v>
      </c>
      <c r="U198" s="32"/>
    </row>
    <row r="199" customFormat="false" ht="15" hidden="false" customHeight="false" outlineLevel="0" collapsed="false">
      <c r="A199" s="32" t="s">
        <v>198</v>
      </c>
      <c r="B199" s="32" t="s">
        <v>361</v>
      </c>
      <c r="C199" s="32" t="s">
        <v>363</v>
      </c>
      <c r="D199" s="54" t="n">
        <v>891</v>
      </c>
      <c r="E199" s="54" t="n">
        <v>805</v>
      </c>
      <c r="F199" s="65" t="n">
        <f aca="false">IF(E199="","",D199-E199)</f>
        <v>86</v>
      </c>
      <c r="G199" s="54" t="n">
        <v>1572</v>
      </c>
      <c r="H199" s="54" t="n">
        <v>1646</v>
      </c>
      <c r="I199" s="65" t="n">
        <f aca="false">IF(H199="","",G199-H199)</f>
        <v>-74</v>
      </c>
      <c r="J199" s="55" t="n">
        <f aca="false">IF(OR(D199="",D199+G199=0),"",D199/(D199+G199))</f>
        <v>0.361753958587089</v>
      </c>
      <c r="K199" s="55" t="n">
        <f aca="false">IF(E199="","",E199/(E199+H199))</f>
        <v>0.32843737250102</v>
      </c>
      <c r="L199" s="66" t="n">
        <f aca="false">IF(OR(K199="",J199=""),"",(J199-K199)*100)</f>
        <v>3.33165860860689</v>
      </c>
      <c r="M199" s="36" t="n">
        <v>3.11781220291742</v>
      </c>
      <c r="N199" s="36" t="n">
        <v>0.962526645474447</v>
      </c>
      <c r="O199" s="36" t="n">
        <f aca="false">SQRT(M199^2+N199^2)</f>
        <v>3.26300635548095</v>
      </c>
      <c r="P199" s="55" t="n">
        <f aca="false">IF(J199="","",MAX(0,J199-1.96*O199/100))</f>
        <v>0.297799034019662</v>
      </c>
      <c r="Q199" s="55" t="n">
        <f aca="false">IF(J199="","",MIN(1,J199+1.96*O199/100))</f>
        <v>0.425708883154516</v>
      </c>
      <c r="R199" s="32" t="str">
        <f aca="false">IF(L199="","",IF(ABS(L199)&lt;=O199,"Yes","No"))</f>
        <v>No</v>
      </c>
      <c r="S199" s="32" t="str">
        <f aca="false">IF(L199="","",IF(ABS(L199)&lt;=1.96*O199,"Yes","No"))</f>
        <v>Yes</v>
      </c>
      <c r="T199" s="54" t="n">
        <f aca="false">IF(D199="","",ROUND(SQRT(((D199+G199)*O199/100)^2+(J199*(D199+G199)*0.08345)^2),0))</f>
        <v>109</v>
      </c>
      <c r="U199" s="32"/>
    </row>
    <row r="200" customFormat="false" ht="15" hidden="false" customHeight="false" outlineLevel="0" collapsed="false">
      <c r="A200" s="32" t="s">
        <v>198</v>
      </c>
      <c r="B200" s="32" t="s">
        <v>361</v>
      </c>
      <c r="C200" s="32" t="s">
        <v>364</v>
      </c>
      <c r="D200" s="54" t="n">
        <v>200</v>
      </c>
      <c r="E200" s="54" t="n">
        <v>210</v>
      </c>
      <c r="F200" s="65" t="n">
        <f aca="false">IF(E200="","",D200-E200)</f>
        <v>-10</v>
      </c>
      <c r="G200" s="54" t="n">
        <v>427</v>
      </c>
      <c r="H200" s="54" t="n">
        <v>424</v>
      </c>
      <c r="I200" s="65" t="n">
        <f aca="false">IF(H200="","",G200-H200)</f>
        <v>3</v>
      </c>
      <c r="J200" s="55" t="n">
        <f aca="false">IF(OR(D200="",D200+G200=0),"",D200/(D200+G200))</f>
        <v>0.318979266347687</v>
      </c>
      <c r="K200" s="55" t="n">
        <f aca="false">IF(E200="","",E200/(E200+H200))</f>
        <v>0.331230283911672</v>
      </c>
      <c r="L200" s="66" t="n">
        <f aca="false">IF(OR(K200="",J200=""),"",(J200-K200)*100)</f>
        <v>-1.22510175639845</v>
      </c>
      <c r="M200" s="36" t="n">
        <v>6.15823633395305</v>
      </c>
      <c r="N200" s="36" t="n">
        <v>0.962526645474447</v>
      </c>
      <c r="O200" s="36" t="n">
        <f aca="false">SQRT(M200^2+N200^2)</f>
        <v>6.23300347248963</v>
      </c>
      <c r="P200" s="55" t="n">
        <f aca="false">IF(J200="","",MAX(0,J200-1.96*O200/100))</f>
        <v>0.196812398286891</v>
      </c>
      <c r="Q200" s="55" t="n">
        <f aca="false">IF(J200="","",MIN(1,J200+1.96*O200/100))</f>
        <v>0.441146134408484</v>
      </c>
      <c r="R200" s="32" t="str">
        <f aca="false">IF(L200="","",IF(ABS(L200)&lt;=O200,"Yes","No"))</f>
        <v>Yes</v>
      </c>
      <c r="S200" s="32" t="str">
        <f aca="false">IF(L200="","",IF(ABS(L200)&lt;=1.96*O200,"Yes","No"))</f>
        <v>Yes</v>
      </c>
      <c r="T200" s="54" t="n">
        <f aca="false">IF(D200="","",ROUND(SQRT(((D200+G200)*O200/100)^2+(J200*(D200+G200)*0.15591)^2),0))</f>
        <v>50</v>
      </c>
      <c r="U200" s="32"/>
    </row>
    <row r="201" customFormat="false" ht="15" hidden="false" customHeight="false" outlineLevel="0" collapsed="false">
      <c r="A201" s="32" t="s">
        <v>198</v>
      </c>
      <c r="B201" s="32" t="s">
        <v>365</v>
      </c>
      <c r="C201" s="32" t="s">
        <v>365</v>
      </c>
      <c r="D201" s="54" t="n">
        <v>1090</v>
      </c>
      <c r="E201" s="54" t="n">
        <v>1075</v>
      </c>
      <c r="F201" s="65" t="n">
        <f aca="false">IF(E201="","",D201-E201)</f>
        <v>15</v>
      </c>
      <c r="G201" s="54" t="n">
        <v>2135</v>
      </c>
      <c r="H201" s="54" t="n">
        <v>2161</v>
      </c>
      <c r="I201" s="65" t="n">
        <f aca="false">IF(H201="","",G201-H201)</f>
        <v>-26</v>
      </c>
      <c r="J201" s="55" t="n">
        <f aca="false">IF(OR(D201="",D201+G201=0),"",D201/(D201+G201))</f>
        <v>0.337984496124031</v>
      </c>
      <c r="K201" s="55" t="n">
        <f aca="false">IF(E201="","",E201/(E201+H201))</f>
        <v>0.332200247218789</v>
      </c>
      <c r="L201" s="66" t="n">
        <f aca="false">IF(OR(K201="",J201=""),"",(J201-K201)*100)</f>
        <v>0.578424890524243</v>
      </c>
      <c r="M201" s="36" t="n">
        <v>3.11781220291742</v>
      </c>
      <c r="N201" s="36" t="n">
        <v>0.962526645474447</v>
      </c>
      <c r="O201" s="36" t="n">
        <f aca="false">SQRT(M201^2+N201^2)</f>
        <v>3.26300635548095</v>
      </c>
      <c r="P201" s="55" t="n">
        <f aca="false">IF(J201="","",MAX(0,J201-1.96*O201/100))</f>
        <v>0.274029571556604</v>
      </c>
      <c r="Q201" s="55" t="n">
        <f aca="false">IF(J201="","",MIN(1,J201+1.96*O201/100))</f>
        <v>0.401939420691458</v>
      </c>
      <c r="R201" s="32" t="str">
        <f aca="false">IF(L201="","",IF(ABS(L201)&lt;=O201,"Yes","No"))</f>
        <v>Yes</v>
      </c>
      <c r="S201" s="32" t="str">
        <f aca="false">IF(L201="","",IF(ABS(L201)&lt;=1.96*O201,"Yes","No"))</f>
        <v>Yes</v>
      </c>
      <c r="T201" s="54" t="n">
        <f aca="false">IF(D201="","",ROUND(SQRT(((D201+G201)*O201/100)^2+(J201*(D201+G201)*0.08345)^2),0))</f>
        <v>139</v>
      </c>
      <c r="U201" s="32"/>
    </row>
    <row r="202" customFormat="false" ht="15" hidden="false" customHeight="false" outlineLevel="0" collapsed="false">
      <c r="A202" s="32" t="s">
        <v>198</v>
      </c>
      <c r="B202" s="32" t="s">
        <v>366</v>
      </c>
      <c r="C202" s="32" t="s">
        <v>367</v>
      </c>
      <c r="D202" s="54" t="n">
        <v>791</v>
      </c>
      <c r="E202" s="54" t="n">
        <v>710</v>
      </c>
      <c r="F202" s="65" t="n">
        <f aca="false">IF(E202="","",D202-E202)</f>
        <v>81</v>
      </c>
      <c r="G202" s="54" t="n">
        <v>854</v>
      </c>
      <c r="H202" s="54" t="n">
        <v>924</v>
      </c>
      <c r="I202" s="65" t="n">
        <f aca="false">IF(H202="","",G202-H202)</f>
        <v>-70</v>
      </c>
      <c r="J202" s="55" t="n">
        <f aca="false">IF(OR(D202="",D202+G202=0),"",D202/(D202+G202))</f>
        <v>0.480851063829787</v>
      </c>
      <c r="K202" s="55" t="n">
        <f aca="false">IF(E202="","",E202/(E202+H202))</f>
        <v>0.434516523867809</v>
      </c>
      <c r="L202" s="66" t="n">
        <f aca="false">IF(OR(K202="",J202=""),"",(J202-K202)*100)</f>
        <v>4.63345399619782</v>
      </c>
      <c r="M202" s="36" t="n">
        <v>3.11781220291742</v>
      </c>
      <c r="N202" s="36" t="n">
        <v>0.962526645474447</v>
      </c>
      <c r="O202" s="36" t="n">
        <f aca="false">SQRT(M202^2+N202^2)</f>
        <v>3.26300635548095</v>
      </c>
      <c r="P202" s="55" t="n">
        <f aca="false">IF(J202="","",MAX(0,J202-1.96*O202/100))</f>
        <v>0.416896139262361</v>
      </c>
      <c r="Q202" s="55" t="n">
        <f aca="false">IF(J202="","",MIN(1,J202+1.96*O202/100))</f>
        <v>0.544805988397214</v>
      </c>
      <c r="R202" s="32" t="str">
        <f aca="false">IF(L202="","",IF(ABS(L202)&lt;=O202,"Yes","No"))</f>
        <v>No</v>
      </c>
      <c r="S202" s="32" t="str">
        <f aca="false">IF(L202="","",IF(ABS(L202)&lt;=1.96*O202,"Yes","No"))</f>
        <v>Yes</v>
      </c>
      <c r="T202" s="54" t="n">
        <f aca="false">IF(D202="","",ROUND(SQRT(((D202+G202)*O202/100)^2+(J202*(D202+G202)*0.08345)^2),0))</f>
        <v>85</v>
      </c>
      <c r="U202" s="32"/>
    </row>
    <row r="203" customFormat="false" ht="15" hidden="false" customHeight="false" outlineLevel="0" collapsed="false">
      <c r="A203" s="32" t="s">
        <v>198</v>
      </c>
      <c r="B203" s="32" t="s">
        <v>366</v>
      </c>
      <c r="C203" s="32" t="s">
        <v>368</v>
      </c>
      <c r="D203" s="54" t="n">
        <v>668</v>
      </c>
      <c r="E203" s="54" t="n">
        <v>632</v>
      </c>
      <c r="F203" s="65" t="n">
        <f aca="false">IF(E203="","",D203-E203)</f>
        <v>36</v>
      </c>
      <c r="G203" s="54" t="n">
        <v>623</v>
      </c>
      <c r="H203" s="54" t="n">
        <v>689</v>
      </c>
      <c r="I203" s="65" t="n">
        <f aca="false">IF(H203="","",G203-H203)</f>
        <v>-66</v>
      </c>
      <c r="J203" s="55" t="n">
        <f aca="false">IF(OR(D203="",D203+G203=0),"",D203/(D203+G203))</f>
        <v>0.517428350116189</v>
      </c>
      <c r="K203" s="55" t="n">
        <f aca="false">IF(E203="","",E203/(E203+H203))</f>
        <v>0.478425435276306</v>
      </c>
      <c r="L203" s="66" t="n">
        <f aca="false">IF(OR(K203="",J203=""),"",(J203-K203)*100)</f>
        <v>3.90029148398832</v>
      </c>
      <c r="M203" s="36" t="n">
        <v>3.11781220291742</v>
      </c>
      <c r="N203" s="36" t="n">
        <v>0.962526645474447</v>
      </c>
      <c r="O203" s="36" t="n">
        <f aca="false">SQRT(M203^2+N203^2)</f>
        <v>3.26300635548095</v>
      </c>
      <c r="P203" s="55" t="n">
        <f aca="false">IF(J203="","",MAX(0,J203-1.96*O203/100))</f>
        <v>0.453473425548762</v>
      </c>
      <c r="Q203" s="55" t="n">
        <f aca="false">IF(J203="","",MIN(1,J203+1.96*O203/100))</f>
        <v>0.581383274683616</v>
      </c>
      <c r="R203" s="32" t="str">
        <f aca="false">IF(L203="","",IF(ABS(L203)&lt;=O203,"Yes","No"))</f>
        <v>No</v>
      </c>
      <c r="S203" s="32" t="str">
        <f aca="false">IF(L203="","",IF(ABS(L203)&lt;=1.96*O203,"Yes","No"))</f>
        <v>Yes</v>
      </c>
      <c r="T203" s="54" t="n">
        <f aca="false">IF(D203="","",ROUND(SQRT(((D203+G203)*O203/100)^2+(J203*(D203+G203)*0.08345)^2),0))</f>
        <v>70</v>
      </c>
      <c r="U203" s="32"/>
    </row>
    <row r="204" customFormat="false" ht="15" hidden="false" customHeight="false" outlineLevel="0" collapsed="false">
      <c r="A204" s="32" t="s">
        <v>198</v>
      </c>
      <c r="B204" s="32" t="s">
        <v>366</v>
      </c>
      <c r="C204" s="32" t="s">
        <v>369</v>
      </c>
      <c r="D204" s="54" t="n">
        <v>834</v>
      </c>
      <c r="E204" s="54" t="n">
        <v>820</v>
      </c>
      <c r="F204" s="65" t="n">
        <f aca="false">IF(E204="","",D204-E204)</f>
        <v>14</v>
      </c>
      <c r="G204" s="54" t="n">
        <v>526</v>
      </c>
      <c r="H204" s="54" t="n">
        <v>554</v>
      </c>
      <c r="I204" s="65" t="n">
        <f aca="false">IF(H204="","",G204-H204)</f>
        <v>-28</v>
      </c>
      <c r="J204" s="55" t="n">
        <f aca="false">IF(OR(D204="",D204+G204=0),"",D204/(D204+G204))</f>
        <v>0.613235294117647</v>
      </c>
      <c r="K204" s="55" t="n">
        <f aca="false">IF(E204="","",E204/(E204+H204))</f>
        <v>0.596797671033479</v>
      </c>
      <c r="L204" s="66" t="n">
        <f aca="false">IF(OR(K204="",J204=""),"",(J204-K204)*100)</f>
        <v>1.64376230841682</v>
      </c>
      <c r="M204" s="36" t="n">
        <v>3.11781220291742</v>
      </c>
      <c r="N204" s="36" t="n">
        <v>0.962526645474447</v>
      </c>
      <c r="O204" s="36" t="n">
        <f aca="false">SQRT(M204^2+N204^2)</f>
        <v>3.26300635548095</v>
      </c>
      <c r="P204" s="55" t="n">
        <f aca="false">IF(J204="","",MAX(0,J204-1.96*O204/100))</f>
        <v>0.549280369550221</v>
      </c>
      <c r="Q204" s="55" t="n">
        <f aca="false">IF(J204="","",MIN(1,J204+1.96*O204/100))</f>
        <v>0.677190218685074</v>
      </c>
      <c r="R204" s="32" t="str">
        <f aca="false">IF(L204="","",IF(ABS(L204)&lt;=O204,"Yes","No"))</f>
        <v>Yes</v>
      </c>
      <c r="S204" s="32" t="str">
        <f aca="false">IF(L204="","",IF(ABS(L204)&lt;=1.96*O204,"Yes","No"))</f>
        <v>Yes</v>
      </c>
      <c r="T204" s="54" t="n">
        <f aca="false">IF(D204="","",ROUND(SQRT(((D204+G204)*O204/100)^2+(J204*(D204+G204)*0.08345)^2),0))</f>
        <v>83</v>
      </c>
      <c r="U204" s="32"/>
    </row>
    <row r="205" customFormat="false" ht="15" hidden="false" customHeight="false" outlineLevel="0" collapsed="false">
      <c r="A205" s="32" t="s">
        <v>198</v>
      </c>
      <c r="B205" s="32" t="s">
        <v>366</v>
      </c>
      <c r="C205" s="32" t="s">
        <v>370</v>
      </c>
      <c r="D205" s="54" t="n">
        <v>905</v>
      </c>
      <c r="E205" s="54" t="n">
        <v>919</v>
      </c>
      <c r="F205" s="65" t="n">
        <f aca="false">IF(E205="","",D205-E205)</f>
        <v>-14</v>
      </c>
      <c r="G205" s="54" t="n">
        <v>506</v>
      </c>
      <c r="H205" s="54" t="n">
        <v>542</v>
      </c>
      <c r="I205" s="65" t="n">
        <f aca="false">IF(H205="","",G205-H205)</f>
        <v>-36</v>
      </c>
      <c r="J205" s="55" t="n">
        <f aca="false">IF(OR(D205="",D205+G205=0),"",D205/(D205+G205))</f>
        <v>0.641389085754784</v>
      </c>
      <c r="K205" s="55" t="n">
        <f aca="false">IF(E205="","",E205/(E205+H205))</f>
        <v>0.6290212183436</v>
      </c>
      <c r="L205" s="66" t="n">
        <f aca="false">IF(OR(K205="",J205=""),"",(J205-K205)*100)</f>
        <v>1.23678674111836</v>
      </c>
      <c r="M205" s="36" t="n">
        <v>3.11781220291742</v>
      </c>
      <c r="N205" s="36" t="n">
        <v>0.962526645474447</v>
      </c>
      <c r="O205" s="36" t="n">
        <f aca="false">SQRT(M205^2+N205^2)</f>
        <v>3.26300635548095</v>
      </c>
      <c r="P205" s="55" t="n">
        <f aca="false">IF(J205="","",MAX(0,J205-1.96*O205/100))</f>
        <v>0.577434161187357</v>
      </c>
      <c r="Q205" s="55" t="n">
        <f aca="false">IF(J205="","",MIN(1,J205+1.96*O205/100))</f>
        <v>0.70534401032221</v>
      </c>
      <c r="R205" s="32" t="str">
        <f aca="false">IF(L205="","",IF(ABS(L205)&lt;=O205,"Yes","No"))</f>
        <v>Yes</v>
      </c>
      <c r="S205" s="32" t="str">
        <f aca="false">IF(L205="","",IF(ABS(L205)&lt;=1.96*O205,"Yes","No"))</f>
        <v>Yes</v>
      </c>
      <c r="T205" s="54" t="n">
        <f aca="false">IF(D205="","",ROUND(SQRT(((D205+G205)*O205/100)^2+(J205*(D205+G205)*0.08345)^2),0))</f>
        <v>88</v>
      </c>
      <c r="U205" s="32"/>
    </row>
    <row r="206" customFormat="false" ht="15" hidden="false" customHeight="false" outlineLevel="0" collapsed="false">
      <c r="A206" s="32" t="s">
        <v>198</v>
      </c>
      <c r="B206" s="32" t="s">
        <v>366</v>
      </c>
      <c r="C206" s="32" t="s">
        <v>371</v>
      </c>
      <c r="D206" s="54" t="n">
        <v>336</v>
      </c>
      <c r="E206" s="54" t="n">
        <v>308</v>
      </c>
      <c r="F206" s="65" t="n">
        <f aca="false">IF(E206="","",D206-E206)</f>
        <v>28</v>
      </c>
      <c r="G206" s="54" t="n">
        <v>227</v>
      </c>
      <c r="H206" s="54" t="n">
        <v>263</v>
      </c>
      <c r="I206" s="65" t="n">
        <f aca="false">IF(H206="","",G206-H206)</f>
        <v>-36</v>
      </c>
      <c r="J206" s="55" t="n">
        <f aca="false">IF(OR(D206="",D206+G206=0),"",D206/(D206+G206))</f>
        <v>0.596802841918295</v>
      </c>
      <c r="K206" s="55" t="n">
        <f aca="false">IF(E206="","",E206/(E206+H206))</f>
        <v>0.539404553415061</v>
      </c>
      <c r="L206" s="66" t="n">
        <f aca="false">IF(OR(K206="",J206=""),"",(J206-K206)*100)</f>
        <v>5.73982885032335</v>
      </c>
      <c r="M206" s="36" t="n">
        <v>6.15823633395305</v>
      </c>
      <c r="N206" s="36" t="n">
        <v>0.962526645474447</v>
      </c>
      <c r="O206" s="36" t="n">
        <f aca="false">SQRT(M206^2+N206^2)</f>
        <v>6.23300347248963</v>
      </c>
      <c r="P206" s="55" t="n">
        <f aca="false">IF(J206="","",MAX(0,J206-1.96*O206/100))</f>
        <v>0.474635973857498</v>
      </c>
      <c r="Q206" s="55" t="n">
        <f aca="false">IF(J206="","",MIN(1,J206+1.96*O206/100))</f>
        <v>0.718969709979092</v>
      </c>
      <c r="R206" s="32" t="str">
        <f aca="false">IF(L206="","",IF(ABS(L206)&lt;=O206,"Yes","No"))</f>
        <v>Yes</v>
      </c>
      <c r="S206" s="32" t="str">
        <f aca="false">IF(L206="","",IF(ABS(L206)&lt;=1.96*O206,"Yes","No"))</f>
        <v>Yes</v>
      </c>
      <c r="T206" s="54" t="n">
        <f aca="false">IF(D206="","",ROUND(SQRT(((D206+G206)*O206/100)^2+(J206*(D206+G206)*0.15591)^2),0))</f>
        <v>63</v>
      </c>
      <c r="U206" s="32"/>
    </row>
    <row r="207" customFormat="false" ht="15" hidden="false" customHeight="false" outlineLevel="0" collapsed="false">
      <c r="A207" s="32" t="s">
        <v>198</v>
      </c>
      <c r="B207" s="32" t="s">
        <v>366</v>
      </c>
      <c r="C207" s="32" t="s">
        <v>372</v>
      </c>
      <c r="D207" s="54" t="n">
        <v>603</v>
      </c>
      <c r="E207" s="54" t="n">
        <v>602</v>
      </c>
      <c r="F207" s="65" t="n">
        <f aca="false">IF(E207="","",D207-E207)</f>
        <v>1</v>
      </c>
      <c r="G207" s="54" t="n">
        <v>269</v>
      </c>
      <c r="H207" s="54" t="n">
        <v>269</v>
      </c>
      <c r="I207" s="65" t="n">
        <f aca="false">IF(H207="","",G207-H207)</f>
        <v>0</v>
      </c>
      <c r="J207" s="55" t="n">
        <f aca="false">IF(OR(D207="",D207+G207=0),"",D207/(D207+G207))</f>
        <v>0.69151376146789</v>
      </c>
      <c r="K207" s="55" t="n">
        <f aca="false">IF(E207="","",E207/(E207+H207))</f>
        <v>0.691159586681975</v>
      </c>
      <c r="L207" s="66" t="n">
        <f aca="false">IF(OR(K207="",J207=""),"",(J207-K207)*100)</f>
        <v>0.0354174785915151</v>
      </c>
      <c r="M207" s="36" t="n">
        <v>3.92691870483697</v>
      </c>
      <c r="N207" s="36" t="n">
        <v>0.962526645474447</v>
      </c>
      <c r="O207" s="36" t="n">
        <f aca="false">SQRT(M207^2+N207^2)</f>
        <v>4.04316065197103</v>
      </c>
      <c r="P207" s="55" t="n">
        <f aca="false">IF(J207="","",MAX(0,J207-1.96*O207/100))</f>
        <v>0.612267812689258</v>
      </c>
      <c r="Q207" s="55" t="n">
        <f aca="false">IF(J207="","",MIN(1,J207+1.96*O207/100))</f>
        <v>0.770759710246522</v>
      </c>
      <c r="R207" s="32" t="str">
        <f aca="false">IF(L207="","",IF(ABS(L207)&lt;=O207,"Yes","No"))</f>
        <v>Yes</v>
      </c>
      <c r="S207" s="32" t="str">
        <f aca="false">IF(L207="","",IF(ABS(L207)&lt;=1.96*O207,"Yes","No"))</f>
        <v>Yes</v>
      </c>
      <c r="T207" s="54" t="n">
        <f aca="false">IF(D207="","",ROUND(SQRT(((D207+G207)*O207/100)^2+(J207*(D207+G207)*0.09175)^2),0))</f>
        <v>66</v>
      </c>
      <c r="U207" s="32"/>
    </row>
    <row r="208" customFormat="false" ht="15" hidden="false" customHeight="false" outlineLevel="0" collapsed="false">
      <c r="A208" s="32" t="s">
        <v>198</v>
      </c>
      <c r="B208" s="32" t="s">
        <v>366</v>
      </c>
      <c r="C208" s="32" t="s">
        <v>373</v>
      </c>
      <c r="D208" s="54" t="n">
        <v>579</v>
      </c>
      <c r="E208" s="54" t="n">
        <v>512</v>
      </c>
      <c r="F208" s="65" t="n">
        <f aca="false">IF(E208="","",D208-E208)</f>
        <v>67</v>
      </c>
      <c r="G208" s="54" t="n">
        <v>423</v>
      </c>
      <c r="H208" s="54" t="n">
        <v>447</v>
      </c>
      <c r="I208" s="65" t="n">
        <f aca="false">IF(H208="","",G208-H208)</f>
        <v>-24</v>
      </c>
      <c r="J208" s="55" t="n">
        <f aca="false">IF(OR(D208="",D208+G208=0),"",D208/(D208+G208))</f>
        <v>0.577844311377246</v>
      </c>
      <c r="K208" s="55" t="n">
        <f aca="false">IF(E208="","",E208/(E208+H208))</f>
        <v>0.533889468196038</v>
      </c>
      <c r="L208" s="66" t="n">
        <f aca="false">IF(OR(K208="",J208=""),"",(J208-K208)*100)</f>
        <v>4.39548431812079</v>
      </c>
      <c r="M208" s="36" t="n">
        <v>3.92691870483697</v>
      </c>
      <c r="N208" s="36" t="n">
        <v>0.962526645474447</v>
      </c>
      <c r="O208" s="36" t="n">
        <f aca="false">SQRT(M208^2+N208^2)</f>
        <v>4.04316065197103</v>
      </c>
      <c r="P208" s="55" t="n">
        <f aca="false">IF(J208="","",MAX(0,J208-1.96*O208/100))</f>
        <v>0.498598362598613</v>
      </c>
      <c r="Q208" s="55" t="n">
        <f aca="false">IF(J208="","",MIN(1,J208+1.96*O208/100))</f>
        <v>0.657090260155878</v>
      </c>
      <c r="R208" s="32" t="str">
        <f aca="false">IF(L208="","",IF(ABS(L208)&lt;=O208,"Yes","No"))</f>
        <v>No</v>
      </c>
      <c r="S208" s="32" t="str">
        <f aca="false">IF(L208="","",IF(ABS(L208)&lt;=1.96*O208,"Yes","No"))</f>
        <v>Yes</v>
      </c>
      <c r="T208" s="54" t="n">
        <f aca="false">IF(D208="","",ROUND(SQRT(((D208+G208)*O208/100)^2+(J208*(D208+G208)*0.09175)^2),0))</f>
        <v>67</v>
      </c>
      <c r="U208" s="32"/>
    </row>
    <row r="209" customFormat="false" ht="15" hidden="false" customHeight="false" outlineLevel="0" collapsed="false">
      <c r="A209" s="32" t="s">
        <v>198</v>
      </c>
      <c r="B209" s="32" t="s">
        <v>366</v>
      </c>
      <c r="C209" s="32" t="s">
        <v>374</v>
      </c>
      <c r="D209" s="54" t="n">
        <v>327</v>
      </c>
      <c r="E209" s="54" t="n">
        <v>276</v>
      </c>
      <c r="F209" s="65" t="n">
        <f aca="false">IF(E209="","",D209-E209)</f>
        <v>51</v>
      </c>
      <c r="G209" s="54" t="n">
        <v>263</v>
      </c>
      <c r="H209" s="54" t="n">
        <v>301</v>
      </c>
      <c r="I209" s="65" t="n">
        <f aca="false">IF(H209="","",G209-H209)</f>
        <v>-38</v>
      </c>
      <c r="J209" s="55" t="n">
        <f aca="false">IF(OR(D209="",D209+G209=0),"",D209/(D209+G209))</f>
        <v>0.554237288135593</v>
      </c>
      <c r="K209" s="55" t="n">
        <f aca="false">IF(E209="","",E209/(E209+H209))</f>
        <v>0.478336221837088</v>
      </c>
      <c r="L209" s="66" t="n">
        <f aca="false">IF(OR(K209="",J209=""),"",(J209-K209)*100)</f>
        <v>7.59010662985049</v>
      </c>
      <c r="M209" s="36" t="n">
        <v>6.15823633395305</v>
      </c>
      <c r="N209" s="36" t="n">
        <v>0.962526645474447</v>
      </c>
      <c r="O209" s="36" t="n">
        <f aca="false">SQRT(M209^2+N209^2)</f>
        <v>6.23300347248963</v>
      </c>
      <c r="P209" s="55" t="n">
        <f aca="false">IF(J209="","",MAX(0,J209-1.96*O209/100))</f>
        <v>0.432070420074796</v>
      </c>
      <c r="Q209" s="55" t="n">
        <f aca="false">IF(J209="","",MIN(1,J209+1.96*O209/100))</f>
        <v>0.67640415619639</v>
      </c>
      <c r="R209" s="32" t="str">
        <f aca="false">IF(L209="","",IF(ABS(L209)&lt;=O209,"Yes","No"))</f>
        <v>No</v>
      </c>
      <c r="S209" s="32" t="str">
        <f aca="false">IF(L209="","",IF(ABS(L209)&lt;=1.96*O209,"Yes","No"))</f>
        <v>Yes</v>
      </c>
      <c r="T209" s="54" t="n">
        <f aca="false">IF(D209="","",ROUND(SQRT(((D209+G209)*O209/100)^2+(J209*(D209+G209)*0.15591)^2),0))</f>
        <v>63</v>
      </c>
      <c r="U209" s="32"/>
    </row>
    <row r="210" customFormat="false" ht="15" hidden="false" customHeight="false" outlineLevel="0" collapsed="false">
      <c r="A210" s="32" t="s">
        <v>198</v>
      </c>
      <c r="B210" s="32" t="s">
        <v>366</v>
      </c>
      <c r="C210" s="32" t="s">
        <v>375</v>
      </c>
      <c r="D210" s="54" t="n">
        <v>591</v>
      </c>
      <c r="E210" s="54" t="n">
        <v>586</v>
      </c>
      <c r="F210" s="65" t="n">
        <f aca="false">IF(E210="","",D210-E210)</f>
        <v>5</v>
      </c>
      <c r="G210" s="54" t="n">
        <v>453</v>
      </c>
      <c r="H210" s="54" t="n">
        <v>476</v>
      </c>
      <c r="I210" s="65" t="n">
        <f aca="false">IF(H210="","",G210-H210)</f>
        <v>-23</v>
      </c>
      <c r="J210" s="55" t="n">
        <f aca="false">IF(OR(D210="",D210+G210=0),"",D210/(D210+G210))</f>
        <v>0.566091954022989</v>
      </c>
      <c r="K210" s="55" t="n">
        <f aca="false">IF(E210="","",E210/(E210+H210))</f>
        <v>0.551789077212806</v>
      </c>
      <c r="L210" s="66" t="n">
        <f aca="false">IF(OR(K210="",J210=""),"",(J210-K210)*100)</f>
        <v>1.43028768101825</v>
      </c>
      <c r="M210" s="36" t="n">
        <v>3.92691870483697</v>
      </c>
      <c r="N210" s="36" t="n">
        <v>0.962526645474447</v>
      </c>
      <c r="O210" s="36" t="n">
        <f aca="false">SQRT(M210^2+N210^2)</f>
        <v>4.04316065197103</v>
      </c>
      <c r="P210" s="55" t="n">
        <f aca="false">IF(J210="","",MAX(0,J210-1.96*O210/100))</f>
        <v>0.486846005244356</v>
      </c>
      <c r="Q210" s="55" t="n">
        <f aca="false">IF(J210="","",MIN(1,J210+1.96*O210/100))</f>
        <v>0.645337902801621</v>
      </c>
      <c r="R210" s="32" t="str">
        <f aca="false">IF(L210="","",IF(ABS(L210)&lt;=O210,"Yes","No"))</f>
        <v>Yes</v>
      </c>
      <c r="S210" s="32" t="str">
        <f aca="false">IF(L210="","",IF(ABS(L210)&lt;=1.96*O210,"Yes","No"))</f>
        <v>Yes</v>
      </c>
      <c r="T210" s="54" t="n">
        <f aca="false">IF(D210="","",ROUND(SQRT(((D210+G210)*O210/100)^2+(J210*(D210+G210)*0.09175)^2),0))</f>
        <v>69</v>
      </c>
      <c r="U210" s="32"/>
    </row>
    <row r="211" customFormat="false" ht="15" hidden="false" customHeight="false" outlineLevel="0" collapsed="false">
      <c r="A211" s="32" t="s">
        <v>198</v>
      </c>
      <c r="B211" s="32" t="s">
        <v>366</v>
      </c>
      <c r="C211" s="32" t="s">
        <v>376</v>
      </c>
      <c r="D211" s="54" t="n">
        <v>891</v>
      </c>
      <c r="E211" s="54" t="n">
        <v>820</v>
      </c>
      <c r="F211" s="65" t="n">
        <f aca="false">IF(E211="","",D211-E211)</f>
        <v>71</v>
      </c>
      <c r="G211" s="54" t="n">
        <v>878</v>
      </c>
      <c r="H211" s="54" t="n">
        <v>946</v>
      </c>
      <c r="I211" s="65" t="n">
        <f aca="false">IF(H211="","",G211-H211)</f>
        <v>-68</v>
      </c>
      <c r="J211" s="55" t="n">
        <f aca="false">IF(OR(D211="",D211+G211=0),"",D211/(D211+G211))</f>
        <v>0.503674392312041</v>
      </c>
      <c r="K211" s="55" t="n">
        <f aca="false">IF(E211="","",E211/(E211+H211))</f>
        <v>0.464326160815402</v>
      </c>
      <c r="L211" s="66" t="n">
        <f aca="false">IF(OR(K211="",J211=""),"",(J211-K211)*100)</f>
        <v>3.93482314966387</v>
      </c>
      <c r="M211" s="36" t="n">
        <v>3.11781220291742</v>
      </c>
      <c r="N211" s="36" t="n">
        <v>0.962526645474447</v>
      </c>
      <c r="O211" s="36" t="n">
        <f aca="false">SQRT(M211^2+N211^2)</f>
        <v>3.26300635548095</v>
      </c>
      <c r="P211" s="55" t="n">
        <f aca="false">IF(J211="","",MAX(0,J211-1.96*O211/100))</f>
        <v>0.439719467744614</v>
      </c>
      <c r="Q211" s="55" t="n">
        <f aca="false">IF(J211="","",MIN(1,J211+1.96*O211/100))</f>
        <v>0.567629316879467</v>
      </c>
      <c r="R211" s="32" t="str">
        <f aca="false">IF(L211="","",IF(ABS(L211)&lt;=O211,"Yes","No"))</f>
        <v>No</v>
      </c>
      <c r="S211" s="32" t="str">
        <f aca="false">IF(L211="","",IF(ABS(L211)&lt;=1.96*O211,"Yes","No"))</f>
        <v>Yes</v>
      </c>
      <c r="T211" s="54" t="n">
        <f aca="false">IF(D211="","",ROUND(SQRT(((D211+G211)*O211/100)^2+(J211*(D211+G211)*0.08345)^2),0))</f>
        <v>94</v>
      </c>
      <c r="U211" s="32"/>
    </row>
    <row r="212" customFormat="false" ht="15" hidden="false" customHeight="false" outlineLevel="0" collapsed="false">
      <c r="A212" s="32" t="s">
        <v>198</v>
      </c>
      <c r="B212" s="32" t="s">
        <v>366</v>
      </c>
      <c r="C212" s="32" t="s">
        <v>377</v>
      </c>
      <c r="D212" s="54" t="n">
        <v>739</v>
      </c>
      <c r="E212" s="54" t="n">
        <v>665</v>
      </c>
      <c r="F212" s="65" t="n">
        <f aca="false">IF(E212="","",D212-E212)</f>
        <v>74</v>
      </c>
      <c r="G212" s="54" t="n">
        <v>693</v>
      </c>
      <c r="H212" s="54" t="n">
        <v>763</v>
      </c>
      <c r="I212" s="65" t="n">
        <f aca="false">IF(H212="","",G212-H212)</f>
        <v>-70</v>
      </c>
      <c r="J212" s="55" t="n">
        <f aca="false">IF(OR(D212="",D212+G212=0),"",D212/(D212+G212))</f>
        <v>0.516061452513967</v>
      </c>
      <c r="K212" s="55" t="n">
        <f aca="false">IF(E212="","",E212/(E212+H212))</f>
        <v>0.465686274509804</v>
      </c>
      <c r="L212" s="66" t="n">
        <f aca="false">IF(OR(K212="",J212=""),"",(J212-K212)*100)</f>
        <v>5.03751780041626</v>
      </c>
      <c r="M212" s="36" t="n">
        <v>3.11781220291742</v>
      </c>
      <c r="N212" s="36" t="n">
        <v>0.962526645474447</v>
      </c>
      <c r="O212" s="36" t="n">
        <f aca="false">SQRT(M212^2+N212^2)</f>
        <v>3.26300635548095</v>
      </c>
      <c r="P212" s="55" t="n">
        <f aca="false">IF(J212="","",MAX(0,J212-1.96*O212/100))</f>
        <v>0.45210652794654</v>
      </c>
      <c r="Q212" s="55" t="n">
        <f aca="false">IF(J212="","",MIN(1,J212+1.96*O212/100))</f>
        <v>0.580016377081393</v>
      </c>
      <c r="R212" s="32" t="str">
        <f aca="false">IF(L212="","",IF(ABS(L212)&lt;=O212,"Yes","No"))</f>
        <v>No</v>
      </c>
      <c r="S212" s="32" t="str">
        <f aca="false">IF(L212="","",IF(ABS(L212)&lt;=1.96*O212,"Yes","No"))</f>
        <v>Yes</v>
      </c>
      <c r="T212" s="54" t="n">
        <f aca="false">IF(D212="","",ROUND(SQRT(((D212+G212)*O212/100)^2+(J212*(D212+G212)*0.08345)^2),0))</f>
        <v>77</v>
      </c>
      <c r="U212" s="32"/>
    </row>
    <row r="213" customFormat="false" ht="15" hidden="false" customHeight="false" outlineLevel="0" collapsed="false">
      <c r="A213" s="32" t="s">
        <v>198</v>
      </c>
      <c r="B213" s="32" t="s">
        <v>366</v>
      </c>
      <c r="C213" s="32" t="s">
        <v>378</v>
      </c>
      <c r="D213" s="54" t="n">
        <v>655</v>
      </c>
      <c r="E213" s="54" t="n">
        <v>621</v>
      </c>
      <c r="F213" s="65" t="n">
        <f aca="false">IF(E213="","",D213-E213)</f>
        <v>34</v>
      </c>
      <c r="G213" s="54" t="n">
        <v>502</v>
      </c>
      <c r="H213" s="54" t="n">
        <v>569</v>
      </c>
      <c r="I213" s="65" t="n">
        <f aca="false">IF(H213="","",G213-H213)</f>
        <v>-67</v>
      </c>
      <c r="J213" s="55" t="n">
        <f aca="false">IF(OR(D213="",D213+G213=0),"",D213/(D213+G213))</f>
        <v>0.566119273984443</v>
      </c>
      <c r="K213" s="55" t="n">
        <f aca="false">IF(E213="","",E213/(E213+H213))</f>
        <v>0.521848739495798</v>
      </c>
      <c r="L213" s="66" t="n">
        <f aca="false">IF(OR(K213="",J213=""),"",(J213-K213)*100)</f>
        <v>4.42705344886442</v>
      </c>
      <c r="M213" s="36" t="n">
        <v>3.92691870483697</v>
      </c>
      <c r="N213" s="36" t="n">
        <v>0.962526645474447</v>
      </c>
      <c r="O213" s="36" t="n">
        <f aca="false">SQRT(M213^2+N213^2)</f>
        <v>4.04316065197103</v>
      </c>
      <c r="P213" s="55" t="n">
        <f aca="false">IF(J213="","",MAX(0,J213-1.96*O213/100))</f>
        <v>0.48687332520581</v>
      </c>
      <c r="Q213" s="55" t="n">
        <f aca="false">IF(J213="","",MIN(1,J213+1.96*O213/100))</f>
        <v>0.645365222763075</v>
      </c>
      <c r="R213" s="32" t="str">
        <f aca="false">IF(L213="","",IF(ABS(L213)&lt;=O213,"Yes","No"))</f>
        <v>No</v>
      </c>
      <c r="S213" s="32" t="str">
        <f aca="false">IF(L213="","",IF(ABS(L213)&lt;=1.96*O213,"Yes","No"))</f>
        <v>Yes</v>
      </c>
      <c r="T213" s="54" t="n">
        <f aca="false">IF(D213="","",ROUND(SQRT(((D213+G213)*O213/100)^2+(J213*(D213+G213)*0.09175)^2),0))</f>
        <v>76</v>
      </c>
      <c r="U213" s="32"/>
    </row>
    <row r="214" customFormat="false" ht="15" hidden="false" customHeight="false" outlineLevel="0" collapsed="false">
      <c r="A214" s="32" t="s">
        <v>379</v>
      </c>
      <c r="B214" s="32" t="s">
        <v>380</v>
      </c>
      <c r="C214" s="32" t="s">
        <v>381</v>
      </c>
      <c r="D214" s="54" t="n">
        <v>520</v>
      </c>
      <c r="E214" s="54" t="n">
        <v>482</v>
      </c>
      <c r="F214" s="65" t="n">
        <f aca="false">IF(E214="","",D214-E214)</f>
        <v>38</v>
      </c>
      <c r="G214" s="54" t="n">
        <v>998</v>
      </c>
      <c r="H214" s="54" t="n">
        <v>987</v>
      </c>
      <c r="I214" s="65" t="n">
        <f aca="false">IF(H214="","",G214-H214)</f>
        <v>11</v>
      </c>
      <c r="J214" s="55" t="n">
        <f aca="false">IF(OR(D214="",D214+G214=0),"",D214/(D214+G214))</f>
        <v>0.342555994729908</v>
      </c>
      <c r="K214" s="55" t="n">
        <f aca="false">IF(E214="","",E214/(E214+H214))</f>
        <v>0.328114363512594</v>
      </c>
      <c r="L214" s="66" t="n">
        <f aca="false">IF(OR(K214="",J214=""),"",(J214-K214)*100)</f>
        <v>1.44416312173142</v>
      </c>
      <c r="M214" s="36" t="n">
        <v>3.11781220291742</v>
      </c>
      <c r="N214" s="36" t="n">
        <v>0.962526645474447</v>
      </c>
      <c r="O214" s="36" t="n">
        <f aca="false">SQRT(M214^2+N214^2)</f>
        <v>3.26300635548095</v>
      </c>
      <c r="P214" s="55" t="n">
        <f aca="false">IF(J214="","",MAX(0,J214-1.96*O214/100))</f>
        <v>0.278601070162481</v>
      </c>
      <c r="Q214" s="55" t="n">
        <f aca="false">IF(J214="","",MIN(1,J214+1.96*O214/100))</f>
        <v>0.406510919297334</v>
      </c>
      <c r="R214" s="32" t="str">
        <f aca="false">IF(L214="","",IF(ABS(L214)&lt;=O214,"Yes","No"))</f>
        <v>Yes</v>
      </c>
      <c r="S214" s="32" t="str">
        <f aca="false">IF(L214="","",IF(ABS(L214)&lt;=1.96*O214,"Yes","No"))</f>
        <v>Yes</v>
      </c>
      <c r="T214" s="54" t="n">
        <f aca="false">IF(D214="","",ROUND(SQRT(((D214+G214)*O214/100)^2+(J214*(D214+G214)*0.08345)^2),0))</f>
        <v>66</v>
      </c>
      <c r="U214" s="32"/>
    </row>
    <row r="215" customFormat="false" ht="15" hidden="false" customHeight="false" outlineLevel="0" collapsed="false">
      <c r="A215" s="32" t="s">
        <v>379</v>
      </c>
      <c r="B215" s="32" t="s">
        <v>382</v>
      </c>
      <c r="C215" s="32" t="s">
        <v>383</v>
      </c>
      <c r="D215" s="54" t="n">
        <v>1550</v>
      </c>
      <c r="E215" s="54" t="n">
        <v>1425</v>
      </c>
      <c r="F215" s="65" t="n">
        <f aca="false">IF(E215="","",D215-E215)</f>
        <v>125</v>
      </c>
      <c r="G215" s="54" t="n">
        <v>2497</v>
      </c>
      <c r="H215" s="54" t="n">
        <v>2491</v>
      </c>
      <c r="I215" s="65" t="n">
        <f aca="false">IF(H215="","",G215-H215)</f>
        <v>6</v>
      </c>
      <c r="J215" s="55" t="n">
        <f aca="false">IF(OR(D215="",D215+G215=0),"",D215/(D215+G215))</f>
        <v>0.382999752903385</v>
      </c>
      <c r="K215" s="55" t="n">
        <f aca="false">IF(E215="","",E215/(E215+H215))</f>
        <v>0.363891726251277</v>
      </c>
      <c r="L215" s="66" t="n">
        <f aca="false">IF(OR(K215="",J215=""),"",(J215-K215)*100)</f>
        <v>1.91080266521084</v>
      </c>
      <c r="M215" s="36" t="n">
        <v>3.11781220291742</v>
      </c>
      <c r="N215" s="36" t="n">
        <v>0.962526645474447</v>
      </c>
      <c r="O215" s="36" t="n">
        <f aca="false">SQRT(M215^2+N215^2)</f>
        <v>3.26300635548095</v>
      </c>
      <c r="P215" s="55" t="n">
        <f aca="false">IF(J215="","",MAX(0,J215-1.96*O215/100))</f>
        <v>0.319044828335959</v>
      </c>
      <c r="Q215" s="55" t="n">
        <f aca="false">IF(J215="","",MIN(1,J215+1.96*O215/100))</f>
        <v>0.446954677470812</v>
      </c>
      <c r="R215" s="32" t="str">
        <f aca="false">IF(L215="","",IF(ABS(L215)&lt;=O215,"Yes","No"))</f>
        <v>Yes</v>
      </c>
      <c r="S215" s="32" t="str">
        <f aca="false">IF(L215="","",IF(ABS(L215)&lt;=1.96*O215,"Yes","No"))</f>
        <v>Yes</v>
      </c>
      <c r="T215" s="54" t="n">
        <f aca="false">IF(D215="","",ROUND(SQRT(((D215+G215)*O215/100)^2+(J215*(D215+G215)*0.08345)^2),0))</f>
        <v>185</v>
      </c>
      <c r="U215" s="32" t="s">
        <v>749</v>
      </c>
    </row>
    <row r="216" customFormat="false" ht="15" hidden="false" customHeight="false" outlineLevel="0" collapsed="false">
      <c r="A216" s="32" t="s">
        <v>379</v>
      </c>
      <c r="B216" s="32" t="s">
        <v>384</v>
      </c>
      <c r="C216" s="32" t="s">
        <v>385</v>
      </c>
      <c r="D216" s="54" t="n">
        <v>601</v>
      </c>
      <c r="E216" s="54" t="n">
        <v>509</v>
      </c>
      <c r="F216" s="65" t="n">
        <f aca="false">IF(E216="","",D216-E216)</f>
        <v>92</v>
      </c>
      <c r="G216" s="54" t="n">
        <v>902</v>
      </c>
      <c r="H216" s="54" t="n">
        <v>805</v>
      </c>
      <c r="I216" s="65" t="n">
        <f aca="false">IF(H216="","",G216-H216)</f>
        <v>97</v>
      </c>
      <c r="J216" s="55" t="n">
        <f aca="false">IF(OR(D216="",D216+G216=0),"",D216/(D216+G216))</f>
        <v>0.399866932801065</v>
      </c>
      <c r="K216" s="55" t="n">
        <f aca="false">IF(E216="","",E216/(E216+H216))</f>
        <v>0.387366818873668</v>
      </c>
      <c r="L216" s="66" t="n">
        <f aca="false">IF(OR(K216="",J216=""),"",(J216-K216)*100)</f>
        <v>1.25001139273964</v>
      </c>
      <c r="M216" s="36" t="n">
        <v>3.11781220291742</v>
      </c>
      <c r="N216" s="36" t="n">
        <v>0.962526645474447</v>
      </c>
      <c r="O216" s="36" t="n">
        <f aca="false">SQRT(M216^2+N216^2)</f>
        <v>3.26300635548095</v>
      </c>
      <c r="P216" s="55" t="n">
        <f aca="false">IF(J216="","",MAX(0,J216-1.96*O216/100))</f>
        <v>0.335912008233638</v>
      </c>
      <c r="Q216" s="55" t="n">
        <f aca="false">IF(J216="","",MIN(1,J216+1.96*O216/100))</f>
        <v>0.463821857368491</v>
      </c>
      <c r="R216" s="32" t="str">
        <f aca="false">IF(L216="","",IF(ABS(L216)&lt;=O216,"Yes","No"))</f>
        <v>Yes</v>
      </c>
      <c r="S216" s="32" t="str">
        <f aca="false">IF(L216="","",IF(ABS(L216)&lt;=1.96*O216,"Yes","No"))</f>
        <v>Yes</v>
      </c>
      <c r="T216" s="54" t="n">
        <f aca="false">IF(D216="","",ROUND(SQRT(((D216+G216)*O216/100)^2+(J216*(D216+G216)*0.08345)^2),0))</f>
        <v>70</v>
      </c>
      <c r="U216" s="32" t="s">
        <v>750</v>
      </c>
    </row>
    <row r="217" customFormat="false" ht="15" hidden="false" customHeight="false" outlineLevel="0" collapsed="false">
      <c r="A217" s="32" t="s">
        <v>386</v>
      </c>
      <c r="B217" s="32" t="s">
        <v>387</v>
      </c>
      <c r="C217" s="32" t="s">
        <v>388</v>
      </c>
      <c r="D217" s="54" t="n">
        <v>688</v>
      </c>
      <c r="E217" s="54" t="n">
        <v>632</v>
      </c>
      <c r="F217" s="65" t="n">
        <f aca="false">IF(E217="","",D217-E217)</f>
        <v>56</v>
      </c>
      <c r="G217" s="54" t="n">
        <v>950</v>
      </c>
      <c r="H217" s="54" t="n">
        <v>1007</v>
      </c>
      <c r="I217" s="65" t="n">
        <f aca="false">IF(H217="","",G217-H217)</f>
        <v>-57</v>
      </c>
      <c r="J217" s="55" t="n">
        <f aca="false">IF(OR(D217="",D217+G217=0),"",D217/(D217+G217))</f>
        <v>0.42002442002442</v>
      </c>
      <c r="K217" s="55" t="n">
        <f aca="false">IF(E217="","",E217/(E217+H217))</f>
        <v>0.385600976205003</v>
      </c>
      <c r="L217" s="66" t="n">
        <f aca="false">IF(OR(K217="",J217=""),"",(J217-K217)*100)</f>
        <v>3.4423443819417</v>
      </c>
      <c r="M217" s="36" t="n">
        <v>3.11781220291742</v>
      </c>
      <c r="N217" s="36" t="n">
        <v>0.962526645474447</v>
      </c>
      <c r="O217" s="36" t="n">
        <f aca="false">SQRT(M217^2+N217^2)</f>
        <v>3.26300635548095</v>
      </c>
      <c r="P217" s="55" t="n">
        <f aca="false">IF(J217="","",MAX(0,J217-1.96*O217/100))</f>
        <v>0.356069495456994</v>
      </c>
      <c r="Q217" s="55" t="n">
        <f aca="false">IF(J217="","",MIN(1,J217+1.96*O217/100))</f>
        <v>0.483979344591847</v>
      </c>
      <c r="R217" s="32" t="str">
        <f aca="false">IF(L217="","",IF(ABS(L217)&lt;=O217,"Yes","No"))</f>
        <v>No</v>
      </c>
      <c r="S217" s="32" t="str">
        <f aca="false">IF(L217="","",IF(ABS(L217)&lt;=1.96*O217,"Yes","No"))</f>
        <v>Yes</v>
      </c>
      <c r="T217" s="54" t="n">
        <f aca="false">IF(D217="","",ROUND(SQRT(((D217+G217)*O217/100)^2+(J217*(D217+G217)*0.08345)^2),0))</f>
        <v>78</v>
      </c>
      <c r="U217" s="32"/>
    </row>
    <row r="218" customFormat="false" ht="15" hidden="false" customHeight="false" outlineLevel="0" collapsed="false">
      <c r="A218" s="32" t="s">
        <v>386</v>
      </c>
      <c r="B218" s="32" t="s">
        <v>387</v>
      </c>
      <c r="C218" s="32" t="s">
        <v>389</v>
      </c>
      <c r="D218" s="54" t="n">
        <v>757</v>
      </c>
      <c r="E218" s="54" t="n">
        <v>800</v>
      </c>
      <c r="F218" s="65" t="n">
        <f aca="false">IF(E218="","",D218-E218)</f>
        <v>-43</v>
      </c>
      <c r="G218" s="54" t="n">
        <v>982</v>
      </c>
      <c r="H218" s="54" t="n">
        <v>875</v>
      </c>
      <c r="I218" s="65" t="n">
        <f aca="false">IF(H218="","",G218-H218)</f>
        <v>107</v>
      </c>
      <c r="J218" s="55" t="n">
        <f aca="false">IF(OR(D218="",D218+G218=0),"",D218/(D218+G218))</f>
        <v>0.435307648073606</v>
      </c>
      <c r="K218" s="55" t="n">
        <f aca="false">IF(E218="","",E218/(E218+H218))</f>
        <v>0.477611940298507</v>
      </c>
      <c r="L218" s="66" t="n">
        <f aca="false">IF(OR(K218="",J218=""),"",(J218-K218)*100)</f>
        <v>-4.2304292224902</v>
      </c>
      <c r="M218" s="36" t="n">
        <v>3.11781220291742</v>
      </c>
      <c r="N218" s="36" t="n">
        <v>0.962526645474447</v>
      </c>
      <c r="O218" s="36" t="n">
        <f aca="false">SQRT(M218^2+N218^2)</f>
        <v>3.26300635548095</v>
      </c>
      <c r="P218" s="55" t="n">
        <f aca="false">IF(J218="","",MAX(0,J218-1.96*O218/100))</f>
        <v>0.371352723506179</v>
      </c>
      <c r="Q218" s="55" t="n">
        <f aca="false">IF(J218="","",MIN(1,J218+1.96*O218/100))</f>
        <v>0.499262572641032</v>
      </c>
      <c r="R218" s="32" t="str">
        <f aca="false">IF(L218="","",IF(ABS(L218)&lt;=O218,"Yes","No"))</f>
        <v>No</v>
      </c>
      <c r="S218" s="32" t="str">
        <f aca="false">IF(L218="","",IF(ABS(L218)&lt;=1.96*O218,"Yes","No"))</f>
        <v>Yes</v>
      </c>
      <c r="T218" s="54" t="n">
        <f aca="false">IF(D218="","",ROUND(SQRT(((D218+G218)*O218/100)^2+(J218*(D218+G218)*0.08345)^2),0))</f>
        <v>85</v>
      </c>
      <c r="U218" s="32"/>
    </row>
    <row r="219" customFormat="false" ht="15" hidden="false" customHeight="false" outlineLevel="0" collapsed="false">
      <c r="A219" s="32" t="s">
        <v>386</v>
      </c>
      <c r="B219" s="32" t="s">
        <v>390</v>
      </c>
      <c r="C219" s="32" t="s">
        <v>391</v>
      </c>
      <c r="D219" s="54" t="n">
        <v>552</v>
      </c>
      <c r="E219" s="54"/>
      <c r="F219" s="65" t="str">
        <f aca="false">IF(E219="","",D219-E219)</f>
        <v/>
      </c>
      <c r="G219" s="54" t="n">
        <v>679</v>
      </c>
      <c r="H219" s="54"/>
      <c r="I219" s="65" t="str">
        <f aca="false">IF(H219="","",G219-H219)</f>
        <v/>
      </c>
      <c r="J219" s="55" t="n">
        <f aca="false">IF(OR(D219="",D219+G219=0),"",D219/(D219+G219))</f>
        <v>0.448415922014622</v>
      </c>
      <c r="K219" s="55" t="str">
        <f aca="false">IF(E219="","",E219/(E219+H219))</f>
        <v/>
      </c>
      <c r="L219" s="66" t="str">
        <f aca="false">IF(OR(K219="",J219=""),"",(J219-K219)*100)</f>
        <v/>
      </c>
      <c r="M219" s="36" t="n">
        <v>3.11781220291742</v>
      </c>
      <c r="N219" s="36" t="n">
        <v>0.962526645474447</v>
      </c>
      <c r="O219" s="36" t="n">
        <f aca="false">SQRT(M219^2+N219^2)</f>
        <v>3.26300635548095</v>
      </c>
      <c r="P219" s="55" t="n">
        <f aca="false">IF(J219="","",MAX(0,J219-1.96*O219/100))</f>
        <v>0.384460997447196</v>
      </c>
      <c r="Q219" s="55" t="n">
        <f aca="false">IF(J219="","",MIN(1,J219+1.96*O219/100))</f>
        <v>0.512370846582049</v>
      </c>
      <c r="R219" s="32" t="str">
        <f aca="false">IF(L219="","",IF(ABS(L219)&lt;=O219,"Yes","No"))</f>
        <v/>
      </c>
      <c r="S219" s="32" t="str">
        <f aca="false">IF(L219="","",IF(ABS(L219)&lt;=1.96*O219,"Yes","No"))</f>
        <v/>
      </c>
      <c r="T219" s="54" t="n">
        <f aca="false">IF(D219="","",ROUND(SQRT(((D219+G219)*O219/100)^2+(J219*(D219+G219)*0.08345)^2),0))</f>
        <v>61</v>
      </c>
      <c r="U219" s="32" t="s">
        <v>748</v>
      </c>
    </row>
    <row r="220" customFormat="false" ht="15" hidden="false" customHeight="false" outlineLevel="0" collapsed="false">
      <c r="A220" s="32" t="s">
        <v>386</v>
      </c>
      <c r="B220" s="32" t="s">
        <v>390</v>
      </c>
      <c r="C220" s="32" t="s">
        <v>392</v>
      </c>
      <c r="D220" s="54" t="n">
        <v>494</v>
      </c>
      <c r="E220" s="54"/>
      <c r="F220" s="65" t="str">
        <f aca="false">IF(E220="","",D220-E220)</f>
        <v/>
      </c>
      <c r="G220" s="54" t="n">
        <v>594</v>
      </c>
      <c r="H220" s="54"/>
      <c r="I220" s="65" t="str">
        <f aca="false">IF(H220="","",G220-H220)</f>
        <v/>
      </c>
      <c r="J220" s="55" t="n">
        <f aca="false">IF(OR(D220="",D220+G220=0),"",D220/(D220+G220))</f>
        <v>0.454044117647059</v>
      </c>
      <c r="K220" s="55" t="str">
        <f aca="false">IF(E220="","",E220/(E220+H220))</f>
        <v/>
      </c>
      <c r="L220" s="66" t="str">
        <f aca="false">IF(OR(K220="",J220=""),"",(J220-K220)*100)</f>
        <v/>
      </c>
      <c r="M220" s="36" t="n">
        <v>3.92691870483697</v>
      </c>
      <c r="N220" s="36" t="n">
        <v>0.962526645474447</v>
      </c>
      <c r="O220" s="36" t="n">
        <f aca="false">SQRT(M220^2+N220^2)</f>
        <v>4.04316065197103</v>
      </c>
      <c r="P220" s="55" t="n">
        <f aca="false">IF(J220="","",MAX(0,J220-1.96*O220/100))</f>
        <v>0.374798168868427</v>
      </c>
      <c r="Q220" s="55" t="n">
        <f aca="false">IF(J220="","",MIN(1,J220+1.96*O220/100))</f>
        <v>0.533290066425691</v>
      </c>
      <c r="R220" s="32" t="str">
        <f aca="false">IF(L220="","",IF(ABS(L220)&lt;=O220,"Yes","No"))</f>
        <v/>
      </c>
      <c r="S220" s="32" t="str">
        <f aca="false">IF(L220="","",IF(ABS(L220)&lt;=1.96*O220,"Yes","No"))</f>
        <v/>
      </c>
      <c r="T220" s="54" t="n">
        <f aca="false">IF(D220="","",ROUND(SQRT(((D220+G220)*O220/100)^2+(J220*(D220+G220)*0.09175)^2),0))</f>
        <v>63</v>
      </c>
      <c r="U220" s="32" t="s">
        <v>748</v>
      </c>
    </row>
    <row r="221" customFormat="false" ht="15" hidden="false" customHeight="false" outlineLevel="0" collapsed="false">
      <c r="A221" s="32" t="s">
        <v>386</v>
      </c>
      <c r="B221" s="32" t="s">
        <v>393</v>
      </c>
      <c r="C221" s="32" t="s">
        <v>394</v>
      </c>
      <c r="D221" s="54" t="n">
        <v>581</v>
      </c>
      <c r="E221" s="54" t="n">
        <v>579</v>
      </c>
      <c r="F221" s="65" t="n">
        <f aca="false">IF(E221="","",D221-E221)</f>
        <v>2</v>
      </c>
      <c r="G221" s="54" t="n">
        <v>674</v>
      </c>
      <c r="H221" s="54" t="n">
        <v>695</v>
      </c>
      <c r="I221" s="65" t="n">
        <f aca="false">IF(H221="","",G221-H221)</f>
        <v>-21</v>
      </c>
      <c r="J221" s="55" t="n">
        <f aca="false">IF(OR(D221="",D221+G221=0),"",D221/(D221+G221))</f>
        <v>0.462948207171315</v>
      </c>
      <c r="K221" s="55" t="n">
        <f aca="false">IF(E221="","",E221/(E221+H221))</f>
        <v>0.45447409733124</v>
      </c>
      <c r="L221" s="66" t="n">
        <f aca="false">IF(OR(K221="",J221=""),"",(J221-K221)*100)</f>
        <v>0.847410984007457</v>
      </c>
      <c r="M221" s="36" t="n">
        <v>3.11781220291742</v>
      </c>
      <c r="N221" s="36" t="n">
        <v>0.962526645474447</v>
      </c>
      <c r="O221" s="36" t="n">
        <f aca="false">SQRT(M221^2+N221^2)</f>
        <v>3.26300635548095</v>
      </c>
      <c r="P221" s="55" t="n">
        <f aca="false">IF(J221="","",MAX(0,J221-1.96*O221/100))</f>
        <v>0.398993282603888</v>
      </c>
      <c r="Q221" s="55" t="n">
        <f aca="false">IF(J221="","",MIN(1,J221+1.96*O221/100))</f>
        <v>0.526903131738741</v>
      </c>
      <c r="R221" s="32" t="str">
        <f aca="false">IF(L221="","",IF(ABS(L221)&lt;=O221,"Yes","No"))</f>
        <v>Yes</v>
      </c>
      <c r="S221" s="32" t="str">
        <f aca="false">IF(L221="","",IF(ABS(L221)&lt;=1.96*O221,"Yes","No"))</f>
        <v>Yes</v>
      </c>
      <c r="T221" s="54" t="n">
        <f aca="false">IF(D221="","",ROUND(SQRT(((D221+G221)*O221/100)^2+(J221*(D221+G221)*0.08345)^2),0))</f>
        <v>63</v>
      </c>
      <c r="U221" s="32"/>
    </row>
    <row r="222" customFormat="false" ht="15" hidden="false" customHeight="false" outlineLevel="0" collapsed="false">
      <c r="A222" s="32" t="s">
        <v>386</v>
      </c>
      <c r="B222" s="32" t="s">
        <v>261</v>
      </c>
      <c r="C222" s="32" t="s">
        <v>395</v>
      </c>
      <c r="D222" s="54" t="n">
        <v>738</v>
      </c>
      <c r="E222" s="54" t="n">
        <v>684</v>
      </c>
      <c r="F222" s="65" t="n">
        <f aca="false">IF(E222="","",D222-E222)</f>
        <v>54</v>
      </c>
      <c r="G222" s="54" t="n">
        <v>440</v>
      </c>
      <c r="H222" s="54" t="n">
        <v>450</v>
      </c>
      <c r="I222" s="65" t="n">
        <f aca="false">IF(H222="","",G222-H222)</f>
        <v>-10</v>
      </c>
      <c r="J222" s="55" t="n">
        <f aca="false">IF(OR(D222="",D222+G222=0),"",D222/(D222+G222))</f>
        <v>0.626485568760611</v>
      </c>
      <c r="K222" s="55" t="n">
        <f aca="false">IF(E222="","",E222/(E222+H222))</f>
        <v>0.603174603174603</v>
      </c>
      <c r="L222" s="66" t="n">
        <f aca="false">IF(OR(K222="",J222=""),"",(J222-K222)*100)</f>
        <v>2.33109655860081</v>
      </c>
      <c r="M222" s="36" t="n">
        <v>3.11781220291742</v>
      </c>
      <c r="N222" s="36" t="n">
        <v>0.962526645474447</v>
      </c>
      <c r="O222" s="36" t="n">
        <f aca="false">SQRT(M222^2+N222^2)</f>
        <v>3.26300635548095</v>
      </c>
      <c r="P222" s="55" t="n">
        <f aca="false">IF(J222="","",MAX(0,J222-1.96*O222/100))</f>
        <v>0.562530644193185</v>
      </c>
      <c r="Q222" s="55" t="n">
        <f aca="false">IF(J222="","",MIN(1,J222+1.96*O222/100))</f>
        <v>0.690440493328038</v>
      </c>
      <c r="R222" s="32" t="str">
        <f aca="false">IF(L222="","",IF(ABS(L222)&lt;=O222,"Yes","No"))</f>
        <v>Yes</v>
      </c>
      <c r="S222" s="32" t="str">
        <f aca="false">IF(L222="","",IF(ABS(L222)&lt;=1.96*O222,"Yes","No"))</f>
        <v>Yes</v>
      </c>
      <c r="T222" s="54" t="n">
        <f aca="false">IF(D222="","",ROUND(SQRT(((D222+G222)*O222/100)^2+(J222*(D222+G222)*0.08345)^2),0))</f>
        <v>73</v>
      </c>
      <c r="U222" s="32"/>
    </row>
    <row r="223" customFormat="false" ht="15" hidden="false" customHeight="false" outlineLevel="0" collapsed="false">
      <c r="A223" s="32" t="s">
        <v>386</v>
      </c>
      <c r="B223" s="32" t="s">
        <v>261</v>
      </c>
      <c r="C223" s="32" t="s">
        <v>396</v>
      </c>
      <c r="D223" s="54" t="n">
        <v>996</v>
      </c>
      <c r="E223" s="54" t="n">
        <v>954</v>
      </c>
      <c r="F223" s="65" t="n">
        <f aca="false">IF(E223="","",D223-E223)</f>
        <v>42</v>
      </c>
      <c r="G223" s="54" t="n">
        <v>650</v>
      </c>
      <c r="H223" s="54" t="n">
        <v>665</v>
      </c>
      <c r="I223" s="65" t="n">
        <f aca="false">IF(H223="","",G223-H223)</f>
        <v>-15</v>
      </c>
      <c r="J223" s="55" t="n">
        <f aca="false">IF(OR(D223="",D223+G223=0),"",D223/(D223+G223))</f>
        <v>0.605103280680437</v>
      </c>
      <c r="K223" s="55" t="n">
        <f aca="false">IF(E223="","",E223/(E223+H223))</f>
        <v>0.589252625077208</v>
      </c>
      <c r="L223" s="66" t="n">
        <f aca="false">IF(OR(K223="",J223=""),"",(J223-K223)*100)</f>
        <v>1.58506556032293</v>
      </c>
      <c r="M223" s="36" t="n">
        <v>3.11781220291742</v>
      </c>
      <c r="N223" s="36" t="n">
        <v>0.962526645474447</v>
      </c>
      <c r="O223" s="36" t="n">
        <f aca="false">SQRT(M223^2+N223^2)</f>
        <v>3.26300635548095</v>
      </c>
      <c r="P223" s="55" t="n">
        <f aca="false">IF(J223="","",MAX(0,J223-1.96*O223/100))</f>
        <v>0.541148356113011</v>
      </c>
      <c r="Q223" s="55" t="n">
        <f aca="false">IF(J223="","",MIN(1,J223+1.96*O223/100))</f>
        <v>0.669058205247864</v>
      </c>
      <c r="R223" s="32" t="str">
        <f aca="false">IF(L223="","",IF(ABS(L223)&lt;=O223,"Yes","No"))</f>
        <v>Yes</v>
      </c>
      <c r="S223" s="32" t="str">
        <f aca="false">IF(L223="","",IF(ABS(L223)&lt;=1.96*O223,"Yes","No"))</f>
        <v>Yes</v>
      </c>
      <c r="T223" s="54" t="n">
        <f aca="false">IF(D223="","",ROUND(SQRT(((D223+G223)*O223/100)^2+(J223*(D223+G223)*0.08345)^2),0))</f>
        <v>99</v>
      </c>
      <c r="U223" s="32"/>
    </row>
    <row r="224" customFormat="false" ht="15" hidden="false" customHeight="false" outlineLevel="0" collapsed="false">
      <c r="A224" s="32" t="s">
        <v>386</v>
      </c>
      <c r="B224" s="32" t="s">
        <v>261</v>
      </c>
      <c r="C224" s="32" t="s">
        <v>397</v>
      </c>
      <c r="D224" s="54" t="n">
        <v>803</v>
      </c>
      <c r="E224" s="54" t="n">
        <v>739</v>
      </c>
      <c r="F224" s="65" t="n">
        <f aca="false">IF(E224="","",D224-E224)</f>
        <v>64</v>
      </c>
      <c r="G224" s="54" t="n">
        <v>383</v>
      </c>
      <c r="H224" s="54" t="n">
        <v>437</v>
      </c>
      <c r="I224" s="65" t="n">
        <f aca="false">IF(H224="","",G224-H224)</f>
        <v>-54</v>
      </c>
      <c r="J224" s="55" t="n">
        <f aca="false">IF(OR(D224="",D224+G224=0),"",D224/(D224+G224))</f>
        <v>0.677065767284992</v>
      </c>
      <c r="K224" s="55" t="n">
        <f aca="false">IF(E224="","",E224/(E224+H224))</f>
        <v>0.628401360544218</v>
      </c>
      <c r="L224" s="66" t="n">
        <f aca="false">IF(OR(K224="",J224=""),"",(J224-K224)*100)</f>
        <v>4.86644067407739</v>
      </c>
      <c r="M224" s="36" t="n">
        <v>3.11781220291742</v>
      </c>
      <c r="N224" s="36" t="n">
        <v>0.962526645474447</v>
      </c>
      <c r="O224" s="36" t="n">
        <f aca="false">SQRT(M224^2+N224^2)</f>
        <v>3.26300635548095</v>
      </c>
      <c r="P224" s="55" t="n">
        <f aca="false">IF(J224="","",MAX(0,J224-1.96*O224/100))</f>
        <v>0.613110842717565</v>
      </c>
      <c r="Q224" s="55" t="n">
        <f aca="false">IF(J224="","",MIN(1,J224+1.96*O224/100))</f>
        <v>0.741020691852418</v>
      </c>
      <c r="R224" s="32" t="str">
        <f aca="false">IF(L224="","",IF(ABS(L224)&lt;=O224,"Yes","No"))</f>
        <v>No</v>
      </c>
      <c r="S224" s="32" t="str">
        <f aca="false">IF(L224="","",IF(ABS(L224)&lt;=1.96*O224,"Yes","No"))</f>
        <v>Yes</v>
      </c>
      <c r="T224" s="54" t="n">
        <f aca="false">IF(D224="","",ROUND(SQRT(((D224+G224)*O224/100)^2+(J224*(D224+G224)*0.08345)^2),0))</f>
        <v>77</v>
      </c>
      <c r="U224" s="32"/>
    </row>
    <row r="225" customFormat="false" ht="15" hidden="false" customHeight="false" outlineLevel="0" collapsed="false">
      <c r="A225" s="32" t="s">
        <v>386</v>
      </c>
      <c r="B225" s="32" t="s">
        <v>261</v>
      </c>
      <c r="C225" s="32" t="s">
        <v>398</v>
      </c>
      <c r="D225" s="54" t="n">
        <v>651</v>
      </c>
      <c r="E225" s="54" t="n">
        <v>612</v>
      </c>
      <c r="F225" s="65" t="n">
        <f aca="false">IF(E225="","",D225-E225)</f>
        <v>39</v>
      </c>
      <c r="G225" s="54" t="n">
        <v>295</v>
      </c>
      <c r="H225" s="54" t="n">
        <v>338</v>
      </c>
      <c r="I225" s="65" t="n">
        <f aca="false">IF(H225="","",G225-H225)</f>
        <v>-43</v>
      </c>
      <c r="J225" s="55" t="n">
        <f aca="false">IF(OR(D225="",D225+G225=0),"",D225/(D225+G225))</f>
        <v>0.68816067653277</v>
      </c>
      <c r="K225" s="55" t="n">
        <f aca="false">IF(E225="","",E225/(E225+H225))</f>
        <v>0.64421052631579</v>
      </c>
      <c r="L225" s="66" t="n">
        <f aca="false">IF(OR(K225="",J225=""),"",(J225-K225)*100)</f>
        <v>4.39501502169801</v>
      </c>
      <c r="M225" s="36" t="n">
        <v>3.92691870483697</v>
      </c>
      <c r="N225" s="36" t="n">
        <v>0.962526645474447</v>
      </c>
      <c r="O225" s="36" t="n">
        <f aca="false">SQRT(M225^2+N225^2)</f>
        <v>4.04316065197103</v>
      </c>
      <c r="P225" s="55" t="n">
        <f aca="false">IF(J225="","",MAX(0,J225-1.96*O225/100))</f>
        <v>0.608914727754138</v>
      </c>
      <c r="Q225" s="55" t="n">
        <f aca="false">IF(J225="","",MIN(1,J225+1.96*O225/100))</f>
        <v>0.767406625311402</v>
      </c>
      <c r="R225" s="32" t="str">
        <f aca="false">IF(L225="","",IF(ABS(L225)&lt;=O225,"Yes","No"))</f>
        <v>No</v>
      </c>
      <c r="S225" s="32" t="str">
        <f aca="false">IF(L225="","",IF(ABS(L225)&lt;=1.96*O225,"Yes","No"))</f>
        <v>Yes</v>
      </c>
      <c r="T225" s="54" t="n">
        <f aca="false">IF(D225="","",ROUND(SQRT(((D225+G225)*O225/100)^2+(J225*(D225+G225)*0.09175)^2),0))</f>
        <v>71</v>
      </c>
      <c r="U225" s="32"/>
    </row>
    <row r="226" customFormat="false" ht="15" hidden="false" customHeight="false" outlineLevel="0" collapsed="false">
      <c r="A226" s="32" t="s">
        <v>386</v>
      </c>
      <c r="B226" s="32" t="s">
        <v>261</v>
      </c>
      <c r="C226" s="32" t="s">
        <v>399</v>
      </c>
      <c r="D226" s="54" t="n">
        <v>824</v>
      </c>
      <c r="E226" s="54" t="n">
        <v>768</v>
      </c>
      <c r="F226" s="65" t="n">
        <f aca="false">IF(E226="","",D226-E226)</f>
        <v>56</v>
      </c>
      <c r="G226" s="54" t="n">
        <v>448</v>
      </c>
      <c r="H226" s="54" t="n">
        <v>541</v>
      </c>
      <c r="I226" s="65" t="n">
        <f aca="false">IF(H226="","",G226-H226)</f>
        <v>-93</v>
      </c>
      <c r="J226" s="55" t="n">
        <f aca="false">IF(OR(D226="",D226+G226=0),"",D226/(D226+G226))</f>
        <v>0.647798742138365</v>
      </c>
      <c r="K226" s="55" t="n">
        <f aca="false">IF(E226="","",E226/(E226+H226))</f>
        <v>0.586707410236822</v>
      </c>
      <c r="L226" s="66" t="n">
        <f aca="false">IF(OR(K226="",J226=""),"",(J226-K226)*100)</f>
        <v>6.10913319015427</v>
      </c>
      <c r="M226" s="36" t="n">
        <v>3.11781220291742</v>
      </c>
      <c r="N226" s="36" t="n">
        <v>0.962526645474447</v>
      </c>
      <c r="O226" s="36" t="n">
        <f aca="false">SQRT(M226^2+N226^2)</f>
        <v>3.26300635548095</v>
      </c>
      <c r="P226" s="55" t="n">
        <f aca="false">IF(J226="","",MAX(0,J226-1.96*O226/100))</f>
        <v>0.583843817570938</v>
      </c>
      <c r="Q226" s="55" t="n">
        <f aca="false">IF(J226="","",MIN(1,J226+1.96*O226/100))</f>
        <v>0.711753666705791</v>
      </c>
      <c r="R226" s="32" t="str">
        <f aca="false">IF(L226="","",IF(ABS(L226)&lt;=O226,"Yes","No"))</f>
        <v>No</v>
      </c>
      <c r="S226" s="32" t="str">
        <f aca="false">IF(L226="","",IF(ABS(L226)&lt;=1.96*O226,"Yes","No"))</f>
        <v>Yes</v>
      </c>
      <c r="T226" s="54" t="n">
        <f aca="false">IF(D226="","",ROUND(SQRT(((D226+G226)*O226/100)^2+(J226*(D226+G226)*0.08345)^2),0))</f>
        <v>80</v>
      </c>
      <c r="U226" s="32"/>
    </row>
    <row r="227" customFormat="false" ht="15" hidden="false" customHeight="false" outlineLevel="0" collapsed="false">
      <c r="A227" s="32" t="s">
        <v>386</v>
      </c>
      <c r="B227" s="32" t="s">
        <v>261</v>
      </c>
      <c r="C227" s="32" t="s">
        <v>400</v>
      </c>
      <c r="D227" s="54" t="n">
        <v>1103</v>
      </c>
      <c r="E227" s="54" t="n">
        <v>1118</v>
      </c>
      <c r="F227" s="65" t="n">
        <f aca="false">IF(E227="","",D227-E227)</f>
        <v>-15</v>
      </c>
      <c r="G227" s="54" t="n">
        <v>601</v>
      </c>
      <c r="H227" s="54" t="n">
        <v>584</v>
      </c>
      <c r="I227" s="65" t="n">
        <f aca="false">IF(H227="","",G227-H227)</f>
        <v>17</v>
      </c>
      <c r="J227" s="55" t="n">
        <f aca="false">IF(OR(D227="",D227+G227=0),"",D227/(D227+G227))</f>
        <v>0.647300469483568</v>
      </c>
      <c r="K227" s="55" t="n">
        <f aca="false">IF(E227="","",E227/(E227+H227))</f>
        <v>0.656874265569918</v>
      </c>
      <c r="L227" s="66" t="n">
        <f aca="false">IF(OR(K227="",J227=""),"",(J227-K227)*100)</f>
        <v>-0.957379608634967</v>
      </c>
      <c r="M227" s="36" t="n">
        <v>3.11781220291742</v>
      </c>
      <c r="N227" s="36" t="n">
        <v>0.962526645474447</v>
      </c>
      <c r="O227" s="36" t="n">
        <f aca="false">SQRT(M227^2+N227^2)</f>
        <v>3.26300635548095</v>
      </c>
      <c r="P227" s="55" t="n">
        <f aca="false">IF(J227="","",MAX(0,J227-1.96*O227/100))</f>
        <v>0.583345544916142</v>
      </c>
      <c r="Q227" s="55" t="n">
        <f aca="false">IF(J227="","",MIN(1,J227+1.96*O227/100))</f>
        <v>0.711255394050995</v>
      </c>
      <c r="R227" s="32" t="str">
        <f aca="false">IF(L227="","",IF(ABS(L227)&lt;=O227,"Yes","No"))</f>
        <v>Yes</v>
      </c>
      <c r="S227" s="32" t="str">
        <f aca="false">IF(L227="","",IF(ABS(L227)&lt;=1.96*O227,"Yes","No"))</f>
        <v>Yes</v>
      </c>
      <c r="T227" s="54" t="n">
        <f aca="false">IF(D227="","",ROUND(SQRT(((D227+G227)*O227/100)^2+(J227*(D227+G227)*0.08345)^2),0))</f>
        <v>108</v>
      </c>
      <c r="U227" s="32"/>
    </row>
    <row r="228" customFormat="false" ht="15" hidden="false" customHeight="false" outlineLevel="0" collapsed="false">
      <c r="A228" s="32" t="s">
        <v>386</v>
      </c>
      <c r="B228" s="32" t="s">
        <v>261</v>
      </c>
      <c r="C228" s="32" t="s">
        <v>401</v>
      </c>
      <c r="D228" s="54" t="n">
        <v>742</v>
      </c>
      <c r="E228" s="54" t="n">
        <v>673</v>
      </c>
      <c r="F228" s="65" t="n">
        <f aca="false">IF(E228="","",D228-E228)</f>
        <v>69</v>
      </c>
      <c r="G228" s="54" t="n">
        <v>480</v>
      </c>
      <c r="H228" s="54" t="n">
        <v>519</v>
      </c>
      <c r="I228" s="65" t="n">
        <f aca="false">IF(H228="","",G228-H228)</f>
        <v>-39</v>
      </c>
      <c r="J228" s="55" t="n">
        <f aca="false">IF(OR(D228="",D228+G228=0),"",D228/(D228+G228))</f>
        <v>0.607201309328969</v>
      </c>
      <c r="K228" s="55" t="n">
        <f aca="false">IF(E228="","",E228/(E228+H228))</f>
        <v>0.564597315436242</v>
      </c>
      <c r="L228" s="66" t="n">
        <f aca="false">IF(OR(K228="",J228=""),"",(J228-K228)*100)</f>
        <v>4.26039938927273</v>
      </c>
      <c r="M228" s="36" t="n">
        <v>3.11781220291742</v>
      </c>
      <c r="N228" s="36" t="n">
        <v>0.962526645474447</v>
      </c>
      <c r="O228" s="36" t="n">
        <f aca="false">SQRT(M228^2+N228^2)</f>
        <v>3.26300635548095</v>
      </c>
      <c r="P228" s="55" t="n">
        <f aca="false">IF(J228="","",MAX(0,J228-1.96*O228/100))</f>
        <v>0.543246384761542</v>
      </c>
      <c r="Q228" s="55" t="n">
        <f aca="false">IF(J228="","",MIN(1,J228+1.96*O228/100))</f>
        <v>0.671156233896395</v>
      </c>
      <c r="R228" s="32" t="str">
        <f aca="false">IF(L228="","",IF(ABS(L228)&lt;=O228,"Yes","No"))</f>
        <v>No</v>
      </c>
      <c r="S228" s="32" t="str">
        <f aca="false">IF(L228="","",IF(ABS(L228)&lt;=1.96*O228,"Yes","No"))</f>
        <v>Yes</v>
      </c>
      <c r="T228" s="54" t="n">
        <f aca="false">IF(D228="","",ROUND(SQRT(((D228+G228)*O228/100)^2+(J228*(D228+G228)*0.08345)^2),0))</f>
        <v>74</v>
      </c>
      <c r="U228" s="32"/>
    </row>
    <row r="229" customFormat="false" ht="15" hidden="false" customHeight="false" outlineLevel="0" collapsed="false">
      <c r="A229" s="32" t="s">
        <v>386</v>
      </c>
      <c r="B229" s="32" t="s">
        <v>261</v>
      </c>
      <c r="C229" s="32" t="s">
        <v>402</v>
      </c>
      <c r="D229" s="54" t="n">
        <v>567</v>
      </c>
      <c r="E229" s="54" t="n">
        <v>542</v>
      </c>
      <c r="F229" s="65" t="n">
        <f aca="false">IF(E229="","",D229-E229)</f>
        <v>25</v>
      </c>
      <c r="G229" s="54" t="n">
        <v>279</v>
      </c>
      <c r="H229" s="54" t="n">
        <v>327</v>
      </c>
      <c r="I229" s="65" t="n">
        <f aca="false">IF(H229="","",G229-H229)</f>
        <v>-48</v>
      </c>
      <c r="J229" s="55" t="n">
        <f aca="false">IF(OR(D229="",D229+G229=0),"",D229/(D229+G229))</f>
        <v>0.670212765957447</v>
      </c>
      <c r="K229" s="55" t="n">
        <f aca="false">IF(E229="","",E229/(E229+H229))</f>
        <v>0.623705408515535</v>
      </c>
      <c r="L229" s="66" t="n">
        <f aca="false">IF(OR(K229="",J229=""),"",(J229-K229)*100)</f>
        <v>4.65073574419117</v>
      </c>
      <c r="M229" s="36" t="n">
        <v>3.92691870483697</v>
      </c>
      <c r="N229" s="36" t="n">
        <v>0.962526645474447</v>
      </c>
      <c r="O229" s="36" t="n">
        <f aca="false">SQRT(M229^2+N229^2)</f>
        <v>4.04316065197103</v>
      </c>
      <c r="P229" s="55" t="n">
        <f aca="false">IF(J229="","",MAX(0,J229-1.96*O229/100))</f>
        <v>0.590966817178815</v>
      </c>
      <c r="Q229" s="55" t="n">
        <f aca="false">IF(J229="","",MIN(1,J229+1.96*O229/100))</f>
        <v>0.749458714736079</v>
      </c>
      <c r="R229" s="32" t="str">
        <f aca="false">IF(L229="","",IF(ABS(L229)&lt;=O229,"Yes","No"))</f>
        <v>No</v>
      </c>
      <c r="S229" s="32" t="str">
        <f aca="false">IF(L229="","",IF(ABS(L229)&lt;=1.96*O229,"Yes","No"))</f>
        <v>Yes</v>
      </c>
      <c r="T229" s="54" t="n">
        <f aca="false">IF(D229="","",ROUND(SQRT(((D229+G229)*O229/100)^2+(J229*(D229+G229)*0.09175)^2),0))</f>
        <v>62</v>
      </c>
      <c r="U229" s="32"/>
    </row>
    <row r="230" customFormat="false" ht="15" hidden="false" customHeight="false" outlineLevel="0" collapsed="false">
      <c r="A230" s="32" t="s">
        <v>386</v>
      </c>
      <c r="B230" s="32" t="s">
        <v>261</v>
      </c>
      <c r="C230" s="32" t="s">
        <v>403</v>
      </c>
      <c r="D230" s="54" t="n">
        <v>729</v>
      </c>
      <c r="E230" s="54" t="n">
        <v>630</v>
      </c>
      <c r="F230" s="65" t="n">
        <f aca="false">IF(E230="","",D230-E230)</f>
        <v>99</v>
      </c>
      <c r="G230" s="54" t="n">
        <v>315</v>
      </c>
      <c r="H230" s="54" t="n">
        <v>381</v>
      </c>
      <c r="I230" s="65" t="n">
        <f aca="false">IF(H230="","",G230-H230)</f>
        <v>-66</v>
      </c>
      <c r="J230" s="55" t="n">
        <f aca="false">IF(OR(D230="",D230+G230=0),"",D230/(D230+G230))</f>
        <v>0.698275862068966</v>
      </c>
      <c r="K230" s="55" t="n">
        <f aca="false">IF(E230="","",E230/(E230+H230))</f>
        <v>0.623145400593472</v>
      </c>
      <c r="L230" s="66" t="n">
        <f aca="false">IF(OR(K230="",J230=""),"",(J230-K230)*100)</f>
        <v>7.51304614754937</v>
      </c>
      <c r="M230" s="36" t="n">
        <v>3.92691870483697</v>
      </c>
      <c r="N230" s="36" t="n">
        <v>0.962526645474447</v>
      </c>
      <c r="O230" s="36" t="n">
        <f aca="false">SQRT(M230^2+N230^2)</f>
        <v>4.04316065197103</v>
      </c>
      <c r="P230" s="55" t="n">
        <f aca="false">IF(J230="","",MAX(0,J230-1.96*O230/100))</f>
        <v>0.619029913290333</v>
      </c>
      <c r="Q230" s="55" t="n">
        <f aca="false">IF(J230="","",MIN(1,J230+1.96*O230/100))</f>
        <v>0.777521810847598</v>
      </c>
      <c r="R230" s="32" t="str">
        <f aca="false">IF(L230="","",IF(ABS(L230)&lt;=O230,"Yes","No"))</f>
        <v>No</v>
      </c>
      <c r="S230" s="32" t="str">
        <f aca="false">IF(L230="","",IF(ABS(L230)&lt;=1.96*O230,"Yes","No"))</f>
        <v>Yes</v>
      </c>
      <c r="T230" s="54" t="n">
        <f aca="false">IF(D230="","",ROUND(SQRT(((D230+G230)*O230/100)^2+(J230*(D230+G230)*0.09175)^2),0))</f>
        <v>79</v>
      </c>
      <c r="U230" s="32"/>
    </row>
    <row r="231" customFormat="false" ht="15" hidden="false" customHeight="false" outlineLevel="0" collapsed="false">
      <c r="A231" s="32" t="s">
        <v>386</v>
      </c>
      <c r="B231" s="32" t="s">
        <v>261</v>
      </c>
      <c r="C231" s="32" t="s">
        <v>404</v>
      </c>
      <c r="D231" s="54" t="n">
        <v>987</v>
      </c>
      <c r="E231" s="54" t="n">
        <v>911</v>
      </c>
      <c r="F231" s="65" t="n">
        <f aca="false">IF(E231="","",D231-E231)</f>
        <v>76</v>
      </c>
      <c r="G231" s="54" t="n">
        <v>481</v>
      </c>
      <c r="H231" s="54" t="n">
        <v>550</v>
      </c>
      <c r="I231" s="65" t="n">
        <f aca="false">IF(H231="","",G231-H231)</f>
        <v>-69</v>
      </c>
      <c r="J231" s="55" t="n">
        <f aca="false">IF(OR(D231="",D231+G231=0),"",D231/(D231+G231))</f>
        <v>0.672343324250681</v>
      </c>
      <c r="K231" s="55" t="n">
        <f aca="false">IF(E231="","",E231/(E231+H231))</f>
        <v>0.623545516769336</v>
      </c>
      <c r="L231" s="66" t="n">
        <f aca="false">IF(OR(K231="",J231=""),"",(J231-K231)*100)</f>
        <v>4.87978074813451</v>
      </c>
      <c r="M231" s="36" t="n">
        <v>3.11781220291742</v>
      </c>
      <c r="N231" s="36" t="n">
        <v>0.962526645474447</v>
      </c>
      <c r="O231" s="36" t="n">
        <f aca="false">SQRT(M231^2+N231^2)</f>
        <v>3.26300635548095</v>
      </c>
      <c r="P231" s="55" t="n">
        <f aca="false">IF(J231="","",MAX(0,J231-1.96*O231/100))</f>
        <v>0.608388399683255</v>
      </c>
      <c r="Q231" s="55" t="n">
        <f aca="false">IF(J231="","",MIN(1,J231+1.96*O231/100))</f>
        <v>0.736298248818108</v>
      </c>
      <c r="R231" s="32" t="str">
        <f aca="false">IF(L231="","",IF(ABS(L231)&lt;=O231,"Yes","No"))</f>
        <v>No</v>
      </c>
      <c r="S231" s="32" t="str">
        <f aca="false">IF(L231="","",IF(ABS(L231)&lt;=1.96*O231,"Yes","No"))</f>
        <v>Yes</v>
      </c>
      <c r="T231" s="54" t="n">
        <f aca="false">IF(D231="","",ROUND(SQRT(((D231+G231)*O231/100)^2+(J231*(D231+G231)*0.08345)^2),0))</f>
        <v>95</v>
      </c>
      <c r="U231" s="32"/>
    </row>
    <row r="232" customFormat="false" ht="15" hidden="false" customHeight="false" outlineLevel="0" collapsed="false">
      <c r="A232" s="32" t="s">
        <v>386</v>
      </c>
      <c r="B232" s="32" t="s">
        <v>261</v>
      </c>
      <c r="C232" s="32" t="s">
        <v>405</v>
      </c>
      <c r="D232" s="54" t="n">
        <v>1106</v>
      </c>
      <c r="E232" s="54" t="n">
        <v>933</v>
      </c>
      <c r="F232" s="65" t="n">
        <f aca="false">IF(E232="","",D232-E232)</f>
        <v>173</v>
      </c>
      <c r="G232" s="54" t="n">
        <v>274</v>
      </c>
      <c r="H232" s="54" t="n">
        <v>339</v>
      </c>
      <c r="I232" s="65" t="n">
        <f aca="false">IF(H232="","",G232-H232)</f>
        <v>-65</v>
      </c>
      <c r="J232" s="55" t="n">
        <f aca="false">IF(OR(D232="",D232+G232=0),"",D232/(D232+G232))</f>
        <v>0.801449275362319</v>
      </c>
      <c r="K232" s="55" t="n">
        <f aca="false">IF(E232="","",E232/(E232+H232))</f>
        <v>0.733490566037736</v>
      </c>
      <c r="L232" s="66" t="n">
        <f aca="false">IF(OR(K232="",J232=""),"",(J232-K232)*100)</f>
        <v>6.79587093245829</v>
      </c>
      <c r="M232" s="36" t="n">
        <v>3.11781220291742</v>
      </c>
      <c r="N232" s="36" t="n">
        <v>0.962526645474447</v>
      </c>
      <c r="O232" s="36" t="n">
        <f aca="false">SQRT(M232^2+N232^2)</f>
        <v>3.26300635548095</v>
      </c>
      <c r="P232" s="55" t="n">
        <f aca="false">IF(J232="","",MAX(0,J232-1.96*O232/100))</f>
        <v>0.737494350794892</v>
      </c>
      <c r="Q232" s="55" t="n">
        <f aca="false">IF(J232="","",MIN(1,J232+1.96*O232/100))</f>
        <v>0.865404199929745</v>
      </c>
      <c r="R232" s="32" t="str">
        <f aca="false">IF(L232="","",IF(ABS(L232)&lt;=O232,"Yes","No"))</f>
        <v>No</v>
      </c>
      <c r="S232" s="32" t="str">
        <f aca="false">IF(L232="","",IF(ABS(L232)&lt;=1.96*O232,"Yes","No"))</f>
        <v>No</v>
      </c>
      <c r="T232" s="54" t="n">
        <f aca="false">IF(D232="","",ROUND(SQRT(((D232+G232)*O232/100)^2+(J232*(D232+G232)*0.08345)^2),0))</f>
        <v>103</v>
      </c>
      <c r="U232" s="32"/>
    </row>
    <row r="233" customFormat="false" ht="15" hidden="false" customHeight="false" outlineLevel="0" collapsed="false">
      <c r="A233" s="32" t="s">
        <v>386</v>
      </c>
      <c r="B233" s="32" t="s">
        <v>261</v>
      </c>
      <c r="C233" s="32" t="s">
        <v>406</v>
      </c>
      <c r="D233" s="54" t="n">
        <v>891</v>
      </c>
      <c r="E233" s="54" t="n">
        <v>744</v>
      </c>
      <c r="F233" s="65" t="n">
        <f aca="false">IF(E233="","",D233-E233)</f>
        <v>147</v>
      </c>
      <c r="G233" s="54" t="n">
        <v>416</v>
      </c>
      <c r="H233" s="54" t="n">
        <v>459</v>
      </c>
      <c r="I233" s="65" t="n">
        <f aca="false">IF(H233="","",G233-H233)</f>
        <v>-43</v>
      </c>
      <c r="J233" s="55" t="n">
        <f aca="false">IF(OR(D233="",D233+G233=0),"",D233/(D233+G233))</f>
        <v>0.681713848508034</v>
      </c>
      <c r="K233" s="55" t="n">
        <f aca="false">IF(E233="","",E233/(E233+H233))</f>
        <v>0.618453865336658</v>
      </c>
      <c r="L233" s="66" t="n">
        <f aca="false">IF(OR(K233="",J233=""),"",(J233-K233)*100)</f>
        <v>6.32599831713753</v>
      </c>
      <c r="M233" s="36" t="n">
        <v>3.11781220291742</v>
      </c>
      <c r="N233" s="36" t="n">
        <v>0.962526645474447</v>
      </c>
      <c r="O233" s="36" t="n">
        <f aca="false">SQRT(M233^2+N233^2)</f>
        <v>3.26300635548095</v>
      </c>
      <c r="P233" s="55" t="n">
        <f aca="false">IF(J233="","",MAX(0,J233-1.96*O233/100))</f>
        <v>0.617758923940607</v>
      </c>
      <c r="Q233" s="55" t="n">
        <f aca="false">IF(J233="","",MIN(1,J233+1.96*O233/100))</f>
        <v>0.74566877307546</v>
      </c>
      <c r="R233" s="32" t="str">
        <f aca="false">IF(L233="","",IF(ABS(L233)&lt;=O233,"Yes","No"))</f>
        <v>No</v>
      </c>
      <c r="S233" s="32" t="str">
        <f aca="false">IF(L233="","",IF(ABS(L233)&lt;=1.96*O233,"Yes","No"))</f>
        <v>Yes</v>
      </c>
      <c r="T233" s="54" t="n">
        <f aca="false">IF(D233="","",ROUND(SQRT(((D233+G233)*O233/100)^2+(J233*(D233+G233)*0.08345)^2),0))</f>
        <v>86</v>
      </c>
      <c r="U233" s="32"/>
    </row>
    <row r="234" customFormat="false" ht="15" hidden="false" customHeight="false" outlineLevel="0" collapsed="false">
      <c r="A234" s="32" t="s">
        <v>386</v>
      </c>
      <c r="B234" s="32" t="s">
        <v>261</v>
      </c>
      <c r="C234" s="32" t="s">
        <v>407</v>
      </c>
      <c r="D234" s="54" t="n">
        <v>322</v>
      </c>
      <c r="E234" s="54" t="n">
        <v>316</v>
      </c>
      <c r="F234" s="65" t="n">
        <f aca="false">IF(E234="","",D234-E234)</f>
        <v>6</v>
      </c>
      <c r="G234" s="54" t="n">
        <v>80</v>
      </c>
      <c r="H234" s="54" t="n">
        <v>72</v>
      </c>
      <c r="I234" s="65" t="n">
        <f aca="false">IF(H234="","",G234-H234)</f>
        <v>8</v>
      </c>
      <c r="J234" s="55" t="n">
        <f aca="false">IF(OR(D234="",D234+G234=0),"",D234/(D234+G234))</f>
        <v>0.800995024875622</v>
      </c>
      <c r="K234" s="55" t="n">
        <f aca="false">IF(E234="","",E234/(E234+H234))</f>
        <v>0.814432989690722</v>
      </c>
      <c r="L234" s="66" t="n">
        <f aca="false">IF(OR(K234="",J234=""),"",(J234-K234)*100)</f>
        <v>-1.34379648150997</v>
      </c>
      <c r="M234" s="36" t="n">
        <v>6.15823633395305</v>
      </c>
      <c r="N234" s="36" t="n">
        <v>0.962526645474447</v>
      </c>
      <c r="O234" s="36" t="n">
        <f aca="false">SQRT(M234^2+N234^2)</f>
        <v>6.23300347248963</v>
      </c>
      <c r="P234" s="55" t="n">
        <f aca="false">IF(J234="","",MAX(0,J234-1.96*O234/100))</f>
        <v>0.678828156814825</v>
      </c>
      <c r="Q234" s="55" t="n">
        <f aca="false">IF(J234="","",MIN(1,J234+1.96*O234/100))</f>
        <v>0.923161892936419</v>
      </c>
      <c r="R234" s="32" t="str">
        <f aca="false">IF(L234="","",IF(ABS(L234)&lt;=O234,"Yes","No"))</f>
        <v>Yes</v>
      </c>
      <c r="S234" s="32" t="str">
        <f aca="false">IF(L234="","",IF(ABS(L234)&lt;=1.96*O234,"Yes","No"))</f>
        <v>Yes</v>
      </c>
      <c r="T234" s="54" t="n">
        <f aca="false">IF(D234="","",ROUND(SQRT(((D234+G234)*O234/100)^2+(J234*(D234+G234)*0.15591)^2),0))</f>
        <v>56</v>
      </c>
      <c r="U234" s="32"/>
    </row>
    <row r="235" customFormat="false" ht="15" hidden="false" customHeight="false" outlineLevel="0" collapsed="false">
      <c r="A235" s="32" t="s">
        <v>386</v>
      </c>
      <c r="B235" s="32" t="s">
        <v>261</v>
      </c>
      <c r="C235" s="32" t="s">
        <v>408</v>
      </c>
      <c r="D235" s="54" t="n">
        <v>506</v>
      </c>
      <c r="E235" s="54" t="n">
        <v>503</v>
      </c>
      <c r="F235" s="65" t="n">
        <f aca="false">IF(E235="","",D235-E235)</f>
        <v>3</v>
      </c>
      <c r="G235" s="54" t="n">
        <v>129</v>
      </c>
      <c r="H235" s="54" t="n">
        <v>158</v>
      </c>
      <c r="I235" s="65" t="n">
        <f aca="false">IF(H235="","",G235-H235)</f>
        <v>-29</v>
      </c>
      <c r="J235" s="55" t="n">
        <f aca="false">IF(OR(D235="",D235+G235=0),"",D235/(D235+G235))</f>
        <v>0.796850393700787</v>
      </c>
      <c r="K235" s="55" t="n">
        <f aca="false">IF(E235="","",E235/(E235+H235))</f>
        <v>0.760968229954614</v>
      </c>
      <c r="L235" s="66" t="n">
        <f aca="false">IF(OR(K235="",J235=""),"",(J235-K235)*100)</f>
        <v>3.58821637461731</v>
      </c>
      <c r="M235" s="36" t="n">
        <v>6.15823633395305</v>
      </c>
      <c r="N235" s="36" t="n">
        <v>0.962526645474447</v>
      </c>
      <c r="O235" s="36" t="n">
        <f aca="false">SQRT(M235^2+N235^2)</f>
        <v>6.23300347248963</v>
      </c>
      <c r="P235" s="55" t="n">
        <f aca="false">IF(J235="","",MAX(0,J235-1.96*O235/100))</f>
        <v>0.674683525639991</v>
      </c>
      <c r="Q235" s="55" t="n">
        <f aca="false">IF(J235="","",MIN(1,J235+1.96*O235/100))</f>
        <v>0.919017261761584</v>
      </c>
      <c r="R235" s="32" t="str">
        <f aca="false">IF(L235="","",IF(ABS(L235)&lt;=O235,"Yes","No"))</f>
        <v>Yes</v>
      </c>
      <c r="S235" s="32" t="str">
        <f aca="false">IF(L235="","",IF(ABS(L235)&lt;=1.96*O235,"Yes","No"))</f>
        <v>Yes</v>
      </c>
      <c r="T235" s="54" t="n">
        <f aca="false">IF(D235="","",ROUND(SQRT(((D235+G235)*O235/100)^2+(J235*(D235+G235)*0.15591)^2),0))</f>
        <v>88</v>
      </c>
      <c r="U235" s="32"/>
    </row>
    <row r="236" customFormat="false" ht="15" hidden="false" customHeight="false" outlineLevel="0" collapsed="false">
      <c r="A236" s="32" t="s">
        <v>386</v>
      </c>
      <c r="B236" s="32" t="s">
        <v>261</v>
      </c>
      <c r="C236" s="32" t="s">
        <v>409</v>
      </c>
      <c r="D236" s="54" t="n">
        <v>473</v>
      </c>
      <c r="E236" s="54" t="n">
        <v>511</v>
      </c>
      <c r="F236" s="65" t="n">
        <f aca="false">IF(E236="","",D236-E236)</f>
        <v>-38</v>
      </c>
      <c r="G236" s="54" t="n">
        <v>130</v>
      </c>
      <c r="H236" s="54" t="n">
        <v>155</v>
      </c>
      <c r="I236" s="65" t="n">
        <f aca="false">IF(H236="","",G236-H236)</f>
        <v>-25</v>
      </c>
      <c r="J236" s="55" t="n">
        <f aca="false">IF(OR(D236="",D236+G236=0),"",D236/(D236+G236))</f>
        <v>0.78441127694859</v>
      </c>
      <c r="K236" s="55" t="n">
        <f aca="false">IF(E236="","",E236/(E236+H236))</f>
        <v>0.767267267267267</v>
      </c>
      <c r="L236" s="66" t="n">
        <f aca="false">IF(OR(K236="",J236=""),"",(J236-K236)*100)</f>
        <v>1.71440096813231</v>
      </c>
      <c r="M236" s="36" t="n">
        <v>6.15823633395305</v>
      </c>
      <c r="N236" s="36" t="n">
        <v>0.962526645474447</v>
      </c>
      <c r="O236" s="36" t="n">
        <f aca="false">SQRT(M236^2+N236^2)</f>
        <v>6.23300347248963</v>
      </c>
      <c r="P236" s="55" t="n">
        <f aca="false">IF(J236="","",MAX(0,J236-1.96*O236/100))</f>
        <v>0.662244408887794</v>
      </c>
      <c r="Q236" s="55" t="n">
        <f aca="false">IF(J236="","",MIN(1,J236+1.96*O236/100))</f>
        <v>0.906578145009387</v>
      </c>
      <c r="R236" s="32" t="str">
        <f aca="false">IF(L236="","",IF(ABS(L236)&lt;=O236,"Yes","No"))</f>
        <v>Yes</v>
      </c>
      <c r="S236" s="32" t="str">
        <f aca="false">IF(L236="","",IF(ABS(L236)&lt;=1.96*O236,"Yes","No"))</f>
        <v>Yes</v>
      </c>
      <c r="T236" s="54" t="n">
        <f aca="false">IF(D236="","",ROUND(SQRT(((D236+G236)*O236/100)^2+(J236*(D236+G236)*0.15591)^2),0))</f>
        <v>83</v>
      </c>
      <c r="U236" s="32"/>
    </row>
    <row r="237" customFormat="false" ht="15" hidden="false" customHeight="false" outlineLevel="0" collapsed="false">
      <c r="A237" s="32" t="s">
        <v>386</v>
      </c>
      <c r="B237" s="32" t="s">
        <v>261</v>
      </c>
      <c r="C237" s="32" t="s">
        <v>410</v>
      </c>
      <c r="D237" s="54" t="n">
        <v>538</v>
      </c>
      <c r="E237" s="54" t="n">
        <v>606</v>
      </c>
      <c r="F237" s="65" t="n">
        <f aca="false">IF(E237="","",D237-E237)</f>
        <v>-68</v>
      </c>
      <c r="G237" s="54" t="n">
        <v>141</v>
      </c>
      <c r="H237" s="54" t="n">
        <v>162</v>
      </c>
      <c r="I237" s="65" t="n">
        <f aca="false">IF(H237="","",G237-H237)</f>
        <v>-21</v>
      </c>
      <c r="J237" s="55" t="n">
        <f aca="false">IF(OR(D237="",D237+G237=0),"",D237/(D237+G237))</f>
        <v>0.792341678939617</v>
      </c>
      <c r="K237" s="55" t="n">
        <f aca="false">IF(E237="","",E237/(E237+H237))</f>
        <v>0.7890625</v>
      </c>
      <c r="L237" s="66" t="n">
        <f aca="false">IF(OR(K237="",J237=""),"",(J237-K237)*100)</f>
        <v>0.327917893961704</v>
      </c>
      <c r="M237" s="36" t="n">
        <v>6.15823633395305</v>
      </c>
      <c r="N237" s="36" t="n">
        <v>0.962526645474447</v>
      </c>
      <c r="O237" s="36" t="n">
        <f aca="false">SQRT(M237^2+N237^2)</f>
        <v>6.23300347248963</v>
      </c>
      <c r="P237" s="55" t="n">
        <f aca="false">IF(J237="","",MAX(0,J237-1.96*O237/100))</f>
        <v>0.67017481087882</v>
      </c>
      <c r="Q237" s="55" t="n">
        <f aca="false">IF(J237="","",MIN(1,J237+1.96*O237/100))</f>
        <v>0.914508547000414</v>
      </c>
      <c r="R237" s="32" t="str">
        <f aca="false">IF(L237="","",IF(ABS(L237)&lt;=O237,"Yes","No"))</f>
        <v>Yes</v>
      </c>
      <c r="S237" s="32" t="str">
        <f aca="false">IF(L237="","",IF(ABS(L237)&lt;=1.96*O237,"Yes","No"))</f>
        <v>Yes</v>
      </c>
      <c r="T237" s="54" t="n">
        <f aca="false">IF(D237="","",ROUND(SQRT(((D237+G237)*O237/100)^2+(J237*(D237+G237)*0.15591)^2),0))</f>
        <v>94</v>
      </c>
      <c r="U237" s="32"/>
    </row>
    <row r="238" customFormat="false" ht="15" hidden="false" customHeight="false" outlineLevel="0" collapsed="false">
      <c r="A238" s="32" t="s">
        <v>386</v>
      </c>
      <c r="B238" s="32" t="s">
        <v>261</v>
      </c>
      <c r="C238" s="32" t="s">
        <v>411</v>
      </c>
      <c r="D238" s="54" t="n">
        <v>1175</v>
      </c>
      <c r="E238" s="54" t="n">
        <v>759</v>
      </c>
      <c r="F238" s="65" t="n">
        <f aca="false">IF(E238="","",D238-E238)</f>
        <v>416</v>
      </c>
      <c r="G238" s="54" t="n">
        <v>299</v>
      </c>
      <c r="H238" s="54" t="n">
        <v>158</v>
      </c>
      <c r="I238" s="65" t="n">
        <f aca="false">IF(H238="","",G238-H238)</f>
        <v>141</v>
      </c>
      <c r="J238" s="55" t="n">
        <f aca="false">IF(OR(D238="",D238+G238=0),"",D238/(D238+G238))</f>
        <v>0.797150610583446</v>
      </c>
      <c r="K238" s="55" t="n">
        <f aca="false">IF(E238="","",E238/(E238+H238))</f>
        <v>0.827699018538713</v>
      </c>
      <c r="L238" s="66" t="n">
        <f aca="false">IF(OR(K238="",J238=""),"",(J238-K238)*100)</f>
        <v>-3.05484079552668</v>
      </c>
      <c r="M238" s="36" t="n">
        <v>3.11781220291742</v>
      </c>
      <c r="N238" s="36" t="n">
        <v>0.962526645474447</v>
      </c>
      <c r="O238" s="36" t="n">
        <f aca="false">SQRT(M238^2+N238^2)</f>
        <v>3.26300635548095</v>
      </c>
      <c r="P238" s="55" t="n">
        <f aca="false">IF(J238="","",MAX(0,J238-1.96*O238/100))</f>
        <v>0.73319568601602</v>
      </c>
      <c r="Q238" s="55" t="n">
        <f aca="false">IF(J238="","",MIN(1,J238+1.96*O238/100))</f>
        <v>0.861105535150873</v>
      </c>
      <c r="R238" s="32" t="str">
        <f aca="false">IF(L238="","",IF(ABS(L238)&lt;=O238,"Yes","No"))</f>
        <v>Yes</v>
      </c>
      <c r="S238" s="32" t="str">
        <f aca="false">IF(L238="","",IF(ABS(L238)&lt;=1.96*O238,"Yes","No"))</f>
        <v>Yes</v>
      </c>
      <c r="T238" s="54" t="n">
        <f aca="false">IF(D238="","",ROUND(SQRT(((D238+G238)*O238/100)^2+(J238*(D238+G238)*0.08345)^2),0))</f>
        <v>109</v>
      </c>
      <c r="U238" s="32"/>
    </row>
    <row r="239" customFormat="false" ht="15" hidden="false" customHeight="false" outlineLevel="0" collapsed="false">
      <c r="A239" s="32" t="s">
        <v>386</v>
      </c>
      <c r="B239" s="32" t="s">
        <v>261</v>
      </c>
      <c r="C239" s="32" t="s">
        <v>412</v>
      </c>
      <c r="D239" s="54" t="n">
        <v>635</v>
      </c>
      <c r="E239" s="54" t="n">
        <v>656</v>
      </c>
      <c r="F239" s="65" t="n">
        <f aca="false">IF(E239="","",D239-E239)</f>
        <v>-21</v>
      </c>
      <c r="G239" s="54" t="n">
        <v>157</v>
      </c>
      <c r="H239" s="54" t="n">
        <v>191</v>
      </c>
      <c r="I239" s="65" t="n">
        <f aca="false">IF(H239="","",G239-H239)</f>
        <v>-34</v>
      </c>
      <c r="J239" s="55" t="n">
        <f aca="false">IF(OR(D239="",D239+G239=0),"",D239/(D239+G239))</f>
        <v>0.801767676767677</v>
      </c>
      <c r="K239" s="55" t="n">
        <f aca="false">IF(E239="","",E239/(E239+H239))</f>
        <v>0.774498229043684</v>
      </c>
      <c r="L239" s="66" t="n">
        <f aca="false">IF(OR(K239="",J239=""),"",(J239-K239)*100)</f>
        <v>2.72694477239932</v>
      </c>
      <c r="M239" s="36" t="n">
        <v>3.92691870483697</v>
      </c>
      <c r="N239" s="36" t="n">
        <v>0.962526645474447</v>
      </c>
      <c r="O239" s="36" t="n">
        <f aca="false">SQRT(M239^2+N239^2)</f>
        <v>4.04316065197103</v>
      </c>
      <c r="P239" s="55" t="n">
        <f aca="false">IF(J239="","",MAX(0,J239-1.96*O239/100))</f>
        <v>0.722521727989045</v>
      </c>
      <c r="Q239" s="55" t="n">
        <f aca="false">IF(J239="","",MIN(1,J239+1.96*O239/100))</f>
        <v>0.881013625546309</v>
      </c>
      <c r="R239" s="32" t="str">
        <f aca="false">IF(L239="","",IF(ABS(L239)&lt;=O239,"Yes","No"))</f>
        <v>Yes</v>
      </c>
      <c r="S239" s="32" t="str">
        <f aca="false">IF(L239="","",IF(ABS(L239)&lt;=1.96*O239,"Yes","No"))</f>
        <v>Yes</v>
      </c>
      <c r="T239" s="54" t="n">
        <f aca="false">IF(D239="","",ROUND(SQRT(((D239+G239)*O239/100)^2+(J239*(D239+G239)*0.09175)^2),0))</f>
        <v>66</v>
      </c>
      <c r="U239" s="32"/>
    </row>
    <row r="240" customFormat="false" ht="15" hidden="false" customHeight="false" outlineLevel="0" collapsed="false">
      <c r="A240" s="32" t="s">
        <v>386</v>
      </c>
      <c r="B240" s="32" t="s">
        <v>261</v>
      </c>
      <c r="C240" s="32" t="s">
        <v>413</v>
      </c>
      <c r="D240" s="54" t="n">
        <v>740</v>
      </c>
      <c r="E240" s="54" t="n">
        <v>717</v>
      </c>
      <c r="F240" s="65" t="n">
        <f aca="false">IF(E240="","",D240-E240)</f>
        <v>23</v>
      </c>
      <c r="G240" s="54" t="n">
        <v>198</v>
      </c>
      <c r="H240" s="54" t="n">
        <v>241</v>
      </c>
      <c r="I240" s="65" t="n">
        <f aca="false">IF(H240="","",G240-H240)</f>
        <v>-43</v>
      </c>
      <c r="J240" s="55" t="n">
        <f aca="false">IF(OR(D240="",D240+G240=0),"",D240/(D240+G240))</f>
        <v>0.788912579957356</v>
      </c>
      <c r="K240" s="55" t="n">
        <f aca="false">IF(E240="","",E240/(E240+H240))</f>
        <v>0.748434237995825</v>
      </c>
      <c r="L240" s="66" t="n">
        <f aca="false">IF(OR(K240="",J240=""),"",(J240-K240)*100)</f>
        <v>4.04783419615314</v>
      </c>
      <c r="M240" s="36" t="n">
        <v>3.92691870483697</v>
      </c>
      <c r="N240" s="36" t="n">
        <v>0.962526645474447</v>
      </c>
      <c r="O240" s="36" t="n">
        <f aca="false">SQRT(M240^2+N240^2)</f>
        <v>4.04316065197103</v>
      </c>
      <c r="P240" s="55" t="n">
        <f aca="false">IF(J240="","",MAX(0,J240-1.96*O240/100))</f>
        <v>0.709666631178724</v>
      </c>
      <c r="Q240" s="55" t="n">
        <f aca="false">IF(J240="","",MIN(1,J240+1.96*O240/100))</f>
        <v>0.868158528735988</v>
      </c>
      <c r="R240" s="32" t="str">
        <f aca="false">IF(L240="","",IF(ABS(L240)&lt;=O240,"Yes","No"))</f>
        <v>No</v>
      </c>
      <c r="S240" s="32" t="str">
        <f aca="false">IF(L240="","",IF(ABS(L240)&lt;=1.96*O240,"Yes","No"))</f>
        <v>Yes</v>
      </c>
      <c r="T240" s="54" t="n">
        <f aca="false">IF(D240="","",ROUND(SQRT(((D240+G240)*O240/100)^2+(J240*(D240+G240)*0.09175)^2),0))</f>
        <v>78</v>
      </c>
      <c r="U240" s="32"/>
    </row>
    <row r="241" customFormat="false" ht="15" hidden="false" customHeight="false" outlineLevel="0" collapsed="false">
      <c r="A241" s="32" t="s">
        <v>386</v>
      </c>
      <c r="B241" s="32" t="s">
        <v>261</v>
      </c>
      <c r="C241" s="32" t="s">
        <v>414</v>
      </c>
      <c r="D241" s="54" t="n">
        <v>494</v>
      </c>
      <c r="E241" s="54" t="n">
        <v>455</v>
      </c>
      <c r="F241" s="65" t="n">
        <f aca="false">IF(E241="","",D241-E241)</f>
        <v>39</v>
      </c>
      <c r="G241" s="54" t="n">
        <v>175</v>
      </c>
      <c r="H241" s="54" t="n">
        <v>177</v>
      </c>
      <c r="I241" s="65" t="n">
        <f aca="false">IF(H241="","",G241-H241)</f>
        <v>-2</v>
      </c>
      <c r="J241" s="55" t="n">
        <f aca="false">IF(OR(D241="",D241+G241=0),"",D241/(D241+G241))</f>
        <v>0.738415545590433</v>
      </c>
      <c r="K241" s="55" t="n">
        <f aca="false">IF(E241="","",E241/(E241+H241))</f>
        <v>0.719936708860759</v>
      </c>
      <c r="L241" s="66" t="n">
        <f aca="false">IF(OR(K241="",J241=""),"",(J241-K241)*100)</f>
        <v>1.8478836729674</v>
      </c>
      <c r="M241" s="36" t="n">
        <v>6.15823633395305</v>
      </c>
      <c r="N241" s="36" t="n">
        <v>0.962526645474447</v>
      </c>
      <c r="O241" s="36" t="n">
        <f aca="false">SQRT(M241^2+N241^2)</f>
        <v>6.23300347248963</v>
      </c>
      <c r="P241" s="55" t="n">
        <f aca="false">IF(J241="","",MAX(0,J241-1.96*O241/100))</f>
        <v>0.616248677529637</v>
      </c>
      <c r="Q241" s="55" t="n">
        <f aca="false">IF(J241="","",MIN(1,J241+1.96*O241/100))</f>
        <v>0.86058241365123</v>
      </c>
      <c r="R241" s="32" t="str">
        <f aca="false">IF(L241="","",IF(ABS(L241)&lt;=O241,"Yes","No"))</f>
        <v>Yes</v>
      </c>
      <c r="S241" s="32" t="str">
        <f aca="false">IF(L241="","",IF(ABS(L241)&lt;=1.96*O241,"Yes","No"))</f>
        <v>Yes</v>
      </c>
      <c r="T241" s="54" t="n">
        <f aca="false">IF(D241="","",ROUND(SQRT(((D241+G241)*O241/100)^2+(J241*(D241+G241)*0.15591)^2),0))</f>
        <v>88</v>
      </c>
      <c r="U241" s="32"/>
    </row>
    <row r="242" customFormat="false" ht="15" hidden="false" customHeight="false" outlineLevel="0" collapsed="false">
      <c r="A242" s="32" t="s">
        <v>386</v>
      </c>
      <c r="B242" s="32" t="s">
        <v>261</v>
      </c>
      <c r="C242" s="32" t="s">
        <v>415</v>
      </c>
      <c r="D242" s="54" t="n">
        <v>794</v>
      </c>
      <c r="E242" s="54" t="n">
        <v>762</v>
      </c>
      <c r="F242" s="65" t="n">
        <f aca="false">IF(E242="","",D242-E242)</f>
        <v>32</v>
      </c>
      <c r="G242" s="54" t="n">
        <v>252</v>
      </c>
      <c r="H242" s="54" t="n">
        <v>295</v>
      </c>
      <c r="I242" s="65" t="n">
        <f aca="false">IF(H242="","",G242-H242)</f>
        <v>-43</v>
      </c>
      <c r="J242" s="55" t="n">
        <f aca="false">IF(OR(D242="",D242+G242=0),"",D242/(D242+G242))</f>
        <v>0.759082217973231</v>
      </c>
      <c r="K242" s="55" t="n">
        <f aca="false">IF(E242="","",E242/(E242+H242))</f>
        <v>0.720908230842006</v>
      </c>
      <c r="L242" s="66" t="n">
        <f aca="false">IF(OR(K242="",J242=""),"",(J242-K242)*100)</f>
        <v>3.81739871312257</v>
      </c>
      <c r="M242" s="36" t="n">
        <v>3.92691870483697</v>
      </c>
      <c r="N242" s="36" t="n">
        <v>0.962526645474447</v>
      </c>
      <c r="O242" s="36" t="n">
        <f aca="false">SQRT(M242^2+N242^2)</f>
        <v>4.04316065197103</v>
      </c>
      <c r="P242" s="55" t="n">
        <f aca="false">IF(J242="","",MAX(0,J242-1.96*O242/100))</f>
        <v>0.679836269194599</v>
      </c>
      <c r="Q242" s="55" t="n">
        <f aca="false">IF(J242="","",MIN(1,J242+1.96*O242/100))</f>
        <v>0.838328166751864</v>
      </c>
      <c r="R242" s="32" t="str">
        <f aca="false">IF(L242="","",IF(ABS(L242)&lt;=O242,"Yes","No"))</f>
        <v>Yes</v>
      </c>
      <c r="S242" s="32" t="str">
        <f aca="false">IF(L242="","",IF(ABS(L242)&lt;=1.96*O242,"Yes","No"))</f>
        <v>Yes</v>
      </c>
      <c r="T242" s="54" t="n">
        <f aca="false">IF(D242="","",ROUND(SQRT(((D242+G242)*O242/100)^2+(J242*(D242+G242)*0.09175)^2),0))</f>
        <v>84</v>
      </c>
      <c r="U242" s="32"/>
    </row>
    <row r="243" customFormat="false" ht="15" hidden="false" customHeight="false" outlineLevel="0" collapsed="false">
      <c r="A243" s="32" t="s">
        <v>386</v>
      </c>
      <c r="B243" s="32" t="s">
        <v>261</v>
      </c>
      <c r="C243" s="32" t="s">
        <v>416</v>
      </c>
      <c r="D243" s="54" t="n">
        <v>738</v>
      </c>
      <c r="E243" s="54" t="n">
        <v>674</v>
      </c>
      <c r="F243" s="65" t="n">
        <f aca="false">IF(E243="","",D243-E243)</f>
        <v>64</v>
      </c>
      <c r="G243" s="54" t="n">
        <v>253</v>
      </c>
      <c r="H243" s="54" t="n">
        <v>289</v>
      </c>
      <c r="I243" s="65" t="n">
        <f aca="false">IF(H243="","",G243-H243)</f>
        <v>-36</v>
      </c>
      <c r="J243" s="55" t="n">
        <f aca="false">IF(OR(D243="",D243+G243=0),"",D243/(D243+G243))</f>
        <v>0.744702320887992</v>
      </c>
      <c r="K243" s="55" t="n">
        <f aca="false">IF(E243="","",E243/(E243+H243))</f>
        <v>0.699896157840083</v>
      </c>
      <c r="L243" s="66" t="n">
        <f aca="false">IF(OR(K243="",J243=""),"",(J243-K243)*100)</f>
        <v>4.48061630479089</v>
      </c>
      <c r="M243" s="36" t="n">
        <v>3.92691870483697</v>
      </c>
      <c r="N243" s="36" t="n">
        <v>0.962526645474447</v>
      </c>
      <c r="O243" s="36" t="n">
        <f aca="false">SQRT(M243^2+N243^2)</f>
        <v>4.04316065197103</v>
      </c>
      <c r="P243" s="55" t="n">
        <f aca="false">IF(J243="","",MAX(0,J243-1.96*O243/100))</f>
        <v>0.66545637210936</v>
      </c>
      <c r="Q243" s="55" t="n">
        <f aca="false">IF(J243="","",MIN(1,J243+1.96*O243/100))</f>
        <v>0.823948269666624</v>
      </c>
      <c r="R243" s="32" t="str">
        <f aca="false">IF(L243="","",IF(ABS(L243)&lt;=O243,"Yes","No"))</f>
        <v>No</v>
      </c>
      <c r="S243" s="32" t="str">
        <f aca="false">IF(L243="","",IF(ABS(L243)&lt;=1.96*O243,"Yes","No"))</f>
        <v>Yes</v>
      </c>
      <c r="T243" s="54" t="n">
        <f aca="false">IF(D243="","",ROUND(SQRT(((D243+G243)*O243/100)^2+(J243*(D243+G243)*0.09175)^2),0))</f>
        <v>79</v>
      </c>
      <c r="U243" s="32"/>
    </row>
    <row r="244" customFormat="false" ht="15" hidden="false" customHeight="false" outlineLevel="0" collapsed="false">
      <c r="A244" s="32" t="s">
        <v>386</v>
      </c>
      <c r="B244" s="32" t="s">
        <v>261</v>
      </c>
      <c r="C244" s="32" t="s">
        <v>417</v>
      </c>
      <c r="D244" s="54" t="n">
        <v>762</v>
      </c>
      <c r="E244" s="54" t="n">
        <v>687</v>
      </c>
      <c r="F244" s="65" t="n">
        <f aca="false">IF(E244="","",D244-E244)</f>
        <v>75</v>
      </c>
      <c r="G244" s="54" t="n">
        <v>317</v>
      </c>
      <c r="H244" s="54" t="n">
        <v>362</v>
      </c>
      <c r="I244" s="65" t="n">
        <f aca="false">IF(H244="","",G244-H244)</f>
        <v>-45</v>
      </c>
      <c r="J244" s="55" t="n">
        <f aca="false">IF(OR(D244="",D244+G244=0),"",D244/(D244+G244))</f>
        <v>0.706209453197405</v>
      </c>
      <c r="K244" s="55" t="n">
        <f aca="false">IF(E244="","",E244/(E244+H244))</f>
        <v>0.654909437559581</v>
      </c>
      <c r="L244" s="66" t="n">
        <f aca="false">IF(OR(K244="",J244=""),"",(J244-K244)*100)</f>
        <v>5.13000156378245</v>
      </c>
      <c r="M244" s="36" t="n">
        <v>3.92691870483697</v>
      </c>
      <c r="N244" s="36" t="n">
        <v>0.962526645474447</v>
      </c>
      <c r="O244" s="36" t="n">
        <f aca="false">SQRT(M244^2+N244^2)</f>
        <v>4.04316065197103</v>
      </c>
      <c r="P244" s="55" t="n">
        <f aca="false">IF(J244="","",MAX(0,J244-1.96*O244/100))</f>
        <v>0.626963504418773</v>
      </c>
      <c r="Q244" s="55" t="n">
        <f aca="false">IF(J244="","",MIN(1,J244+1.96*O244/100))</f>
        <v>0.785455401976037</v>
      </c>
      <c r="R244" s="32" t="str">
        <f aca="false">IF(L244="","",IF(ABS(L244)&lt;=O244,"Yes","No"))</f>
        <v>No</v>
      </c>
      <c r="S244" s="32" t="str">
        <f aca="false">IF(L244="","",IF(ABS(L244)&lt;=1.96*O244,"Yes","No"))</f>
        <v>Yes</v>
      </c>
      <c r="T244" s="54" t="n">
        <f aca="false">IF(D244="","",ROUND(SQRT(((D244+G244)*O244/100)^2+(J244*(D244+G244)*0.09175)^2),0))</f>
        <v>82</v>
      </c>
      <c r="U244" s="32"/>
    </row>
    <row r="245" customFormat="false" ht="15" hidden="false" customHeight="false" outlineLevel="0" collapsed="false">
      <c r="A245" s="32" t="s">
        <v>386</v>
      </c>
      <c r="B245" s="32" t="s">
        <v>261</v>
      </c>
      <c r="C245" s="32" t="s">
        <v>418</v>
      </c>
      <c r="D245" s="54" t="n">
        <v>357</v>
      </c>
      <c r="E245" s="54"/>
      <c r="F245" s="65" t="str">
        <f aca="false">IF(E245="","",D245-E245)</f>
        <v/>
      </c>
      <c r="G245" s="54" t="n">
        <v>141</v>
      </c>
      <c r="H245" s="54"/>
      <c r="I245" s="65" t="str">
        <f aca="false">IF(H245="","",G245-H245)</f>
        <v/>
      </c>
      <c r="J245" s="55" t="n">
        <f aca="false">IF(OR(D245="",D245+G245=0),"",D245/(D245+G245))</f>
        <v>0.716867469879518</v>
      </c>
      <c r="K245" s="55" t="str">
        <f aca="false">IF(E245="","",E245/(E245+H245))</f>
        <v/>
      </c>
      <c r="L245" s="66" t="str">
        <f aca="false">IF(OR(K245="",J245=""),"",(J245-K245)*100)</f>
        <v/>
      </c>
      <c r="M245" s="36" t="n">
        <v>6.15823633395305</v>
      </c>
      <c r="N245" s="36" t="n">
        <v>0.962526645474447</v>
      </c>
      <c r="O245" s="36" t="n">
        <f aca="false">SQRT(M245^2+N245^2)</f>
        <v>6.23300347248963</v>
      </c>
      <c r="P245" s="55" t="n">
        <f aca="false">IF(J245="","",MAX(0,J245-1.96*O245/100))</f>
        <v>0.594700601818721</v>
      </c>
      <c r="Q245" s="55" t="n">
        <f aca="false">IF(J245="","",MIN(1,J245+1.96*O245/100))</f>
        <v>0.839034337940315</v>
      </c>
      <c r="R245" s="32" t="str">
        <f aca="false">IF(L245="","",IF(ABS(L245)&lt;=O245,"Yes","No"))</f>
        <v/>
      </c>
      <c r="S245" s="32" t="str">
        <f aca="false">IF(L245="","",IF(ABS(L245)&lt;=1.96*O245,"Yes","No"))</f>
        <v/>
      </c>
      <c r="T245" s="54" t="n">
        <f aca="false">IF(D245="","",ROUND(SQRT(((D245+G245)*O245/100)^2+(J245*(D245+G245)*0.15591)^2),0))</f>
        <v>64</v>
      </c>
      <c r="U245" s="32" t="s">
        <v>748</v>
      </c>
    </row>
    <row r="246" customFormat="false" ht="15" hidden="false" customHeight="false" outlineLevel="0" collapsed="false">
      <c r="A246" s="32" t="s">
        <v>386</v>
      </c>
      <c r="B246" s="32" t="s">
        <v>419</v>
      </c>
      <c r="C246" s="32" t="s">
        <v>420</v>
      </c>
      <c r="D246" s="54" t="n">
        <v>470</v>
      </c>
      <c r="E246" s="54" t="n">
        <v>447</v>
      </c>
      <c r="F246" s="65" t="n">
        <f aca="false">IF(E246="","",D246-E246)</f>
        <v>23</v>
      </c>
      <c r="G246" s="54" t="n">
        <v>432</v>
      </c>
      <c r="H246" s="54" t="n">
        <v>433</v>
      </c>
      <c r="I246" s="65" t="n">
        <f aca="false">IF(H246="","",G246-H246)</f>
        <v>-1</v>
      </c>
      <c r="J246" s="55" t="n">
        <f aca="false">IF(OR(D246="",D246+G246=0),"",D246/(D246+G246))</f>
        <v>0.521064301552107</v>
      </c>
      <c r="K246" s="55" t="n">
        <f aca="false">IF(E246="","",E246/(E246+H246))</f>
        <v>0.507954545454545</v>
      </c>
      <c r="L246" s="66" t="n">
        <f aca="false">IF(OR(K246="",J246=""),"",(J246-K246)*100)</f>
        <v>1.3109756097561</v>
      </c>
      <c r="M246" s="36" t="n">
        <v>3.92691870483697</v>
      </c>
      <c r="N246" s="36" t="n">
        <v>0.962526645474447</v>
      </c>
      <c r="O246" s="36" t="n">
        <f aca="false">SQRT(M246^2+N246^2)</f>
        <v>4.04316065197103</v>
      </c>
      <c r="P246" s="55" t="n">
        <f aca="false">IF(J246="","",MAX(0,J246-1.96*O246/100))</f>
        <v>0.441818352773474</v>
      </c>
      <c r="Q246" s="55" t="n">
        <f aca="false">IF(J246="","",MIN(1,J246+1.96*O246/100))</f>
        <v>0.600310250330739</v>
      </c>
      <c r="R246" s="32" t="str">
        <f aca="false">IF(L246="","",IF(ABS(L246)&lt;=O246,"Yes","No"))</f>
        <v>Yes</v>
      </c>
      <c r="S246" s="32" t="str">
        <f aca="false">IF(L246="","",IF(ABS(L246)&lt;=1.96*O246,"Yes","No"))</f>
        <v>Yes</v>
      </c>
      <c r="T246" s="54" t="n">
        <f aca="false">IF(D246="","",ROUND(SQRT(((D246+G246)*O246/100)^2+(J246*(D246+G246)*0.09175)^2),0))</f>
        <v>56</v>
      </c>
      <c r="U246" s="32"/>
    </row>
    <row r="247" customFormat="false" ht="15" hidden="false" customHeight="false" outlineLevel="0" collapsed="false">
      <c r="A247" s="32" t="s">
        <v>386</v>
      </c>
      <c r="B247" s="32" t="s">
        <v>419</v>
      </c>
      <c r="C247" s="32" t="s">
        <v>421</v>
      </c>
      <c r="D247" s="54" t="n">
        <v>548</v>
      </c>
      <c r="E247" s="54" t="n">
        <v>551</v>
      </c>
      <c r="F247" s="65" t="n">
        <f aca="false">IF(E247="","",D247-E247)</f>
        <v>-3</v>
      </c>
      <c r="G247" s="54" t="n">
        <v>501</v>
      </c>
      <c r="H247" s="54" t="n">
        <v>533</v>
      </c>
      <c r="I247" s="65" t="n">
        <f aca="false">IF(H247="","",G247-H247)</f>
        <v>-32</v>
      </c>
      <c r="J247" s="55" t="n">
        <f aca="false">IF(OR(D247="",D247+G247=0),"",D247/(D247+G247))</f>
        <v>0.522402287893232</v>
      </c>
      <c r="K247" s="55" t="n">
        <f aca="false">IF(E247="","",E247/(E247+H247))</f>
        <v>0.50830258302583</v>
      </c>
      <c r="L247" s="66" t="n">
        <f aca="false">IF(OR(K247="",J247=""),"",(J247-K247)*100)</f>
        <v>1.40997048674013</v>
      </c>
      <c r="M247" s="36" t="n">
        <v>3.92691870483697</v>
      </c>
      <c r="N247" s="36" t="n">
        <v>0.962526645474447</v>
      </c>
      <c r="O247" s="36" t="n">
        <f aca="false">SQRT(M247^2+N247^2)</f>
        <v>4.04316065197103</v>
      </c>
      <c r="P247" s="55" t="n">
        <f aca="false">IF(J247="","",MAX(0,J247-1.96*O247/100))</f>
        <v>0.4431563391146</v>
      </c>
      <c r="Q247" s="55" t="n">
        <f aca="false">IF(J247="","",MIN(1,J247+1.96*O247/100))</f>
        <v>0.601648236671864</v>
      </c>
      <c r="R247" s="32" t="str">
        <f aca="false">IF(L247="","",IF(ABS(L247)&lt;=O247,"Yes","No"))</f>
        <v>Yes</v>
      </c>
      <c r="S247" s="32" t="str">
        <f aca="false">IF(L247="","",IF(ABS(L247)&lt;=1.96*O247,"Yes","No"))</f>
        <v>Yes</v>
      </c>
      <c r="T247" s="54" t="n">
        <f aca="false">IF(D247="","",ROUND(SQRT(((D247+G247)*O247/100)^2+(J247*(D247+G247)*0.09175)^2),0))</f>
        <v>66</v>
      </c>
      <c r="U247" s="32"/>
    </row>
    <row r="248" customFormat="false" ht="15" hidden="false" customHeight="false" outlineLevel="0" collapsed="false">
      <c r="A248" s="32" t="s">
        <v>386</v>
      </c>
      <c r="B248" s="32" t="s">
        <v>419</v>
      </c>
      <c r="C248" s="32" t="s">
        <v>422</v>
      </c>
      <c r="D248" s="54" t="n">
        <v>614</v>
      </c>
      <c r="E248" s="54" t="n">
        <v>583</v>
      </c>
      <c r="F248" s="65" t="n">
        <f aca="false">IF(E248="","",D248-E248)</f>
        <v>31</v>
      </c>
      <c r="G248" s="54" t="n">
        <v>459</v>
      </c>
      <c r="H248" s="54" t="n">
        <v>432</v>
      </c>
      <c r="I248" s="65" t="n">
        <f aca="false">IF(H248="","",G248-H248)</f>
        <v>27</v>
      </c>
      <c r="J248" s="55" t="n">
        <f aca="false">IF(OR(D248="",D248+G248=0),"",D248/(D248+G248))</f>
        <v>0.572227399813607</v>
      </c>
      <c r="K248" s="55" t="n">
        <f aca="false">IF(E248="","",E248/(E248+H248))</f>
        <v>0.574384236453202</v>
      </c>
      <c r="L248" s="66" t="n">
        <f aca="false">IF(OR(K248="",J248=""),"",(J248-K248)*100)</f>
        <v>-0.215683663959532</v>
      </c>
      <c r="M248" s="36" t="n">
        <v>3.92691870483697</v>
      </c>
      <c r="N248" s="36" t="n">
        <v>0.962526645474447</v>
      </c>
      <c r="O248" s="36" t="n">
        <f aca="false">SQRT(M248^2+N248^2)</f>
        <v>4.04316065197103</v>
      </c>
      <c r="P248" s="55" t="n">
        <f aca="false">IF(J248="","",MAX(0,J248-1.96*O248/100))</f>
        <v>0.492981451034975</v>
      </c>
      <c r="Q248" s="55" t="n">
        <f aca="false">IF(J248="","",MIN(1,J248+1.96*O248/100))</f>
        <v>0.651473348592239</v>
      </c>
      <c r="R248" s="32" t="str">
        <f aca="false">IF(L248="","",IF(ABS(L248)&lt;=O248,"Yes","No"))</f>
        <v>Yes</v>
      </c>
      <c r="S248" s="32" t="str">
        <f aca="false">IF(L248="","",IF(ABS(L248)&lt;=1.96*O248,"Yes","No"))</f>
        <v>Yes</v>
      </c>
      <c r="T248" s="54" t="n">
        <f aca="false">IF(D248="","",ROUND(SQRT(((D248+G248)*O248/100)^2+(J248*(D248+G248)*0.09175)^2),0))</f>
        <v>71</v>
      </c>
      <c r="U248" s="32"/>
    </row>
    <row r="249" customFormat="false" ht="15" hidden="false" customHeight="false" outlineLevel="0" collapsed="false">
      <c r="A249" s="32" t="s">
        <v>386</v>
      </c>
      <c r="B249" s="32" t="s">
        <v>419</v>
      </c>
      <c r="C249" s="32" t="s">
        <v>423</v>
      </c>
      <c r="D249" s="54" t="n">
        <v>339</v>
      </c>
      <c r="E249" s="54" t="n">
        <v>287</v>
      </c>
      <c r="F249" s="65" t="n">
        <f aca="false">IF(E249="","",D249-E249)</f>
        <v>52</v>
      </c>
      <c r="G249" s="54" t="n">
        <v>335</v>
      </c>
      <c r="H249" s="54" t="n">
        <v>332</v>
      </c>
      <c r="I249" s="65" t="n">
        <f aca="false">IF(H249="","",G249-H249)</f>
        <v>3</v>
      </c>
      <c r="J249" s="55" t="n">
        <f aca="false">IF(OR(D249="",D249+G249=0),"",D249/(D249+G249))</f>
        <v>0.502967359050445</v>
      </c>
      <c r="K249" s="55" t="n">
        <f aca="false">IF(E249="","",E249/(E249+H249))</f>
        <v>0.463651050080775</v>
      </c>
      <c r="L249" s="66" t="n">
        <f aca="false">IF(OR(K249="",J249=""),"",(J249-K249)*100)</f>
        <v>3.93163089696696</v>
      </c>
      <c r="M249" s="36" t="n">
        <v>6.15823633395305</v>
      </c>
      <c r="N249" s="36" t="n">
        <v>0.962526645474447</v>
      </c>
      <c r="O249" s="36" t="n">
        <f aca="false">SQRT(M249^2+N249^2)</f>
        <v>6.23300347248963</v>
      </c>
      <c r="P249" s="55" t="n">
        <f aca="false">IF(J249="","",MAX(0,J249-1.96*O249/100))</f>
        <v>0.380800490989648</v>
      </c>
      <c r="Q249" s="55" t="n">
        <f aca="false">IF(J249="","",MIN(1,J249+1.96*O249/100))</f>
        <v>0.625134227111242</v>
      </c>
      <c r="R249" s="32" t="str">
        <f aca="false">IF(L249="","",IF(ABS(L249)&lt;=O249,"Yes","No"))</f>
        <v>Yes</v>
      </c>
      <c r="S249" s="32" t="str">
        <f aca="false">IF(L249="","",IF(ABS(L249)&lt;=1.96*O249,"Yes","No"))</f>
        <v>Yes</v>
      </c>
      <c r="T249" s="54" t="n">
        <f aca="false">IF(D249="","",ROUND(SQRT(((D249+G249)*O249/100)^2+(J249*(D249+G249)*0.15591)^2),0))</f>
        <v>68</v>
      </c>
      <c r="U249" s="32"/>
    </row>
    <row r="250" customFormat="false" ht="15" hidden="false" customHeight="false" outlineLevel="0" collapsed="false">
      <c r="A250" s="32" t="s">
        <v>386</v>
      </c>
      <c r="B250" s="32" t="s">
        <v>419</v>
      </c>
      <c r="C250" s="32" t="s">
        <v>424</v>
      </c>
      <c r="D250" s="54" t="n">
        <v>602</v>
      </c>
      <c r="E250" s="54" t="n">
        <v>576</v>
      </c>
      <c r="F250" s="65" t="n">
        <f aca="false">IF(E250="","",D250-E250)</f>
        <v>26</v>
      </c>
      <c r="G250" s="54" t="n">
        <v>428</v>
      </c>
      <c r="H250" s="54" t="n">
        <v>467</v>
      </c>
      <c r="I250" s="65" t="n">
        <f aca="false">IF(H250="","",G250-H250)</f>
        <v>-39</v>
      </c>
      <c r="J250" s="55" t="n">
        <f aca="false">IF(OR(D250="",D250+G250=0),"",D250/(D250+G250))</f>
        <v>0.584466019417476</v>
      </c>
      <c r="K250" s="55" t="n">
        <f aca="false">IF(E250="","",E250/(E250+H250))</f>
        <v>0.552253116011505</v>
      </c>
      <c r="L250" s="66" t="n">
        <f aca="false">IF(OR(K250="",J250=""),"",(J250-K250)*100)</f>
        <v>3.22129034059705</v>
      </c>
      <c r="M250" s="36" t="n">
        <v>3.92691870483697</v>
      </c>
      <c r="N250" s="36" t="n">
        <v>0.962526645474447</v>
      </c>
      <c r="O250" s="36" t="n">
        <f aca="false">SQRT(M250^2+N250^2)</f>
        <v>4.04316065197103</v>
      </c>
      <c r="P250" s="55" t="n">
        <f aca="false">IF(J250="","",MAX(0,J250-1.96*O250/100))</f>
        <v>0.505220070638844</v>
      </c>
      <c r="Q250" s="55" t="n">
        <f aca="false">IF(J250="","",MIN(1,J250+1.96*O250/100))</f>
        <v>0.663711968196108</v>
      </c>
      <c r="R250" s="32" t="str">
        <f aca="false">IF(L250="","",IF(ABS(L250)&lt;=O250,"Yes","No"))</f>
        <v>Yes</v>
      </c>
      <c r="S250" s="32" t="str">
        <f aca="false">IF(L250="","",IF(ABS(L250)&lt;=1.96*O250,"Yes","No"))</f>
        <v>Yes</v>
      </c>
      <c r="T250" s="54" t="n">
        <f aca="false">IF(D250="","",ROUND(SQRT(((D250+G250)*O250/100)^2+(J250*(D250+G250)*0.09175)^2),0))</f>
        <v>69</v>
      </c>
      <c r="U250" s="32"/>
    </row>
    <row r="251" customFormat="false" ht="15" hidden="false" customHeight="false" outlineLevel="0" collapsed="false">
      <c r="A251" s="32" t="s">
        <v>386</v>
      </c>
      <c r="B251" s="32" t="s">
        <v>419</v>
      </c>
      <c r="C251" s="32" t="s">
        <v>425</v>
      </c>
      <c r="D251" s="54" t="n">
        <v>637</v>
      </c>
      <c r="E251" s="54" t="n">
        <v>559</v>
      </c>
      <c r="F251" s="65" t="n">
        <f aca="false">IF(E251="","",D251-E251)</f>
        <v>78</v>
      </c>
      <c r="G251" s="54" t="n">
        <v>439</v>
      </c>
      <c r="H251" s="54" t="n">
        <v>489</v>
      </c>
      <c r="I251" s="65" t="n">
        <f aca="false">IF(H251="","",G251-H251)</f>
        <v>-50</v>
      </c>
      <c r="J251" s="55" t="n">
        <f aca="false">IF(OR(D251="",D251+G251=0),"",D251/(D251+G251))</f>
        <v>0.592007434944238</v>
      </c>
      <c r="K251" s="55" t="n">
        <f aca="false">IF(E251="","",E251/(E251+H251))</f>
        <v>0.533396946564886</v>
      </c>
      <c r="L251" s="66" t="n">
        <f aca="false">IF(OR(K251="",J251=""),"",(J251-K251)*100)</f>
        <v>5.86104883793525</v>
      </c>
      <c r="M251" s="36" t="n">
        <v>3.92691870483697</v>
      </c>
      <c r="N251" s="36" t="n">
        <v>0.962526645474447</v>
      </c>
      <c r="O251" s="36" t="n">
        <f aca="false">SQRT(M251^2+N251^2)</f>
        <v>4.04316065197103</v>
      </c>
      <c r="P251" s="55" t="n">
        <f aca="false">IF(J251="","",MAX(0,J251-1.96*O251/100))</f>
        <v>0.512761486165606</v>
      </c>
      <c r="Q251" s="55" t="n">
        <f aca="false">IF(J251="","",MIN(1,J251+1.96*O251/100))</f>
        <v>0.67125338372287</v>
      </c>
      <c r="R251" s="32" t="str">
        <f aca="false">IF(L251="","",IF(ABS(L251)&lt;=O251,"Yes","No"))</f>
        <v>No</v>
      </c>
      <c r="S251" s="32" t="str">
        <f aca="false">IF(L251="","",IF(ABS(L251)&lt;=1.96*O251,"Yes","No"))</f>
        <v>Yes</v>
      </c>
      <c r="T251" s="54" t="n">
        <f aca="false">IF(D251="","",ROUND(SQRT(((D251+G251)*O251/100)^2+(J251*(D251+G251)*0.09175)^2),0))</f>
        <v>73</v>
      </c>
      <c r="U251" s="32"/>
    </row>
    <row r="252" customFormat="false" ht="15" hidden="false" customHeight="false" outlineLevel="0" collapsed="false">
      <c r="A252" s="32" t="s">
        <v>386</v>
      </c>
      <c r="B252" s="32" t="s">
        <v>419</v>
      </c>
      <c r="C252" s="32" t="s">
        <v>426</v>
      </c>
      <c r="D252" s="54" t="n">
        <v>355</v>
      </c>
      <c r="E252" s="54" t="n">
        <v>320</v>
      </c>
      <c r="F252" s="65" t="n">
        <f aca="false">IF(E252="","",D252-E252)</f>
        <v>35</v>
      </c>
      <c r="G252" s="54" t="n">
        <v>274</v>
      </c>
      <c r="H252" s="54" t="n">
        <v>311</v>
      </c>
      <c r="I252" s="65" t="n">
        <f aca="false">IF(H252="","",G252-H252)</f>
        <v>-37</v>
      </c>
      <c r="J252" s="55" t="n">
        <f aca="false">IF(OR(D252="",D252+G252=0),"",D252/(D252+G252))</f>
        <v>0.564387917329094</v>
      </c>
      <c r="K252" s="55" t="n">
        <f aca="false">IF(E252="","",E252/(E252+H252))</f>
        <v>0.507131537242472</v>
      </c>
      <c r="L252" s="66" t="n">
        <f aca="false">IF(OR(K252="",J252=""),"",(J252-K252)*100)</f>
        <v>5.72563800866215</v>
      </c>
      <c r="M252" s="36" t="n">
        <v>6.15823633395305</v>
      </c>
      <c r="N252" s="36" t="n">
        <v>0.962526645474447</v>
      </c>
      <c r="O252" s="36" t="n">
        <f aca="false">SQRT(M252^2+N252^2)</f>
        <v>6.23300347248963</v>
      </c>
      <c r="P252" s="55" t="n">
        <f aca="false">IF(J252="","",MAX(0,J252-1.96*O252/100))</f>
        <v>0.442221049268297</v>
      </c>
      <c r="Q252" s="55" t="n">
        <f aca="false">IF(J252="","",MIN(1,J252+1.96*O252/100))</f>
        <v>0.686554785389891</v>
      </c>
      <c r="R252" s="32" t="str">
        <f aca="false">IF(L252="","",IF(ABS(L252)&lt;=O252,"Yes","No"))</f>
        <v>Yes</v>
      </c>
      <c r="S252" s="32" t="str">
        <f aca="false">IF(L252="","",IF(ABS(L252)&lt;=1.96*O252,"Yes","No"))</f>
        <v>Yes</v>
      </c>
      <c r="T252" s="54" t="n">
        <f aca="false">IF(D252="","",ROUND(SQRT(((D252+G252)*O252/100)^2+(J252*(D252+G252)*0.15591)^2),0))</f>
        <v>68</v>
      </c>
      <c r="U252" s="32"/>
    </row>
    <row r="253" customFormat="false" ht="15" hidden="false" customHeight="false" outlineLevel="0" collapsed="false">
      <c r="A253" s="32" t="s">
        <v>386</v>
      </c>
      <c r="B253" s="32" t="s">
        <v>419</v>
      </c>
      <c r="C253" s="32" t="s">
        <v>427</v>
      </c>
      <c r="D253" s="54" t="n">
        <v>465</v>
      </c>
      <c r="E253" s="54" t="n">
        <v>453</v>
      </c>
      <c r="F253" s="65" t="n">
        <f aca="false">IF(E253="","",D253-E253)</f>
        <v>12</v>
      </c>
      <c r="G253" s="54" t="n">
        <v>322</v>
      </c>
      <c r="H253" s="54" t="n">
        <v>327</v>
      </c>
      <c r="I253" s="65" t="n">
        <f aca="false">IF(H253="","",G253-H253)</f>
        <v>-5</v>
      </c>
      <c r="J253" s="55" t="n">
        <f aca="false">IF(OR(D253="",D253+G253=0),"",D253/(D253+G253))</f>
        <v>0.590851334180432</v>
      </c>
      <c r="K253" s="55" t="n">
        <f aca="false">IF(E253="","",E253/(E253+H253))</f>
        <v>0.580769230769231</v>
      </c>
      <c r="L253" s="66" t="n">
        <f aca="false">IF(OR(K253="",J253=""),"",(J253-K253)*100)</f>
        <v>1.00821034112012</v>
      </c>
      <c r="M253" s="36" t="n">
        <v>3.92691870483697</v>
      </c>
      <c r="N253" s="36" t="n">
        <v>0.962526645474447</v>
      </c>
      <c r="O253" s="36" t="n">
        <f aca="false">SQRT(M253^2+N253^2)</f>
        <v>4.04316065197103</v>
      </c>
      <c r="P253" s="55" t="n">
        <f aca="false">IF(J253="","",MAX(0,J253-1.96*O253/100))</f>
        <v>0.5116053854018</v>
      </c>
      <c r="Q253" s="55" t="n">
        <f aca="false">IF(J253="","",MIN(1,J253+1.96*O253/100))</f>
        <v>0.670097282959064</v>
      </c>
      <c r="R253" s="32" t="str">
        <f aca="false">IF(L253="","",IF(ABS(L253)&lt;=O253,"Yes","No"))</f>
        <v>Yes</v>
      </c>
      <c r="S253" s="32" t="str">
        <f aca="false">IF(L253="","",IF(ABS(L253)&lt;=1.96*O253,"Yes","No"))</f>
        <v>Yes</v>
      </c>
      <c r="T253" s="54" t="n">
        <f aca="false">IF(D253="","",ROUND(SQRT(((D253+G253)*O253/100)^2+(J253*(D253+G253)*0.09175)^2),0))</f>
        <v>53</v>
      </c>
      <c r="U253" s="32"/>
    </row>
    <row r="254" customFormat="false" ht="15" hidden="false" customHeight="false" outlineLevel="0" collapsed="false">
      <c r="A254" s="32" t="s">
        <v>386</v>
      </c>
      <c r="B254" s="32" t="s">
        <v>419</v>
      </c>
      <c r="C254" s="32" t="s">
        <v>428</v>
      </c>
      <c r="D254" s="54" t="n">
        <v>328</v>
      </c>
      <c r="E254" s="54" t="n">
        <v>319</v>
      </c>
      <c r="F254" s="65" t="n">
        <f aca="false">IF(E254="","",D254-E254)</f>
        <v>9</v>
      </c>
      <c r="G254" s="54" t="n">
        <v>214</v>
      </c>
      <c r="H254" s="54" t="n">
        <v>225</v>
      </c>
      <c r="I254" s="65" t="n">
        <f aca="false">IF(H254="","",G254-H254)</f>
        <v>-11</v>
      </c>
      <c r="J254" s="55" t="n">
        <f aca="false">IF(OR(D254="",D254+G254=0),"",D254/(D254+G254))</f>
        <v>0.605166051660517</v>
      </c>
      <c r="K254" s="55" t="n">
        <f aca="false">IF(E254="","",E254/(E254+H254))</f>
        <v>0.586397058823529</v>
      </c>
      <c r="L254" s="66" t="n">
        <f aca="false">IF(OR(K254="",J254=""),"",(J254-K254)*100)</f>
        <v>1.87689928369872</v>
      </c>
      <c r="M254" s="36" t="n">
        <v>6.15823633395305</v>
      </c>
      <c r="N254" s="36" t="n">
        <v>0.962526645474447</v>
      </c>
      <c r="O254" s="36" t="n">
        <f aca="false">SQRT(M254^2+N254^2)</f>
        <v>6.23300347248963</v>
      </c>
      <c r="P254" s="55" t="n">
        <f aca="false">IF(J254="","",MAX(0,J254-1.96*O254/100))</f>
        <v>0.48299918359972</v>
      </c>
      <c r="Q254" s="55" t="n">
        <f aca="false">IF(J254="","",MIN(1,J254+1.96*O254/100))</f>
        <v>0.727332919721313</v>
      </c>
      <c r="R254" s="32" t="str">
        <f aca="false">IF(L254="","",IF(ABS(L254)&lt;=O254,"Yes","No"))</f>
        <v>Yes</v>
      </c>
      <c r="S254" s="32" t="str">
        <f aca="false">IF(L254="","",IF(ABS(L254)&lt;=1.96*O254,"Yes","No"))</f>
        <v>Yes</v>
      </c>
      <c r="T254" s="54" t="n">
        <f aca="false">IF(D254="","",ROUND(SQRT(((D254+G254)*O254/100)^2+(J254*(D254+G254)*0.15591)^2),0))</f>
        <v>61</v>
      </c>
      <c r="U254" s="32"/>
    </row>
    <row r="255" customFormat="false" ht="15" hidden="false" customHeight="false" outlineLevel="0" collapsed="false">
      <c r="A255" s="32" t="s">
        <v>386</v>
      </c>
      <c r="B255" s="32" t="s">
        <v>419</v>
      </c>
      <c r="C255" s="32" t="s">
        <v>429</v>
      </c>
      <c r="D255" s="54" t="n">
        <v>356</v>
      </c>
      <c r="E255" s="54" t="n">
        <v>340</v>
      </c>
      <c r="F255" s="65" t="n">
        <f aca="false">IF(E255="","",D255-E255)</f>
        <v>16</v>
      </c>
      <c r="G255" s="54" t="n">
        <v>331</v>
      </c>
      <c r="H255" s="54" t="n">
        <v>357</v>
      </c>
      <c r="I255" s="65" t="n">
        <f aca="false">IF(H255="","",G255-H255)</f>
        <v>-26</v>
      </c>
      <c r="J255" s="55" t="n">
        <f aca="false">IF(OR(D255="",D255+G255=0),"",D255/(D255+G255))</f>
        <v>0.518195050946143</v>
      </c>
      <c r="K255" s="55" t="n">
        <f aca="false">IF(E255="","",E255/(E255+H255))</f>
        <v>0.487804878048781</v>
      </c>
      <c r="L255" s="66" t="n">
        <f aca="false">IF(OR(K255="",J255=""),"",(J255-K255)*100)</f>
        <v>3.03901728973621</v>
      </c>
      <c r="M255" s="36" t="n">
        <v>6.15823633395305</v>
      </c>
      <c r="N255" s="36" t="n">
        <v>0.962526645474447</v>
      </c>
      <c r="O255" s="36" t="n">
        <f aca="false">SQRT(M255^2+N255^2)</f>
        <v>6.23300347248963</v>
      </c>
      <c r="P255" s="55" t="n">
        <f aca="false">IF(J255="","",MAX(0,J255-1.96*O255/100))</f>
        <v>0.396028182885346</v>
      </c>
      <c r="Q255" s="55" t="n">
        <f aca="false">IF(J255="","",MIN(1,J255+1.96*O255/100))</f>
        <v>0.640361919006939</v>
      </c>
      <c r="R255" s="32" t="str">
        <f aca="false">IF(L255="","",IF(ABS(L255)&lt;=O255,"Yes","No"))</f>
        <v>Yes</v>
      </c>
      <c r="S255" s="32" t="str">
        <f aca="false">IF(L255="","",IF(ABS(L255)&lt;=1.96*O255,"Yes","No"))</f>
        <v>Yes</v>
      </c>
      <c r="T255" s="54" t="n">
        <f aca="false">IF(D255="","",ROUND(SQRT(((D255+G255)*O255/100)^2+(J255*(D255+G255)*0.15591)^2),0))</f>
        <v>70</v>
      </c>
      <c r="U255" s="32"/>
    </row>
    <row r="256" customFormat="false" ht="15" hidden="false" customHeight="false" outlineLevel="0" collapsed="false">
      <c r="A256" s="32" t="s">
        <v>386</v>
      </c>
      <c r="B256" s="32" t="s">
        <v>419</v>
      </c>
      <c r="C256" s="32" t="s">
        <v>430</v>
      </c>
      <c r="D256" s="54" t="n">
        <v>470</v>
      </c>
      <c r="E256" s="54" t="n">
        <v>448</v>
      </c>
      <c r="F256" s="65" t="n">
        <f aca="false">IF(E256="","",D256-E256)</f>
        <v>22</v>
      </c>
      <c r="G256" s="54" t="n">
        <v>358</v>
      </c>
      <c r="H256" s="54" t="n">
        <v>378</v>
      </c>
      <c r="I256" s="65" t="n">
        <f aca="false">IF(H256="","",G256-H256)</f>
        <v>-20</v>
      </c>
      <c r="J256" s="55" t="n">
        <f aca="false">IF(OR(D256="",D256+G256=0),"",D256/(D256+G256))</f>
        <v>0.567632850241546</v>
      </c>
      <c r="K256" s="55" t="n">
        <f aca="false">IF(E256="","",E256/(E256+H256))</f>
        <v>0.542372881355932</v>
      </c>
      <c r="L256" s="66" t="n">
        <f aca="false">IF(OR(K256="",J256=""),"",(J256-K256)*100)</f>
        <v>2.52599688856137</v>
      </c>
      <c r="M256" s="36" t="n">
        <v>3.92691870483697</v>
      </c>
      <c r="N256" s="36" t="n">
        <v>0.962526645474447</v>
      </c>
      <c r="O256" s="36" t="n">
        <f aca="false">SQRT(M256^2+N256^2)</f>
        <v>4.04316065197103</v>
      </c>
      <c r="P256" s="55" t="n">
        <f aca="false">IF(J256="","",MAX(0,J256-1.96*O256/100))</f>
        <v>0.488386901462914</v>
      </c>
      <c r="Q256" s="55" t="n">
        <f aca="false">IF(J256="","",MIN(1,J256+1.96*O256/100))</f>
        <v>0.646878799020178</v>
      </c>
      <c r="R256" s="32" t="str">
        <f aca="false">IF(L256="","",IF(ABS(L256)&lt;=O256,"Yes","No"))</f>
        <v>Yes</v>
      </c>
      <c r="S256" s="32" t="str">
        <f aca="false">IF(L256="","",IF(ABS(L256)&lt;=1.96*O256,"Yes","No"))</f>
        <v>Yes</v>
      </c>
      <c r="T256" s="54" t="n">
        <f aca="false">IF(D256="","",ROUND(SQRT(((D256+G256)*O256/100)^2+(J256*(D256+G256)*0.09175)^2),0))</f>
        <v>55</v>
      </c>
      <c r="U256" s="32"/>
    </row>
    <row r="257" customFormat="false" ht="15" hidden="false" customHeight="false" outlineLevel="0" collapsed="false">
      <c r="A257" s="32" t="s">
        <v>386</v>
      </c>
      <c r="B257" s="32" t="s">
        <v>419</v>
      </c>
      <c r="C257" s="32" t="s">
        <v>431</v>
      </c>
      <c r="D257" s="54" t="n">
        <v>483</v>
      </c>
      <c r="E257" s="54" t="n">
        <v>440</v>
      </c>
      <c r="F257" s="65" t="n">
        <f aca="false">IF(E257="","",D257-E257)</f>
        <v>43</v>
      </c>
      <c r="G257" s="54" t="n">
        <v>329</v>
      </c>
      <c r="H257" s="54" t="n">
        <v>346</v>
      </c>
      <c r="I257" s="65" t="n">
        <f aca="false">IF(H257="","",G257-H257)</f>
        <v>-17</v>
      </c>
      <c r="J257" s="55" t="n">
        <f aca="false">IF(OR(D257="",D257+G257=0),"",D257/(D257+G257))</f>
        <v>0.594827586206897</v>
      </c>
      <c r="K257" s="55" t="n">
        <f aca="false">IF(E257="","",E257/(E257+H257))</f>
        <v>0.559796437659033</v>
      </c>
      <c r="L257" s="66" t="n">
        <f aca="false">IF(OR(K257="",J257=""),"",(J257-K257)*100)</f>
        <v>3.50311485478635</v>
      </c>
      <c r="M257" s="36" t="n">
        <v>3.92691870483697</v>
      </c>
      <c r="N257" s="36" t="n">
        <v>0.962526645474447</v>
      </c>
      <c r="O257" s="36" t="n">
        <f aca="false">SQRT(M257^2+N257^2)</f>
        <v>4.04316065197103</v>
      </c>
      <c r="P257" s="55" t="n">
        <f aca="false">IF(J257="","",MAX(0,J257-1.96*O257/100))</f>
        <v>0.515581637428265</v>
      </c>
      <c r="Q257" s="55" t="n">
        <f aca="false">IF(J257="","",MIN(1,J257+1.96*O257/100))</f>
        <v>0.674073534985529</v>
      </c>
      <c r="R257" s="32" t="str">
        <f aca="false">IF(L257="","",IF(ABS(L257)&lt;=O257,"Yes","No"))</f>
        <v>Yes</v>
      </c>
      <c r="S257" s="32" t="str">
        <f aca="false">IF(L257="","",IF(ABS(L257)&lt;=1.96*O257,"Yes","No"))</f>
        <v>Yes</v>
      </c>
      <c r="T257" s="54" t="n">
        <f aca="false">IF(D257="","",ROUND(SQRT(((D257+G257)*O257/100)^2+(J257*(D257+G257)*0.09175)^2),0))</f>
        <v>55</v>
      </c>
      <c r="U257" s="32"/>
    </row>
    <row r="258" customFormat="false" ht="15" hidden="false" customHeight="false" outlineLevel="0" collapsed="false">
      <c r="A258" s="32" t="s">
        <v>386</v>
      </c>
      <c r="B258" s="32" t="s">
        <v>419</v>
      </c>
      <c r="C258" s="32" t="s">
        <v>432</v>
      </c>
      <c r="D258" s="54" t="n">
        <v>454</v>
      </c>
      <c r="E258" s="54" t="n">
        <v>439</v>
      </c>
      <c r="F258" s="65" t="n">
        <f aca="false">IF(E258="","",D258-E258)</f>
        <v>15</v>
      </c>
      <c r="G258" s="54" t="n">
        <v>424</v>
      </c>
      <c r="H258" s="54" t="n">
        <v>447</v>
      </c>
      <c r="I258" s="65" t="n">
        <f aca="false">IF(H258="","",G258-H258)</f>
        <v>-23</v>
      </c>
      <c r="J258" s="55" t="n">
        <f aca="false">IF(OR(D258="",D258+G258=0),"",D258/(D258+G258))</f>
        <v>0.517084282460137</v>
      </c>
      <c r="K258" s="55" t="n">
        <f aca="false">IF(E258="","",E258/(E258+H258))</f>
        <v>0.49548532731377</v>
      </c>
      <c r="L258" s="66" t="n">
        <f aca="false">IF(OR(K258="",J258=""),"",(J258-K258)*100)</f>
        <v>2.15989551463669</v>
      </c>
      <c r="M258" s="36" t="n">
        <v>3.92691870483697</v>
      </c>
      <c r="N258" s="36" t="n">
        <v>0.962526645474447</v>
      </c>
      <c r="O258" s="36" t="n">
        <f aca="false">SQRT(M258^2+N258^2)</f>
        <v>4.04316065197103</v>
      </c>
      <c r="P258" s="55" t="n">
        <f aca="false">IF(J258="","",MAX(0,J258-1.96*O258/100))</f>
        <v>0.437838333681505</v>
      </c>
      <c r="Q258" s="55" t="n">
        <f aca="false">IF(J258="","",MIN(1,J258+1.96*O258/100))</f>
        <v>0.596330231238769</v>
      </c>
      <c r="R258" s="32" t="str">
        <f aca="false">IF(L258="","",IF(ABS(L258)&lt;=O258,"Yes","No"))</f>
        <v>Yes</v>
      </c>
      <c r="S258" s="32" t="str">
        <f aca="false">IF(L258="","",IF(ABS(L258)&lt;=1.96*O258,"Yes","No"))</f>
        <v>Yes</v>
      </c>
      <c r="T258" s="54" t="n">
        <f aca="false">IF(D258="","",ROUND(SQRT(((D258+G258)*O258/100)^2+(J258*(D258+G258)*0.09175)^2),0))</f>
        <v>55</v>
      </c>
      <c r="U258" s="32"/>
    </row>
    <row r="259" customFormat="false" ht="15" hidden="false" customHeight="false" outlineLevel="0" collapsed="false">
      <c r="A259" s="32" t="s">
        <v>386</v>
      </c>
      <c r="B259" s="32" t="s">
        <v>419</v>
      </c>
      <c r="C259" s="32" t="s">
        <v>433</v>
      </c>
      <c r="D259" s="54" t="n">
        <v>833</v>
      </c>
      <c r="E259" s="54" t="n">
        <v>915</v>
      </c>
      <c r="F259" s="65" t="n">
        <f aca="false">IF(E259="","",D259-E259)</f>
        <v>-82</v>
      </c>
      <c r="G259" s="54" t="n">
        <v>686</v>
      </c>
      <c r="H259" s="54" t="n">
        <v>693</v>
      </c>
      <c r="I259" s="65" t="n">
        <f aca="false">IF(H259="","",G259-H259)</f>
        <v>-7</v>
      </c>
      <c r="J259" s="55" t="n">
        <f aca="false">IF(OR(D259="",D259+G259=0),"",D259/(D259+G259))</f>
        <v>0.548387096774194</v>
      </c>
      <c r="K259" s="55" t="n">
        <f aca="false">IF(E259="","",E259/(E259+H259))</f>
        <v>0.569029850746269</v>
      </c>
      <c r="L259" s="66" t="n">
        <f aca="false">IF(OR(K259="",J259=""),"",(J259-K259)*100)</f>
        <v>-2.06427539720752</v>
      </c>
      <c r="M259" s="36" t="n">
        <v>3.11781220291742</v>
      </c>
      <c r="N259" s="36" t="n">
        <v>0.962526645474447</v>
      </c>
      <c r="O259" s="36" t="n">
        <f aca="false">SQRT(M259^2+N259^2)</f>
        <v>3.26300635548095</v>
      </c>
      <c r="P259" s="55" t="n">
        <f aca="false">IF(J259="","",MAX(0,J259-1.96*O259/100))</f>
        <v>0.484432172206767</v>
      </c>
      <c r="Q259" s="55" t="n">
        <f aca="false">IF(J259="","",MIN(1,J259+1.96*O259/100))</f>
        <v>0.61234202134162</v>
      </c>
      <c r="R259" s="32" t="str">
        <f aca="false">IF(L259="","",IF(ABS(L259)&lt;=O259,"Yes","No"))</f>
        <v>Yes</v>
      </c>
      <c r="S259" s="32" t="str">
        <f aca="false">IF(L259="","",IF(ABS(L259)&lt;=1.96*O259,"Yes","No"))</f>
        <v>Yes</v>
      </c>
      <c r="T259" s="54" t="n">
        <f aca="false">IF(D259="","",ROUND(SQRT(((D259+G259)*O259/100)^2+(J259*(D259+G259)*0.08345)^2),0))</f>
        <v>85</v>
      </c>
      <c r="U259" s="32"/>
    </row>
    <row r="260" customFormat="false" ht="15" hidden="false" customHeight="false" outlineLevel="0" collapsed="false">
      <c r="A260" s="32" t="s">
        <v>386</v>
      </c>
      <c r="B260" s="32" t="s">
        <v>419</v>
      </c>
      <c r="C260" s="32" t="s">
        <v>434</v>
      </c>
      <c r="D260" s="54" t="n">
        <v>515</v>
      </c>
      <c r="E260" s="54" t="n">
        <v>488</v>
      </c>
      <c r="F260" s="65" t="n">
        <f aca="false">IF(E260="","",D260-E260)</f>
        <v>27</v>
      </c>
      <c r="G260" s="54" t="n">
        <v>542</v>
      </c>
      <c r="H260" s="54" t="n">
        <v>539</v>
      </c>
      <c r="I260" s="65" t="n">
        <f aca="false">IF(H260="","",G260-H260)</f>
        <v>3</v>
      </c>
      <c r="J260" s="55" t="n">
        <f aca="false">IF(OR(D260="",D260+G260=0),"",D260/(D260+G260))</f>
        <v>0.487228003784295</v>
      </c>
      <c r="K260" s="55" t="n">
        <f aca="false">IF(E260="","",E260/(E260+H260))</f>
        <v>0.475170399221032</v>
      </c>
      <c r="L260" s="66" t="n">
        <f aca="false">IF(OR(K260="",J260=""),"",(J260-K260)*100)</f>
        <v>1.2057604563263</v>
      </c>
      <c r="M260" s="36" t="n">
        <v>3.92691870483697</v>
      </c>
      <c r="N260" s="36" t="n">
        <v>0.962526645474447</v>
      </c>
      <c r="O260" s="36" t="n">
        <f aca="false">SQRT(M260^2+N260^2)</f>
        <v>4.04316065197103</v>
      </c>
      <c r="P260" s="55" t="n">
        <f aca="false">IF(J260="","",MAX(0,J260-1.96*O260/100))</f>
        <v>0.407982055005663</v>
      </c>
      <c r="Q260" s="55" t="n">
        <f aca="false">IF(J260="","",MIN(1,J260+1.96*O260/100))</f>
        <v>0.566473952562927</v>
      </c>
      <c r="R260" s="32" t="str">
        <f aca="false">IF(L260="","",IF(ABS(L260)&lt;=O260,"Yes","No"))</f>
        <v>Yes</v>
      </c>
      <c r="S260" s="32" t="str">
        <f aca="false">IF(L260="","",IF(ABS(L260)&lt;=1.96*O260,"Yes","No"))</f>
        <v>Yes</v>
      </c>
      <c r="T260" s="54" t="n">
        <f aca="false">IF(D260="","",ROUND(SQRT(((D260+G260)*O260/100)^2+(J260*(D260+G260)*0.09175)^2),0))</f>
        <v>64</v>
      </c>
      <c r="U260" s="32"/>
    </row>
    <row r="261" customFormat="false" ht="15" hidden="false" customHeight="false" outlineLevel="0" collapsed="false">
      <c r="A261" s="32" t="s">
        <v>386</v>
      </c>
      <c r="B261" s="32" t="s">
        <v>419</v>
      </c>
      <c r="C261" s="32" t="s">
        <v>435</v>
      </c>
      <c r="D261" s="54" t="n">
        <v>527</v>
      </c>
      <c r="E261" s="54" t="n">
        <v>489</v>
      </c>
      <c r="F261" s="65" t="n">
        <f aca="false">IF(E261="","",D261-E261)</f>
        <v>38</v>
      </c>
      <c r="G261" s="54" t="n">
        <v>482</v>
      </c>
      <c r="H261" s="54" t="n">
        <v>491</v>
      </c>
      <c r="I261" s="65" t="n">
        <f aca="false">IF(H261="","",G261-H261)</f>
        <v>-9</v>
      </c>
      <c r="J261" s="55" t="n">
        <f aca="false">IF(OR(D261="",D261+G261=0),"",D261/(D261+G261))</f>
        <v>0.522299306243806</v>
      </c>
      <c r="K261" s="55" t="n">
        <f aca="false">IF(E261="","",E261/(E261+H261))</f>
        <v>0.498979591836735</v>
      </c>
      <c r="L261" s="66" t="n">
        <f aca="false">IF(OR(K261="",J261=""),"",(J261-K261)*100)</f>
        <v>2.3319714407071</v>
      </c>
      <c r="M261" s="36" t="n">
        <v>3.92691870483697</v>
      </c>
      <c r="N261" s="36" t="n">
        <v>0.962526645474447</v>
      </c>
      <c r="O261" s="36" t="n">
        <f aca="false">SQRT(M261^2+N261^2)</f>
        <v>4.04316065197103</v>
      </c>
      <c r="P261" s="55" t="n">
        <f aca="false">IF(J261="","",MAX(0,J261-1.96*O261/100))</f>
        <v>0.443053357465174</v>
      </c>
      <c r="Q261" s="55" t="n">
        <f aca="false">IF(J261="","",MIN(1,J261+1.96*O261/100))</f>
        <v>0.601545255022438</v>
      </c>
      <c r="R261" s="32" t="str">
        <f aca="false">IF(L261="","",IF(ABS(L261)&lt;=O261,"Yes","No"))</f>
        <v>Yes</v>
      </c>
      <c r="S261" s="32" t="str">
        <f aca="false">IF(L261="","",IF(ABS(L261)&lt;=1.96*O261,"Yes","No"))</f>
        <v>Yes</v>
      </c>
      <c r="T261" s="54" t="n">
        <f aca="false">IF(D261="","",ROUND(SQRT(((D261+G261)*O261/100)^2+(J261*(D261+G261)*0.09175)^2),0))</f>
        <v>63</v>
      </c>
      <c r="U261" s="32"/>
    </row>
    <row r="262" customFormat="false" ht="15" hidden="false" customHeight="false" outlineLevel="0" collapsed="false">
      <c r="A262" s="32" t="s">
        <v>386</v>
      </c>
      <c r="B262" s="32" t="s">
        <v>419</v>
      </c>
      <c r="C262" s="32" t="s">
        <v>436</v>
      </c>
      <c r="D262" s="54" t="n">
        <v>545</v>
      </c>
      <c r="E262" s="54" t="n">
        <v>510</v>
      </c>
      <c r="F262" s="65" t="n">
        <f aca="false">IF(E262="","",D262-E262)</f>
        <v>35</v>
      </c>
      <c r="G262" s="54" t="n">
        <v>448</v>
      </c>
      <c r="H262" s="54" t="n">
        <v>477</v>
      </c>
      <c r="I262" s="65" t="n">
        <f aca="false">IF(H262="","",G262-H262)</f>
        <v>-29</v>
      </c>
      <c r="J262" s="55" t="n">
        <f aca="false">IF(OR(D262="",D262+G262=0),"",D262/(D262+G262))</f>
        <v>0.548841893252769</v>
      </c>
      <c r="K262" s="55" t="n">
        <f aca="false">IF(E262="","",E262/(E262+H262))</f>
        <v>0.516717325227964</v>
      </c>
      <c r="L262" s="66" t="n">
        <f aca="false">IF(OR(K262="",J262=""),"",(J262-K262)*100)</f>
        <v>3.21245680248058</v>
      </c>
      <c r="M262" s="36" t="n">
        <v>3.92691870483697</v>
      </c>
      <c r="N262" s="36" t="n">
        <v>0.962526645474447</v>
      </c>
      <c r="O262" s="36" t="n">
        <f aca="false">SQRT(M262^2+N262^2)</f>
        <v>4.04316065197103</v>
      </c>
      <c r="P262" s="55" t="n">
        <f aca="false">IF(J262="","",MAX(0,J262-1.96*O262/100))</f>
        <v>0.469595944474137</v>
      </c>
      <c r="Q262" s="55" t="n">
        <f aca="false">IF(J262="","",MIN(1,J262+1.96*O262/100))</f>
        <v>0.628087842031401</v>
      </c>
      <c r="R262" s="32" t="str">
        <f aca="false">IF(L262="","",IF(ABS(L262)&lt;=O262,"Yes","No"))</f>
        <v>Yes</v>
      </c>
      <c r="S262" s="32" t="str">
        <f aca="false">IF(L262="","",IF(ABS(L262)&lt;=1.96*O262,"Yes","No"))</f>
        <v>Yes</v>
      </c>
      <c r="T262" s="54" t="n">
        <f aca="false">IF(D262="","",ROUND(SQRT(((D262+G262)*O262/100)^2+(J262*(D262+G262)*0.09175)^2),0))</f>
        <v>64</v>
      </c>
      <c r="U262" s="32"/>
    </row>
    <row r="263" customFormat="false" ht="15" hidden="false" customHeight="false" outlineLevel="0" collapsed="false">
      <c r="A263" s="32" t="s">
        <v>386</v>
      </c>
      <c r="B263" s="32" t="s">
        <v>437</v>
      </c>
      <c r="C263" s="32" t="s">
        <v>438</v>
      </c>
      <c r="D263" s="54" t="n">
        <v>838</v>
      </c>
      <c r="E263" s="54" t="n">
        <v>858</v>
      </c>
      <c r="F263" s="65" t="n">
        <f aca="false">IF(E263="","",D263-E263)</f>
        <v>-20</v>
      </c>
      <c r="G263" s="54" t="n">
        <v>1463</v>
      </c>
      <c r="H263" s="54" t="n">
        <v>1442</v>
      </c>
      <c r="I263" s="65" t="n">
        <f aca="false">IF(H263="","",G263-H263)</f>
        <v>21</v>
      </c>
      <c r="J263" s="55" t="n">
        <f aca="false">IF(OR(D263="",D263+G263=0),"",D263/(D263+G263))</f>
        <v>0.364189482833551</v>
      </c>
      <c r="K263" s="55" t="n">
        <f aca="false">IF(E263="","",E263/(E263+H263))</f>
        <v>0.37304347826087</v>
      </c>
      <c r="L263" s="66" t="n">
        <f aca="false">IF(OR(K263="",J263=""),"",(J263-K263)*100)</f>
        <v>-0.885399542731896</v>
      </c>
      <c r="M263" s="36" t="n">
        <v>3.11781220291742</v>
      </c>
      <c r="N263" s="36" t="n">
        <v>0.962526645474447</v>
      </c>
      <c r="O263" s="36" t="n">
        <f aca="false">SQRT(M263^2+N263^2)</f>
        <v>3.26300635548095</v>
      </c>
      <c r="P263" s="55" t="n">
        <f aca="false">IF(J263="","",MAX(0,J263-1.96*O263/100))</f>
        <v>0.300234558266124</v>
      </c>
      <c r="Q263" s="55" t="n">
        <f aca="false">IF(J263="","",MIN(1,J263+1.96*O263/100))</f>
        <v>0.428144407400977</v>
      </c>
      <c r="R263" s="32" t="str">
        <f aca="false">IF(L263="","",IF(ABS(L263)&lt;=O263,"Yes","No"))</f>
        <v>Yes</v>
      </c>
      <c r="S263" s="32" t="str">
        <f aca="false">IF(L263="","",IF(ABS(L263)&lt;=1.96*O263,"Yes","No"))</f>
        <v>Yes</v>
      </c>
      <c r="T263" s="54" t="n">
        <f aca="false">IF(D263="","",ROUND(SQRT(((D263+G263)*O263/100)^2+(J263*(D263+G263)*0.08345)^2),0))</f>
        <v>103</v>
      </c>
      <c r="U263" s="32"/>
    </row>
    <row r="264" customFormat="false" ht="15" hidden="false" customHeight="false" outlineLevel="0" collapsed="false">
      <c r="A264" s="32" t="s">
        <v>386</v>
      </c>
      <c r="B264" s="32" t="s">
        <v>437</v>
      </c>
      <c r="C264" s="32" t="s">
        <v>439</v>
      </c>
      <c r="D264" s="54" t="n">
        <v>805</v>
      </c>
      <c r="E264" s="54" t="n">
        <v>776</v>
      </c>
      <c r="F264" s="65" t="n">
        <f aca="false">IF(E264="","",D264-E264)</f>
        <v>29</v>
      </c>
      <c r="G264" s="54" t="n">
        <v>1121</v>
      </c>
      <c r="H264" s="54" t="n">
        <v>1181</v>
      </c>
      <c r="I264" s="65" t="n">
        <f aca="false">IF(H264="","",G264-H264)</f>
        <v>-60</v>
      </c>
      <c r="J264" s="55" t="n">
        <f aca="false">IF(OR(D264="",D264+G264=0),"",D264/(D264+G264))</f>
        <v>0.417964693665628</v>
      </c>
      <c r="K264" s="55" t="n">
        <f aca="false">IF(E264="","",E264/(E264+H264))</f>
        <v>0.396525293817067</v>
      </c>
      <c r="L264" s="66" t="n">
        <f aca="false">IF(OR(K264="",J264=""),"",(J264-K264)*100)</f>
        <v>2.14393998485613</v>
      </c>
      <c r="M264" s="36" t="n">
        <v>3.11781220291742</v>
      </c>
      <c r="N264" s="36" t="n">
        <v>0.962526645474447</v>
      </c>
      <c r="O264" s="36" t="n">
        <f aca="false">SQRT(M264^2+N264^2)</f>
        <v>3.26300635548095</v>
      </c>
      <c r="P264" s="55" t="n">
        <f aca="false">IF(J264="","",MAX(0,J264-1.96*O264/100))</f>
        <v>0.354009769098202</v>
      </c>
      <c r="Q264" s="55" t="n">
        <f aca="false">IF(J264="","",MIN(1,J264+1.96*O264/100))</f>
        <v>0.481919618233055</v>
      </c>
      <c r="R264" s="32" t="str">
        <f aca="false">IF(L264="","",IF(ABS(L264)&lt;=O264,"Yes","No"))</f>
        <v>Yes</v>
      </c>
      <c r="S264" s="32" t="str">
        <f aca="false">IF(L264="","",IF(ABS(L264)&lt;=1.96*O264,"Yes","No"))</f>
        <v>Yes</v>
      </c>
      <c r="T264" s="54" t="n">
        <f aca="false">IF(D264="","",ROUND(SQRT(((D264+G264)*O264/100)^2+(J264*(D264+G264)*0.08345)^2),0))</f>
        <v>92</v>
      </c>
      <c r="U264" s="32"/>
    </row>
    <row r="265" customFormat="false" ht="15" hidden="false" customHeight="false" outlineLevel="0" collapsed="false">
      <c r="A265" s="32" t="s">
        <v>386</v>
      </c>
      <c r="B265" s="32" t="s">
        <v>437</v>
      </c>
      <c r="C265" s="32" t="s">
        <v>440</v>
      </c>
      <c r="D265" s="54" t="n">
        <v>398</v>
      </c>
      <c r="E265" s="54" t="n">
        <v>354</v>
      </c>
      <c r="F265" s="65" t="n">
        <f aca="false">IF(E265="","",D265-E265)</f>
        <v>44</v>
      </c>
      <c r="G265" s="54" t="n">
        <v>760</v>
      </c>
      <c r="H265" s="54" t="n">
        <v>762</v>
      </c>
      <c r="I265" s="65" t="n">
        <f aca="false">IF(H265="","",G265-H265)</f>
        <v>-2</v>
      </c>
      <c r="J265" s="55" t="n">
        <f aca="false">IF(OR(D265="",D265+G265=0),"",D265/(D265+G265))</f>
        <v>0.343696027633852</v>
      </c>
      <c r="K265" s="55" t="n">
        <f aca="false">IF(E265="","",E265/(E265+H265))</f>
        <v>0.317204301075269</v>
      </c>
      <c r="L265" s="66" t="n">
        <f aca="false">IF(OR(K265="",J265=""),"",(J265-K265)*100)</f>
        <v>2.64917265585827</v>
      </c>
      <c r="M265" s="36" t="n">
        <v>3.92691870483697</v>
      </c>
      <c r="N265" s="36" t="n">
        <v>0.962526645474447</v>
      </c>
      <c r="O265" s="36" t="n">
        <f aca="false">SQRT(M265^2+N265^2)</f>
        <v>4.04316065197103</v>
      </c>
      <c r="P265" s="55" t="n">
        <f aca="false">IF(J265="","",MAX(0,J265-1.96*O265/100))</f>
        <v>0.264450078855219</v>
      </c>
      <c r="Q265" s="55" t="n">
        <f aca="false">IF(J265="","",MIN(1,J265+1.96*O265/100))</f>
        <v>0.422941976412484</v>
      </c>
      <c r="R265" s="32" t="str">
        <f aca="false">IF(L265="","",IF(ABS(L265)&lt;=O265,"Yes","No"))</f>
        <v>Yes</v>
      </c>
      <c r="S265" s="32" t="str">
        <f aca="false">IF(L265="","",IF(ABS(L265)&lt;=1.96*O265,"Yes","No"))</f>
        <v>Yes</v>
      </c>
      <c r="T265" s="54" t="n">
        <f aca="false">IF(D265="","",ROUND(SQRT(((D265+G265)*O265/100)^2+(J265*(D265+G265)*0.09175)^2),0))</f>
        <v>59</v>
      </c>
      <c r="U265" s="32"/>
    </row>
    <row r="266" customFormat="false" ht="15" hidden="false" customHeight="false" outlineLevel="0" collapsed="false">
      <c r="A266" s="32" t="s">
        <v>386</v>
      </c>
      <c r="B266" s="32" t="s">
        <v>441</v>
      </c>
      <c r="C266" s="32" t="s">
        <v>441</v>
      </c>
      <c r="D266" s="54" t="n">
        <v>51</v>
      </c>
      <c r="E266" s="54" t="n">
        <v>39</v>
      </c>
      <c r="F266" s="65" t="n">
        <f aca="false">IF(E266="","",D266-E266)</f>
        <v>12</v>
      </c>
      <c r="G266" s="54" t="n">
        <v>69</v>
      </c>
      <c r="H266" s="54" t="n">
        <v>79</v>
      </c>
      <c r="I266" s="65" t="n">
        <f aca="false">IF(H266="","",G266-H266)</f>
        <v>-10</v>
      </c>
      <c r="J266" s="55" t="n">
        <f aca="false">IF(OR(D266="",D266+G266=0),"",D266/(D266+G266))</f>
        <v>0.425</v>
      </c>
      <c r="K266" s="55" t="n">
        <f aca="false">IF(E266="","",E266/(E266+H266))</f>
        <v>0.330508474576271</v>
      </c>
      <c r="L266" s="66" t="n">
        <f aca="false">IF(OR(K266="",J266=""),"",(J266-K266)*100)</f>
        <v>9.44915254237288</v>
      </c>
      <c r="M266" s="36" t="n">
        <v>6.15823633395305</v>
      </c>
      <c r="N266" s="36" t="n">
        <v>0.962526645474447</v>
      </c>
      <c r="O266" s="36" t="n">
        <f aca="false">SQRT(M266^2+N266^2)</f>
        <v>6.23300347248963</v>
      </c>
      <c r="P266" s="55" t="n">
        <f aca="false">IF(J266="","",MAX(0,J266-1.96*O266/100))</f>
        <v>0.302833131939203</v>
      </c>
      <c r="Q266" s="55" t="n">
        <f aca="false">IF(J266="","",MIN(1,J266+1.96*O266/100))</f>
        <v>0.547166868060797</v>
      </c>
      <c r="R266" s="32" t="str">
        <f aca="false">IF(L266="","",IF(ABS(L266)&lt;=O266,"Yes","No"))</f>
        <v>No</v>
      </c>
      <c r="S266" s="32" t="str">
        <f aca="false">IF(L266="","",IF(ABS(L266)&lt;=1.96*O266,"Yes","No"))</f>
        <v>Yes</v>
      </c>
      <c r="T266" s="54" t="n">
        <f aca="false">IF(D266="","",ROUND(SQRT(((D266+G266)*O266/100)^2+(J266*(D266+G266)*0.15591)^2),0))</f>
        <v>11</v>
      </c>
      <c r="U266" s="32"/>
    </row>
    <row r="267" customFormat="false" ht="15" hidden="false" customHeight="false" outlineLevel="0" collapsed="false">
      <c r="A267" s="32" t="s">
        <v>386</v>
      </c>
      <c r="B267" s="32" t="s">
        <v>442</v>
      </c>
      <c r="C267" s="32" t="s">
        <v>443</v>
      </c>
      <c r="D267" s="54" t="n">
        <v>602</v>
      </c>
      <c r="E267" s="54" t="n">
        <v>527</v>
      </c>
      <c r="F267" s="65" t="n">
        <f aca="false">IF(E267="","",D267-E267)</f>
        <v>75</v>
      </c>
      <c r="G267" s="54" t="n">
        <v>849</v>
      </c>
      <c r="H267" s="54" t="n">
        <v>867</v>
      </c>
      <c r="I267" s="65" t="n">
        <f aca="false">IF(H267="","",G267-H267)</f>
        <v>-18</v>
      </c>
      <c r="J267" s="55" t="n">
        <f aca="false">IF(OR(D267="",D267+G267=0),"",D267/(D267+G267))</f>
        <v>0.414886285320469</v>
      </c>
      <c r="K267" s="55" t="n">
        <f aca="false">IF(E267="","",E267/(E267+H267))</f>
        <v>0.378048780487805</v>
      </c>
      <c r="L267" s="66" t="n">
        <f aca="false">IF(OR(K267="",J267=""),"",(J267-K267)*100)</f>
        <v>3.68375048326637</v>
      </c>
      <c r="M267" s="36" t="n">
        <v>3.11781220291742</v>
      </c>
      <c r="N267" s="36" t="n">
        <v>0.962526645474447</v>
      </c>
      <c r="O267" s="36" t="n">
        <f aca="false">SQRT(M267^2+N267^2)</f>
        <v>3.26300635548095</v>
      </c>
      <c r="P267" s="55" t="n">
        <f aca="false">IF(J267="","",MAX(0,J267-1.96*O267/100))</f>
        <v>0.350931360753042</v>
      </c>
      <c r="Q267" s="55" t="n">
        <f aca="false">IF(J267="","",MIN(1,J267+1.96*O267/100))</f>
        <v>0.478841209887895</v>
      </c>
      <c r="R267" s="32" t="str">
        <f aca="false">IF(L267="","",IF(ABS(L267)&lt;=O267,"Yes","No"))</f>
        <v>No</v>
      </c>
      <c r="S267" s="32" t="str">
        <f aca="false">IF(L267="","",IF(ABS(L267)&lt;=1.96*O267,"Yes","No"))</f>
        <v>Yes</v>
      </c>
      <c r="T267" s="54" t="n">
        <f aca="false">IF(D267="","",ROUND(SQRT(((D267+G267)*O267/100)^2+(J267*(D267+G267)*0.08345)^2),0))</f>
        <v>69</v>
      </c>
      <c r="U267" s="32"/>
    </row>
    <row r="268" customFormat="false" ht="15" hidden="false" customHeight="false" outlineLevel="0" collapsed="false">
      <c r="A268" s="32" t="s">
        <v>386</v>
      </c>
      <c r="B268" s="32" t="s">
        <v>442</v>
      </c>
      <c r="C268" s="32" t="s">
        <v>444</v>
      </c>
      <c r="D268" s="54" t="n">
        <v>687</v>
      </c>
      <c r="E268" s="54" t="n">
        <v>688</v>
      </c>
      <c r="F268" s="65" t="n">
        <f aca="false">IF(E268="","",D268-E268)</f>
        <v>-1</v>
      </c>
      <c r="G268" s="54" t="n">
        <v>931</v>
      </c>
      <c r="H268" s="54" t="n">
        <v>917</v>
      </c>
      <c r="I268" s="65" t="n">
        <f aca="false">IF(H268="","",G268-H268)</f>
        <v>14</v>
      </c>
      <c r="J268" s="55" t="n">
        <f aca="false">IF(OR(D268="",D268+G268=0),"",D268/(D268+G268))</f>
        <v>0.42459826946848</v>
      </c>
      <c r="K268" s="55" t="n">
        <f aca="false">IF(E268="","",E268/(E268+H268))</f>
        <v>0.428660436137072</v>
      </c>
      <c r="L268" s="66" t="n">
        <f aca="false">IF(OR(K268="",J268=""),"",(J268-K268)*100)</f>
        <v>-0.406216666859205</v>
      </c>
      <c r="M268" s="36" t="n">
        <v>3.11781220291742</v>
      </c>
      <c r="N268" s="36" t="n">
        <v>0.962526645474447</v>
      </c>
      <c r="O268" s="36" t="n">
        <f aca="false">SQRT(M268^2+N268^2)</f>
        <v>3.26300635548095</v>
      </c>
      <c r="P268" s="55" t="n">
        <f aca="false">IF(J268="","",MAX(0,J268-1.96*O268/100))</f>
        <v>0.360643344901053</v>
      </c>
      <c r="Q268" s="55" t="n">
        <f aca="false">IF(J268="","",MIN(1,J268+1.96*O268/100))</f>
        <v>0.488553194035906</v>
      </c>
      <c r="R268" s="32" t="str">
        <f aca="false">IF(L268="","",IF(ABS(L268)&lt;=O268,"Yes","No"))</f>
        <v>Yes</v>
      </c>
      <c r="S268" s="32" t="str">
        <f aca="false">IF(L268="","",IF(ABS(L268)&lt;=1.96*O268,"Yes","No"))</f>
        <v>Yes</v>
      </c>
      <c r="T268" s="54" t="n">
        <f aca="false">IF(D268="","",ROUND(SQRT(((D268+G268)*O268/100)^2+(J268*(D268+G268)*0.08345)^2),0))</f>
        <v>78</v>
      </c>
      <c r="U268" s="32"/>
    </row>
    <row r="269" customFormat="false" ht="15" hidden="false" customHeight="false" outlineLevel="0" collapsed="false">
      <c r="A269" s="32" t="s">
        <v>386</v>
      </c>
      <c r="B269" s="32" t="s">
        <v>445</v>
      </c>
      <c r="C269" s="32" t="s">
        <v>445</v>
      </c>
      <c r="D269" s="54" t="n">
        <v>204</v>
      </c>
      <c r="E269" s="54" t="n">
        <v>166</v>
      </c>
      <c r="F269" s="65" t="n">
        <f aca="false">IF(E269="","",D269-E269)</f>
        <v>38</v>
      </c>
      <c r="G269" s="54" t="n">
        <v>308</v>
      </c>
      <c r="H269" s="54" t="n">
        <v>332</v>
      </c>
      <c r="I269" s="65" t="n">
        <f aca="false">IF(H269="","",G269-H269)</f>
        <v>-24</v>
      </c>
      <c r="J269" s="55" t="n">
        <f aca="false">IF(OR(D269="",D269+G269=0),"",D269/(D269+G269))</f>
        <v>0.3984375</v>
      </c>
      <c r="K269" s="55" t="n">
        <f aca="false">IF(E269="","",E269/(E269+H269))</f>
        <v>0.333333333333333</v>
      </c>
      <c r="L269" s="66" t="n">
        <f aca="false">IF(OR(K269="",J269=""),"",(J269-K269)*100)</f>
        <v>6.51041666666667</v>
      </c>
      <c r="M269" s="36" t="n">
        <v>6.15823633395305</v>
      </c>
      <c r="N269" s="36" t="n">
        <v>0.962526645474447</v>
      </c>
      <c r="O269" s="36" t="n">
        <f aca="false">SQRT(M269^2+N269^2)</f>
        <v>6.23300347248963</v>
      </c>
      <c r="P269" s="55" t="n">
        <f aca="false">IF(J269="","",MAX(0,J269-1.96*O269/100))</f>
        <v>0.276270631939203</v>
      </c>
      <c r="Q269" s="55" t="n">
        <f aca="false">IF(J269="","",MIN(1,J269+1.96*O269/100))</f>
        <v>0.520604368060797</v>
      </c>
      <c r="R269" s="32" t="str">
        <f aca="false">IF(L269="","",IF(ABS(L269)&lt;=O269,"Yes","No"))</f>
        <v>No</v>
      </c>
      <c r="S269" s="32" t="str">
        <f aca="false">IF(L269="","",IF(ABS(L269)&lt;=1.96*O269,"Yes","No"))</f>
        <v>Yes</v>
      </c>
      <c r="T269" s="54" t="n">
        <f aca="false">IF(D269="","",ROUND(SQRT(((D269+G269)*O269/100)^2+(J269*(D269+G269)*0.15591)^2),0))</f>
        <v>45</v>
      </c>
      <c r="U269" s="32"/>
    </row>
    <row r="270" customFormat="false" ht="15" hidden="false" customHeight="false" outlineLevel="0" collapsed="false">
      <c r="A270" s="32" t="s">
        <v>386</v>
      </c>
      <c r="B270" s="32" t="s">
        <v>446</v>
      </c>
      <c r="C270" s="32" t="s">
        <v>447</v>
      </c>
      <c r="D270" s="54" t="n">
        <v>355</v>
      </c>
      <c r="E270" s="54"/>
      <c r="F270" s="65" t="str">
        <f aca="false">IF(E270="","",D270-E270)</f>
        <v/>
      </c>
      <c r="G270" s="54" t="n">
        <v>115</v>
      </c>
      <c r="H270" s="54"/>
      <c r="I270" s="65" t="str">
        <f aca="false">IF(H270="","",G270-H270)</f>
        <v/>
      </c>
      <c r="J270" s="55" t="n">
        <f aca="false">IF(OR(D270="",D270+G270=0),"",D270/(D270+G270))</f>
        <v>0.75531914893617</v>
      </c>
      <c r="K270" s="55" t="str">
        <f aca="false">IF(E270="","",E270/(E270+H270))</f>
        <v/>
      </c>
      <c r="L270" s="66" t="str">
        <f aca="false">IF(OR(K270="",J270=""),"",(J270-K270)*100)</f>
        <v/>
      </c>
      <c r="M270" s="36" t="n">
        <v>6.15823633395305</v>
      </c>
      <c r="N270" s="36" t="n">
        <v>0.962526645474447</v>
      </c>
      <c r="O270" s="36" t="n">
        <f aca="false">SQRT(M270^2+N270^2)</f>
        <v>6.23300347248963</v>
      </c>
      <c r="P270" s="55" t="n">
        <f aca="false">IF(J270="","",MAX(0,J270-1.96*O270/100))</f>
        <v>0.633152280875374</v>
      </c>
      <c r="Q270" s="55" t="n">
        <f aca="false">IF(J270="","",MIN(1,J270+1.96*O270/100))</f>
        <v>0.877486016996967</v>
      </c>
      <c r="R270" s="32" t="str">
        <f aca="false">IF(L270="","",IF(ABS(L270)&lt;=O270,"Yes","No"))</f>
        <v/>
      </c>
      <c r="S270" s="32" t="str">
        <f aca="false">IF(L270="","",IF(ABS(L270)&lt;=1.96*O270,"Yes","No"))</f>
        <v/>
      </c>
      <c r="T270" s="54" t="n">
        <f aca="false">IF(D270="","",ROUND(SQRT(((D270+G270)*O270/100)^2+(J270*(D270+G270)*0.15591)^2),0))</f>
        <v>63</v>
      </c>
      <c r="U270" s="32" t="s">
        <v>748</v>
      </c>
    </row>
    <row r="271" customFormat="false" ht="15" hidden="false" customHeight="false" outlineLevel="0" collapsed="false">
      <c r="A271" s="32" t="s">
        <v>386</v>
      </c>
      <c r="B271" s="32" t="s">
        <v>446</v>
      </c>
      <c r="C271" s="32" t="s">
        <v>448</v>
      </c>
      <c r="D271" s="54" t="n">
        <v>616</v>
      </c>
      <c r="E271" s="54" t="n">
        <v>487</v>
      </c>
      <c r="F271" s="65" t="n">
        <f aca="false">IF(E271="","",D271-E271)</f>
        <v>129</v>
      </c>
      <c r="G271" s="54" t="n">
        <v>199</v>
      </c>
      <c r="H271" s="54" t="n">
        <v>213</v>
      </c>
      <c r="I271" s="65" t="n">
        <f aca="false">IF(H271="","",G271-H271)</f>
        <v>-14</v>
      </c>
      <c r="J271" s="55" t="n">
        <f aca="false">IF(OR(D271="",D271+G271=0),"",D271/(D271+G271))</f>
        <v>0.755828220858896</v>
      </c>
      <c r="K271" s="55" t="n">
        <f aca="false">IF(E271="","",E271/(E271+H271))</f>
        <v>0.695714285714286</v>
      </c>
      <c r="L271" s="66" t="n">
        <f aca="false">IF(OR(K271="",J271=""),"",(J271-K271)*100)</f>
        <v>6.011393514461</v>
      </c>
      <c r="M271" s="36" t="n">
        <v>3.92691870483697</v>
      </c>
      <c r="N271" s="36" t="n">
        <v>0.962526645474447</v>
      </c>
      <c r="O271" s="36" t="n">
        <f aca="false">SQRT(M271^2+N271^2)</f>
        <v>4.04316065197103</v>
      </c>
      <c r="P271" s="55" t="n">
        <f aca="false">IF(J271="","",MAX(0,J271-1.96*O271/100))</f>
        <v>0.676582272080264</v>
      </c>
      <c r="Q271" s="55" t="n">
        <f aca="false">IF(J271="","",MIN(1,J271+1.96*O271/100))</f>
        <v>0.835074169637528</v>
      </c>
      <c r="R271" s="32" t="str">
        <f aca="false">IF(L271="","",IF(ABS(L271)&lt;=O271,"Yes","No"))</f>
        <v>No</v>
      </c>
      <c r="S271" s="32" t="str">
        <f aca="false">IF(L271="","",IF(ABS(L271)&lt;=1.96*O271,"Yes","No"))</f>
        <v>Yes</v>
      </c>
      <c r="T271" s="54" t="n">
        <f aca="false">IF(D271="","",ROUND(SQRT(((D271+G271)*O271/100)^2+(J271*(D271+G271)*0.09175)^2),0))</f>
        <v>65</v>
      </c>
      <c r="U271" s="32"/>
    </row>
    <row r="272" customFormat="false" ht="15" hidden="false" customHeight="false" outlineLevel="0" collapsed="false">
      <c r="A272" s="32" t="s">
        <v>386</v>
      </c>
      <c r="B272" s="32" t="s">
        <v>446</v>
      </c>
      <c r="C272" s="32" t="s">
        <v>449</v>
      </c>
      <c r="D272" s="54" t="n">
        <v>515</v>
      </c>
      <c r="E272" s="54" t="n">
        <v>456</v>
      </c>
      <c r="F272" s="65" t="n">
        <f aca="false">IF(E272="","",D272-E272)</f>
        <v>59</v>
      </c>
      <c r="G272" s="54" t="n">
        <v>153</v>
      </c>
      <c r="H272" s="54" t="n">
        <v>160</v>
      </c>
      <c r="I272" s="65" t="n">
        <f aca="false">IF(H272="","",G272-H272)</f>
        <v>-7</v>
      </c>
      <c r="J272" s="55" t="n">
        <f aca="false">IF(OR(D272="",D272+G272=0),"",D272/(D272+G272))</f>
        <v>0.770958083832335</v>
      </c>
      <c r="K272" s="55" t="n">
        <f aca="false">IF(E272="","",E272/(E272+H272))</f>
        <v>0.74025974025974</v>
      </c>
      <c r="L272" s="66" t="n">
        <f aca="false">IF(OR(K272="",J272=""),"",(J272-K272)*100)</f>
        <v>3.0698343572595</v>
      </c>
      <c r="M272" s="36" t="n">
        <v>6.15823633395305</v>
      </c>
      <c r="N272" s="36" t="n">
        <v>0.962526645474447</v>
      </c>
      <c r="O272" s="36" t="n">
        <f aca="false">SQRT(M272^2+N272^2)</f>
        <v>6.23300347248963</v>
      </c>
      <c r="P272" s="55" t="n">
        <f aca="false">IF(J272="","",MAX(0,J272-1.96*O272/100))</f>
        <v>0.648791215771539</v>
      </c>
      <c r="Q272" s="55" t="n">
        <f aca="false">IF(J272="","",MIN(1,J272+1.96*O272/100))</f>
        <v>0.893124951893132</v>
      </c>
      <c r="R272" s="32" t="str">
        <f aca="false">IF(L272="","",IF(ABS(L272)&lt;=O272,"Yes","No"))</f>
        <v>Yes</v>
      </c>
      <c r="S272" s="32" t="str">
        <f aca="false">IF(L272="","",IF(ABS(L272)&lt;=1.96*O272,"Yes","No"))</f>
        <v>Yes</v>
      </c>
      <c r="T272" s="54" t="n">
        <f aca="false">IF(D272="","",ROUND(SQRT(((D272+G272)*O272/100)^2+(J272*(D272+G272)*0.15591)^2),0))</f>
        <v>90</v>
      </c>
      <c r="U272" s="32"/>
    </row>
    <row r="273" customFormat="false" ht="15" hidden="false" customHeight="false" outlineLevel="0" collapsed="false">
      <c r="A273" s="32" t="s">
        <v>386</v>
      </c>
      <c r="B273" s="32" t="s">
        <v>446</v>
      </c>
      <c r="C273" s="32" t="s">
        <v>450</v>
      </c>
      <c r="D273" s="54" t="n">
        <v>815</v>
      </c>
      <c r="E273" s="54" t="n">
        <v>737</v>
      </c>
      <c r="F273" s="65" t="n">
        <f aca="false">IF(E273="","",D273-E273)</f>
        <v>78</v>
      </c>
      <c r="G273" s="54" t="n">
        <v>250</v>
      </c>
      <c r="H273" s="54" t="n">
        <v>293</v>
      </c>
      <c r="I273" s="65" t="n">
        <f aca="false">IF(H273="","",G273-H273)</f>
        <v>-43</v>
      </c>
      <c r="J273" s="55" t="n">
        <f aca="false">IF(OR(D273="",D273+G273=0),"",D273/(D273+G273))</f>
        <v>0.765258215962441</v>
      </c>
      <c r="K273" s="55" t="n">
        <f aca="false">IF(E273="","",E273/(E273+H273))</f>
        <v>0.715533980582524</v>
      </c>
      <c r="L273" s="66" t="n">
        <f aca="false">IF(OR(K273="",J273=""),"",(J273-K273)*100)</f>
        <v>4.97242353799171</v>
      </c>
      <c r="M273" s="36" t="n">
        <v>3.92691870483697</v>
      </c>
      <c r="N273" s="36" t="n">
        <v>0.962526645474447</v>
      </c>
      <c r="O273" s="36" t="n">
        <f aca="false">SQRT(M273^2+N273^2)</f>
        <v>4.04316065197103</v>
      </c>
      <c r="P273" s="55" t="n">
        <f aca="false">IF(J273="","",MAX(0,J273-1.96*O273/100))</f>
        <v>0.686012267183809</v>
      </c>
      <c r="Q273" s="55" t="n">
        <f aca="false">IF(J273="","",MIN(1,J273+1.96*O273/100))</f>
        <v>0.844504164741074</v>
      </c>
      <c r="R273" s="32" t="str">
        <f aca="false">IF(L273="","",IF(ABS(L273)&lt;=O273,"Yes","No"))</f>
        <v>No</v>
      </c>
      <c r="S273" s="32" t="str">
        <f aca="false">IF(L273="","",IF(ABS(L273)&lt;=1.96*O273,"Yes","No"))</f>
        <v>Yes</v>
      </c>
      <c r="T273" s="54" t="n">
        <f aca="false">IF(D273="","",ROUND(SQRT(((D273+G273)*O273/100)^2+(J273*(D273+G273)*0.09175)^2),0))</f>
        <v>86</v>
      </c>
      <c r="U273" s="32"/>
    </row>
    <row r="274" customFormat="false" ht="15" hidden="false" customHeight="false" outlineLevel="0" collapsed="false">
      <c r="A274" s="32" t="s">
        <v>386</v>
      </c>
      <c r="B274" s="32" t="s">
        <v>446</v>
      </c>
      <c r="C274" s="32" t="s">
        <v>451</v>
      </c>
      <c r="D274" s="54" t="n">
        <v>728</v>
      </c>
      <c r="E274" s="54" t="n">
        <v>445</v>
      </c>
      <c r="F274" s="65" t="n">
        <f aca="false">IF(E274="","",D274-E274)</f>
        <v>283</v>
      </c>
      <c r="G274" s="54" t="n">
        <v>222</v>
      </c>
      <c r="H274" s="54" t="n">
        <v>114</v>
      </c>
      <c r="I274" s="65" t="n">
        <f aca="false">IF(H274="","",G274-H274)</f>
        <v>108</v>
      </c>
      <c r="J274" s="55" t="n">
        <f aca="false">IF(OR(D274="",D274+G274=0),"",D274/(D274+G274))</f>
        <v>0.766315789473684</v>
      </c>
      <c r="K274" s="55" t="n">
        <f aca="false">IF(E274="","",E274/(E274+H274))</f>
        <v>0.796064400715564</v>
      </c>
      <c r="L274" s="66" t="n">
        <f aca="false">IF(OR(K274="",J274=""),"",(J274-K274)*100)</f>
        <v>-2.97486112418793</v>
      </c>
      <c r="M274" s="36" t="n">
        <v>3.92691870483697</v>
      </c>
      <c r="N274" s="36" t="n">
        <v>0.962526645474447</v>
      </c>
      <c r="O274" s="36" t="n">
        <f aca="false">SQRT(M274^2+N274^2)</f>
        <v>4.04316065197103</v>
      </c>
      <c r="P274" s="55" t="n">
        <f aca="false">IF(J274="","",MAX(0,J274-1.96*O274/100))</f>
        <v>0.687069840695052</v>
      </c>
      <c r="Q274" s="55" t="n">
        <f aca="false">IF(J274="","",MIN(1,J274+1.96*O274/100))</f>
        <v>0.845561738252316</v>
      </c>
      <c r="R274" s="32" t="str">
        <f aca="false">IF(L274="","",IF(ABS(L274)&lt;=O274,"Yes","No"))</f>
        <v>Yes</v>
      </c>
      <c r="S274" s="32" t="str">
        <f aca="false">IF(L274="","",IF(ABS(L274)&lt;=1.96*O274,"Yes","No"))</f>
        <v>Yes</v>
      </c>
      <c r="T274" s="54" t="n">
        <f aca="false">IF(D274="","",ROUND(SQRT(((D274+G274)*O274/100)^2+(J274*(D274+G274)*0.09175)^2),0))</f>
        <v>77</v>
      </c>
      <c r="U274" s="32"/>
    </row>
    <row r="275" customFormat="false" ht="15" hidden="false" customHeight="false" outlineLevel="0" collapsed="false">
      <c r="A275" s="32" t="s">
        <v>386</v>
      </c>
      <c r="B275" s="32" t="s">
        <v>446</v>
      </c>
      <c r="C275" s="32" t="s">
        <v>452</v>
      </c>
      <c r="D275" s="54" t="n">
        <v>605</v>
      </c>
      <c r="E275" s="54" t="n">
        <v>569</v>
      </c>
      <c r="F275" s="65" t="n">
        <f aca="false">IF(E275="","",D275-E275)</f>
        <v>36</v>
      </c>
      <c r="G275" s="54" t="n">
        <v>190</v>
      </c>
      <c r="H275" s="54" t="n">
        <v>249</v>
      </c>
      <c r="I275" s="65" t="n">
        <f aca="false">IF(H275="","",G275-H275)</f>
        <v>-59</v>
      </c>
      <c r="J275" s="55" t="n">
        <f aca="false">IF(OR(D275="",D275+G275=0),"",D275/(D275+G275))</f>
        <v>0.761006289308176</v>
      </c>
      <c r="K275" s="55" t="n">
        <f aca="false">IF(E275="","",E275/(E275+H275))</f>
        <v>0.69559902200489</v>
      </c>
      <c r="L275" s="66" t="n">
        <f aca="false">IF(OR(K275="",J275=""),"",(J275-K275)*100)</f>
        <v>6.54072673032862</v>
      </c>
      <c r="M275" s="36" t="n">
        <v>3.92691870483697</v>
      </c>
      <c r="N275" s="36" t="n">
        <v>0.962526645474447</v>
      </c>
      <c r="O275" s="36" t="n">
        <f aca="false">SQRT(M275^2+N275^2)</f>
        <v>4.04316065197103</v>
      </c>
      <c r="P275" s="55" t="n">
        <f aca="false">IF(J275="","",MAX(0,J275-1.96*O275/100))</f>
        <v>0.681760340529544</v>
      </c>
      <c r="Q275" s="55" t="n">
        <f aca="false">IF(J275="","",MIN(1,J275+1.96*O275/100))</f>
        <v>0.840252238086808</v>
      </c>
      <c r="R275" s="32" t="str">
        <f aca="false">IF(L275="","",IF(ABS(L275)&lt;=O275,"Yes","No"))</f>
        <v>No</v>
      </c>
      <c r="S275" s="32" t="str">
        <f aca="false">IF(L275="","",IF(ABS(L275)&lt;=1.96*O275,"Yes","No"))</f>
        <v>Yes</v>
      </c>
      <c r="T275" s="54" t="n">
        <f aca="false">IF(D275="","",ROUND(SQRT(((D275+G275)*O275/100)^2+(J275*(D275+G275)*0.09175)^2),0))</f>
        <v>64</v>
      </c>
      <c r="U275" s="32"/>
    </row>
    <row r="276" customFormat="false" ht="15" hidden="false" customHeight="false" outlineLevel="0" collapsed="false">
      <c r="A276" s="32" t="s">
        <v>386</v>
      </c>
      <c r="B276" s="32" t="s">
        <v>446</v>
      </c>
      <c r="C276" s="32" t="s">
        <v>453</v>
      </c>
      <c r="D276" s="54" t="n">
        <v>566</v>
      </c>
      <c r="E276" s="54" t="n">
        <v>552</v>
      </c>
      <c r="F276" s="65" t="n">
        <f aca="false">IF(E276="","",D276-E276)</f>
        <v>14</v>
      </c>
      <c r="G276" s="54" t="n">
        <v>247</v>
      </c>
      <c r="H276" s="54" t="n">
        <v>257</v>
      </c>
      <c r="I276" s="65" t="n">
        <f aca="false">IF(H276="","",G276-H276)</f>
        <v>-10</v>
      </c>
      <c r="J276" s="55" t="n">
        <f aca="false">IF(OR(D276="",D276+G276=0),"",D276/(D276+G276))</f>
        <v>0.696186961869619</v>
      </c>
      <c r="K276" s="55" t="n">
        <f aca="false">IF(E276="","",E276/(E276+H276))</f>
        <v>0.682323856613103</v>
      </c>
      <c r="L276" s="66" t="n">
        <f aca="false">IF(OR(K276="",J276=""),"",(J276-K276)*100)</f>
        <v>1.38631052565161</v>
      </c>
      <c r="M276" s="36" t="n">
        <v>3.92691870483697</v>
      </c>
      <c r="N276" s="36" t="n">
        <v>0.962526645474447</v>
      </c>
      <c r="O276" s="36" t="n">
        <f aca="false">SQRT(M276^2+N276^2)</f>
        <v>4.04316065197103</v>
      </c>
      <c r="P276" s="55" t="n">
        <f aca="false">IF(J276="","",MAX(0,J276-1.96*O276/100))</f>
        <v>0.616941013090987</v>
      </c>
      <c r="Q276" s="55" t="n">
        <f aca="false">IF(J276="","",MIN(1,J276+1.96*O276/100))</f>
        <v>0.775432910648251</v>
      </c>
      <c r="R276" s="32" t="str">
        <f aca="false">IF(L276="","",IF(ABS(L276)&lt;=O276,"Yes","No"))</f>
        <v>Yes</v>
      </c>
      <c r="S276" s="32" t="str">
        <f aca="false">IF(L276="","",IF(ABS(L276)&lt;=1.96*O276,"Yes","No"))</f>
        <v>Yes</v>
      </c>
      <c r="T276" s="54" t="n">
        <f aca="false">IF(D276="","",ROUND(SQRT(((D276+G276)*O276/100)^2+(J276*(D276+G276)*0.09175)^2),0))</f>
        <v>61</v>
      </c>
      <c r="U276" s="32"/>
    </row>
    <row r="277" customFormat="false" ht="15" hidden="false" customHeight="false" outlineLevel="0" collapsed="false">
      <c r="A277" s="32" t="s">
        <v>386</v>
      </c>
      <c r="B277" s="32" t="s">
        <v>446</v>
      </c>
      <c r="C277" s="32" t="s">
        <v>454</v>
      </c>
      <c r="D277" s="54" t="n">
        <v>270</v>
      </c>
      <c r="E277" s="54" t="n">
        <v>246</v>
      </c>
      <c r="F277" s="65" t="n">
        <f aca="false">IF(E277="","",D277-E277)</f>
        <v>24</v>
      </c>
      <c r="G277" s="54" t="n">
        <v>75</v>
      </c>
      <c r="H277" s="54" t="n">
        <v>82</v>
      </c>
      <c r="I277" s="65" t="n">
        <f aca="false">IF(H277="","",G277-H277)</f>
        <v>-7</v>
      </c>
      <c r="J277" s="55" t="n">
        <f aca="false">IF(OR(D277="",D277+G277=0),"",D277/(D277+G277))</f>
        <v>0.782608695652174</v>
      </c>
      <c r="K277" s="55" t="n">
        <f aca="false">IF(E277="","",E277/(E277+H277))</f>
        <v>0.75</v>
      </c>
      <c r="L277" s="66" t="n">
        <f aca="false">IF(OR(K277="",J277=""),"",(J277-K277)*100)</f>
        <v>3.26086956521739</v>
      </c>
      <c r="M277" s="36" t="n">
        <v>6.15823633395305</v>
      </c>
      <c r="N277" s="36" t="n">
        <v>0.962526645474447</v>
      </c>
      <c r="O277" s="36" t="n">
        <f aca="false">SQRT(M277^2+N277^2)</f>
        <v>6.23300347248963</v>
      </c>
      <c r="P277" s="55" t="n">
        <f aca="false">IF(J277="","",MAX(0,J277-1.96*O277/100))</f>
        <v>0.660441827591377</v>
      </c>
      <c r="Q277" s="55" t="n">
        <f aca="false">IF(J277="","",MIN(1,J277+1.96*O277/100))</f>
        <v>0.904775563712971</v>
      </c>
      <c r="R277" s="32" t="str">
        <f aca="false">IF(L277="","",IF(ABS(L277)&lt;=O277,"Yes","No"))</f>
        <v>Yes</v>
      </c>
      <c r="S277" s="32" t="str">
        <f aca="false">IF(L277="","",IF(ABS(L277)&lt;=1.96*O277,"Yes","No"))</f>
        <v>Yes</v>
      </c>
      <c r="T277" s="54" t="n">
        <f aca="false">IF(D277="","",ROUND(SQRT(((D277+G277)*O277/100)^2+(J277*(D277+G277)*0.15591)^2),0))</f>
        <v>47</v>
      </c>
      <c r="U277" s="32"/>
    </row>
    <row r="278" customFormat="false" ht="15" hidden="false" customHeight="false" outlineLevel="0" collapsed="false">
      <c r="A278" s="32" t="s">
        <v>386</v>
      </c>
      <c r="B278" s="32" t="s">
        <v>446</v>
      </c>
      <c r="C278" s="32" t="s">
        <v>455</v>
      </c>
      <c r="D278" s="54" t="n">
        <v>418</v>
      </c>
      <c r="E278" s="54" t="n">
        <v>381</v>
      </c>
      <c r="F278" s="65" t="n">
        <f aca="false">IF(E278="","",D278-E278)</f>
        <v>37</v>
      </c>
      <c r="G278" s="54" t="n">
        <v>122</v>
      </c>
      <c r="H278" s="54" t="n">
        <v>137</v>
      </c>
      <c r="I278" s="65" t="n">
        <f aca="false">IF(H278="","",G278-H278)</f>
        <v>-15</v>
      </c>
      <c r="J278" s="55" t="n">
        <f aca="false">IF(OR(D278="",D278+G278=0),"",D278/(D278+G278))</f>
        <v>0.774074074074074</v>
      </c>
      <c r="K278" s="55" t="n">
        <f aca="false">IF(E278="","",E278/(E278+H278))</f>
        <v>0.735521235521236</v>
      </c>
      <c r="L278" s="66" t="n">
        <f aca="false">IF(OR(K278="",J278=""),"",(J278-K278)*100)</f>
        <v>3.85528385528385</v>
      </c>
      <c r="M278" s="36" t="n">
        <v>6.15823633395305</v>
      </c>
      <c r="N278" s="36" t="n">
        <v>0.962526645474447</v>
      </c>
      <c r="O278" s="36" t="n">
        <f aca="false">SQRT(M278^2+N278^2)</f>
        <v>6.23300347248963</v>
      </c>
      <c r="P278" s="55" t="n">
        <f aca="false">IF(J278="","",MAX(0,J278-1.96*O278/100))</f>
        <v>0.651907206013277</v>
      </c>
      <c r="Q278" s="55" t="n">
        <f aca="false">IF(J278="","",MIN(1,J278+1.96*O278/100))</f>
        <v>0.896240942134871</v>
      </c>
      <c r="R278" s="32" t="str">
        <f aca="false">IF(L278="","",IF(ABS(L278)&lt;=O278,"Yes","No"))</f>
        <v>Yes</v>
      </c>
      <c r="S278" s="32" t="str">
        <f aca="false">IF(L278="","",IF(ABS(L278)&lt;=1.96*O278,"Yes","No"))</f>
        <v>Yes</v>
      </c>
      <c r="T278" s="54" t="n">
        <f aca="false">IF(D278="","",ROUND(SQRT(((D278+G278)*O278/100)^2+(J278*(D278+G278)*0.15591)^2),0))</f>
        <v>73</v>
      </c>
      <c r="U278" s="32"/>
    </row>
    <row r="279" customFormat="false" ht="15" hidden="false" customHeight="false" outlineLevel="0" collapsed="false">
      <c r="A279" s="32" t="s">
        <v>386</v>
      </c>
      <c r="B279" s="32" t="s">
        <v>446</v>
      </c>
      <c r="C279" s="32" t="s">
        <v>456</v>
      </c>
      <c r="D279" s="54" t="n">
        <v>448</v>
      </c>
      <c r="E279" s="54" t="n">
        <v>415</v>
      </c>
      <c r="F279" s="65" t="n">
        <f aca="false">IF(E279="","",D279-E279)</f>
        <v>33</v>
      </c>
      <c r="G279" s="54" t="n">
        <v>117</v>
      </c>
      <c r="H279" s="54" t="n">
        <v>157</v>
      </c>
      <c r="I279" s="65" t="n">
        <f aca="false">IF(H279="","",G279-H279)</f>
        <v>-40</v>
      </c>
      <c r="J279" s="55" t="n">
        <f aca="false">IF(OR(D279="",D279+G279=0),"",D279/(D279+G279))</f>
        <v>0.792920353982301</v>
      </c>
      <c r="K279" s="55" t="n">
        <f aca="false">IF(E279="","",E279/(E279+H279))</f>
        <v>0.725524475524476</v>
      </c>
      <c r="L279" s="66" t="n">
        <f aca="false">IF(OR(K279="",J279=""),"",(J279-K279)*100)</f>
        <v>6.73958784578254</v>
      </c>
      <c r="M279" s="36" t="n">
        <v>6.15823633395305</v>
      </c>
      <c r="N279" s="36" t="n">
        <v>0.962526645474447</v>
      </c>
      <c r="O279" s="36" t="n">
        <f aca="false">SQRT(M279^2+N279^2)</f>
        <v>6.23300347248963</v>
      </c>
      <c r="P279" s="55" t="n">
        <f aca="false">IF(J279="","",MAX(0,J279-1.96*O279/100))</f>
        <v>0.670753485921504</v>
      </c>
      <c r="Q279" s="55" t="n">
        <f aca="false">IF(J279="","",MIN(1,J279+1.96*O279/100))</f>
        <v>0.915087222043098</v>
      </c>
      <c r="R279" s="32" t="str">
        <f aca="false">IF(L279="","",IF(ABS(L279)&lt;=O279,"Yes","No"))</f>
        <v>No</v>
      </c>
      <c r="S279" s="32" t="str">
        <f aca="false">IF(L279="","",IF(ABS(L279)&lt;=1.96*O279,"Yes","No"))</f>
        <v>Yes</v>
      </c>
      <c r="T279" s="54" t="n">
        <f aca="false">IF(D279="","",ROUND(SQRT(((D279+G279)*O279/100)^2+(J279*(D279+G279)*0.15591)^2),0))</f>
        <v>78</v>
      </c>
      <c r="U279" s="32"/>
    </row>
    <row r="280" customFormat="false" ht="15" hidden="false" customHeight="false" outlineLevel="0" collapsed="false">
      <c r="A280" s="32" t="s">
        <v>386</v>
      </c>
      <c r="B280" s="32" t="s">
        <v>446</v>
      </c>
      <c r="C280" s="32" t="s">
        <v>457</v>
      </c>
      <c r="D280" s="54" t="n">
        <v>527</v>
      </c>
      <c r="E280" s="54"/>
      <c r="F280" s="65" t="str">
        <f aca="false">IF(E280="","",D280-E280)</f>
        <v/>
      </c>
      <c r="G280" s="54" t="n">
        <v>186</v>
      </c>
      <c r="H280" s="54"/>
      <c r="I280" s="65" t="str">
        <f aca="false">IF(H280="","",G280-H280)</f>
        <v/>
      </c>
      <c r="J280" s="55" t="n">
        <f aca="false">IF(OR(D280="",D280+G280=0),"",D280/(D280+G280))</f>
        <v>0.739130434782609</v>
      </c>
      <c r="K280" s="55" t="str">
        <f aca="false">IF(E280="","",E280/(E280+H280))</f>
        <v/>
      </c>
      <c r="L280" s="66" t="str">
        <f aca="false">IF(OR(K280="",J280=""),"",(J280-K280)*100)</f>
        <v/>
      </c>
      <c r="M280" s="36" t="n">
        <v>6.15823633395305</v>
      </c>
      <c r="N280" s="36" t="n">
        <v>0.962526645474447</v>
      </c>
      <c r="O280" s="36" t="n">
        <f aca="false">SQRT(M280^2+N280^2)</f>
        <v>6.23300347248963</v>
      </c>
      <c r="P280" s="55" t="n">
        <f aca="false">IF(J280="","",MAX(0,J280-1.96*O280/100))</f>
        <v>0.616963566721812</v>
      </c>
      <c r="Q280" s="55" t="n">
        <f aca="false">IF(J280="","",MIN(1,J280+1.96*O280/100))</f>
        <v>0.861297302843405</v>
      </c>
      <c r="R280" s="32" t="str">
        <f aca="false">IF(L280="","",IF(ABS(L280)&lt;=O280,"Yes","No"))</f>
        <v/>
      </c>
      <c r="S280" s="32" t="str">
        <f aca="false">IF(L280="","",IF(ABS(L280)&lt;=1.96*O280,"Yes","No"))</f>
        <v/>
      </c>
      <c r="T280" s="54" t="n">
        <f aca="false">IF(D280="","",ROUND(SQRT(((D280+G280)*O280/100)^2+(J280*(D280+G280)*0.15591)^2),0))</f>
        <v>93</v>
      </c>
      <c r="U280" s="32" t="s">
        <v>748</v>
      </c>
    </row>
    <row r="281" customFormat="false" ht="15" hidden="false" customHeight="false" outlineLevel="0" collapsed="false">
      <c r="A281" s="32" t="s">
        <v>386</v>
      </c>
      <c r="B281" s="32" t="s">
        <v>446</v>
      </c>
      <c r="C281" s="32" t="s">
        <v>458</v>
      </c>
      <c r="D281" s="54" t="n">
        <v>1014</v>
      </c>
      <c r="E281" s="54" t="n">
        <v>984</v>
      </c>
      <c r="F281" s="65" t="n">
        <f aca="false">IF(E281="","",D281-E281)</f>
        <v>30</v>
      </c>
      <c r="G281" s="54" t="n">
        <v>335</v>
      </c>
      <c r="H281" s="54" t="n">
        <v>394</v>
      </c>
      <c r="I281" s="65" t="n">
        <f aca="false">IF(H281="","",G281-H281)</f>
        <v>-59</v>
      </c>
      <c r="J281" s="55" t="n">
        <f aca="false">IF(OR(D281="",D281+G281=0),"",D281/(D281+G281))</f>
        <v>0.751667902149741</v>
      </c>
      <c r="K281" s="55" t="n">
        <f aca="false">IF(E281="","",E281/(E281+H281))</f>
        <v>0.714078374455733</v>
      </c>
      <c r="L281" s="66" t="n">
        <f aca="false">IF(OR(K281="",J281=""),"",(J281-K281)*100)</f>
        <v>3.75895276940076</v>
      </c>
      <c r="M281" s="36" t="n">
        <v>3.11781220291742</v>
      </c>
      <c r="N281" s="36" t="n">
        <v>0.962526645474447</v>
      </c>
      <c r="O281" s="36" t="n">
        <f aca="false">SQRT(M281^2+N281^2)</f>
        <v>3.26300635548095</v>
      </c>
      <c r="P281" s="55" t="n">
        <f aca="false">IF(J281="","",MAX(0,J281-1.96*O281/100))</f>
        <v>0.687712977582314</v>
      </c>
      <c r="Q281" s="55" t="n">
        <f aca="false">IF(J281="","",MIN(1,J281+1.96*O281/100))</f>
        <v>0.815622826717167</v>
      </c>
      <c r="R281" s="32" t="str">
        <f aca="false">IF(L281="","",IF(ABS(L281)&lt;=O281,"Yes","No"))</f>
        <v>No</v>
      </c>
      <c r="S281" s="32" t="str">
        <f aca="false">IF(L281="","",IF(ABS(L281)&lt;=1.96*O281,"Yes","No"))</f>
        <v>Yes</v>
      </c>
      <c r="T281" s="54" t="n">
        <f aca="false">IF(D281="","",ROUND(SQRT(((D281+G281)*O281/100)^2+(J281*(D281+G281)*0.08345)^2),0))</f>
        <v>95</v>
      </c>
      <c r="U281" s="32"/>
    </row>
    <row r="282" customFormat="false" ht="15" hidden="false" customHeight="false" outlineLevel="0" collapsed="false">
      <c r="A282" s="32" t="s">
        <v>386</v>
      </c>
      <c r="B282" s="32" t="s">
        <v>459</v>
      </c>
      <c r="C282" s="32" t="s">
        <v>460</v>
      </c>
      <c r="D282" s="54" t="n">
        <v>826</v>
      </c>
      <c r="E282" s="54" t="n">
        <v>1283</v>
      </c>
      <c r="F282" s="65" t="n">
        <f aca="false">IF(E282="","",D282-E282)</f>
        <v>-457</v>
      </c>
      <c r="G282" s="54" t="n">
        <v>767</v>
      </c>
      <c r="H282" s="54" t="n">
        <v>1354</v>
      </c>
      <c r="I282" s="65" t="n">
        <f aca="false">IF(H282="","",G282-H282)</f>
        <v>-587</v>
      </c>
      <c r="J282" s="55" t="n">
        <f aca="false">IF(OR(D282="",D282+G282=0),"",D282/(D282+G282))</f>
        <v>0.518518518518519</v>
      </c>
      <c r="K282" s="55" t="n">
        <f aca="false">IF(E282="","",E282/(E282+H282))</f>
        <v>0.486537732271521</v>
      </c>
      <c r="L282" s="66" t="n">
        <f aca="false">IF(OR(K282="",J282=""),"",(J282-K282)*100)</f>
        <v>3.19807862469979</v>
      </c>
      <c r="M282" s="36" t="n">
        <v>3.11781220291742</v>
      </c>
      <c r="N282" s="36" t="n">
        <v>0.962526645474447</v>
      </c>
      <c r="O282" s="36" t="n">
        <f aca="false">SQRT(M282^2+N282^2)</f>
        <v>3.26300635548095</v>
      </c>
      <c r="P282" s="55" t="n">
        <f aca="false">IF(J282="","",MAX(0,J282-1.96*O282/100))</f>
        <v>0.454563593951092</v>
      </c>
      <c r="Q282" s="55" t="n">
        <f aca="false">IF(J282="","",MIN(1,J282+1.96*O282/100))</f>
        <v>0.582473443085945</v>
      </c>
      <c r="R282" s="32" t="str">
        <f aca="false">IF(L282="","",IF(ABS(L282)&lt;=O282,"Yes","No"))</f>
        <v>Yes</v>
      </c>
      <c r="S282" s="32" t="str">
        <f aca="false">IF(L282="","",IF(ABS(L282)&lt;=1.96*O282,"Yes","No"))</f>
        <v>Yes</v>
      </c>
      <c r="T282" s="54" t="n">
        <f aca="false">IF(D282="","",ROUND(SQRT(((D282+G282)*O282/100)^2+(J282*(D282+G282)*0.08345)^2),0))</f>
        <v>86</v>
      </c>
      <c r="U282" s="32"/>
    </row>
    <row r="283" customFormat="false" ht="15" hidden="false" customHeight="false" outlineLevel="0" collapsed="false">
      <c r="A283" s="32" t="s">
        <v>386</v>
      </c>
      <c r="B283" s="32" t="s">
        <v>459</v>
      </c>
      <c r="C283" s="32" t="s">
        <v>461</v>
      </c>
      <c r="D283" s="54" t="n">
        <v>700</v>
      </c>
      <c r="E283" s="54"/>
      <c r="F283" s="65" t="str">
        <f aca="false">IF(E283="","",D283-E283)</f>
        <v/>
      </c>
      <c r="G283" s="54" t="n">
        <v>584</v>
      </c>
      <c r="H283" s="54"/>
      <c r="I283" s="65" t="str">
        <f aca="false">IF(H283="","",G283-H283)</f>
        <v/>
      </c>
      <c r="J283" s="55" t="n">
        <f aca="false">IF(OR(D283="",D283+G283=0),"",D283/(D283+G283))</f>
        <v>0.545171339563863</v>
      </c>
      <c r="K283" s="55" t="str">
        <f aca="false">IF(E283="","",E283/(E283+H283))</f>
        <v/>
      </c>
      <c r="L283" s="66" t="str">
        <f aca="false">IF(OR(K283="",J283=""),"",(J283-K283)*100)</f>
        <v/>
      </c>
      <c r="M283" s="36" t="n">
        <v>3.11781220291742</v>
      </c>
      <c r="N283" s="36" t="n">
        <v>0.962526645474447</v>
      </c>
      <c r="O283" s="36" t="n">
        <f aca="false">SQRT(M283^2+N283^2)</f>
        <v>3.26300635548095</v>
      </c>
      <c r="P283" s="55" t="n">
        <f aca="false">IF(J283="","",MAX(0,J283-1.96*O283/100))</f>
        <v>0.481216414996436</v>
      </c>
      <c r="Q283" s="55" t="n">
        <f aca="false">IF(J283="","",MIN(1,J283+1.96*O283/100))</f>
        <v>0.60912626413129</v>
      </c>
      <c r="R283" s="32" t="str">
        <f aca="false">IF(L283="","",IF(ABS(L283)&lt;=O283,"Yes","No"))</f>
        <v/>
      </c>
      <c r="S283" s="32" t="str">
        <f aca="false">IF(L283="","",IF(ABS(L283)&lt;=1.96*O283,"Yes","No"))</f>
        <v/>
      </c>
      <c r="T283" s="54" t="n">
        <f aca="false">IF(D283="","",ROUND(SQRT(((D283+G283)*O283/100)^2+(J283*(D283+G283)*0.08345)^2),0))</f>
        <v>72</v>
      </c>
      <c r="U283" s="32" t="s">
        <v>748</v>
      </c>
    </row>
    <row r="284" customFormat="false" ht="15" hidden="false" customHeight="false" outlineLevel="0" collapsed="false">
      <c r="A284" s="32" t="s">
        <v>386</v>
      </c>
      <c r="B284" s="32" t="s">
        <v>459</v>
      </c>
      <c r="C284" s="32" t="s">
        <v>462</v>
      </c>
      <c r="D284" s="54" t="n">
        <v>832</v>
      </c>
      <c r="E284" s="54"/>
      <c r="F284" s="65" t="str">
        <f aca="false">IF(E284="","",D284-E284)</f>
        <v/>
      </c>
      <c r="G284" s="54" t="n">
        <v>629</v>
      </c>
      <c r="H284" s="54"/>
      <c r="I284" s="65" t="str">
        <f aca="false">IF(H284="","",G284-H284)</f>
        <v/>
      </c>
      <c r="J284" s="55" t="n">
        <f aca="false">IF(OR(D284="",D284+G284=0),"",D284/(D284+G284))</f>
        <v>0.569472963723477</v>
      </c>
      <c r="K284" s="55" t="str">
        <f aca="false">IF(E284="","",E284/(E284+H284))</f>
        <v/>
      </c>
      <c r="L284" s="66" t="str">
        <f aca="false">IF(OR(K284="",J284=""),"",(J284-K284)*100)</f>
        <v/>
      </c>
      <c r="M284" s="36" t="n">
        <v>3.11781220291742</v>
      </c>
      <c r="N284" s="36" t="n">
        <v>0.962526645474447</v>
      </c>
      <c r="O284" s="36" t="n">
        <f aca="false">SQRT(M284^2+N284^2)</f>
        <v>3.26300635548095</v>
      </c>
      <c r="P284" s="55" t="n">
        <f aca="false">IF(J284="","",MAX(0,J284-1.96*O284/100))</f>
        <v>0.505518039156051</v>
      </c>
      <c r="Q284" s="55" t="n">
        <f aca="false">IF(J284="","",MIN(1,J284+1.96*O284/100))</f>
        <v>0.633427888290904</v>
      </c>
      <c r="R284" s="32" t="str">
        <f aca="false">IF(L284="","",IF(ABS(L284)&lt;=O284,"Yes","No"))</f>
        <v/>
      </c>
      <c r="S284" s="32" t="str">
        <f aca="false">IF(L284="","",IF(ABS(L284)&lt;=1.96*O284,"Yes","No"))</f>
        <v/>
      </c>
      <c r="T284" s="54" t="n">
        <f aca="false">IF(D284="","",ROUND(SQRT(((D284+G284)*O284/100)^2+(J284*(D284+G284)*0.08345)^2),0))</f>
        <v>84</v>
      </c>
      <c r="U284" s="32" t="s">
        <v>748</v>
      </c>
    </row>
    <row r="285" customFormat="false" ht="15" hidden="false" customHeight="false" outlineLevel="0" collapsed="false">
      <c r="A285" s="32" t="s">
        <v>386</v>
      </c>
      <c r="B285" s="32" t="s">
        <v>459</v>
      </c>
      <c r="C285" s="32" t="s">
        <v>463</v>
      </c>
      <c r="D285" s="54" t="n">
        <v>771</v>
      </c>
      <c r="E285" s="54"/>
      <c r="F285" s="65" t="str">
        <f aca="false">IF(E285="","",D285-E285)</f>
        <v/>
      </c>
      <c r="G285" s="54" t="n">
        <v>626</v>
      </c>
      <c r="H285" s="54"/>
      <c r="I285" s="65" t="str">
        <f aca="false">IF(H285="","",G285-H285)</f>
        <v/>
      </c>
      <c r="J285" s="55" t="n">
        <f aca="false">IF(OR(D285="",D285+G285=0),"",D285/(D285+G285))</f>
        <v>0.551896921975662</v>
      </c>
      <c r="K285" s="55" t="str">
        <f aca="false">IF(E285="","",E285/(E285+H285))</f>
        <v/>
      </c>
      <c r="L285" s="66" t="str">
        <f aca="false">IF(OR(K285="",J285=""),"",(J285-K285)*100)</f>
        <v/>
      </c>
      <c r="M285" s="36" t="n">
        <v>3.11781220291742</v>
      </c>
      <c r="N285" s="36" t="n">
        <v>0.962526645474447</v>
      </c>
      <c r="O285" s="36" t="n">
        <f aca="false">SQRT(M285^2+N285^2)</f>
        <v>3.26300635548095</v>
      </c>
      <c r="P285" s="55" t="n">
        <f aca="false">IF(J285="","",MAX(0,J285-1.96*O285/100))</f>
        <v>0.487941997408236</v>
      </c>
      <c r="Q285" s="55" t="n">
        <f aca="false">IF(J285="","",MIN(1,J285+1.96*O285/100))</f>
        <v>0.615851846543089</v>
      </c>
      <c r="R285" s="32" t="str">
        <f aca="false">IF(L285="","",IF(ABS(L285)&lt;=O285,"Yes","No"))</f>
        <v/>
      </c>
      <c r="S285" s="32" t="str">
        <f aca="false">IF(L285="","",IF(ABS(L285)&lt;=1.96*O285,"Yes","No"))</f>
        <v/>
      </c>
      <c r="T285" s="54" t="n">
        <f aca="false">IF(D285="","",ROUND(SQRT(((D285+G285)*O285/100)^2+(J285*(D285+G285)*0.08345)^2),0))</f>
        <v>79</v>
      </c>
      <c r="U285" s="32" t="s">
        <v>748</v>
      </c>
    </row>
    <row r="286" customFormat="false" ht="15" hidden="false" customHeight="false" outlineLevel="0" collapsed="false">
      <c r="A286" s="32" t="s">
        <v>386</v>
      </c>
      <c r="B286" s="32" t="s">
        <v>459</v>
      </c>
      <c r="C286" s="32" t="s">
        <v>464</v>
      </c>
      <c r="D286" s="54" t="n">
        <v>1078</v>
      </c>
      <c r="E286" s="54" t="n">
        <v>977</v>
      </c>
      <c r="F286" s="65" t="n">
        <f aca="false">IF(E286="","",D286-E286)</f>
        <v>101</v>
      </c>
      <c r="G286" s="54" t="n">
        <v>810</v>
      </c>
      <c r="H286" s="54" t="n">
        <v>859</v>
      </c>
      <c r="I286" s="65" t="n">
        <f aca="false">IF(H286="","",G286-H286)</f>
        <v>-49</v>
      </c>
      <c r="J286" s="55" t="n">
        <f aca="false">IF(OR(D286="",D286+G286=0),"",D286/(D286+G286))</f>
        <v>0.570974576271186</v>
      </c>
      <c r="K286" s="55" t="n">
        <f aca="false">IF(E286="","",E286/(E286+H286))</f>
        <v>0.532135076252723</v>
      </c>
      <c r="L286" s="66" t="n">
        <f aca="false">IF(OR(K286="",J286=""),"",(J286-K286)*100)</f>
        <v>3.88395000184631</v>
      </c>
      <c r="M286" s="36" t="n">
        <v>3.11781220291742</v>
      </c>
      <c r="N286" s="36" t="n">
        <v>0.962526645474447</v>
      </c>
      <c r="O286" s="36" t="n">
        <f aca="false">SQRT(M286^2+N286^2)</f>
        <v>3.26300635548095</v>
      </c>
      <c r="P286" s="55" t="n">
        <f aca="false">IF(J286="","",MAX(0,J286-1.96*O286/100))</f>
        <v>0.50701965170376</v>
      </c>
      <c r="Q286" s="55" t="n">
        <f aca="false">IF(J286="","",MIN(1,J286+1.96*O286/100))</f>
        <v>0.634929500838613</v>
      </c>
      <c r="R286" s="32" t="str">
        <f aca="false">IF(L286="","",IF(ABS(L286)&lt;=O286,"Yes","No"))</f>
        <v>No</v>
      </c>
      <c r="S286" s="32" t="str">
        <f aca="false">IF(L286="","",IF(ABS(L286)&lt;=1.96*O286,"Yes","No"))</f>
        <v>Yes</v>
      </c>
      <c r="T286" s="54" t="n">
        <f aca="false">IF(D286="","",ROUND(SQRT(((D286+G286)*O286/100)^2+(J286*(D286+G286)*0.08345)^2),0))</f>
        <v>109</v>
      </c>
      <c r="U286" s="32"/>
    </row>
    <row r="287" customFormat="false" ht="15" hidden="false" customHeight="false" outlineLevel="0" collapsed="false">
      <c r="A287" s="32" t="s">
        <v>386</v>
      </c>
      <c r="B287" s="32" t="s">
        <v>459</v>
      </c>
      <c r="C287" s="32" t="s">
        <v>465</v>
      </c>
      <c r="D287" s="54" t="n">
        <v>842</v>
      </c>
      <c r="E287" s="54"/>
      <c r="F287" s="65" t="str">
        <f aca="false">IF(E287="","",D287-E287)</f>
        <v/>
      </c>
      <c r="G287" s="54" t="n">
        <v>693</v>
      </c>
      <c r="H287" s="54"/>
      <c r="I287" s="65" t="str">
        <f aca="false">IF(H287="","",G287-H287)</f>
        <v/>
      </c>
      <c r="J287" s="55" t="n">
        <f aca="false">IF(OR(D287="",D287+G287=0),"",D287/(D287+G287))</f>
        <v>0.548534201954397</v>
      </c>
      <c r="K287" s="55" t="str">
        <f aca="false">IF(E287="","",E287/(E287+H287))</f>
        <v/>
      </c>
      <c r="L287" s="66" t="str">
        <f aca="false">IF(OR(K287="",J287=""),"",(J287-K287)*100)</f>
        <v/>
      </c>
      <c r="M287" s="36" t="n">
        <v>3.11781220291742</v>
      </c>
      <c r="N287" s="36" t="n">
        <v>0.962526645474447</v>
      </c>
      <c r="O287" s="36" t="n">
        <f aca="false">SQRT(M287^2+N287^2)</f>
        <v>3.26300635548095</v>
      </c>
      <c r="P287" s="55" t="n">
        <f aca="false">IF(J287="","",MAX(0,J287-1.96*O287/100))</f>
        <v>0.484579277386971</v>
      </c>
      <c r="Q287" s="55" t="n">
        <f aca="false">IF(J287="","",MIN(1,J287+1.96*O287/100))</f>
        <v>0.612489126521824</v>
      </c>
      <c r="R287" s="32" t="str">
        <f aca="false">IF(L287="","",IF(ABS(L287)&lt;=O287,"Yes","No"))</f>
        <v/>
      </c>
      <c r="S287" s="32" t="str">
        <f aca="false">IF(L287="","",IF(ABS(L287)&lt;=1.96*O287,"Yes","No"))</f>
        <v/>
      </c>
      <c r="T287" s="54" t="n">
        <f aca="false">IF(D287="","",ROUND(SQRT(((D287+G287)*O287/100)^2+(J287*(D287+G287)*0.08345)^2),0))</f>
        <v>86</v>
      </c>
      <c r="U287" s="32" t="s">
        <v>748</v>
      </c>
    </row>
    <row r="288" customFormat="false" ht="15" hidden="false" customHeight="false" outlineLevel="0" collapsed="false">
      <c r="A288" s="32" t="s">
        <v>386</v>
      </c>
      <c r="B288" s="32" t="s">
        <v>459</v>
      </c>
      <c r="C288" s="32" t="s">
        <v>466</v>
      </c>
      <c r="D288" s="54" t="n">
        <v>769</v>
      </c>
      <c r="E288" s="54"/>
      <c r="F288" s="65" t="str">
        <f aca="false">IF(E288="","",D288-E288)</f>
        <v/>
      </c>
      <c r="G288" s="54" t="n">
        <v>635</v>
      </c>
      <c r="H288" s="54"/>
      <c r="I288" s="65" t="str">
        <f aca="false">IF(H288="","",G288-H288)</f>
        <v/>
      </c>
      <c r="J288" s="55" t="n">
        <f aca="false">IF(OR(D288="",D288+G288=0),"",D288/(D288+G288))</f>
        <v>0.547720797720798</v>
      </c>
      <c r="K288" s="55" t="str">
        <f aca="false">IF(E288="","",E288/(E288+H288))</f>
        <v/>
      </c>
      <c r="L288" s="66" t="str">
        <f aca="false">IF(OR(K288="",J288=""),"",(J288-K288)*100)</f>
        <v/>
      </c>
      <c r="M288" s="36" t="n">
        <v>3.11781220291742</v>
      </c>
      <c r="N288" s="36" t="n">
        <v>0.962526645474447</v>
      </c>
      <c r="O288" s="36" t="n">
        <f aca="false">SQRT(M288^2+N288^2)</f>
        <v>3.26300635548095</v>
      </c>
      <c r="P288" s="55" t="n">
        <f aca="false">IF(J288="","",MAX(0,J288-1.96*O288/100))</f>
        <v>0.483765873153371</v>
      </c>
      <c r="Q288" s="55" t="n">
        <f aca="false">IF(J288="","",MIN(1,J288+1.96*O288/100))</f>
        <v>0.611675722288224</v>
      </c>
      <c r="R288" s="32" t="str">
        <f aca="false">IF(L288="","",IF(ABS(L288)&lt;=O288,"Yes","No"))</f>
        <v/>
      </c>
      <c r="S288" s="32" t="str">
        <f aca="false">IF(L288="","",IF(ABS(L288)&lt;=1.96*O288,"Yes","No"))</f>
        <v/>
      </c>
      <c r="T288" s="54" t="n">
        <f aca="false">IF(D288="","",ROUND(SQRT(((D288+G288)*O288/100)^2+(J288*(D288+G288)*0.08345)^2),0))</f>
        <v>79</v>
      </c>
      <c r="U288" s="32" t="s">
        <v>748</v>
      </c>
    </row>
    <row r="289" customFormat="false" ht="15" hidden="false" customHeight="false" outlineLevel="0" collapsed="false">
      <c r="A289" s="32" t="s">
        <v>386</v>
      </c>
      <c r="B289" s="32" t="s">
        <v>467</v>
      </c>
      <c r="C289" s="32" t="s">
        <v>467</v>
      </c>
      <c r="D289" s="54" t="n">
        <v>761</v>
      </c>
      <c r="E289" s="54" t="n">
        <v>768</v>
      </c>
      <c r="F289" s="65" t="n">
        <f aca="false">IF(E289="","",D289-E289)</f>
        <v>-7</v>
      </c>
      <c r="G289" s="54" t="n">
        <v>402</v>
      </c>
      <c r="H289" s="54" t="n">
        <v>460</v>
      </c>
      <c r="I289" s="65" t="n">
        <f aca="false">IF(H289="","",G289-H289)</f>
        <v>-58</v>
      </c>
      <c r="J289" s="55" t="n">
        <f aca="false">IF(OR(D289="",D289+G289=0),"",D289/(D289+G289))</f>
        <v>0.654342218400688</v>
      </c>
      <c r="K289" s="55" t="n">
        <f aca="false">IF(E289="","",E289/(E289+H289))</f>
        <v>0.625407166123778</v>
      </c>
      <c r="L289" s="66" t="n">
        <f aca="false">IF(OR(K289="",J289=""),"",(J289-K289)*100)</f>
        <v>2.89350522769094</v>
      </c>
      <c r="M289" s="36" t="n">
        <v>3.11781220291742</v>
      </c>
      <c r="N289" s="36" t="n">
        <v>0.962526645474447</v>
      </c>
      <c r="O289" s="36" t="n">
        <f aca="false">SQRT(M289^2+N289^2)</f>
        <v>3.26300635548095</v>
      </c>
      <c r="P289" s="55" t="n">
        <f aca="false">IF(J289="","",MAX(0,J289-1.96*O289/100))</f>
        <v>0.590387293833261</v>
      </c>
      <c r="Q289" s="55" t="n">
        <f aca="false">IF(J289="","",MIN(1,J289+1.96*O289/100))</f>
        <v>0.718297142968114</v>
      </c>
      <c r="R289" s="32" t="str">
        <f aca="false">IF(L289="","",IF(ABS(L289)&lt;=O289,"Yes","No"))</f>
        <v>Yes</v>
      </c>
      <c r="S289" s="32" t="str">
        <f aca="false">IF(L289="","",IF(ABS(L289)&lt;=1.96*O289,"Yes","No"))</f>
        <v>Yes</v>
      </c>
      <c r="T289" s="54" t="n">
        <f aca="false">IF(D289="","",ROUND(SQRT(((D289+G289)*O289/100)^2+(J289*(D289+G289)*0.08345)^2),0))</f>
        <v>74</v>
      </c>
      <c r="U289" s="32"/>
    </row>
    <row r="290" customFormat="false" ht="15" hidden="false" customHeight="false" outlineLevel="0" collapsed="false">
      <c r="A290" s="32" t="s">
        <v>386</v>
      </c>
      <c r="B290" s="32" t="s">
        <v>468</v>
      </c>
      <c r="C290" s="32" t="s">
        <v>468</v>
      </c>
      <c r="D290" s="54" t="n">
        <v>130</v>
      </c>
      <c r="E290" s="54" t="n">
        <v>101</v>
      </c>
      <c r="F290" s="65" t="n">
        <f aca="false">IF(E290="","",D290-E290)</f>
        <v>29</v>
      </c>
      <c r="G290" s="54" t="n">
        <v>72</v>
      </c>
      <c r="H290" s="54" t="n">
        <v>100</v>
      </c>
      <c r="I290" s="65" t="n">
        <f aca="false">IF(H290="","",G290-H290)</f>
        <v>-28</v>
      </c>
      <c r="J290" s="55" t="n">
        <f aca="false">IF(OR(D290="",D290+G290=0),"",D290/(D290+G290))</f>
        <v>0.643564356435644</v>
      </c>
      <c r="K290" s="55" t="n">
        <f aca="false">IF(E290="","",E290/(E290+H290))</f>
        <v>0.502487562189055</v>
      </c>
      <c r="L290" s="66" t="n">
        <f aca="false">IF(OR(K290="",J290=""),"",(J290-K290)*100)</f>
        <v>14.1076794246589</v>
      </c>
      <c r="M290" s="36" t="n">
        <v>6.15823633395305</v>
      </c>
      <c r="N290" s="36" t="n">
        <v>0.962526645474447</v>
      </c>
      <c r="O290" s="36" t="n">
        <f aca="false">SQRT(M290^2+N290^2)</f>
        <v>6.23300347248963</v>
      </c>
      <c r="P290" s="55" t="n">
        <f aca="false">IF(J290="","",MAX(0,J290-1.96*O290/100))</f>
        <v>0.521397488374847</v>
      </c>
      <c r="Q290" s="55" t="n">
        <f aca="false">IF(J290="","",MIN(1,J290+1.96*O290/100))</f>
        <v>0.76573122449644</v>
      </c>
      <c r="R290" s="32" t="str">
        <f aca="false">IF(L290="","",IF(ABS(L290)&lt;=O290,"Yes","No"))</f>
        <v>No</v>
      </c>
      <c r="S290" s="32" t="str">
        <f aca="false">IF(L290="","",IF(ABS(L290)&lt;=1.96*O290,"Yes","No"))</f>
        <v>No</v>
      </c>
      <c r="T290" s="54" t="n">
        <f aca="false">IF(D290="","",ROUND(SQRT(((D290+G290)*O290/100)^2+(J290*(D290+G290)*0.15591)^2),0))</f>
        <v>24</v>
      </c>
      <c r="U290" s="32"/>
    </row>
    <row r="291" customFormat="false" ht="15" hidden="false" customHeight="false" outlineLevel="0" collapsed="false">
      <c r="A291" s="32" t="s">
        <v>386</v>
      </c>
      <c r="B291" s="32" t="s">
        <v>293</v>
      </c>
      <c r="C291" s="32" t="s">
        <v>469</v>
      </c>
      <c r="D291" s="54" t="n">
        <v>943</v>
      </c>
      <c r="E291" s="54" t="n">
        <v>921</v>
      </c>
      <c r="F291" s="65" t="n">
        <f aca="false">IF(E291="","",D291-E291)</f>
        <v>22</v>
      </c>
      <c r="G291" s="54" t="n">
        <v>707</v>
      </c>
      <c r="H291" s="54" t="n">
        <v>722</v>
      </c>
      <c r="I291" s="65" t="n">
        <f aca="false">IF(H291="","",G291-H291)</f>
        <v>-15</v>
      </c>
      <c r="J291" s="55" t="n">
        <f aca="false">IF(OR(D291="",D291+G291=0),"",D291/(D291+G291))</f>
        <v>0.571515151515152</v>
      </c>
      <c r="K291" s="55" t="n">
        <f aca="false">IF(E291="","",E291/(E291+H291))</f>
        <v>0.560559951308582</v>
      </c>
      <c r="L291" s="66" t="n">
        <f aca="false">IF(OR(K291="",J291=""),"",(J291-K291)*100)</f>
        <v>1.09552002065697</v>
      </c>
      <c r="M291" s="36" t="n">
        <v>3.11781220291742</v>
      </c>
      <c r="N291" s="36" t="n">
        <v>0.962526645474447</v>
      </c>
      <c r="O291" s="36" t="n">
        <f aca="false">SQRT(M291^2+N291^2)</f>
        <v>3.26300635548095</v>
      </c>
      <c r="P291" s="55" t="n">
        <f aca="false">IF(J291="","",MAX(0,J291-1.96*O291/100))</f>
        <v>0.507560226947725</v>
      </c>
      <c r="Q291" s="55" t="n">
        <f aca="false">IF(J291="","",MIN(1,J291+1.96*O291/100))</f>
        <v>0.635470076082578</v>
      </c>
      <c r="R291" s="32" t="str">
        <f aca="false">IF(L291="","",IF(ABS(L291)&lt;=O291,"Yes","No"))</f>
        <v>Yes</v>
      </c>
      <c r="S291" s="32" t="str">
        <f aca="false">IF(L291="","",IF(ABS(L291)&lt;=1.96*O291,"Yes","No"))</f>
        <v>Yes</v>
      </c>
      <c r="T291" s="54" t="n">
        <f aca="false">IF(D291="","",ROUND(SQRT(((D291+G291)*O291/100)^2+(J291*(D291+G291)*0.08345)^2),0))</f>
        <v>95</v>
      </c>
      <c r="U291" s="32"/>
    </row>
    <row r="292" customFormat="false" ht="15" hidden="false" customHeight="false" outlineLevel="0" collapsed="false">
      <c r="A292" s="32" t="s">
        <v>386</v>
      </c>
      <c r="B292" s="32" t="s">
        <v>293</v>
      </c>
      <c r="C292" s="32" t="s">
        <v>470</v>
      </c>
      <c r="D292" s="54" t="n">
        <v>972</v>
      </c>
      <c r="E292" s="54" t="n">
        <v>880</v>
      </c>
      <c r="F292" s="65" t="n">
        <f aca="false">IF(E292="","",D292-E292)</f>
        <v>92</v>
      </c>
      <c r="G292" s="54" t="n">
        <v>729</v>
      </c>
      <c r="H292" s="54" t="n">
        <v>792</v>
      </c>
      <c r="I292" s="65" t="n">
        <f aca="false">IF(H292="","",G292-H292)</f>
        <v>-63</v>
      </c>
      <c r="J292" s="55" t="n">
        <f aca="false">IF(OR(D292="",D292+G292=0),"",D292/(D292+G292))</f>
        <v>0.571428571428571</v>
      </c>
      <c r="K292" s="55" t="n">
        <f aca="false">IF(E292="","",E292/(E292+H292))</f>
        <v>0.526315789473684</v>
      </c>
      <c r="L292" s="66" t="n">
        <f aca="false">IF(OR(K292="",J292=""),"",(J292-K292)*100)</f>
        <v>4.51127819548872</v>
      </c>
      <c r="M292" s="36" t="n">
        <v>3.11781220291742</v>
      </c>
      <c r="N292" s="36" t="n">
        <v>0.962526645474447</v>
      </c>
      <c r="O292" s="36" t="n">
        <f aca="false">SQRT(M292^2+N292^2)</f>
        <v>3.26300635548095</v>
      </c>
      <c r="P292" s="55" t="n">
        <f aca="false">IF(J292="","",MAX(0,J292-1.96*O292/100))</f>
        <v>0.507473646861145</v>
      </c>
      <c r="Q292" s="55" t="n">
        <f aca="false">IF(J292="","",MIN(1,J292+1.96*O292/100))</f>
        <v>0.635383495995998</v>
      </c>
      <c r="R292" s="32" t="str">
        <f aca="false">IF(L292="","",IF(ABS(L292)&lt;=O292,"Yes","No"))</f>
        <v>No</v>
      </c>
      <c r="S292" s="32" t="str">
        <f aca="false">IF(L292="","",IF(ABS(L292)&lt;=1.96*O292,"Yes","No"))</f>
        <v>Yes</v>
      </c>
      <c r="T292" s="54" t="n">
        <f aca="false">IF(D292="","",ROUND(SQRT(((D292+G292)*O292/100)^2+(J292*(D292+G292)*0.08345)^2),0))</f>
        <v>98</v>
      </c>
      <c r="U292" s="32"/>
    </row>
    <row r="293" customFormat="false" ht="15" hidden="false" customHeight="false" outlineLevel="0" collapsed="false">
      <c r="A293" s="32" t="s">
        <v>386</v>
      </c>
      <c r="B293" s="32" t="s">
        <v>293</v>
      </c>
      <c r="C293" s="32" t="s">
        <v>471</v>
      </c>
      <c r="D293" s="54" t="n">
        <v>441</v>
      </c>
      <c r="E293" s="54" t="n">
        <v>433</v>
      </c>
      <c r="F293" s="65" t="n">
        <f aca="false">IF(E293="","",D293-E293)</f>
        <v>8</v>
      </c>
      <c r="G293" s="54" t="n">
        <v>407</v>
      </c>
      <c r="H293" s="54" t="n">
        <v>414</v>
      </c>
      <c r="I293" s="65" t="n">
        <f aca="false">IF(H293="","",G293-H293)</f>
        <v>-7</v>
      </c>
      <c r="J293" s="55" t="n">
        <f aca="false">IF(OR(D293="",D293+G293=0),"",D293/(D293+G293))</f>
        <v>0.520047169811321</v>
      </c>
      <c r="K293" s="55" t="n">
        <f aca="false">IF(E293="","",E293/(E293+H293))</f>
        <v>0.511216056670602</v>
      </c>
      <c r="L293" s="66" t="n">
        <f aca="false">IF(OR(K293="",J293=""),"",(J293-K293)*100)</f>
        <v>0.883111314071861</v>
      </c>
      <c r="M293" s="36" t="n">
        <v>3.92691870483697</v>
      </c>
      <c r="N293" s="36" t="n">
        <v>0.962526645474447</v>
      </c>
      <c r="O293" s="36" t="n">
        <f aca="false">SQRT(M293^2+N293^2)</f>
        <v>4.04316065197103</v>
      </c>
      <c r="P293" s="55" t="n">
        <f aca="false">IF(J293="","",MAX(0,J293-1.96*O293/100))</f>
        <v>0.440801221032689</v>
      </c>
      <c r="Q293" s="55" t="n">
        <f aca="false">IF(J293="","",MIN(1,J293+1.96*O293/100))</f>
        <v>0.599293118589953</v>
      </c>
      <c r="R293" s="32" t="str">
        <f aca="false">IF(L293="","",IF(ABS(L293)&lt;=O293,"Yes","No"))</f>
        <v>Yes</v>
      </c>
      <c r="S293" s="32" t="str">
        <f aca="false">IF(L293="","",IF(ABS(L293)&lt;=1.96*O293,"Yes","No"))</f>
        <v>Yes</v>
      </c>
      <c r="T293" s="54" t="n">
        <f aca="false">IF(D293="","",ROUND(SQRT(((D293+G293)*O293/100)^2+(J293*(D293+G293)*0.09175)^2),0))</f>
        <v>53</v>
      </c>
      <c r="U293" s="32"/>
    </row>
    <row r="294" customFormat="false" ht="15" hidden="false" customHeight="false" outlineLevel="0" collapsed="false">
      <c r="A294" s="32" t="s">
        <v>386</v>
      </c>
      <c r="B294" s="32" t="s">
        <v>293</v>
      </c>
      <c r="C294" s="32" t="s">
        <v>472</v>
      </c>
      <c r="D294" s="54" t="n">
        <v>730</v>
      </c>
      <c r="E294" s="54" t="n">
        <v>734</v>
      </c>
      <c r="F294" s="65" t="n">
        <f aca="false">IF(E294="","",D294-E294)</f>
        <v>-4</v>
      </c>
      <c r="G294" s="54" t="n">
        <v>688</v>
      </c>
      <c r="H294" s="54" t="n">
        <v>699</v>
      </c>
      <c r="I294" s="65" t="n">
        <f aca="false">IF(H294="","",G294-H294)</f>
        <v>-11</v>
      </c>
      <c r="J294" s="55" t="n">
        <f aca="false">IF(OR(D294="",D294+G294=0),"",D294/(D294+G294))</f>
        <v>0.514809590973202</v>
      </c>
      <c r="K294" s="55" t="n">
        <f aca="false">IF(E294="","",E294/(E294+H294))</f>
        <v>0.512212142358688</v>
      </c>
      <c r="L294" s="66" t="n">
        <f aca="false">IF(OR(K294="",J294=""),"",(J294-K294)*100)</f>
        <v>0.259744861451361</v>
      </c>
      <c r="M294" s="36" t="n">
        <v>3.11781220291742</v>
      </c>
      <c r="N294" s="36" t="n">
        <v>0.962526645474447</v>
      </c>
      <c r="O294" s="36" t="n">
        <f aca="false">SQRT(M294^2+N294^2)</f>
        <v>3.26300635548095</v>
      </c>
      <c r="P294" s="55" t="n">
        <f aca="false">IF(J294="","",MAX(0,J294-1.96*O294/100))</f>
        <v>0.450854666405775</v>
      </c>
      <c r="Q294" s="55" t="n">
        <f aca="false">IF(J294="","",MIN(1,J294+1.96*O294/100))</f>
        <v>0.578764515540628</v>
      </c>
      <c r="R294" s="32" t="str">
        <f aca="false">IF(L294="","",IF(ABS(L294)&lt;=O294,"Yes","No"))</f>
        <v>Yes</v>
      </c>
      <c r="S294" s="32" t="str">
        <f aca="false">IF(L294="","",IF(ABS(L294)&lt;=1.96*O294,"Yes","No"))</f>
        <v>Yes</v>
      </c>
      <c r="T294" s="54" t="n">
        <f aca="false">IF(D294="","",ROUND(SQRT(((D294+G294)*O294/100)^2+(J294*(D294+G294)*0.08345)^2),0))</f>
        <v>76</v>
      </c>
      <c r="U294" s="32"/>
    </row>
    <row r="295" customFormat="false" ht="15" hidden="false" customHeight="false" outlineLevel="0" collapsed="false">
      <c r="A295" s="32" t="s">
        <v>386</v>
      </c>
      <c r="B295" s="32" t="s">
        <v>293</v>
      </c>
      <c r="C295" s="32" t="s">
        <v>473</v>
      </c>
      <c r="D295" s="54" t="n">
        <v>782</v>
      </c>
      <c r="E295" s="54" t="n">
        <v>751</v>
      </c>
      <c r="F295" s="65" t="n">
        <f aca="false">IF(E295="","",D295-E295)</f>
        <v>31</v>
      </c>
      <c r="G295" s="54" t="n">
        <v>580</v>
      </c>
      <c r="H295" s="54" t="n">
        <v>608</v>
      </c>
      <c r="I295" s="65" t="n">
        <f aca="false">IF(H295="","",G295-H295)</f>
        <v>-28</v>
      </c>
      <c r="J295" s="55" t="n">
        <f aca="false">IF(OR(D295="",D295+G295=0),"",D295/(D295+G295))</f>
        <v>0.574155653450808</v>
      </c>
      <c r="K295" s="55" t="n">
        <f aca="false">IF(E295="","",E295/(E295+H295))</f>
        <v>0.552612214863871</v>
      </c>
      <c r="L295" s="66" t="n">
        <f aca="false">IF(OR(K295="",J295=""),"",(J295-K295)*100)</f>
        <v>2.15434385869372</v>
      </c>
      <c r="M295" s="36" t="n">
        <v>3.11781220291742</v>
      </c>
      <c r="N295" s="36" t="n">
        <v>0.962526645474447</v>
      </c>
      <c r="O295" s="36" t="n">
        <f aca="false">SQRT(M295^2+N295^2)</f>
        <v>3.26300635548095</v>
      </c>
      <c r="P295" s="55" t="n">
        <f aca="false">IF(J295="","",MAX(0,J295-1.96*O295/100))</f>
        <v>0.510200728883381</v>
      </c>
      <c r="Q295" s="55" t="n">
        <f aca="false">IF(J295="","",MIN(1,J295+1.96*O295/100))</f>
        <v>0.638110578018234</v>
      </c>
      <c r="R295" s="32" t="str">
        <f aca="false">IF(L295="","",IF(ABS(L295)&lt;=O295,"Yes","No"))</f>
        <v>Yes</v>
      </c>
      <c r="S295" s="32" t="str">
        <f aca="false">IF(L295="","",IF(ABS(L295)&lt;=1.96*O295,"Yes","No"))</f>
        <v>Yes</v>
      </c>
      <c r="T295" s="54" t="n">
        <f aca="false">IF(D295="","",ROUND(SQRT(((D295+G295)*O295/100)^2+(J295*(D295+G295)*0.08345)^2),0))</f>
        <v>79</v>
      </c>
      <c r="U295" s="32"/>
    </row>
    <row r="296" customFormat="false" ht="15" hidden="false" customHeight="false" outlineLevel="0" collapsed="false">
      <c r="A296" s="32" t="s">
        <v>386</v>
      </c>
      <c r="B296" s="32" t="s">
        <v>293</v>
      </c>
      <c r="C296" s="32" t="s">
        <v>474</v>
      </c>
      <c r="D296" s="54" t="n">
        <v>502</v>
      </c>
      <c r="E296" s="54" t="n">
        <v>515</v>
      </c>
      <c r="F296" s="65" t="n">
        <f aca="false">IF(E296="","",D296-E296)</f>
        <v>-13</v>
      </c>
      <c r="G296" s="54" t="n">
        <v>464</v>
      </c>
      <c r="H296" s="54" t="n">
        <v>464</v>
      </c>
      <c r="I296" s="65" t="n">
        <f aca="false">IF(H296="","",G296-H296)</f>
        <v>0</v>
      </c>
      <c r="J296" s="55" t="n">
        <f aca="false">IF(OR(D296="",D296+G296=0),"",D296/(D296+G296))</f>
        <v>0.519668737060041</v>
      </c>
      <c r="K296" s="55" t="n">
        <f aca="false">IF(E296="","",E296/(E296+H296))</f>
        <v>0.526046986721144</v>
      </c>
      <c r="L296" s="66" t="n">
        <f aca="false">IF(OR(K296="",J296=""),"",(J296-K296)*100)</f>
        <v>-0.637824966110268</v>
      </c>
      <c r="M296" s="36" t="n">
        <v>3.92691870483697</v>
      </c>
      <c r="N296" s="36" t="n">
        <v>0.962526645474447</v>
      </c>
      <c r="O296" s="36" t="n">
        <f aca="false">SQRT(M296^2+N296^2)</f>
        <v>4.04316065197103</v>
      </c>
      <c r="P296" s="55" t="n">
        <f aca="false">IF(J296="","",MAX(0,J296-1.96*O296/100))</f>
        <v>0.440422788281409</v>
      </c>
      <c r="Q296" s="55" t="n">
        <f aca="false">IF(J296="","",MIN(1,J296+1.96*O296/100))</f>
        <v>0.598914685838674</v>
      </c>
      <c r="R296" s="32" t="str">
        <f aca="false">IF(L296="","",IF(ABS(L296)&lt;=O296,"Yes","No"))</f>
        <v>Yes</v>
      </c>
      <c r="S296" s="32" t="str">
        <f aca="false">IF(L296="","",IF(ABS(L296)&lt;=1.96*O296,"Yes","No"))</f>
        <v>Yes</v>
      </c>
      <c r="T296" s="54" t="n">
        <f aca="false">IF(D296="","",ROUND(SQRT(((D296+G296)*O296/100)^2+(J296*(D296+G296)*0.09175)^2),0))</f>
        <v>60</v>
      </c>
      <c r="U296" s="32"/>
    </row>
    <row r="297" customFormat="false" ht="15" hidden="false" customHeight="false" outlineLevel="0" collapsed="false">
      <c r="A297" s="32" t="s">
        <v>386</v>
      </c>
      <c r="B297" s="32" t="s">
        <v>475</v>
      </c>
      <c r="C297" s="32" t="s">
        <v>476</v>
      </c>
      <c r="D297" s="54" t="n">
        <v>594</v>
      </c>
      <c r="E297" s="54" t="n">
        <v>554</v>
      </c>
      <c r="F297" s="65" t="n">
        <f aca="false">IF(E297="","",D297-E297)</f>
        <v>40</v>
      </c>
      <c r="G297" s="54" t="n">
        <v>475</v>
      </c>
      <c r="H297" s="54" t="n">
        <v>570</v>
      </c>
      <c r="I297" s="65" t="n">
        <f aca="false">IF(H297="","",G297-H297)</f>
        <v>-95</v>
      </c>
      <c r="J297" s="55" t="n">
        <f aca="false">IF(OR(D297="",D297+G297=0),"",D297/(D297+G297))</f>
        <v>0.555659494855005</v>
      </c>
      <c r="K297" s="55" t="n">
        <f aca="false">IF(E297="","",E297/(E297+H297))</f>
        <v>0.49288256227758</v>
      </c>
      <c r="L297" s="66" t="n">
        <f aca="false">IF(OR(K297="",J297=""),"",(J297-K297)*100)</f>
        <v>6.27769325774246</v>
      </c>
      <c r="M297" s="36" t="n">
        <v>3.92691870483697</v>
      </c>
      <c r="N297" s="36" t="n">
        <v>0.962526645474447</v>
      </c>
      <c r="O297" s="36" t="n">
        <f aca="false">SQRT(M297^2+N297^2)</f>
        <v>4.04316065197103</v>
      </c>
      <c r="P297" s="55" t="n">
        <f aca="false">IF(J297="","",MAX(0,J297-1.96*O297/100))</f>
        <v>0.476413546076373</v>
      </c>
      <c r="Q297" s="55" t="n">
        <f aca="false">IF(J297="","",MIN(1,J297+1.96*O297/100))</f>
        <v>0.634905443633637</v>
      </c>
      <c r="R297" s="32" t="str">
        <f aca="false">IF(L297="","",IF(ABS(L297)&lt;=O297,"Yes","No"))</f>
        <v>No</v>
      </c>
      <c r="S297" s="32" t="str">
        <f aca="false">IF(L297="","",IF(ABS(L297)&lt;=1.96*O297,"Yes","No"))</f>
        <v>Yes</v>
      </c>
      <c r="T297" s="54" t="n">
        <f aca="false">IF(D297="","",ROUND(SQRT(((D297+G297)*O297/100)^2+(J297*(D297+G297)*0.09175)^2),0))</f>
        <v>70</v>
      </c>
      <c r="U297" s="32"/>
    </row>
    <row r="298" customFormat="false" ht="15" hidden="false" customHeight="false" outlineLevel="0" collapsed="false">
      <c r="A298" s="32" t="s">
        <v>386</v>
      </c>
      <c r="B298" s="32" t="s">
        <v>475</v>
      </c>
      <c r="C298" s="32" t="s">
        <v>477</v>
      </c>
      <c r="D298" s="54" t="n">
        <v>524</v>
      </c>
      <c r="E298" s="54" t="n">
        <v>439</v>
      </c>
      <c r="F298" s="65" t="n">
        <f aca="false">IF(E298="","",D298-E298)</f>
        <v>85</v>
      </c>
      <c r="G298" s="54" t="n">
        <v>382</v>
      </c>
      <c r="H298" s="54" t="n">
        <v>426</v>
      </c>
      <c r="I298" s="65" t="n">
        <f aca="false">IF(H298="","",G298-H298)</f>
        <v>-44</v>
      </c>
      <c r="J298" s="55" t="n">
        <f aca="false">IF(OR(D298="",D298+G298=0),"",D298/(D298+G298))</f>
        <v>0.578366445916115</v>
      </c>
      <c r="K298" s="55" t="n">
        <f aca="false">IF(E298="","",E298/(E298+H298))</f>
        <v>0.507514450867052</v>
      </c>
      <c r="L298" s="66" t="n">
        <f aca="false">IF(OR(K298="",J298=""),"",(J298-K298)*100)</f>
        <v>7.08519950490627</v>
      </c>
      <c r="M298" s="36" t="n">
        <v>3.92691870483697</v>
      </c>
      <c r="N298" s="36" t="n">
        <v>0.962526645474447</v>
      </c>
      <c r="O298" s="36" t="n">
        <f aca="false">SQRT(M298^2+N298^2)</f>
        <v>4.04316065197103</v>
      </c>
      <c r="P298" s="55" t="n">
        <f aca="false">IF(J298="","",MAX(0,J298-1.96*O298/100))</f>
        <v>0.499120497137483</v>
      </c>
      <c r="Q298" s="55" t="n">
        <f aca="false">IF(J298="","",MIN(1,J298+1.96*O298/100))</f>
        <v>0.657612394694747</v>
      </c>
      <c r="R298" s="32" t="str">
        <f aca="false">IF(L298="","",IF(ABS(L298)&lt;=O298,"Yes","No"))</f>
        <v>No</v>
      </c>
      <c r="S298" s="32" t="str">
        <f aca="false">IF(L298="","",IF(ABS(L298)&lt;=1.96*O298,"Yes","No"))</f>
        <v>Yes</v>
      </c>
      <c r="T298" s="54" t="n">
        <f aca="false">IF(D298="","",ROUND(SQRT(((D298+G298)*O298/100)^2+(J298*(D298+G298)*0.09175)^2),0))</f>
        <v>60</v>
      </c>
      <c r="U298" s="32"/>
    </row>
    <row r="299" customFormat="false" ht="15" hidden="false" customHeight="false" outlineLevel="0" collapsed="false">
      <c r="A299" s="32" t="s">
        <v>386</v>
      </c>
      <c r="B299" s="32" t="s">
        <v>475</v>
      </c>
      <c r="C299" s="32" t="s">
        <v>478</v>
      </c>
      <c r="D299" s="54" t="n">
        <v>754</v>
      </c>
      <c r="E299" s="54" t="n">
        <v>653</v>
      </c>
      <c r="F299" s="65" t="n">
        <f aca="false">IF(E299="","",D299-E299)</f>
        <v>101</v>
      </c>
      <c r="G299" s="54" t="n">
        <v>578</v>
      </c>
      <c r="H299" s="54" t="n">
        <v>612</v>
      </c>
      <c r="I299" s="65" t="n">
        <f aca="false">IF(H299="","",G299-H299)</f>
        <v>-34</v>
      </c>
      <c r="J299" s="55" t="n">
        <f aca="false">IF(OR(D299="",D299+G299=0),"",D299/(D299+G299))</f>
        <v>0.566066066066066</v>
      </c>
      <c r="K299" s="55" t="n">
        <f aca="false">IF(E299="","",E299/(E299+H299))</f>
        <v>0.516205533596838</v>
      </c>
      <c r="L299" s="66" t="n">
        <f aca="false">IF(OR(K299="",J299=""),"",(J299-K299)*100)</f>
        <v>4.98605324692281</v>
      </c>
      <c r="M299" s="36" t="n">
        <v>3.11781220291742</v>
      </c>
      <c r="N299" s="36" t="n">
        <v>0.962526645474447</v>
      </c>
      <c r="O299" s="36" t="n">
        <f aca="false">SQRT(M299^2+N299^2)</f>
        <v>3.26300635548095</v>
      </c>
      <c r="P299" s="55" t="n">
        <f aca="false">IF(J299="","",MAX(0,J299-1.96*O299/100))</f>
        <v>0.502111141498639</v>
      </c>
      <c r="Q299" s="55" t="n">
        <f aca="false">IF(J299="","",MIN(1,J299+1.96*O299/100))</f>
        <v>0.630020990633493</v>
      </c>
      <c r="R299" s="32" t="str">
        <f aca="false">IF(L299="","",IF(ABS(L299)&lt;=O299,"Yes","No"))</f>
        <v>No</v>
      </c>
      <c r="S299" s="32" t="str">
        <f aca="false">IF(L299="","",IF(ABS(L299)&lt;=1.96*O299,"Yes","No"))</f>
        <v>Yes</v>
      </c>
      <c r="T299" s="54" t="n">
        <f aca="false">IF(D299="","",ROUND(SQRT(((D299+G299)*O299/100)^2+(J299*(D299+G299)*0.08345)^2),0))</f>
        <v>76</v>
      </c>
      <c r="U299" s="32"/>
    </row>
    <row r="300" customFormat="false" ht="15" hidden="false" customHeight="false" outlineLevel="0" collapsed="false">
      <c r="A300" s="32" t="s">
        <v>386</v>
      </c>
      <c r="B300" s="32" t="s">
        <v>479</v>
      </c>
      <c r="C300" s="32" t="s">
        <v>480</v>
      </c>
      <c r="D300" s="54" t="n">
        <v>560</v>
      </c>
      <c r="E300" s="54" t="n">
        <v>533</v>
      </c>
      <c r="F300" s="65" t="n">
        <f aca="false">IF(E300="","",D300-E300)</f>
        <v>27</v>
      </c>
      <c r="G300" s="54" t="n">
        <v>997</v>
      </c>
      <c r="H300" s="54" t="n">
        <v>1046</v>
      </c>
      <c r="I300" s="65" t="n">
        <f aca="false">IF(H300="","",G300-H300)</f>
        <v>-49</v>
      </c>
      <c r="J300" s="55" t="n">
        <f aca="false">IF(OR(D300="",D300+G300=0),"",D300/(D300+G300))</f>
        <v>0.359666024405909</v>
      </c>
      <c r="K300" s="55" t="n">
        <f aca="false">IF(E300="","",E300/(E300+H300))</f>
        <v>0.337555414819506</v>
      </c>
      <c r="L300" s="66" t="n">
        <f aca="false">IF(OR(K300="",J300=""),"",(J300-K300)*100)</f>
        <v>2.21106095864028</v>
      </c>
      <c r="M300" s="36" t="n">
        <v>3.11781220291742</v>
      </c>
      <c r="N300" s="36" t="n">
        <v>0.962526645474447</v>
      </c>
      <c r="O300" s="36" t="n">
        <f aca="false">SQRT(M300^2+N300^2)</f>
        <v>3.26300635548095</v>
      </c>
      <c r="P300" s="55" t="n">
        <f aca="false">IF(J300="","",MAX(0,J300-1.96*O300/100))</f>
        <v>0.295711099838482</v>
      </c>
      <c r="Q300" s="55" t="n">
        <f aca="false">IF(J300="","",MIN(1,J300+1.96*O300/100))</f>
        <v>0.423620948973335</v>
      </c>
      <c r="R300" s="32" t="str">
        <f aca="false">IF(L300="","",IF(ABS(L300)&lt;=O300,"Yes","No"))</f>
        <v>Yes</v>
      </c>
      <c r="S300" s="32" t="str">
        <f aca="false">IF(L300="","",IF(ABS(L300)&lt;=1.96*O300,"Yes","No"))</f>
        <v>Yes</v>
      </c>
      <c r="T300" s="54" t="n">
        <f aca="false">IF(D300="","",ROUND(SQRT(((D300+G300)*O300/100)^2+(J300*(D300+G300)*0.08345)^2),0))</f>
        <v>69</v>
      </c>
      <c r="U300" s="32"/>
    </row>
    <row r="301" customFormat="false" ht="15" hidden="false" customHeight="false" outlineLevel="0" collapsed="false">
      <c r="A301" s="32" t="s">
        <v>386</v>
      </c>
      <c r="B301" s="32" t="s">
        <v>479</v>
      </c>
      <c r="C301" s="32" t="s">
        <v>481</v>
      </c>
      <c r="D301" s="54" t="n">
        <v>685</v>
      </c>
      <c r="E301" s="54" t="n">
        <v>619</v>
      </c>
      <c r="F301" s="65" t="n">
        <f aca="false">IF(E301="","",D301-E301)</f>
        <v>66</v>
      </c>
      <c r="G301" s="54" t="n">
        <v>1157</v>
      </c>
      <c r="H301" s="54" t="n">
        <v>1176</v>
      </c>
      <c r="I301" s="65" t="n">
        <f aca="false">IF(H301="","",G301-H301)</f>
        <v>-19</v>
      </c>
      <c r="J301" s="55" t="n">
        <f aca="false">IF(OR(D301="",D301+G301=0),"",D301/(D301+G301))</f>
        <v>0.371878393051032</v>
      </c>
      <c r="K301" s="55" t="n">
        <f aca="false">IF(E301="","",E301/(E301+H301))</f>
        <v>0.344846796657382</v>
      </c>
      <c r="L301" s="66" t="n">
        <f aca="false">IF(OR(K301="",J301=""),"",(J301-K301)*100)</f>
        <v>2.70315963936499</v>
      </c>
      <c r="M301" s="36" t="n">
        <v>3.11781220291742</v>
      </c>
      <c r="N301" s="36" t="n">
        <v>0.962526645474447</v>
      </c>
      <c r="O301" s="36" t="n">
        <f aca="false">SQRT(M301^2+N301^2)</f>
        <v>3.26300635548095</v>
      </c>
      <c r="P301" s="55" t="n">
        <f aca="false">IF(J301="","",MAX(0,J301-1.96*O301/100))</f>
        <v>0.307923468483605</v>
      </c>
      <c r="Q301" s="55" t="n">
        <f aca="false">IF(J301="","",MIN(1,J301+1.96*O301/100))</f>
        <v>0.435833317618458</v>
      </c>
      <c r="R301" s="32" t="str">
        <f aca="false">IF(L301="","",IF(ABS(L301)&lt;=O301,"Yes","No"))</f>
        <v>Yes</v>
      </c>
      <c r="S301" s="32" t="str">
        <f aca="false">IF(L301="","",IF(ABS(L301)&lt;=1.96*O301,"Yes","No"))</f>
        <v>Yes</v>
      </c>
      <c r="T301" s="54" t="n">
        <f aca="false">IF(D301="","",ROUND(SQRT(((D301+G301)*O301/100)^2+(J301*(D301+G301)*0.08345)^2),0))</f>
        <v>83</v>
      </c>
      <c r="U301" s="32"/>
    </row>
    <row r="302" customFormat="false" ht="15" hidden="false" customHeight="false" outlineLevel="0" collapsed="false">
      <c r="A302" s="32" t="s">
        <v>386</v>
      </c>
      <c r="B302" s="32" t="s">
        <v>479</v>
      </c>
      <c r="C302" s="32" t="s">
        <v>482</v>
      </c>
      <c r="D302" s="54" t="n">
        <v>233</v>
      </c>
      <c r="E302" s="54" t="n">
        <v>215</v>
      </c>
      <c r="F302" s="65" t="n">
        <f aca="false">IF(E302="","",D302-E302)</f>
        <v>18</v>
      </c>
      <c r="G302" s="54" t="n">
        <v>463</v>
      </c>
      <c r="H302" s="54" t="n">
        <v>479</v>
      </c>
      <c r="I302" s="65" t="n">
        <f aca="false">IF(H302="","",G302-H302)</f>
        <v>-16</v>
      </c>
      <c r="J302" s="55" t="n">
        <f aca="false">IF(OR(D302="",D302+G302=0),"",D302/(D302+G302))</f>
        <v>0.334770114942529</v>
      </c>
      <c r="K302" s="55" t="n">
        <f aca="false">IF(E302="","",E302/(E302+H302))</f>
        <v>0.309798270893372</v>
      </c>
      <c r="L302" s="66" t="n">
        <f aca="false">IF(OR(K302="",J302=""),"",(J302-K302)*100)</f>
        <v>2.4971844049157</v>
      </c>
      <c r="M302" s="36" t="n">
        <v>6.15823633395305</v>
      </c>
      <c r="N302" s="36" t="n">
        <v>0.962526645474447</v>
      </c>
      <c r="O302" s="36" t="n">
        <f aca="false">SQRT(M302^2+N302^2)</f>
        <v>6.23300347248963</v>
      </c>
      <c r="P302" s="55" t="n">
        <f aca="false">IF(J302="","",MAX(0,J302-1.96*O302/100))</f>
        <v>0.212603246881732</v>
      </c>
      <c r="Q302" s="55" t="n">
        <f aca="false">IF(J302="","",MIN(1,J302+1.96*O302/100))</f>
        <v>0.456936983003326</v>
      </c>
      <c r="R302" s="32" t="str">
        <f aca="false">IF(L302="","",IF(ABS(L302)&lt;=O302,"Yes","No"))</f>
        <v>Yes</v>
      </c>
      <c r="S302" s="32" t="str">
        <f aca="false">IF(L302="","",IF(ABS(L302)&lt;=1.96*O302,"Yes","No"))</f>
        <v>Yes</v>
      </c>
      <c r="T302" s="54" t="n">
        <f aca="false">IF(D302="","",ROUND(SQRT(((D302+G302)*O302/100)^2+(J302*(D302+G302)*0.15591)^2),0))</f>
        <v>57</v>
      </c>
      <c r="U302" s="32"/>
    </row>
    <row r="303" customFormat="false" ht="15" hidden="false" customHeight="false" outlineLevel="0" collapsed="false">
      <c r="A303" s="32" t="s">
        <v>386</v>
      </c>
      <c r="B303" s="32" t="s">
        <v>479</v>
      </c>
      <c r="C303" s="32" t="s">
        <v>483</v>
      </c>
      <c r="D303" s="54" t="n">
        <v>504</v>
      </c>
      <c r="E303" s="54" t="n">
        <v>459</v>
      </c>
      <c r="F303" s="65" t="n">
        <f aca="false">IF(E303="","",D303-E303)</f>
        <v>45</v>
      </c>
      <c r="G303" s="54" t="n">
        <v>884</v>
      </c>
      <c r="H303" s="54" t="n">
        <v>929</v>
      </c>
      <c r="I303" s="65" t="n">
        <f aca="false">IF(H303="","",G303-H303)</f>
        <v>-45</v>
      </c>
      <c r="J303" s="55" t="n">
        <f aca="false">IF(OR(D303="",D303+G303=0),"",D303/(D303+G303))</f>
        <v>0.363112391930836</v>
      </c>
      <c r="K303" s="55" t="n">
        <f aca="false">IF(E303="","",E303/(E303+H303))</f>
        <v>0.330691642651297</v>
      </c>
      <c r="L303" s="66" t="n">
        <f aca="false">IF(OR(K303="",J303=""),"",(J303-K303)*100)</f>
        <v>3.24207492795389</v>
      </c>
      <c r="M303" s="36" t="n">
        <v>3.11781220291742</v>
      </c>
      <c r="N303" s="36" t="n">
        <v>0.962526645474447</v>
      </c>
      <c r="O303" s="36" t="n">
        <f aca="false">SQRT(M303^2+N303^2)</f>
        <v>3.26300635548095</v>
      </c>
      <c r="P303" s="55" t="n">
        <f aca="false">IF(J303="","",MAX(0,J303-1.96*O303/100))</f>
        <v>0.299157467363409</v>
      </c>
      <c r="Q303" s="55" t="n">
        <f aca="false">IF(J303="","",MIN(1,J303+1.96*O303/100))</f>
        <v>0.427067316498262</v>
      </c>
      <c r="R303" s="32" t="str">
        <f aca="false">IF(L303="","",IF(ABS(L303)&lt;=O303,"Yes","No"))</f>
        <v>Yes</v>
      </c>
      <c r="S303" s="32" t="str">
        <f aca="false">IF(L303="","",IF(ABS(L303)&lt;=1.96*O303,"Yes","No"))</f>
        <v>Yes</v>
      </c>
      <c r="T303" s="54" t="n">
        <f aca="false">IF(D303="","",ROUND(SQRT(((D303+G303)*O303/100)^2+(J303*(D303+G303)*0.08345)^2),0))</f>
        <v>62</v>
      </c>
      <c r="U303" s="32"/>
    </row>
    <row r="304" customFormat="false" ht="15" hidden="false" customHeight="false" outlineLevel="0" collapsed="false">
      <c r="A304" s="32" t="s">
        <v>386</v>
      </c>
      <c r="B304" s="32" t="s">
        <v>479</v>
      </c>
      <c r="C304" s="32" t="s">
        <v>484</v>
      </c>
      <c r="D304" s="54" t="n">
        <v>320</v>
      </c>
      <c r="E304" s="54" t="n">
        <v>311</v>
      </c>
      <c r="F304" s="65" t="n">
        <f aca="false">IF(E304="","",D304-E304)</f>
        <v>9</v>
      </c>
      <c r="G304" s="54" t="n">
        <v>625</v>
      </c>
      <c r="H304" s="54" t="n">
        <v>628</v>
      </c>
      <c r="I304" s="65" t="n">
        <f aca="false">IF(H304="","",G304-H304)</f>
        <v>-3</v>
      </c>
      <c r="J304" s="55" t="n">
        <f aca="false">IF(OR(D304="",D304+G304=0),"",D304/(D304+G304))</f>
        <v>0.338624338624339</v>
      </c>
      <c r="K304" s="55" t="n">
        <f aca="false">IF(E304="","",E304/(E304+H304))</f>
        <v>0.331203407880724</v>
      </c>
      <c r="L304" s="66" t="n">
        <f aca="false">IF(OR(K304="",J304=""),"",(J304-K304)*100)</f>
        <v>0.742093074361444</v>
      </c>
      <c r="M304" s="36" t="n">
        <v>3.92691870483697</v>
      </c>
      <c r="N304" s="36" t="n">
        <v>0.962526645474447</v>
      </c>
      <c r="O304" s="36" t="n">
        <f aca="false">SQRT(M304^2+N304^2)</f>
        <v>4.04316065197103</v>
      </c>
      <c r="P304" s="55" t="n">
        <f aca="false">IF(J304="","",MAX(0,J304-1.96*O304/100))</f>
        <v>0.259378389845707</v>
      </c>
      <c r="Q304" s="55" t="n">
        <f aca="false">IF(J304="","",MIN(1,J304+1.96*O304/100))</f>
        <v>0.417870287402971</v>
      </c>
      <c r="R304" s="32" t="str">
        <f aca="false">IF(L304="","",IF(ABS(L304)&lt;=O304,"Yes","No"))</f>
        <v>Yes</v>
      </c>
      <c r="S304" s="32" t="str">
        <f aca="false">IF(L304="","",IF(ABS(L304)&lt;=1.96*O304,"Yes","No"))</f>
        <v>Yes</v>
      </c>
      <c r="T304" s="54" t="n">
        <f aca="false">IF(D304="","",ROUND(SQRT(((D304+G304)*O304/100)^2+(J304*(D304+G304)*0.09175)^2),0))</f>
        <v>48</v>
      </c>
      <c r="U304" s="32"/>
    </row>
    <row r="305" customFormat="false" ht="15" hidden="false" customHeight="false" outlineLevel="0" collapsed="false">
      <c r="A305" s="32" t="s">
        <v>386</v>
      </c>
      <c r="B305" s="32" t="s">
        <v>485</v>
      </c>
      <c r="C305" s="32" t="s">
        <v>486</v>
      </c>
      <c r="D305" s="54" t="n">
        <v>83</v>
      </c>
      <c r="E305" s="54" t="n">
        <v>239</v>
      </c>
      <c r="F305" s="65" t="n">
        <f aca="false">IF(E305="","",D305-E305)</f>
        <v>-156</v>
      </c>
      <c r="G305" s="54" t="n">
        <v>117</v>
      </c>
      <c r="H305" s="54" t="n">
        <v>427</v>
      </c>
      <c r="I305" s="65" t="n">
        <f aca="false">IF(H305="","",G305-H305)</f>
        <v>-310</v>
      </c>
      <c r="J305" s="55" t="n">
        <f aca="false">IF(OR(D305="",D305+G305=0),"",D305/(D305+G305))</f>
        <v>0.415</v>
      </c>
      <c r="K305" s="55" t="n">
        <f aca="false">IF(E305="","",E305/(E305+H305))</f>
        <v>0.358858858858859</v>
      </c>
      <c r="L305" s="66" t="n">
        <f aca="false">IF(OR(K305="",J305=""),"",(J305-K305)*100)</f>
        <v>5.61411411411411</v>
      </c>
      <c r="M305" s="36" t="n">
        <v>6.15823633395305</v>
      </c>
      <c r="N305" s="36" t="n">
        <v>0.962526645474447</v>
      </c>
      <c r="O305" s="36" t="n">
        <f aca="false">SQRT(M305^2+N305^2)</f>
        <v>6.23300347248963</v>
      </c>
      <c r="P305" s="55" t="n">
        <f aca="false">IF(J305="","",MAX(0,J305-1.96*O305/100))</f>
        <v>0.292833131939203</v>
      </c>
      <c r="Q305" s="55" t="n">
        <f aca="false">IF(J305="","",MIN(1,J305+1.96*O305/100))</f>
        <v>0.537166868060797</v>
      </c>
      <c r="R305" s="32" t="str">
        <f aca="false">IF(L305="","",IF(ABS(L305)&lt;=O305,"Yes","No"))</f>
        <v>Yes</v>
      </c>
      <c r="S305" s="32" t="str">
        <f aca="false">IF(L305="","",IF(ABS(L305)&lt;=1.96*O305,"Yes","No"))</f>
        <v>Yes</v>
      </c>
      <c r="T305" s="54" t="n">
        <f aca="false">IF(D305="","",ROUND(SQRT(((D305+G305)*O305/100)^2+(J305*(D305+G305)*0.15591)^2),0))</f>
        <v>18</v>
      </c>
      <c r="U305" s="32"/>
    </row>
    <row r="306" customFormat="false" ht="15" hidden="false" customHeight="false" outlineLevel="0" collapsed="false">
      <c r="A306" s="32" t="s">
        <v>386</v>
      </c>
      <c r="B306" s="32" t="s">
        <v>485</v>
      </c>
      <c r="C306" s="32" t="s">
        <v>487</v>
      </c>
      <c r="D306" s="54" t="n">
        <v>409</v>
      </c>
      <c r="E306" s="54" t="n">
        <v>341</v>
      </c>
      <c r="F306" s="65" t="n">
        <f aca="false">IF(E306="","",D306-E306)</f>
        <v>68</v>
      </c>
      <c r="G306" s="54" t="n">
        <v>693</v>
      </c>
      <c r="H306" s="54" t="n">
        <v>732</v>
      </c>
      <c r="I306" s="65" t="n">
        <f aca="false">IF(H306="","",G306-H306)</f>
        <v>-39</v>
      </c>
      <c r="J306" s="55" t="n">
        <f aca="false">IF(OR(D306="",D306+G306=0),"",D306/(D306+G306))</f>
        <v>0.371143375680581</v>
      </c>
      <c r="K306" s="55" t="n">
        <f aca="false">IF(E306="","",E306/(E306+H306))</f>
        <v>0.31780055917987</v>
      </c>
      <c r="L306" s="66" t="n">
        <f aca="false">IF(OR(K306="",J306=""),"",(J306-K306)*100)</f>
        <v>5.33428165007112</v>
      </c>
      <c r="M306" s="36" t="n">
        <v>3.92691870483697</v>
      </c>
      <c r="N306" s="36" t="n">
        <v>0.962526645474447</v>
      </c>
      <c r="O306" s="36" t="n">
        <f aca="false">SQRT(M306^2+N306^2)</f>
        <v>4.04316065197103</v>
      </c>
      <c r="P306" s="55" t="n">
        <f aca="false">IF(J306="","",MAX(0,J306-1.96*O306/100))</f>
        <v>0.291897426901949</v>
      </c>
      <c r="Q306" s="55" t="n">
        <f aca="false">IF(J306="","",MIN(1,J306+1.96*O306/100))</f>
        <v>0.450389324459213</v>
      </c>
      <c r="R306" s="32" t="str">
        <f aca="false">IF(L306="","",IF(ABS(L306)&lt;=O306,"Yes","No"))</f>
        <v>No</v>
      </c>
      <c r="S306" s="32" t="str">
        <f aca="false">IF(L306="","",IF(ABS(L306)&lt;=1.96*O306,"Yes","No"))</f>
        <v>Yes</v>
      </c>
      <c r="T306" s="54" t="n">
        <f aca="false">IF(D306="","",ROUND(SQRT(((D306+G306)*O306/100)^2+(J306*(D306+G306)*0.09175)^2),0))</f>
        <v>58</v>
      </c>
      <c r="U306" s="32"/>
    </row>
    <row r="307" customFormat="false" ht="15" hidden="false" customHeight="false" outlineLevel="0" collapsed="false">
      <c r="A307" s="32" t="s">
        <v>386</v>
      </c>
      <c r="B307" s="32" t="s">
        <v>488</v>
      </c>
      <c r="C307" s="32" t="s">
        <v>489</v>
      </c>
      <c r="D307" s="54" t="n">
        <v>247</v>
      </c>
      <c r="E307" s="54"/>
      <c r="F307" s="65" t="str">
        <f aca="false">IF(E307="","",D307-E307)</f>
        <v/>
      </c>
      <c r="G307" s="54" t="n">
        <v>307</v>
      </c>
      <c r="H307" s="54"/>
      <c r="I307" s="65" t="str">
        <f aca="false">IF(H307="","",G307-H307)</f>
        <v/>
      </c>
      <c r="J307" s="55" t="n">
        <f aca="false">IF(OR(D307="",D307+G307=0),"",D307/(D307+G307))</f>
        <v>0.445848375451264</v>
      </c>
      <c r="K307" s="55" t="str">
        <f aca="false">IF(E307="","",E307/(E307+H307))</f>
        <v/>
      </c>
      <c r="L307" s="66" t="str">
        <f aca="false">IF(OR(K307="",J307=""),"",(J307-K307)*100)</f>
        <v/>
      </c>
      <c r="M307" s="36" t="n">
        <v>6.15823633395305</v>
      </c>
      <c r="N307" s="36" t="n">
        <v>0.962526645474447</v>
      </c>
      <c r="O307" s="36" t="n">
        <f aca="false">SQRT(M307^2+N307^2)</f>
        <v>6.23300347248963</v>
      </c>
      <c r="P307" s="55" t="n">
        <f aca="false">IF(J307="","",MAX(0,J307-1.96*O307/100))</f>
        <v>0.323681507390467</v>
      </c>
      <c r="Q307" s="55" t="n">
        <f aca="false">IF(J307="","",MIN(1,J307+1.96*O307/100))</f>
        <v>0.56801524351206</v>
      </c>
      <c r="R307" s="32" t="str">
        <f aca="false">IF(L307="","",IF(ABS(L307)&lt;=O307,"Yes","No"))</f>
        <v/>
      </c>
      <c r="S307" s="32" t="str">
        <f aca="false">IF(L307="","",IF(ABS(L307)&lt;=1.96*O307,"Yes","No"))</f>
        <v/>
      </c>
      <c r="T307" s="54" t="n">
        <f aca="false">IF(D307="","",ROUND(SQRT(((D307+G307)*O307/100)^2+(J307*(D307+G307)*0.15591)^2),0))</f>
        <v>52</v>
      </c>
      <c r="U307" s="32" t="s">
        <v>748</v>
      </c>
    </row>
    <row r="308" customFormat="false" ht="15" hidden="false" customHeight="false" outlineLevel="0" collapsed="false">
      <c r="A308" s="32" t="s">
        <v>386</v>
      </c>
      <c r="B308" s="32" t="s">
        <v>488</v>
      </c>
      <c r="C308" s="32" t="s">
        <v>490</v>
      </c>
      <c r="D308" s="54" t="n">
        <v>571</v>
      </c>
      <c r="E308" s="54"/>
      <c r="F308" s="65" t="str">
        <f aca="false">IF(E308="","",D308-E308)</f>
        <v/>
      </c>
      <c r="G308" s="54" t="n">
        <v>740</v>
      </c>
      <c r="H308" s="54"/>
      <c r="I308" s="65" t="str">
        <f aca="false">IF(H308="","",G308-H308)</f>
        <v/>
      </c>
      <c r="J308" s="55" t="n">
        <f aca="false">IF(OR(D308="",D308+G308=0),"",D308/(D308+G308))</f>
        <v>0.435545385202136</v>
      </c>
      <c r="K308" s="55" t="str">
        <f aca="false">IF(E308="","",E308/(E308+H308))</f>
        <v/>
      </c>
      <c r="L308" s="66" t="str">
        <f aca="false">IF(OR(K308="",J308=""),"",(J308-K308)*100)</f>
        <v/>
      </c>
      <c r="M308" s="36" t="n">
        <v>3.11781220291742</v>
      </c>
      <c r="N308" s="36" t="n">
        <v>0.962526645474447</v>
      </c>
      <c r="O308" s="36" t="n">
        <f aca="false">SQRT(M308^2+N308^2)</f>
        <v>3.26300635548095</v>
      </c>
      <c r="P308" s="55" t="n">
        <f aca="false">IF(J308="","",MAX(0,J308-1.96*O308/100))</f>
        <v>0.371590460634709</v>
      </c>
      <c r="Q308" s="55" t="n">
        <f aca="false">IF(J308="","",MIN(1,J308+1.96*O308/100))</f>
        <v>0.499500309769562</v>
      </c>
      <c r="R308" s="32" t="str">
        <f aca="false">IF(L308="","",IF(ABS(L308)&lt;=O308,"Yes","No"))</f>
        <v/>
      </c>
      <c r="S308" s="32" t="str">
        <f aca="false">IF(L308="","",IF(ABS(L308)&lt;=1.96*O308,"Yes","No"))</f>
        <v/>
      </c>
      <c r="T308" s="54" t="n">
        <f aca="false">IF(D308="","",ROUND(SQRT(((D308+G308)*O308/100)^2+(J308*(D308+G308)*0.08345)^2),0))</f>
        <v>64</v>
      </c>
      <c r="U308" s="32" t="s">
        <v>748</v>
      </c>
    </row>
    <row r="309" customFormat="false" ht="15" hidden="false" customHeight="false" outlineLevel="0" collapsed="false">
      <c r="A309" s="32" t="s">
        <v>386</v>
      </c>
      <c r="B309" s="32" t="s">
        <v>488</v>
      </c>
      <c r="C309" s="32" t="s">
        <v>491</v>
      </c>
      <c r="D309" s="54" t="n">
        <v>632</v>
      </c>
      <c r="E309" s="54" t="n">
        <v>561</v>
      </c>
      <c r="F309" s="65" t="n">
        <f aca="false">IF(E309="","",D309-E309)</f>
        <v>71</v>
      </c>
      <c r="G309" s="54" t="n">
        <v>802</v>
      </c>
      <c r="H309" s="54" t="n">
        <v>856</v>
      </c>
      <c r="I309" s="65" t="n">
        <f aca="false">IF(H309="","",G309-H309)</f>
        <v>-54</v>
      </c>
      <c r="J309" s="55" t="n">
        <f aca="false">IF(OR(D309="",D309+G309=0),"",D309/(D309+G309))</f>
        <v>0.440725244072524</v>
      </c>
      <c r="K309" s="55" t="n">
        <f aca="false">IF(E309="","",E309/(E309+H309))</f>
        <v>0.39590684544813</v>
      </c>
      <c r="L309" s="66" t="n">
        <f aca="false">IF(OR(K309="",J309=""),"",(J309-K309)*100)</f>
        <v>4.48183986243945</v>
      </c>
      <c r="M309" s="36" t="n">
        <v>3.11781220291742</v>
      </c>
      <c r="N309" s="36" t="n">
        <v>0.962526645474447</v>
      </c>
      <c r="O309" s="36" t="n">
        <f aca="false">SQRT(M309^2+N309^2)</f>
        <v>3.26300635548095</v>
      </c>
      <c r="P309" s="55" t="n">
        <f aca="false">IF(J309="","",MAX(0,J309-1.96*O309/100))</f>
        <v>0.376770319505098</v>
      </c>
      <c r="Q309" s="55" t="n">
        <f aca="false">IF(J309="","",MIN(1,J309+1.96*O309/100))</f>
        <v>0.504680168639951</v>
      </c>
      <c r="R309" s="32" t="str">
        <f aca="false">IF(L309="","",IF(ABS(L309)&lt;=O309,"Yes","No"))</f>
        <v>No</v>
      </c>
      <c r="S309" s="32" t="str">
        <f aca="false">IF(L309="","",IF(ABS(L309)&lt;=1.96*O309,"Yes","No"))</f>
        <v>Yes</v>
      </c>
      <c r="T309" s="54" t="n">
        <f aca="false">IF(D309="","",ROUND(SQRT(((D309+G309)*O309/100)^2+(J309*(D309+G309)*0.08345)^2),0))</f>
        <v>71</v>
      </c>
      <c r="U309" s="32"/>
    </row>
    <row r="310" customFormat="false" ht="15" hidden="false" customHeight="false" outlineLevel="0" collapsed="false">
      <c r="A310" s="32" t="s">
        <v>386</v>
      </c>
      <c r="B310" s="32" t="s">
        <v>488</v>
      </c>
      <c r="C310" s="32" t="s">
        <v>492</v>
      </c>
      <c r="D310" s="54" t="n">
        <v>558</v>
      </c>
      <c r="E310" s="54"/>
      <c r="F310" s="65" t="str">
        <f aca="false">IF(E310="","",D310-E310)</f>
        <v/>
      </c>
      <c r="G310" s="54" t="n">
        <v>740</v>
      </c>
      <c r="H310" s="54"/>
      <c r="I310" s="65" t="str">
        <f aca="false">IF(H310="","",G310-H310)</f>
        <v/>
      </c>
      <c r="J310" s="55" t="n">
        <f aca="false">IF(OR(D310="",D310+G310=0),"",D310/(D310+G310))</f>
        <v>0.429892141756549</v>
      </c>
      <c r="K310" s="55" t="str">
        <f aca="false">IF(E310="","",E310/(E310+H310))</f>
        <v/>
      </c>
      <c r="L310" s="66" t="str">
        <f aca="false">IF(OR(K310="",J310=""),"",(J310-K310)*100)</f>
        <v/>
      </c>
      <c r="M310" s="36" t="n">
        <v>3.11781220291742</v>
      </c>
      <c r="N310" s="36" t="n">
        <v>0.962526645474447</v>
      </c>
      <c r="O310" s="36" t="n">
        <f aca="false">SQRT(M310^2+N310^2)</f>
        <v>3.26300635548095</v>
      </c>
      <c r="P310" s="55" t="n">
        <f aca="false">IF(J310="","",MAX(0,J310-1.96*O310/100))</f>
        <v>0.365937217189122</v>
      </c>
      <c r="Q310" s="55" t="n">
        <f aca="false">IF(J310="","",MIN(1,J310+1.96*O310/100))</f>
        <v>0.493847066323975</v>
      </c>
      <c r="R310" s="32" t="str">
        <f aca="false">IF(L310="","",IF(ABS(L310)&lt;=O310,"Yes","No"))</f>
        <v/>
      </c>
      <c r="S310" s="32" t="str">
        <f aca="false">IF(L310="","",IF(ABS(L310)&lt;=1.96*O310,"Yes","No"))</f>
        <v/>
      </c>
      <c r="T310" s="54" t="n">
        <f aca="false">IF(D310="","",ROUND(SQRT(((D310+G310)*O310/100)^2+(J310*(D310+G310)*0.08345)^2),0))</f>
        <v>63</v>
      </c>
      <c r="U310" s="32" t="s">
        <v>748</v>
      </c>
    </row>
    <row r="311" customFormat="false" ht="15" hidden="false" customHeight="false" outlineLevel="0" collapsed="false">
      <c r="A311" s="32" t="s">
        <v>386</v>
      </c>
      <c r="B311" s="32" t="s">
        <v>493</v>
      </c>
      <c r="C311" s="32" t="s">
        <v>494</v>
      </c>
      <c r="D311" s="54" t="n">
        <v>582</v>
      </c>
      <c r="E311" s="54" t="n">
        <v>563</v>
      </c>
      <c r="F311" s="65" t="n">
        <f aca="false">IF(E311="","",D311-E311)</f>
        <v>19</v>
      </c>
      <c r="G311" s="54" t="n">
        <v>560</v>
      </c>
      <c r="H311" s="54" t="n">
        <v>573</v>
      </c>
      <c r="I311" s="65" t="n">
        <f aca="false">IF(H311="","",G311-H311)</f>
        <v>-13</v>
      </c>
      <c r="J311" s="55" t="n">
        <f aca="false">IF(OR(D311="",D311+G311=0),"",D311/(D311+G311))</f>
        <v>0.509632224168126</v>
      </c>
      <c r="K311" s="55" t="n">
        <f aca="false">IF(E311="","",E311/(E311+H311))</f>
        <v>0.495598591549296</v>
      </c>
      <c r="L311" s="66" t="n">
        <f aca="false">IF(OR(K311="",J311=""),"",(J311-K311)*100)</f>
        <v>1.40336326188304</v>
      </c>
      <c r="M311" s="36" t="n">
        <v>3.92691870483697</v>
      </c>
      <c r="N311" s="36" t="n">
        <v>0.962526645474447</v>
      </c>
      <c r="O311" s="36" t="n">
        <f aca="false">SQRT(M311^2+N311^2)</f>
        <v>4.04316065197103</v>
      </c>
      <c r="P311" s="55" t="n">
        <f aca="false">IF(J311="","",MAX(0,J311-1.96*O311/100))</f>
        <v>0.430386275389494</v>
      </c>
      <c r="Q311" s="55" t="n">
        <f aca="false">IF(J311="","",MIN(1,J311+1.96*O311/100))</f>
        <v>0.588878172946758</v>
      </c>
      <c r="R311" s="32" t="str">
        <f aca="false">IF(L311="","",IF(ABS(L311)&lt;=O311,"Yes","No"))</f>
        <v>Yes</v>
      </c>
      <c r="S311" s="32" t="str">
        <f aca="false">IF(L311="","",IF(ABS(L311)&lt;=1.96*O311,"Yes","No"))</f>
        <v>Yes</v>
      </c>
      <c r="T311" s="54" t="n">
        <f aca="false">IF(D311="","",ROUND(SQRT(((D311+G311)*O311/100)^2+(J311*(D311+G311)*0.09175)^2),0))</f>
        <v>71</v>
      </c>
      <c r="U311" s="32"/>
    </row>
    <row r="312" customFormat="false" ht="15" hidden="false" customHeight="false" outlineLevel="0" collapsed="false">
      <c r="A312" s="32" t="s">
        <v>386</v>
      </c>
      <c r="B312" s="32" t="s">
        <v>493</v>
      </c>
      <c r="C312" s="32" t="s">
        <v>495</v>
      </c>
      <c r="D312" s="54" t="n">
        <v>658</v>
      </c>
      <c r="E312" s="54" t="n">
        <v>634</v>
      </c>
      <c r="F312" s="65" t="n">
        <f aca="false">IF(E312="","",D312-E312)</f>
        <v>24</v>
      </c>
      <c r="G312" s="54" t="n">
        <v>794</v>
      </c>
      <c r="H312" s="54" t="n">
        <v>855</v>
      </c>
      <c r="I312" s="65" t="n">
        <f aca="false">IF(H312="","",G312-H312)</f>
        <v>-61</v>
      </c>
      <c r="J312" s="55" t="n">
        <f aca="false">IF(OR(D312="",D312+G312=0),"",D312/(D312+G312))</f>
        <v>0.453168044077135</v>
      </c>
      <c r="K312" s="55" t="n">
        <f aca="false">IF(E312="","",E312/(E312+H312))</f>
        <v>0.425789120214909</v>
      </c>
      <c r="L312" s="66" t="n">
        <f aca="false">IF(OR(K312="",J312=""),"",(J312-K312)*100)</f>
        <v>2.73789238622257</v>
      </c>
      <c r="M312" s="36" t="n">
        <v>3.11781220291742</v>
      </c>
      <c r="N312" s="36" t="n">
        <v>0.962526645474447</v>
      </c>
      <c r="O312" s="36" t="n">
        <f aca="false">SQRT(M312^2+N312^2)</f>
        <v>3.26300635548095</v>
      </c>
      <c r="P312" s="55" t="n">
        <f aca="false">IF(J312="","",MAX(0,J312-1.96*O312/100))</f>
        <v>0.389213119509709</v>
      </c>
      <c r="Q312" s="55" t="n">
        <f aca="false">IF(J312="","",MIN(1,J312+1.96*O312/100))</f>
        <v>0.517122968644562</v>
      </c>
      <c r="R312" s="32" t="str">
        <f aca="false">IF(L312="","",IF(ABS(L312)&lt;=O312,"Yes","No"))</f>
        <v>Yes</v>
      </c>
      <c r="S312" s="32" t="str">
        <f aca="false">IF(L312="","",IF(ABS(L312)&lt;=1.96*O312,"Yes","No"))</f>
        <v>Yes</v>
      </c>
      <c r="T312" s="54" t="n">
        <f aca="false">IF(D312="","",ROUND(SQRT(((D312+G312)*O312/100)^2+(J312*(D312+G312)*0.08345)^2),0))</f>
        <v>73</v>
      </c>
      <c r="U312" s="32"/>
    </row>
    <row r="313" customFormat="false" ht="15" hidden="false" customHeight="false" outlineLevel="0" collapsed="false">
      <c r="A313" s="32" t="s">
        <v>386</v>
      </c>
      <c r="B313" s="32" t="s">
        <v>493</v>
      </c>
      <c r="C313" s="32" t="s">
        <v>496</v>
      </c>
      <c r="D313" s="54" t="n">
        <v>322</v>
      </c>
      <c r="E313" s="54"/>
      <c r="F313" s="65" t="str">
        <f aca="false">IF(E313="","",D313-E313)</f>
        <v/>
      </c>
      <c r="G313" s="54" t="n">
        <v>347</v>
      </c>
      <c r="H313" s="54"/>
      <c r="I313" s="65" t="str">
        <f aca="false">IF(H313="","",G313-H313)</f>
        <v/>
      </c>
      <c r="J313" s="55" t="n">
        <f aca="false">IF(OR(D313="",D313+G313=0),"",D313/(D313+G313))</f>
        <v>0.481315396113602</v>
      </c>
      <c r="K313" s="55" t="str">
        <f aca="false">IF(E313="","",E313/(E313+H313))</f>
        <v/>
      </c>
      <c r="L313" s="66" t="str">
        <f aca="false">IF(OR(K313="",J313=""),"",(J313-K313)*100)</f>
        <v/>
      </c>
      <c r="M313" s="36" t="n">
        <v>6.15823633395305</v>
      </c>
      <c r="N313" s="36" t="n">
        <v>0.962526645474447</v>
      </c>
      <c r="O313" s="36" t="n">
        <f aca="false">SQRT(M313^2+N313^2)</f>
        <v>6.23300347248963</v>
      </c>
      <c r="P313" s="55" t="n">
        <f aca="false">IF(J313="","",MAX(0,J313-1.96*O313/100))</f>
        <v>0.359148528052806</v>
      </c>
      <c r="Q313" s="55" t="n">
        <f aca="false">IF(J313="","",MIN(1,J313+1.96*O313/100))</f>
        <v>0.603482264174399</v>
      </c>
      <c r="R313" s="32" t="str">
        <f aca="false">IF(L313="","",IF(ABS(L313)&lt;=O313,"Yes","No"))</f>
        <v/>
      </c>
      <c r="S313" s="32" t="str">
        <f aca="false">IF(L313="","",IF(ABS(L313)&lt;=1.96*O313,"Yes","No"))</f>
        <v/>
      </c>
      <c r="T313" s="54" t="n">
        <f aca="false">IF(D313="","",ROUND(SQRT(((D313+G313)*O313/100)^2+(J313*(D313+G313)*0.15591)^2),0))</f>
        <v>65</v>
      </c>
      <c r="U313" s="32" t="s">
        <v>748</v>
      </c>
    </row>
    <row r="314" customFormat="false" ht="15" hidden="false" customHeight="false" outlineLevel="0" collapsed="false">
      <c r="A314" s="32" t="s">
        <v>386</v>
      </c>
      <c r="B314" s="32" t="s">
        <v>493</v>
      </c>
      <c r="C314" s="32" t="s">
        <v>497</v>
      </c>
      <c r="D314" s="54" t="n">
        <v>518</v>
      </c>
      <c r="E314" s="54" t="n">
        <v>481</v>
      </c>
      <c r="F314" s="65" t="n">
        <f aca="false">IF(E314="","",D314-E314)</f>
        <v>37</v>
      </c>
      <c r="G314" s="54" t="n">
        <v>459</v>
      </c>
      <c r="H314" s="54" t="n">
        <v>473</v>
      </c>
      <c r="I314" s="65" t="n">
        <f aca="false">IF(H314="","",G314-H314)</f>
        <v>-14</v>
      </c>
      <c r="J314" s="55" t="n">
        <f aca="false">IF(OR(D314="",D314+G314=0),"",D314/(D314+G314))</f>
        <v>0.530194472876152</v>
      </c>
      <c r="K314" s="55" t="n">
        <f aca="false">IF(E314="","",E314/(E314+H314))</f>
        <v>0.5041928721174</v>
      </c>
      <c r="L314" s="66" t="n">
        <f aca="false">IF(OR(K314="",J314=""),"",(J314-K314)*100)</f>
        <v>2.60016007587511</v>
      </c>
      <c r="M314" s="36" t="n">
        <v>3.92691870483697</v>
      </c>
      <c r="N314" s="36" t="n">
        <v>0.962526645474447</v>
      </c>
      <c r="O314" s="36" t="n">
        <f aca="false">SQRT(M314^2+N314^2)</f>
        <v>4.04316065197103</v>
      </c>
      <c r="P314" s="55" t="n">
        <f aca="false">IF(J314="","",MAX(0,J314-1.96*O314/100))</f>
        <v>0.450948524097519</v>
      </c>
      <c r="Q314" s="55" t="n">
        <f aca="false">IF(J314="","",MIN(1,J314+1.96*O314/100))</f>
        <v>0.609440421654784</v>
      </c>
      <c r="R314" s="32" t="str">
        <f aca="false">IF(L314="","",IF(ABS(L314)&lt;=O314,"Yes","No"))</f>
        <v>Yes</v>
      </c>
      <c r="S314" s="32" t="str">
        <f aca="false">IF(L314="","",IF(ABS(L314)&lt;=1.96*O314,"Yes","No"))</f>
        <v>Yes</v>
      </c>
      <c r="T314" s="54" t="n">
        <f aca="false">IF(D314="","",ROUND(SQRT(((D314+G314)*O314/100)^2+(J314*(D314+G314)*0.09175)^2),0))</f>
        <v>62</v>
      </c>
      <c r="U314" s="32"/>
    </row>
    <row r="315" customFormat="false" ht="15" hidden="false" customHeight="false" outlineLevel="0" collapsed="false">
      <c r="A315" s="32" t="s">
        <v>386</v>
      </c>
      <c r="B315" s="32" t="s">
        <v>493</v>
      </c>
      <c r="C315" s="32" t="s">
        <v>498</v>
      </c>
      <c r="D315" s="54" t="n">
        <v>441</v>
      </c>
      <c r="E315" s="54" t="n">
        <v>395</v>
      </c>
      <c r="F315" s="65" t="n">
        <f aca="false">IF(E315="","",D315-E315)</f>
        <v>46</v>
      </c>
      <c r="G315" s="54" t="n">
        <v>553</v>
      </c>
      <c r="H315" s="54" t="n">
        <v>561</v>
      </c>
      <c r="I315" s="65" t="n">
        <f aca="false">IF(H315="","",G315-H315)</f>
        <v>-8</v>
      </c>
      <c r="J315" s="55" t="n">
        <f aca="false">IF(OR(D315="",D315+G315=0),"",D315/(D315+G315))</f>
        <v>0.443661971830986</v>
      </c>
      <c r="K315" s="55" t="n">
        <f aca="false">IF(E315="","",E315/(E315+H315))</f>
        <v>0.413179916317992</v>
      </c>
      <c r="L315" s="66" t="n">
        <f aca="false">IF(OR(K315="",J315=""),"",(J315-K315)*100)</f>
        <v>3.04820555129943</v>
      </c>
      <c r="M315" s="36" t="n">
        <v>3.92691870483697</v>
      </c>
      <c r="N315" s="36" t="n">
        <v>0.962526645474447</v>
      </c>
      <c r="O315" s="36" t="n">
        <f aca="false">SQRT(M315^2+N315^2)</f>
        <v>4.04316065197103</v>
      </c>
      <c r="P315" s="55" t="n">
        <f aca="false">IF(J315="","",MAX(0,J315-1.96*O315/100))</f>
        <v>0.364416023052354</v>
      </c>
      <c r="Q315" s="55" t="n">
        <f aca="false">IF(J315="","",MIN(1,J315+1.96*O315/100))</f>
        <v>0.522907920609618</v>
      </c>
      <c r="R315" s="32" t="str">
        <f aca="false">IF(L315="","",IF(ABS(L315)&lt;=O315,"Yes","No"))</f>
        <v>Yes</v>
      </c>
      <c r="S315" s="32" t="str">
        <f aca="false">IF(L315="","",IF(ABS(L315)&lt;=1.96*O315,"Yes","No"))</f>
        <v>Yes</v>
      </c>
      <c r="T315" s="54" t="n">
        <f aca="false">IF(D315="","",ROUND(SQRT(((D315+G315)*O315/100)^2+(J315*(D315+G315)*0.09175)^2),0))</f>
        <v>57</v>
      </c>
      <c r="U315" s="32"/>
    </row>
    <row r="316" customFormat="false" ht="15" hidden="false" customHeight="false" outlineLevel="0" collapsed="false">
      <c r="A316" s="32" t="s">
        <v>386</v>
      </c>
      <c r="B316" s="32" t="s">
        <v>493</v>
      </c>
      <c r="C316" s="32" t="s">
        <v>499</v>
      </c>
      <c r="D316" s="54" t="n">
        <v>423</v>
      </c>
      <c r="E316" s="54"/>
      <c r="F316" s="65" t="str">
        <f aca="false">IF(E316="","",D316-E316)</f>
        <v/>
      </c>
      <c r="G316" s="54" t="n">
        <v>422</v>
      </c>
      <c r="H316" s="54"/>
      <c r="I316" s="65" t="str">
        <f aca="false">IF(H316="","",G316-H316)</f>
        <v/>
      </c>
      <c r="J316" s="55" t="n">
        <f aca="false">IF(OR(D316="",D316+G316=0),"",D316/(D316+G316))</f>
        <v>0.500591715976331</v>
      </c>
      <c r="K316" s="55" t="str">
        <f aca="false">IF(E316="","",E316/(E316+H316))</f>
        <v/>
      </c>
      <c r="L316" s="66" t="str">
        <f aca="false">IF(OR(K316="",J316=""),"",(J316-K316)*100)</f>
        <v/>
      </c>
      <c r="M316" s="36" t="n">
        <v>3.92691870483697</v>
      </c>
      <c r="N316" s="36" t="n">
        <v>0.962526645474447</v>
      </c>
      <c r="O316" s="36" t="n">
        <f aca="false">SQRT(M316^2+N316^2)</f>
        <v>4.04316065197103</v>
      </c>
      <c r="P316" s="55" t="n">
        <f aca="false">IF(J316="","",MAX(0,J316-1.96*O316/100))</f>
        <v>0.421345767197699</v>
      </c>
      <c r="Q316" s="55" t="n">
        <f aca="false">IF(J316="","",MIN(1,J316+1.96*O316/100))</f>
        <v>0.579837664754964</v>
      </c>
      <c r="R316" s="32" t="str">
        <f aca="false">IF(L316="","",IF(ABS(L316)&lt;=O316,"Yes","No"))</f>
        <v/>
      </c>
      <c r="S316" s="32" t="str">
        <f aca="false">IF(L316="","",IF(ABS(L316)&lt;=1.96*O316,"Yes","No"))</f>
        <v/>
      </c>
      <c r="T316" s="54" t="n">
        <f aca="false">IF(D316="","",ROUND(SQRT(((D316+G316)*O316/100)^2+(J316*(D316+G316)*0.09175)^2),0))</f>
        <v>52</v>
      </c>
      <c r="U316" s="32" t="s">
        <v>748</v>
      </c>
    </row>
    <row r="317" customFormat="false" ht="15" hidden="false" customHeight="false" outlineLevel="0" collapsed="false">
      <c r="A317" s="32" t="s">
        <v>386</v>
      </c>
      <c r="B317" s="32" t="s">
        <v>500</v>
      </c>
      <c r="C317" s="32" t="s">
        <v>501</v>
      </c>
      <c r="D317" s="54" t="n">
        <v>415</v>
      </c>
      <c r="E317" s="54" t="n">
        <v>393</v>
      </c>
      <c r="F317" s="65" t="n">
        <f aca="false">IF(E317="","",D317-E317)</f>
        <v>22</v>
      </c>
      <c r="G317" s="54" t="n">
        <v>730</v>
      </c>
      <c r="H317" s="54" t="n">
        <v>741</v>
      </c>
      <c r="I317" s="65" t="n">
        <f aca="false">IF(H317="","",G317-H317)</f>
        <v>-11</v>
      </c>
      <c r="J317" s="55" t="n">
        <f aca="false">IF(OR(D317="",D317+G317=0),"",D317/(D317+G317))</f>
        <v>0.362445414847162</v>
      </c>
      <c r="K317" s="55" t="n">
        <f aca="false">IF(E317="","",E317/(E317+H317))</f>
        <v>0.346560846560847</v>
      </c>
      <c r="L317" s="66" t="n">
        <f aca="false">IF(OR(K317="",J317=""),"",(J317-K317)*100)</f>
        <v>1.5884568286315</v>
      </c>
      <c r="M317" s="36" t="n">
        <v>3.92691870483697</v>
      </c>
      <c r="N317" s="36" t="n">
        <v>0.962526645474447</v>
      </c>
      <c r="O317" s="36" t="n">
        <f aca="false">SQRT(M317^2+N317^2)</f>
        <v>4.04316065197103</v>
      </c>
      <c r="P317" s="55" t="n">
        <f aca="false">IF(J317="","",MAX(0,J317-1.96*O317/100))</f>
        <v>0.283199466068529</v>
      </c>
      <c r="Q317" s="55" t="n">
        <f aca="false">IF(J317="","",MIN(1,J317+1.96*O317/100))</f>
        <v>0.441691363625794</v>
      </c>
      <c r="R317" s="32" t="str">
        <f aca="false">IF(L317="","",IF(ABS(L317)&lt;=O317,"Yes","No"))</f>
        <v>Yes</v>
      </c>
      <c r="S317" s="32" t="str">
        <f aca="false">IF(L317="","",IF(ABS(L317)&lt;=1.96*O317,"Yes","No"))</f>
        <v>Yes</v>
      </c>
      <c r="T317" s="54" t="n">
        <f aca="false">IF(D317="","",ROUND(SQRT(((D317+G317)*O317/100)^2+(J317*(D317+G317)*0.09175)^2),0))</f>
        <v>60</v>
      </c>
      <c r="U317" s="32"/>
    </row>
    <row r="318" customFormat="false" ht="15" hidden="false" customHeight="false" outlineLevel="0" collapsed="false">
      <c r="A318" s="32" t="s">
        <v>386</v>
      </c>
      <c r="B318" s="32" t="s">
        <v>500</v>
      </c>
      <c r="C318" s="32" t="s">
        <v>502</v>
      </c>
      <c r="D318" s="54" t="n">
        <v>856</v>
      </c>
      <c r="E318" s="54" t="n">
        <v>787</v>
      </c>
      <c r="F318" s="65" t="n">
        <f aca="false">IF(E318="","",D318-E318)</f>
        <v>69</v>
      </c>
      <c r="G318" s="54" t="n">
        <v>1461</v>
      </c>
      <c r="H318" s="54" t="n">
        <v>1491</v>
      </c>
      <c r="I318" s="65" t="n">
        <f aca="false">IF(H318="","",G318-H318)</f>
        <v>-30</v>
      </c>
      <c r="J318" s="55" t="n">
        <f aca="false">IF(OR(D318="",D318+G318=0),"",D318/(D318+G318))</f>
        <v>0.369443245576176</v>
      </c>
      <c r="K318" s="55" t="n">
        <f aca="false">IF(E318="","",E318/(E318+H318))</f>
        <v>0.345478489903424</v>
      </c>
      <c r="L318" s="66" t="n">
        <f aca="false">IF(OR(K318="",J318=""),"",(J318-K318)*100)</f>
        <v>2.3964755672752</v>
      </c>
      <c r="M318" s="36" t="n">
        <v>3.11781220291742</v>
      </c>
      <c r="N318" s="36" t="n">
        <v>0.962526645474447</v>
      </c>
      <c r="O318" s="36" t="n">
        <f aca="false">SQRT(M318^2+N318^2)</f>
        <v>3.26300635548095</v>
      </c>
      <c r="P318" s="55" t="n">
        <f aca="false">IF(J318="","",MAX(0,J318-1.96*O318/100))</f>
        <v>0.30548832100875</v>
      </c>
      <c r="Q318" s="55" t="n">
        <f aca="false">IF(J318="","",MIN(1,J318+1.96*O318/100))</f>
        <v>0.433398170143603</v>
      </c>
      <c r="R318" s="32" t="str">
        <f aca="false">IF(L318="","",IF(ABS(L318)&lt;=O318,"Yes","No"))</f>
        <v>Yes</v>
      </c>
      <c r="S318" s="32" t="str">
        <f aca="false">IF(L318="","",IF(ABS(L318)&lt;=1.96*O318,"Yes","No"))</f>
        <v>Yes</v>
      </c>
      <c r="T318" s="54" t="n">
        <f aca="false">IF(D318="","",ROUND(SQRT(((D318+G318)*O318/100)^2+(J318*(D318+G318)*0.08345)^2),0))</f>
        <v>104</v>
      </c>
      <c r="U318" s="32"/>
    </row>
    <row r="319" customFormat="false" ht="15" hidden="false" customHeight="false" outlineLevel="0" collapsed="false">
      <c r="A319" s="32" t="s">
        <v>386</v>
      </c>
      <c r="B319" s="32" t="s">
        <v>500</v>
      </c>
      <c r="C319" s="32" t="s">
        <v>503</v>
      </c>
      <c r="D319" s="54" t="n">
        <v>557</v>
      </c>
      <c r="E319" s="54" t="n">
        <v>502</v>
      </c>
      <c r="F319" s="65" t="n">
        <f aca="false">IF(E319="","",D319-E319)</f>
        <v>55</v>
      </c>
      <c r="G319" s="54" t="n">
        <v>1132</v>
      </c>
      <c r="H319" s="54" t="n">
        <v>1143</v>
      </c>
      <c r="I319" s="65" t="n">
        <f aca="false">IF(H319="","",G319-H319)</f>
        <v>-11</v>
      </c>
      <c r="J319" s="55" t="n">
        <f aca="false">IF(OR(D319="",D319+G319=0),"",D319/(D319+G319))</f>
        <v>0.329780935464772</v>
      </c>
      <c r="K319" s="55" t="n">
        <f aca="false">IF(E319="","",E319/(E319+H319))</f>
        <v>0.30516717325228</v>
      </c>
      <c r="L319" s="66" t="n">
        <f aca="false">IF(OR(K319="",J319=""),"",(J319-K319)*100)</f>
        <v>2.46137622124924</v>
      </c>
      <c r="M319" s="36" t="n">
        <v>3.11781220291742</v>
      </c>
      <c r="N319" s="36" t="n">
        <v>0.962526645474447</v>
      </c>
      <c r="O319" s="36" t="n">
        <f aca="false">SQRT(M319^2+N319^2)</f>
        <v>3.26300635548095</v>
      </c>
      <c r="P319" s="55" t="n">
        <f aca="false">IF(J319="","",MAX(0,J319-1.96*O319/100))</f>
        <v>0.265826010897346</v>
      </c>
      <c r="Q319" s="55" t="n">
        <f aca="false">IF(J319="","",MIN(1,J319+1.96*O319/100))</f>
        <v>0.393735860032199</v>
      </c>
      <c r="R319" s="32" t="str">
        <f aca="false">IF(L319="","",IF(ABS(L319)&lt;=O319,"Yes","No"))</f>
        <v>Yes</v>
      </c>
      <c r="S319" s="32" t="str">
        <f aca="false">IF(L319="","",IF(ABS(L319)&lt;=1.96*O319,"Yes","No"))</f>
        <v>Yes</v>
      </c>
      <c r="T319" s="54" t="n">
        <f aca="false">IF(D319="","",ROUND(SQRT(((D319+G319)*O319/100)^2+(J319*(D319+G319)*0.08345)^2),0))</f>
        <v>72</v>
      </c>
      <c r="U319" s="32"/>
    </row>
    <row r="320" customFormat="false" ht="15" hidden="false" customHeight="false" outlineLevel="0" collapsed="false">
      <c r="A320" s="32" t="s">
        <v>386</v>
      </c>
      <c r="B320" s="32" t="s">
        <v>500</v>
      </c>
      <c r="C320" s="32" t="s">
        <v>504</v>
      </c>
      <c r="D320" s="54" t="n">
        <v>242</v>
      </c>
      <c r="E320" s="54" t="n">
        <v>238</v>
      </c>
      <c r="F320" s="65" t="n">
        <f aca="false">IF(E320="","",D320-E320)</f>
        <v>4</v>
      </c>
      <c r="G320" s="54" t="n">
        <v>505</v>
      </c>
      <c r="H320" s="54" t="n">
        <v>490</v>
      </c>
      <c r="I320" s="65" t="n">
        <f aca="false">IF(H320="","",G320-H320)</f>
        <v>15</v>
      </c>
      <c r="J320" s="55" t="n">
        <f aca="false">IF(OR(D320="",D320+G320=0),"",D320/(D320+G320))</f>
        <v>0.323962516733601</v>
      </c>
      <c r="K320" s="55" t="n">
        <f aca="false">IF(E320="","",E320/(E320+H320))</f>
        <v>0.326923076923077</v>
      </c>
      <c r="L320" s="66" t="n">
        <f aca="false">IF(OR(K320="",J320=""),"",(J320-K320)*100)</f>
        <v>-0.296056018947588</v>
      </c>
      <c r="M320" s="36" t="n">
        <v>3.92691870483697</v>
      </c>
      <c r="N320" s="36" t="n">
        <v>0.962526645474447</v>
      </c>
      <c r="O320" s="36" t="n">
        <f aca="false">SQRT(M320^2+N320^2)</f>
        <v>4.04316065197103</v>
      </c>
      <c r="P320" s="55" t="n">
        <f aca="false">IF(J320="","",MAX(0,J320-1.96*O320/100))</f>
        <v>0.244716567954969</v>
      </c>
      <c r="Q320" s="55" t="n">
        <f aca="false">IF(J320="","",MIN(1,J320+1.96*O320/100))</f>
        <v>0.403208465512233</v>
      </c>
      <c r="R320" s="32" t="str">
        <f aca="false">IF(L320="","",IF(ABS(L320)&lt;=O320,"Yes","No"))</f>
        <v>Yes</v>
      </c>
      <c r="S320" s="32" t="str">
        <f aca="false">IF(L320="","",IF(ABS(L320)&lt;=1.96*O320,"Yes","No"))</f>
        <v>Yes</v>
      </c>
      <c r="T320" s="54" t="n">
        <f aca="false">IF(D320="","",ROUND(SQRT(((D320+G320)*O320/100)^2+(J320*(D320+G320)*0.09175)^2),0))</f>
        <v>37</v>
      </c>
      <c r="U320" s="32"/>
    </row>
    <row r="321" customFormat="false" ht="15" hidden="false" customHeight="false" outlineLevel="0" collapsed="false">
      <c r="A321" s="32" t="s">
        <v>386</v>
      </c>
      <c r="B321" s="32" t="s">
        <v>505</v>
      </c>
      <c r="C321" s="32" t="s">
        <v>506</v>
      </c>
      <c r="D321" s="54" t="n">
        <v>618</v>
      </c>
      <c r="E321" s="54" t="n">
        <v>573</v>
      </c>
      <c r="F321" s="65" t="n">
        <f aca="false">IF(E321="","",D321-E321)</f>
        <v>45</v>
      </c>
      <c r="G321" s="54" t="n">
        <v>588</v>
      </c>
      <c r="H321" s="54" t="n">
        <v>606</v>
      </c>
      <c r="I321" s="65" t="n">
        <f aca="false">IF(H321="","",G321-H321)</f>
        <v>-18</v>
      </c>
      <c r="J321" s="55" t="n">
        <f aca="false">IF(OR(D321="",D321+G321=0),"",D321/(D321+G321))</f>
        <v>0.512437810945274</v>
      </c>
      <c r="K321" s="55" t="n">
        <f aca="false">IF(E321="","",E321/(E321+H321))</f>
        <v>0.486005089058524</v>
      </c>
      <c r="L321" s="66" t="n">
        <f aca="false">IF(OR(K321="",J321=""),"",(J321-K321)*100)</f>
        <v>2.64327218867494</v>
      </c>
      <c r="M321" s="36" t="n">
        <v>3.11781220291742</v>
      </c>
      <c r="N321" s="36" t="n">
        <v>0.962526645474447</v>
      </c>
      <c r="O321" s="36" t="n">
        <f aca="false">SQRT(M321^2+N321^2)</f>
        <v>3.26300635548095</v>
      </c>
      <c r="P321" s="55" t="n">
        <f aca="false">IF(J321="","",MAX(0,J321-1.96*O321/100))</f>
        <v>0.448482886377847</v>
      </c>
      <c r="Q321" s="55" t="n">
        <f aca="false">IF(J321="","",MIN(1,J321+1.96*O321/100))</f>
        <v>0.5763927355127</v>
      </c>
      <c r="R321" s="32" t="str">
        <f aca="false">IF(L321="","",IF(ABS(L321)&lt;=O321,"Yes","No"))</f>
        <v>Yes</v>
      </c>
      <c r="S321" s="32" t="str">
        <f aca="false">IF(L321="","",IF(ABS(L321)&lt;=1.96*O321,"Yes","No"))</f>
        <v>Yes</v>
      </c>
      <c r="T321" s="54" t="n">
        <f aca="false">IF(D321="","",ROUND(SQRT(((D321+G321)*O321/100)^2+(J321*(D321+G321)*0.08345)^2),0))</f>
        <v>65</v>
      </c>
      <c r="U321" s="32"/>
    </row>
    <row r="322" customFormat="false" ht="15" hidden="false" customHeight="false" outlineLevel="0" collapsed="false">
      <c r="A322" s="32" t="s">
        <v>386</v>
      </c>
      <c r="B322" s="32" t="s">
        <v>505</v>
      </c>
      <c r="C322" s="32" t="s">
        <v>507</v>
      </c>
      <c r="D322" s="54" t="n">
        <v>585</v>
      </c>
      <c r="E322" s="54" t="n">
        <v>488</v>
      </c>
      <c r="F322" s="65" t="n">
        <f aca="false">IF(E322="","",D322-E322)</f>
        <v>97</v>
      </c>
      <c r="G322" s="54" t="n">
        <v>472</v>
      </c>
      <c r="H322" s="54" t="n">
        <v>509</v>
      </c>
      <c r="I322" s="65" t="n">
        <f aca="false">IF(H322="","",G322-H322)</f>
        <v>-37</v>
      </c>
      <c r="J322" s="55" t="n">
        <f aca="false">IF(OR(D322="",D322+G322=0),"",D322/(D322+G322))</f>
        <v>0.553453169347209</v>
      </c>
      <c r="K322" s="55" t="n">
        <f aca="false">IF(E322="","",E322/(E322+H322))</f>
        <v>0.489468405215647</v>
      </c>
      <c r="L322" s="66" t="n">
        <f aca="false">IF(OR(K322="",J322=""),"",(J322-K322)*100)</f>
        <v>6.39847641315622</v>
      </c>
      <c r="M322" s="36" t="n">
        <v>3.92691870483697</v>
      </c>
      <c r="N322" s="36" t="n">
        <v>0.962526645474447</v>
      </c>
      <c r="O322" s="36" t="n">
        <f aca="false">SQRT(M322^2+N322^2)</f>
        <v>4.04316065197103</v>
      </c>
      <c r="P322" s="55" t="n">
        <f aca="false">IF(J322="","",MAX(0,J322-1.96*O322/100))</f>
        <v>0.474207220568577</v>
      </c>
      <c r="Q322" s="55" t="n">
        <f aca="false">IF(J322="","",MIN(1,J322+1.96*O322/100))</f>
        <v>0.632699118125841</v>
      </c>
      <c r="R322" s="32" t="str">
        <f aca="false">IF(L322="","",IF(ABS(L322)&lt;=O322,"Yes","No"))</f>
        <v>No</v>
      </c>
      <c r="S322" s="32" t="str">
        <f aca="false">IF(L322="","",IF(ABS(L322)&lt;=1.96*O322,"Yes","No"))</f>
        <v>Yes</v>
      </c>
      <c r="T322" s="54" t="n">
        <f aca="false">IF(D322="","",ROUND(SQRT(((D322+G322)*O322/100)^2+(J322*(D322+G322)*0.09175)^2),0))</f>
        <v>69</v>
      </c>
      <c r="U322" s="32"/>
    </row>
    <row r="323" customFormat="false" ht="15" hidden="false" customHeight="false" outlineLevel="0" collapsed="false">
      <c r="A323" s="32" t="s">
        <v>386</v>
      </c>
      <c r="B323" s="32" t="s">
        <v>505</v>
      </c>
      <c r="C323" s="32" t="s">
        <v>508</v>
      </c>
      <c r="D323" s="54" t="n">
        <v>514</v>
      </c>
      <c r="E323" s="54" t="n">
        <v>429</v>
      </c>
      <c r="F323" s="65" t="n">
        <f aca="false">IF(E323="","",D323-E323)</f>
        <v>85</v>
      </c>
      <c r="G323" s="54" t="n">
        <v>434</v>
      </c>
      <c r="H323" s="54" t="n">
        <v>512</v>
      </c>
      <c r="I323" s="65" t="n">
        <f aca="false">IF(H323="","",G323-H323)</f>
        <v>-78</v>
      </c>
      <c r="J323" s="55" t="n">
        <f aca="false">IF(OR(D323="",D323+G323=0),"",D323/(D323+G323))</f>
        <v>0.542194092827004</v>
      </c>
      <c r="K323" s="55" t="n">
        <f aca="false">IF(E323="","",E323/(E323+H323))</f>
        <v>0.455897980871413</v>
      </c>
      <c r="L323" s="66" t="n">
        <f aca="false">IF(OR(K323="",J323=""),"",(J323-K323)*100)</f>
        <v>8.62961119555909</v>
      </c>
      <c r="M323" s="36" t="n">
        <v>3.92691870483697</v>
      </c>
      <c r="N323" s="36" t="n">
        <v>0.962526645474447</v>
      </c>
      <c r="O323" s="36" t="n">
        <f aca="false">SQRT(M323^2+N323^2)</f>
        <v>4.04316065197103</v>
      </c>
      <c r="P323" s="55" t="n">
        <f aca="false">IF(J323="","",MAX(0,J323-1.96*O323/100))</f>
        <v>0.462948144048372</v>
      </c>
      <c r="Q323" s="55" t="n">
        <f aca="false">IF(J323="","",MIN(1,J323+1.96*O323/100))</f>
        <v>0.621440041605636</v>
      </c>
      <c r="R323" s="32" t="str">
        <f aca="false">IF(L323="","",IF(ABS(L323)&lt;=O323,"Yes","No"))</f>
        <v>No</v>
      </c>
      <c r="S323" s="32" t="str">
        <f aca="false">IF(L323="","",IF(ABS(L323)&lt;=1.96*O323,"Yes","No"))</f>
        <v>No</v>
      </c>
      <c r="T323" s="54" t="n">
        <f aca="false">IF(D323="","",ROUND(SQRT(((D323+G323)*O323/100)^2+(J323*(D323+G323)*0.09175)^2),0))</f>
        <v>61</v>
      </c>
      <c r="U323" s="32"/>
    </row>
    <row r="324" customFormat="false" ht="15" hidden="false" customHeight="false" outlineLevel="0" collapsed="false">
      <c r="A324" s="32" t="s">
        <v>386</v>
      </c>
      <c r="B324" s="32" t="s">
        <v>509</v>
      </c>
      <c r="C324" s="32" t="s">
        <v>510</v>
      </c>
      <c r="D324" s="54" t="n">
        <v>232</v>
      </c>
      <c r="E324" s="54" t="n">
        <v>207</v>
      </c>
      <c r="F324" s="65" t="n">
        <f aca="false">IF(E324="","",D324-E324)</f>
        <v>25</v>
      </c>
      <c r="G324" s="54" t="n">
        <v>235</v>
      </c>
      <c r="H324" s="54" t="n">
        <v>289</v>
      </c>
      <c r="I324" s="65" t="n">
        <f aca="false">IF(H324="","",G324-H324)</f>
        <v>-54</v>
      </c>
      <c r="J324" s="55" t="n">
        <f aca="false">IF(OR(D324="",D324+G324=0),"",D324/(D324+G324))</f>
        <v>0.49678800856531</v>
      </c>
      <c r="K324" s="55" t="n">
        <f aca="false">IF(E324="","",E324/(E324+H324))</f>
        <v>0.417338709677419</v>
      </c>
      <c r="L324" s="66" t="n">
        <f aca="false">IF(OR(K324="",J324=""),"",(J324-K324)*100)</f>
        <v>7.94492988878911</v>
      </c>
      <c r="M324" s="36" t="n">
        <v>6.15823633395305</v>
      </c>
      <c r="N324" s="36" t="n">
        <v>0.962526645474447</v>
      </c>
      <c r="O324" s="36" t="n">
        <f aca="false">SQRT(M324^2+N324^2)</f>
        <v>6.23300347248963</v>
      </c>
      <c r="P324" s="55" t="n">
        <f aca="false">IF(J324="","",MAX(0,J324-1.96*O324/100))</f>
        <v>0.374621140504514</v>
      </c>
      <c r="Q324" s="55" t="n">
        <f aca="false">IF(J324="","",MIN(1,J324+1.96*O324/100))</f>
        <v>0.618954876626107</v>
      </c>
      <c r="R324" s="32" t="str">
        <f aca="false">IF(L324="","",IF(ABS(L324)&lt;=O324,"Yes","No"))</f>
        <v>No</v>
      </c>
      <c r="S324" s="32" t="str">
        <f aca="false">IF(L324="","",IF(ABS(L324)&lt;=1.96*O324,"Yes","No"))</f>
        <v>Yes</v>
      </c>
      <c r="T324" s="54" t="n">
        <f aca="false">IF(D324="","",ROUND(SQRT(((D324+G324)*O324/100)^2+(J324*(D324+G324)*0.15591)^2),0))</f>
        <v>46</v>
      </c>
      <c r="U324" s="32"/>
    </row>
    <row r="325" customFormat="false" ht="15" hidden="false" customHeight="false" outlineLevel="0" collapsed="false">
      <c r="A325" s="32" t="s">
        <v>386</v>
      </c>
      <c r="B325" s="32" t="s">
        <v>509</v>
      </c>
      <c r="C325" s="32" t="s">
        <v>511</v>
      </c>
      <c r="D325" s="54" t="n">
        <v>541</v>
      </c>
      <c r="E325" s="54" t="n">
        <v>524</v>
      </c>
      <c r="F325" s="65" t="n">
        <f aca="false">IF(E325="","",D325-E325)</f>
        <v>17</v>
      </c>
      <c r="G325" s="54" t="n">
        <v>528</v>
      </c>
      <c r="H325" s="54" t="n">
        <v>554</v>
      </c>
      <c r="I325" s="65" t="n">
        <f aca="false">IF(H325="","",G325-H325)</f>
        <v>-26</v>
      </c>
      <c r="J325" s="55" t="n">
        <f aca="false">IF(OR(D325="",D325+G325=0),"",D325/(D325+G325))</f>
        <v>0.506080449017774</v>
      </c>
      <c r="K325" s="55" t="n">
        <f aca="false">IF(E325="","",E325/(E325+H325))</f>
        <v>0.4860853432282</v>
      </c>
      <c r="L325" s="66" t="n">
        <f aca="false">IF(OR(K325="",J325=""),"",(J325-K325)*100)</f>
        <v>1.99951057895733</v>
      </c>
      <c r="M325" s="36" t="n">
        <v>3.92691870483697</v>
      </c>
      <c r="N325" s="36" t="n">
        <v>0.962526645474447</v>
      </c>
      <c r="O325" s="36" t="n">
        <f aca="false">SQRT(M325^2+N325^2)</f>
        <v>4.04316065197103</v>
      </c>
      <c r="P325" s="55" t="n">
        <f aca="false">IF(J325="","",MAX(0,J325-1.96*O325/100))</f>
        <v>0.426834500239142</v>
      </c>
      <c r="Q325" s="55" t="n">
        <f aca="false">IF(J325="","",MIN(1,J325+1.96*O325/100))</f>
        <v>0.585326397796406</v>
      </c>
      <c r="R325" s="32" t="str">
        <f aca="false">IF(L325="","",IF(ABS(L325)&lt;=O325,"Yes","No"))</f>
        <v>Yes</v>
      </c>
      <c r="S325" s="32" t="str">
        <f aca="false">IF(L325="","",IF(ABS(L325)&lt;=1.96*O325,"Yes","No"))</f>
        <v>Yes</v>
      </c>
      <c r="T325" s="54" t="n">
        <f aca="false">IF(D325="","",ROUND(SQRT(((D325+G325)*O325/100)^2+(J325*(D325+G325)*0.09175)^2),0))</f>
        <v>66</v>
      </c>
      <c r="U325" s="32"/>
    </row>
    <row r="326" customFormat="false" ht="15" hidden="false" customHeight="false" outlineLevel="0" collapsed="false">
      <c r="A326" s="32" t="s">
        <v>386</v>
      </c>
      <c r="B326" s="32" t="s">
        <v>512</v>
      </c>
      <c r="C326" s="32" t="s">
        <v>513</v>
      </c>
      <c r="D326" s="54" t="n">
        <v>617</v>
      </c>
      <c r="E326" s="54" t="n">
        <v>582</v>
      </c>
      <c r="F326" s="65" t="n">
        <f aca="false">IF(E326="","",D326-E326)</f>
        <v>35</v>
      </c>
      <c r="G326" s="54" t="n">
        <v>620</v>
      </c>
      <c r="H326" s="54" t="n">
        <v>702</v>
      </c>
      <c r="I326" s="65" t="n">
        <f aca="false">IF(H326="","",G326-H326)</f>
        <v>-82</v>
      </c>
      <c r="J326" s="55" t="n">
        <f aca="false">IF(OR(D326="",D326+G326=0),"",D326/(D326+G326))</f>
        <v>0.498787388843977</v>
      </c>
      <c r="K326" s="55" t="n">
        <f aca="false">IF(E326="","",E326/(E326+H326))</f>
        <v>0.453271028037383</v>
      </c>
      <c r="L326" s="66" t="n">
        <f aca="false">IF(OR(K326="",J326=""),"",(J326-K326)*100)</f>
        <v>4.55163608065942</v>
      </c>
      <c r="M326" s="36" t="n">
        <v>3.11781220291742</v>
      </c>
      <c r="N326" s="36" t="n">
        <v>0.962526645474447</v>
      </c>
      <c r="O326" s="36" t="n">
        <f aca="false">SQRT(M326^2+N326^2)</f>
        <v>3.26300635548095</v>
      </c>
      <c r="P326" s="55" t="n">
        <f aca="false">IF(J326="","",MAX(0,J326-1.96*O326/100))</f>
        <v>0.434832464276551</v>
      </c>
      <c r="Q326" s="55" t="n">
        <f aca="false">IF(J326="","",MIN(1,J326+1.96*O326/100))</f>
        <v>0.562742313411404</v>
      </c>
      <c r="R326" s="32" t="str">
        <f aca="false">IF(L326="","",IF(ABS(L326)&lt;=O326,"Yes","No"))</f>
        <v>No</v>
      </c>
      <c r="S326" s="32" t="str">
        <f aca="false">IF(L326="","",IF(ABS(L326)&lt;=1.96*O326,"Yes","No"))</f>
        <v>Yes</v>
      </c>
      <c r="T326" s="54" t="n">
        <f aca="false">IF(D326="","",ROUND(SQRT(((D326+G326)*O326/100)^2+(J326*(D326+G326)*0.08345)^2),0))</f>
        <v>65</v>
      </c>
      <c r="U326" s="32"/>
    </row>
    <row r="327" customFormat="false" ht="15" hidden="false" customHeight="false" outlineLevel="0" collapsed="false">
      <c r="A327" s="32" t="s">
        <v>386</v>
      </c>
      <c r="B327" s="32" t="s">
        <v>512</v>
      </c>
      <c r="C327" s="32" t="s">
        <v>514</v>
      </c>
      <c r="D327" s="54" t="n">
        <v>581</v>
      </c>
      <c r="E327" s="54" t="n">
        <v>518</v>
      </c>
      <c r="F327" s="65" t="n">
        <f aca="false">IF(E327="","",D327-E327)</f>
        <v>63</v>
      </c>
      <c r="G327" s="54" t="n">
        <v>564</v>
      </c>
      <c r="H327" s="54" t="n">
        <v>622</v>
      </c>
      <c r="I327" s="65" t="n">
        <f aca="false">IF(H327="","",G327-H327)</f>
        <v>-58</v>
      </c>
      <c r="J327" s="55" t="n">
        <f aca="false">IF(OR(D327="",D327+G327=0),"",D327/(D327+G327))</f>
        <v>0.507423580786026</v>
      </c>
      <c r="K327" s="55" t="n">
        <f aca="false">IF(E327="","",E327/(E327+H327))</f>
        <v>0.454385964912281</v>
      </c>
      <c r="L327" s="66" t="n">
        <f aca="false">IF(OR(K327="",J327=""),"",(J327-K327)*100)</f>
        <v>5.30376158737455</v>
      </c>
      <c r="M327" s="36" t="n">
        <v>3.92691870483697</v>
      </c>
      <c r="N327" s="36" t="n">
        <v>0.962526645474447</v>
      </c>
      <c r="O327" s="36" t="n">
        <f aca="false">SQRT(M327^2+N327^2)</f>
        <v>4.04316065197103</v>
      </c>
      <c r="P327" s="55" t="n">
        <f aca="false">IF(J327="","",MAX(0,J327-1.96*O327/100))</f>
        <v>0.428177632007394</v>
      </c>
      <c r="Q327" s="55" t="n">
        <f aca="false">IF(J327="","",MIN(1,J327+1.96*O327/100))</f>
        <v>0.586669529564658</v>
      </c>
      <c r="R327" s="32" t="str">
        <f aca="false">IF(L327="","",IF(ABS(L327)&lt;=O327,"Yes","No"))</f>
        <v>No</v>
      </c>
      <c r="S327" s="32" t="str">
        <f aca="false">IF(L327="","",IF(ABS(L327)&lt;=1.96*O327,"Yes","No"))</f>
        <v>Yes</v>
      </c>
      <c r="T327" s="54" t="n">
        <f aca="false">IF(D327="","",ROUND(SQRT(((D327+G327)*O327/100)^2+(J327*(D327+G327)*0.09175)^2),0))</f>
        <v>71</v>
      </c>
      <c r="U327" s="32"/>
    </row>
    <row r="328" customFormat="false" ht="15" hidden="false" customHeight="false" outlineLevel="0" collapsed="false">
      <c r="A328" s="32" t="s">
        <v>386</v>
      </c>
      <c r="B328" s="32" t="s">
        <v>512</v>
      </c>
      <c r="C328" s="32" t="s">
        <v>515</v>
      </c>
      <c r="D328" s="54" t="n">
        <v>1136</v>
      </c>
      <c r="E328" s="54" t="n">
        <v>1003</v>
      </c>
      <c r="F328" s="65" t="n">
        <f aca="false">IF(E328="","",D328-E328)</f>
        <v>133</v>
      </c>
      <c r="G328" s="54" t="n">
        <v>1113</v>
      </c>
      <c r="H328" s="54" t="n">
        <v>1306</v>
      </c>
      <c r="I328" s="65" t="n">
        <f aca="false">IF(H328="","",G328-H328)</f>
        <v>-193</v>
      </c>
      <c r="J328" s="55" t="n">
        <f aca="false">IF(OR(D328="",D328+G328=0),"",D328/(D328+G328))</f>
        <v>0.505113383726101</v>
      </c>
      <c r="K328" s="55" t="n">
        <f aca="false">IF(E328="","",E328/(E328+H328))</f>
        <v>0.434387180597661</v>
      </c>
      <c r="L328" s="66" t="n">
        <f aca="false">IF(OR(K328="",J328=""),"",(J328-K328)*100)</f>
        <v>7.07262031284391</v>
      </c>
      <c r="M328" s="36" t="n">
        <v>3.11781220291742</v>
      </c>
      <c r="N328" s="36" t="n">
        <v>0.962526645474447</v>
      </c>
      <c r="O328" s="36" t="n">
        <f aca="false">SQRT(M328^2+N328^2)</f>
        <v>3.26300635548095</v>
      </c>
      <c r="P328" s="55" t="n">
        <f aca="false">IF(J328="","",MAX(0,J328-1.96*O328/100))</f>
        <v>0.441158459158674</v>
      </c>
      <c r="Q328" s="55" t="n">
        <f aca="false">IF(J328="","",MIN(1,J328+1.96*O328/100))</f>
        <v>0.569068308293527</v>
      </c>
      <c r="R328" s="32" t="str">
        <f aca="false">IF(L328="","",IF(ABS(L328)&lt;=O328,"Yes","No"))</f>
        <v>No</v>
      </c>
      <c r="S328" s="32" t="str">
        <f aca="false">IF(L328="","",IF(ABS(L328)&lt;=1.96*O328,"Yes","No"))</f>
        <v>No</v>
      </c>
      <c r="T328" s="54" t="n">
        <f aca="false">IF(D328="","",ROUND(SQRT(((D328+G328)*O328/100)^2+(J328*(D328+G328)*0.08345)^2),0))</f>
        <v>120</v>
      </c>
      <c r="U328" s="32"/>
    </row>
    <row r="329" customFormat="false" ht="15" hidden="false" customHeight="false" outlineLevel="0" collapsed="false">
      <c r="A329" s="32" t="s">
        <v>386</v>
      </c>
      <c r="B329" s="32" t="s">
        <v>512</v>
      </c>
      <c r="C329" s="32" t="s">
        <v>516</v>
      </c>
      <c r="D329" s="54" t="n">
        <v>270</v>
      </c>
      <c r="E329" s="54" t="n">
        <v>252</v>
      </c>
      <c r="F329" s="65" t="n">
        <f aca="false">IF(E329="","",D329-E329)</f>
        <v>18</v>
      </c>
      <c r="G329" s="54" t="n">
        <v>280</v>
      </c>
      <c r="H329" s="54" t="n">
        <v>304</v>
      </c>
      <c r="I329" s="65" t="n">
        <f aca="false">IF(H329="","",G329-H329)</f>
        <v>-24</v>
      </c>
      <c r="J329" s="55" t="n">
        <f aca="false">IF(OR(D329="",D329+G329=0),"",D329/(D329+G329))</f>
        <v>0.490909090909091</v>
      </c>
      <c r="K329" s="55" t="n">
        <f aca="false">IF(E329="","",E329/(E329+H329))</f>
        <v>0.453237410071942</v>
      </c>
      <c r="L329" s="66" t="n">
        <f aca="false">IF(OR(K329="",J329=""),"",(J329-K329)*100)</f>
        <v>3.76716808371484</v>
      </c>
      <c r="M329" s="36" t="n">
        <v>6.15823633395305</v>
      </c>
      <c r="N329" s="36" t="n">
        <v>0.962526645474447</v>
      </c>
      <c r="O329" s="36" t="n">
        <f aca="false">SQRT(M329^2+N329^2)</f>
        <v>6.23300347248963</v>
      </c>
      <c r="P329" s="55" t="n">
        <f aca="false">IF(J329="","",MAX(0,J329-1.96*O329/100))</f>
        <v>0.368742222848294</v>
      </c>
      <c r="Q329" s="55" t="n">
        <f aca="false">IF(J329="","",MIN(1,J329+1.96*O329/100))</f>
        <v>0.613075958969888</v>
      </c>
      <c r="R329" s="32" t="str">
        <f aca="false">IF(L329="","",IF(ABS(L329)&lt;=O329,"Yes","No"))</f>
        <v>Yes</v>
      </c>
      <c r="S329" s="32" t="str">
        <f aca="false">IF(L329="","",IF(ABS(L329)&lt;=1.96*O329,"Yes","No"))</f>
        <v>Yes</v>
      </c>
      <c r="T329" s="54" t="n">
        <f aca="false">IF(D329="","",ROUND(SQRT(((D329+G329)*O329/100)^2+(J329*(D329+G329)*0.15591)^2),0))</f>
        <v>54</v>
      </c>
      <c r="U329" s="32"/>
    </row>
    <row r="330" customFormat="false" ht="15" hidden="false" customHeight="false" outlineLevel="0" collapsed="false">
      <c r="A330" s="32" t="s">
        <v>386</v>
      </c>
      <c r="B330" s="32" t="s">
        <v>517</v>
      </c>
      <c r="C330" s="32" t="s">
        <v>518</v>
      </c>
      <c r="D330" s="54" t="n">
        <v>680</v>
      </c>
      <c r="E330" s="54" t="n">
        <v>632</v>
      </c>
      <c r="F330" s="65" t="n">
        <f aca="false">IF(E330="","",D330-E330)</f>
        <v>48</v>
      </c>
      <c r="G330" s="54" t="n">
        <v>606</v>
      </c>
      <c r="H330" s="54" t="n">
        <v>698</v>
      </c>
      <c r="I330" s="65" t="n">
        <f aca="false">IF(H330="","",G330-H330)</f>
        <v>-92</v>
      </c>
      <c r="J330" s="55" t="n">
        <f aca="false">IF(OR(D330="",D330+G330=0),"",D330/(D330+G330))</f>
        <v>0.528771384136858</v>
      </c>
      <c r="K330" s="55" t="n">
        <f aca="false">IF(E330="","",E330/(E330+H330))</f>
        <v>0.475187969924812</v>
      </c>
      <c r="L330" s="66" t="n">
        <f aca="false">IF(OR(K330="",J330=""),"",(J330-K330)*100)</f>
        <v>5.35834142120464</v>
      </c>
      <c r="M330" s="36" t="n">
        <v>3.11781220291742</v>
      </c>
      <c r="N330" s="36" t="n">
        <v>0.962526645474447</v>
      </c>
      <c r="O330" s="36" t="n">
        <f aca="false">SQRT(M330^2+N330^2)</f>
        <v>3.26300635548095</v>
      </c>
      <c r="P330" s="55" t="n">
        <f aca="false">IF(J330="","",MAX(0,J330-1.96*O330/100))</f>
        <v>0.464816459569432</v>
      </c>
      <c r="Q330" s="55" t="n">
        <f aca="false">IF(J330="","",MIN(1,J330+1.96*O330/100))</f>
        <v>0.592726308704285</v>
      </c>
      <c r="R330" s="32" t="str">
        <f aca="false">IF(L330="","",IF(ABS(L330)&lt;=O330,"Yes","No"))</f>
        <v>No</v>
      </c>
      <c r="S330" s="32" t="str">
        <f aca="false">IF(L330="","",IF(ABS(L330)&lt;=1.96*O330,"Yes","No"))</f>
        <v>Yes</v>
      </c>
      <c r="T330" s="54" t="n">
        <f aca="false">IF(D330="","",ROUND(SQRT(((D330+G330)*O330/100)^2+(J330*(D330+G330)*0.08345)^2),0))</f>
        <v>71</v>
      </c>
      <c r="U330" s="32"/>
    </row>
    <row r="331" customFormat="false" ht="15" hidden="false" customHeight="false" outlineLevel="0" collapsed="false">
      <c r="A331" s="32" t="s">
        <v>386</v>
      </c>
      <c r="B331" s="32" t="s">
        <v>517</v>
      </c>
      <c r="C331" s="32" t="s">
        <v>519</v>
      </c>
      <c r="D331" s="54" t="n">
        <v>567</v>
      </c>
      <c r="E331" s="54"/>
      <c r="F331" s="65" t="str">
        <f aca="false">IF(E331="","",D331-E331)</f>
        <v/>
      </c>
      <c r="G331" s="54" t="n">
        <v>451</v>
      </c>
      <c r="H331" s="54"/>
      <c r="I331" s="65" t="str">
        <f aca="false">IF(H331="","",G331-H331)</f>
        <v/>
      </c>
      <c r="J331" s="55" t="n">
        <f aca="false">IF(OR(D331="",D331+G331=0),"",D331/(D331+G331))</f>
        <v>0.556974459724951</v>
      </c>
      <c r="K331" s="55" t="str">
        <f aca="false">IF(E331="","",E331/(E331+H331))</f>
        <v/>
      </c>
      <c r="L331" s="66" t="str">
        <f aca="false">IF(OR(K331="",J331=""),"",(J331-K331)*100)</f>
        <v/>
      </c>
      <c r="M331" s="36" t="n">
        <v>3.92691870483697</v>
      </c>
      <c r="N331" s="36" t="n">
        <v>0.962526645474447</v>
      </c>
      <c r="O331" s="36" t="n">
        <f aca="false">SQRT(M331^2+N331^2)</f>
        <v>4.04316065197103</v>
      </c>
      <c r="P331" s="55" t="n">
        <f aca="false">IF(J331="","",MAX(0,J331-1.96*O331/100))</f>
        <v>0.477728510946319</v>
      </c>
      <c r="Q331" s="55" t="n">
        <f aca="false">IF(J331="","",MIN(1,J331+1.96*O331/100))</f>
        <v>0.636220408503583</v>
      </c>
      <c r="R331" s="32" t="str">
        <f aca="false">IF(L331="","",IF(ABS(L331)&lt;=O331,"Yes","No"))</f>
        <v/>
      </c>
      <c r="S331" s="32" t="str">
        <f aca="false">IF(L331="","",IF(ABS(L331)&lt;=1.96*O331,"Yes","No"))</f>
        <v/>
      </c>
      <c r="T331" s="54" t="n">
        <f aca="false">IF(D331="","",ROUND(SQRT(((D331+G331)*O331/100)^2+(J331*(D331+G331)*0.09175)^2),0))</f>
        <v>66</v>
      </c>
      <c r="U331" s="32" t="s">
        <v>748</v>
      </c>
    </row>
    <row r="332" customFormat="false" ht="15" hidden="false" customHeight="false" outlineLevel="0" collapsed="false">
      <c r="A332" s="32" t="s">
        <v>386</v>
      </c>
      <c r="B332" s="32" t="s">
        <v>517</v>
      </c>
      <c r="C332" s="32" t="s">
        <v>520</v>
      </c>
      <c r="D332" s="54" t="n">
        <v>822</v>
      </c>
      <c r="E332" s="54"/>
      <c r="F332" s="65" t="str">
        <f aca="false">IF(E332="","",D332-E332)</f>
        <v/>
      </c>
      <c r="G332" s="54" t="n">
        <v>680</v>
      </c>
      <c r="H332" s="54"/>
      <c r="I332" s="65" t="str">
        <f aca="false">IF(H332="","",G332-H332)</f>
        <v/>
      </c>
      <c r="J332" s="55" t="n">
        <f aca="false">IF(OR(D332="",D332+G332=0),"",D332/(D332+G332))</f>
        <v>0.547270306258322</v>
      </c>
      <c r="K332" s="55" t="str">
        <f aca="false">IF(E332="","",E332/(E332+H332))</f>
        <v/>
      </c>
      <c r="L332" s="66" t="str">
        <f aca="false">IF(OR(K332="",J332=""),"",(J332-K332)*100)</f>
        <v/>
      </c>
      <c r="M332" s="36" t="n">
        <v>3.11781220291742</v>
      </c>
      <c r="N332" s="36" t="n">
        <v>0.962526645474447</v>
      </c>
      <c r="O332" s="36" t="n">
        <f aca="false">SQRT(M332^2+N332^2)</f>
        <v>3.26300635548095</v>
      </c>
      <c r="P332" s="55" t="n">
        <f aca="false">IF(J332="","",MAX(0,J332-1.96*O332/100))</f>
        <v>0.483315381690896</v>
      </c>
      <c r="Q332" s="55" t="n">
        <f aca="false">IF(J332="","",MIN(1,J332+1.96*O332/100))</f>
        <v>0.611225230825749</v>
      </c>
      <c r="R332" s="32" t="str">
        <f aca="false">IF(L332="","",IF(ABS(L332)&lt;=O332,"Yes","No"))</f>
        <v/>
      </c>
      <c r="S332" s="32" t="str">
        <f aca="false">IF(L332="","",IF(ABS(L332)&lt;=1.96*O332,"Yes","No"))</f>
        <v/>
      </c>
      <c r="T332" s="54" t="n">
        <f aca="false">IF(D332="","",ROUND(SQRT(((D332+G332)*O332/100)^2+(J332*(D332+G332)*0.08345)^2),0))</f>
        <v>84</v>
      </c>
      <c r="U332" s="32" t="s">
        <v>748</v>
      </c>
    </row>
    <row r="333" customFormat="false" ht="15" hidden="false" customHeight="false" outlineLevel="0" collapsed="false">
      <c r="A333" s="32" t="s">
        <v>386</v>
      </c>
      <c r="B333" s="32" t="s">
        <v>517</v>
      </c>
      <c r="C333" s="32" t="s">
        <v>521</v>
      </c>
      <c r="D333" s="54" t="n">
        <v>767</v>
      </c>
      <c r="E333" s="54" t="n">
        <v>744</v>
      </c>
      <c r="F333" s="65" t="n">
        <f aca="false">IF(E333="","",D333-E333)</f>
        <v>23</v>
      </c>
      <c r="G333" s="54" t="n">
        <v>705</v>
      </c>
      <c r="H333" s="54" t="n">
        <v>753</v>
      </c>
      <c r="I333" s="65" t="n">
        <f aca="false">IF(H333="","",G333-H333)</f>
        <v>-48</v>
      </c>
      <c r="J333" s="55" t="n">
        <f aca="false">IF(OR(D333="",D333+G333=0),"",D333/(D333+G333))</f>
        <v>0.521059782608696</v>
      </c>
      <c r="K333" s="55" t="n">
        <f aca="false">IF(E333="","",E333/(E333+H333))</f>
        <v>0.496993987975952</v>
      </c>
      <c r="L333" s="66" t="n">
        <f aca="false">IF(OR(K333="",J333=""),"",(J333-K333)*100)</f>
        <v>2.40657946327438</v>
      </c>
      <c r="M333" s="36" t="n">
        <v>3.11781220291742</v>
      </c>
      <c r="N333" s="36" t="n">
        <v>0.962526645474447</v>
      </c>
      <c r="O333" s="36" t="n">
        <f aca="false">SQRT(M333^2+N333^2)</f>
        <v>3.26300635548095</v>
      </c>
      <c r="P333" s="55" t="n">
        <f aca="false">IF(J333="","",MAX(0,J333-1.96*O333/100))</f>
        <v>0.457104858041269</v>
      </c>
      <c r="Q333" s="55" t="n">
        <f aca="false">IF(J333="","",MIN(1,J333+1.96*O333/100))</f>
        <v>0.585014707176122</v>
      </c>
      <c r="R333" s="32" t="str">
        <f aca="false">IF(L333="","",IF(ABS(L333)&lt;=O333,"Yes","No"))</f>
        <v>Yes</v>
      </c>
      <c r="S333" s="32" t="str">
        <f aca="false">IF(L333="","",IF(ABS(L333)&lt;=1.96*O333,"Yes","No"))</f>
        <v>Yes</v>
      </c>
      <c r="T333" s="54" t="n">
        <f aca="false">IF(D333="","",ROUND(SQRT(((D333+G333)*O333/100)^2+(J333*(D333+G333)*0.08345)^2),0))</f>
        <v>80</v>
      </c>
      <c r="U333" s="32"/>
    </row>
    <row r="334" customFormat="false" ht="15" hidden="false" customHeight="false" outlineLevel="0" collapsed="false">
      <c r="A334" s="32" t="s">
        <v>386</v>
      </c>
      <c r="B334" s="32" t="s">
        <v>517</v>
      </c>
      <c r="C334" s="32" t="s">
        <v>522</v>
      </c>
      <c r="D334" s="54" t="n">
        <v>1246</v>
      </c>
      <c r="E334" s="54" t="n">
        <v>1109</v>
      </c>
      <c r="F334" s="65" t="n">
        <f aca="false">IF(E334="","",D334-E334)</f>
        <v>137</v>
      </c>
      <c r="G334" s="54" t="n">
        <v>1183</v>
      </c>
      <c r="H334" s="54" t="n">
        <v>1280</v>
      </c>
      <c r="I334" s="65" t="n">
        <f aca="false">IF(H334="","",G334-H334)</f>
        <v>-97</v>
      </c>
      <c r="J334" s="55" t="n">
        <f aca="false">IF(OR(D334="",D334+G334=0),"",D334/(D334+G334))</f>
        <v>0.512968299711816</v>
      </c>
      <c r="K334" s="55" t="n">
        <f aca="false">IF(E334="","",E334/(E334+H334))</f>
        <v>0.464210966931771</v>
      </c>
      <c r="L334" s="66" t="n">
        <f aca="false">IF(OR(K334="",J334=""),"",(J334-K334)*100)</f>
        <v>4.8757332780045</v>
      </c>
      <c r="M334" s="36" t="n">
        <v>3.11781220291742</v>
      </c>
      <c r="N334" s="36" t="n">
        <v>0.962526645474447</v>
      </c>
      <c r="O334" s="36" t="n">
        <f aca="false">SQRT(M334^2+N334^2)</f>
        <v>3.26300635548095</v>
      </c>
      <c r="P334" s="55" t="n">
        <f aca="false">IF(J334="","",MAX(0,J334-1.96*O334/100))</f>
        <v>0.449013375144389</v>
      </c>
      <c r="Q334" s="55" t="n">
        <f aca="false">IF(J334="","",MIN(1,J334+1.96*O334/100))</f>
        <v>0.576923224279242</v>
      </c>
      <c r="R334" s="32" t="str">
        <f aca="false">IF(L334="","",IF(ABS(L334)&lt;=O334,"Yes","No"))</f>
        <v>No</v>
      </c>
      <c r="S334" s="32" t="str">
        <f aca="false">IF(L334="","",IF(ABS(L334)&lt;=1.96*O334,"Yes","No"))</f>
        <v>Yes</v>
      </c>
      <c r="T334" s="54" t="n">
        <f aca="false">IF(D334="","",ROUND(SQRT(((D334+G334)*O334/100)^2+(J334*(D334+G334)*0.08345)^2),0))</f>
        <v>131</v>
      </c>
      <c r="U334" s="32"/>
    </row>
    <row r="335" customFormat="false" ht="15" hidden="false" customHeight="false" outlineLevel="0" collapsed="false">
      <c r="A335" s="32" t="s">
        <v>386</v>
      </c>
      <c r="B335" s="32" t="s">
        <v>517</v>
      </c>
      <c r="C335" s="32" t="s">
        <v>523</v>
      </c>
      <c r="D335" s="54" t="n">
        <v>779</v>
      </c>
      <c r="E335" s="54" t="n">
        <v>739</v>
      </c>
      <c r="F335" s="65" t="n">
        <f aca="false">IF(E335="","",D335-E335)</f>
        <v>40</v>
      </c>
      <c r="G335" s="54" t="n">
        <v>757</v>
      </c>
      <c r="H335" s="54" t="n">
        <v>808</v>
      </c>
      <c r="I335" s="65" t="n">
        <f aca="false">IF(H335="","",G335-H335)</f>
        <v>-51</v>
      </c>
      <c r="J335" s="55" t="n">
        <f aca="false">IF(OR(D335="",D335+G335=0),"",D335/(D335+G335))</f>
        <v>0.507161458333333</v>
      </c>
      <c r="K335" s="55" t="n">
        <f aca="false">IF(E335="","",E335/(E335+H335))</f>
        <v>0.477698771816419</v>
      </c>
      <c r="L335" s="66" t="n">
        <f aca="false">IF(OR(K335="",J335=""),"",(J335-K335)*100)</f>
        <v>2.94626865169145</v>
      </c>
      <c r="M335" s="36" t="n">
        <v>3.11781220291742</v>
      </c>
      <c r="N335" s="36" t="n">
        <v>0.962526645474447</v>
      </c>
      <c r="O335" s="36" t="n">
        <f aca="false">SQRT(M335^2+N335^2)</f>
        <v>3.26300635548095</v>
      </c>
      <c r="P335" s="55" t="n">
        <f aca="false">IF(J335="","",MAX(0,J335-1.96*O335/100))</f>
        <v>0.443206533765907</v>
      </c>
      <c r="Q335" s="55" t="n">
        <f aca="false">IF(J335="","",MIN(1,J335+1.96*O335/100))</f>
        <v>0.57111638290076</v>
      </c>
      <c r="R335" s="32" t="str">
        <f aca="false">IF(L335="","",IF(ABS(L335)&lt;=O335,"Yes","No"))</f>
        <v>Yes</v>
      </c>
      <c r="S335" s="32" t="str">
        <f aca="false">IF(L335="","",IF(ABS(L335)&lt;=1.96*O335,"Yes","No"))</f>
        <v>Yes</v>
      </c>
      <c r="T335" s="54" t="n">
        <f aca="false">IF(D335="","",ROUND(SQRT(((D335+G335)*O335/100)^2+(J335*(D335+G335)*0.08345)^2),0))</f>
        <v>82</v>
      </c>
      <c r="U335" s="32"/>
    </row>
    <row r="336" customFormat="false" ht="15" hidden="false" customHeight="false" outlineLevel="0" collapsed="false">
      <c r="A336" s="32" t="s">
        <v>386</v>
      </c>
      <c r="B336" s="32" t="s">
        <v>517</v>
      </c>
      <c r="C336" s="32" t="s">
        <v>524</v>
      </c>
      <c r="D336" s="54" t="n">
        <v>764</v>
      </c>
      <c r="E336" s="54"/>
      <c r="F336" s="65" t="str">
        <f aca="false">IF(E336="","",D336-E336)</f>
        <v/>
      </c>
      <c r="G336" s="54" t="n">
        <v>584</v>
      </c>
      <c r="H336" s="54"/>
      <c r="I336" s="65" t="str">
        <f aca="false">IF(H336="","",G336-H336)</f>
        <v/>
      </c>
      <c r="J336" s="55" t="n">
        <f aca="false">IF(OR(D336="",D336+G336=0),"",D336/(D336+G336))</f>
        <v>0.566765578635015</v>
      </c>
      <c r="K336" s="55" t="str">
        <f aca="false">IF(E336="","",E336/(E336+H336))</f>
        <v/>
      </c>
      <c r="L336" s="66" t="str">
        <f aca="false">IF(OR(K336="",J336=""),"",(J336-K336)*100)</f>
        <v/>
      </c>
      <c r="M336" s="36" t="n">
        <v>3.11781220291742</v>
      </c>
      <c r="N336" s="36" t="n">
        <v>0.962526645474447</v>
      </c>
      <c r="O336" s="36" t="n">
        <f aca="false">SQRT(M336^2+N336^2)</f>
        <v>3.26300635548095</v>
      </c>
      <c r="P336" s="55" t="n">
        <f aca="false">IF(J336="","",MAX(0,J336-1.96*O336/100))</f>
        <v>0.502810654067588</v>
      </c>
      <c r="Q336" s="55" t="n">
        <f aca="false">IF(J336="","",MIN(1,J336+1.96*O336/100))</f>
        <v>0.630720503202441</v>
      </c>
      <c r="R336" s="32" t="str">
        <f aca="false">IF(L336="","",IF(ABS(L336)&lt;=O336,"Yes","No"))</f>
        <v/>
      </c>
      <c r="S336" s="32" t="str">
        <f aca="false">IF(L336="","",IF(ABS(L336)&lt;=1.96*O336,"Yes","No"))</f>
        <v/>
      </c>
      <c r="T336" s="54" t="n">
        <f aca="false">IF(D336="","",ROUND(SQRT(((D336+G336)*O336/100)^2+(J336*(D336+G336)*0.08345)^2),0))</f>
        <v>77</v>
      </c>
      <c r="U336" s="32" t="s">
        <v>748</v>
      </c>
    </row>
    <row r="337" customFormat="false" ht="15" hidden="false" customHeight="false" outlineLevel="0" collapsed="false">
      <c r="A337" s="32" t="s">
        <v>386</v>
      </c>
      <c r="B337" s="32" t="s">
        <v>517</v>
      </c>
      <c r="C337" s="32" t="s">
        <v>525</v>
      </c>
      <c r="D337" s="54" t="n">
        <v>722</v>
      </c>
      <c r="E337" s="54"/>
      <c r="F337" s="65" t="str">
        <f aca="false">IF(E337="","",D337-E337)</f>
        <v/>
      </c>
      <c r="G337" s="54" t="n">
        <v>600</v>
      </c>
      <c r="H337" s="54"/>
      <c r="I337" s="65" t="str">
        <f aca="false">IF(H337="","",G337-H337)</f>
        <v/>
      </c>
      <c r="J337" s="55" t="n">
        <f aca="false">IF(OR(D337="",D337+G337=0),"",D337/(D337+G337))</f>
        <v>0.546142208774584</v>
      </c>
      <c r="K337" s="55" t="str">
        <f aca="false">IF(E337="","",E337/(E337+H337))</f>
        <v/>
      </c>
      <c r="L337" s="66" t="str">
        <f aca="false">IF(OR(K337="",J337=""),"",(J337-K337)*100)</f>
        <v/>
      </c>
      <c r="M337" s="36" t="n">
        <v>3.11781220291742</v>
      </c>
      <c r="N337" s="36" t="n">
        <v>0.962526645474447</v>
      </c>
      <c r="O337" s="36" t="n">
        <f aca="false">SQRT(M337^2+N337^2)</f>
        <v>3.26300635548095</v>
      </c>
      <c r="P337" s="55" t="n">
        <f aca="false">IF(J337="","",MAX(0,J337-1.96*O337/100))</f>
        <v>0.482187284207157</v>
      </c>
      <c r="Q337" s="55" t="n">
        <f aca="false">IF(J337="","",MIN(1,J337+1.96*O337/100))</f>
        <v>0.610097133342011</v>
      </c>
      <c r="R337" s="32" t="str">
        <f aca="false">IF(L337="","",IF(ABS(L337)&lt;=O337,"Yes","No"))</f>
        <v/>
      </c>
      <c r="S337" s="32" t="str">
        <f aca="false">IF(L337="","",IF(ABS(L337)&lt;=1.96*O337,"Yes","No"))</f>
        <v/>
      </c>
      <c r="T337" s="54" t="n">
        <f aca="false">IF(D337="","",ROUND(SQRT(((D337+G337)*O337/100)^2+(J337*(D337+G337)*0.08345)^2),0))</f>
        <v>74</v>
      </c>
      <c r="U337" s="32" t="s">
        <v>748</v>
      </c>
    </row>
    <row r="338" customFormat="false" ht="15" hidden="false" customHeight="false" outlineLevel="0" collapsed="false">
      <c r="A338" s="32" t="s">
        <v>386</v>
      </c>
      <c r="B338" s="32" t="s">
        <v>517</v>
      </c>
      <c r="C338" s="32" t="s">
        <v>526</v>
      </c>
      <c r="D338" s="54" t="n">
        <v>367</v>
      </c>
      <c r="E338" s="54"/>
      <c r="F338" s="65" t="str">
        <f aca="false">IF(E338="","",D338-E338)</f>
        <v/>
      </c>
      <c r="G338" s="54" t="n">
        <v>306</v>
      </c>
      <c r="H338" s="54"/>
      <c r="I338" s="65" t="str">
        <f aca="false">IF(H338="","",G338-H338)</f>
        <v/>
      </c>
      <c r="J338" s="55" t="n">
        <f aca="false">IF(OR(D338="",D338+G338=0),"",D338/(D338+G338))</f>
        <v>0.545319465081724</v>
      </c>
      <c r="K338" s="55" t="str">
        <f aca="false">IF(E338="","",E338/(E338+H338))</f>
        <v/>
      </c>
      <c r="L338" s="66" t="str">
        <f aca="false">IF(OR(K338="",J338=""),"",(J338-K338)*100)</f>
        <v/>
      </c>
      <c r="M338" s="36" t="n">
        <v>6.15823633395305</v>
      </c>
      <c r="N338" s="36" t="n">
        <v>0.962526645474447</v>
      </c>
      <c r="O338" s="36" t="n">
        <f aca="false">SQRT(M338^2+N338^2)</f>
        <v>6.23300347248963</v>
      </c>
      <c r="P338" s="55" t="n">
        <f aca="false">IF(J338="","",MAX(0,J338-1.96*O338/100))</f>
        <v>0.423152597020927</v>
      </c>
      <c r="Q338" s="55" t="n">
        <f aca="false">IF(J338="","",MIN(1,J338+1.96*O338/100))</f>
        <v>0.66748633314252</v>
      </c>
      <c r="R338" s="32" t="str">
        <f aca="false">IF(L338="","",IF(ABS(L338)&lt;=O338,"Yes","No"))</f>
        <v/>
      </c>
      <c r="S338" s="32" t="str">
        <f aca="false">IF(L338="","",IF(ABS(L338)&lt;=1.96*O338,"Yes","No"))</f>
        <v/>
      </c>
      <c r="T338" s="54" t="n">
        <f aca="false">IF(D338="","",ROUND(SQRT(((D338+G338)*O338/100)^2+(J338*(D338+G338)*0.15591)^2),0))</f>
        <v>71</v>
      </c>
      <c r="U338" s="32" t="s">
        <v>748</v>
      </c>
    </row>
    <row r="339" customFormat="false" ht="15" hidden="false" customHeight="false" outlineLevel="0" collapsed="false">
      <c r="A339" s="32" t="s">
        <v>386</v>
      </c>
      <c r="B339" s="32" t="s">
        <v>527</v>
      </c>
      <c r="C339" s="32" t="s">
        <v>528</v>
      </c>
      <c r="D339" s="54" t="n">
        <v>114</v>
      </c>
      <c r="E339" s="54" t="n">
        <v>92</v>
      </c>
      <c r="F339" s="65" t="n">
        <f aca="false">IF(E339="","",D339-E339)</f>
        <v>22</v>
      </c>
      <c r="G339" s="54" t="n">
        <v>166</v>
      </c>
      <c r="H339" s="54" t="n">
        <v>174</v>
      </c>
      <c r="I339" s="65" t="n">
        <f aca="false">IF(H339="","",G339-H339)</f>
        <v>-8</v>
      </c>
      <c r="J339" s="55" t="n">
        <f aca="false">IF(OR(D339="",D339+G339=0),"",D339/(D339+G339))</f>
        <v>0.407142857142857</v>
      </c>
      <c r="K339" s="55" t="n">
        <f aca="false">IF(E339="","",E339/(E339+H339))</f>
        <v>0.345864661654135</v>
      </c>
      <c r="L339" s="66" t="n">
        <f aca="false">IF(OR(K339="",J339=""),"",(J339-K339)*100)</f>
        <v>6.12781954887218</v>
      </c>
      <c r="M339" s="36" t="n">
        <v>6.15823633395305</v>
      </c>
      <c r="N339" s="36" t="n">
        <v>0.962526645474447</v>
      </c>
      <c r="O339" s="36" t="n">
        <f aca="false">SQRT(M339^2+N339^2)</f>
        <v>6.23300347248963</v>
      </c>
      <c r="P339" s="55" t="n">
        <f aca="false">IF(J339="","",MAX(0,J339-1.96*O339/100))</f>
        <v>0.28497598908206</v>
      </c>
      <c r="Q339" s="55" t="n">
        <f aca="false">IF(J339="","",MIN(1,J339+1.96*O339/100))</f>
        <v>0.529309725203654</v>
      </c>
      <c r="R339" s="32" t="str">
        <f aca="false">IF(L339="","",IF(ABS(L339)&lt;=O339,"Yes","No"))</f>
        <v>Yes</v>
      </c>
      <c r="S339" s="32" t="str">
        <f aca="false">IF(L339="","",IF(ABS(L339)&lt;=1.96*O339,"Yes","No"))</f>
        <v>Yes</v>
      </c>
      <c r="T339" s="54" t="n">
        <f aca="false">IF(D339="","",ROUND(SQRT(((D339+G339)*O339/100)^2+(J339*(D339+G339)*0.15591)^2),0))</f>
        <v>25</v>
      </c>
      <c r="U339" s="32"/>
    </row>
    <row r="340" customFormat="false" ht="15" hidden="false" customHeight="false" outlineLevel="0" collapsed="false">
      <c r="A340" s="32" t="s">
        <v>386</v>
      </c>
      <c r="B340" s="32" t="s">
        <v>527</v>
      </c>
      <c r="C340" s="32" t="s">
        <v>529</v>
      </c>
      <c r="D340" s="54" t="n">
        <v>250</v>
      </c>
      <c r="E340" s="54" t="n">
        <v>244</v>
      </c>
      <c r="F340" s="65" t="n">
        <f aca="false">IF(E340="","",D340-E340)</f>
        <v>6</v>
      </c>
      <c r="G340" s="54" t="n">
        <v>483</v>
      </c>
      <c r="H340" s="54" t="n">
        <v>464</v>
      </c>
      <c r="I340" s="65" t="n">
        <f aca="false">IF(H340="","",G340-H340)</f>
        <v>19</v>
      </c>
      <c r="J340" s="55" t="n">
        <f aca="false">IF(OR(D340="",D340+G340=0),"",D340/(D340+G340))</f>
        <v>0.34106412005457</v>
      </c>
      <c r="K340" s="55" t="n">
        <f aca="false">IF(E340="","",E340/(E340+H340))</f>
        <v>0.344632768361582</v>
      </c>
      <c r="L340" s="66" t="n">
        <f aca="false">IF(OR(K340="",J340=""),"",(J340-K340)*100)</f>
        <v>-0.356864830701165</v>
      </c>
      <c r="M340" s="36" t="n">
        <v>6.15823633395305</v>
      </c>
      <c r="N340" s="36" t="n">
        <v>0.962526645474447</v>
      </c>
      <c r="O340" s="36" t="n">
        <f aca="false">SQRT(M340^2+N340^2)</f>
        <v>6.23300347248963</v>
      </c>
      <c r="P340" s="55" t="n">
        <f aca="false">IF(J340="","",MAX(0,J340-1.96*O340/100))</f>
        <v>0.218897251993773</v>
      </c>
      <c r="Q340" s="55" t="n">
        <f aca="false">IF(J340="","",MIN(1,J340+1.96*O340/100))</f>
        <v>0.463230988115367</v>
      </c>
      <c r="R340" s="32" t="str">
        <f aca="false">IF(L340="","",IF(ABS(L340)&lt;=O340,"Yes","No"))</f>
        <v>Yes</v>
      </c>
      <c r="S340" s="32" t="str">
        <f aca="false">IF(L340="","",IF(ABS(L340)&lt;=1.96*O340,"Yes","No"))</f>
        <v>Yes</v>
      </c>
      <c r="T340" s="54" t="n">
        <f aca="false">IF(D340="","",ROUND(SQRT(((D340+G340)*O340/100)^2+(J340*(D340+G340)*0.15591)^2),0))</f>
        <v>60</v>
      </c>
      <c r="U340" s="32"/>
    </row>
    <row r="341" customFormat="false" ht="15" hidden="false" customHeight="false" outlineLevel="0" collapsed="false">
      <c r="A341" s="32" t="s">
        <v>386</v>
      </c>
      <c r="B341" s="32" t="s">
        <v>527</v>
      </c>
      <c r="C341" s="32" t="s">
        <v>530</v>
      </c>
      <c r="D341" s="54" t="n">
        <v>219</v>
      </c>
      <c r="E341" s="54" t="n">
        <v>212</v>
      </c>
      <c r="F341" s="65" t="n">
        <f aca="false">IF(E341="","",D341-E341)</f>
        <v>7</v>
      </c>
      <c r="G341" s="54" t="n">
        <v>279</v>
      </c>
      <c r="H341" s="54" t="n">
        <v>277</v>
      </c>
      <c r="I341" s="65" t="n">
        <f aca="false">IF(H341="","",G341-H341)</f>
        <v>2</v>
      </c>
      <c r="J341" s="55" t="n">
        <f aca="false">IF(OR(D341="",D341+G341=0),"",D341/(D341+G341))</f>
        <v>0.439759036144578</v>
      </c>
      <c r="K341" s="55" t="n">
        <f aca="false">IF(E341="","",E341/(E341+H341))</f>
        <v>0.433537832310838</v>
      </c>
      <c r="L341" s="66" t="n">
        <f aca="false">IF(OR(K341="",J341=""),"",(J341-K341)*100)</f>
        <v>0.622120383373986</v>
      </c>
      <c r="M341" s="36" t="n">
        <v>6.15823633395305</v>
      </c>
      <c r="N341" s="36" t="n">
        <v>0.962526645474447</v>
      </c>
      <c r="O341" s="36" t="n">
        <f aca="false">SQRT(M341^2+N341^2)</f>
        <v>6.23300347248963</v>
      </c>
      <c r="P341" s="55" t="n">
        <f aca="false">IF(J341="","",MAX(0,J341-1.96*O341/100))</f>
        <v>0.317592168083782</v>
      </c>
      <c r="Q341" s="55" t="n">
        <f aca="false">IF(J341="","",MIN(1,J341+1.96*O341/100))</f>
        <v>0.561925904205375</v>
      </c>
      <c r="R341" s="32" t="str">
        <f aca="false">IF(L341="","",IF(ABS(L341)&lt;=O341,"Yes","No"))</f>
        <v>Yes</v>
      </c>
      <c r="S341" s="32" t="str">
        <f aca="false">IF(L341="","",IF(ABS(L341)&lt;=1.96*O341,"Yes","No"))</f>
        <v>Yes</v>
      </c>
      <c r="T341" s="54" t="n">
        <f aca="false">IF(D341="","",ROUND(SQRT(((D341+G341)*O341/100)^2+(J341*(D341+G341)*0.15591)^2),0))</f>
        <v>46</v>
      </c>
      <c r="U341" s="32"/>
    </row>
    <row r="342" customFormat="false" ht="15" hidden="false" customHeight="false" outlineLevel="0" collapsed="false">
      <c r="A342" s="32" t="s">
        <v>386</v>
      </c>
      <c r="B342" s="32" t="s">
        <v>527</v>
      </c>
      <c r="C342" s="32" t="s">
        <v>531</v>
      </c>
      <c r="D342" s="54" t="n">
        <v>136</v>
      </c>
      <c r="E342" s="54" t="n">
        <v>130</v>
      </c>
      <c r="F342" s="65" t="n">
        <f aca="false">IF(E342="","",D342-E342)</f>
        <v>6</v>
      </c>
      <c r="G342" s="54" t="n">
        <v>160</v>
      </c>
      <c r="H342" s="54" t="n">
        <v>174</v>
      </c>
      <c r="I342" s="65" t="n">
        <f aca="false">IF(H342="","",G342-H342)</f>
        <v>-14</v>
      </c>
      <c r="J342" s="55" t="n">
        <f aca="false">IF(OR(D342="",D342+G342=0),"",D342/(D342+G342))</f>
        <v>0.45945945945946</v>
      </c>
      <c r="K342" s="55" t="n">
        <f aca="false">IF(E342="","",E342/(E342+H342))</f>
        <v>0.427631578947368</v>
      </c>
      <c r="L342" s="66" t="n">
        <f aca="false">IF(OR(K342="",J342=""),"",(J342-K342)*100)</f>
        <v>3.18278805120911</v>
      </c>
      <c r="M342" s="36" t="n">
        <v>6.15823633395305</v>
      </c>
      <c r="N342" s="36" t="n">
        <v>0.962526645474447</v>
      </c>
      <c r="O342" s="36" t="n">
        <f aca="false">SQRT(M342^2+N342^2)</f>
        <v>6.23300347248963</v>
      </c>
      <c r="P342" s="55" t="n">
        <f aca="false">IF(J342="","",MAX(0,J342-1.96*O342/100))</f>
        <v>0.337292591398663</v>
      </c>
      <c r="Q342" s="55" t="n">
        <f aca="false">IF(J342="","",MIN(1,J342+1.96*O342/100))</f>
        <v>0.581626327520256</v>
      </c>
      <c r="R342" s="32" t="str">
        <f aca="false">IF(L342="","",IF(ABS(L342)&lt;=O342,"Yes","No"))</f>
        <v>Yes</v>
      </c>
      <c r="S342" s="32" t="str">
        <f aca="false">IF(L342="","",IF(ABS(L342)&lt;=1.96*O342,"Yes","No"))</f>
        <v>Yes</v>
      </c>
      <c r="T342" s="54" t="n">
        <f aca="false">IF(D342="","",ROUND(SQRT(((D342+G342)*O342/100)^2+(J342*(D342+G342)*0.15591)^2),0))</f>
        <v>28</v>
      </c>
      <c r="U342" s="32"/>
    </row>
    <row r="343" customFormat="false" ht="15" hidden="false" customHeight="false" outlineLevel="0" collapsed="false">
      <c r="A343" s="32" t="s">
        <v>386</v>
      </c>
      <c r="B343" s="32" t="s">
        <v>532</v>
      </c>
      <c r="C343" s="32" t="s">
        <v>533</v>
      </c>
      <c r="D343" s="54" t="n">
        <v>452</v>
      </c>
      <c r="E343" s="54" t="n">
        <v>407</v>
      </c>
      <c r="F343" s="65" t="n">
        <f aca="false">IF(E343="","",D343-E343)</f>
        <v>45</v>
      </c>
      <c r="G343" s="54" t="n">
        <v>702</v>
      </c>
      <c r="H343" s="54" t="n">
        <v>759</v>
      </c>
      <c r="I343" s="65" t="n">
        <f aca="false">IF(H343="","",G343-H343)</f>
        <v>-57</v>
      </c>
      <c r="J343" s="55" t="n">
        <f aca="false">IF(OR(D343="",D343+G343=0),"",D343/(D343+G343))</f>
        <v>0.391681109185442</v>
      </c>
      <c r="K343" s="55" t="n">
        <f aca="false">IF(E343="","",E343/(E343+H343))</f>
        <v>0.349056603773585</v>
      </c>
      <c r="L343" s="66" t="n">
        <f aca="false">IF(OR(K343="",J343=""),"",(J343-K343)*100)</f>
        <v>4.26245054118571</v>
      </c>
      <c r="M343" s="36" t="n">
        <v>3.92691870483697</v>
      </c>
      <c r="N343" s="36" t="n">
        <v>0.962526645474447</v>
      </c>
      <c r="O343" s="36" t="n">
        <f aca="false">SQRT(M343^2+N343^2)</f>
        <v>4.04316065197103</v>
      </c>
      <c r="P343" s="55" t="n">
        <f aca="false">IF(J343="","",MAX(0,J343-1.96*O343/100))</f>
        <v>0.31243516040681</v>
      </c>
      <c r="Q343" s="55" t="n">
        <f aca="false">IF(J343="","",MIN(1,J343+1.96*O343/100))</f>
        <v>0.470927057964074</v>
      </c>
      <c r="R343" s="32" t="str">
        <f aca="false">IF(L343="","",IF(ABS(L343)&lt;=O343,"Yes","No"))</f>
        <v>No</v>
      </c>
      <c r="S343" s="32" t="str">
        <f aca="false">IF(L343="","",IF(ABS(L343)&lt;=1.96*O343,"Yes","No"))</f>
        <v>Yes</v>
      </c>
      <c r="T343" s="54" t="n">
        <f aca="false">IF(D343="","",ROUND(SQRT(((D343+G343)*O343/100)^2+(J343*(D343+G343)*0.09175)^2),0))</f>
        <v>62</v>
      </c>
      <c r="U343" s="32"/>
    </row>
    <row r="344" customFormat="false" ht="15" hidden="false" customHeight="false" outlineLevel="0" collapsed="false">
      <c r="A344" s="32" t="s">
        <v>386</v>
      </c>
      <c r="B344" s="32" t="s">
        <v>532</v>
      </c>
      <c r="C344" s="32" t="s">
        <v>534</v>
      </c>
      <c r="D344" s="54" t="n">
        <v>370</v>
      </c>
      <c r="E344" s="54" t="n">
        <v>348</v>
      </c>
      <c r="F344" s="65" t="n">
        <f aca="false">IF(E344="","",D344-E344)</f>
        <v>22</v>
      </c>
      <c r="G344" s="54" t="n">
        <v>577</v>
      </c>
      <c r="H344" s="54" t="n">
        <v>591</v>
      </c>
      <c r="I344" s="65" t="n">
        <f aca="false">IF(H344="","",G344-H344)</f>
        <v>-14</v>
      </c>
      <c r="J344" s="55" t="n">
        <f aca="false">IF(OR(D344="",D344+G344=0),"",D344/(D344+G344))</f>
        <v>0.390707497360085</v>
      </c>
      <c r="K344" s="55" t="n">
        <f aca="false">IF(E344="","",E344/(E344+H344))</f>
        <v>0.370607028753994</v>
      </c>
      <c r="L344" s="66" t="n">
        <f aca="false">IF(OR(K344="",J344=""),"",(J344-K344)*100)</f>
        <v>2.01004686060909</v>
      </c>
      <c r="M344" s="36" t="n">
        <v>3.92691870483697</v>
      </c>
      <c r="N344" s="36" t="n">
        <v>0.962526645474447</v>
      </c>
      <c r="O344" s="36" t="n">
        <f aca="false">SQRT(M344^2+N344^2)</f>
        <v>4.04316065197103</v>
      </c>
      <c r="P344" s="55" t="n">
        <f aca="false">IF(J344="","",MAX(0,J344-1.96*O344/100))</f>
        <v>0.311461548581452</v>
      </c>
      <c r="Q344" s="55" t="n">
        <f aca="false">IF(J344="","",MIN(1,J344+1.96*O344/100))</f>
        <v>0.469953446138717</v>
      </c>
      <c r="R344" s="32" t="str">
        <f aca="false">IF(L344="","",IF(ABS(L344)&lt;=O344,"Yes","No"))</f>
        <v>Yes</v>
      </c>
      <c r="S344" s="32" t="str">
        <f aca="false">IF(L344="","",IF(ABS(L344)&lt;=1.96*O344,"Yes","No"))</f>
        <v>Yes</v>
      </c>
      <c r="T344" s="54" t="n">
        <f aca="false">IF(D344="","",ROUND(SQRT(((D344+G344)*O344/100)^2+(J344*(D344+G344)*0.09175)^2),0))</f>
        <v>51</v>
      </c>
      <c r="U344" s="32"/>
    </row>
    <row r="345" customFormat="false" ht="15" hidden="false" customHeight="false" outlineLevel="0" collapsed="false">
      <c r="A345" s="32" t="s">
        <v>386</v>
      </c>
      <c r="B345" s="32" t="s">
        <v>532</v>
      </c>
      <c r="C345" s="32" t="s">
        <v>535</v>
      </c>
      <c r="D345" s="54" t="n">
        <v>281</v>
      </c>
      <c r="E345" s="54" t="n">
        <v>300</v>
      </c>
      <c r="F345" s="65" t="n">
        <f aca="false">IF(E345="","",D345-E345)</f>
        <v>-19</v>
      </c>
      <c r="G345" s="54" t="n">
        <v>552</v>
      </c>
      <c r="H345" s="54" t="n">
        <v>570</v>
      </c>
      <c r="I345" s="65" t="n">
        <f aca="false">IF(H345="","",G345-H345)</f>
        <v>-18</v>
      </c>
      <c r="J345" s="55" t="n">
        <f aca="false">IF(OR(D345="",D345+G345=0),"",D345/(D345+G345))</f>
        <v>0.337334933973589</v>
      </c>
      <c r="K345" s="55" t="n">
        <f aca="false">IF(E345="","",E345/(E345+H345))</f>
        <v>0.344827586206897</v>
      </c>
      <c r="L345" s="66" t="n">
        <f aca="false">IF(OR(K345="",J345=""),"",(J345-K345)*100)</f>
        <v>-0.749265223330714</v>
      </c>
      <c r="M345" s="36" t="n">
        <v>3.92691870483697</v>
      </c>
      <c r="N345" s="36" t="n">
        <v>0.962526645474447</v>
      </c>
      <c r="O345" s="36" t="n">
        <f aca="false">SQRT(M345^2+N345^2)</f>
        <v>4.04316065197103</v>
      </c>
      <c r="P345" s="55" t="n">
        <f aca="false">IF(J345="","",MAX(0,J345-1.96*O345/100))</f>
        <v>0.258088985194957</v>
      </c>
      <c r="Q345" s="55" t="n">
        <f aca="false">IF(J345="","",MIN(1,J345+1.96*O345/100))</f>
        <v>0.416580882752222</v>
      </c>
      <c r="R345" s="32" t="str">
        <f aca="false">IF(L345="","",IF(ABS(L345)&lt;=O345,"Yes","No"))</f>
        <v>Yes</v>
      </c>
      <c r="S345" s="32" t="str">
        <f aca="false">IF(L345="","",IF(ABS(L345)&lt;=1.96*O345,"Yes","No"))</f>
        <v>Yes</v>
      </c>
      <c r="T345" s="54" t="n">
        <f aca="false">IF(D345="","",ROUND(SQRT(((D345+G345)*O345/100)^2+(J345*(D345+G345)*0.09175)^2),0))</f>
        <v>42</v>
      </c>
      <c r="U345" s="32"/>
    </row>
    <row r="346" customFormat="false" ht="15" hidden="false" customHeight="false" outlineLevel="0" collapsed="false">
      <c r="A346" s="32" t="s">
        <v>386</v>
      </c>
      <c r="B346" s="32" t="s">
        <v>532</v>
      </c>
      <c r="C346" s="32" t="s">
        <v>536</v>
      </c>
      <c r="D346" s="54" t="n">
        <v>345</v>
      </c>
      <c r="E346" s="54" t="n">
        <v>313</v>
      </c>
      <c r="F346" s="65" t="n">
        <f aca="false">IF(E346="","",D346-E346)</f>
        <v>32</v>
      </c>
      <c r="G346" s="54" t="n">
        <v>582</v>
      </c>
      <c r="H346" s="54" t="n">
        <v>600</v>
      </c>
      <c r="I346" s="65" t="n">
        <f aca="false">IF(H346="","",G346-H346)</f>
        <v>-18</v>
      </c>
      <c r="J346" s="55" t="n">
        <f aca="false">IF(OR(D346="",D346+G346=0),"",D346/(D346+G346))</f>
        <v>0.372168284789644</v>
      </c>
      <c r="K346" s="55" t="n">
        <f aca="false">IF(E346="","",E346/(E346+H346))</f>
        <v>0.342825848849945</v>
      </c>
      <c r="L346" s="66" t="n">
        <f aca="false">IF(OR(K346="",J346=""),"",(J346-K346)*100)</f>
        <v>2.93424359396988</v>
      </c>
      <c r="M346" s="36" t="n">
        <v>3.92691870483697</v>
      </c>
      <c r="N346" s="36" t="n">
        <v>0.962526645474447</v>
      </c>
      <c r="O346" s="36" t="n">
        <f aca="false">SQRT(M346^2+N346^2)</f>
        <v>4.04316065197103</v>
      </c>
      <c r="P346" s="55" t="n">
        <f aca="false">IF(J346="","",MAX(0,J346-1.96*O346/100))</f>
        <v>0.292922336011012</v>
      </c>
      <c r="Q346" s="55" t="n">
        <f aca="false">IF(J346="","",MIN(1,J346+1.96*O346/100))</f>
        <v>0.451414233568276</v>
      </c>
      <c r="R346" s="32" t="str">
        <f aca="false">IF(L346="","",IF(ABS(L346)&lt;=O346,"Yes","No"))</f>
        <v>Yes</v>
      </c>
      <c r="S346" s="32" t="str">
        <f aca="false">IF(L346="","",IF(ABS(L346)&lt;=1.96*O346,"Yes","No"))</f>
        <v>Yes</v>
      </c>
      <c r="T346" s="54" t="n">
        <f aca="false">IF(D346="","",ROUND(SQRT(((D346+G346)*O346/100)^2+(J346*(D346+G346)*0.09175)^2),0))</f>
        <v>49</v>
      </c>
      <c r="U346" s="32"/>
    </row>
    <row r="347" customFormat="false" ht="15" hidden="false" customHeight="false" outlineLevel="0" collapsed="false">
      <c r="A347" s="32" t="s">
        <v>386</v>
      </c>
      <c r="B347" s="32" t="s">
        <v>537</v>
      </c>
      <c r="C347" s="32" t="s">
        <v>538</v>
      </c>
      <c r="D347" s="54" t="n">
        <v>96</v>
      </c>
      <c r="E347" s="54" t="n">
        <v>82</v>
      </c>
      <c r="F347" s="65" t="n">
        <f aca="false">IF(E347="","",D347-E347)</f>
        <v>14</v>
      </c>
      <c r="G347" s="54" t="n">
        <v>167</v>
      </c>
      <c r="H347" s="54" t="n">
        <v>171</v>
      </c>
      <c r="I347" s="65" t="n">
        <f aca="false">IF(H347="","",G347-H347)</f>
        <v>-4</v>
      </c>
      <c r="J347" s="55" t="n">
        <f aca="false">IF(OR(D347="",D347+G347=0),"",D347/(D347+G347))</f>
        <v>0.365019011406844</v>
      </c>
      <c r="K347" s="55" t="n">
        <f aca="false">IF(E347="","",E347/(E347+H347))</f>
        <v>0.324110671936759</v>
      </c>
      <c r="L347" s="66" t="n">
        <f aca="false">IF(OR(K347="",J347=""),"",(J347-K347)*100)</f>
        <v>4.09083394700852</v>
      </c>
      <c r="M347" s="36" t="n">
        <v>6.15823633395305</v>
      </c>
      <c r="N347" s="36" t="n">
        <v>0.962526645474447</v>
      </c>
      <c r="O347" s="36" t="n">
        <f aca="false">SQRT(M347^2+N347^2)</f>
        <v>6.23300347248963</v>
      </c>
      <c r="P347" s="55" t="n">
        <f aca="false">IF(J347="","",MAX(0,J347-1.96*O347/100))</f>
        <v>0.242852143346047</v>
      </c>
      <c r="Q347" s="55" t="n">
        <f aca="false">IF(J347="","",MIN(1,J347+1.96*O347/100))</f>
        <v>0.487185879467641</v>
      </c>
      <c r="R347" s="32" t="str">
        <f aca="false">IF(L347="","",IF(ABS(L347)&lt;=O347,"Yes","No"))</f>
        <v>Yes</v>
      </c>
      <c r="S347" s="32" t="str">
        <f aca="false">IF(L347="","",IF(ABS(L347)&lt;=1.96*O347,"Yes","No"))</f>
        <v>Yes</v>
      </c>
      <c r="T347" s="54" t="n">
        <f aca="false">IF(D347="","",ROUND(SQRT(((D347+G347)*O347/100)^2+(J347*(D347+G347)*0.15591)^2),0))</f>
        <v>22</v>
      </c>
      <c r="U347" s="32"/>
    </row>
    <row r="348" customFormat="false" ht="15" hidden="false" customHeight="false" outlineLevel="0" collapsed="false">
      <c r="A348" s="32" t="s">
        <v>386</v>
      </c>
      <c r="B348" s="32" t="s">
        <v>539</v>
      </c>
      <c r="C348" s="32" t="s">
        <v>540</v>
      </c>
      <c r="D348" s="54" t="n">
        <v>374</v>
      </c>
      <c r="E348" s="54" t="n">
        <v>331</v>
      </c>
      <c r="F348" s="65" t="n">
        <f aca="false">IF(E348="","",D348-E348)</f>
        <v>43</v>
      </c>
      <c r="G348" s="54" t="n">
        <v>513</v>
      </c>
      <c r="H348" s="54" t="n">
        <v>571</v>
      </c>
      <c r="I348" s="65" t="n">
        <f aca="false">IF(H348="","",G348-H348)</f>
        <v>-58</v>
      </c>
      <c r="J348" s="55" t="n">
        <f aca="false">IF(OR(D348="",D348+G348=0),"",D348/(D348+G348))</f>
        <v>0.421645997745209</v>
      </c>
      <c r="K348" s="55" t="n">
        <f aca="false">IF(E348="","",E348/(E348+H348))</f>
        <v>0.366962305986696</v>
      </c>
      <c r="L348" s="66" t="n">
        <f aca="false">IF(OR(K348="",J348=""),"",(J348-K348)*100)</f>
        <v>5.46836917585123</v>
      </c>
      <c r="M348" s="36" t="n">
        <v>3.92691870483697</v>
      </c>
      <c r="N348" s="36" t="n">
        <v>0.962526645474447</v>
      </c>
      <c r="O348" s="36" t="n">
        <f aca="false">SQRT(M348^2+N348^2)</f>
        <v>4.04316065197103</v>
      </c>
      <c r="P348" s="55" t="n">
        <f aca="false">IF(J348="","",MAX(0,J348-1.96*O348/100))</f>
        <v>0.342400048966576</v>
      </c>
      <c r="Q348" s="55" t="n">
        <f aca="false">IF(J348="","",MIN(1,J348+1.96*O348/100))</f>
        <v>0.500891946523841</v>
      </c>
      <c r="R348" s="32" t="str">
        <f aca="false">IF(L348="","",IF(ABS(L348)&lt;=O348,"Yes","No"))</f>
        <v>No</v>
      </c>
      <c r="S348" s="32" t="str">
        <f aca="false">IF(L348="","",IF(ABS(L348)&lt;=1.96*O348,"Yes","No"))</f>
        <v>Yes</v>
      </c>
      <c r="T348" s="54" t="n">
        <f aca="false">IF(D348="","",ROUND(SQRT(((D348+G348)*O348/100)^2+(J348*(D348+G348)*0.09175)^2),0))</f>
        <v>50</v>
      </c>
      <c r="U348" s="32"/>
    </row>
    <row r="349" customFormat="false" ht="15" hidden="false" customHeight="false" outlineLevel="0" collapsed="false">
      <c r="A349" s="32" t="s">
        <v>386</v>
      </c>
      <c r="B349" s="32" t="s">
        <v>541</v>
      </c>
      <c r="C349" s="32" t="s">
        <v>542</v>
      </c>
      <c r="D349" s="54" t="n">
        <v>232</v>
      </c>
      <c r="E349" s="54" t="n">
        <v>212</v>
      </c>
      <c r="F349" s="65" t="n">
        <f aca="false">IF(E349="","",D349-E349)</f>
        <v>20</v>
      </c>
      <c r="G349" s="54" t="n">
        <v>293</v>
      </c>
      <c r="H349" s="54" t="n">
        <v>308</v>
      </c>
      <c r="I349" s="65" t="n">
        <f aca="false">IF(H349="","",G349-H349)</f>
        <v>-15</v>
      </c>
      <c r="J349" s="55" t="n">
        <f aca="false">IF(OR(D349="",D349+G349=0),"",D349/(D349+G349))</f>
        <v>0.441904761904762</v>
      </c>
      <c r="K349" s="55" t="n">
        <f aca="false">IF(E349="","",E349/(E349+H349))</f>
        <v>0.407692307692308</v>
      </c>
      <c r="L349" s="66" t="n">
        <f aca="false">IF(OR(K349="",J349=""),"",(J349-K349)*100)</f>
        <v>3.42124542124542</v>
      </c>
      <c r="M349" s="36" t="n">
        <v>6.15823633395305</v>
      </c>
      <c r="N349" s="36" t="n">
        <v>0.962526645474447</v>
      </c>
      <c r="O349" s="36" t="n">
        <f aca="false">SQRT(M349^2+N349^2)</f>
        <v>6.23300347248963</v>
      </c>
      <c r="P349" s="55" t="n">
        <f aca="false">IF(J349="","",MAX(0,J349-1.96*O349/100))</f>
        <v>0.319737893843965</v>
      </c>
      <c r="Q349" s="55" t="n">
        <f aca="false">IF(J349="","",MIN(1,J349+1.96*O349/100))</f>
        <v>0.564071629965559</v>
      </c>
      <c r="R349" s="32" t="str">
        <f aca="false">IF(L349="","",IF(ABS(L349)&lt;=O349,"Yes","No"))</f>
        <v>Yes</v>
      </c>
      <c r="S349" s="32" t="str">
        <f aca="false">IF(L349="","",IF(ABS(L349)&lt;=1.96*O349,"Yes","No"))</f>
        <v>Yes</v>
      </c>
      <c r="T349" s="54" t="n">
        <f aca="false">IF(D349="","",ROUND(SQRT(((D349+G349)*O349/100)^2+(J349*(D349+G349)*0.15591)^2),0))</f>
        <v>49</v>
      </c>
      <c r="U349" s="32"/>
    </row>
    <row r="350" customFormat="false" ht="15" hidden="false" customHeight="false" outlineLevel="0" collapsed="false">
      <c r="A350" s="32" t="s">
        <v>386</v>
      </c>
      <c r="B350" s="32" t="s">
        <v>543</v>
      </c>
      <c r="C350" s="32" t="s">
        <v>544</v>
      </c>
      <c r="D350" s="54" t="n">
        <v>297</v>
      </c>
      <c r="E350" s="54" t="n">
        <v>272</v>
      </c>
      <c r="F350" s="65" t="n">
        <f aca="false">IF(E350="","",D350-E350)</f>
        <v>25</v>
      </c>
      <c r="G350" s="54" t="n">
        <v>390</v>
      </c>
      <c r="H350" s="54" t="n">
        <v>400</v>
      </c>
      <c r="I350" s="65" t="n">
        <f aca="false">IF(H350="","",G350-H350)</f>
        <v>-10</v>
      </c>
      <c r="J350" s="55" t="n">
        <f aca="false">IF(OR(D350="",D350+G350=0),"",D350/(D350+G350))</f>
        <v>0.432314410480349</v>
      </c>
      <c r="K350" s="55" t="n">
        <f aca="false">IF(E350="","",E350/(E350+H350))</f>
        <v>0.404761904761905</v>
      </c>
      <c r="L350" s="66" t="n">
        <f aca="false">IF(OR(K350="",J350=""),"",(J350-K350)*100)</f>
        <v>2.75525057184446</v>
      </c>
      <c r="M350" s="36" t="n">
        <v>6.15823633395305</v>
      </c>
      <c r="N350" s="36" t="n">
        <v>0.962526645474447</v>
      </c>
      <c r="O350" s="36" t="n">
        <f aca="false">SQRT(M350^2+N350^2)</f>
        <v>6.23300347248963</v>
      </c>
      <c r="P350" s="55" t="n">
        <f aca="false">IF(J350="","",MAX(0,J350-1.96*O350/100))</f>
        <v>0.310147542419553</v>
      </c>
      <c r="Q350" s="55" t="n">
        <f aca="false">IF(J350="","",MIN(1,J350+1.96*O350/100))</f>
        <v>0.554481278541146</v>
      </c>
      <c r="R350" s="32" t="str">
        <f aca="false">IF(L350="","",IF(ABS(L350)&lt;=O350,"Yes","No"))</f>
        <v>Yes</v>
      </c>
      <c r="S350" s="32" t="str">
        <f aca="false">IF(L350="","",IF(ABS(L350)&lt;=1.96*O350,"Yes","No"))</f>
        <v>Yes</v>
      </c>
      <c r="T350" s="54" t="n">
        <f aca="false">IF(D350="","",ROUND(SQRT(((D350+G350)*O350/100)^2+(J350*(D350+G350)*0.15591)^2),0))</f>
        <v>63</v>
      </c>
      <c r="U350" s="32"/>
    </row>
    <row r="351" customFormat="false" ht="15" hidden="false" customHeight="false" outlineLevel="0" collapsed="false">
      <c r="A351" s="32" t="s">
        <v>386</v>
      </c>
      <c r="B351" s="32" t="s">
        <v>545</v>
      </c>
      <c r="C351" s="32" t="s">
        <v>546</v>
      </c>
      <c r="D351" s="54" t="n">
        <v>323</v>
      </c>
      <c r="E351" s="54" t="n">
        <v>276</v>
      </c>
      <c r="F351" s="65" t="n">
        <f aca="false">IF(E351="","",D351-E351)</f>
        <v>47</v>
      </c>
      <c r="G351" s="54" t="n">
        <v>689</v>
      </c>
      <c r="H351" s="54" t="n">
        <v>722</v>
      </c>
      <c r="I351" s="65" t="n">
        <f aca="false">IF(H351="","",G351-H351)</f>
        <v>-33</v>
      </c>
      <c r="J351" s="55" t="n">
        <f aca="false">IF(OR(D351="",D351+G351=0),"",D351/(D351+G351))</f>
        <v>0.319169960474308</v>
      </c>
      <c r="K351" s="55" t="n">
        <f aca="false">IF(E351="","",E351/(E351+H351))</f>
        <v>0.276553106212425</v>
      </c>
      <c r="L351" s="66" t="n">
        <f aca="false">IF(OR(K351="",J351=""),"",(J351-K351)*100)</f>
        <v>4.26168542618834</v>
      </c>
      <c r="M351" s="36" t="n">
        <v>3.92691870483697</v>
      </c>
      <c r="N351" s="36" t="n">
        <v>0.962526645474447</v>
      </c>
      <c r="O351" s="36" t="n">
        <f aca="false">SQRT(M351^2+N351^2)</f>
        <v>4.04316065197103</v>
      </c>
      <c r="P351" s="55" t="n">
        <f aca="false">IF(J351="","",MAX(0,J351-1.96*O351/100))</f>
        <v>0.239924011695676</v>
      </c>
      <c r="Q351" s="55" t="n">
        <f aca="false">IF(J351="","",MIN(1,J351+1.96*O351/100))</f>
        <v>0.39841590925294</v>
      </c>
      <c r="R351" s="32" t="str">
        <f aca="false">IF(L351="","",IF(ABS(L351)&lt;=O351,"Yes","No"))</f>
        <v>No</v>
      </c>
      <c r="S351" s="32" t="str">
        <f aca="false">IF(L351="","",IF(ABS(L351)&lt;=1.96*O351,"Yes","No"))</f>
        <v>Yes</v>
      </c>
      <c r="T351" s="54" t="n">
        <f aca="false">IF(D351="","",ROUND(SQRT(((D351+G351)*O351/100)^2+(J351*(D351+G351)*0.09175)^2),0))</f>
        <v>51</v>
      </c>
      <c r="U351" s="32"/>
    </row>
    <row r="352" customFormat="false" ht="15" hidden="false" customHeight="false" outlineLevel="0" collapsed="false">
      <c r="A352" s="32" t="s">
        <v>386</v>
      </c>
      <c r="B352" s="32" t="s">
        <v>545</v>
      </c>
      <c r="C352" s="32" t="s">
        <v>547</v>
      </c>
      <c r="D352" s="54" t="n">
        <v>250</v>
      </c>
      <c r="E352" s="54" t="n">
        <v>227</v>
      </c>
      <c r="F352" s="65" t="n">
        <f aca="false">IF(E352="","",D352-E352)</f>
        <v>23</v>
      </c>
      <c r="G352" s="54" t="n">
        <v>452</v>
      </c>
      <c r="H352" s="54" t="n">
        <v>473</v>
      </c>
      <c r="I352" s="65" t="n">
        <f aca="false">IF(H352="","",G352-H352)</f>
        <v>-21</v>
      </c>
      <c r="J352" s="55" t="n">
        <f aca="false">IF(OR(D352="",D352+G352=0),"",D352/(D352+G352))</f>
        <v>0.356125356125356</v>
      </c>
      <c r="K352" s="55" t="n">
        <f aca="false">IF(E352="","",E352/(E352+H352))</f>
        <v>0.324285714285714</v>
      </c>
      <c r="L352" s="66" t="n">
        <f aca="false">IF(OR(K352="",J352=""),"",(J352-K352)*100)</f>
        <v>3.18396418396418</v>
      </c>
      <c r="M352" s="36" t="n">
        <v>6.15823633395305</v>
      </c>
      <c r="N352" s="36" t="n">
        <v>0.962526645474447</v>
      </c>
      <c r="O352" s="36" t="n">
        <f aca="false">SQRT(M352^2+N352^2)</f>
        <v>6.23300347248963</v>
      </c>
      <c r="P352" s="55" t="n">
        <f aca="false">IF(J352="","",MAX(0,J352-1.96*O352/100))</f>
        <v>0.233958488064559</v>
      </c>
      <c r="Q352" s="55" t="n">
        <f aca="false">IF(J352="","",MIN(1,J352+1.96*O352/100))</f>
        <v>0.478292224186153</v>
      </c>
      <c r="R352" s="32" t="str">
        <f aca="false">IF(L352="","",IF(ABS(L352)&lt;=O352,"Yes","No"))</f>
        <v>Yes</v>
      </c>
      <c r="S352" s="32" t="str">
        <f aca="false">IF(L352="","",IF(ABS(L352)&lt;=1.96*O352,"Yes","No"))</f>
        <v>Yes</v>
      </c>
      <c r="T352" s="54" t="n">
        <f aca="false">IF(D352="","",ROUND(SQRT(((D352+G352)*O352/100)^2+(J352*(D352+G352)*0.15591)^2),0))</f>
        <v>59</v>
      </c>
      <c r="U352" s="32"/>
    </row>
    <row r="353" customFormat="false" ht="15" hidden="false" customHeight="false" outlineLevel="0" collapsed="false">
      <c r="A353" s="32" t="s">
        <v>386</v>
      </c>
      <c r="B353" s="32" t="s">
        <v>545</v>
      </c>
      <c r="C353" s="32" t="s">
        <v>548</v>
      </c>
      <c r="D353" s="54" t="n">
        <v>208</v>
      </c>
      <c r="E353" s="54" t="n">
        <v>171</v>
      </c>
      <c r="F353" s="65" t="n">
        <f aca="false">IF(E353="","",D353-E353)</f>
        <v>37</v>
      </c>
      <c r="G353" s="54" t="n">
        <v>434</v>
      </c>
      <c r="H353" s="54" t="n">
        <v>432</v>
      </c>
      <c r="I353" s="65" t="n">
        <f aca="false">IF(H353="","",G353-H353)</f>
        <v>2</v>
      </c>
      <c r="J353" s="55" t="n">
        <f aca="false">IF(OR(D353="",D353+G353=0),"",D353/(D353+G353))</f>
        <v>0.32398753894081</v>
      </c>
      <c r="K353" s="55" t="n">
        <f aca="false">IF(E353="","",E353/(E353+H353))</f>
        <v>0.283582089552239</v>
      </c>
      <c r="L353" s="66" t="n">
        <f aca="false">IF(OR(K353="",J353=""),"",(J353-K353)*100)</f>
        <v>4.04054493885712</v>
      </c>
      <c r="M353" s="36" t="n">
        <v>6.15823633395305</v>
      </c>
      <c r="N353" s="36" t="n">
        <v>0.962526645474447</v>
      </c>
      <c r="O353" s="36" t="n">
        <f aca="false">SQRT(M353^2+N353^2)</f>
        <v>6.23300347248963</v>
      </c>
      <c r="P353" s="55" t="n">
        <f aca="false">IF(J353="","",MAX(0,J353-1.96*O353/100))</f>
        <v>0.201820670880013</v>
      </c>
      <c r="Q353" s="55" t="n">
        <f aca="false">IF(J353="","",MIN(1,J353+1.96*O353/100))</f>
        <v>0.446154407001607</v>
      </c>
      <c r="R353" s="32" t="str">
        <f aca="false">IF(L353="","",IF(ABS(L353)&lt;=O353,"Yes","No"))</f>
        <v>Yes</v>
      </c>
      <c r="S353" s="32" t="str">
        <f aca="false">IF(L353="","",IF(ABS(L353)&lt;=1.96*O353,"Yes","No"))</f>
        <v>Yes</v>
      </c>
      <c r="T353" s="54" t="n">
        <f aca="false">IF(D353="","",ROUND(SQRT(((D353+G353)*O353/100)^2+(J353*(D353+G353)*0.15591)^2),0))</f>
        <v>52</v>
      </c>
      <c r="U353" s="32"/>
    </row>
    <row r="354" customFormat="false" ht="15" hidden="false" customHeight="false" outlineLevel="0" collapsed="false">
      <c r="A354" s="32" t="s">
        <v>386</v>
      </c>
      <c r="B354" s="32" t="s">
        <v>545</v>
      </c>
      <c r="C354" s="32" t="s">
        <v>549</v>
      </c>
      <c r="D354" s="54" t="n">
        <v>205</v>
      </c>
      <c r="E354" s="54" t="n">
        <v>197</v>
      </c>
      <c r="F354" s="65" t="n">
        <f aca="false">IF(E354="","",D354-E354)</f>
        <v>8</v>
      </c>
      <c r="G354" s="54" t="n">
        <v>399</v>
      </c>
      <c r="H354" s="54" t="n">
        <v>397</v>
      </c>
      <c r="I354" s="65" t="n">
        <f aca="false">IF(H354="","",G354-H354)</f>
        <v>2</v>
      </c>
      <c r="J354" s="55" t="n">
        <f aca="false">IF(OR(D354="",D354+G354=0),"",D354/(D354+G354))</f>
        <v>0.339403973509934</v>
      </c>
      <c r="K354" s="55" t="n">
        <f aca="false">IF(E354="","",E354/(E354+H354))</f>
        <v>0.331649831649832</v>
      </c>
      <c r="L354" s="66" t="n">
        <f aca="false">IF(OR(K354="",J354=""),"",(J354-K354)*100)</f>
        <v>0.775414186010215</v>
      </c>
      <c r="M354" s="36" t="n">
        <v>6.15823633395305</v>
      </c>
      <c r="N354" s="36" t="n">
        <v>0.962526645474447</v>
      </c>
      <c r="O354" s="36" t="n">
        <f aca="false">SQRT(M354^2+N354^2)</f>
        <v>6.23300347248963</v>
      </c>
      <c r="P354" s="55" t="n">
        <f aca="false">IF(J354="","",MAX(0,J354-1.96*O354/100))</f>
        <v>0.217237105449137</v>
      </c>
      <c r="Q354" s="55" t="n">
        <f aca="false">IF(J354="","",MIN(1,J354+1.96*O354/100))</f>
        <v>0.461570841570731</v>
      </c>
      <c r="R354" s="32" t="str">
        <f aca="false">IF(L354="","",IF(ABS(L354)&lt;=O354,"Yes","No"))</f>
        <v>Yes</v>
      </c>
      <c r="S354" s="32" t="str">
        <f aca="false">IF(L354="","",IF(ABS(L354)&lt;=1.96*O354,"Yes","No"))</f>
        <v>Yes</v>
      </c>
      <c r="T354" s="54" t="n">
        <f aca="false">IF(D354="","",ROUND(SQRT(((D354+G354)*O354/100)^2+(J354*(D354+G354)*0.15591)^2),0))</f>
        <v>49</v>
      </c>
      <c r="U354" s="32"/>
    </row>
    <row r="355" customFormat="false" ht="15" hidden="false" customHeight="false" outlineLevel="0" collapsed="false">
      <c r="A355" s="32" t="s">
        <v>386</v>
      </c>
      <c r="B355" s="32" t="s">
        <v>545</v>
      </c>
      <c r="C355" s="32" t="s">
        <v>550</v>
      </c>
      <c r="D355" s="54" t="n">
        <v>365</v>
      </c>
      <c r="E355" s="54" t="n">
        <v>336</v>
      </c>
      <c r="F355" s="65" t="n">
        <f aca="false">IF(E355="","",D355-E355)</f>
        <v>29</v>
      </c>
      <c r="G355" s="54" t="n">
        <v>579</v>
      </c>
      <c r="H355" s="54" t="n">
        <v>577</v>
      </c>
      <c r="I355" s="65" t="n">
        <f aca="false">IF(H355="","",G355-H355)</f>
        <v>2</v>
      </c>
      <c r="J355" s="55" t="n">
        <f aca="false">IF(OR(D355="",D355+G355=0),"",D355/(D355+G355))</f>
        <v>0.386652542372881</v>
      </c>
      <c r="K355" s="55" t="n">
        <f aca="false">IF(E355="","",E355/(E355+H355))</f>
        <v>0.368017524644031</v>
      </c>
      <c r="L355" s="66" t="n">
        <f aca="false">IF(OR(K355="",J355=""),"",(J355-K355)*100)</f>
        <v>1.86350177288507</v>
      </c>
      <c r="M355" s="36" t="n">
        <v>3.92691870483697</v>
      </c>
      <c r="N355" s="36" t="n">
        <v>0.962526645474447</v>
      </c>
      <c r="O355" s="36" t="n">
        <f aca="false">SQRT(M355^2+N355^2)</f>
        <v>4.04316065197103</v>
      </c>
      <c r="P355" s="55" t="n">
        <f aca="false">IF(J355="","",MAX(0,J355-1.96*O355/100))</f>
        <v>0.307406593594249</v>
      </c>
      <c r="Q355" s="55" t="n">
        <f aca="false">IF(J355="","",MIN(1,J355+1.96*O355/100))</f>
        <v>0.465898491151514</v>
      </c>
      <c r="R355" s="32" t="str">
        <f aca="false">IF(L355="","",IF(ABS(L355)&lt;=O355,"Yes","No"))</f>
        <v>Yes</v>
      </c>
      <c r="S355" s="32" t="str">
        <f aca="false">IF(L355="","",IF(ABS(L355)&lt;=1.96*O355,"Yes","No"))</f>
        <v>Yes</v>
      </c>
      <c r="T355" s="54" t="n">
        <f aca="false">IF(D355="","",ROUND(SQRT(((D355+G355)*O355/100)^2+(J355*(D355+G355)*0.09175)^2),0))</f>
        <v>51</v>
      </c>
      <c r="U355" s="32"/>
    </row>
    <row r="356" customFormat="false" ht="15" hidden="false" customHeight="false" outlineLevel="0" collapsed="false">
      <c r="A356" s="32" t="s">
        <v>386</v>
      </c>
      <c r="B356" s="32" t="s">
        <v>551</v>
      </c>
      <c r="C356" s="32" t="s">
        <v>552</v>
      </c>
      <c r="D356" s="54" t="n">
        <v>1112</v>
      </c>
      <c r="E356" s="54" t="n">
        <v>993</v>
      </c>
      <c r="F356" s="65" t="n">
        <f aca="false">IF(E356="","",D356-E356)</f>
        <v>119</v>
      </c>
      <c r="G356" s="54" t="n">
        <v>1096</v>
      </c>
      <c r="H356" s="54" t="n">
        <v>1180</v>
      </c>
      <c r="I356" s="65" t="n">
        <f aca="false">IF(H356="","",G356-H356)</f>
        <v>-84</v>
      </c>
      <c r="J356" s="55" t="n">
        <f aca="false">IF(OR(D356="",D356+G356=0),"",D356/(D356+G356))</f>
        <v>0.503623188405797</v>
      </c>
      <c r="K356" s="55" t="n">
        <f aca="false">IF(E356="","",E356/(E356+H356))</f>
        <v>0.456971928209848</v>
      </c>
      <c r="L356" s="66" t="n">
        <f aca="false">IF(OR(K356="",J356=""),"",(J356-K356)*100)</f>
        <v>4.6651260195949</v>
      </c>
      <c r="M356" s="36" t="n">
        <v>3.11781220291742</v>
      </c>
      <c r="N356" s="36" t="n">
        <v>0.962526645474447</v>
      </c>
      <c r="O356" s="36" t="n">
        <f aca="false">SQRT(M356^2+N356^2)</f>
        <v>3.26300635548095</v>
      </c>
      <c r="P356" s="55" t="n">
        <f aca="false">IF(J356="","",MAX(0,J356-1.96*O356/100))</f>
        <v>0.439668263838371</v>
      </c>
      <c r="Q356" s="55" t="n">
        <f aca="false">IF(J356="","",MIN(1,J356+1.96*O356/100))</f>
        <v>0.567578112973224</v>
      </c>
      <c r="R356" s="32" t="str">
        <f aca="false">IF(L356="","",IF(ABS(L356)&lt;=O356,"Yes","No"))</f>
        <v>No</v>
      </c>
      <c r="S356" s="32" t="str">
        <f aca="false">IF(L356="","",IF(ABS(L356)&lt;=1.96*O356,"Yes","No"))</f>
        <v>Yes</v>
      </c>
      <c r="T356" s="54" t="n">
        <f aca="false">IF(D356="","",ROUND(SQRT(((D356+G356)*O356/100)^2+(J356*(D356+G356)*0.08345)^2),0))</f>
        <v>117</v>
      </c>
      <c r="U356" s="32"/>
    </row>
    <row r="357" customFormat="false" ht="15" hidden="false" customHeight="false" outlineLevel="0" collapsed="false">
      <c r="A357" s="32" t="s">
        <v>386</v>
      </c>
      <c r="B357" s="32" t="s">
        <v>551</v>
      </c>
      <c r="C357" s="32" t="s">
        <v>553</v>
      </c>
      <c r="D357" s="54" t="n">
        <v>365</v>
      </c>
      <c r="E357" s="54"/>
      <c r="F357" s="65" t="str">
        <f aca="false">IF(E357="","",D357-E357)</f>
        <v/>
      </c>
      <c r="G357" s="54" t="n">
        <v>361</v>
      </c>
      <c r="H357" s="54"/>
      <c r="I357" s="65" t="str">
        <f aca="false">IF(H357="","",G357-H357)</f>
        <v/>
      </c>
      <c r="J357" s="55" t="n">
        <f aca="false">IF(OR(D357="",D357+G357=0),"",D357/(D357+G357))</f>
        <v>0.502754820936639</v>
      </c>
      <c r="K357" s="55" t="str">
        <f aca="false">IF(E357="","",E357/(E357+H357))</f>
        <v/>
      </c>
      <c r="L357" s="66" t="str">
        <f aca="false">IF(OR(K357="",J357=""),"",(J357-K357)*100)</f>
        <v/>
      </c>
      <c r="M357" s="36" t="n">
        <v>6.15823633395305</v>
      </c>
      <c r="N357" s="36" t="n">
        <v>0.962526645474447</v>
      </c>
      <c r="O357" s="36" t="n">
        <f aca="false">SQRT(M357^2+N357^2)</f>
        <v>6.23300347248963</v>
      </c>
      <c r="P357" s="55" t="n">
        <f aca="false">IF(J357="","",MAX(0,J357-1.96*O357/100))</f>
        <v>0.380587952875842</v>
      </c>
      <c r="Q357" s="55" t="n">
        <f aca="false">IF(J357="","",MIN(1,J357+1.96*O357/100))</f>
        <v>0.624921688997436</v>
      </c>
      <c r="R357" s="32" t="str">
        <f aca="false">IF(L357="","",IF(ABS(L357)&lt;=O357,"Yes","No"))</f>
        <v/>
      </c>
      <c r="S357" s="32" t="str">
        <f aca="false">IF(L357="","",IF(ABS(L357)&lt;=1.96*O357,"Yes","No"))</f>
        <v/>
      </c>
      <c r="T357" s="54" t="n">
        <f aca="false">IF(D357="","",ROUND(SQRT(((D357+G357)*O357/100)^2+(J357*(D357+G357)*0.15591)^2),0))</f>
        <v>73</v>
      </c>
      <c r="U357" s="32" t="s">
        <v>748</v>
      </c>
    </row>
    <row r="358" customFormat="false" ht="15" hidden="false" customHeight="false" outlineLevel="0" collapsed="false">
      <c r="A358" s="32" t="s">
        <v>386</v>
      </c>
      <c r="B358" s="32" t="s">
        <v>551</v>
      </c>
      <c r="C358" s="32" t="s">
        <v>554</v>
      </c>
      <c r="D358" s="54" t="n">
        <v>893</v>
      </c>
      <c r="E358" s="54" t="n">
        <v>845</v>
      </c>
      <c r="F358" s="65" t="n">
        <f aca="false">IF(E358="","",D358-E358)</f>
        <v>48</v>
      </c>
      <c r="G358" s="54" t="n">
        <v>890</v>
      </c>
      <c r="H358" s="54" t="n">
        <v>932</v>
      </c>
      <c r="I358" s="65" t="n">
        <f aca="false">IF(H358="","",G358-H358)</f>
        <v>-42</v>
      </c>
      <c r="J358" s="55" t="n">
        <f aca="false">IF(OR(D358="",D358+G358=0),"",D358/(D358+G358))</f>
        <v>0.50084127874369</v>
      </c>
      <c r="K358" s="55" t="n">
        <f aca="false">IF(E358="","",E358/(E358+H358))</f>
        <v>0.475520540236353</v>
      </c>
      <c r="L358" s="66" t="n">
        <f aca="false">IF(OR(K358="",J358=""),"",(J358-K358)*100)</f>
        <v>2.5320738507337</v>
      </c>
      <c r="M358" s="36" t="n">
        <v>3.11781220291742</v>
      </c>
      <c r="N358" s="36" t="n">
        <v>0.962526645474447</v>
      </c>
      <c r="O358" s="36" t="n">
        <f aca="false">SQRT(M358^2+N358^2)</f>
        <v>3.26300635548095</v>
      </c>
      <c r="P358" s="55" t="n">
        <f aca="false">IF(J358="","",MAX(0,J358-1.96*O358/100))</f>
        <v>0.436886354176264</v>
      </c>
      <c r="Q358" s="55" t="n">
        <f aca="false">IF(J358="","",MIN(1,J358+1.96*O358/100))</f>
        <v>0.564796203311117</v>
      </c>
      <c r="R358" s="32" t="str">
        <f aca="false">IF(L358="","",IF(ABS(L358)&lt;=O358,"Yes","No"))</f>
        <v>Yes</v>
      </c>
      <c r="S358" s="32" t="str">
        <f aca="false">IF(L358="","",IF(ABS(L358)&lt;=1.96*O358,"Yes","No"))</f>
        <v>Yes</v>
      </c>
      <c r="T358" s="54" t="n">
        <f aca="false">IF(D358="","",ROUND(SQRT(((D358+G358)*O358/100)^2+(J358*(D358+G358)*0.08345)^2),0))</f>
        <v>95</v>
      </c>
      <c r="U358" s="32"/>
    </row>
    <row r="359" customFormat="false" ht="15" hidden="false" customHeight="false" outlineLevel="0" collapsed="false">
      <c r="A359" s="32" t="s">
        <v>386</v>
      </c>
      <c r="B359" s="32" t="s">
        <v>551</v>
      </c>
      <c r="C359" s="32" t="s">
        <v>555</v>
      </c>
      <c r="D359" s="54" t="n">
        <v>266</v>
      </c>
      <c r="E359" s="54"/>
      <c r="F359" s="65" t="str">
        <f aca="false">IF(E359="","",D359-E359)</f>
        <v/>
      </c>
      <c r="G359" s="54" t="n">
        <v>268</v>
      </c>
      <c r="H359" s="54"/>
      <c r="I359" s="65" t="str">
        <f aca="false">IF(H359="","",G359-H359)</f>
        <v/>
      </c>
      <c r="J359" s="55" t="n">
        <f aca="false">IF(OR(D359="",D359+G359=0),"",D359/(D359+G359))</f>
        <v>0.49812734082397</v>
      </c>
      <c r="K359" s="55" t="str">
        <f aca="false">IF(E359="","",E359/(E359+H359))</f>
        <v/>
      </c>
      <c r="L359" s="66" t="str">
        <f aca="false">IF(OR(K359="",J359=""),"",(J359-K359)*100)</f>
        <v/>
      </c>
      <c r="M359" s="36" t="n">
        <v>6.15823633395305</v>
      </c>
      <c r="N359" s="36" t="n">
        <v>0.962526645474447</v>
      </c>
      <c r="O359" s="36" t="n">
        <f aca="false">SQRT(M359^2+N359^2)</f>
        <v>6.23300347248963</v>
      </c>
      <c r="P359" s="55" t="n">
        <f aca="false">IF(J359="","",MAX(0,J359-1.96*O359/100))</f>
        <v>0.375960472763173</v>
      </c>
      <c r="Q359" s="55" t="n">
        <f aca="false">IF(J359="","",MIN(1,J359+1.96*O359/100))</f>
        <v>0.620294208884767</v>
      </c>
      <c r="R359" s="32" t="str">
        <f aca="false">IF(L359="","",IF(ABS(L359)&lt;=O359,"Yes","No"))</f>
        <v/>
      </c>
      <c r="S359" s="32" t="str">
        <f aca="false">IF(L359="","",IF(ABS(L359)&lt;=1.96*O359,"Yes","No"))</f>
        <v/>
      </c>
      <c r="T359" s="54" t="n">
        <f aca="false">IF(D359="","",ROUND(SQRT(((D359+G359)*O359/100)^2+(J359*(D359+G359)*0.15591)^2),0))</f>
        <v>53</v>
      </c>
      <c r="U359" s="32" t="s">
        <v>748</v>
      </c>
    </row>
    <row r="360" customFormat="false" ht="15" hidden="false" customHeight="false" outlineLevel="0" collapsed="false">
      <c r="A360" s="32" t="s">
        <v>386</v>
      </c>
      <c r="B360" s="32" t="s">
        <v>556</v>
      </c>
      <c r="C360" s="32" t="s">
        <v>557</v>
      </c>
      <c r="D360" s="54" t="n">
        <v>420</v>
      </c>
      <c r="E360" s="54" t="n">
        <v>379</v>
      </c>
      <c r="F360" s="65" t="n">
        <f aca="false">IF(E360="","",D360-E360)</f>
        <v>41</v>
      </c>
      <c r="G360" s="54" t="n">
        <v>576</v>
      </c>
      <c r="H360" s="54" t="n">
        <v>605</v>
      </c>
      <c r="I360" s="65" t="n">
        <f aca="false">IF(H360="","",G360-H360)</f>
        <v>-29</v>
      </c>
      <c r="J360" s="55" t="n">
        <f aca="false">IF(OR(D360="",D360+G360=0),"",D360/(D360+G360))</f>
        <v>0.421686746987952</v>
      </c>
      <c r="K360" s="55" t="n">
        <f aca="false">IF(E360="","",E360/(E360+H360))</f>
        <v>0.385162601626016</v>
      </c>
      <c r="L360" s="66" t="n">
        <f aca="false">IF(OR(K360="",J360=""),"",(J360-K360)*100)</f>
        <v>3.65241453619355</v>
      </c>
      <c r="M360" s="36" t="n">
        <v>3.92691870483697</v>
      </c>
      <c r="N360" s="36" t="n">
        <v>0.962526645474447</v>
      </c>
      <c r="O360" s="36" t="n">
        <f aca="false">SQRT(M360^2+N360^2)</f>
        <v>4.04316065197103</v>
      </c>
      <c r="P360" s="55" t="n">
        <f aca="false">IF(J360="","",MAX(0,J360-1.96*O360/100))</f>
        <v>0.34244079820932</v>
      </c>
      <c r="Q360" s="55" t="n">
        <f aca="false">IF(J360="","",MIN(1,J360+1.96*O360/100))</f>
        <v>0.500932695766584</v>
      </c>
      <c r="R360" s="32" t="str">
        <f aca="false">IF(L360="","",IF(ABS(L360)&lt;=O360,"Yes","No"))</f>
        <v>Yes</v>
      </c>
      <c r="S360" s="32" t="str">
        <f aca="false">IF(L360="","",IF(ABS(L360)&lt;=1.96*O360,"Yes","No"))</f>
        <v>Yes</v>
      </c>
      <c r="T360" s="54" t="n">
        <f aca="false">IF(D360="","",ROUND(SQRT(((D360+G360)*O360/100)^2+(J360*(D360+G360)*0.09175)^2),0))</f>
        <v>56</v>
      </c>
      <c r="U360" s="32"/>
    </row>
    <row r="361" customFormat="false" ht="15" hidden="false" customHeight="false" outlineLevel="0" collapsed="false">
      <c r="A361" s="32" t="s">
        <v>386</v>
      </c>
      <c r="B361" s="32" t="s">
        <v>361</v>
      </c>
      <c r="C361" s="32" t="s">
        <v>558</v>
      </c>
      <c r="D361" s="54" t="n">
        <v>851</v>
      </c>
      <c r="E361" s="54" t="n">
        <v>786</v>
      </c>
      <c r="F361" s="65" t="n">
        <f aca="false">IF(E361="","",D361-E361)</f>
        <v>65</v>
      </c>
      <c r="G361" s="54" t="n">
        <v>1488</v>
      </c>
      <c r="H361" s="54" t="n">
        <v>1523</v>
      </c>
      <c r="I361" s="65" t="n">
        <f aca="false">IF(H361="","",G361-H361)</f>
        <v>-35</v>
      </c>
      <c r="J361" s="55" t="n">
        <f aca="false">IF(OR(D361="",D361+G361=0),"",D361/(D361+G361))</f>
        <v>0.363830696879008</v>
      </c>
      <c r="K361" s="55" t="n">
        <f aca="false">IF(E361="","",E361/(E361+H361))</f>
        <v>0.340407102641836</v>
      </c>
      <c r="L361" s="66" t="n">
        <f aca="false">IF(OR(K361="",J361=""),"",(J361-K361)*100)</f>
        <v>2.34235942371718</v>
      </c>
      <c r="M361" s="36" t="n">
        <v>3.11781220291742</v>
      </c>
      <c r="N361" s="36" t="n">
        <v>0.962526645474447</v>
      </c>
      <c r="O361" s="36" t="n">
        <f aca="false">SQRT(M361^2+N361^2)</f>
        <v>3.26300635548095</v>
      </c>
      <c r="P361" s="55" t="n">
        <f aca="false">IF(J361="","",MAX(0,J361-1.96*O361/100))</f>
        <v>0.299875772311582</v>
      </c>
      <c r="Q361" s="55" t="n">
        <f aca="false">IF(J361="","",MIN(1,J361+1.96*O361/100))</f>
        <v>0.427785621446435</v>
      </c>
      <c r="R361" s="32" t="str">
        <f aca="false">IF(L361="","",IF(ABS(L361)&lt;=O361,"Yes","No"))</f>
        <v>Yes</v>
      </c>
      <c r="S361" s="32" t="str">
        <f aca="false">IF(L361="","",IF(ABS(L361)&lt;=1.96*O361,"Yes","No"))</f>
        <v>Yes</v>
      </c>
      <c r="T361" s="54" t="n">
        <f aca="false">IF(D361="","",ROUND(SQRT(((D361+G361)*O361/100)^2+(J361*(D361+G361)*0.08345)^2),0))</f>
        <v>104</v>
      </c>
      <c r="U361" s="32"/>
    </row>
    <row r="362" customFormat="false" ht="15" hidden="false" customHeight="false" outlineLevel="0" collapsed="false">
      <c r="A362" s="32" t="s">
        <v>386</v>
      </c>
      <c r="B362" s="32" t="s">
        <v>361</v>
      </c>
      <c r="C362" s="32" t="s">
        <v>559</v>
      </c>
      <c r="D362" s="54" t="n">
        <v>265</v>
      </c>
      <c r="E362" s="54"/>
      <c r="F362" s="65" t="str">
        <f aca="false">IF(E362="","",D362-E362)</f>
        <v/>
      </c>
      <c r="G362" s="54" t="n">
        <v>447</v>
      </c>
      <c r="H362" s="54"/>
      <c r="I362" s="65" t="str">
        <f aca="false">IF(H362="","",G362-H362)</f>
        <v/>
      </c>
      <c r="J362" s="55" t="n">
        <f aca="false">IF(OR(D362="",D362+G362=0),"",D362/(D362+G362))</f>
        <v>0.372191011235955</v>
      </c>
      <c r="K362" s="55" t="str">
        <f aca="false">IF(E362="","",E362/(E362+H362))</f>
        <v/>
      </c>
      <c r="L362" s="66" t="str">
        <f aca="false">IF(OR(K362="",J362=""),"",(J362-K362)*100)</f>
        <v/>
      </c>
      <c r="M362" s="36" t="n">
        <v>6.15823633395305</v>
      </c>
      <c r="N362" s="36" t="n">
        <v>0.962526645474447</v>
      </c>
      <c r="O362" s="36" t="n">
        <f aca="false">SQRT(M362^2+N362^2)</f>
        <v>6.23300347248963</v>
      </c>
      <c r="P362" s="55" t="n">
        <f aca="false">IF(J362="","",MAX(0,J362-1.96*O362/100))</f>
        <v>0.250024143175158</v>
      </c>
      <c r="Q362" s="55" t="n">
        <f aca="false">IF(J362="","",MIN(1,J362+1.96*O362/100))</f>
        <v>0.494357879296752</v>
      </c>
      <c r="R362" s="32" t="str">
        <f aca="false">IF(L362="","",IF(ABS(L362)&lt;=O362,"Yes","No"))</f>
        <v/>
      </c>
      <c r="S362" s="32" t="str">
        <f aca="false">IF(L362="","",IF(ABS(L362)&lt;=1.96*O362,"Yes","No"))</f>
        <v/>
      </c>
      <c r="T362" s="54" t="n">
        <f aca="false">IF(D362="","",ROUND(SQRT(((D362+G362)*O362/100)^2+(J362*(D362+G362)*0.15591)^2),0))</f>
        <v>61</v>
      </c>
      <c r="U362" s="32" t="s">
        <v>748</v>
      </c>
    </row>
    <row r="363" customFormat="false" ht="15" hidden="false" customHeight="false" outlineLevel="0" collapsed="false">
      <c r="A363" s="32" t="s">
        <v>386</v>
      </c>
      <c r="B363" s="32" t="s">
        <v>561</v>
      </c>
      <c r="C363" s="32" t="s">
        <v>561</v>
      </c>
      <c r="D363" s="54" t="n">
        <v>302</v>
      </c>
      <c r="E363" s="54" t="n">
        <v>249</v>
      </c>
      <c r="F363" s="65" t="n">
        <f aca="false">IF(E363="","",D363-E363)</f>
        <v>53</v>
      </c>
      <c r="G363" s="54" t="n">
        <v>258</v>
      </c>
      <c r="H363" s="54" t="n">
        <v>326</v>
      </c>
      <c r="I363" s="65" t="n">
        <f aca="false">IF(H363="","",G363-H363)</f>
        <v>-68</v>
      </c>
      <c r="J363" s="55" t="n">
        <f aca="false">IF(OR(D363="",D363+G363=0),"",D363/(D363+G363))</f>
        <v>0.539285714285714</v>
      </c>
      <c r="K363" s="55" t="n">
        <f aca="false">IF(E363="","",E363/(E363+H363))</f>
        <v>0.43304347826087</v>
      </c>
      <c r="L363" s="66" t="n">
        <f aca="false">IF(OR(K363="",J363=""),"",(J363-K363)*100)</f>
        <v>10.6242236024845</v>
      </c>
      <c r="M363" s="36" t="n">
        <v>6.15823633395305</v>
      </c>
      <c r="N363" s="36" t="n">
        <v>0.962526645474447</v>
      </c>
      <c r="O363" s="36" t="n">
        <f aca="false">SQRT(M363^2+N363^2)</f>
        <v>6.23300347248963</v>
      </c>
      <c r="P363" s="55" t="n">
        <f aca="false">IF(J363="","",MAX(0,J363-1.96*O363/100))</f>
        <v>0.417118846224917</v>
      </c>
      <c r="Q363" s="55" t="n">
        <f aca="false">IF(J363="","",MIN(1,J363+1.96*O363/100))</f>
        <v>0.661452582346511</v>
      </c>
      <c r="R363" s="32" t="str">
        <f aca="false">IF(L363="","",IF(ABS(L363)&lt;=O363,"Yes","No"))</f>
        <v>No</v>
      </c>
      <c r="S363" s="32" t="str">
        <f aca="false">IF(L363="","",IF(ABS(L363)&lt;=1.96*O363,"Yes","No"))</f>
        <v>Yes</v>
      </c>
      <c r="T363" s="54" t="n">
        <f aca="false">IF(D363="","",ROUND(SQRT(((D363+G363)*O363/100)^2+(J363*(D363+G363)*0.15591)^2),0))</f>
        <v>59</v>
      </c>
      <c r="U363" s="32"/>
    </row>
    <row r="364" customFormat="false" ht="15" hidden="false" customHeight="false" outlineLevel="0" collapsed="false">
      <c r="A364" s="32" t="s">
        <v>386</v>
      </c>
      <c r="B364" s="32" t="s">
        <v>562</v>
      </c>
      <c r="C364" s="32" t="s">
        <v>563</v>
      </c>
      <c r="D364" s="54" t="n">
        <v>531</v>
      </c>
      <c r="E364" s="54" t="n">
        <v>467</v>
      </c>
      <c r="F364" s="65" t="n">
        <f aca="false">IF(E364="","",D364-E364)</f>
        <v>64</v>
      </c>
      <c r="G364" s="54" t="n">
        <v>647</v>
      </c>
      <c r="H364" s="54" t="n">
        <v>684</v>
      </c>
      <c r="I364" s="65" t="n">
        <f aca="false">IF(H364="","",G364-H364)</f>
        <v>-37</v>
      </c>
      <c r="J364" s="55" t="n">
        <f aca="false">IF(OR(D364="",D364+G364=0),"",D364/(D364+G364))</f>
        <v>0.450764006791171</v>
      </c>
      <c r="K364" s="55" t="n">
        <f aca="false">IF(E364="","",E364/(E364+H364))</f>
        <v>0.405734144222415</v>
      </c>
      <c r="L364" s="66" t="n">
        <f aca="false">IF(OR(K364="",J364=""),"",(J364-K364)*100)</f>
        <v>4.50298625687562</v>
      </c>
      <c r="M364" s="36" t="n">
        <v>3.11781220291742</v>
      </c>
      <c r="N364" s="36" t="n">
        <v>0.962526645474447</v>
      </c>
      <c r="O364" s="36" t="n">
        <f aca="false">SQRT(M364^2+N364^2)</f>
        <v>3.26300635548095</v>
      </c>
      <c r="P364" s="55" t="n">
        <f aca="false">IF(J364="","",MAX(0,J364-1.96*O364/100))</f>
        <v>0.386809082223745</v>
      </c>
      <c r="Q364" s="55" t="n">
        <f aca="false">IF(J364="","",MIN(1,J364+1.96*O364/100))</f>
        <v>0.514718931358598</v>
      </c>
      <c r="R364" s="32" t="str">
        <f aca="false">IF(L364="","",IF(ABS(L364)&lt;=O364,"Yes","No"))</f>
        <v>No</v>
      </c>
      <c r="S364" s="32" t="str">
        <f aca="false">IF(L364="","",IF(ABS(L364)&lt;=1.96*O364,"Yes","No"))</f>
        <v>Yes</v>
      </c>
      <c r="T364" s="54" t="n">
        <f aca="false">IF(D364="","",ROUND(SQRT(((D364+G364)*O364/100)^2+(J364*(D364+G364)*0.08345)^2),0))</f>
        <v>59</v>
      </c>
      <c r="U364" s="32"/>
    </row>
    <row r="365" customFormat="false" ht="15" hidden="false" customHeight="false" outlineLevel="0" collapsed="false">
      <c r="A365" s="32" t="s">
        <v>386</v>
      </c>
      <c r="B365" s="32" t="s">
        <v>562</v>
      </c>
      <c r="C365" s="32" t="s">
        <v>564</v>
      </c>
      <c r="D365" s="54" t="n">
        <v>430</v>
      </c>
      <c r="E365" s="54" t="n">
        <v>385</v>
      </c>
      <c r="F365" s="65" t="n">
        <f aca="false">IF(E365="","",D365-E365)</f>
        <v>45</v>
      </c>
      <c r="G365" s="54" t="n">
        <v>607</v>
      </c>
      <c r="H365" s="54" t="n">
        <v>656</v>
      </c>
      <c r="I365" s="65" t="n">
        <f aca="false">IF(H365="","",G365-H365)</f>
        <v>-49</v>
      </c>
      <c r="J365" s="55" t="n">
        <f aca="false">IF(OR(D365="",D365+G365=0),"",D365/(D365+G365))</f>
        <v>0.414657666345227</v>
      </c>
      <c r="K365" s="55" t="n">
        <f aca="false">IF(E365="","",E365/(E365+H365))</f>
        <v>0.36983669548511</v>
      </c>
      <c r="L365" s="66" t="n">
        <f aca="false">IF(OR(K365="",J365=""),"",(J365-K365)*100)</f>
        <v>4.48209708601162</v>
      </c>
      <c r="M365" s="36" t="n">
        <v>3.92691870483697</v>
      </c>
      <c r="N365" s="36" t="n">
        <v>0.962526645474447</v>
      </c>
      <c r="O365" s="36" t="n">
        <f aca="false">SQRT(M365^2+N365^2)</f>
        <v>4.04316065197103</v>
      </c>
      <c r="P365" s="55" t="n">
        <f aca="false">IF(J365="","",MAX(0,J365-1.96*O365/100))</f>
        <v>0.335411717566595</v>
      </c>
      <c r="Q365" s="55" t="n">
        <f aca="false">IF(J365="","",MIN(1,J365+1.96*O365/100))</f>
        <v>0.493903615123859</v>
      </c>
      <c r="R365" s="32" t="str">
        <f aca="false">IF(L365="","",IF(ABS(L365)&lt;=O365,"Yes","No"))</f>
        <v>No</v>
      </c>
      <c r="S365" s="32" t="str">
        <f aca="false">IF(L365="","",IF(ABS(L365)&lt;=1.96*O365,"Yes","No"))</f>
        <v>Yes</v>
      </c>
      <c r="T365" s="54" t="n">
        <f aca="false">IF(D365="","",ROUND(SQRT(((D365+G365)*O365/100)^2+(J365*(D365+G365)*0.09175)^2),0))</f>
        <v>58</v>
      </c>
      <c r="U365" s="32"/>
    </row>
    <row r="366" customFormat="false" ht="15" hidden="false" customHeight="false" outlineLevel="0" collapsed="false">
      <c r="A366" s="32" t="s">
        <v>386</v>
      </c>
      <c r="B366" s="32" t="s">
        <v>562</v>
      </c>
      <c r="C366" s="32" t="s">
        <v>565</v>
      </c>
      <c r="D366" s="54" t="n">
        <v>619</v>
      </c>
      <c r="E366" s="54" t="n">
        <v>620</v>
      </c>
      <c r="F366" s="65" t="n">
        <f aca="false">IF(E366="","",D366-E366)</f>
        <v>-1</v>
      </c>
      <c r="G366" s="54" t="n">
        <v>670</v>
      </c>
      <c r="H366" s="54" t="n">
        <v>647</v>
      </c>
      <c r="I366" s="65" t="n">
        <f aca="false">IF(H366="","",G366-H366)</f>
        <v>23</v>
      </c>
      <c r="J366" s="55" t="n">
        <f aca="false">IF(OR(D366="",D366+G366=0),"",D366/(D366+G366))</f>
        <v>0.48021722265322</v>
      </c>
      <c r="K366" s="55" t="n">
        <f aca="false">IF(E366="","",E366/(E366+H366))</f>
        <v>0.489344909234412</v>
      </c>
      <c r="L366" s="66" t="n">
        <f aca="false">IF(OR(K366="",J366=""),"",(J366-K366)*100)</f>
        <v>-0.912768658119245</v>
      </c>
      <c r="M366" s="36" t="n">
        <v>3.11781220291742</v>
      </c>
      <c r="N366" s="36" t="n">
        <v>0.962526645474447</v>
      </c>
      <c r="O366" s="36" t="n">
        <f aca="false">SQRT(M366^2+N366^2)</f>
        <v>3.26300635548095</v>
      </c>
      <c r="P366" s="55" t="n">
        <f aca="false">IF(J366="","",MAX(0,J366-1.96*O366/100))</f>
        <v>0.416262298085793</v>
      </c>
      <c r="Q366" s="55" t="n">
        <f aca="false">IF(J366="","",MIN(1,J366+1.96*O366/100))</f>
        <v>0.544172147220646</v>
      </c>
      <c r="R366" s="32" t="str">
        <f aca="false">IF(L366="","",IF(ABS(L366)&lt;=O366,"Yes","No"))</f>
        <v>Yes</v>
      </c>
      <c r="S366" s="32" t="str">
        <f aca="false">IF(L366="","",IF(ABS(L366)&lt;=1.96*O366,"Yes","No"))</f>
        <v>Yes</v>
      </c>
      <c r="T366" s="54" t="n">
        <f aca="false">IF(D366="","",ROUND(SQRT(((D366+G366)*O366/100)^2+(J366*(D366+G366)*0.08345)^2),0))</f>
        <v>67</v>
      </c>
      <c r="U366" s="32"/>
    </row>
    <row r="367" customFormat="false" ht="15" hidden="false" customHeight="false" outlineLevel="0" collapsed="false">
      <c r="A367" s="32" t="s">
        <v>386</v>
      </c>
      <c r="B367" s="32" t="s">
        <v>562</v>
      </c>
      <c r="C367" s="32" t="s">
        <v>566</v>
      </c>
      <c r="D367" s="54" t="n">
        <v>315</v>
      </c>
      <c r="E367" s="54" t="n">
        <v>295</v>
      </c>
      <c r="F367" s="65" t="n">
        <f aca="false">IF(E367="","",D367-E367)</f>
        <v>20</v>
      </c>
      <c r="G367" s="54" t="n">
        <v>375</v>
      </c>
      <c r="H367" s="54" t="n">
        <v>392</v>
      </c>
      <c r="I367" s="65" t="n">
        <f aca="false">IF(H367="","",G367-H367)</f>
        <v>-17</v>
      </c>
      <c r="J367" s="55" t="n">
        <f aca="false">IF(OR(D367="",D367+G367=0),"",D367/(D367+G367))</f>
        <v>0.456521739130435</v>
      </c>
      <c r="K367" s="55" t="n">
        <f aca="false">IF(E367="","",E367/(E367+H367))</f>
        <v>0.429403202328967</v>
      </c>
      <c r="L367" s="66" t="n">
        <f aca="false">IF(OR(K367="",J367=""),"",(J367-K367)*100)</f>
        <v>2.71185368014683</v>
      </c>
      <c r="M367" s="36" t="n">
        <v>6.15823633395305</v>
      </c>
      <c r="N367" s="36" t="n">
        <v>0.962526645474447</v>
      </c>
      <c r="O367" s="36" t="n">
        <f aca="false">SQRT(M367^2+N367^2)</f>
        <v>6.23300347248963</v>
      </c>
      <c r="P367" s="55" t="n">
        <f aca="false">IF(J367="","",MAX(0,J367-1.96*O367/100))</f>
        <v>0.334354871069638</v>
      </c>
      <c r="Q367" s="55" t="n">
        <f aca="false">IF(J367="","",MIN(1,J367+1.96*O367/100))</f>
        <v>0.578688607191232</v>
      </c>
      <c r="R367" s="32" t="str">
        <f aca="false">IF(L367="","",IF(ABS(L367)&lt;=O367,"Yes","No"))</f>
        <v>Yes</v>
      </c>
      <c r="S367" s="32" t="str">
        <f aca="false">IF(L367="","",IF(ABS(L367)&lt;=1.96*O367,"Yes","No"))</f>
        <v>Yes</v>
      </c>
      <c r="T367" s="54" t="n">
        <f aca="false">IF(D367="","",ROUND(SQRT(((D367+G367)*O367/100)^2+(J367*(D367+G367)*0.15591)^2),0))</f>
        <v>65</v>
      </c>
      <c r="U367" s="32"/>
    </row>
    <row r="368" customFormat="false" ht="15" hidden="false" customHeight="false" outlineLevel="0" collapsed="false">
      <c r="A368" s="32" t="s">
        <v>386</v>
      </c>
      <c r="B368" s="32" t="s">
        <v>567</v>
      </c>
      <c r="C368" s="32" t="s">
        <v>568</v>
      </c>
      <c r="D368" s="54" t="n">
        <v>697</v>
      </c>
      <c r="E368" s="54" t="n">
        <v>625</v>
      </c>
      <c r="F368" s="65" t="n">
        <f aca="false">IF(E368="","",D368-E368)</f>
        <v>72</v>
      </c>
      <c r="G368" s="54" t="n">
        <v>403</v>
      </c>
      <c r="H368" s="54" t="n">
        <v>447</v>
      </c>
      <c r="I368" s="65" t="n">
        <f aca="false">IF(H368="","",G368-H368)</f>
        <v>-44</v>
      </c>
      <c r="J368" s="55" t="n">
        <f aca="false">IF(OR(D368="",D368+G368=0),"",D368/(D368+G368))</f>
        <v>0.633636363636364</v>
      </c>
      <c r="K368" s="55" t="n">
        <f aca="false">IF(E368="","",E368/(E368+H368))</f>
        <v>0.583022388059702</v>
      </c>
      <c r="L368" s="66" t="n">
        <f aca="false">IF(OR(K368="",J368=""),"",(J368-K368)*100)</f>
        <v>5.06139755766621</v>
      </c>
      <c r="M368" s="36" t="n">
        <v>3.92691870483697</v>
      </c>
      <c r="N368" s="36" t="n">
        <v>0.962526645474447</v>
      </c>
      <c r="O368" s="36" t="n">
        <f aca="false">SQRT(M368^2+N368^2)</f>
        <v>4.04316065197103</v>
      </c>
      <c r="P368" s="55" t="n">
        <f aca="false">IF(J368="","",MAX(0,J368-1.96*O368/100))</f>
        <v>0.554390414857732</v>
      </c>
      <c r="Q368" s="55" t="n">
        <f aca="false">IF(J368="","",MIN(1,J368+1.96*O368/100))</f>
        <v>0.712882312414996</v>
      </c>
      <c r="R368" s="32" t="str">
        <f aca="false">IF(L368="","",IF(ABS(L368)&lt;=O368,"Yes","No"))</f>
        <v>No</v>
      </c>
      <c r="S368" s="32" t="str">
        <f aca="false">IF(L368="","",IF(ABS(L368)&lt;=1.96*O368,"Yes","No"))</f>
        <v>Yes</v>
      </c>
      <c r="T368" s="54" t="n">
        <f aca="false">IF(D368="","",ROUND(SQRT(((D368+G368)*O368/100)^2+(J368*(D368+G368)*0.09175)^2),0))</f>
        <v>78</v>
      </c>
      <c r="U368" s="32"/>
    </row>
    <row r="369" customFormat="false" ht="15" hidden="false" customHeight="false" outlineLevel="0" collapsed="false">
      <c r="A369" s="32" t="s">
        <v>386</v>
      </c>
      <c r="B369" s="32" t="s">
        <v>567</v>
      </c>
      <c r="C369" s="32" t="s">
        <v>569</v>
      </c>
      <c r="D369" s="54" t="n">
        <v>576</v>
      </c>
      <c r="E369" s="54" t="n">
        <v>518</v>
      </c>
      <c r="F369" s="65" t="n">
        <f aca="false">IF(E369="","",D369-E369)</f>
        <v>58</v>
      </c>
      <c r="G369" s="54" t="n">
        <v>336</v>
      </c>
      <c r="H369" s="54" t="n">
        <v>384</v>
      </c>
      <c r="I369" s="65" t="n">
        <f aca="false">IF(H369="","",G369-H369)</f>
        <v>-48</v>
      </c>
      <c r="J369" s="55" t="n">
        <f aca="false">IF(OR(D369="",D369+G369=0),"",D369/(D369+G369))</f>
        <v>0.631578947368421</v>
      </c>
      <c r="K369" s="55" t="n">
        <f aca="false">IF(E369="","",E369/(E369+H369))</f>
        <v>0.574279379157428</v>
      </c>
      <c r="L369" s="66" t="n">
        <f aca="false">IF(OR(K369="",J369=""),"",(J369-K369)*100)</f>
        <v>5.72995682109931</v>
      </c>
      <c r="M369" s="36" t="n">
        <v>3.92691870483697</v>
      </c>
      <c r="N369" s="36" t="n">
        <v>0.962526645474447</v>
      </c>
      <c r="O369" s="36" t="n">
        <f aca="false">SQRT(M369^2+N369^2)</f>
        <v>4.04316065197103</v>
      </c>
      <c r="P369" s="55" t="n">
        <f aca="false">IF(J369="","",MAX(0,J369-1.96*O369/100))</f>
        <v>0.552332998589789</v>
      </c>
      <c r="Q369" s="55" t="n">
        <f aca="false">IF(J369="","",MIN(1,J369+1.96*O369/100))</f>
        <v>0.710824896147053</v>
      </c>
      <c r="R369" s="32" t="str">
        <f aca="false">IF(L369="","",IF(ABS(L369)&lt;=O369,"Yes","No"))</f>
        <v>No</v>
      </c>
      <c r="S369" s="32" t="str">
        <f aca="false">IF(L369="","",IF(ABS(L369)&lt;=1.96*O369,"Yes","No"))</f>
        <v>Yes</v>
      </c>
      <c r="T369" s="54" t="n">
        <f aca="false">IF(D369="","",ROUND(SQRT(((D369+G369)*O369/100)^2+(J369*(D369+G369)*0.09175)^2),0))</f>
        <v>64</v>
      </c>
      <c r="U369" s="32"/>
    </row>
    <row r="370" customFormat="false" ht="15" hidden="false" customHeight="false" outlineLevel="0" collapsed="false">
      <c r="A370" s="32" t="s">
        <v>386</v>
      </c>
      <c r="B370" s="32" t="s">
        <v>567</v>
      </c>
      <c r="C370" s="32" t="s">
        <v>570</v>
      </c>
      <c r="D370" s="54" t="n">
        <v>850</v>
      </c>
      <c r="E370" s="54" t="n">
        <v>765</v>
      </c>
      <c r="F370" s="65" t="n">
        <f aca="false">IF(E370="","",D370-E370)</f>
        <v>85</v>
      </c>
      <c r="G370" s="54" t="n">
        <v>594</v>
      </c>
      <c r="H370" s="54" t="n">
        <v>687</v>
      </c>
      <c r="I370" s="65" t="n">
        <f aca="false">IF(H370="","",G370-H370)</f>
        <v>-93</v>
      </c>
      <c r="J370" s="55" t="n">
        <f aca="false">IF(OR(D370="",D370+G370=0),"",D370/(D370+G370))</f>
        <v>0.588642659279778</v>
      </c>
      <c r="K370" s="55" t="n">
        <f aca="false">IF(E370="","",E370/(E370+H370))</f>
        <v>0.526859504132231</v>
      </c>
      <c r="L370" s="66" t="n">
        <f aca="false">IF(OR(K370="",J370=""),"",(J370-K370)*100)</f>
        <v>6.17831551475471</v>
      </c>
      <c r="M370" s="36" t="n">
        <v>3.11781220291742</v>
      </c>
      <c r="N370" s="36" t="n">
        <v>0.962526645474447</v>
      </c>
      <c r="O370" s="36" t="n">
        <f aca="false">SQRT(M370^2+N370^2)</f>
        <v>3.26300635548095</v>
      </c>
      <c r="P370" s="55" t="n">
        <f aca="false">IF(J370="","",MAX(0,J370-1.96*O370/100))</f>
        <v>0.524687734712352</v>
      </c>
      <c r="Q370" s="55" t="n">
        <f aca="false">IF(J370="","",MIN(1,J370+1.96*O370/100))</f>
        <v>0.652597583847205</v>
      </c>
      <c r="R370" s="32" t="str">
        <f aca="false">IF(L370="","",IF(ABS(L370)&lt;=O370,"Yes","No"))</f>
        <v>No</v>
      </c>
      <c r="S370" s="32" t="str">
        <f aca="false">IF(L370="","",IF(ABS(L370)&lt;=1.96*O370,"Yes","No"))</f>
        <v>Yes</v>
      </c>
      <c r="T370" s="54" t="n">
        <f aca="false">IF(D370="","",ROUND(SQRT(((D370+G370)*O370/100)^2+(J370*(D370+G370)*0.08345)^2),0))</f>
        <v>85</v>
      </c>
      <c r="U370" s="32"/>
    </row>
    <row r="371" customFormat="false" ht="15" hidden="false" customHeight="false" outlineLevel="0" collapsed="false">
      <c r="A371" s="32" t="s">
        <v>386</v>
      </c>
      <c r="B371" s="32" t="s">
        <v>571</v>
      </c>
      <c r="C371" s="32" t="s">
        <v>571</v>
      </c>
      <c r="D371" s="54" t="n">
        <v>557</v>
      </c>
      <c r="E371" s="54" t="n">
        <v>508</v>
      </c>
      <c r="F371" s="65" t="n">
        <f aca="false">IF(E371="","",D371-E371)</f>
        <v>49</v>
      </c>
      <c r="G371" s="54" t="n">
        <v>711</v>
      </c>
      <c r="H371" s="54" t="n">
        <v>791</v>
      </c>
      <c r="I371" s="65" t="n">
        <f aca="false">IF(H371="","",G371-H371)</f>
        <v>-80</v>
      </c>
      <c r="J371" s="55" t="n">
        <f aca="false">IF(OR(D371="",D371+G371=0),"",D371/(D371+G371))</f>
        <v>0.439274447949527</v>
      </c>
      <c r="K371" s="55" t="n">
        <f aca="false">IF(E371="","",E371/(E371+H371))</f>
        <v>0.391070053887606</v>
      </c>
      <c r="L371" s="66" t="n">
        <f aca="false">IF(OR(K371="",J371=""),"",(J371-K371)*100)</f>
        <v>4.8204394061921</v>
      </c>
      <c r="M371" s="36" t="n">
        <v>3.11781220291742</v>
      </c>
      <c r="N371" s="36" t="n">
        <v>0.962526645474447</v>
      </c>
      <c r="O371" s="36" t="n">
        <f aca="false">SQRT(M371^2+N371^2)</f>
        <v>3.26300635548095</v>
      </c>
      <c r="P371" s="55" t="n">
        <f aca="false">IF(J371="","",MAX(0,J371-1.96*O371/100))</f>
        <v>0.3753195233821</v>
      </c>
      <c r="Q371" s="55" t="n">
        <f aca="false">IF(J371="","",MIN(1,J371+1.96*O371/100))</f>
        <v>0.503229372516953</v>
      </c>
      <c r="R371" s="32" t="str">
        <f aca="false">IF(L371="","",IF(ABS(L371)&lt;=O371,"Yes","No"))</f>
        <v>No</v>
      </c>
      <c r="S371" s="32" t="str">
        <f aca="false">IF(L371="","",IF(ABS(L371)&lt;=1.96*O371,"Yes","No"))</f>
        <v>Yes</v>
      </c>
      <c r="T371" s="54" t="n">
        <f aca="false">IF(D371="","",ROUND(SQRT(((D371+G371)*O371/100)^2+(J371*(D371+G371)*0.08345)^2),0))</f>
        <v>62</v>
      </c>
      <c r="U371" s="32"/>
    </row>
    <row r="373" customFormat="false" ht="15" hidden="false" customHeight="false" outlineLevel="0" collapsed="false">
      <c r="A373" s="20" t="s">
        <v>704</v>
      </c>
      <c r="B373" s="67"/>
      <c r="C373" s="67"/>
      <c r="D373" s="68" t="n">
        <f aca="false">SUMIF(E2:E371,"&lt;&gt;",D2:D371)</f>
        <v>192531</v>
      </c>
      <c r="E373" s="68" t="n">
        <f aca="false">SUM(E2:E371)</f>
        <v>180687</v>
      </c>
      <c r="F373" s="69" t="n">
        <f aca="false">D373-E373</f>
        <v>11844</v>
      </c>
      <c r="G373" s="68" t="n">
        <f aca="false">SUMIF(H2:H371,"&lt;&gt;",G2:G371)</f>
        <v>172315</v>
      </c>
      <c r="H373" s="68" t="n">
        <f aca="false">SUM(H2:H371)</f>
        <v>183781</v>
      </c>
      <c r="I373" s="69" t="n">
        <f aca="false">G373-H373</f>
        <v>-11466</v>
      </c>
      <c r="J373" s="70" t="n">
        <f aca="false">D373/(D373+G373)</f>
        <v>0.527704839850238</v>
      </c>
      <c r="K373" s="70" t="n">
        <f aca="false">E373/(E373+H373)</f>
        <v>0.495755457269225</v>
      </c>
      <c r="L373" s="71" t="n">
        <f aca="false">(J373-K373)*100</f>
        <v>3.19493825810129</v>
      </c>
      <c r="M373" s="72" t="n">
        <v>0</v>
      </c>
      <c r="N373" s="72" t="n">
        <v>0.962526645474447</v>
      </c>
      <c r="O373" s="72" t="n">
        <f aca="false">SQRT(M373^2+N373^2)</f>
        <v>0.962526645474447</v>
      </c>
      <c r="P373" s="70" t="n">
        <f aca="false">J373-1.96*O373/100</f>
        <v>0.508839317598939</v>
      </c>
      <c r="Q373" s="70" t="n">
        <f aca="false">J373+1.96*O373/100</f>
        <v>0.546570362101537</v>
      </c>
      <c r="R373" s="67" t="str">
        <f aca="false">IF(ABS(L373)&lt;=O373,"Yes","No")</f>
        <v>No</v>
      </c>
      <c r="S373" s="67" t="str">
        <f aca="false">IF(ABS(L373)&lt;=1.96*O373,"Yes","No")</f>
        <v>No</v>
      </c>
      <c r="T373" s="68" t="n">
        <f aca="false">ROUND(SQRT(((D373+G373)*O373/100)^2+(J373*(D373+G373)*0.05003)^2),0)</f>
        <v>10253</v>
      </c>
    </row>
    <row r="374" customFormat="false" ht="15" hidden="false" customHeight="false" outlineLevel="0" collapsed="false">
      <c r="A374" s="20" t="s">
        <v>705</v>
      </c>
      <c r="B374" s="67"/>
      <c r="C374" s="67"/>
      <c r="D374" s="68" t="n">
        <f aca="false">SUM(D2:D371)</f>
        <v>205009</v>
      </c>
      <c r="E374" s="68"/>
      <c r="F374" s="69"/>
      <c r="G374" s="68" t="n">
        <f aca="false">SUM(G2:G371)</f>
        <v>183462</v>
      </c>
      <c r="H374" s="68"/>
      <c r="I374" s="69"/>
      <c r="J374" s="70" t="n">
        <f aca="false">D374/(D374+G374)</f>
        <v>0.527733086897091</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42.568115942029</v>
      </c>
    </row>
    <row r="377" customFormat="false" ht="15" hidden="false" customHeight="false" outlineLevel="0" collapsed="false">
      <c r="A377" s="2" t="s">
        <v>707</v>
      </c>
      <c r="F377" s="73" t="n">
        <f aca="false">(SUMIF(I2:I371,"&gt;0")-SUMIF(I2:I371,"&lt;0"))/COUNT(I2:I371)</f>
        <v>38.1449275362319</v>
      </c>
    </row>
    <row r="378" customFormat="false" ht="15" hidden="false" customHeight="false" outlineLevel="0" collapsed="false">
      <c r="A378" s="2" t="s">
        <v>708</v>
      </c>
      <c r="F378" s="74" t="n">
        <f aca="false">(SUMIF(L2:L371,"&gt;0")-SUMIF(L2:L371,"&lt;0"))/COUNT(L2:L371)</f>
        <v>3.80496360609301</v>
      </c>
    </row>
    <row r="379" customFormat="false" ht="15" hidden="false" customHeight="false" outlineLevel="0" collapsed="false">
      <c r="A379" s="5" t="s">
        <v>709</v>
      </c>
      <c r="F379" s="75" t="n">
        <f aca="false">SQRT(SUMSQ(L2:L371)/COUNT(L2:L371))</f>
        <v>4.50682598055443</v>
      </c>
    </row>
    <row r="380" customFormat="false" ht="15" hidden="false" customHeight="false" outlineLevel="0" collapsed="false">
      <c r="A380" s="5" t="s">
        <v>710</v>
      </c>
      <c r="F380" s="76" t="n">
        <f aca="false">L373</f>
        <v>3.19493825810129</v>
      </c>
    </row>
    <row r="381" customFormat="false" ht="15" hidden="false" customHeight="false" outlineLevel="0" collapsed="false">
      <c r="A381" s="5" t="s">
        <v>711</v>
      </c>
      <c r="F381" s="75" t="n">
        <f aca="false">SQRT((SUMSQ(L2:L371)-2*L373*SUM(L2:L371)+COUNT(L2:L371)*L373^2)/COUNT(L2:L371))</f>
        <v>2.6643445834566</v>
      </c>
    </row>
    <row r="382" customFormat="false" ht="15" hidden="false" customHeight="false" outlineLevel="0" collapsed="false">
      <c r="A382" s="2" t="s">
        <v>712</v>
      </c>
      <c r="F382" s="77" t="n">
        <f aca="false">D373/E373-1</f>
        <v>0.0655498181938934</v>
      </c>
    </row>
    <row r="383" customFormat="false" ht="15" hidden="false" customHeight="false" outlineLevel="0" collapsed="false">
      <c r="A383" s="5" t="s">
        <v>713</v>
      </c>
      <c r="F383" s="78" t="n">
        <f aca="false">G373/H373-1</f>
        <v>-0.0623894744288038</v>
      </c>
    </row>
    <row r="384" customFormat="false" ht="15" hidden="false" customHeight="false" outlineLevel="0" collapsed="false">
      <c r="A384" s="2" t="s">
        <v>714</v>
      </c>
      <c r="F384" s="77" t="n">
        <f aca="false">(D373+G373)/(E373+H373)-1</f>
        <v>0.00103712808806256</v>
      </c>
    </row>
    <row r="385" customFormat="false" ht="15" hidden="false" customHeight="false" outlineLevel="0" collapsed="false">
      <c r="A385" s="2" t="s">
        <v>715</v>
      </c>
      <c r="F385" s="74" t="n">
        <f aca="false">AVERAGE(O2:O371)</f>
        <v>4.51178683698592</v>
      </c>
    </row>
    <row r="386" customFormat="false" ht="15" hidden="false" customHeight="false" outlineLevel="0" collapsed="false">
      <c r="A386" s="5" t="s">
        <v>716</v>
      </c>
      <c r="F386" s="79" t="n">
        <f aca="false">COUNTIF(R2:R371,"Yes")/(COUNTIF(R2:R371,"Yes")+COUNTIF(R2:R371,"No"))</f>
        <v>0.628985507246377</v>
      </c>
    </row>
    <row r="387" customFormat="false" ht="15" hidden="false" customHeight="false" outlineLevel="0" collapsed="false">
      <c r="A387" s="5" t="s">
        <v>717</v>
      </c>
      <c r="F387" s="79" t="n">
        <f aca="false">COUNTIF(S2:S371,"Yes")/(COUNTIF(S2:S371,"Yes")+COUNTIF(S2:S371,"No"))</f>
        <v>0.968115942028986</v>
      </c>
    </row>
    <row r="388" customFormat="false" ht="15" hidden="false" customHeight="false" outlineLevel="0" collapsed="false">
      <c r="A388" s="2" t="s">
        <v>718</v>
      </c>
      <c r="F388" s="80" t="n">
        <f aca="false">COUNTIFS(L2:L371,"&gt;=-3",L2:L371,"&lt;=3")/COUNT(L2:L371)</f>
        <v>0.440579710144928</v>
      </c>
    </row>
    <row r="389" customFormat="false" ht="15" hidden="false" customHeight="false" outlineLevel="0" collapsed="false">
      <c r="A389" s="2" t="s">
        <v>751</v>
      </c>
      <c r="F389" s="81" t="n">
        <f aca="false">COUNT(E2:E371)</f>
        <v>345</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752</v>
      </c>
    </row>
    <row r="394" customFormat="false" ht="41.75" hidden="false" customHeight="false" outlineLevel="0" collapsed="false">
      <c r="U394" s="64" t="s">
        <v>753</v>
      </c>
    </row>
    <row r="395" customFormat="false" ht="55.2" hidden="false" customHeight="false" outlineLevel="0" collapsed="false">
      <c r="U395" s="64" t="s">
        <v>731</v>
      </c>
    </row>
    <row r="396" customFormat="false" ht="28.35" hidden="false" customHeight="false" outlineLevel="0" collapsed="false">
      <c r="U396" s="64" t="s">
        <v>755</v>
      </c>
    </row>
    <row r="397" customFormat="false" ht="28.35" hidden="false" customHeight="false" outlineLevel="0" collapsed="false">
      <c r="U397" s="64" t="s">
        <v>756</v>
      </c>
    </row>
    <row r="398" customFormat="false" ht="28.35" hidden="false" customHeight="false" outlineLevel="0" collapsed="false">
      <c r="U398" s="64" t="s">
        <v>757</v>
      </c>
    </row>
    <row r="399" customFormat="false" ht="28.35" hidden="false" customHeight="false" outlineLevel="0" collapsed="false">
      <c r="U399" s="64" t="s">
        <v>727</v>
      </c>
    </row>
    <row r="400" customFormat="false" ht="41.75" hidden="false" customHeight="false" outlineLevel="0" collapsed="false">
      <c r="U400" s="64" t="s">
        <v>758</v>
      </c>
    </row>
    <row r="401" customFormat="false" ht="28.35" hidden="false" customHeight="false" outlineLevel="0" collapsed="false">
      <c r="U401" s="64" t="s">
        <v>759</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761</v>
      </c>
      <c r="H1" s="8" t="s">
        <v>690</v>
      </c>
      <c r="I1" s="8" t="s">
        <v>691</v>
      </c>
      <c r="J1" s="8" t="s">
        <v>692</v>
      </c>
      <c r="K1" s="8" t="s">
        <v>693</v>
      </c>
      <c r="L1" s="8" t="s">
        <v>694</v>
      </c>
      <c r="M1" s="8" t="s">
        <v>762</v>
      </c>
      <c r="N1" s="8" t="s">
        <v>763</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224</v>
      </c>
      <c r="E2" s="54" t="n">
        <v>160</v>
      </c>
      <c r="F2" s="65" t="n">
        <f aca="false">IF(E2="","",D2-E2)</f>
        <v>64</v>
      </c>
      <c r="G2" s="54" t="n">
        <v>202</v>
      </c>
      <c r="H2" s="54" t="n">
        <v>221</v>
      </c>
      <c r="I2" s="65" t="n">
        <f aca="false">IF(H2="","",G2-H2)</f>
        <v>-19</v>
      </c>
      <c r="J2" s="55" t="n">
        <f aca="false">IF(OR(D2="",D2+G2=0),"",D2/(D2+G2))</f>
        <v>0.525821596244132</v>
      </c>
      <c r="K2" s="55" t="n">
        <f aca="false">IF(E2="","",E2/(E2+H2))</f>
        <v>0.41994750656168</v>
      </c>
      <c r="L2" s="66" t="n">
        <f aca="false">IF(OR(K2="",J2=""),"",(J2-K2)*100)</f>
        <v>10.5874089682452</v>
      </c>
      <c r="M2" s="36" t="n">
        <v>3.43182552369834</v>
      </c>
      <c r="N2" s="36" t="n">
        <v>1.85957856755981</v>
      </c>
      <c r="O2" s="36" t="n">
        <f aca="false">SQRT(M2^2+N2^2)</f>
        <v>3.90326259352803</v>
      </c>
      <c r="P2" s="55" t="n">
        <f aca="false">IF(J2="","",MAX(0,J2-1.96*O2/100))</f>
        <v>0.449317649410982</v>
      </c>
      <c r="Q2" s="55" t="n">
        <f aca="false">IF(J2="","",MIN(1,J2+1.96*O2/100))</f>
        <v>0.602325543077281</v>
      </c>
      <c r="R2" s="32" t="str">
        <f aca="false">IF(L2="","",IF(ABS(L2)&lt;=O2,"Yes","No"))</f>
        <v>No</v>
      </c>
      <c r="S2" s="32" t="str">
        <f aca="false">IF(L2="","",IF(ABS(L2)&lt;=1.96*O2,"Yes","No"))</f>
        <v>No</v>
      </c>
      <c r="T2" s="54" t="n">
        <f aca="false">IF(D2="","",ROUND(SQRT(((D2+G2)*O2/100)^2+(J2*(D2+G2)*0.13015)^2),0))</f>
        <v>34</v>
      </c>
      <c r="U2" s="32" t="s">
        <v>747</v>
      </c>
    </row>
    <row r="3" customFormat="false" ht="15" hidden="false" customHeight="false" outlineLevel="0" collapsed="false">
      <c r="A3" s="32" t="s">
        <v>127</v>
      </c>
      <c r="B3" s="32" t="s">
        <v>132</v>
      </c>
      <c r="C3" s="32" t="s">
        <v>132</v>
      </c>
      <c r="D3" s="54" t="n">
        <v>132</v>
      </c>
      <c r="E3" s="54" t="n">
        <v>95</v>
      </c>
      <c r="F3" s="65" t="n">
        <f aca="false">IF(E3="","",D3-E3)</f>
        <v>37</v>
      </c>
      <c r="G3" s="54" t="n">
        <v>192</v>
      </c>
      <c r="H3" s="54" t="n">
        <v>192</v>
      </c>
      <c r="I3" s="65" t="n">
        <f aca="false">IF(H3="","",G3-H3)</f>
        <v>0</v>
      </c>
      <c r="J3" s="55" t="n">
        <f aca="false">IF(OR(D3="",D3+G3=0),"",D3/(D3+G3))</f>
        <v>0.407407407407407</v>
      </c>
      <c r="K3" s="55" t="n">
        <f aca="false">IF(E3="","",E3/(E3+H3))</f>
        <v>0.331010452961673</v>
      </c>
      <c r="L3" s="66" t="n">
        <f aca="false">IF(OR(K3="",J3=""),"",(J3-K3)*100)</f>
        <v>7.63969544457349</v>
      </c>
      <c r="M3" s="36" t="n">
        <v>3.43182552369834</v>
      </c>
      <c r="N3" s="36" t="n">
        <v>1.85957856755981</v>
      </c>
      <c r="O3" s="36" t="n">
        <f aca="false">SQRT(M3^2+N3^2)</f>
        <v>3.90326259352803</v>
      </c>
      <c r="P3" s="55" t="n">
        <f aca="false">IF(J3="","",MAX(0,J3-1.96*O3/100))</f>
        <v>0.330903460574258</v>
      </c>
      <c r="Q3" s="55" t="n">
        <f aca="false">IF(J3="","",MIN(1,J3+1.96*O3/100))</f>
        <v>0.483911354240557</v>
      </c>
      <c r="R3" s="32" t="str">
        <f aca="false">IF(L3="","",IF(ABS(L3)&lt;=O3,"Yes","No"))</f>
        <v>No</v>
      </c>
      <c r="S3" s="32" t="str">
        <f aca="false">IF(L3="","",IF(ABS(L3)&lt;=1.96*O3,"Yes","No"))</f>
        <v>Yes</v>
      </c>
      <c r="T3" s="54" t="n">
        <f aca="false">IF(D3="","",ROUND(SQRT(((D3+G3)*O3/100)^2+(J3*(D3+G3)*0.13015)^2),0))</f>
        <v>21</v>
      </c>
      <c r="U3" s="32" t="s">
        <v>747</v>
      </c>
    </row>
    <row r="4" customFormat="false" ht="15" hidden="false" customHeight="false" outlineLevel="0" collapsed="false">
      <c r="A4" s="32" t="s">
        <v>127</v>
      </c>
      <c r="B4" s="32" t="s">
        <v>133</v>
      </c>
      <c r="C4" s="32" t="s">
        <v>133</v>
      </c>
      <c r="D4" s="54" t="n">
        <v>137</v>
      </c>
      <c r="E4" s="54" t="n">
        <v>110</v>
      </c>
      <c r="F4" s="65" t="n">
        <f aca="false">IF(E4="","",D4-E4)</f>
        <v>27</v>
      </c>
      <c r="G4" s="54" t="n">
        <v>208</v>
      </c>
      <c r="H4" s="54" t="n">
        <v>175</v>
      </c>
      <c r="I4" s="65" t="n">
        <f aca="false">IF(H4="","",G4-H4)</f>
        <v>33</v>
      </c>
      <c r="J4" s="55" t="n">
        <f aca="false">IF(OR(D4="",D4+G4=0),"",D4/(D4+G4))</f>
        <v>0.397101449275362</v>
      </c>
      <c r="K4" s="55" t="n">
        <f aca="false">IF(E4="","",E4/(E4+H4))</f>
        <v>0.385964912280702</v>
      </c>
      <c r="L4" s="66" t="n">
        <f aca="false">IF(OR(K4="",J4=""),"",(J4-K4)*100)</f>
        <v>1.11365369946606</v>
      </c>
      <c r="M4" s="36" t="n">
        <v>3.43182552369834</v>
      </c>
      <c r="N4" s="36" t="n">
        <v>1.85957856755981</v>
      </c>
      <c r="O4" s="36" t="n">
        <f aca="false">SQRT(M4^2+N4^2)</f>
        <v>3.90326259352803</v>
      </c>
      <c r="P4" s="55" t="n">
        <f aca="false">IF(J4="","",MAX(0,J4-1.96*O4/100))</f>
        <v>0.320597502442213</v>
      </c>
      <c r="Q4" s="55" t="n">
        <f aca="false">IF(J4="","",MIN(1,J4+1.96*O4/100))</f>
        <v>0.473605396108512</v>
      </c>
      <c r="R4" s="32" t="str">
        <f aca="false">IF(L4="","",IF(ABS(L4)&lt;=O4,"Yes","No"))</f>
        <v>Yes</v>
      </c>
      <c r="S4" s="32" t="str">
        <f aca="false">IF(L4="","",IF(ABS(L4)&lt;=1.96*O4,"Yes","No"))</f>
        <v>Yes</v>
      </c>
      <c r="T4" s="54" t="n">
        <f aca="false">IF(D4="","",ROUND(SQRT(((D4+G4)*O4/100)^2+(J4*(D4+G4)*0.13015)^2),0))</f>
        <v>22</v>
      </c>
      <c r="U4" s="32" t="s">
        <v>747</v>
      </c>
    </row>
    <row r="5" customFormat="false" ht="15" hidden="false" customHeight="false" outlineLevel="0" collapsed="false">
      <c r="A5" s="32" t="s">
        <v>127</v>
      </c>
      <c r="B5" s="32" t="s">
        <v>134</v>
      </c>
      <c r="C5" s="32" t="s">
        <v>135</v>
      </c>
      <c r="D5" s="54" t="n">
        <v>211</v>
      </c>
      <c r="E5" s="54" t="n">
        <v>201</v>
      </c>
      <c r="F5" s="65" t="n">
        <f aca="false">IF(E5="","",D5-E5)</f>
        <v>10</v>
      </c>
      <c r="G5" s="54" t="n">
        <v>475</v>
      </c>
      <c r="H5" s="54" t="n">
        <v>409</v>
      </c>
      <c r="I5" s="65" t="n">
        <f aca="false">IF(H5="","",G5-H5)</f>
        <v>66</v>
      </c>
      <c r="J5" s="55" t="n">
        <f aca="false">IF(OR(D5="",D5+G5=0),"",D5/(D5+G5))</f>
        <v>0.307580174927114</v>
      </c>
      <c r="K5" s="55" t="n">
        <f aca="false">IF(E5="","",E5/(E5+H5))</f>
        <v>0.329508196721312</v>
      </c>
      <c r="L5" s="66" t="n">
        <f aca="false">IF(OR(K5="",J5=""),"",(J5-K5)*100)</f>
        <v>-2.19280217941978</v>
      </c>
      <c r="M5" s="36" t="n">
        <v>2.23027727048957</v>
      </c>
      <c r="N5" s="36" t="n">
        <v>1.85957856755981</v>
      </c>
      <c r="O5" s="36" t="n">
        <f aca="false">SQRT(M5^2+N5^2)</f>
        <v>2.90381975201461</v>
      </c>
      <c r="P5" s="55" t="n">
        <f aca="false">IF(J5="","",MAX(0,J5-1.96*O5/100))</f>
        <v>0.250665307787627</v>
      </c>
      <c r="Q5" s="55" t="n">
        <f aca="false">IF(J5="","",MIN(1,J5+1.96*O5/100))</f>
        <v>0.3644950420666</v>
      </c>
      <c r="R5" s="32" t="str">
        <f aca="false">IF(L5="","",IF(ABS(L5)&lt;=O5,"Yes","No"))</f>
        <v>Yes</v>
      </c>
      <c r="S5" s="32" t="str">
        <f aca="false">IF(L5="","",IF(ABS(L5)&lt;=1.96*O5,"Yes","No"))</f>
        <v>Yes</v>
      </c>
      <c r="T5" s="54" t="n">
        <f aca="false">IF(D5="","",ROUND(SQRT(((D5+G5)*O5/100)^2+(J5*(D5+G5)*0.08382)^2),0))</f>
        <v>27</v>
      </c>
      <c r="U5" s="32" t="s">
        <v>747</v>
      </c>
    </row>
    <row r="6" customFormat="false" ht="15" hidden="false" customHeight="false" outlineLevel="0" collapsed="false">
      <c r="A6" s="32" t="s">
        <v>127</v>
      </c>
      <c r="B6" s="32" t="s">
        <v>134</v>
      </c>
      <c r="C6" s="32" t="s">
        <v>137</v>
      </c>
      <c r="D6" s="54" t="n">
        <v>218</v>
      </c>
      <c r="E6" s="54" t="n">
        <v>168</v>
      </c>
      <c r="F6" s="65" t="n">
        <f aca="false">IF(E6="","",D6-E6)</f>
        <v>50</v>
      </c>
      <c r="G6" s="54" t="n">
        <v>370</v>
      </c>
      <c r="H6" s="54" t="n">
        <v>333</v>
      </c>
      <c r="I6" s="65" t="n">
        <f aca="false">IF(H6="","",G6-H6)</f>
        <v>37</v>
      </c>
      <c r="J6" s="55" t="n">
        <f aca="false">IF(OR(D6="",D6+G6=0),"",D6/(D6+G6))</f>
        <v>0.370748299319728</v>
      </c>
      <c r="K6" s="55" t="n">
        <f aca="false">IF(E6="","",E6/(E6+H6))</f>
        <v>0.335329341317365</v>
      </c>
      <c r="L6" s="66" t="n">
        <f aca="false">IF(OR(K6="",J6=""),"",(J6-K6)*100)</f>
        <v>3.54189580023627</v>
      </c>
      <c r="M6" s="36" t="n">
        <v>2.23027727048957</v>
      </c>
      <c r="N6" s="36" t="n">
        <v>1.85957856755981</v>
      </c>
      <c r="O6" s="36" t="n">
        <f aca="false">SQRT(M6^2+N6^2)</f>
        <v>2.90381975201461</v>
      </c>
      <c r="P6" s="55" t="n">
        <f aca="false">IF(J6="","",MAX(0,J6-1.96*O6/100))</f>
        <v>0.313833432180242</v>
      </c>
      <c r="Q6" s="55" t="n">
        <f aca="false">IF(J6="","",MIN(1,J6+1.96*O6/100))</f>
        <v>0.427663166459214</v>
      </c>
      <c r="R6" s="32" t="str">
        <f aca="false">IF(L6="","",IF(ABS(L6)&lt;=O6,"Yes","No"))</f>
        <v>No</v>
      </c>
      <c r="S6" s="32" t="str">
        <f aca="false">IF(L6="","",IF(ABS(L6)&lt;=1.96*O6,"Yes","No"))</f>
        <v>Yes</v>
      </c>
      <c r="T6" s="54" t="n">
        <f aca="false">IF(D6="","",ROUND(SQRT(((D6+G6)*O6/100)^2+(J6*(D6+G6)*0.08382)^2),0))</f>
        <v>25</v>
      </c>
      <c r="U6" s="32" t="s">
        <v>747</v>
      </c>
    </row>
    <row r="7" customFormat="false" ht="15" hidden="false" customHeight="false" outlineLevel="0" collapsed="false">
      <c r="A7" s="32" t="s">
        <v>127</v>
      </c>
      <c r="B7" s="32" t="s">
        <v>138</v>
      </c>
      <c r="C7" s="32" t="s">
        <v>138</v>
      </c>
      <c r="D7" s="54" t="n">
        <v>39</v>
      </c>
      <c r="E7" s="54" t="n">
        <v>34</v>
      </c>
      <c r="F7" s="65" t="n">
        <f aca="false">IF(E7="","",D7-E7)</f>
        <v>5</v>
      </c>
      <c r="G7" s="54" t="n">
        <v>57</v>
      </c>
      <c r="H7" s="54" t="n">
        <v>43</v>
      </c>
      <c r="I7" s="65" t="n">
        <f aca="false">IF(H7="","",G7-H7)</f>
        <v>14</v>
      </c>
      <c r="J7" s="55" t="n">
        <f aca="false">IF(OR(D7="",D7+G7=0),"",D7/(D7+G7))</f>
        <v>0.40625</v>
      </c>
      <c r="K7" s="55" t="n">
        <f aca="false">IF(E7="","",E7/(E7+H7))</f>
        <v>0.441558441558442</v>
      </c>
      <c r="L7" s="66" t="n">
        <f aca="false">IF(OR(K7="",J7=""),"",(J7-K7)*100)</f>
        <v>-3.53084415584415</v>
      </c>
      <c r="M7" s="36" t="n">
        <v>3.43182552369834</v>
      </c>
      <c r="N7" s="36" t="n">
        <v>1.85957856755981</v>
      </c>
      <c r="O7" s="36" t="n">
        <f aca="false">SQRT(M7^2+N7^2)</f>
        <v>3.90326259352803</v>
      </c>
      <c r="P7" s="55" t="n">
        <f aca="false">IF(J7="","",MAX(0,J7-1.96*O7/100))</f>
        <v>0.329746053166851</v>
      </c>
      <c r="Q7" s="55" t="n">
        <f aca="false">IF(J7="","",MIN(1,J7+1.96*O7/100))</f>
        <v>0.482753946833149</v>
      </c>
      <c r="R7" s="32" t="str">
        <f aca="false">IF(L7="","",IF(ABS(L7)&lt;=O7,"Yes","No"))</f>
        <v>Yes</v>
      </c>
      <c r="S7" s="32" t="str">
        <f aca="false">IF(L7="","",IF(ABS(L7)&lt;=1.96*O7,"Yes","No"))</f>
        <v>Yes</v>
      </c>
      <c r="T7" s="54" t="n">
        <f aca="false">IF(D7="","",ROUND(SQRT(((D7+G7)*O7/100)^2+(J7*(D7+G7)*0.13015)^2),0))</f>
        <v>6</v>
      </c>
      <c r="U7" s="32" t="s">
        <v>747</v>
      </c>
    </row>
    <row r="8" customFormat="false" ht="15" hidden="false" customHeight="false" outlineLevel="0" collapsed="false">
      <c r="A8" s="32" t="s">
        <v>127</v>
      </c>
      <c r="B8" s="32" t="s">
        <v>139</v>
      </c>
      <c r="C8" s="32" t="s">
        <v>140</v>
      </c>
      <c r="D8" s="54" t="n">
        <v>256</v>
      </c>
      <c r="E8" s="54" t="n">
        <v>245</v>
      </c>
      <c r="F8" s="65" t="n">
        <f aca="false">IF(E8="","",D8-E8)</f>
        <v>11</v>
      </c>
      <c r="G8" s="54" t="n">
        <v>549</v>
      </c>
      <c r="H8" s="54" t="n">
        <v>473</v>
      </c>
      <c r="I8" s="65" t="n">
        <f aca="false">IF(H8="","",G8-H8)</f>
        <v>76</v>
      </c>
      <c r="J8" s="55" t="n">
        <f aca="false">IF(OR(D8="",D8+G8=0),"",D8/(D8+G8))</f>
        <v>0.318012422360248</v>
      </c>
      <c r="K8" s="55" t="n">
        <f aca="false">IF(E8="","",E8/(E8+H8))</f>
        <v>0.341225626740947</v>
      </c>
      <c r="L8" s="66" t="n">
        <f aca="false">IF(OR(K8="",J8=""),"",(J8-K8)*100)</f>
        <v>-2.32132043806986</v>
      </c>
      <c r="M8" s="36" t="n">
        <v>2.23027727048957</v>
      </c>
      <c r="N8" s="36" t="n">
        <v>1.85957856755981</v>
      </c>
      <c r="O8" s="36" t="n">
        <f aca="false">SQRT(M8^2+N8^2)</f>
        <v>2.90381975201461</v>
      </c>
      <c r="P8" s="55" t="n">
        <f aca="false">IF(J8="","",MAX(0,J8-1.96*O8/100))</f>
        <v>0.261097555220762</v>
      </c>
      <c r="Q8" s="55" t="n">
        <f aca="false">IF(J8="","",MIN(1,J8+1.96*O8/100))</f>
        <v>0.374927289499735</v>
      </c>
      <c r="R8" s="32" t="str">
        <f aca="false">IF(L8="","",IF(ABS(L8)&lt;=O8,"Yes","No"))</f>
        <v>Yes</v>
      </c>
      <c r="S8" s="32" t="str">
        <f aca="false">IF(L8="","",IF(ABS(L8)&lt;=1.96*O8,"Yes","No"))</f>
        <v>Yes</v>
      </c>
      <c r="T8" s="54" t="n">
        <f aca="false">IF(D8="","",ROUND(SQRT(((D8+G8)*O8/100)^2+(J8*(D8+G8)*0.08382)^2),0))</f>
        <v>32</v>
      </c>
      <c r="U8" s="32" t="s">
        <v>747</v>
      </c>
    </row>
    <row r="9" customFormat="false" ht="15" hidden="false" customHeight="false" outlineLevel="0" collapsed="false">
      <c r="A9" s="32" t="s">
        <v>127</v>
      </c>
      <c r="B9" s="32" t="s">
        <v>139</v>
      </c>
      <c r="C9" s="32" t="s">
        <v>141</v>
      </c>
      <c r="D9" s="54" t="n">
        <v>152</v>
      </c>
      <c r="E9" s="54" t="n">
        <v>132</v>
      </c>
      <c r="F9" s="65" t="n">
        <f aca="false">IF(E9="","",D9-E9)</f>
        <v>20</v>
      </c>
      <c r="G9" s="54" t="n">
        <v>288</v>
      </c>
      <c r="H9" s="54" t="n">
        <v>254</v>
      </c>
      <c r="I9" s="65" t="n">
        <f aca="false">IF(H9="","",G9-H9)</f>
        <v>34</v>
      </c>
      <c r="J9" s="55" t="n">
        <f aca="false">IF(OR(D9="",D9+G9=0),"",D9/(D9+G9))</f>
        <v>0.345454545454545</v>
      </c>
      <c r="K9" s="55" t="n">
        <f aca="false">IF(E9="","",E9/(E9+H9))</f>
        <v>0.341968911917098</v>
      </c>
      <c r="L9" s="66" t="n">
        <f aca="false">IF(OR(K9="",J9=""),"",(J9-K9)*100)</f>
        <v>0.348563353744702</v>
      </c>
      <c r="M9" s="36" t="n">
        <v>3.43182552369834</v>
      </c>
      <c r="N9" s="36" t="n">
        <v>1.85957856755981</v>
      </c>
      <c r="O9" s="36" t="n">
        <f aca="false">SQRT(M9^2+N9^2)</f>
        <v>3.90326259352803</v>
      </c>
      <c r="P9" s="55" t="n">
        <f aca="false">IF(J9="","",MAX(0,J9-1.96*O9/100))</f>
        <v>0.268950598621396</v>
      </c>
      <c r="Q9" s="55" t="n">
        <f aca="false">IF(J9="","",MIN(1,J9+1.96*O9/100))</f>
        <v>0.421958492287695</v>
      </c>
      <c r="R9" s="32" t="str">
        <f aca="false">IF(L9="","",IF(ABS(L9)&lt;=O9,"Yes","No"))</f>
        <v>Yes</v>
      </c>
      <c r="S9" s="32" t="str">
        <f aca="false">IF(L9="","",IF(ABS(L9)&lt;=1.96*O9,"Yes","No"))</f>
        <v>Yes</v>
      </c>
      <c r="T9" s="54" t="n">
        <f aca="false">IF(D9="","",ROUND(SQRT(((D9+G9)*O9/100)^2+(J9*(D9+G9)*0.13015)^2),0))</f>
        <v>26</v>
      </c>
      <c r="U9" s="32" t="s">
        <v>747</v>
      </c>
    </row>
    <row r="10" customFormat="false" ht="15" hidden="false" customHeight="false" outlineLevel="0" collapsed="false">
      <c r="A10" s="32" t="s">
        <v>127</v>
      </c>
      <c r="B10" s="32" t="s">
        <v>139</v>
      </c>
      <c r="C10" s="32" t="s">
        <v>142</v>
      </c>
      <c r="D10" s="54" t="n">
        <v>189</v>
      </c>
      <c r="E10" s="54" t="n">
        <v>159</v>
      </c>
      <c r="F10" s="65" t="n">
        <f aca="false">IF(E10="","",D10-E10)</f>
        <v>30</v>
      </c>
      <c r="G10" s="54" t="n">
        <v>443</v>
      </c>
      <c r="H10" s="54" t="n">
        <v>395</v>
      </c>
      <c r="I10" s="65" t="n">
        <f aca="false">IF(H10="","",G10-H10)</f>
        <v>48</v>
      </c>
      <c r="J10" s="55" t="n">
        <f aca="false">IF(OR(D10="",D10+G10=0),"",D10/(D10+G10))</f>
        <v>0.299050632911392</v>
      </c>
      <c r="K10" s="55" t="n">
        <f aca="false">IF(E10="","",E10/(E10+H10))</f>
        <v>0.287003610108303</v>
      </c>
      <c r="L10" s="66" t="n">
        <f aca="false">IF(OR(K10="",J10=""),"",(J10-K10)*100)</f>
        <v>1.20470228030891</v>
      </c>
      <c r="M10" s="36" t="n">
        <v>2.23027727048957</v>
      </c>
      <c r="N10" s="36" t="n">
        <v>1.85957856755981</v>
      </c>
      <c r="O10" s="36" t="n">
        <f aca="false">SQRT(M10^2+N10^2)</f>
        <v>2.90381975201461</v>
      </c>
      <c r="P10" s="55" t="n">
        <f aca="false">IF(J10="","",MAX(0,J10-1.96*O10/100))</f>
        <v>0.242135765771906</v>
      </c>
      <c r="Q10" s="55" t="n">
        <f aca="false">IF(J10="","",MIN(1,J10+1.96*O10/100))</f>
        <v>0.355965500050879</v>
      </c>
      <c r="R10" s="32" t="str">
        <f aca="false">IF(L10="","",IF(ABS(L10)&lt;=O10,"Yes","No"))</f>
        <v>Yes</v>
      </c>
      <c r="S10" s="32" t="str">
        <f aca="false">IF(L10="","",IF(ABS(L10)&lt;=1.96*O10,"Yes","No"))</f>
        <v>Yes</v>
      </c>
      <c r="T10" s="54" t="n">
        <f aca="false">IF(D10="","",ROUND(SQRT(((D10+G10)*O10/100)^2+(J10*(D10+G10)*0.08382)^2),0))</f>
        <v>24</v>
      </c>
      <c r="U10" s="32" t="s">
        <v>747</v>
      </c>
    </row>
    <row r="11" customFormat="false" ht="15" hidden="false" customHeight="false" outlineLevel="0" collapsed="false">
      <c r="A11" s="32" t="s">
        <v>127</v>
      </c>
      <c r="B11" s="32" t="s">
        <v>143</v>
      </c>
      <c r="C11" s="32" t="s">
        <v>144</v>
      </c>
      <c r="D11" s="54" t="n">
        <v>213</v>
      </c>
      <c r="E11" s="54" t="n">
        <v>218</v>
      </c>
      <c r="F11" s="65" t="n">
        <f aca="false">IF(E11="","",D11-E11)</f>
        <v>-5</v>
      </c>
      <c r="G11" s="54" t="n">
        <v>235</v>
      </c>
      <c r="H11" s="54" t="n">
        <v>182</v>
      </c>
      <c r="I11" s="65" t="n">
        <f aca="false">IF(H11="","",G11-H11)</f>
        <v>53</v>
      </c>
      <c r="J11" s="55" t="n">
        <f aca="false">IF(OR(D11="",D11+G11=0),"",D11/(D11+G11))</f>
        <v>0.475446428571429</v>
      </c>
      <c r="K11" s="55" t="n">
        <f aca="false">IF(E11="","",E11/(E11+H11))</f>
        <v>0.545</v>
      </c>
      <c r="L11" s="66" t="n">
        <f aca="false">IF(OR(K11="",J11=""),"",(J11-K11)*100)</f>
        <v>-6.95535714285715</v>
      </c>
      <c r="M11" s="36" t="n">
        <v>3.43182552369834</v>
      </c>
      <c r="N11" s="36" t="n">
        <v>1.85957856755981</v>
      </c>
      <c r="O11" s="36" t="n">
        <f aca="false">SQRT(M11^2+N11^2)</f>
        <v>3.90326259352803</v>
      </c>
      <c r="P11" s="55" t="n">
        <f aca="false">IF(J11="","",MAX(0,J11-1.96*O11/100))</f>
        <v>0.398942481738279</v>
      </c>
      <c r="Q11" s="55" t="n">
        <f aca="false">IF(J11="","",MIN(1,J11+1.96*O11/100))</f>
        <v>0.551950375404578</v>
      </c>
      <c r="R11" s="32" t="str">
        <f aca="false">IF(L11="","",IF(ABS(L11)&lt;=O11,"Yes","No"))</f>
        <v>No</v>
      </c>
      <c r="S11" s="32" t="str">
        <f aca="false">IF(L11="","",IF(ABS(L11)&lt;=1.96*O11,"Yes","No"))</f>
        <v>Yes</v>
      </c>
      <c r="T11" s="54" t="n">
        <f aca="false">IF(D11="","",ROUND(SQRT(((D11+G11)*O11/100)^2+(J11*(D11+G11)*0.13015)^2),0))</f>
        <v>33</v>
      </c>
      <c r="U11" s="32" t="s">
        <v>747</v>
      </c>
    </row>
    <row r="12" customFormat="false" ht="15" hidden="false" customHeight="false" outlineLevel="0" collapsed="false">
      <c r="A12" s="32" t="s">
        <v>127</v>
      </c>
      <c r="B12" s="32" t="s">
        <v>143</v>
      </c>
      <c r="C12" s="32" t="s">
        <v>145</v>
      </c>
      <c r="D12" s="54" t="n">
        <v>146</v>
      </c>
      <c r="E12" s="54" t="n">
        <v>110</v>
      </c>
      <c r="F12" s="65" t="n">
        <f aca="false">IF(E12="","",D12-E12)</f>
        <v>36</v>
      </c>
      <c r="G12" s="54" t="n">
        <v>149</v>
      </c>
      <c r="H12" s="54" t="n">
        <v>146</v>
      </c>
      <c r="I12" s="65" t="n">
        <f aca="false">IF(H12="","",G12-H12)</f>
        <v>3</v>
      </c>
      <c r="J12" s="55" t="n">
        <f aca="false">IF(OR(D12="",D12+G12=0),"",D12/(D12+G12))</f>
        <v>0.494915254237288</v>
      </c>
      <c r="K12" s="55" t="n">
        <f aca="false">IF(E12="","",E12/(E12+H12))</f>
        <v>0.4296875</v>
      </c>
      <c r="L12" s="66" t="n">
        <f aca="false">IF(OR(K12="",J12=""),"",(J12-K12)*100)</f>
        <v>6.52277542372882</v>
      </c>
      <c r="M12" s="36" t="n">
        <v>3.43182552369834</v>
      </c>
      <c r="N12" s="36" t="n">
        <v>1.85957856755981</v>
      </c>
      <c r="O12" s="36" t="n">
        <f aca="false">SQRT(M12^2+N12^2)</f>
        <v>3.90326259352803</v>
      </c>
      <c r="P12" s="55" t="n">
        <f aca="false">IF(J12="","",MAX(0,J12-1.96*O12/100))</f>
        <v>0.418411307404139</v>
      </c>
      <c r="Q12" s="55" t="n">
        <f aca="false">IF(J12="","",MIN(1,J12+1.96*O12/100))</f>
        <v>0.571419201070438</v>
      </c>
      <c r="R12" s="32" t="str">
        <f aca="false">IF(L12="","",IF(ABS(L12)&lt;=O12,"Yes","No"))</f>
        <v>No</v>
      </c>
      <c r="S12" s="32" t="str">
        <f aca="false">IF(L12="","",IF(ABS(L12)&lt;=1.96*O12,"Yes","No"))</f>
        <v>Yes</v>
      </c>
      <c r="T12" s="54" t="n">
        <f aca="false">IF(D12="","",ROUND(SQRT(((D12+G12)*O12/100)^2+(J12*(D12+G12)*0.13015)^2),0))</f>
        <v>22</v>
      </c>
      <c r="U12" s="32" t="s">
        <v>747</v>
      </c>
    </row>
    <row r="13" customFormat="false" ht="15" hidden="false" customHeight="false" outlineLevel="0" collapsed="false">
      <c r="A13" s="32" t="s">
        <v>127</v>
      </c>
      <c r="B13" s="32" t="s">
        <v>143</v>
      </c>
      <c r="C13" s="32" t="s">
        <v>146</v>
      </c>
      <c r="D13" s="54" t="n">
        <v>264</v>
      </c>
      <c r="E13" s="54" t="n">
        <v>258</v>
      </c>
      <c r="F13" s="65" t="n">
        <f aca="false">IF(E13="","",D13-E13)</f>
        <v>6</v>
      </c>
      <c r="G13" s="54" t="n">
        <v>343</v>
      </c>
      <c r="H13" s="54" t="n">
        <v>302</v>
      </c>
      <c r="I13" s="65" t="n">
        <f aca="false">IF(H13="","",G13-H13)</f>
        <v>41</v>
      </c>
      <c r="J13" s="55" t="n">
        <f aca="false">IF(OR(D13="",D13+G13=0),"",D13/(D13+G13))</f>
        <v>0.43492586490939</v>
      </c>
      <c r="K13" s="55" t="n">
        <f aca="false">IF(E13="","",E13/(E13+H13))</f>
        <v>0.460714285714286</v>
      </c>
      <c r="L13" s="66" t="n">
        <f aca="false">IF(OR(K13="",J13=""),"",(J13-K13)*100)</f>
        <v>-2.57884208048952</v>
      </c>
      <c r="M13" s="36" t="n">
        <v>2.23027727048957</v>
      </c>
      <c r="N13" s="36" t="n">
        <v>1.85957856755981</v>
      </c>
      <c r="O13" s="36" t="n">
        <f aca="false">SQRT(M13^2+N13^2)</f>
        <v>2.90381975201461</v>
      </c>
      <c r="P13" s="55" t="n">
        <f aca="false">IF(J13="","",MAX(0,J13-1.96*O13/100))</f>
        <v>0.378010997769904</v>
      </c>
      <c r="Q13" s="55" t="n">
        <f aca="false">IF(J13="","",MIN(1,J13+1.96*O13/100))</f>
        <v>0.491840732048877</v>
      </c>
      <c r="R13" s="32" t="str">
        <f aca="false">IF(L13="","",IF(ABS(L13)&lt;=O13,"Yes","No"))</f>
        <v>Yes</v>
      </c>
      <c r="S13" s="32" t="str">
        <f aca="false">IF(L13="","",IF(ABS(L13)&lt;=1.96*O13,"Yes","No"))</f>
        <v>Yes</v>
      </c>
      <c r="T13" s="54" t="n">
        <f aca="false">IF(D13="","",ROUND(SQRT(((D13+G13)*O13/100)^2+(J13*(D13+G13)*0.08382)^2),0))</f>
        <v>28</v>
      </c>
      <c r="U13" s="32" t="s">
        <v>747</v>
      </c>
    </row>
    <row r="14" customFormat="false" ht="15" hidden="false" customHeight="false" outlineLevel="0" collapsed="false">
      <c r="A14" s="32" t="s">
        <v>127</v>
      </c>
      <c r="B14" s="32" t="s">
        <v>143</v>
      </c>
      <c r="C14" s="32" t="s">
        <v>147</v>
      </c>
      <c r="D14" s="54" t="n">
        <v>159</v>
      </c>
      <c r="E14" s="54" t="n">
        <v>133</v>
      </c>
      <c r="F14" s="65" t="n">
        <f aca="false">IF(E14="","",D14-E14)</f>
        <v>26</v>
      </c>
      <c r="G14" s="54" t="n">
        <v>121</v>
      </c>
      <c r="H14" s="54" t="n">
        <v>94</v>
      </c>
      <c r="I14" s="65" t="n">
        <f aca="false">IF(H14="","",G14-H14)</f>
        <v>27</v>
      </c>
      <c r="J14" s="55" t="n">
        <f aca="false">IF(OR(D14="",D14+G14=0),"",D14/(D14+G14))</f>
        <v>0.567857142857143</v>
      </c>
      <c r="K14" s="55" t="n">
        <f aca="false">IF(E14="","",E14/(E14+H14))</f>
        <v>0.585903083700441</v>
      </c>
      <c r="L14" s="66" t="n">
        <f aca="false">IF(OR(K14="",J14=""),"",(J14-K14)*100)</f>
        <v>-1.80459408432977</v>
      </c>
      <c r="M14" s="36" t="n">
        <v>3.43182552369834</v>
      </c>
      <c r="N14" s="36" t="n">
        <v>1.85957856755981</v>
      </c>
      <c r="O14" s="36" t="n">
        <f aca="false">SQRT(M14^2+N14^2)</f>
        <v>3.90326259352803</v>
      </c>
      <c r="P14" s="55" t="n">
        <f aca="false">IF(J14="","",MAX(0,J14-1.96*O14/100))</f>
        <v>0.491353196023993</v>
      </c>
      <c r="Q14" s="55" t="n">
        <f aca="false">IF(J14="","",MIN(1,J14+1.96*O14/100))</f>
        <v>0.644361089690292</v>
      </c>
      <c r="R14" s="32" t="str">
        <f aca="false">IF(L14="","",IF(ABS(L14)&lt;=O14,"Yes","No"))</f>
        <v>Yes</v>
      </c>
      <c r="S14" s="32" t="str">
        <f aca="false">IF(L14="","",IF(ABS(L14)&lt;=1.96*O14,"Yes","No"))</f>
        <v>Yes</v>
      </c>
      <c r="T14" s="54" t="n">
        <f aca="false">IF(D14="","",ROUND(SQRT(((D14+G14)*O14/100)^2+(J14*(D14+G14)*0.13015)^2),0))</f>
        <v>23</v>
      </c>
      <c r="U14" s="32" t="s">
        <v>747</v>
      </c>
    </row>
    <row r="15" customFormat="false" ht="15" hidden="false" customHeight="false" outlineLevel="0" collapsed="false">
      <c r="A15" s="32" t="s">
        <v>127</v>
      </c>
      <c r="B15" s="32" t="s">
        <v>143</v>
      </c>
      <c r="C15" s="32" t="s">
        <v>148</v>
      </c>
      <c r="D15" s="54" t="n">
        <v>218</v>
      </c>
      <c r="E15" s="54" t="n">
        <v>193</v>
      </c>
      <c r="F15" s="65" t="n">
        <f aca="false">IF(E15="","",D15-E15)</f>
        <v>25</v>
      </c>
      <c r="G15" s="54" t="n">
        <v>299</v>
      </c>
      <c r="H15" s="54" t="n">
        <v>225</v>
      </c>
      <c r="I15" s="65" t="n">
        <f aca="false">IF(H15="","",G15-H15)</f>
        <v>74</v>
      </c>
      <c r="J15" s="55" t="n">
        <f aca="false">IF(OR(D15="",D15+G15=0),"",D15/(D15+G15))</f>
        <v>0.421663442940039</v>
      </c>
      <c r="K15" s="55" t="n">
        <f aca="false">IF(E15="","",E15/(E15+H15))</f>
        <v>0.461722488038278</v>
      </c>
      <c r="L15" s="66" t="n">
        <f aca="false">IF(OR(K15="",J15=""),"",(J15-K15)*100)</f>
        <v>-4.00590450982389</v>
      </c>
      <c r="M15" s="36" t="n">
        <v>3.43182552369834</v>
      </c>
      <c r="N15" s="36" t="n">
        <v>1.85957856755981</v>
      </c>
      <c r="O15" s="36" t="n">
        <f aca="false">SQRT(M15^2+N15^2)</f>
        <v>3.90326259352803</v>
      </c>
      <c r="P15" s="55" t="n">
        <f aca="false">IF(J15="","",MAX(0,J15-1.96*O15/100))</f>
        <v>0.345159496106889</v>
      </c>
      <c r="Q15" s="55" t="n">
        <f aca="false">IF(J15="","",MIN(1,J15+1.96*O15/100))</f>
        <v>0.498167389773188</v>
      </c>
      <c r="R15" s="32" t="str">
        <f aca="false">IF(L15="","",IF(ABS(L15)&lt;=O15,"Yes","No"))</f>
        <v>No</v>
      </c>
      <c r="S15" s="32" t="str">
        <f aca="false">IF(L15="","",IF(ABS(L15)&lt;=1.96*O15,"Yes","No"))</f>
        <v>Yes</v>
      </c>
      <c r="T15" s="54" t="n">
        <f aca="false">IF(D15="","",ROUND(SQRT(((D15+G15)*O15/100)^2+(J15*(D15+G15)*0.13015)^2),0))</f>
        <v>35</v>
      </c>
      <c r="U15" s="32" t="s">
        <v>747</v>
      </c>
    </row>
    <row r="16" customFormat="false" ht="15" hidden="false" customHeight="false" outlineLevel="0" collapsed="false">
      <c r="A16" s="32" t="s">
        <v>127</v>
      </c>
      <c r="B16" s="32" t="s">
        <v>149</v>
      </c>
      <c r="C16" s="32" t="s">
        <v>150</v>
      </c>
      <c r="D16" s="54" t="n">
        <v>76</v>
      </c>
      <c r="E16" s="54" t="n">
        <v>82</v>
      </c>
      <c r="F16" s="65" t="n">
        <f aca="false">IF(E16="","",D16-E16)</f>
        <v>-6</v>
      </c>
      <c r="G16" s="54" t="n">
        <v>145</v>
      </c>
      <c r="H16" s="54" t="n">
        <v>131</v>
      </c>
      <c r="I16" s="65" t="n">
        <f aca="false">IF(H16="","",G16-H16)</f>
        <v>14</v>
      </c>
      <c r="J16" s="55" t="n">
        <f aca="false">IF(OR(D16="",D16+G16=0),"",D16/(D16+G16))</f>
        <v>0.343891402714932</v>
      </c>
      <c r="K16" s="55" t="n">
        <f aca="false">IF(E16="","",E16/(E16+H16))</f>
        <v>0.384976525821596</v>
      </c>
      <c r="L16" s="66" t="n">
        <f aca="false">IF(OR(K16="",J16=""),"",(J16-K16)*100)</f>
        <v>-4.10851231066641</v>
      </c>
      <c r="M16" s="36" t="n">
        <v>3.43182552369834</v>
      </c>
      <c r="N16" s="36" t="n">
        <v>1.85957856755981</v>
      </c>
      <c r="O16" s="36" t="n">
        <f aca="false">SQRT(M16^2+N16^2)</f>
        <v>3.90326259352803</v>
      </c>
      <c r="P16" s="55" t="n">
        <f aca="false">IF(J16="","",MAX(0,J16-1.96*O16/100))</f>
        <v>0.267387455881783</v>
      </c>
      <c r="Q16" s="55" t="n">
        <f aca="false">IF(J16="","",MIN(1,J16+1.96*O16/100))</f>
        <v>0.420395349548082</v>
      </c>
      <c r="R16" s="32" t="str">
        <f aca="false">IF(L16="","",IF(ABS(L16)&lt;=O16,"Yes","No"))</f>
        <v>No</v>
      </c>
      <c r="S16" s="32" t="str">
        <f aca="false">IF(L16="","",IF(ABS(L16)&lt;=1.96*O16,"Yes","No"))</f>
        <v>Yes</v>
      </c>
      <c r="T16" s="54" t="n">
        <f aca="false">IF(D16="","",ROUND(SQRT(((D16+G16)*O16/100)^2+(J16*(D16+G16)*0.13015)^2),0))</f>
        <v>13</v>
      </c>
      <c r="U16" s="32" t="s">
        <v>747</v>
      </c>
    </row>
    <row r="17" customFormat="false" ht="15" hidden="false" customHeight="false" outlineLevel="0" collapsed="false">
      <c r="A17" s="32" t="s">
        <v>127</v>
      </c>
      <c r="B17" s="32" t="s">
        <v>149</v>
      </c>
      <c r="C17" s="32" t="s">
        <v>151</v>
      </c>
      <c r="D17" s="54" t="n">
        <v>194</v>
      </c>
      <c r="E17" s="54" t="n">
        <v>185</v>
      </c>
      <c r="F17" s="65" t="n">
        <f aca="false">IF(E17="","",D17-E17)</f>
        <v>9</v>
      </c>
      <c r="G17" s="54" t="n">
        <v>371</v>
      </c>
      <c r="H17" s="54" t="n">
        <v>364</v>
      </c>
      <c r="I17" s="65" t="n">
        <f aca="false">IF(H17="","",G17-H17)</f>
        <v>7</v>
      </c>
      <c r="J17" s="55" t="n">
        <f aca="false">IF(OR(D17="",D17+G17=0),"",D17/(D17+G17))</f>
        <v>0.343362831858407</v>
      </c>
      <c r="K17" s="55" t="n">
        <f aca="false">IF(E17="","",E17/(E17+H17))</f>
        <v>0.336976320582878</v>
      </c>
      <c r="L17" s="66" t="n">
        <f aca="false">IF(OR(K17="",J17=""),"",(J17-K17)*100)</f>
        <v>0.638651127552914</v>
      </c>
      <c r="M17" s="36" t="n">
        <v>2.23027727048957</v>
      </c>
      <c r="N17" s="36" t="n">
        <v>1.85957856755981</v>
      </c>
      <c r="O17" s="36" t="n">
        <f aca="false">SQRT(M17^2+N17^2)</f>
        <v>2.90381975201461</v>
      </c>
      <c r="P17" s="55" t="n">
        <f aca="false">IF(J17="","",MAX(0,J17-1.96*O17/100))</f>
        <v>0.286447964718921</v>
      </c>
      <c r="Q17" s="55" t="n">
        <f aca="false">IF(J17="","",MIN(1,J17+1.96*O17/100))</f>
        <v>0.400277698997893</v>
      </c>
      <c r="R17" s="32" t="str">
        <f aca="false">IF(L17="","",IF(ABS(L17)&lt;=O17,"Yes","No"))</f>
        <v>Yes</v>
      </c>
      <c r="S17" s="32" t="str">
        <f aca="false">IF(L17="","",IF(ABS(L17)&lt;=1.96*O17,"Yes","No"))</f>
        <v>Yes</v>
      </c>
      <c r="T17" s="54" t="n">
        <f aca="false">IF(D17="","",ROUND(SQRT(((D17+G17)*O17/100)^2+(J17*(D17+G17)*0.08382)^2),0))</f>
        <v>23</v>
      </c>
      <c r="U17" s="32" t="s">
        <v>747</v>
      </c>
    </row>
    <row r="18" customFormat="false" ht="15" hidden="false" customHeight="false" outlineLevel="0" collapsed="false">
      <c r="A18" s="32" t="s">
        <v>127</v>
      </c>
      <c r="B18" s="32" t="s">
        <v>152</v>
      </c>
      <c r="C18" s="32" t="s">
        <v>153</v>
      </c>
      <c r="D18" s="54" t="n">
        <v>233</v>
      </c>
      <c r="E18" s="54" t="n">
        <v>209</v>
      </c>
      <c r="F18" s="65" t="n">
        <f aca="false">IF(E18="","",D18-E18)</f>
        <v>24</v>
      </c>
      <c r="G18" s="54" t="n">
        <v>251</v>
      </c>
      <c r="H18" s="54" t="n">
        <v>211</v>
      </c>
      <c r="I18" s="65" t="n">
        <f aca="false">IF(H18="","",G18-H18)</f>
        <v>40</v>
      </c>
      <c r="J18" s="55" t="n">
        <f aca="false">IF(OR(D18="",D18+G18=0),"",D18/(D18+G18))</f>
        <v>0.481404958677686</v>
      </c>
      <c r="K18" s="55" t="n">
        <f aca="false">IF(E18="","",E18/(E18+H18))</f>
        <v>0.497619047619048</v>
      </c>
      <c r="L18" s="66" t="n">
        <f aca="false">IF(OR(K18="",J18=""),"",(J18-K18)*100)</f>
        <v>-1.62140889413617</v>
      </c>
      <c r="M18" s="36" t="n">
        <v>3.43182552369834</v>
      </c>
      <c r="N18" s="36" t="n">
        <v>1.85957856755981</v>
      </c>
      <c r="O18" s="36" t="n">
        <f aca="false">SQRT(M18^2+N18^2)</f>
        <v>3.90326259352803</v>
      </c>
      <c r="P18" s="55" t="n">
        <f aca="false">IF(J18="","",MAX(0,J18-1.96*O18/100))</f>
        <v>0.404901011844537</v>
      </c>
      <c r="Q18" s="55" t="n">
        <f aca="false">IF(J18="","",MIN(1,J18+1.96*O18/100))</f>
        <v>0.557908905510835</v>
      </c>
      <c r="R18" s="32" t="str">
        <f aca="false">IF(L18="","",IF(ABS(L18)&lt;=O18,"Yes","No"))</f>
        <v>Yes</v>
      </c>
      <c r="S18" s="32" t="str">
        <f aca="false">IF(L18="","",IF(ABS(L18)&lt;=1.96*O18,"Yes","No"))</f>
        <v>Yes</v>
      </c>
      <c r="T18" s="54" t="n">
        <f aca="false">IF(D18="","",ROUND(SQRT(((D18+G18)*O18/100)^2+(J18*(D18+G18)*0.13015)^2),0))</f>
        <v>36</v>
      </c>
      <c r="U18" s="32" t="s">
        <v>747</v>
      </c>
    </row>
    <row r="19" customFormat="false" ht="15" hidden="false" customHeight="false" outlineLevel="0" collapsed="false">
      <c r="A19" s="32" t="s">
        <v>127</v>
      </c>
      <c r="B19" s="32" t="s">
        <v>152</v>
      </c>
      <c r="C19" s="32" t="s">
        <v>154</v>
      </c>
      <c r="D19" s="54" t="n">
        <v>123</v>
      </c>
      <c r="E19" s="54" t="n">
        <v>132</v>
      </c>
      <c r="F19" s="65" t="n">
        <f aca="false">IF(E19="","",D19-E19)</f>
        <v>-9</v>
      </c>
      <c r="G19" s="54" t="n">
        <v>155</v>
      </c>
      <c r="H19" s="54" t="n">
        <v>147</v>
      </c>
      <c r="I19" s="65" t="n">
        <f aca="false">IF(H19="","",G19-H19)</f>
        <v>8</v>
      </c>
      <c r="J19" s="55" t="n">
        <f aca="false">IF(OR(D19="",D19+G19=0),"",D19/(D19+G19))</f>
        <v>0.442446043165468</v>
      </c>
      <c r="K19" s="55" t="n">
        <f aca="false">IF(E19="","",E19/(E19+H19))</f>
        <v>0.473118279569893</v>
      </c>
      <c r="L19" s="66" t="n">
        <f aca="false">IF(OR(K19="",J19=""),"",(J19-K19)*100)</f>
        <v>-3.06722364044248</v>
      </c>
      <c r="M19" s="36" t="n">
        <v>3.43182552369834</v>
      </c>
      <c r="N19" s="36" t="n">
        <v>1.85957856755981</v>
      </c>
      <c r="O19" s="36" t="n">
        <f aca="false">SQRT(M19^2+N19^2)</f>
        <v>3.90326259352803</v>
      </c>
      <c r="P19" s="55" t="n">
        <f aca="false">IF(J19="","",MAX(0,J19-1.96*O19/100))</f>
        <v>0.365942096332318</v>
      </c>
      <c r="Q19" s="55" t="n">
        <f aca="false">IF(J19="","",MIN(1,J19+1.96*O19/100))</f>
        <v>0.518949989998617</v>
      </c>
      <c r="R19" s="32" t="str">
        <f aca="false">IF(L19="","",IF(ABS(L19)&lt;=O19,"Yes","No"))</f>
        <v>Yes</v>
      </c>
      <c r="S19" s="32" t="str">
        <f aca="false">IF(L19="","",IF(ABS(L19)&lt;=1.96*O19,"Yes","No"))</f>
        <v>Yes</v>
      </c>
      <c r="T19" s="54" t="n">
        <f aca="false">IF(D19="","",ROUND(SQRT(((D19+G19)*O19/100)^2+(J19*(D19+G19)*0.13015)^2),0))</f>
        <v>19</v>
      </c>
      <c r="U19" s="32" t="s">
        <v>747</v>
      </c>
    </row>
    <row r="20" customFormat="false" ht="15" hidden="false" customHeight="false" outlineLevel="0" collapsed="false">
      <c r="A20" s="32" t="s">
        <v>127</v>
      </c>
      <c r="B20" s="32" t="s">
        <v>152</v>
      </c>
      <c r="C20" s="32" t="s">
        <v>155</v>
      </c>
      <c r="D20" s="54" t="n">
        <v>117</v>
      </c>
      <c r="E20" s="54" t="n">
        <v>114</v>
      </c>
      <c r="F20" s="65" t="n">
        <f aca="false">IF(E20="","",D20-E20)</f>
        <v>3</v>
      </c>
      <c r="G20" s="54" t="n">
        <v>131</v>
      </c>
      <c r="H20" s="54" t="n">
        <v>109</v>
      </c>
      <c r="I20" s="65" t="n">
        <f aca="false">IF(H20="","",G20-H20)</f>
        <v>22</v>
      </c>
      <c r="J20" s="55" t="n">
        <f aca="false">IF(OR(D20="",D20+G20=0),"",D20/(D20+G20))</f>
        <v>0.471774193548387</v>
      </c>
      <c r="K20" s="55" t="n">
        <f aca="false">IF(E20="","",E20/(E20+H20))</f>
        <v>0.511210762331839</v>
      </c>
      <c r="L20" s="66" t="n">
        <f aca="false">IF(OR(K20="",J20=""),"",(J20-K20)*100)</f>
        <v>-3.94365687834515</v>
      </c>
      <c r="M20" s="36" t="n">
        <v>3.43182552369834</v>
      </c>
      <c r="N20" s="36" t="n">
        <v>1.85957856755981</v>
      </c>
      <c r="O20" s="36" t="n">
        <f aca="false">SQRT(M20^2+N20^2)</f>
        <v>3.90326259352803</v>
      </c>
      <c r="P20" s="55" t="n">
        <f aca="false">IF(J20="","",MAX(0,J20-1.96*O20/100))</f>
        <v>0.395270246715238</v>
      </c>
      <c r="Q20" s="55" t="n">
        <f aca="false">IF(J20="","",MIN(1,J20+1.96*O20/100))</f>
        <v>0.548278140381536</v>
      </c>
      <c r="R20" s="32" t="str">
        <f aca="false">IF(L20="","",IF(ABS(L20)&lt;=O20,"Yes","No"))</f>
        <v>No</v>
      </c>
      <c r="S20" s="32" t="str">
        <f aca="false">IF(L20="","",IF(ABS(L20)&lt;=1.96*O20,"Yes","No"))</f>
        <v>Yes</v>
      </c>
      <c r="T20" s="54" t="n">
        <f aca="false">IF(D20="","",ROUND(SQRT(((D20+G20)*O20/100)^2+(J20*(D20+G20)*0.13015)^2),0))</f>
        <v>18</v>
      </c>
      <c r="U20" s="32" t="s">
        <v>747</v>
      </c>
    </row>
    <row r="21" customFormat="false" ht="15" hidden="false" customHeight="false" outlineLevel="0" collapsed="false">
      <c r="A21" s="32" t="s">
        <v>127</v>
      </c>
      <c r="B21" s="32" t="s">
        <v>156</v>
      </c>
      <c r="C21" s="32" t="s">
        <v>156</v>
      </c>
      <c r="D21" s="54" t="n">
        <v>41</v>
      </c>
      <c r="E21" s="54" t="n">
        <v>29</v>
      </c>
      <c r="F21" s="65" t="n">
        <f aca="false">IF(E21="","",D21-E21)</f>
        <v>12</v>
      </c>
      <c r="G21" s="54" t="n">
        <v>70</v>
      </c>
      <c r="H21" s="54" t="n">
        <v>59</v>
      </c>
      <c r="I21" s="65" t="n">
        <f aca="false">IF(H21="","",G21-H21)</f>
        <v>11</v>
      </c>
      <c r="J21" s="55" t="n">
        <f aca="false">IF(OR(D21="",D21+G21=0),"",D21/(D21+G21))</f>
        <v>0.369369369369369</v>
      </c>
      <c r="K21" s="55" t="n">
        <f aca="false">IF(E21="","",E21/(E21+H21))</f>
        <v>0.329545454545455</v>
      </c>
      <c r="L21" s="66" t="n">
        <f aca="false">IF(OR(K21="",J21=""),"",(J21-K21)*100)</f>
        <v>3.98239148239148</v>
      </c>
      <c r="M21" s="36" t="n">
        <v>3.43182552369834</v>
      </c>
      <c r="N21" s="36" t="n">
        <v>1.85957856755981</v>
      </c>
      <c r="O21" s="36" t="n">
        <f aca="false">SQRT(M21^2+N21^2)</f>
        <v>3.90326259352803</v>
      </c>
      <c r="P21" s="55" t="n">
        <f aca="false">IF(J21="","",MAX(0,J21-1.96*O21/100))</f>
        <v>0.29286542253622</v>
      </c>
      <c r="Q21" s="55" t="n">
        <f aca="false">IF(J21="","",MIN(1,J21+1.96*O21/100))</f>
        <v>0.445873316202519</v>
      </c>
      <c r="R21" s="32" t="str">
        <f aca="false">IF(L21="","",IF(ABS(L21)&lt;=O21,"Yes","No"))</f>
        <v>No</v>
      </c>
      <c r="S21" s="32" t="str">
        <f aca="false">IF(L21="","",IF(ABS(L21)&lt;=1.96*O21,"Yes","No"))</f>
        <v>Yes</v>
      </c>
      <c r="T21" s="54" t="n">
        <f aca="false">IF(D21="","",ROUND(SQRT(((D21+G21)*O21/100)^2+(J21*(D21+G21)*0.13015)^2),0))</f>
        <v>7</v>
      </c>
      <c r="U21" s="32" t="s">
        <v>747</v>
      </c>
    </row>
    <row r="22" customFormat="false" ht="15" hidden="false" customHeight="false" outlineLevel="0" collapsed="false">
      <c r="A22" s="32" t="s">
        <v>127</v>
      </c>
      <c r="B22" s="32" t="s">
        <v>157</v>
      </c>
      <c r="C22" s="32" t="s">
        <v>157</v>
      </c>
      <c r="D22" s="54" t="n">
        <v>67</v>
      </c>
      <c r="E22" s="54" t="n">
        <v>41</v>
      </c>
      <c r="F22" s="65" t="n">
        <f aca="false">IF(E22="","",D22-E22)</f>
        <v>26</v>
      </c>
      <c r="G22" s="54" t="n">
        <v>180</v>
      </c>
      <c r="H22" s="54" t="n">
        <v>163</v>
      </c>
      <c r="I22" s="65" t="n">
        <f aca="false">IF(H22="","",G22-H22)</f>
        <v>17</v>
      </c>
      <c r="J22" s="55" t="n">
        <f aca="false">IF(OR(D22="",D22+G22=0),"",D22/(D22+G22))</f>
        <v>0.271255060728745</v>
      </c>
      <c r="K22" s="55" t="n">
        <f aca="false">IF(E22="","",E22/(E22+H22))</f>
        <v>0.200980392156863</v>
      </c>
      <c r="L22" s="66" t="n">
        <f aca="false">IF(OR(K22="",J22=""),"",(J22-K22)*100)</f>
        <v>7.02746685718822</v>
      </c>
      <c r="M22" s="36" t="n">
        <v>3.43182552369834</v>
      </c>
      <c r="N22" s="36" t="n">
        <v>1.85957856755981</v>
      </c>
      <c r="O22" s="36" t="n">
        <f aca="false">SQRT(M22^2+N22^2)</f>
        <v>3.90326259352803</v>
      </c>
      <c r="P22" s="55" t="n">
        <f aca="false">IF(J22="","",MAX(0,J22-1.96*O22/100))</f>
        <v>0.194751113895596</v>
      </c>
      <c r="Q22" s="55" t="n">
        <f aca="false">IF(J22="","",MIN(1,J22+1.96*O22/100))</f>
        <v>0.347759007561894</v>
      </c>
      <c r="R22" s="32" t="str">
        <f aca="false">IF(L22="","",IF(ABS(L22)&lt;=O22,"Yes","No"))</f>
        <v>No</v>
      </c>
      <c r="S22" s="32" t="str">
        <f aca="false">IF(L22="","",IF(ABS(L22)&lt;=1.96*O22,"Yes","No"))</f>
        <v>Yes</v>
      </c>
      <c r="T22" s="54" t="n">
        <f aca="false">IF(D22="","",ROUND(SQRT(((D22+G22)*O22/100)^2+(J22*(D22+G22)*0.13015)^2),0))</f>
        <v>13</v>
      </c>
      <c r="U22" s="32" t="s">
        <v>747</v>
      </c>
    </row>
    <row r="23" customFormat="false" ht="15" hidden="false" customHeight="false" outlineLevel="0" collapsed="false">
      <c r="A23" s="32" t="s">
        <v>127</v>
      </c>
      <c r="B23" s="32" t="s">
        <v>158</v>
      </c>
      <c r="C23" s="32" t="s">
        <v>159</v>
      </c>
      <c r="D23" s="54" t="n">
        <v>228</v>
      </c>
      <c r="E23" s="54" t="n">
        <v>226</v>
      </c>
      <c r="F23" s="65" t="n">
        <f aca="false">IF(E23="","",D23-E23)</f>
        <v>2</v>
      </c>
      <c r="G23" s="54" t="n">
        <v>327</v>
      </c>
      <c r="H23" s="54" t="n">
        <v>272</v>
      </c>
      <c r="I23" s="65" t="n">
        <f aca="false">IF(H23="","",G23-H23)</f>
        <v>55</v>
      </c>
      <c r="J23" s="55" t="n">
        <f aca="false">IF(OR(D23="",D23+G23=0),"",D23/(D23+G23))</f>
        <v>0.410810810810811</v>
      </c>
      <c r="K23" s="55" t="n">
        <f aca="false">IF(E23="","",E23/(E23+H23))</f>
        <v>0.453815261044177</v>
      </c>
      <c r="L23" s="66" t="n">
        <f aca="false">IF(OR(K23="",J23=""),"",(J23-K23)*100)</f>
        <v>-4.30044502333659</v>
      </c>
      <c r="M23" s="36" t="n">
        <v>2.23027727048957</v>
      </c>
      <c r="N23" s="36" t="n">
        <v>1.85957856755981</v>
      </c>
      <c r="O23" s="36" t="n">
        <f aca="false">SQRT(M23^2+N23^2)</f>
        <v>2.90381975201461</v>
      </c>
      <c r="P23" s="55" t="n">
        <f aca="false">IF(J23="","",MAX(0,J23-1.96*O23/100))</f>
        <v>0.353895943671325</v>
      </c>
      <c r="Q23" s="55" t="n">
        <f aca="false">IF(J23="","",MIN(1,J23+1.96*O23/100))</f>
        <v>0.467725677950297</v>
      </c>
      <c r="R23" s="32" t="str">
        <f aca="false">IF(L23="","",IF(ABS(L23)&lt;=O23,"Yes","No"))</f>
        <v>No</v>
      </c>
      <c r="S23" s="32" t="str">
        <f aca="false">IF(L23="","",IF(ABS(L23)&lt;=1.96*O23,"Yes","No"))</f>
        <v>Yes</v>
      </c>
      <c r="T23" s="54" t="n">
        <f aca="false">IF(D23="","",ROUND(SQRT(((D23+G23)*O23/100)^2+(J23*(D23+G23)*0.08382)^2),0))</f>
        <v>25</v>
      </c>
      <c r="U23" s="32" t="s">
        <v>747</v>
      </c>
    </row>
    <row r="24" customFormat="false" ht="15" hidden="false" customHeight="false" outlineLevel="0" collapsed="false">
      <c r="A24" s="32" t="s">
        <v>127</v>
      </c>
      <c r="B24" s="32" t="s">
        <v>158</v>
      </c>
      <c r="C24" s="32" t="s">
        <v>160</v>
      </c>
      <c r="D24" s="54" t="n">
        <v>224</v>
      </c>
      <c r="E24" s="54" t="n">
        <v>205</v>
      </c>
      <c r="F24" s="65" t="n">
        <f aca="false">IF(E24="","",D24-E24)</f>
        <v>19</v>
      </c>
      <c r="G24" s="54" t="n">
        <v>303</v>
      </c>
      <c r="H24" s="54" t="n">
        <v>252</v>
      </c>
      <c r="I24" s="65" t="n">
        <f aca="false">IF(H24="","",G24-H24)</f>
        <v>51</v>
      </c>
      <c r="J24" s="55" t="n">
        <f aca="false">IF(OR(D24="",D24+G24=0),"",D24/(D24+G24))</f>
        <v>0.425047438330171</v>
      </c>
      <c r="K24" s="55" t="n">
        <f aca="false">IF(E24="","",E24/(E24+H24))</f>
        <v>0.448577680525164</v>
      </c>
      <c r="L24" s="66" t="n">
        <f aca="false">IF(OR(K24="",J24=""),"",(J24-K24)*100)</f>
        <v>-2.35302421949933</v>
      </c>
      <c r="M24" s="36" t="n">
        <v>3.43182552369834</v>
      </c>
      <c r="N24" s="36" t="n">
        <v>1.85957856755981</v>
      </c>
      <c r="O24" s="36" t="n">
        <f aca="false">SQRT(M24^2+N24^2)</f>
        <v>3.90326259352803</v>
      </c>
      <c r="P24" s="55" t="n">
        <f aca="false">IF(J24="","",MAX(0,J24-1.96*O24/100))</f>
        <v>0.348543491497021</v>
      </c>
      <c r="Q24" s="55" t="n">
        <f aca="false">IF(J24="","",MIN(1,J24+1.96*O24/100))</f>
        <v>0.50155138516332</v>
      </c>
      <c r="R24" s="32" t="str">
        <f aca="false">IF(L24="","",IF(ABS(L24)&lt;=O24,"Yes","No"))</f>
        <v>Yes</v>
      </c>
      <c r="S24" s="32" t="str">
        <f aca="false">IF(L24="","",IF(ABS(L24)&lt;=1.96*O24,"Yes","No"))</f>
        <v>Yes</v>
      </c>
      <c r="T24" s="54" t="n">
        <f aca="false">IF(D24="","",ROUND(SQRT(((D24+G24)*O24/100)^2+(J24*(D24+G24)*0.13015)^2),0))</f>
        <v>36</v>
      </c>
      <c r="U24" s="32" t="s">
        <v>747</v>
      </c>
    </row>
    <row r="25" customFormat="false" ht="15" hidden="false" customHeight="false" outlineLevel="0" collapsed="false">
      <c r="A25" s="32" t="s">
        <v>127</v>
      </c>
      <c r="B25" s="32" t="s">
        <v>158</v>
      </c>
      <c r="C25" s="32" t="s">
        <v>161</v>
      </c>
      <c r="D25" s="54" t="n">
        <v>222</v>
      </c>
      <c r="E25" s="54" t="n">
        <v>237</v>
      </c>
      <c r="F25" s="65" t="n">
        <f aca="false">IF(E25="","",D25-E25)</f>
        <v>-15</v>
      </c>
      <c r="G25" s="54" t="n">
        <v>315</v>
      </c>
      <c r="H25" s="54" t="n">
        <v>242</v>
      </c>
      <c r="I25" s="65" t="n">
        <f aca="false">IF(H25="","",G25-H25)</f>
        <v>73</v>
      </c>
      <c r="J25" s="55" t="n">
        <f aca="false">IF(OR(D25="",D25+G25=0),"",D25/(D25+G25))</f>
        <v>0.41340782122905</v>
      </c>
      <c r="K25" s="55" t="n">
        <f aca="false">IF(E25="","",E25/(E25+H25))</f>
        <v>0.494780793319415</v>
      </c>
      <c r="L25" s="66" t="n">
        <f aca="false">IF(OR(K25="",J25=""),"",(J25-K25)*100)</f>
        <v>-8.13729720903652</v>
      </c>
      <c r="M25" s="36" t="n">
        <v>2.23027727048957</v>
      </c>
      <c r="N25" s="36" t="n">
        <v>1.85957856755981</v>
      </c>
      <c r="O25" s="36" t="n">
        <f aca="false">SQRT(M25^2+N25^2)</f>
        <v>2.90381975201461</v>
      </c>
      <c r="P25" s="55" t="n">
        <f aca="false">IF(J25="","",MAX(0,J25-1.96*O25/100))</f>
        <v>0.356492954089564</v>
      </c>
      <c r="Q25" s="55" t="n">
        <f aca="false">IF(J25="","",MIN(1,J25+1.96*O25/100))</f>
        <v>0.470322688368537</v>
      </c>
      <c r="R25" s="32" t="str">
        <f aca="false">IF(L25="","",IF(ABS(L25)&lt;=O25,"Yes","No"))</f>
        <v>No</v>
      </c>
      <c r="S25" s="32" t="str">
        <f aca="false">IF(L25="","",IF(ABS(L25)&lt;=1.96*O25,"Yes","No"))</f>
        <v>No</v>
      </c>
      <c r="T25" s="54" t="n">
        <f aca="false">IF(D25="","",ROUND(SQRT(((D25+G25)*O25/100)^2+(J25*(D25+G25)*0.08382)^2),0))</f>
        <v>24</v>
      </c>
      <c r="U25" s="32" t="s">
        <v>747</v>
      </c>
    </row>
    <row r="26" customFormat="false" ht="15" hidden="false" customHeight="false" outlineLevel="0" collapsed="false">
      <c r="A26" s="32" t="s">
        <v>127</v>
      </c>
      <c r="B26" s="32" t="s">
        <v>162</v>
      </c>
      <c r="C26" s="32" t="s">
        <v>163</v>
      </c>
      <c r="D26" s="54" t="n">
        <v>294</v>
      </c>
      <c r="E26" s="54" t="n">
        <v>228</v>
      </c>
      <c r="F26" s="65" t="n">
        <f aca="false">IF(E26="","",D26-E26)</f>
        <v>66</v>
      </c>
      <c r="G26" s="54" t="n">
        <v>443</v>
      </c>
      <c r="H26" s="54" t="n">
        <v>413</v>
      </c>
      <c r="I26" s="65" t="n">
        <f aca="false">IF(H26="","",G26-H26)</f>
        <v>30</v>
      </c>
      <c r="J26" s="55" t="n">
        <f aca="false">IF(OR(D26="",D26+G26=0),"",D26/(D26+G26))</f>
        <v>0.398914518317503</v>
      </c>
      <c r="K26" s="55" t="n">
        <f aca="false">IF(E26="","",E26/(E26+H26))</f>
        <v>0.355694227769111</v>
      </c>
      <c r="L26" s="66" t="n">
        <f aca="false">IF(OR(K26="",J26=""),"",(J26-K26)*100)</f>
        <v>4.32202905483927</v>
      </c>
      <c r="M26" s="36" t="n">
        <v>2.23027727048957</v>
      </c>
      <c r="N26" s="36" t="n">
        <v>1.85957856755981</v>
      </c>
      <c r="O26" s="36" t="n">
        <f aca="false">SQRT(M26^2+N26^2)</f>
        <v>2.90381975201461</v>
      </c>
      <c r="P26" s="55" t="n">
        <f aca="false">IF(J26="","",MAX(0,J26-1.96*O26/100))</f>
        <v>0.341999651178017</v>
      </c>
      <c r="Q26" s="55" t="n">
        <f aca="false">IF(J26="","",MIN(1,J26+1.96*O26/100))</f>
        <v>0.45582938545699</v>
      </c>
      <c r="R26" s="32" t="str">
        <f aca="false">IF(L26="","",IF(ABS(L26)&lt;=O26,"Yes","No"))</f>
        <v>No</v>
      </c>
      <c r="S26" s="32" t="str">
        <f aca="false">IF(L26="","",IF(ABS(L26)&lt;=1.96*O26,"Yes","No"))</f>
        <v>Yes</v>
      </c>
      <c r="T26" s="54" t="n">
        <f aca="false">IF(D26="","",ROUND(SQRT(((D26+G26)*O26/100)^2+(J26*(D26+G26)*0.08382)^2),0))</f>
        <v>33</v>
      </c>
      <c r="U26" s="32" t="s">
        <v>747</v>
      </c>
    </row>
    <row r="27" customFormat="false" ht="15" hidden="false" customHeight="false" outlineLevel="0" collapsed="false">
      <c r="A27" s="32" t="s">
        <v>127</v>
      </c>
      <c r="B27" s="32" t="s">
        <v>162</v>
      </c>
      <c r="C27" s="32" t="s">
        <v>164</v>
      </c>
      <c r="D27" s="54" t="n">
        <v>212</v>
      </c>
      <c r="E27" s="54" t="n">
        <v>174</v>
      </c>
      <c r="F27" s="65" t="n">
        <f aca="false">IF(E27="","",D27-E27)</f>
        <v>38</v>
      </c>
      <c r="G27" s="54" t="n">
        <v>318</v>
      </c>
      <c r="H27" s="54" t="n">
        <v>273</v>
      </c>
      <c r="I27" s="65" t="n">
        <f aca="false">IF(H27="","",G27-H27)</f>
        <v>45</v>
      </c>
      <c r="J27" s="55" t="n">
        <f aca="false">IF(OR(D27="",D27+G27=0),"",D27/(D27+G27))</f>
        <v>0.4</v>
      </c>
      <c r="K27" s="55" t="n">
        <f aca="false">IF(E27="","",E27/(E27+H27))</f>
        <v>0.389261744966443</v>
      </c>
      <c r="L27" s="66" t="n">
        <f aca="false">IF(OR(K27="",J27=""),"",(J27-K27)*100)</f>
        <v>1.07382550335571</v>
      </c>
      <c r="M27" s="36" t="n">
        <v>3.43182552369834</v>
      </c>
      <c r="N27" s="36" t="n">
        <v>1.85957856755981</v>
      </c>
      <c r="O27" s="36" t="n">
        <f aca="false">SQRT(M27^2+N27^2)</f>
        <v>3.90326259352803</v>
      </c>
      <c r="P27" s="55" t="n">
        <f aca="false">IF(J27="","",MAX(0,J27-1.96*O27/100))</f>
        <v>0.323496053166851</v>
      </c>
      <c r="Q27" s="55" t="n">
        <f aca="false">IF(J27="","",MIN(1,J27+1.96*O27/100))</f>
        <v>0.476503946833149</v>
      </c>
      <c r="R27" s="32" t="str">
        <f aca="false">IF(L27="","",IF(ABS(L27)&lt;=O27,"Yes","No"))</f>
        <v>Yes</v>
      </c>
      <c r="S27" s="32" t="str">
        <f aca="false">IF(L27="","",IF(ABS(L27)&lt;=1.96*O27,"Yes","No"))</f>
        <v>Yes</v>
      </c>
      <c r="T27" s="54" t="n">
        <f aca="false">IF(D27="","",ROUND(SQRT(((D27+G27)*O27/100)^2+(J27*(D27+G27)*0.13015)^2),0))</f>
        <v>34</v>
      </c>
      <c r="U27" s="32" t="s">
        <v>747</v>
      </c>
    </row>
    <row r="28" customFormat="false" ht="15" hidden="false" customHeight="false" outlineLevel="0" collapsed="false">
      <c r="A28" s="32" t="s">
        <v>127</v>
      </c>
      <c r="B28" s="32" t="s">
        <v>165</v>
      </c>
      <c r="C28" s="32" t="s">
        <v>166</v>
      </c>
      <c r="D28" s="54" t="n">
        <v>108</v>
      </c>
      <c r="E28" s="54" t="n">
        <v>95</v>
      </c>
      <c r="F28" s="65" t="n">
        <f aca="false">IF(E28="","",D28-E28)</f>
        <v>13</v>
      </c>
      <c r="G28" s="54" t="n">
        <v>254</v>
      </c>
      <c r="H28" s="54" t="n">
        <v>225</v>
      </c>
      <c r="I28" s="65" t="n">
        <f aca="false">IF(H28="","",G28-H28)</f>
        <v>29</v>
      </c>
      <c r="J28" s="55" t="n">
        <f aca="false">IF(OR(D28="",D28+G28=0),"",D28/(D28+G28))</f>
        <v>0.298342541436464</v>
      </c>
      <c r="K28" s="55" t="n">
        <f aca="false">IF(E28="","",E28/(E28+H28))</f>
        <v>0.296875</v>
      </c>
      <c r="L28" s="66" t="n">
        <f aca="false">IF(OR(K28="",J28=""),"",(J28-K28)*100)</f>
        <v>0.14675414364641</v>
      </c>
      <c r="M28" s="36" t="n">
        <v>3.43182552369834</v>
      </c>
      <c r="N28" s="36" t="n">
        <v>1.85957856755981</v>
      </c>
      <c r="O28" s="36" t="n">
        <f aca="false">SQRT(M28^2+N28^2)</f>
        <v>3.90326259352803</v>
      </c>
      <c r="P28" s="55" t="n">
        <f aca="false">IF(J28="","",MAX(0,J28-1.96*O28/100))</f>
        <v>0.221838594603315</v>
      </c>
      <c r="Q28" s="55" t="n">
        <f aca="false">IF(J28="","",MIN(1,J28+1.96*O28/100))</f>
        <v>0.374846488269614</v>
      </c>
      <c r="R28" s="32" t="str">
        <f aca="false">IF(L28="","",IF(ABS(L28)&lt;=O28,"Yes","No"))</f>
        <v>Yes</v>
      </c>
      <c r="S28" s="32" t="str">
        <f aca="false">IF(L28="","",IF(ABS(L28)&lt;=1.96*O28,"Yes","No"))</f>
        <v>Yes</v>
      </c>
      <c r="T28" s="54" t="n">
        <f aca="false">IF(D28="","",ROUND(SQRT(((D28+G28)*O28/100)^2+(J28*(D28+G28)*0.13015)^2),0))</f>
        <v>20</v>
      </c>
      <c r="U28" s="32" t="s">
        <v>747</v>
      </c>
    </row>
    <row r="29" customFormat="false" ht="15" hidden="false" customHeight="false" outlineLevel="0" collapsed="false">
      <c r="A29" s="32" t="s">
        <v>127</v>
      </c>
      <c r="B29" s="32" t="s">
        <v>165</v>
      </c>
      <c r="C29" s="32" t="s">
        <v>167</v>
      </c>
      <c r="D29" s="54" t="n">
        <v>105</v>
      </c>
      <c r="E29" s="54" t="n">
        <v>88</v>
      </c>
      <c r="F29" s="65" t="n">
        <f aca="false">IF(E29="","",D29-E29)</f>
        <v>17</v>
      </c>
      <c r="G29" s="54" t="n">
        <v>168</v>
      </c>
      <c r="H29" s="54" t="n">
        <v>148</v>
      </c>
      <c r="I29" s="65" t="n">
        <f aca="false">IF(H29="","",G29-H29)</f>
        <v>20</v>
      </c>
      <c r="J29" s="55" t="n">
        <f aca="false">IF(OR(D29="",D29+G29=0),"",D29/(D29+G29))</f>
        <v>0.384615384615385</v>
      </c>
      <c r="K29" s="55" t="n">
        <f aca="false">IF(E29="","",E29/(E29+H29))</f>
        <v>0.372881355932203</v>
      </c>
      <c r="L29" s="66" t="n">
        <f aca="false">IF(OR(K29="",J29=""),"",(J29-K29)*100)</f>
        <v>1.17340286831812</v>
      </c>
      <c r="M29" s="36" t="n">
        <v>3.43182552369834</v>
      </c>
      <c r="N29" s="36" t="n">
        <v>1.85957856755981</v>
      </c>
      <c r="O29" s="36" t="n">
        <f aca="false">SQRT(M29^2+N29^2)</f>
        <v>3.90326259352803</v>
      </c>
      <c r="P29" s="55" t="n">
        <f aca="false">IF(J29="","",MAX(0,J29-1.96*O29/100))</f>
        <v>0.308111437782235</v>
      </c>
      <c r="Q29" s="55" t="n">
        <f aca="false">IF(J29="","",MIN(1,J29+1.96*O29/100))</f>
        <v>0.461119331448534</v>
      </c>
      <c r="R29" s="32" t="str">
        <f aca="false">IF(L29="","",IF(ABS(L29)&lt;=O29,"Yes","No"))</f>
        <v>Yes</v>
      </c>
      <c r="S29" s="32" t="str">
        <f aca="false">IF(L29="","",IF(ABS(L29)&lt;=1.96*O29,"Yes","No"))</f>
        <v>Yes</v>
      </c>
      <c r="T29" s="54" t="n">
        <f aca="false">IF(D29="","",ROUND(SQRT(((D29+G29)*O29/100)^2+(J29*(D29+G29)*0.13015)^2),0))</f>
        <v>17</v>
      </c>
      <c r="U29" s="32" t="s">
        <v>747</v>
      </c>
    </row>
    <row r="30" customFormat="false" ht="15" hidden="false" customHeight="false" outlineLevel="0" collapsed="false">
      <c r="A30" s="32" t="s">
        <v>127</v>
      </c>
      <c r="B30" s="32" t="s">
        <v>165</v>
      </c>
      <c r="C30" s="32" t="s">
        <v>168</v>
      </c>
      <c r="D30" s="54" t="n">
        <v>329</v>
      </c>
      <c r="E30" s="54" t="n">
        <v>327</v>
      </c>
      <c r="F30" s="65" t="n">
        <f aca="false">IF(E30="","",D30-E30)</f>
        <v>2</v>
      </c>
      <c r="G30" s="54" t="n">
        <v>710</v>
      </c>
      <c r="H30" s="54" t="n">
        <v>587</v>
      </c>
      <c r="I30" s="65" t="n">
        <f aca="false">IF(H30="","",G30-H30)</f>
        <v>123</v>
      </c>
      <c r="J30" s="55" t="n">
        <f aca="false">IF(OR(D30="",D30+G30=0),"",D30/(D30+G30))</f>
        <v>0.31665062560154</v>
      </c>
      <c r="K30" s="55" t="n">
        <f aca="false">IF(E30="","",E30/(E30+H30))</f>
        <v>0.357768052516411</v>
      </c>
      <c r="L30" s="66" t="n">
        <f aca="false">IF(OR(K30="",J30=""),"",(J30-K30)*100)</f>
        <v>-4.11174269148714</v>
      </c>
      <c r="M30" s="36" t="n">
        <v>1.85842379998278</v>
      </c>
      <c r="N30" s="36" t="n">
        <v>1.85957856755981</v>
      </c>
      <c r="O30" s="36" t="n">
        <f aca="false">SQRT(M30^2+N30^2)</f>
        <v>2.62902481336145</v>
      </c>
      <c r="P30" s="55" t="n">
        <f aca="false">IF(J30="","",MAX(0,J30-1.96*O30/100))</f>
        <v>0.265121739259656</v>
      </c>
      <c r="Q30" s="55" t="n">
        <f aca="false">IF(J30="","",MIN(1,J30+1.96*O30/100))</f>
        <v>0.368179511943424</v>
      </c>
      <c r="R30" s="32" t="str">
        <f aca="false">IF(L30="","",IF(ABS(L30)&lt;=O30,"Yes","No"))</f>
        <v>No</v>
      </c>
      <c r="S30" s="32" t="str">
        <f aca="false">IF(L30="","",IF(ABS(L30)&lt;=1.96*O30,"Yes","No"))</f>
        <v>Yes</v>
      </c>
      <c r="T30" s="54" t="n">
        <f aca="false">IF(D30="","",ROUND(SQRT(((D30+G30)*O30/100)^2+(J30*(D30+G30)*0.07132)^2),0))</f>
        <v>36</v>
      </c>
      <c r="U30" s="32" t="s">
        <v>747</v>
      </c>
    </row>
    <row r="31" customFormat="false" ht="15" hidden="false" customHeight="false" outlineLevel="0" collapsed="false">
      <c r="A31" s="32" t="s">
        <v>127</v>
      </c>
      <c r="B31" s="32" t="s">
        <v>170</v>
      </c>
      <c r="C31" s="32" t="s">
        <v>171</v>
      </c>
      <c r="D31" s="54" t="n">
        <v>283</v>
      </c>
      <c r="E31" s="54" t="n">
        <v>238</v>
      </c>
      <c r="F31" s="65" t="n">
        <f aca="false">IF(E31="","",D31-E31)</f>
        <v>45</v>
      </c>
      <c r="G31" s="54" t="n">
        <v>287</v>
      </c>
      <c r="H31" s="54" t="n">
        <v>261</v>
      </c>
      <c r="I31" s="65" t="n">
        <f aca="false">IF(H31="","",G31-H31)</f>
        <v>26</v>
      </c>
      <c r="J31" s="55" t="n">
        <f aca="false">IF(OR(D31="",D31+G31=0),"",D31/(D31+G31))</f>
        <v>0.496491228070175</v>
      </c>
      <c r="K31" s="55" t="n">
        <f aca="false">IF(E31="","",E31/(E31+H31))</f>
        <v>0.476953907815631</v>
      </c>
      <c r="L31" s="66" t="n">
        <f aca="false">IF(OR(K31="",J31=""),"",(J31-K31)*100)</f>
        <v>1.95373202545442</v>
      </c>
      <c r="M31" s="36" t="n">
        <v>2.23027727048957</v>
      </c>
      <c r="N31" s="36" t="n">
        <v>1.85957856755981</v>
      </c>
      <c r="O31" s="36" t="n">
        <f aca="false">SQRT(M31^2+N31^2)</f>
        <v>2.90381975201461</v>
      </c>
      <c r="P31" s="55" t="n">
        <f aca="false">IF(J31="","",MAX(0,J31-1.96*O31/100))</f>
        <v>0.439576360930689</v>
      </c>
      <c r="Q31" s="55" t="n">
        <f aca="false">IF(J31="","",MIN(1,J31+1.96*O31/100))</f>
        <v>0.553406095209662</v>
      </c>
      <c r="R31" s="32" t="str">
        <f aca="false">IF(L31="","",IF(ABS(L31)&lt;=O31,"Yes","No"))</f>
        <v>Yes</v>
      </c>
      <c r="S31" s="32" t="str">
        <f aca="false">IF(L31="","",IF(ABS(L31)&lt;=1.96*O31,"Yes","No"))</f>
        <v>Yes</v>
      </c>
      <c r="T31" s="54" t="n">
        <f aca="false">IF(D31="","",ROUND(SQRT(((D31+G31)*O31/100)^2+(J31*(D31+G31)*0.08382)^2),0))</f>
        <v>29</v>
      </c>
      <c r="U31" s="32" t="s">
        <v>747</v>
      </c>
    </row>
    <row r="32" customFormat="false" ht="15" hidden="false" customHeight="false" outlineLevel="0" collapsed="false">
      <c r="A32" s="32" t="s">
        <v>127</v>
      </c>
      <c r="B32" s="32" t="s">
        <v>170</v>
      </c>
      <c r="C32" s="32" t="s">
        <v>172</v>
      </c>
      <c r="D32" s="54" t="n">
        <v>291</v>
      </c>
      <c r="E32" s="54" t="n">
        <v>262</v>
      </c>
      <c r="F32" s="65" t="n">
        <f aca="false">IF(E32="","",D32-E32)</f>
        <v>29</v>
      </c>
      <c r="G32" s="54" t="n">
        <v>359</v>
      </c>
      <c r="H32" s="54" t="n">
        <v>285</v>
      </c>
      <c r="I32" s="65" t="n">
        <f aca="false">IF(H32="","",G32-H32)</f>
        <v>74</v>
      </c>
      <c r="J32" s="55" t="n">
        <f aca="false">IF(OR(D32="",D32+G32=0),"",D32/(D32+G32))</f>
        <v>0.447692307692308</v>
      </c>
      <c r="K32" s="55" t="n">
        <f aca="false">IF(E32="","",E32/(E32+H32))</f>
        <v>0.478976234003656</v>
      </c>
      <c r="L32" s="66" t="n">
        <f aca="false">IF(OR(K32="",J32=""),"",(J32-K32)*100)</f>
        <v>-3.12839263113486</v>
      </c>
      <c r="M32" s="36" t="n">
        <v>2.23027727048957</v>
      </c>
      <c r="N32" s="36" t="n">
        <v>1.85957856755981</v>
      </c>
      <c r="O32" s="36" t="n">
        <f aca="false">SQRT(M32^2+N32^2)</f>
        <v>2.90381975201461</v>
      </c>
      <c r="P32" s="55" t="n">
        <f aca="false">IF(J32="","",MAX(0,J32-1.96*O32/100))</f>
        <v>0.390777440552821</v>
      </c>
      <c r="Q32" s="55" t="n">
        <f aca="false">IF(J32="","",MIN(1,J32+1.96*O32/100))</f>
        <v>0.504607174831794</v>
      </c>
      <c r="R32" s="32" t="str">
        <f aca="false">IF(L32="","",IF(ABS(L32)&lt;=O32,"Yes","No"))</f>
        <v>No</v>
      </c>
      <c r="S32" s="32" t="str">
        <f aca="false">IF(L32="","",IF(ABS(L32)&lt;=1.96*O32,"Yes","No"))</f>
        <v>Yes</v>
      </c>
      <c r="T32" s="54" t="n">
        <f aca="false">IF(D32="","",ROUND(SQRT(((D32+G32)*O32/100)^2+(J32*(D32+G32)*0.08382)^2),0))</f>
        <v>31</v>
      </c>
      <c r="U32" s="32" t="s">
        <v>747</v>
      </c>
    </row>
    <row r="33" customFormat="false" ht="15" hidden="false" customHeight="false" outlineLevel="0" collapsed="false">
      <c r="A33" s="32" t="s">
        <v>127</v>
      </c>
      <c r="B33" s="32" t="s">
        <v>173</v>
      </c>
      <c r="C33" s="32" t="s">
        <v>173</v>
      </c>
      <c r="D33" s="54" t="n">
        <v>138</v>
      </c>
      <c r="E33" s="54" t="n">
        <v>111</v>
      </c>
      <c r="F33" s="65" t="n">
        <f aca="false">IF(E33="","",D33-E33)</f>
        <v>27</v>
      </c>
      <c r="G33" s="54" t="n">
        <v>392</v>
      </c>
      <c r="H33" s="54" t="n">
        <v>372</v>
      </c>
      <c r="I33" s="65" t="n">
        <f aca="false">IF(H33="","",G33-H33)</f>
        <v>20</v>
      </c>
      <c r="J33" s="55" t="n">
        <f aca="false">IF(OR(D33="",D33+G33=0),"",D33/(D33+G33))</f>
        <v>0.260377358490566</v>
      </c>
      <c r="K33" s="55" t="n">
        <f aca="false">IF(E33="","",E33/(E33+H33))</f>
        <v>0.229813664596273</v>
      </c>
      <c r="L33" s="66" t="n">
        <f aca="false">IF(OR(K33="",J33=""),"",(J33-K33)*100)</f>
        <v>3.05636938942928</v>
      </c>
      <c r="M33" s="36" t="n">
        <v>2.23027727048957</v>
      </c>
      <c r="N33" s="36" t="n">
        <v>1.85957856755981</v>
      </c>
      <c r="O33" s="36" t="n">
        <f aca="false">SQRT(M33^2+N33^2)</f>
        <v>2.90381975201461</v>
      </c>
      <c r="P33" s="55" t="n">
        <f aca="false">IF(J33="","",MAX(0,J33-1.96*O33/100))</f>
        <v>0.20346249135108</v>
      </c>
      <c r="Q33" s="55" t="n">
        <f aca="false">IF(J33="","",MIN(1,J33+1.96*O33/100))</f>
        <v>0.317292225630052</v>
      </c>
      <c r="R33" s="32" t="str">
        <f aca="false">IF(L33="","",IF(ABS(L33)&lt;=O33,"Yes","No"))</f>
        <v>No</v>
      </c>
      <c r="S33" s="32" t="str">
        <f aca="false">IF(L33="","",IF(ABS(L33)&lt;=1.96*O33,"Yes","No"))</f>
        <v>Yes</v>
      </c>
      <c r="T33" s="54" t="n">
        <f aca="false">IF(D33="","",ROUND(SQRT(((D33+G33)*O33/100)^2+(J33*(D33+G33)*0.08382)^2),0))</f>
        <v>19</v>
      </c>
      <c r="U33" s="32" t="s">
        <v>747</v>
      </c>
    </row>
    <row r="34" customFormat="false" ht="15" hidden="false" customHeight="false" outlineLevel="0" collapsed="false">
      <c r="A34" s="32" t="s">
        <v>127</v>
      </c>
      <c r="B34" s="32" t="s">
        <v>174</v>
      </c>
      <c r="C34" s="32" t="s">
        <v>175</v>
      </c>
      <c r="D34" s="54" t="n">
        <v>254</v>
      </c>
      <c r="E34" s="54" t="n">
        <v>224</v>
      </c>
      <c r="F34" s="65" t="n">
        <f aca="false">IF(E34="","",D34-E34)</f>
        <v>30</v>
      </c>
      <c r="G34" s="54" t="n">
        <v>405</v>
      </c>
      <c r="H34" s="54" t="n">
        <v>376</v>
      </c>
      <c r="I34" s="65" t="n">
        <f aca="false">IF(H34="","",G34-H34)</f>
        <v>29</v>
      </c>
      <c r="J34" s="55" t="n">
        <f aca="false">IF(OR(D34="",D34+G34=0),"",D34/(D34+G34))</f>
        <v>0.385432473444613</v>
      </c>
      <c r="K34" s="55" t="n">
        <f aca="false">IF(E34="","",E34/(E34+H34))</f>
        <v>0.373333333333333</v>
      </c>
      <c r="L34" s="66" t="n">
        <f aca="false">IF(OR(K34="",J34=""),"",(J34-K34)*100)</f>
        <v>1.20991401112797</v>
      </c>
      <c r="M34" s="36" t="n">
        <v>2.23027727048957</v>
      </c>
      <c r="N34" s="36" t="n">
        <v>1.85957856755981</v>
      </c>
      <c r="O34" s="36" t="n">
        <f aca="false">SQRT(M34^2+N34^2)</f>
        <v>2.90381975201461</v>
      </c>
      <c r="P34" s="55" t="n">
        <f aca="false">IF(J34="","",MAX(0,J34-1.96*O34/100))</f>
        <v>0.328517606305127</v>
      </c>
      <c r="Q34" s="55" t="n">
        <f aca="false">IF(J34="","",MIN(1,J34+1.96*O34/100))</f>
        <v>0.442347340584099</v>
      </c>
      <c r="R34" s="32" t="str">
        <f aca="false">IF(L34="","",IF(ABS(L34)&lt;=O34,"Yes","No"))</f>
        <v>Yes</v>
      </c>
      <c r="S34" s="32" t="str">
        <f aca="false">IF(L34="","",IF(ABS(L34)&lt;=1.96*O34,"Yes","No"))</f>
        <v>Yes</v>
      </c>
      <c r="T34" s="54" t="n">
        <f aca="false">IF(D34="","",ROUND(SQRT(((D34+G34)*O34/100)^2+(J34*(D34+G34)*0.08382)^2),0))</f>
        <v>29</v>
      </c>
      <c r="U34" s="32" t="s">
        <v>747</v>
      </c>
    </row>
    <row r="35" customFormat="false" ht="15" hidden="false" customHeight="false" outlineLevel="0" collapsed="false">
      <c r="A35" s="32" t="s">
        <v>127</v>
      </c>
      <c r="B35" s="32" t="s">
        <v>174</v>
      </c>
      <c r="C35" s="32" t="s">
        <v>176</v>
      </c>
      <c r="D35" s="54" t="n">
        <v>373</v>
      </c>
      <c r="E35" s="54" t="n">
        <v>367</v>
      </c>
      <c r="F35" s="65" t="n">
        <f aca="false">IF(E35="","",D35-E35)</f>
        <v>6</v>
      </c>
      <c r="G35" s="54" t="n">
        <v>516</v>
      </c>
      <c r="H35" s="54" t="n">
        <v>452</v>
      </c>
      <c r="I35" s="65" t="n">
        <f aca="false">IF(H35="","",G35-H35)</f>
        <v>64</v>
      </c>
      <c r="J35" s="55" t="n">
        <f aca="false">IF(OR(D35="",D35+G35=0),"",D35/(D35+G35))</f>
        <v>0.419572553430821</v>
      </c>
      <c r="K35" s="55" t="n">
        <f aca="false">IF(E35="","",E35/(E35+H35))</f>
        <v>0.448107448107448</v>
      </c>
      <c r="L35" s="66" t="n">
        <f aca="false">IF(OR(K35="",J35=""),"",(J35-K35)*100)</f>
        <v>-2.8534894676627</v>
      </c>
      <c r="M35" s="36" t="n">
        <v>1.85842379998278</v>
      </c>
      <c r="N35" s="36" t="n">
        <v>1.85957856755981</v>
      </c>
      <c r="O35" s="36" t="n">
        <f aca="false">SQRT(M35^2+N35^2)</f>
        <v>2.62902481336145</v>
      </c>
      <c r="P35" s="55" t="n">
        <f aca="false">IF(J35="","",MAX(0,J35-1.96*O35/100))</f>
        <v>0.368043667088937</v>
      </c>
      <c r="Q35" s="55" t="n">
        <f aca="false">IF(J35="","",MIN(1,J35+1.96*O35/100))</f>
        <v>0.471101439772706</v>
      </c>
      <c r="R35" s="32" t="str">
        <f aca="false">IF(L35="","",IF(ABS(L35)&lt;=O35,"Yes","No"))</f>
        <v>No</v>
      </c>
      <c r="S35" s="32" t="str">
        <f aca="false">IF(L35="","",IF(ABS(L35)&lt;=1.96*O35,"Yes","No"))</f>
        <v>Yes</v>
      </c>
      <c r="T35" s="54" t="n">
        <f aca="false">IF(D35="","",ROUND(SQRT(((D35+G35)*O35/100)^2+(J35*(D35+G35)*0.07132)^2),0))</f>
        <v>35</v>
      </c>
      <c r="U35" s="32" t="s">
        <v>747</v>
      </c>
    </row>
    <row r="36" customFormat="false" ht="15" hidden="false" customHeight="false" outlineLevel="0" collapsed="false">
      <c r="A36" s="32" t="s">
        <v>127</v>
      </c>
      <c r="B36" s="32" t="s">
        <v>174</v>
      </c>
      <c r="C36" s="32" t="s">
        <v>177</v>
      </c>
      <c r="D36" s="54" t="n">
        <v>123</v>
      </c>
      <c r="E36" s="54" t="n">
        <v>96</v>
      </c>
      <c r="F36" s="65" t="n">
        <f aca="false">IF(E36="","",D36-E36)</f>
        <v>27</v>
      </c>
      <c r="G36" s="54" t="n">
        <v>163</v>
      </c>
      <c r="H36" s="54" t="n">
        <v>150</v>
      </c>
      <c r="I36" s="65" t="n">
        <f aca="false">IF(H36="","",G36-H36)</f>
        <v>13</v>
      </c>
      <c r="J36" s="55" t="n">
        <f aca="false">IF(OR(D36="",D36+G36=0),"",D36/(D36+G36))</f>
        <v>0.43006993006993</v>
      </c>
      <c r="K36" s="55" t="n">
        <f aca="false">IF(E36="","",E36/(E36+H36))</f>
        <v>0.390243902439024</v>
      </c>
      <c r="L36" s="66" t="n">
        <f aca="false">IF(OR(K36="",J36=""),"",(J36-K36)*100)</f>
        <v>3.98260276309057</v>
      </c>
      <c r="M36" s="36" t="n">
        <v>3.43182552369834</v>
      </c>
      <c r="N36" s="36" t="n">
        <v>1.85957856755981</v>
      </c>
      <c r="O36" s="36" t="n">
        <f aca="false">SQRT(M36^2+N36^2)</f>
        <v>3.90326259352803</v>
      </c>
      <c r="P36" s="55" t="n">
        <f aca="false">IF(J36="","",MAX(0,J36-1.96*O36/100))</f>
        <v>0.353565983236781</v>
      </c>
      <c r="Q36" s="55" t="n">
        <f aca="false">IF(J36="","",MIN(1,J36+1.96*O36/100))</f>
        <v>0.506573876903079</v>
      </c>
      <c r="R36" s="32" t="str">
        <f aca="false">IF(L36="","",IF(ABS(L36)&lt;=O36,"Yes","No"))</f>
        <v>No</v>
      </c>
      <c r="S36" s="32" t="str">
        <f aca="false">IF(L36="","",IF(ABS(L36)&lt;=1.96*O36,"Yes","No"))</f>
        <v>Yes</v>
      </c>
      <c r="T36" s="54" t="n">
        <f aca="false">IF(D36="","",ROUND(SQRT(((D36+G36)*O36/100)^2+(J36*(D36+G36)*0.13015)^2),0))</f>
        <v>20</v>
      </c>
      <c r="U36" s="32" t="s">
        <v>747</v>
      </c>
    </row>
    <row r="37" customFormat="false" ht="15" hidden="false" customHeight="false" outlineLevel="0" collapsed="false">
      <c r="A37" s="32" t="s">
        <v>127</v>
      </c>
      <c r="B37" s="32" t="s">
        <v>178</v>
      </c>
      <c r="C37" s="32" t="s">
        <v>178</v>
      </c>
      <c r="D37" s="54" t="n">
        <v>65</v>
      </c>
      <c r="E37" s="54" t="n">
        <v>53</v>
      </c>
      <c r="F37" s="65" t="n">
        <f aca="false">IF(E37="","",D37-E37)</f>
        <v>12</v>
      </c>
      <c r="G37" s="54" t="n">
        <v>111</v>
      </c>
      <c r="H37" s="54" t="n">
        <v>112</v>
      </c>
      <c r="I37" s="65" t="n">
        <f aca="false">IF(H37="","",G37-H37)</f>
        <v>-1</v>
      </c>
      <c r="J37" s="55" t="n">
        <f aca="false">IF(OR(D37="",D37+G37=0),"",D37/(D37+G37))</f>
        <v>0.369318181818182</v>
      </c>
      <c r="K37" s="55" t="n">
        <f aca="false">IF(E37="","",E37/(E37+H37))</f>
        <v>0.321212121212121</v>
      </c>
      <c r="L37" s="66" t="n">
        <f aca="false">IF(OR(K37="",J37=""),"",(J37-K37)*100)</f>
        <v>4.81060606060606</v>
      </c>
      <c r="M37" s="36" t="n">
        <v>3.43182552369834</v>
      </c>
      <c r="N37" s="36" t="n">
        <v>1.85957856755981</v>
      </c>
      <c r="O37" s="36" t="n">
        <f aca="false">SQRT(M37^2+N37^2)</f>
        <v>3.90326259352803</v>
      </c>
      <c r="P37" s="55" t="n">
        <f aca="false">IF(J37="","",MAX(0,J37-1.96*O37/100))</f>
        <v>0.292814234985032</v>
      </c>
      <c r="Q37" s="55" t="n">
        <f aca="false">IF(J37="","",MIN(1,J37+1.96*O37/100))</f>
        <v>0.445822128651331</v>
      </c>
      <c r="R37" s="32" t="str">
        <f aca="false">IF(L37="","",IF(ABS(L37)&lt;=O37,"Yes","No"))</f>
        <v>No</v>
      </c>
      <c r="S37" s="32" t="str">
        <f aca="false">IF(L37="","",IF(ABS(L37)&lt;=1.96*O37,"Yes","No"))</f>
        <v>Yes</v>
      </c>
      <c r="T37" s="54" t="n">
        <f aca="false">IF(D37="","",ROUND(SQRT(((D37+G37)*O37/100)^2+(J37*(D37+G37)*0.13015)^2),0))</f>
        <v>11</v>
      </c>
      <c r="U37" s="32" t="s">
        <v>747</v>
      </c>
    </row>
    <row r="38" customFormat="false" ht="15" hidden="false" customHeight="false" outlineLevel="0" collapsed="false">
      <c r="A38" s="32" t="s">
        <v>127</v>
      </c>
      <c r="B38" s="32" t="s">
        <v>179</v>
      </c>
      <c r="C38" s="32" t="s">
        <v>180</v>
      </c>
      <c r="D38" s="54" t="n">
        <v>353</v>
      </c>
      <c r="E38" s="54" t="n">
        <v>299</v>
      </c>
      <c r="F38" s="65" t="n">
        <f aca="false">IF(E38="","",D38-E38)</f>
        <v>54</v>
      </c>
      <c r="G38" s="54" t="n">
        <v>457</v>
      </c>
      <c r="H38" s="54" t="n">
        <v>376</v>
      </c>
      <c r="I38" s="65" t="n">
        <f aca="false">IF(H38="","",G38-H38)</f>
        <v>81</v>
      </c>
      <c r="J38" s="55" t="n">
        <f aca="false">IF(OR(D38="",D38+G38=0),"",D38/(D38+G38))</f>
        <v>0.435802469135802</v>
      </c>
      <c r="K38" s="55" t="n">
        <f aca="false">IF(E38="","",E38/(E38+H38))</f>
        <v>0.442962962962963</v>
      </c>
      <c r="L38" s="66" t="n">
        <f aca="false">IF(OR(K38="",J38=""),"",(J38-K38)*100)</f>
        <v>-0.71604938271605</v>
      </c>
      <c r="M38" s="36" t="n">
        <v>2.23027727048957</v>
      </c>
      <c r="N38" s="36" t="n">
        <v>1.85957856755981</v>
      </c>
      <c r="O38" s="36" t="n">
        <f aca="false">SQRT(M38^2+N38^2)</f>
        <v>2.90381975201461</v>
      </c>
      <c r="P38" s="55" t="n">
        <f aca="false">IF(J38="","",MAX(0,J38-1.96*O38/100))</f>
        <v>0.378887601996316</v>
      </c>
      <c r="Q38" s="55" t="n">
        <f aca="false">IF(J38="","",MIN(1,J38+1.96*O38/100))</f>
        <v>0.492717336275289</v>
      </c>
      <c r="R38" s="32" t="str">
        <f aca="false">IF(L38="","",IF(ABS(L38)&lt;=O38,"Yes","No"))</f>
        <v>Yes</v>
      </c>
      <c r="S38" s="32" t="str">
        <f aca="false">IF(L38="","",IF(ABS(L38)&lt;=1.96*O38,"Yes","No"))</f>
        <v>Yes</v>
      </c>
      <c r="T38" s="54" t="n">
        <f aca="false">IF(D38="","",ROUND(SQRT(((D38+G38)*O38/100)^2+(J38*(D38+G38)*0.08382)^2),0))</f>
        <v>38</v>
      </c>
      <c r="U38" s="32" t="s">
        <v>747</v>
      </c>
    </row>
    <row r="39" customFormat="false" ht="15" hidden="false" customHeight="false" outlineLevel="0" collapsed="false">
      <c r="A39" s="32" t="s">
        <v>127</v>
      </c>
      <c r="B39" s="32" t="s">
        <v>179</v>
      </c>
      <c r="C39" s="32" t="s">
        <v>181</v>
      </c>
      <c r="D39" s="54" t="n">
        <v>238</v>
      </c>
      <c r="E39" s="54" t="n">
        <v>206</v>
      </c>
      <c r="F39" s="65" t="n">
        <f aca="false">IF(E39="","",D39-E39)</f>
        <v>32</v>
      </c>
      <c r="G39" s="54" t="n">
        <v>344</v>
      </c>
      <c r="H39" s="54" t="n">
        <v>301</v>
      </c>
      <c r="I39" s="65" t="n">
        <f aca="false">IF(H39="","",G39-H39)</f>
        <v>43</v>
      </c>
      <c r="J39" s="55" t="n">
        <f aca="false">IF(OR(D39="",D39+G39=0),"",D39/(D39+G39))</f>
        <v>0.40893470790378</v>
      </c>
      <c r="K39" s="55" t="n">
        <f aca="false">IF(E39="","",E39/(E39+H39))</f>
        <v>0.406311637080868</v>
      </c>
      <c r="L39" s="66" t="n">
        <f aca="false">IF(OR(K39="",J39=""),"",(J39-K39)*100)</f>
        <v>0.262307082291219</v>
      </c>
      <c r="M39" s="36" t="n">
        <v>2.23027727048957</v>
      </c>
      <c r="N39" s="36" t="n">
        <v>1.85957856755981</v>
      </c>
      <c r="O39" s="36" t="n">
        <f aca="false">SQRT(M39^2+N39^2)</f>
        <v>2.90381975201461</v>
      </c>
      <c r="P39" s="55" t="n">
        <f aca="false">IF(J39="","",MAX(0,J39-1.96*O39/100))</f>
        <v>0.352019840764294</v>
      </c>
      <c r="Q39" s="55" t="n">
        <f aca="false">IF(J39="","",MIN(1,J39+1.96*O39/100))</f>
        <v>0.465849575043266</v>
      </c>
      <c r="R39" s="32" t="str">
        <f aca="false">IF(L39="","",IF(ABS(L39)&lt;=O39,"Yes","No"))</f>
        <v>Yes</v>
      </c>
      <c r="S39" s="32" t="str">
        <f aca="false">IF(L39="","",IF(ABS(L39)&lt;=1.96*O39,"Yes","No"))</f>
        <v>Yes</v>
      </c>
      <c r="T39" s="54" t="n">
        <f aca="false">IF(D39="","",ROUND(SQRT(((D39+G39)*O39/100)^2+(J39*(D39+G39)*0.08382)^2),0))</f>
        <v>26</v>
      </c>
      <c r="U39" s="32" t="s">
        <v>747</v>
      </c>
    </row>
    <row r="40" customFormat="false" ht="15" hidden="false" customHeight="false" outlineLevel="0" collapsed="false">
      <c r="A40" s="32" t="s">
        <v>127</v>
      </c>
      <c r="B40" s="32" t="s">
        <v>179</v>
      </c>
      <c r="C40" s="32" t="s">
        <v>182</v>
      </c>
      <c r="D40" s="54" t="n">
        <v>383</v>
      </c>
      <c r="E40" s="54" t="n">
        <v>352</v>
      </c>
      <c r="F40" s="65" t="n">
        <f aca="false">IF(E40="","",D40-E40)</f>
        <v>31</v>
      </c>
      <c r="G40" s="54" t="n">
        <v>540</v>
      </c>
      <c r="H40" s="54" t="n">
        <v>460</v>
      </c>
      <c r="I40" s="65" t="n">
        <f aca="false">IF(H40="","",G40-H40)</f>
        <v>80</v>
      </c>
      <c r="J40" s="55" t="n">
        <f aca="false">IF(OR(D40="",D40+G40=0),"",D40/(D40+G40))</f>
        <v>0.414951245937161</v>
      </c>
      <c r="K40" s="55" t="n">
        <f aca="false">IF(E40="","",E40/(E40+H40))</f>
        <v>0.433497536945813</v>
      </c>
      <c r="L40" s="66" t="n">
        <f aca="false">IF(OR(K40="",J40=""),"",(J40-K40)*100)</f>
        <v>-1.85462910086514</v>
      </c>
      <c r="M40" s="36" t="n">
        <v>1.85842379998278</v>
      </c>
      <c r="N40" s="36" t="n">
        <v>1.85957856755981</v>
      </c>
      <c r="O40" s="36" t="n">
        <f aca="false">SQRT(M40^2+N40^2)</f>
        <v>2.62902481336145</v>
      </c>
      <c r="P40" s="55" t="n">
        <f aca="false">IF(J40="","",MAX(0,J40-1.96*O40/100))</f>
        <v>0.363422359595277</v>
      </c>
      <c r="Q40" s="55" t="n">
        <f aca="false">IF(J40="","",MIN(1,J40+1.96*O40/100))</f>
        <v>0.466480132279046</v>
      </c>
      <c r="R40" s="32" t="str">
        <f aca="false">IF(L40="","",IF(ABS(L40)&lt;=O40,"Yes","No"))</f>
        <v>Yes</v>
      </c>
      <c r="S40" s="32" t="str">
        <f aca="false">IF(L40="","",IF(ABS(L40)&lt;=1.96*O40,"Yes","No"))</f>
        <v>Yes</v>
      </c>
      <c r="T40" s="54" t="n">
        <f aca="false">IF(D40="","",ROUND(SQRT(((D40+G40)*O40/100)^2+(J40*(D40+G40)*0.07132)^2),0))</f>
        <v>37</v>
      </c>
      <c r="U40" s="32" t="s">
        <v>747</v>
      </c>
    </row>
    <row r="41" customFormat="false" ht="15" hidden="false" customHeight="false" outlineLevel="0" collapsed="false">
      <c r="A41" s="32" t="s">
        <v>127</v>
      </c>
      <c r="B41" s="32" t="s">
        <v>179</v>
      </c>
      <c r="C41" s="32" t="s">
        <v>183</v>
      </c>
      <c r="D41" s="54" t="n">
        <v>388</v>
      </c>
      <c r="E41" s="54" t="n">
        <v>308</v>
      </c>
      <c r="F41" s="65" t="n">
        <f aca="false">IF(E41="","",D41-E41)</f>
        <v>80</v>
      </c>
      <c r="G41" s="54" t="n">
        <v>605</v>
      </c>
      <c r="H41" s="54" t="n">
        <v>489</v>
      </c>
      <c r="I41" s="65" t="n">
        <f aca="false">IF(H41="","",G41-H41)</f>
        <v>116</v>
      </c>
      <c r="J41" s="55" t="n">
        <f aca="false">IF(OR(D41="",D41+G41=0),"",D41/(D41+G41))</f>
        <v>0.390735146022155</v>
      </c>
      <c r="K41" s="55" t="n">
        <f aca="false">IF(E41="","",E41/(E41+H41))</f>
        <v>0.386449184441656</v>
      </c>
      <c r="L41" s="66" t="n">
        <f aca="false">IF(OR(K41="",J41=""),"",(J41-K41)*100)</f>
        <v>0.428596158049888</v>
      </c>
      <c r="M41" s="36" t="n">
        <v>1.85842379998278</v>
      </c>
      <c r="N41" s="36" t="n">
        <v>1.85957856755981</v>
      </c>
      <c r="O41" s="36" t="n">
        <f aca="false">SQRT(M41^2+N41^2)</f>
        <v>2.62902481336145</v>
      </c>
      <c r="P41" s="55" t="n">
        <f aca="false">IF(J41="","",MAX(0,J41-1.96*O41/100))</f>
        <v>0.339206259680271</v>
      </c>
      <c r="Q41" s="55" t="n">
        <f aca="false">IF(J41="","",MIN(1,J41+1.96*O41/100))</f>
        <v>0.44226403236404</v>
      </c>
      <c r="R41" s="32" t="str">
        <f aca="false">IF(L41="","",IF(ABS(L41)&lt;=O41,"Yes","No"))</f>
        <v>Yes</v>
      </c>
      <c r="S41" s="32" t="str">
        <f aca="false">IF(L41="","",IF(ABS(L41)&lt;=1.96*O41,"Yes","No"))</f>
        <v>Yes</v>
      </c>
      <c r="T41" s="54" t="n">
        <f aca="false">IF(D41="","",ROUND(SQRT(((D41+G41)*O41/100)^2+(J41*(D41+G41)*0.07132)^2),0))</f>
        <v>38</v>
      </c>
      <c r="U41" s="32" t="s">
        <v>747</v>
      </c>
    </row>
    <row r="42" customFormat="false" ht="15" hidden="false" customHeight="false" outlineLevel="0" collapsed="false">
      <c r="A42" s="32" t="s">
        <v>127</v>
      </c>
      <c r="B42" s="32" t="s">
        <v>179</v>
      </c>
      <c r="C42" s="32" t="s">
        <v>184</v>
      </c>
      <c r="D42" s="54" t="n">
        <v>341</v>
      </c>
      <c r="E42" s="54" t="n">
        <v>288</v>
      </c>
      <c r="F42" s="65" t="n">
        <f aca="false">IF(E42="","",D42-E42)</f>
        <v>53</v>
      </c>
      <c r="G42" s="54" t="n">
        <v>545</v>
      </c>
      <c r="H42" s="54" t="n">
        <v>454</v>
      </c>
      <c r="I42" s="65" t="n">
        <f aca="false">IF(H42="","",G42-H42)</f>
        <v>91</v>
      </c>
      <c r="J42" s="55" t="n">
        <f aca="false">IF(OR(D42="",D42+G42=0),"",D42/(D42+G42))</f>
        <v>0.384875846501129</v>
      </c>
      <c r="K42" s="55" t="n">
        <f aca="false">IF(E42="","",E42/(E42+H42))</f>
        <v>0.388140161725067</v>
      </c>
      <c r="L42" s="66" t="n">
        <f aca="false">IF(OR(K42="",J42=""),"",(J42-K42)*100)</f>
        <v>-0.326431522393872</v>
      </c>
      <c r="M42" s="36" t="n">
        <v>1.85842379998278</v>
      </c>
      <c r="N42" s="36" t="n">
        <v>1.85957856755981</v>
      </c>
      <c r="O42" s="36" t="n">
        <f aca="false">SQRT(M42^2+N42^2)</f>
        <v>2.62902481336145</v>
      </c>
      <c r="P42" s="55" t="n">
        <f aca="false">IF(J42="","",MAX(0,J42-1.96*O42/100))</f>
        <v>0.333346960159244</v>
      </c>
      <c r="Q42" s="55" t="n">
        <f aca="false">IF(J42="","",MIN(1,J42+1.96*O42/100))</f>
        <v>0.436404732843013</v>
      </c>
      <c r="R42" s="32" t="str">
        <f aca="false">IF(L42="","",IF(ABS(L42)&lt;=O42,"Yes","No"))</f>
        <v>Yes</v>
      </c>
      <c r="S42" s="32" t="str">
        <f aca="false">IF(L42="","",IF(ABS(L42)&lt;=1.96*O42,"Yes","No"))</f>
        <v>Yes</v>
      </c>
      <c r="T42" s="54" t="n">
        <f aca="false">IF(D42="","",ROUND(SQRT(((D42+G42)*O42/100)^2+(J42*(D42+G42)*0.07132)^2),0))</f>
        <v>34</v>
      </c>
      <c r="U42" s="32" t="s">
        <v>747</v>
      </c>
    </row>
    <row r="43" customFormat="false" ht="15" hidden="false" customHeight="false" outlineLevel="0" collapsed="false">
      <c r="A43" s="32" t="s">
        <v>127</v>
      </c>
      <c r="B43" s="32" t="s">
        <v>185</v>
      </c>
      <c r="C43" s="32" t="s">
        <v>186</v>
      </c>
      <c r="D43" s="54" t="n">
        <v>170</v>
      </c>
      <c r="E43" s="54" t="n">
        <v>161</v>
      </c>
      <c r="F43" s="65" t="n">
        <f aca="false">IF(E43="","",D43-E43)</f>
        <v>9</v>
      </c>
      <c r="G43" s="54" t="n">
        <v>122</v>
      </c>
      <c r="H43" s="54" t="n">
        <v>120</v>
      </c>
      <c r="I43" s="65" t="n">
        <f aca="false">IF(H43="","",G43-H43)</f>
        <v>2</v>
      </c>
      <c r="J43" s="55" t="n">
        <f aca="false">IF(OR(D43="",D43+G43=0),"",D43/(D43+G43))</f>
        <v>0.582191780821918</v>
      </c>
      <c r="K43" s="55" t="n">
        <f aca="false">IF(E43="","",E43/(E43+H43))</f>
        <v>0.572953736654804</v>
      </c>
      <c r="L43" s="66" t="n">
        <f aca="false">IF(OR(K43="",J43=""),"",(J43-K43)*100)</f>
        <v>0.923804416711349</v>
      </c>
      <c r="M43" s="36" t="n">
        <v>3.43182552369834</v>
      </c>
      <c r="N43" s="36" t="n">
        <v>1.85957856755981</v>
      </c>
      <c r="O43" s="36" t="n">
        <f aca="false">SQRT(M43^2+N43^2)</f>
        <v>3.90326259352803</v>
      </c>
      <c r="P43" s="55" t="n">
        <f aca="false">IF(J43="","",MAX(0,J43-1.96*O43/100))</f>
        <v>0.505687833988769</v>
      </c>
      <c r="Q43" s="55" t="n">
        <f aca="false">IF(J43="","",MIN(1,J43+1.96*O43/100))</f>
        <v>0.658695727655067</v>
      </c>
      <c r="R43" s="32" t="str">
        <f aca="false">IF(L43="","",IF(ABS(L43)&lt;=O43,"Yes","No"))</f>
        <v>Yes</v>
      </c>
      <c r="S43" s="32" t="str">
        <f aca="false">IF(L43="","",IF(ABS(L43)&lt;=1.96*O43,"Yes","No"))</f>
        <v>Yes</v>
      </c>
      <c r="T43" s="54" t="n">
        <f aca="false">IF(D43="","",ROUND(SQRT(((D43+G43)*O43/100)^2+(J43*(D43+G43)*0.13015)^2),0))</f>
        <v>25</v>
      </c>
      <c r="U43" s="32" t="s">
        <v>747</v>
      </c>
    </row>
    <row r="44" customFormat="false" ht="15" hidden="false" customHeight="false" outlineLevel="0" collapsed="false">
      <c r="A44" s="32" t="s">
        <v>127</v>
      </c>
      <c r="B44" s="32" t="s">
        <v>185</v>
      </c>
      <c r="C44" s="32" t="s">
        <v>187</v>
      </c>
      <c r="D44" s="54" t="n">
        <v>175</v>
      </c>
      <c r="E44" s="54" t="n">
        <v>169</v>
      </c>
      <c r="F44" s="65" t="n">
        <f aca="false">IF(E44="","",D44-E44)</f>
        <v>6</v>
      </c>
      <c r="G44" s="54" t="n">
        <v>146</v>
      </c>
      <c r="H44" s="54" t="n">
        <v>132</v>
      </c>
      <c r="I44" s="65" t="n">
        <f aca="false">IF(H44="","",G44-H44)</f>
        <v>14</v>
      </c>
      <c r="J44" s="55" t="n">
        <f aca="false">IF(OR(D44="",D44+G44=0),"",D44/(D44+G44))</f>
        <v>0.545171339563863</v>
      </c>
      <c r="K44" s="55" t="n">
        <f aca="false">IF(E44="","",E44/(E44+H44))</f>
        <v>0.561461794019934</v>
      </c>
      <c r="L44" s="66" t="n">
        <f aca="false">IF(OR(K44="",J44=""),"",(J44-K44)*100)</f>
        <v>-1.62904544560707</v>
      </c>
      <c r="M44" s="36" t="n">
        <v>3.43182552369834</v>
      </c>
      <c r="N44" s="36" t="n">
        <v>1.85957856755981</v>
      </c>
      <c r="O44" s="36" t="n">
        <f aca="false">SQRT(M44^2+N44^2)</f>
        <v>3.90326259352803</v>
      </c>
      <c r="P44" s="55" t="n">
        <f aca="false">IF(J44="","",MAX(0,J44-1.96*O44/100))</f>
        <v>0.468667392730714</v>
      </c>
      <c r="Q44" s="55" t="n">
        <f aca="false">IF(J44="","",MIN(1,J44+1.96*O44/100))</f>
        <v>0.621675286397012</v>
      </c>
      <c r="R44" s="32" t="str">
        <f aca="false">IF(L44="","",IF(ABS(L44)&lt;=O44,"Yes","No"))</f>
        <v>Yes</v>
      </c>
      <c r="S44" s="32" t="str">
        <f aca="false">IF(L44="","",IF(ABS(L44)&lt;=1.96*O44,"Yes","No"))</f>
        <v>Yes</v>
      </c>
      <c r="T44" s="54" t="n">
        <f aca="false">IF(D44="","",ROUND(SQRT(((D44+G44)*O44/100)^2+(J44*(D44+G44)*0.13015)^2),0))</f>
        <v>26</v>
      </c>
      <c r="U44" s="32" t="s">
        <v>747</v>
      </c>
    </row>
    <row r="45" customFormat="false" ht="15" hidden="false" customHeight="false" outlineLevel="0" collapsed="false">
      <c r="A45" s="32" t="s">
        <v>127</v>
      </c>
      <c r="B45" s="32" t="s">
        <v>185</v>
      </c>
      <c r="C45" s="32" t="s">
        <v>188</v>
      </c>
      <c r="D45" s="54" t="n">
        <v>94</v>
      </c>
      <c r="E45" s="54" t="n">
        <v>85</v>
      </c>
      <c r="F45" s="65" t="n">
        <f aca="false">IF(E45="","",D45-E45)</f>
        <v>9</v>
      </c>
      <c r="G45" s="54" t="n">
        <v>145</v>
      </c>
      <c r="H45" s="54" t="n">
        <v>147</v>
      </c>
      <c r="I45" s="65" t="n">
        <f aca="false">IF(H45="","",G45-H45)</f>
        <v>-2</v>
      </c>
      <c r="J45" s="55" t="n">
        <f aca="false">IF(OR(D45="",D45+G45=0),"",D45/(D45+G45))</f>
        <v>0.393305439330544</v>
      </c>
      <c r="K45" s="55" t="n">
        <f aca="false">IF(E45="","",E45/(E45+H45))</f>
        <v>0.366379310344828</v>
      </c>
      <c r="L45" s="66" t="n">
        <f aca="false">IF(OR(K45="",J45=""),"",(J45-K45)*100)</f>
        <v>2.69261289857164</v>
      </c>
      <c r="M45" s="36" t="n">
        <v>3.43182552369834</v>
      </c>
      <c r="N45" s="36" t="n">
        <v>1.85957856755981</v>
      </c>
      <c r="O45" s="36" t="n">
        <f aca="false">SQRT(M45^2+N45^2)</f>
        <v>3.90326259352803</v>
      </c>
      <c r="P45" s="55" t="n">
        <f aca="false">IF(J45="","",MAX(0,J45-1.96*O45/100))</f>
        <v>0.316801492497395</v>
      </c>
      <c r="Q45" s="55" t="n">
        <f aca="false">IF(J45="","",MIN(1,J45+1.96*O45/100))</f>
        <v>0.469809386163693</v>
      </c>
      <c r="R45" s="32" t="str">
        <f aca="false">IF(L45="","",IF(ABS(L45)&lt;=O45,"Yes","No"))</f>
        <v>Yes</v>
      </c>
      <c r="S45" s="32" t="str">
        <f aca="false">IF(L45="","",IF(ABS(L45)&lt;=1.96*O45,"Yes","No"))</f>
        <v>Yes</v>
      </c>
      <c r="T45" s="54" t="n">
        <f aca="false">IF(D45="","",ROUND(SQRT(((D45+G45)*O45/100)^2+(J45*(D45+G45)*0.13015)^2),0))</f>
        <v>15</v>
      </c>
      <c r="U45" s="32" t="s">
        <v>747</v>
      </c>
    </row>
    <row r="46" customFormat="false" ht="15" hidden="false" customHeight="false" outlineLevel="0" collapsed="false">
      <c r="A46" s="32" t="s">
        <v>127</v>
      </c>
      <c r="B46" s="32" t="s">
        <v>185</v>
      </c>
      <c r="C46" s="32" t="s">
        <v>189</v>
      </c>
      <c r="D46" s="54" t="n">
        <v>168</v>
      </c>
      <c r="E46" s="54" t="n">
        <v>159</v>
      </c>
      <c r="F46" s="65" t="n">
        <f aca="false">IF(E46="","",D46-E46)</f>
        <v>9</v>
      </c>
      <c r="G46" s="54" t="n">
        <v>206</v>
      </c>
      <c r="H46" s="54" t="n">
        <v>163</v>
      </c>
      <c r="I46" s="65" t="n">
        <f aca="false">IF(H46="","",G46-H46)</f>
        <v>43</v>
      </c>
      <c r="J46" s="55" t="n">
        <f aca="false">IF(OR(D46="",D46+G46=0),"",D46/(D46+G46))</f>
        <v>0.449197860962567</v>
      </c>
      <c r="K46" s="55" t="n">
        <f aca="false">IF(E46="","",E46/(E46+H46))</f>
        <v>0.493788819875776</v>
      </c>
      <c r="L46" s="66" t="n">
        <f aca="false">IF(OR(K46="",J46=""),"",(J46-K46)*100)</f>
        <v>-4.45909589132095</v>
      </c>
      <c r="M46" s="36" t="n">
        <v>3.43182552369834</v>
      </c>
      <c r="N46" s="36" t="n">
        <v>1.85957856755981</v>
      </c>
      <c r="O46" s="36" t="n">
        <f aca="false">SQRT(M46^2+N46^2)</f>
        <v>3.90326259352803</v>
      </c>
      <c r="P46" s="55" t="n">
        <f aca="false">IF(J46="","",MAX(0,J46-1.96*O46/100))</f>
        <v>0.372693914129418</v>
      </c>
      <c r="Q46" s="55" t="n">
        <f aca="false">IF(J46="","",MIN(1,J46+1.96*O46/100))</f>
        <v>0.525701807795716</v>
      </c>
      <c r="R46" s="32" t="str">
        <f aca="false">IF(L46="","",IF(ABS(L46)&lt;=O46,"Yes","No"))</f>
        <v>No</v>
      </c>
      <c r="S46" s="32" t="str">
        <f aca="false">IF(L46="","",IF(ABS(L46)&lt;=1.96*O46,"Yes","No"))</f>
        <v>Yes</v>
      </c>
      <c r="T46" s="54" t="n">
        <f aca="false">IF(D46="","",ROUND(SQRT(((D46+G46)*O46/100)^2+(J46*(D46+G46)*0.13015)^2),0))</f>
        <v>26</v>
      </c>
      <c r="U46" s="32" t="s">
        <v>747</v>
      </c>
    </row>
    <row r="47" customFormat="false" ht="15" hidden="false" customHeight="false" outlineLevel="0" collapsed="false">
      <c r="A47" s="32" t="s">
        <v>127</v>
      </c>
      <c r="B47" s="32" t="s">
        <v>190</v>
      </c>
      <c r="C47" s="32" t="s">
        <v>191</v>
      </c>
      <c r="D47" s="54" t="n">
        <v>224</v>
      </c>
      <c r="E47" s="54" t="n">
        <v>198</v>
      </c>
      <c r="F47" s="65" t="n">
        <f aca="false">IF(E47="","",D47-E47)</f>
        <v>26</v>
      </c>
      <c r="G47" s="54" t="n">
        <v>433</v>
      </c>
      <c r="H47" s="54" t="n">
        <v>374</v>
      </c>
      <c r="I47" s="65" t="n">
        <f aca="false">IF(H47="","",G47-H47)</f>
        <v>59</v>
      </c>
      <c r="J47" s="55" t="n">
        <f aca="false">IF(OR(D47="",D47+G47=0),"",D47/(D47+G47))</f>
        <v>0.340943683409437</v>
      </c>
      <c r="K47" s="55" t="n">
        <f aca="false">IF(E47="","",E47/(E47+H47))</f>
        <v>0.346153846153846</v>
      </c>
      <c r="L47" s="66" t="n">
        <f aca="false">IF(OR(K47="",J47=""),"",(J47-K47)*100)</f>
        <v>-0.521016274440933</v>
      </c>
      <c r="M47" s="36" t="n">
        <v>2.23027727048957</v>
      </c>
      <c r="N47" s="36" t="n">
        <v>1.85957856755981</v>
      </c>
      <c r="O47" s="36" t="n">
        <f aca="false">SQRT(M47^2+N47^2)</f>
        <v>2.90381975201461</v>
      </c>
      <c r="P47" s="55" t="n">
        <f aca="false">IF(J47="","",MAX(0,J47-1.96*O47/100))</f>
        <v>0.28402881626995</v>
      </c>
      <c r="Q47" s="55" t="n">
        <f aca="false">IF(J47="","",MIN(1,J47+1.96*O47/100))</f>
        <v>0.397858550548923</v>
      </c>
      <c r="R47" s="32" t="str">
        <f aca="false">IF(L47="","",IF(ABS(L47)&lt;=O47,"Yes","No"))</f>
        <v>Yes</v>
      </c>
      <c r="S47" s="32" t="str">
        <f aca="false">IF(L47="","",IF(ABS(L47)&lt;=1.96*O47,"Yes","No"))</f>
        <v>Yes</v>
      </c>
      <c r="T47" s="54" t="n">
        <f aca="false">IF(D47="","",ROUND(SQRT(((D47+G47)*O47/100)^2+(J47*(D47+G47)*0.08382)^2),0))</f>
        <v>27</v>
      </c>
      <c r="U47" s="32" t="s">
        <v>747</v>
      </c>
    </row>
    <row r="48" customFormat="false" ht="15" hidden="false" customHeight="false" outlineLevel="0" collapsed="false">
      <c r="A48" s="32" t="s">
        <v>127</v>
      </c>
      <c r="B48" s="32" t="s">
        <v>190</v>
      </c>
      <c r="C48" s="32" t="s">
        <v>192</v>
      </c>
      <c r="D48" s="54" t="n">
        <v>227</v>
      </c>
      <c r="E48" s="54" t="n">
        <v>217</v>
      </c>
      <c r="F48" s="65" t="n">
        <f aca="false">IF(E48="","",D48-E48)</f>
        <v>10</v>
      </c>
      <c r="G48" s="54" t="n">
        <v>488</v>
      </c>
      <c r="H48" s="54" t="n">
        <v>393</v>
      </c>
      <c r="I48" s="65" t="n">
        <f aca="false">IF(H48="","",G48-H48)</f>
        <v>95</v>
      </c>
      <c r="J48" s="55" t="n">
        <f aca="false">IF(OR(D48="",D48+G48=0),"",D48/(D48+G48))</f>
        <v>0.317482517482518</v>
      </c>
      <c r="K48" s="55" t="n">
        <f aca="false">IF(E48="","",E48/(E48+H48))</f>
        <v>0.355737704918033</v>
      </c>
      <c r="L48" s="66" t="n">
        <f aca="false">IF(OR(K48="",J48=""),"",(J48-K48)*100)</f>
        <v>-3.82551874355153</v>
      </c>
      <c r="M48" s="36" t="n">
        <v>2.23027727048957</v>
      </c>
      <c r="N48" s="36" t="n">
        <v>1.85957856755981</v>
      </c>
      <c r="O48" s="36" t="n">
        <f aca="false">SQRT(M48^2+N48^2)</f>
        <v>2.90381975201461</v>
      </c>
      <c r="P48" s="55" t="n">
        <f aca="false">IF(J48="","",MAX(0,J48-1.96*O48/100))</f>
        <v>0.260567650343031</v>
      </c>
      <c r="Q48" s="55" t="n">
        <f aca="false">IF(J48="","",MIN(1,J48+1.96*O48/100))</f>
        <v>0.374397384622004</v>
      </c>
      <c r="R48" s="32" t="str">
        <f aca="false">IF(L48="","",IF(ABS(L48)&lt;=O48,"Yes","No"))</f>
        <v>No</v>
      </c>
      <c r="S48" s="32" t="str">
        <f aca="false">IF(L48="","",IF(ABS(L48)&lt;=1.96*O48,"Yes","No"))</f>
        <v>Yes</v>
      </c>
      <c r="T48" s="54" t="n">
        <f aca="false">IF(D48="","",ROUND(SQRT(((D48+G48)*O48/100)^2+(J48*(D48+G48)*0.08382)^2),0))</f>
        <v>28</v>
      </c>
      <c r="U48" s="32" t="s">
        <v>747</v>
      </c>
    </row>
    <row r="49" customFormat="false" ht="15" hidden="false" customHeight="false" outlineLevel="0" collapsed="false">
      <c r="A49" s="32" t="s">
        <v>127</v>
      </c>
      <c r="B49" s="32" t="s">
        <v>190</v>
      </c>
      <c r="C49" s="32" t="s">
        <v>193</v>
      </c>
      <c r="D49" s="54" t="n">
        <v>208</v>
      </c>
      <c r="E49" s="54" t="n">
        <v>198</v>
      </c>
      <c r="F49" s="65" t="n">
        <f aca="false">IF(E49="","",D49-E49)</f>
        <v>10</v>
      </c>
      <c r="G49" s="54" t="n">
        <v>439</v>
      </c>
      <c r="H49" s="54" t="n">
        <v>369</v>
      </c>
      <c r="I49" s="65" t="n">
        <f aca="false">IF(H49="","",G49-H49)</f>
        <v>70</v>
      </c>
      <c r="J49" s="55" t="n">
        <f aca="false">IF(OR(D49="",D49+G49=0),"",D49/(D49+G49))</f>
        <v>0.321483771251932</v>
      </c>
      <c r="K49" s="55" t="n">
        <f aca="false">IF(E49="","",E49/(E49+H49))</f>
        <v>0.349206349206349</v>
      </c>
      <c r="L49" s="66" t="n">
        <f aca="false">IF(OR(K49="",J49=""),"",(J49-K49)*100)</f>
        <v>-2.77225779544172</v>
      </c>
      <c r="M49" s="36" t="n">
        <v>2.23027727048957</v>
      </c>
      <c r="N49" s="36" t="n">
        <v>1.85957856755981</v>
      </c>
      <c r="O49" s="36" t="n">
        <f aca="false">SQRT(M49^2+N49^2)</f>
        <v>2.90381975201461</v>
      </c>
      <c r="P49" s="55" t="n">
        <f aca="false">IF(J49="","",MAX(0,J49-1.96*O49/100))</f>
        <v>0.264568904112446</v>
      </c>
      <c r="Q49" s="55" t="n">
        <f aca="false">IF(J49="","",MIN(1,J49+1.96*O49/100))</f>
        <v>0.378398638391418</v>
      </c>
      <c r="R49" s="32" t="str">
        <f aca="false">IF(L49="","",IF(ABS(L49)&lt;=O49,"Yes","No"))</f>
        <v>Yes</v>
      </c>
      <c r="S49" s="32" t="str">
        <f aca="false">IF(L49="","",IF(ABS(L49)&lt;=1.96*O49,"Yes","No"))</f>
        <v>Yes</v>
      </c>
      <c r="T49" s="54" t="n">
        <f aca="false">IF(D49="","",ROUND(SQRT(((D49+G49)*O49/100)^2+(J49*(D49+G49)*0.08382)^2),0))</f>
        <v>26</v>
      </c>
      <c r="U49" s="32" t="s">
        <v>747</v>
      </c>
    </row>
    <row r="50" customFormat="false" ht="15" hidden="false" customHeight="false" outlineLevel="0" collapsed="false">
      <c r="A50" s="32" t="s">
        <v>127</v>
      </c>
      <c r="B50" s="32" t="s">
        <v>194</v>
      </c>
      <c r="C50" s="32" t="s">
        <v>195</v>
      </c>
      <c r="D50" s="54" t="n">
        <v>203</v>
      </c>
      <c r="E50" s="54" t="n">
        <v>183</v>
      </c>
      <c r="F50" s="65" t="n">
        <f aca="false">IF(E50="","",D50-E50)</f>
        <v>20</v>
      </c>
      <c r="G50" s="54" t="n">
        <v>397</v>
      </c>
      <c r="H50" s="54" t="n">
        <v>377</v>
      </c>
      <c r="I50" s="65" t="n">
        <f aca="false">IF(H50="","",G50-H50)</f>
        <v>20</v>
      </c>
      <c r="J50" s="55" t="n">
        <f aca="false">IF(OR(D50="",D50+G50=0),"",D50/(D50+G50))</f>
        <v>0.338333333333333</v>
      </c>
      <c r="K50" s="55" t="n">
        <f aca="false">IF(E50="","",E50/(E50+H50))</f>
        <v>0.326785714285714</v>
      </c>
      <c r="L50" s="66" t="n">
        <f aca="false">IF(OR(K50="",J50=""),"",(J50-K50)*100)</f>
        <v>1.1547619047619</v>
      </c>
      <c r="M50" s="36" t="n">
        <v>2.23027727048957</v>
      </c>
      <c r="N50" s="36" t="n">
        <v>1.85957856755981</v>
      </c>
      <c r="O50" s="36" t="n">
        <f aca="false">SQRT(M50^2+N50^2)</f>
        <v>2.90381975201461</v>
      </c>
      <c r="P50" s="55" t="n">
        <f aca="false">IF(J50="","",MAX(0,J50-1.96*O50/100))</f>
        <v>0.281418466193847</v>
      </c>
      <c r="Q50" s="55" t="n">
        <f aca="false">IF(J50="","",MIN(1,J50+1.96*O50/100))</f>
        <v>0.39524820047282</v>
      </c>
      <c r="R50" s="32" t="str">
        <f aca="false">IF(L50="","",IF(ABS(L50)&lt;=O50,"Yes","No"))</f>
        <v>Yes</v>
      </c>
      <c r="S50" s="32" t="str">
        <f aca="false">IF(L50="","",IF(ABS(L50)&lt;=1.96*O50,"Yes","No"))</f>
        <v>Yes</v>
      </c>
      <c r="T50" s="54" t="n">
        <f aca="false">IF(D50="","",ROUND(SQRT(((D50+G50)*O50/100)^2+(J50*(D50+G50)*0.08382)^2),0))</f>
        <v>24</v>
      </c>
      <c r="U50" s="32" t="s">
        <v>747</v>
      </c>
    </row>
    <row r="51" customFormat="false" ht="15" hidden="false" customHeight="false" outlineLevel="0" collapsed="false">
      <c r="A51" s="32" t="s">
        <v>127</v>
      </c>
      <c r="B51" s="32" t="s">
        <v>194</v>
      </c>
      <c r="C51" s="32" t="s">
        <v>196</v>
      </c>
      <c r="D51" s="54" t="n">
        <v>97</v>
      </c>
      <c r="E51" s="54" t="n">
        <v>90</v>
      </c>
      <c r="F51" s="65" t="n">
        <f aca="false">IF(E51="","",D51-E51)</f>
        <v>7</v>
      </c>
      <c r="G51" s="54" t="n">
        <v>201</v>
      </c>
      <c r="H51" s="54" t="n">
        <v>197</v>
      </c>
      <c r="I51" s="65" t="n">
        <f aca="false">IF(H51="","",G51-H51)</f>
        <v>4</v>
      </c>
      <c r="J51" s="55" t="n">
        <f aca="false">IF(OR(D51="",D51+G51=0),"",D51/(D51+G51))</f>
        <v>0.325503355704698</v>
      </c>
      <c r="K51" s="55" t="n">
        <f aca="false">IF(E51="","",E51/(E51+H51))</f>
        <v>0.313588850174216</v>
      </c>
      <c r="L51" s="66" t="n">
        <f aca="false">IF(OR(K51="",J51=""),"",(J51-K51)*100)</f>
        <v>1.1914505530482</v>
      </c>
      <c r="M51" s="36" t="n">
        <v>3.43182552369834</v>
      </c>
      <c r="N51" s="36" t="n">
        <v>1.85957856755981</v>
      </c>
      <c r="O51" s="36" t="n">
        <f aca="false">SQRT(M51^2+N51^2)</f>
        <v>3.90326259352803</v>
      </c>
      <c r="P51" s="55" t="n">
        <f aca="false">IF(J51="","",MAX(0,J51-1.96*O51/100))</f>
        <v>0.248999408871549</v>
      </c>
      <c r="Q51" s="55" t="n">
        <f aca="false">IF(J51="","",MIN(1,J51+1.96*O51/100))</f>
        <v>0.402007302537847</v>
      </c>
      <c r="R51" s="32" t="str">
        <f aca="false">IF(L51="","",IF(ABS(L51)&lt;=O51,"Yes","No"))</f>
        <v>Yes</v>
      </c>
      <c r="S51" s="32" t="str">
        <f aca="false">IF(L51="","",IF(ABS(L51)&lt;=1.96*O51,"Yes","No"))</f>
        <v>Yes</v>
      </c>
      <c r="T51" s="54" t="n">
        <f aca="false">IF(D51="","",ROUND(SQRT(((D51+G51)*O51/100)^2+(J51*(D51+G51)*0.13015)^2),0))</f>
        <v>17</v>
      </c>
      <c r="U51" s="32" t="s">
        <v>747</v>
      </c>
    </row>
    <row r="52" customFormat="false" ht="15" hidden="false" customHeight="false" outlineLevel="0" collapsed="false">
      <c r="A52" s="32" t="s">
        <v>127</v>
      </c>
      <c r="B52" s="32" t="s">
        <v>197</v>
      </c>
      <c r="C52" s="32" t="s">
        <v>197</v>
      </c>
      <c r="D52" s="54" t="n">
        <v>51</v>
      </c>
      <c r="E52" s="54" t="n">
        <v>50</v>
      </c>
      <c r="F52" s="65" t="n">
        <f aca="false">IF(E52="","",D52-E52)</f>
        <v>1</v>
      </c>
      <c r="G52" s="54" t="n">
        <v>55</v>
      </c>
      <c r="H52" s="54" t="n">
        <v>48</v>
      </c>
      <c r="I52" s="65" t="n">
        <f aca="false">IF(H52="","",G52-H52)</f>
        <v>7</v>
      </c>
      <c r="J52" s="55" t="n">
        <f aca="false">IF(OR(D52="",D52+G52=0),"",D52/(D52+G52))</f>
        <v>0.481132075471698</v>
      </c>
      <c r="K52" s="55" t="n">
        <f aca="false">IF(E52="","",E52/(E52+H52))</f>
        <v>0.510204081632653</v>
      </c>
      <c r="L52" s="66" t="n">
        <f aca="false">IF(OR(K52="",J52=""),"",(J52-K52)*100)</f>
        <v>-2.9072006160955</v>
      </c>
      <c r="M52" s="36" t="n">
        <v>3.43182552369834</v>
      </c>
      <c r="N52" s="36" t="n">
        <v>1.85957856755981</v>
      </c>
      <c r="O52" s="36" t="n">
        <f aca="false">SQRT(M52^2+N52^2)</f>
        <v>3.90326259352803</v>
      </c>
      <c r="P52" s="55" t="n">
        <f aca="false">IF(J52="","",MAX(0,J52-1.96*O52/100))</f>
        <v>0.404628128638549</v>
      </c>
      <c r="Q52" s="55" t="n">
        <f aca="false">IF(J52="","",MIN(1,J52+1.96*O52/100))</f>
        <v>0.557636022304847</v>
      </c>
      <c r="R52" s="32" t="str">
        <f aca="false">IF(L52="","",IF(ABS(L52)&lt;=O52,"Yes","No"))</f>
        <v>Yes</v>
      </c>
      <c r="S52" s="32" t="str">
        <f aca="false">IF(L52="","",IF(ABS(L52)&lt;=1.96*O52,"Yes","No"))</f>
        <v>Yes</v>
      </c>
      <c r="T52" s="54" t="n">
        <f aca="false">IF(D52="","",ROUND(SQRT(((D52+G52)*O52/100)^2+(J52*(D52+G52)*0.13015)^2),0))</f>
        <v>8</v>
      </c>
      <c r="U52" s="32" t="s">
        <v>747</v>
      </c>
    </row>
    <row r="53" customFormat="false" ht="15" hidden="false" customHeight="false" outlineLevel="0" collapsed="false">
      <c r="A53" s="32" t="s">
        <v>198</v>
      </c>
      <c r="B53" s="32" t="s">
        <v>199</v>
      </c>
      <c r="C53" s="32" t="s">
        <v>199</v>
      </c>
      <c r="D53" s="54" t="n">
        <v>489</v>
      </c>
      <c r="E53" s="54" t="n">
        <v>454</v>
      </c>
      <c r="F53" s="65" t="n">
        <f aca="false">IF(E53="","",D53-E53)</f>
        <v>35</v>
      </c>
      <c r="G53" s="54" t="n">
        <v>451</v>
      </c>
      <c r="H53" s="54" t="n">
        <v>406</v>
      </c>
      <c r="I53" s="65" t="n">
        <f aca="false">IF(H53="","",G53-H53)</f>
        <v>45</v>
      </c>
      <c r="J53" s="55" t="n">
        <f aca="false">IF(OR(D53="",D53+G53=0),"",D53/(D53+G53))</f>
        <v>0.520212765957447</v>
      </c>
      <c r="K53" s="55" t="n">
        <f aca="false">IF(E53="","",E53/(E53+H53))</f>
        <v>0.527906976744186</v>
      </c>
      <c r="L53" s="66" t="n">
        <f aca="false">IF(OR(K53="",J53=""),"",(J53-K53)*100)</f>
        <v>-0.769421078673926</v>
      </c>
      <c r="M53" s="36" t="n">
        <v>1.85842379998278</v>
      </c>
      <c r="N53" s="36" t="n">
        <v>1.85957856755981</v>
      </c>
      <c r="O53" s="36" t="n">
        <f aca="false">SQRT(M53^2+N53^2)</f>
        <v>2.62902481336145</v>
      </c>
      <c r="P53" s="55" t="n">
        <f aca="false">IF(J53="","",MAX(0,J53-1.96*O53/100))</f>
        <v>0.468683879615562</v>
      </c>
      <c r="Q53" s="55" t="n">
        <f aca="false">IF(J53="","",MIN(1,J53+1.96*O53/100))</f>
        <v>0.571741652299331</v>
      </c>
      <c r="R53" s="32" t="str">
        <f aca="false">IF(L53="","",IF(ABS(L53)&lt;=O53,"Yes","No"))</f>
        <v>Yes</v>
      </c>
      <c r="S53" s="32" t="str">
        <f aca="false">IF(L53="","",IF(ABS(L53)&lt;=1.96*O53,"Yes","No"))</f>
        <v>Yes</v>
      </c>
      <c r="T53" s="54" t="n">
        <f aca="false">IF(D53="","",ROUND(SQRT(((D53+G53)*O53/100)^2+(J53*(D53+G53)*0.07132)^2),0))</f>
        <v>43</v>
      </c>
      <c r="U53" s="32"/>
    </row>
    <row r="54" customFormat="false" ht="15" hidden="false" customHeight="false" outlineLevel="0" collapsed="false">
      <c r="A54" s="32" t="s">
        <v>198</v>
      </c>
      <c r="B54" s="32" t="s">
        <v>200</v>
      </c>
      <c r="C54" s="32" t="s">
        <v>201</v>
      </c>
      <c r="D54" s="54" t="n">
        <v>252</v>
      </c>
      <c r="E54" s="54" t="n">
        <v>342</v>
      </c>
      <c r="F54" s="65" t="n">
        <f aca="false">IF(E54="","",D54-E54)</f>
        <v>-90</v>
      </c>
      <c r="G54" s="54" t="n">
        <v>74</v>
      </c>
      <c r="H54" s="54" t="n">
        <v>49</v>
      </c>
      <c r="I54" s="65" t="n">
        <f aca="false">IF(H54="","",G54-H54)</f>
        <v>25</v>
      </c>
      <c r="J54" s="55" t="n">
        <f aca="false">IF(OR(D54="",D54+G54=0),"",D54/(D54+G54))</f>
        <v>0.773006134969325</v>
      </c>
      <c r="K54" s="55" t="n">
        <f aca="false">IF(E54="","",E54/(E54+H54))</f>
        <v>0.874680306905371</v>
      </c>
      <c r="L54" s="66" t="n">
        <f aca="false">IF(OR(K54="",J54=""),"",(J54-K54)*100)</f>
        <v>-10.1674171936046</v>
      </c>
      <c r="M54" s="36" t="n">
        <v>3.43182552369834</v>
      </c>
      <c r="N54" s="36" t="n">
        <v>1.85957856755981</v>
      </c>
      <c r="O54" s="36" t="n">
        <f aca="false">SQRT(M54^2+N54^2)</f>
        <v>3.90326259352803</v>
      </c>
      <c r="P54" s="55" t="n">
        <f aca="false">IF(J54="","",MAX(0,J54-1.96*O54/100))</f>
        <v>0.696502188136176</v>
      </c>
      <c r="Q54" s="55" t="n">
        <f aca="false">IF(J54="","",MIN(1,J54+1.96*O54/100))</f>
        <v>0.849510081802474</v>
      </c>
      <c r="R54" s="32" t="str">
        <f aca="false">IF(L54="","",IF(ABS(L54)&lt;=O54,"Yes","No"))</f>
        <v>No</v>
      </c>
      <c r="S54" s="32" t="str">
        <f aca="false">IF(L54="","",IF(ABS(L54)&lt;=1.96*O54,"Yes","No"))</f>
        <v>No</v>
      </c>
      <c r="T54" s="54" t="n">
        <f aca="false">IF(D54="","",ROUND(SQRT(((D54+G54)*O54/100)^2+(J54*(D54+G54)*0.13015)^2),0))</f>
        <v>35</v>
      </c>
      <c r="U54" s="32"/>
    </row>
    <row r="55" customFormat="false" ht="15" hidden="false" customHeight="false" outlineLevel="0" collapsed="false">
      <c r="A55" s="32" t="s">
        <v>198</v>
      </c>
      <c r="B55" s="32" t="s">
        <v>200</v>
      </c>
      <c r="C55" s="32" t="s">
        <v>202</v>
      </c>
      <c r="D55" s="54" t="n">
        <v>173</v>
      </c>
      <c r="E55" s="54" t="n">
        <v>252</v>
      </c>
      <c r="F55" s="65" t="n">
        <f aca="false">IF(E55="","",D55-E55)</f>
        <v>-79</v>
      </c>
      <c r="G55" s="54" t="n">
        <v>51</v>
      </c>
      <c r="H55" s="54" t="n">
        <v>67</v>
      </c>
      <c r="I55" s="65" t="n">
        <f aca="false">IF(H55="","",G55-H55)</f>
        <v>-16</v>
      </c>
      <c r="J55" s="55" t="n">
        <f aca="false">IF(OR(D55="",D55+G55=0),"",D55/(D55+G55))</f>
        <v>0.772321428571429</v>
      </c>
      <c r="K55" s="55" t="n">
        <f aca="false">IF(E55="","",E55/(E55+H55))</f>
        <v>0.789968652037618</v>
      </c>
      <c r="L55" s="66" t="n">
        <f aca="false">IF(OR(K55="",J55=""),"",(J55-K55)*100)</f>
        <v>-1.7647223466189</v>
      </c>
      <c r="M55" s="36" t="n">
        <v>3.43182552369834</v>
      </c>
      <c r="N55" s="36" t="n">
        <v>1.85957856755981</v>
      </c>
      <c r="O55" s="36" t="n">
        <f aca="false">SQRT(M55^2+N55^2)</f>
        <v>3.90326259352803</v>
      </c>
      <c r="P55" s="55" t="n">
        <f aca="false">IF(J55="","",MAX(0,J55-1.96*O55/100))</f>
        <v>0.695817481738279</v>
      </c>
      <c r="Q55" s="55" t="n">
        <f aca="false">IF(J55="","",MIN(1,J55+1.96*O55/100))</f>
        <v>0.848825375404578</v>
      </c>
      <c r="R55" s="32" t="str">
        <f aca="false">IF(L55="","",IF(ABS(L55)&lt;=O55,"Yes","No"))</f>
        <v>Yes</v>
      </c>
      <c r="S55" s="32" t="str">
        <f aca="false">IF(L55="","",IF(ABS(L55)&lt;=1.96*O55,"Yes","No"))</f>
        <v>Yes</v>
      </c>
      <c r="T55" s="54" t="n">
        <f aca="false">IF(D55="","",ROUND(SQRT(((D55+G55)*O55/100)^2+(J55*(D55+G55)*0.13015)^2),0))</f>
        <v>24</v>
      </c>
      <c r="U55" s="32"/>
    </row>
    <row r="56" customFormat="false" ht="15" hidden="false" customHeight="false" outlineLevel="0" collapsed="false">
      <c r="A56" s="32" t="s">
        <v>198</v>
      </c>
      <c r="B56" s="32" t="s">
        <v>200</v>
      </c>
      <c r="C56" s="32" t="s">
        <v>203</v>
      </c>
      <c r="D56" s="54" t="n">
        <v>185</v>
      </c>
      <c r="E56" s="54" t="n">
        <v>267</v>
      </c>
      <c r="F56" s="65" t="n">
        <f aca="false">IF(E56="","",D56-E56)</f>
        <v>-82</v>
      </c>
      <c r="G56" s="54" t="n">
        <v>55</v>
      </c>
      <c r="H56" s="54" t="n">
        <v>48</v>
      </c>
      <c r="I56" s="65" t="n">
        <f aca="false">IF(H56="","",G56-H56)</f>
        <v>7</v>
      </c>
      <c r="J56" s="55" t="n">
        <f aca="false">IF(OR(D56="",D56+G56=0),"",D56/(D56+G56))</f>
        <v>0.770833333333333</v>
      </c>
      <c r="K56" s="55" t="n">
        <f aca="false">IF(E56="","",E56/(E56+H56))</f>
        <v>0.847619047619048</v>
      </c>
      <c r="L56" s="66" t="n">
        <f aca="false">IF(OR(K56="",J56=""),"",(J56-K56)*100)</f>
        <v>-7.67857142857142</v>
      </c>
      <c r="M56" s="36" t="n">
        <v>3.43182552369834</v>
      </c>
      <c r="N56" s="36" t="n">
        <v>1.85957856755981</v>
      </c>
      <c r="O56" s="36" t="n">
        <f aca="false">SQRT(M56^2+N56^2)</f>
        <v>3.90326259352803</v>
      </c>
      <c r="P56" s="55" t="n">
        <f aca="false">IF(J56="","",MAX(0,J56-1.96*O56/100))</f>
        <v>0.694329386500184</v>
      </c>
      <c r="Q56" s="55" t="n">
        <f aca="false">IF(J56="","",MIN(1,J56+1.96*O56/100))</f>
        <v>0.847337280166483</v>
      </c>
      <c r="R56" s="32" t="str">
        <f aca="false">IF(L56="","",IF(ABS(L56)&lt;=O56,"Yes","No"))</f>
        <v>No</v>
      </c>
      <c r="S56" s="32" t="str">
        <f aca="false">IF(L56="","",IF(ABS(L56)&lt;=1.96*O56,"Yes","No"))</f>
        <v>No</v>
      </c>
      <c r="T56" s="54" t="n">
        <f aca="false">IF(D56="","",ROUND(SQRT(((D56+G56)*O56/100)^2+(J56*(D56+G56)*0.13015)^2),0))</f>
        <v>26</v>
      </c>
      <c r="U56" s="32"/>
    </row>
    <row r="57" customFormat="false" ht="15" hidden="false" customHeight="false" outlineLevel="0" collapsed="false">
      <c r="A57" s="32" t="s">
        <v>198</v>
      </c>
      <c r="B57" s="32" t="s">
        <v>200</v>
      </c>
      <c r="C57" s="32" t="s">
        <v>204</v>
      </c>
      <c r="D57" s="54" t="n">
        <v>184</v>
      </c>
      <c r="E57" s="54" t="n">
        <v>234</v>
      </c>
      <c r="F57" s="65" t="n">
        <f aca="false">IF(E57="","",D57-E57)</f>
        <v>-50</v>
      </c>
      <c r="G57" s="54" t="n">
        <v>59</v>
      </c>
      <c r="H57" s="54" t="n">
        <v>69</v>
      </c>
      <c r="I57" s="65" t="n">
        <f aca="false">IF(H57="","",G57-H57)</f>
        <v>-10</v>
      </c>
      <c r="J57" s="55" t="n">
        <f aca="false">IF(OR(D57="",D57+G57=0),"",D57/(D57+G57))</f>
        <v>0.757201646090535</v>
      </c>
      <c r="K57" s="55" t="n">
        <f aca="false">IF(E57="","",E57/(E57+H57))</f>
        <v>0.772277227722772</v>
      </c>
      <c r="L57" s="66" t="n">
        <f aca="false">IF(OR(K57="",J57=""),"",(J57-K57)*100)</f>
        <v>-1.50755816322373</v>
      </c>
      <c r="M57" s="36" t="n">
        <v>3.43182552369834</v>
      </c>
      <c r="N57" s="36" t="n">
        <v>1.85957856755981</v>
      </c>
      <c r="O57" s="36" t="n">
        <f aca="false">SQRT(M57^2+N57^2)</f>
        <v>3.90326259352803</v>
      </c>
      <c r="P57" s="55" t="n">
        <f aca="false">IF(J57="","",MAX(0,J57-1.96*O57/100))</f>
        <v>0.680697699257386</v>
      </c>
      <c r="Q57" s="55" t="n">
        <f aca="false">IF(J57="","",MIN(1,J57+1.96*O57/100))</f>
        <v>0.833705592923684</v>
      </c>
      <c r="R57" s="32" t="str">
        <f aca="false">IF(L57="","",IF(ABS(L57)&lt;=O57,"Yes","No"))</f>
        <v>Yes</v>
      </c>
      <c r="S57" s="32" t="str">
        <f aca="false">IF(L57="","",IF(ABS(L57)&lt;=1.96*O57,"Yes","No"))</f>
        <v>Yes</v>
      </c>
      <c r="T57" s="54" t="n">
        <f aca="false">IF(D57="","",ROUND(SQRT(((D57+G57)*O57/100)^2+(J57*(D57+G57)*0.13015)^2),0))</f>
        <v>26</v>
      </c>
      <c r="U57" s="32"/>
    </row>
    <row r="58" customFormat="false" ht="15" hidden="false" customHeight="false" outlineLevel="0" collapsed="false">
      <c r="A58" s="32" t="s">
        <v>198</v>
      </c>
      <c r="B58" s="32" t="s">
        <v>200</v>
      </c>
      <c r="C58" s="32" t="s">
        <v>205</v>
      </c>
      <c r="D58" s="54" t="n">
        <v>195</v>
      </c>
      <c r="E58" s="54" t="n">
        <v>297</v>
      </c>
      <c r="F58" s="65" t="n">
        <f aca="false">IF(E58="","",D58-E58)</f>
        <v>-102</v>
      </c>
      <c r="G58" s="54" t="n">
        <v>62</v>
      </c>
      <c r="H58" s="54" t="n">
        <v>58</v>
      </c>
      <c r="I58" s="65" t="n">
        <f aca="false">IF(H58="","",G58-H58)</f>
        <v>4</v>
      </c>
      <c r="J58" s="55" t="n">
        <f aca="false">IF(OR(D58="",D58+G58=0),"",D58/(D58+G58))</f>
        <v>0.75875486381323</v>
      </c>
      <c r="K58" s="55" t="n">
        <f aca="false">IF(E58="","",E58/(E58+H58))</f>
        <v>0.836619718309859</v>
      </c>
      <c r="L58" s="66" t="n">
        <f aca="false">IF(OR(K58="",J58=""),"",(J58-K58)*100)</f>
        <v>-7.78648544966296</v>
      </c>
      <c r="M58" s="36" t="n">
        <v>3.43182552369834</v>
      </c>
      <c r="N58" s="36" t="n">
        <v>1.85957856755981</v>
      </c>
      <c r="O58" s="36" t="n">
        <f aca="false">SQRT(M58^2+N58^2)</f>
        <v>3.90326259352803</v>
      </c>
      <c r="P58" s="55" t="n">
        <f aca="false">IF(J58="","",MAX(0,J58-1.96*O58/100))</f>
        <v>0.68225091698008</v>
      </c>
      <c r="Q58" s="55" t="n">
        <f aca="false">IF(J58="","",MIN(1,J58+1.96*O58/100))</f>
        <v>0.835258810646379</v>
      </c>
      <c r="R58" s="32" t="str">
        <f aca="false">IF(L58="","",IF(ABS(L58)&lt;=O58,"Yes","No"))</f>
        <v>No</v>
      </c>
      <c r="S58" s="32" t="str">
        <f aca="false">IF(L58="","",IF(ABS(L58)&lt;=1.96*O58,"Yes","No"))</f>
        <v>No</v>
      </c>
      <c r="T58" s="54" t="n">
        <f aca="false">IF(D58="","",ROUND(SQRT(((D58+G58)*O58/100)^2+(J58*(D58+G58)*0.13015)^2),0))</f>
        <v>27</v>
      </c>
      <c r="U58" s="32"/>
    </row>
    <row r="59" customFormat="false" ht="15" hidden="false" customHeight="false" outlineLevel="0" collapsed="false">
      <c r="A59" s="32" t="s">
        <v>198</v>
      </c>
      <c r="B59" s="32" t="s">
        <v>200</v>
      </c>
      <c r="C59" s="32" t="s">
        <v>206</v>
      </c>
      <c r="D59" s="54" t="n">
        <v>275</v>
      </c>
      <c r="E59" s="54" t="n">
        <v>365</v>
      </c>
      <c r="F59" s="65" t="n">
        <f aca="false">IF(E59="","",D59-E59)</f>
        <v>-90</v>
      </c>
      <c r="G59" s="54" t="n">
        <v>106</v>
      </c>
      <c r="H59" s="54" t="n">
        <v>93</v>
      </c>
      <c r="I59" s="65" t="n">
        <f aca="false">IF(H59="","",G59-H59)</f>
        <v>13</v>
      </c>
      <c r="J59" s="55" t="n">
        <f aca="false">IF(OR(D59="",D59+G59=0),"",D59/(D59+G59))</f>
        <v>0.721784776902887</v>
      </c>
      <c r="K59" s="55" t="n">
        <f aca="false">IF(E59="","",E59/(E59+H59))</f>
        <v>0.796943231441048</v>
      </c>
      <c r="L59" s="66" t="n">
        <f aca="false">IF(OR(K59="",J59=""),"",(J59-K59)*100)</f>
        <v>-7.5158454538161</v>
      </c>
      <c r="M59" s="36" t="n">
        <v>3.43182552369834</v>
      </c>
      <c r="N59" s="36" t="n">
        <v>1.85957856755981</v>
      </c>
      <c r="O59" s="36" t="n">
        <f aca="false">SQRT(M59^2+N59^2)</f>
        <v>3.90326259352803</v>
      </c>
      <c r="P59" s="55" t="n">
        <f aca="false">IF(J59="","",MAX(0,J59-1.96*O59/100))</f>
        <v>0.645280830069738</v>
      </c>
      <c r="Q59" s="55" t="n">
        <f aca="false">IF(J59="","",MIN(1,J59+1.96*O59/100))</f>
        <v>0.798288723736036</v>
      </c>
      <c r="R59" s="32" t="str">
        <f aca="false">IF(L59="","",IF(ABS(L59)&lt;=O59,"Yes","No"))</f>
        <v>No</v>
      </c>
      <c r="S59" s="32" t="str">
        <f aca="false">IF(L59="","",IF(ABS(L59)&lt;=1.96*O59,"Yes","No"))</f>
        <v>Yes</v>
      </c>
      <c r="T59" s="54" t="n">
        <f aca="false">IF(D59="","",ROUND(SQRT(((D59+G59)*O59/100)^2+(J59*(D59+G59)*0.13015)^2),0))</f>
        <v>39</v>
      </c>
      <c r="U59" s="32"/>
    </row>
    <row r="60" customFormat="false" ht="15" hidden="false" customHeight="false" outlineLevel="0" collapsed="false">
      <c r="A60" s="32" t="s">
        <v>198</v>
      </c>
      <c r="B60" s="32" t="s">
        <v>200</v>
      </c>
      <c r="C60" s="32" t="s">
        <v>207</v>
      </c>
      <c r="D60" s="54" t="n">
        <v>505</v>
      </c>
      <c r="E60" s="54" t="n">
        <v>755</v>
      </c>
      <c r="F60" s="65" t="n">
        <f aca="false">IF(E60="","",D60-E60)</f>
        <v>-250</v>
      </c>
      <c r="G60" s="54" t="n">
        <v>200</v>
      </c>
      <c r="H60" s="54" t="n">
        <v>169</v>
      </c>
      <c r="I60" s="65" t="n">
        <f aca="false">IF(H60="","",G60-H60)</f>
        <v>31</v>
      </c>
      <c r="J60" s="55" t="n">
        <f aca="false">IF(OR(D60="",D60+G60=0),"",D60/(D60+G60))</f>
        <v>0.716312056737589</v>
      </c>
      <c r="K60" s="55" t="n">
        <f aca="false">IF(E60="","",E60/(E60+H60))</f>
        <v>0.817099567099567</v>
      </c>
      <c r="L60" s="66" t="n">
        <f aca="false">IF(OR(K60="",J60=""),"",(J60-K60)*100)</f>
        <v>-10.0787510361978</v>
      </c>
      <c r="M60" s="36" t="n">
        <v>2.23027727048957</v>
      </c>
      <c r="N60" s="36" t="n">
        <v>1.85957856755981</v>
      </c>
      <c r="O60" s="36" t="n">
        <f aca="false">SQRT(M60^2+N60^2)</f>
        <v>2.90381975201461</v>
      </c>
      <c r="P60" s="55" t="n">
        <f aca="false">IF(J60="","",MAX(0,J60-1.96*O60/100))</f>
        <v>0.659397189598102</v>
      </c>
      <c r="Q60" s="55" t="n">
        <f aca="false">IF(J60="","",MIN(1,J60+1.96*O60/100))</f>
        <v>0.773226923877075</v>
      </c>
      <c r="R60" s="32" t="str">
        <f aca="false">IF(L60="","",IF(ABS(L60)&lt;=O60,"Yes","No"))</f>
        <v>No</v>
      </c>
      <c r="S60" s="32" t="str">
        <f aca="false">IF(L60="","",IF(ABS(L60)&lt;=1.96*O60,"Yes","No"))</f>
        <v>No</v>
      </c>
      <c r="T60" s="54" t="n">
        <f aca="false">IF(D60="","",ROUND(SQRT(((D60+G60)*O60/100)^2+(J60*(D60+G60)*0.08382)^2),0))</f>
        <v>47</v>
      </c>
      <c r="U60" s="32"/>
    </row>
    <row r="61" customFormat="false" ht="15" hidden="false" customHeight="false" outlineLevel="0" collapsed="false">
      <c r="A61" s="32" t="s">
        <v>198</v>
      </c>
      <c r="B61" s="32" t="s">
        <v>200</v>
      </c>
      <c r="C61" s="32" t="s">
        <v>208</v>
      </c>
      <c r="D61" s="54" t="n">
        <v>267</v>
      </c>
      <c r="E61" s="54" t="n">
        <v>301</v>
      </c>
      <c r="F61" s="65" t="n">
        <f aca="false">IF(E61="","",D61-E61)</f>
        <v>-34</v>
      </c>
      <c r="G61" s="54" t="n">
        <v>135</v>
      </c>
      <c r="H61" s="54" t="n">
        <v>128</v>
      </c>
      <c r="I61" s="65" t="n">
        <f aca="false">IF(H61="","",G61-H61)</f>
        <v>7</v>
      </c>
      <c r="J61" s="55" t="n">
        <f aca="false">IF(OR(D61="",D61+G61=0),"",D61/(D61+G61))</f>
        <v>0.664179104477612</v>
      </c>
      <c r="K61" s="55" t="n">
        <f aca="false">IF(E61="","",E61/(E61+H61))</f>
        <v>0.701631701631702</v>
      </c>
      <c r="L61" s="66" t="n">
        <f aca="false">IF(OR(K61="",J61=""),"",(J61-K61)*100)</f>
        <v>-3.74525971540897</v>
      </c>
      <c r="M61" s="36" t="n">
        <v>3.43182552369834</v>
      </c>
      <c r="N61" s="36" t="n">
        <v>1.85957856755981</v>
      </c>
      <c r="O61" s="36" t="n">
        <f aca="false">SQRT(M61^2+N61^2)</f>
        <v>3.90326259352803</v>
      </c>
      <c r="P61" s="55" t="n">
        <f aca="false">IF(J61="","",MAX(0,J61-1.96*O61/100))</f>
        <v>0.587675157644463</v>
      </c>
      <c r="Q61" s="55" t="n">
        <f aca="false">IF(J61="","",MIN(1,J61+1.96*O61/100))</f>
        <v>0.740683051310761</v>
      </c>
      <c r="R61" s="32" t="str">
        <f aca="false">IF(L61="","",IF(ABS(L61)&lt;=O61,"Yes","No"))</f>
        <v>Yes</v>
      </c>
      <c r="S61" s="32" t="str">
        <f aca="false">IF(L61="","",IF(ABS(L61)&lt;=1.96*O61,"Yes","No"))</f>
        <v>Yes</v>
      </c>
      <c r="T61" s="54" t="n">
        <f aca="false">IF(D61="","",ROUND(SQRT(((D61+G61)*O61/100)^2+(J61*(D61+G61)*0.13015)^2),0))</f>
        <v>38</v>
      </c>
      <c r="U61" s="32"/>
    </row>
    <row r="62" customFormat="false" ht="15" hidden="false" customHeight="false" outlineLevel="0" collapsed="false">
      <c r="A62" s="32" t="s">
        <v>198</v>
      </c>
      <c r="B62" s="32" t="s">
        <v>200</v>
      </c>
      <c r="C62" s="32" t="s">
        <v>209</v>
      </c>
      <c r="D62" s="54" t="n">
        <v>439</v>
      </c>
      <c r="E62" s="54" t="n">
        <v>484</v>
      </c>
      <c r="F62" s="65" t="n">
        <f aca="false">IF(E62="","",D62-E62)</f>
        <v>-45</v>
      </c>
      <c r="G62" s="54" t="n">
        <v>238</v>
      </c>
      <c r="H62" s="54" t="n">
        <v>251</v>
      </c>
      <c r="I62" s="65" t="n">
        <f aca="false">IF(H62="","",G62-H62)</f>
        <v>-13</v>
      </c>
      <c r="J62" s="55" t="n">
        <f aca="false">IF(OR(D62="",D62+G62=0),"",D62/(D62+G62))</f>
        <v>0.648449039881832</v>
      </c>
      <c r="K62" s="55" t="n">
        <f aca="false">IF(E62="","",E62/(E62+H62))</f>
        <v>0.658503401360544</v>
      </c>
      <c r="L62" s="66" t="n">
        <f aca="false">IF(OR(K62="",J62=""),"",(J62-K62)*100)</f>
        <v>-1.00543614787126</v>
      </c>
      <c r="M62" s="36" t="n">
        <v>2.23027727048957</v>
      </c>
      <c r="N62" s="36" t="n">
        <v>1.85957856755981</v>
      </c>
      <c r="O62" s="36" t="n">
        <f aca="false">SQRT(M62^2+N62^2)</f>
        <v>2.90381975201461</v>
      </c>
      <c r="P62" s="55" t="n">
        <f aca="false">IF(J62="","",MAX(0,J62-1.96*O62/100))</f>
        <v>0.591534172742345</v>
      </c>
      <c r="Q62" s="55" t="n">
        <f aca="false">IF(J62="","",MIN(1,J62+1.96*O62/100))</f>
        <v>0.705363907021318</v>
      </c>
      <c r="R62" s="32" t="str">
        <f aca="false">IF(L62="","",IF(ABS(L62)&lt;=O62,"Yes","No"))</f>
        <v>Yes</v>
      </c>
      <c r="S62" s="32" t="str">
        <f aca="false">IF(L62="","",IF(ABS(L62)&lt;=1.96*O62,"Yes","No"))</f>
        <v>Yes</v>
      </c>
      <c r="T62" s="54" t="n">
        <f aca="false">IF(D62="","",ROUND(SQRT(((D62+G62)*O62/100)^2+(J62*(D62+G62)*0.08382)^2),0))</f>
        <v>42</v>
      </c>
      <c r="U62" s="32"/>
    </row>
    <row r="63" customFormat="false" ht="15" hidden="false" customHeight="false" outlineLevel="0" collapsed="false">
      <c r="A63" s="32" t="s">
        <v>198</v>
      </c>
      <c r="B63" s="32" t="s">
        <v>200</v>
      </c>
      <c r="C63" s="32" t="s">
        <v>210</v>
      </c>
      <c r="D63" s="54" t="n">
        <v>336</v>
      </c>
      <c r="E63" s="54" t="n">
        <v>355</v>
      </c>
      <c r="F63" s="65" t="n">
        <f aca="false">IF(E63="","",D63-E63)</f>
        <v>-19</v>
      </c>
      <c r="G63" s="54" t="n">
        <v>188</v>
      </c>
      <c r="H63" s="54" t="n">
        <v>190</v>
      </c>
      <c r="I63" s="65" t="n">
        <f aca="false">IF(H63="","",G63-H63)</f>
        <v>-2</v>
      </c>
      <c r="J63" s="55" t="n">
        <f aca="false">IF(OR(D63="",D63+G63=0),"",D63/(D63+G63))</f>
        <v>0.641221374045802</v>
      </c>
      <c r="K63" s="55" t="n">
        <f aca="false">IF(E63="","",E63/(E63+H63))</f>
        <v>0.651376146788991</v>
      </c>
      <c r="L63" s="66" t="n">
        <f aca="false">IF(OR(K63="",J63=""),"",(J63-K63)*100)</f>
        <v>-1.01547727431893</v>
      </c>
      <c r="M63" s="36" t="n">
        <v>3.43182552369834</v>
      </c>
      <c r="N63" s="36" t="n">
        <v>1.85957856755981</v>
      </c>
      <c r="O63" s="36" t="n">
        <f aca="false">SQRT(M63^2+N63^2)</f>
        <v>3.90326259352803</v>
      </c>
      <c r="P63" s="55" t="n">
        <f aca="false">IF(J63="","",MAX(0,J63-1.96*O63/100))</f>
        <v>0.564717427212652</v>
      </c>
      <c r="Q63" s="55" t="n">
        <f aca="false">IF(J63="","",MIN(1,J63+1.96*O63/100))</f>
        <v>0.717725320878951</v>
      </c>
      <c r="R63" s="32" t="str">
        <f aca="false">IF(L63="","",IF(ABS(L63)&lt;=O63,"Yes","No"))</f>
        <v>Yes</v>
      </c>
      <c r="S63" s="32" t="str">
        <f aca="false">IF(L63="","",IF(ABS(L63)&lt;=1.96*O63,"Yes","No"))</f>
        <v>Yes</v>
      </c>
      <c r="T63" s="54" t="n">
        <f aca="false">IF(D63="","",ROUND(SQRT(((D63+G63)*O63/100)^2+(J63*(D63+G63)*0.13015)^2),0))</f>
        <v>48</v>
      </c>
      <c r="U63" s="32"/>
    </row>
    <row r="64" customFormat="false" ht="15" hidden="false" customHeight="false" outlineLevel="0" collapsed="false">
      <c r="A64" s="32" t="s">
        <v>198</v>
      </c>
      <c r="B64" s="32" t="s">
        <v>200</v>
      </c>
      <c r="C64" s="32" t="s">
        <v>211</v>
      </c>
      <c r="D64" s="54" t="n">
        <v>285</v>
      </c>
      <c r="E64" s="54" t="n">
        <v>362</v>
      </c>
      <c r="F64" s="65" t="n">
        <f aca="false">IF(E64="","",D64-E64)</f>
        <v>-77</v>
      </c>
      <c r="G64" s="54" t="n">
        <v>108</v>
      </c>
      <c r="H64" s="54" t="n">
        <v>109</v>
      </c>
      <c r="I64" s="65" t="n">
        <f aca="false">IF(H64="","",G64-H64)</f>
        <v>-1</v>
      </c>
      <c r="J64" s="55" t="n">
        <f aca="false">IF(OR(D64="",D64+G64=0),"",D64/(D64+G64))</f>
        <v>0.725190839694657</v>
      </c>
      <c r="K64" s="55" t="n">
        <f aca="false">IF(E64="","",E64/(E64+H64))</f>
        <v>0.768577494692144</v>
      </c>
      <c r="L64" s="66" t="n">
        <f aca="false">IF(OR(K64="",J64=""),"",(J64-K64)*100)</f>
        <v>-4.3386654997488</v>
      </c>
      <c r="M64" s="36" t="n">
        <v>3.43182552369834</v>
      </c>
      <c r="N64" s="36" t="n">
        <v>1.85957856755981</v>
      </c>
      <c r="O64" s="36" t="n">
        <f aca="false">SQRT(M64^2+N64^2)</f>
        <v>3.90326259352803</v>
      </c>
      <c r="P64" s="55" t="n">
        <f aca="false">IF(J64="","",MAX(0,J64-1.96*O64/100))</f>
        <v>0.648686892861507</v>
      </c>
      <c r="Q64" s="55" t="n">
        <f aca="false">IF(J64="","",MIN(1,J64+1.96*O64/100))</f>
        <v>0.801694786527806</v>
      </c>
      <c r="R64" s="32" t="str">
        <f aca="false">IF(L64="","",IF(ABS(L64)&lt;=O64,"Yes","No"))</f>
        <v>No</v>
      </c>
      <c r="S64" s="32" t="str">
        <f aca="false">IF(L64="","",IF(ABS(L64)&lt;=1.96*O64,"Yes","No"))</f>
        <v>Yes</v>
      </c>
      <c r="T64" s="54" t="n">
        <f aca="false">IF(D64="","",ROUND(SQRT(((D64+G64)*O64/100)^2+(J64*(D64+G64)*0.13015)^2),0))</f>
        <v>40</v>
      </c>
      <c r="U64" s="32"/>
    </row>
    <row r="65" customFormat="false" ht="15" hidden="false" customHeight="false" outlineLevel="0" collapsed="false">
      <c r="A65" s="32" t="s">
        <v>198</v>
      </c>
      <c r="B65" s="32" t="s">
        <v>200</v>
      </c>
      <c r="C65" s="32" t="s">
        <v>212</v>
      </c>
      <c r="D65" s="54" t="n">
        <v>365</v>
      </c>
      <c r="E65" s="54" t="n">
        <v>449</v>
      </c>
      <c r="F65" s="65" t="n">
        <f aca="false">IF(E65="","",D65-E65)</f>
        <v>-84</v>
      </c>
      <c r="G65" s="54" t="n">
        <v>145</v>
      </c>
      <c r="H65" s="54" t="n">
        <v>148</v>
      </c>
      <c r="I65" s="65" t="n">
        <f aca="false">IF(H65="","",G65-H65)</f>
        <v>-3</v>
      </c>
      <c r="J65" s="55" t="n">
        <f aca="false">IF(OR(D65="",D65+G65=0),"",D65/(D65+G65))</f>
        <v>0.715686274509804</v>
      </c>
      <c r="K65" s="55" t="n">
        <f aca="false">IF(E65="","",E65/(E65+H65))</f>
        <v>0.752093802345059</v>
      </c>
      <c r="L65" s="66" t="n">
        <f aca="false">IF(OR(K65="",J65=""),"",(J65-K65)*100)</f>
        <v>-3.64075278352547</v>
      </c>
      <c r="M65" s="36" t="n">
        <v>3.43182552369834</v>
      </c>
      <c r="N65" s="36" t="n">
        <v>1.85957856755981</v>
      </c>
      <c r="O65" s="36" t="n">
        <f aca="false">SQRT(M65^2+N65^2)</f>
        <v>3.90326259352803</v>
      </c>
      <c r="P65" s="55" t="n">
        <f aca="false">IF(J65="","",MAX(0,J65-1.96*O65/100))</f>
        <v>0.639182327676655</v>
      </c>
      <c r="Q65" s="55" t="n">
        <f aca="false">IF(J65="","",MIN(1,J65+1.96*O65/100))</f>
        <v>0.792190221342953</v>
      </c>
      <c r="R65" s="32" t="str">
        <f aca="false">IF(L65="","",IF(ABS(L65)&lt;=O65,"Yes","No"))</f>
        <v>Yes</v>
      </c>
      <c r="S65" s="32" t="str">
        <f aca="false">IF(L65="","",IF(ABS(L65)&lt;=1.96*O65,"Yes","No"))</f>
        <v>Yes</v>
      </c>
      <c r="T65" s="54" t="n">
        <f aca="false">IF(D65="","",ROUND(SQRT(((D65+G65)*O65/100)^2+(J65*(D65+G65)*0.13015)^2),0))</f>
        <v>52</v>
      </c>
      <c r="U65" s="32"/>
    </row>
    <row r="66" customFormat="false" ht="15" hidden="false" customHeight="false" outlineLevel="0" collapsed="false">
      <c r="A66" s="32" t="s">
        <v>198</v>
      </c>
      <c r="B66" s="32" t="s">
        <v>200</v>
      </c>
      <c r="C66" s="32" t="s">
        <v>213</v>
      </c>
      <c r="D66" s="54" t="n">
        <v>315</v>
      </c>
      <c r="E66" s="54" t="n">
        <v>325</v>
      </c>
      <c r="F66" s="65" t="n">
        <f aca="false">IF(E66="","",D66-E66)</f>
        <v>-10</v>
      </c>
      <c r="G66" s="54" t="n">
        <v>156</v>
      </c>
      <c r="H66" s="54" t="n">
        <v>176</v>
      </c>
      <c r="I66" s="65" t="n">
        <f aca="false">IF(H66="","",G66-H66)</f>
        <v>-20</v>
      </c>
      <c r="J66" s="55" t="n">
        <f aca="false">IF(OR(D66="",D66+G66=0),"",D66/(D66+G66))</f>
        <v>0.668789808917197</v>
      </c>
      <c r="K66" s="55" t="n">
        <f aca="false">IF(E66="","",E66/(E66+H66))</f>
        <v>0.648702594810379</v>
      </c>
      <c r="L66" s="66" t="n">
        <f aca="false">IF(OR(K66="",J66=""),"",(J66-K66)*100)</f>
        <v>2.00872141068181</v>
      </c>
      <c r="M66" s="36" t="n">
        <v>3.43182552369834</v>
      </c>
      <c r="N66" s="36" t="n">
        <v>1.85957856755981</v>
      </c>
      <c r="O66" s="36" t="n">
        <f aca="false">SQRT(M66^2+N66^2)</f>
        <v>3.90326259352803</v>
      </c>
      <c r="P66" s="55" t="n">
        <f aca="false">IF(J66="","",MAX(0,J66-1.96*O66/100))</f>
        <v>0.592285862084048</v>
      </c>
      <c r="Q66" s="55" t="n">
        <f aca="false">IF(J66="","",MIN(1,J66+1.96*O66/100))</f>
        <v>0.745293755750347</v>
      </c>
      <c r="R66" s="32" t="str">
        <f aca="false">IF(L66="","",IF(ABS(L66)&lt;=O66,"Yes","No"))</f>
        <v>Yes</v>
      </c>
      <c r="S66" s="32" t="str">
        <f aca="false">IF(L66="","",IF(ABS(L66)&lt;=1.96*O66,"Yes","No"))</f>
        <v>Yes</v>
      </c>
      <c r="T66" s="54" t="n">
        <f aca="false">IF(D66="","",ROUND(SQRT(((D66+G66)*O66/100)^2+(J66*(D66+G66)*0.13015)^2),0))</f>
        <v>45</v>
      </c>
      <c r="U66" s="32"/>
    </row>
    <row r="67" customFormat="false" ht="15" hidden="false" customHeight="false" outlineLevel="0" collapsed="false">
      <c r="A67" s="32" t="s">
        <v>198</v>
      </c>
      <c r="B67" s="32" t="s">
        <v>200</v>
      </c>
      <c r="C67" s="32" t="s">
        <v>214</v>
      </c>
      <c r="D67" s="54" t="n">
        <v>331</v>
      </c>
      <c r="E67" s="54" t="n">
        <v>307</v>
      </c>
      <c r="F67" s="65" t="n">
        <f aca="false">IF(E67="","",D67-E67)</f>
        <v>24</v>
      </c>
      <c r="G67" s="54" t="n">
        <v>210</v>
      </c>
      <c r="H67" s="54" t="n">
        <v>193</v>
      </c>
      <c r="I67" s="65" t="n">
        <f aca="false">IF(H67="","",G67-H67)</f>
        <v>17</v>
      </c>
      <c r="J67" s="55" t="n">
        <f aca="false">IF(OR(D67="",D67+G67=0),"",D67/(D67+G67))</f>
        <v>0.611829944547135</v>
      </c>
      <c r="K67" s="55" t="n">
        <f aca="false">IF(E67="","",E67/(E67+H67))</f>
        <v>0.614</v>
      </c>
      <c r="L67" s="66" t="n">
        <f aca="false">IF(OR(K67="",J67=""),"",(J67-K67)*100)</f>
        <v>-0.217005545286508</v>
      </c>
      <c r="M67" s="36" t="n">
        <v>2.23027727048957</v>
      </c>
      <c r="N67" s="36" t="n">
        <v>1.85957856755981</v>
      </c>
      <c r="O67" s="36" t="n">
        <f aca="false">SQRT(M67^2+N67^2)</f>
        <v>2.90381975201461</v>
      </c>
      <c r="P67" s="55" t="n">
        <f aca="false">IF(J67="","",MAX(0,J67-1.96*O67/100))</f>
        <v>0.554915077407649</v>
      </c>
      <c r="Q67" s="55" t="n">
        <f aca="false">IF(J67="","",MIN(1,J67+1.96*O67/100))</f>
        <v>0.668744811686621</v>
      </c>
      <c r="R67" s="32" t="str">
        <f aca="false">IF(L67="","",IF(ABS(L67)&lt;=O67,"Yes","No"))</f>
        <v>Yes</v>
      </c>
      <c r="S67" s="32" t="str">
        <f aca="false">IF(L67="","",IF(ABS(L67)&lt;=1.96*O67,"Yes","No"))</f>
        <v>Yes</v>
      </c>
      <c r="T67" s="54" t="n">
        <f aca="false">IF(D67="","",ROUND(SQRT(((D67+G67)*O67/100)^2+(J67*(D67+G67)*0.08382)^2),0))</f>
        <v>32</v>
      </c>
      <c r="U67" s="32"/>
    </row>
    <row r="68" customFormat="false" ht="15" hidden="false" customHeight="false" outlineLevel="0" collapsed="false">
      <c r="A68" s="32" t="s">
        <v>198</v>
      </c>
      <c r="B68" s="32" t="s">
        <v>200</v>
      </c>
      <c r="C68" s="32" t="s">
        <v>215</v>
      </c>
      <c r="D68" s="54" t="n">
        <v>279</v>
      </c>
      <c r="E68" s="54" t="n">
        <v>331</v>
      </c>
      <c r="F68" s="65" t="n">
        <f aca="false">IF(E68="","",D68-E68)</f>
        <v>-52</v>
      </c>
      <c r="G68" s="54" t="n">
        <v>129</v>
      </c>
      <c r="H68" s="54" t="n">
        <v>135</v>
      </c>
      <c r="I68" s="65" t="n">
        <f aca="false">IF(H68="","",G68-H68)</f>
        <v>-6</v>
      </c>
      <c r="J68" s="55" t="n">
        <f aca="false">IF(OR(D68="",D68+G68=0),"",D68/(D68+G68))</f>
        <v>0.683823529411765</v>
      </c>
      <c r="K68" s="55" t="n">
        <f aca="false">IF(E68="","",E68/(E68+H68))</f>
        <v>0.710300429184549</v>
      </c>
      <c r="L68" s="66" t="n">
        <f aca="false">IF(OR(K68="",J68=""),"",(J68-K68)*100)</f>
        <v>-2.64768997727847</v>
      </c>
      <c r="M68" s="36" t="n">
        <v>3.43182552369834</v>
      </c>
      <c r="N68" s="36" t="n">
        <v>1.85957856755981</v>
      </c>
      <c r="O68" s="36" t="n">
        <f aca="false">SQRT(M68^2+N68^2)</f>
        <v>3.90326259352803</v>
      </c>
      <c r="P68" s="55" t="n">
        <f aca="false">IF(J68="","",MAX(0,J68-1.96*O68/100))</f>
        <v>0.607319582578615</v>
      </c>
      <c r="Q68" s="55" t="n">
        <f aca="false">IF(J68="","",MIN(1,J68+1.96*O68/100))</f>
        <v>0.760327476244914</v>
      </c>
      <c r="R68" s="32" t="str">
        <f aca="false">IF(L68="","",IF(ABS(L68)&lt;=O68,"Yes","No"))</f>
        <v>Yes</v>
      </c>
      <c r="S68" s="32" t="str">
        <f aca="false">IF(L68="","",IF(ABS(L68)&lt;=1.96*O68,"Yes","No"))</f>
        <v>Yes</v>
      </c>
      <c r="T68" s="54" t="n">
        <f aca="false">IF(D68="","",ROUND(SQRT(((D68+G68)*O68/100)^2+(J68*(D68+G68)*0.13015)^2),0))</f>
        <v>40</v>
      </c>
      <c r="U68" s="32"/>
    </row>
    <row r="69" customFormat="false" ht="15" hidden="false" customHeight="false" outlineLevel="0" collapsed="false">
      <c r="A69" s="32" t="s">
        <v>198</v>
      </c>
      <c r="B69" s="32" t="s">
        <v>200</v>
      </c>
      <c r="C69" s="32" t="s">
        <v>216</v>
      </c>
      <c r="D69" s="54" t="n">
        <v>266</v>
      </c>
      <c r="E69" s="54" t="n">
        <v>363</v>
      </c>
      <c r="F69" s="65" t="n">
        <f aca="false">IF(E69="","",D69-E69)</f>
        <v>-97</v>
      </c>
      <c r="G69" s="54" t="n">
        <v>89</v>
      </c>
      <c r="H69" s="54" t="n">
        <v>70</v>
      </c>
      <c r="I69" s="65" t="n">
        <f aca="false">IF(H69="","",G69-H69)</f>
        <v>19</v>
      </c>
      <c r="J69" s="55" t="n">
        <f aca="false">IF(OR(D69="",D69+G69=0),"",D69/(D69+G69))</f>
        <v>0.749295774647887</v>
      </c>
      <c r="K69" s="55" t="n">
        <f aca="false">IF(E69="","",E69/(E69+H69))</f>
        <v>0.838337182448037</v>
      </c>
      <c r="L69" s="66" t="n">
        <f aca="false">IF(OR(K69="",J69=""),"",(J69-K69)*100)</f>
        <v>-8.90414078001496</v>
      </c>
      <c r="M69" s="36" t="n">
        <v>3.43182552369834</v>
      </c>
      <c r="N69" s="36" t="n">
        <v>1.85957856755981</v>
      </c>
      <c r="O69" s="36" t="n">
        <f aca="false">SQRT(M69^2+N69^2)</f>
        <v>3.90326259352803</v>
      </c>
      <c r="P69" s="55" t="n">
        <f aca="false">IF(J69="","",MAX(0,J69-1.96*O69/100))</f>
        <v>0.672791827814738</v>
      </c>
      <c r="Q69" s="55" t="n">
        <f aca="false">IF(J69="","",MIN(1,J69+1.96*O69/100))</f>
        <v>0.825799721481037</v>
      </c>
      <c r="R69" s="32" t="str">
        <f aca="false">IF(L69="","",IF(ABS(L69)&lt;=O69,"Yes","No"))</f>
        <v>No</v>
      </c>
      <c r="S69" s="32" t="str">
        <f aca="false">IF(L69="","",IF(ABS(L69)&lt;=1.96*O69,"Yes","No"))</f>
        <v>No</v>
      </c>
      <c r="T69" s="54" t="n">
        <f aca="false">IF(D69="","",ROUND(SQRT(((D69+G69)*O69/100)^2+(J69*(D69+G69)*0.13015)^2),0))</f>
        <v>37</v>
      </c>
      <c r="U69" s="32"/>
    </row>
    <row r="70" customFormat="false" ht="15" hidden="false" customHeight="false" outlineLevel="0" collapsed="false">
      <c r="A70" s="32" t="s">
        <v>198</v>
      </c>
      <c r="B70" s="32" t="s">
        <v>200</v>
      </c>
      <c r="C70" s="32" t="s">
        <v>217</v>
      </c>
      <c r="D70" s="54" t="n">
        <v>215</v>
      </c>
      <c r="E70" s="54" t="n">
        <v>282</v>
      </c>
      <c r="F70" s="65" t="n">
        <f aca="false">IF(E70="","",D70-E70)</f>
        <v>-67</v>
      </c>
      <c r="G70" s="54" t="n">
        <v>91</v>
      </c>
      <c r="H70" s="54" t="n">
        <v>102</v>
      </c>
      <c r="I70" s="65" t="n">
        <f aca="false">IF(H70="","",G70-H70)</f>
        <v>-11</v>
      </c>
      <c r="J70" s="55" t="n">
        <f aca="false">IF(OR(D70="",D70+G70=0),"",D70/(D70+G70))</f>
        <v>0.702614379084967</v>
      </c>
      <c r="K70" s="55" t="n">
        <f aca="false">IF(E70="","",E70/(E70+H70))</f>
        <v>0.734375</v>
      </c>
      <c r="L70" s="66" t="n">
        <f aca="false">IF(OR(K70="",J70=""),"",(J70-K70)*100)</f>
        <v>-3.17606209150327</v>
      </c>
      <c r="M70" s="36" t="n">
        <v>3.43182552369834</v>
      </c>
      <c r="N70" s="36" t="n">
        <v>1.85957856755981</v>
      </c>
      <c r="O70" s="36" t="n">
        <f aca="false">SQRT(M70^2+N70^2)</f>
        <v>3.90326259352803</v>
      </c>
      <c r="P70" s="55" t="n">
        <f aca="false">IF(J70="","",MAX(0,J70-1.96*O70/100))</f>
        <v>0.626110432251818</v>
      </c>
      <c r="Q70" s="55" t="n">
        <f aca="false">IF(J70="","",MIN(1,J70+1.96*O70/100))</f>
        <v>0.779118325918117</v>
      </c>
      <c r="R70" s="32" t="str">
        <f aca="false">IF(L70="","",IF(ABS(L70)&lt;=O70,"Yes","No"))</f>
        <v>Yes</v>
      </c>
      <c r="S70" s="32" t="str">
        <f aca="false">IF(L70="","",IF(ABS(L70)&lt;=1.96*O70,"Yes","No"))</f>
        <v>Yes</v>
      </c>
      <c r="T70" s="54" t="n">
        <f aca="false">IF(D70="","",ROUND(SQRT(((D70+G70)*O70/100)^2+(J70*(D70+G70)*0.13015)^2),0))</f>
        <v>30</v>
      </c>
      <c r="U70" s="32"/>
    </row>
    <row r="71" customFormat="false" ht="15" hidden="false" customHeight="false" outlineLevel="0" collapsed="false">
      <c r="A71" s="32" t="s">
        <v>198</v>
      </c>
      <c r="B71" s="32" t="s">
        <v>200</v>
      </c>
      <c r="C71" s="32" t="s">
        <v>218</v>
      </c>
      <c r="D71" s="54" t="n">
        <v>281</v>
      </c>
      <c r="E71" s="54" t="n">
        <v>343</v>
      </c>
      <c r="F71" s="65" t="n">
        <f aca="false">IF(E71="","",D71-E71)</f>
        <v>-62</v>
      </c>
      <c r="G71" s="54" t="n">
        <v>107</v>
      </c>
      <c r="H71" s="54" t="n">
        <v>118</v>
      </c>
      <c r="I71" s="65" t="n">
        <f aca="false">IF(H71="","",G71-H71)</f>
        <v>-11</v>
      </c>
      <c r="J71" s="55" t="n">
        <f aca="false">IF(OR(D71="",D71+G71=0),"",D71/(D71+G71))</f>
        <v>0.724226804123711</v>
      </c>
      <c r="K71" s="55" t="n">
        <f aca="false">IF(E71="","",E71/(E71+H71))</f>
        <v>0.744034707158351</v>
      </c>
      <c r="L71" s="66" t="n">
        <f aca="false">IF(OR(K71="",J71=""),"",(J71-K71)*100)</f>
        <v>-1.98079030346401</v>
      </c>
      <c r="M71" s="36" t="n">
        <v>3.43182552369834</v>
      </c>
      <c r="N71" s="36" t="n">
        <v>1.85957856755981</v>
      </c>
      <c r="O71" s="36" t="n">
        <f aca="false">SQRT(M71^2+N71^2)</f>
        <v>3.90326259352803</v>
      </c>
      <c r="P71" s="55" t="n">
        <f aca="false">IF(J71="","",MAX(0,J71-1.96*O71/100))</f>
        <v>0.647722857290562</v>
      </c>
      <c r="Q71" s="55" t="n">
        <f aca="false">IF(J71="","",MIN(1,J71+1.96*O71/100))</f>
        <v>0.800730750956861</v>
      </c>
      <c r="R71" s="32" t="str">
        <f aca="false">IF(L71="","",IF(ABS(L71)&lt;=O71,"Yes","No"))</f>
        <v>Yes</v>
      </c>
      <c r="S71" s="32" t="str">
        <f aca="false">IF(L71="","",IF(ABS(L71)&lt;=1.96*O71,"Yes","No"))</f>
        <v>Yes</v>
      </c>
      <c r="T71" s="54" t="n">
        <f aca="false">IF(D71="","",ROUND(SQRT(((D71+G71)*O71/100)^2+(J71*(D71+G71)*0.13015)^2),0))</f>
        <v>40</v>
      </c>
      <c r="U71" s="32"/>
    </row>
    <row r="72" customFormat="false" ht="15" hidden="false" customHeight="false" outlineLevel="0" collapsed="false">
      <c r="A72" s="32" t="s">
        <v>198</v>
      </c>
      <c r="B72" s="32" t="s">
        <v>200</v>
      </c>
      <c r="C72" s="32" t="s">
        <v>219</v>
      </c>
      <c r="D72" s="54" t="n">
        <v>206</v>
      </c>
      <c r="E72" s="54" t="n">
        <v>238</v>
      </c>
      <c r="F72" s="65" t="n">
        <f aca="false">IF(E72="","",D72-E72)</f>
        <v>-32</v>
      </c>
      <c r="G72" s="54" t="n">
        <v>87</v>
      </c>
      <c r="H72" s="54" t="n">
        <v>99</v>
      </c>
      <c r="I72" s="65" t="n">
        <f aca="false">IF(H72="","",G72-H72)</f>
        <v>-12</v>
      </c>
      <c r="J72" s="55" t="n">
        <f aca="false">IF(OR(D72="",D72+G72=0),"",D72/(D72+G72))</f>
        <v>0.703071672354949</v>
      </c>
      <c r="K72" s="55" t="n">
        <f aca="false">IF(E72="","",E72/(E72+H72))</f>
        <v>0.706231454005935</v>
      </c>
      <c r="L72" s="66" t="n">
        <f aca="false">IF(OR(K72="",J72=""),"",(J72-K72)*100)</f>
        <v>-0.315978165098585</v>
      </c>
      <c r="M72" s="36" t="n">
        <v>3.43182552369834</v>
      </c>
      <c r="N72" s="36" t="n">
        <v>1.85957856755981</v>
      </c>
      <c r="O72" s="36" t="n">
        <f aca="false">SQRT(M72^2+N72^2)</f>
        <v>3.90326259352803</v>
      </c>
      <c r="P72" s="55" t="n">
        <f aca="false">IF(J72="","",MAX(0,J72-1.96*O72/100))</f>
        <v>0.6265677255218</v>
      </c>
      <c r="Q72" s="55" t="n">
        <f aca="false">IF(J72="","",MIN(1,J72+1.96*O72/100))</f>
        <v>0.779575619188098</v>
      </c>
      <c r="R72" s="32" t="str">
        <f aca="false">IF(L72="","",IF(ABS(L72)&lt;=O72,"Yes","No"))</f>
        <v>Yes</v>
      </c>
      <c r="S72" s="32" t="str">
        <f aca="false">IF(L72="","",IF(ABS(L72)&lt;=1.96*O72,"Yes","No"))</f>
        <v>Yes</v>
      </c>
      <c r="T72" s="54" t="n">
        <f aca="false">IF(D72="","",ROUND(SQRT(((D72+G72)*O72/100)^2+(J72*(D72+G72)*0.13015)^2),0))</f>
        <v>29</v>
      </c>
      <c r="U72" s="32"/>
    </row>
    <row r="73" customFormat="false" ht="15" hidden="false" customHeight="false" outlineLevel="0" collapsed="false">
      <c r="A73" s="32" t="s">
        <v>198</v>
      </c>
      <c r="B73" s="32" t="s">
        <v>200</v>
      </c>
      <c r="C73" s="32" t="s">
        <v>220</v>
      </c>
      <c r="D73" s="54" t="n">
        <v>430</v>
      </c>
      <c r="E73" s="54" t="n">
        <v>481</v>
      </c>
      <c r="F73" s="65" t="n">
        <f aca="false">IF(E73="","",D73-E73)</f>
        <v>-51</v>
      </c>
      <c r="G73" s="54" t="n">
        <v>163</v>
      </c>
      <c r="H73" s="54" t="n">
        <v>174</v>
      </c>
      <c r="I73" s="65" t="n">
        <f aca="false">IF(H73="","",G73-H73)</f>
        <v>-11</v>
      </c>
      <c r="J73" s="55" t="n">
        <f aca="false">IF(OR(D73="",D73+G73=0),"",D73/(D73+G73))</f>
        <v>0.725126475548061</v>
      </c>
      <c r="K73" s="55" t="n">
        <f aca="false">IF(E73="","",E73/(E73+H73))</f>
        <v>0.734351145038168</v>
      </c>
      <c r="L73" s="66" t="n">
        <f aca="false">IF(OR(K73="",J73=""),"",(J73-K73)*100)</f>
        <v>-0.922466949010714</v>
      </c>
      <c r="M73" s="36" t="n">
        <v>2.23027727048957</v>
      </c>
      <c r="N73" s="36" t="n">
        <v>1.85957856755981</v>
      </c>
      <c r="O73" s="36" t="n">
        <f aca="false">SQRT(M73^2+N73^2)</f>
        <v>2.90381975201461</v>
      </c>
      <c r="P73" s="55" t="n">
        <f aca="false">IF(J73="","",MAX(0,J73-1.96*O73/100))</f>
        <v>0.668211608408574</v>
      </c>
      <c r="Q73" s="55" t="n">
        <f aca="false">IF(J73="","",MIN(1,J73+1.96*O73/100))</f>
        <v>0.782041342687547</v>
      </c>
      <c r="R73" s="32" t="str">
        <f aca="false">IF(L73="","",IF(ABS(L73)&lt;=O73,"Yes","No"))</f>
        <v>Yes</v>
      </c>
      <c r="S73" s="32" t="str">
        <f aca="false">IF(L73="","",IF(ABS(L73)&lt;=1.96*O73,"Yes","No"))</f>
        <v>Yes</v>
      </c>
      <c r="T73" s="54" t="n">
        <f aca="false">IF(D73="","",ROUND(SQRT(((D73+G73)*O73/100)^2+(J73*(D73+G73)*0.08382)^2),0))</f>
        <v>40</v>
      </c>
      <c r="U73" s="32"/>
    </row>
    <row r="74" customFormat="false" ht="15" hidden="false" customHeight="false" outlineLevel="0" collapsed="false">
      <c r="A74" s="32" t="s">
        <v>198</v>
      </c>
      <c r="B74" s="32" t="s">
        <v>200</v>
      </c>
      <c r="C74" s="32" t="s">
        <v>221</v>
      </c>
      <c r="D74" s="54" t="n">
        <v>399</v>
      </c>
      <c r="E74" s="54" t="n">
        <v>497</v>
      </c>
      <c r="F74" s="65" t="n">
        <f aca="false">IF(E74="","",D74-E74)</f>
        <v>-98</v>
      </c>
      <c r="G74" s="54" t="n">
        <v>142</v>
      </c>
      <c r="H74" s="54" t="n">
        <v>124</v>
      </c>
      <c r="I74" s="65" t="n">
        <f aca="false">IF(H74="","",G74-H74)</f>
        <v>18</v>
      </c>
      <c r="J74" s="55" t="n">
        <f aca="false">IF(OR(D74="",D74+G74=0),"",D74/(D74+G74))</f>
        <v>0.737523105360444</v>
      </c>
      <c r="K74" s="55" t="n">
        <f aca="false">IF(E74="","",E74/(E74+H74))</f>
        <v>0.800322061191626</v>
      </c>
      <c r="L74" s="66" t="n">
        <f aca="false">IF(OR(K74="",J74=""),"",(J74-K74)*100)</f>
        <v>-6.27989558311828</v>
      </c>
      <c r="M74" s="36" t="n">
        <v>2.23027727048957</v>
      </c>
      <c r="N74" s="36" t="n">
        <v>1.85957856755981</v>
      </c>
      <c r="O74" s="36" t="n">
        <f aca="false">SQRT(M74^2+N74^2)</f>
        <v>2.90381975201461</v>
      </c>
      <c r="P74" s="55" t="n">
        <f aca="false">IF(J74="","",MAX(0,J74-1.96*O74/100))</f>
        <v>0.680608238220957</v>
      </c>
      <c r="Q74" s="55" t="n">
        <f aca="false">IF(J74="","",MIN(1,J74+1.96*O74/100))</f>
        <v>0.79443797249993</v>
      </c>
      <c r="R74" s="32" t="str">
        <f aca="false">IF(L74="","",IF(ABS(L74)&lt;=O74,"Yes","No"))</f>
        <v>No</v>
      </c>
      <c r="S74" s="32" t="str">
        <f aca="false">IF(L74="","",IF(ABS(L74)&lt;=1.96*O74,"Yes","No"))</f>
        <v>No</v>
      </c>
      <c r="T74" s="54" t="n">
        <f aca="false">IF(D74="","",ROUND(SQRT(((D74+G74)*O74/100)^2+(J74*(D74+G74)*0.08382)^2),0))</f>
        <v>37</v>
      </c>
      <c r="U74" s="32"/>
    </row>
    <row r="75" customFormat="false" ht="15" hidden="false" customHeight="false" outlineLevel="0" collapsed="false">
      <c r="A75" s="32" t="s">
        <v>198</v>
      </c>
      <c r="B75" s="32" t="s">
        <v>200</v>
      </c>
      <c r="C75" s="32" t="s">
        <v>222</v>
      </c>
      <c r="D75" s="54" t="n">
        <v>351</v>
      </c>
      <c r="E75" s="54" t="n">
        <v>348</v>
      </c>
      <c r="F75" s="65" t="n">
        <f aca="false">IF(E75="","",D75-E75)</f>
        <v>3</v>
      </c>
      <c r="G75" s="54" t="n">
        <v>156</v>
      </c>
      <c r="H75" s="54" t="n">
        <v>169</v>
      </c>
      <c r="I75" s="65" t="n">
        <f aca="false">IF(H75="","",G75-H75)</f>
        <v>-13</v>
      </c>
      <c r="J75" s="55" t="n">
        <f aca="false">IF(OR(D75="",D75+G75=0),"",D75/(D75+G75))</f>
        <v>0.692307692307692</v>
      </c>
      <c r="K75" s="55" t="n">
        <f aca="false">IF(E75="","",E75/(E75+H75))</f>
        <v>0.673114119922631</v>
      </c>
      <c r="L75" s="66" t="n">
        <f aca="false">IF(OR(K75="",J75=""),"",(J75-K75)*100)</f>
        <v>1.91935723850617</v>
      </c>
      <c r="M75" s="36" t="n">
        <v>3.43182552369834</v>
      </c>
      <c r="N75" s="36" t="n">
        <v>1.85957856755981</v>
      </c>
      <c r="O75" s="36" t="n">
        <f aca="false">SQRT(M75^2+N75^2)</f>
        <v>3.90326259352803</v>
      </c>
      <c r="P75" s="55" t="n">
        <f aca="false">IF(J75="","",MAX(0,J75-1.96*O75/100))</f>
        <v>0.615803745474543</v>
      </c>
      <c r="Q75" s="55" t="n">
        <f aca="false">IF(J75="","",MIN(1,J75+1.96*O75/100))</f>
        <v>0.768811639140842</v>
      </c>
      <c r="R75" s="32" t="str">
        <f aca="false">IF(L75="","",IF(ABS(L75)&lt;=O75,"Yes","No"))</f>
        <v>Yes</v>
      </c>
      <c r="S75" s="32" t="str">
        <f aca="false">IF(L75="","",IF(ABS(L75)&lt;=1.96*O75,"Yes","No"))</f>
        <v>Yes</v>
      </c>
      <c r="T75" s="54" t="n">
        <f aca="false">IF(D75="","",ROUND(SQRT(((D75+G75)*O75/100)^2+(J75*(D75+G75)*0.13015)^2),0))</f>
        <v>50</v>
      </c>
      <c r="U75" s="32"/>
    </row>
    <row r="76" customFormat="false" ht="15" hidden="false" customHeight="false" outlineLevel="0" collapsed="false">
      <c r="A76" s="32" t="s">
        <v>198</v>
      </c>
      <c r="B76" s="32" t="s">
        <v>200</v>
      </c>
      <c r="C76" s="32" t="s">
        <v>223</v>
      </c>
      <c r="D76" s="54" t="n">
        <v>386</v>
      </c>
      <c r="E76" s="54" t="n">
        <v>400</v>
      </c>
      <c r="F76" s="65" t="n">
        <f aca="false">IF(E76="","",D76-E76)</f>
        <v>-14</v>
      </c>
      <c r="G76" s="54" t="n">
        <v>187</v>
      </c>
      <c r="H76" s="54" t="n">
        <v>189</v>
      </c>
      <c r="I76" s="65" t="n">
        <f aca="false">IF(H76="","",G76-H76)</f>
        <v>-2</v>
      </c>
      <c r="J76" s="55" t="n">
        <f aca="false">IF(OR(D76="",D76+G76=0),"",D76/(D76+G76))</f>
        <v>0.673647469458988</v>
      </c>
      <c r="K76" s="55" t="n">
        <f aca="false">IF(E76="","",E76/(E76+H76))</f>
        <v>0.67911714770798</v>
      </c>
      <c r="L76" s="66" t="n">
        <f aca="false">IF(OR(K76="",J76=""),"",(J76-K76)*100)</f>
        <v>-0.546967824899181</v>
      </c>
      <c r="M76" s="36" t="n">
        <v>2.23027727048957</v>
      </c>
      <c r="N76" s="36" t="n">
        <v>1.85957856755981</v>
      </c>
      <c r="O76" s="36" t="n">
        <f aca="false">SQRT(M76^2+N76^2)</f>
        <v>2.90381975201461</v>
      </c>
      <c r="P76" s="55" t="n">
        <f aca="false">IF(J76="","",MAX(0,J76-1.96*O76/100))</f>
        <v>0.616732602319501</v>
      </c>
      <c r="Q76" s="55" t="n">
        <f aca="false">IF(J76="","",MIN(1,J76+1.96*O76/100))</f>
        <v>0.730562336598474</v>
      </c>
      <c r="R76" s="32" t="str">
        <f aca="false">IF(L76="","",IF(ABS(L76)&lt;=O76,"Yes","No"))</f>
        <v>Yes</v>
      </c>
      <c r="S76" s="32" t="str">
        <f aca="false">IF(L76="","",IF(ABS(L76)&lt;=1.96*O76,"Yes","No"))</f>
        <v>Yes</v>
      </c>
      <c r="T76" s="54" t="n">
        <f aca="false">IF(D76="","",ROUND(SQRT(((D76+G76)*O76/100)^2+(J76*(D76+G76)*0.08382)^2),0))</f>
        <v>36</v>
      </c>
      <c r="U76" s="32"/>
    </row>
    <row r="77" customFormat="false" ht="15" hidden="false" customHeight="false" outlineLevel="0" collapsed="false">
      <c r="A77" s="32" t="s">
        <v>198</v>
      </c>
      <c r="B77" s="32" t="s">
        <v>200</v>
      </c>
      <c r="C77" s="32" t="s">
        <v>224</v>
      </c>
      <c r="D77" s="54" t="n">
        <v>439</v>
      </c>
      <c r="E77" s="54" t="n">
        <v>488</v>
      </c>
      <c r="F77" s="65" t="n">
        <f aca="false">IF(E77="","",D77-E77)</f>
        <v>-49</v>
      </c>
      <c r="G77" s="54" t="n">
        <v>211</v>
      </c>
      <c r="H77" s="54" t="n">
        <v>238</v>
      </c>
      <c r="I77" s="65" t="n">
        <f aca="false">IF(H77="","",G77-H77)</f>
        <v>-27</v>
      </c>
      <c r="J77" s="55" t="n">
        <f aca="false">IF(OR(D77="",D77+G77=0),"",D77/(D77+G77))</f>
        <v>0.675384615384615</v>
      </c>
      <c r="K77" s="55" t="n">
        <f aca="false">IF(E77="","",E77/(E77+H77))</f>
        <v>0.672176308539945</v>
      </c>
      <c r="L77" s="66" t="n">
        <f aca="false">IF(OR(K77="",J77=""),"",(J77-K77)*100)</f>
        <v>0.320830684467044</v>
      </c>
      <c r="M77" s="36" t="n">
        <v>2.23027727048957</v>
      </c>
      <c r="N77" s="36" t="n">
        <v>1.85957856755981</v>
      </c>
      <c r="O77" s="36" t="n">
        <f aca="false">SQRT(M77^2+N77^2)</f>
        <v>2.90381975201461</v>
      </c>
      <c r="P77" s="55" t="n">
        <f aca="false">IF(J77="","",MAX(0,J77-1.96*O77/100))</f>
        <v>0.618469748245129</v>
      </c>
      <c r="Q77" s="55" t="n">
        <f aca="false">IF(J77="","",MIN(1,J77+1.96*O77/100))</f>
        <v>0.732299482524102</v>
      </c>
      <c r="R77" s="32" t="str">
        <f aca="false">IF(L77="","",IF(ABS(L77)&lt;=O77,"Yes","No"))</f>
        <v>Yes</v>
      </c>
      <c r="S77" s="32" t="str">
        <f aca="false">IF(L77="","",IF(ABS(L77)&lt;=1.96*O77,"Yes","No"))</f>
        <v>Yes</v>
      </c>
      <c r="T77" s="54" t="n">
        <f aca="false">IF(D77="","",ROUND(SQRT(((D77+G77)*O77/100)^2+(J77*(D77+G77)*0.08382)^2),0))</f>
        <v>41</v>
      </c>
      <c r="U77" s="32"/>
    </row>
    <row r="78" customFormat="false" ht="15" hidden="false" customHeight="false" outlineLevel="0" collapsed="false">
      <c r="A78" s="32" t="s">
        <v>198</v>
      </c>
      <c r="B78" s="32" t="s">
        <v>200</v>
      </c>
      <c r="C78" s="32" t="s">
        <v>225</v>
      </c>
      <c r="D78" s="54" t="n">
        <v>304</v>
      </c>
      <c r="E78" s="54" t="n">
        <v>339</v>
      </c>
      <c r="F78" s="65" t="n">
        <f aca="false">IF(E78="","",D78-E78)</f>
        <v>-35</v>
      </c>
      <c r="G78" s="54" t="n">
        <v>133</v>
      </c>
      <c r="H78" s="54" t="n">
        <v>138</v>
      </c>
      <c r="I78" s="65" t="n">
        <f aca="false">IF(H78="","",G78-H78)</f>
        <v>-5</v>
      </c>
      <c r="J78" s="55" t="n">
        <f aca="false">IF(OR(D78="",D78+G78=0),"",D78/(D78+G78))</f>
        <v>0.695652173913044</v>
      </c>
      <c r="K78" s="55" t="n">
        <f aca="false">IF(E78="","",E78/(E78+H78))</f>
        <v>0.710691823899371</v>
      </c>
      <c r="L78" s="66" t="n">
        <f aca="false">IF(OR(K78="",J78=""),"",(J78-K78)*100)</f>
        <v>-1.50396499863276</v>
      </c>
      <c r="M78" s="36" t="n">
        <v>3.43182552369834</v>
      </c>
      <c r="N78" s="36" t="n">
        <v>1.85957856755981</v>
      </c>
      <c r="O78" s="36" t="n">
        <f aca="false">SQRT(M78^2+N78^2)</f>
        <v>3.90326259352803</v>
      </c>
      <c r="P78" s="55" t="n">
        <f aca="false">IF(J78="","",MAX(0,J78-1.96*O78/100))</f>
        <v>0.619148227079894</v>
      </c>
      <c r="Q78" s="55" t="n">
        <f aca="false">IF(J78="","",MIN(1,J78+1.96*O78/100))</f>
        <v>0.772156120746193</v>
      </c>
      <c r="R78" s="32" t="str">
        <f aca="false">IF(L78="","",IF(ABS(L78)&lt;=O78,"Yes","No"))</f>
        <v>Yes</v>
      </c>
      <c r="S78" s="32" t="str">
        <f aca="false">IF(L78="","",IF(ABS(L78)&lt;=1.96*O78,"Yes","No"))</f>
        <v>Yes</v>
      </c>
      <c r="T78" s="54" t="n">
        <f aca="false">IF(D78="","",ROUND(SQRT(((D78+G78)*O78/100)^2+(J78*(D78+G78)*0.13015)^2),0))</f>
        <v>43</v>
      </c>
      <c r="U78" s="32"/>
    </row>
    <row r="79" customFormat="false" ht="15" hidden="false" customHeight="false" outlineLevel="0" collapsed="false">
      <c r="A79" s="32" t="s">
        <v>198</v>
      </c>
      <c r="B79" s="32" t="s">
        <v>200</v>
      </c>
      <c r="C79" s="32" t="s">
        <v>226</v>
      </c>
      <c r="D79" s="54" t="n">
        <v>311</v>
      </c>
      <c r="E79" s="54" t="n">
        <v>387</v>
      </c>
      <c r="F79" s="65" t="n">
        <f aca="false">IF(E79="","",D79-E79)</f>
        <v>-76</v>
      </c>
      <c r="G79" s="54" t="n">
        <v>126</v>
      </c>
      <c r="H79" s="54" t="n">
        <v>154</v>
      </c>
      <c r="I79" s="65" t="n">
        <f aca="false">IF(H79="","",G79-H79)</f>
        <v>-28</v>
      </c>
      <c r="J79" s="55" t="n">
        <f aca="false">IF(OR(D79="",D79+G79=0),"",D79/(D79+G79))</f>
        <v>0.711670480549199</v>
      </c>
      <c r="K79" s="55" t="n">
        <f aca="false">IF(E79="","",E79/(E79+H79))</f>
        <v>0.715341959334566</v>
      </c>
      <c r="L79" s="66" t="n">
        <f aca="false">IF(OR(K79="",J79=""),"",(J79-K79)*100)</f>
        <v>-0.367147878536644</v>
      </c>
      <c r="M79" s="36" t="n">
        <v>3.43182552369834</v>
      </c>
      <c r="N79" s="36" t="n">
        <v>1.85957856755981</v>
      </c>
      <c r="O79" s="36" t="n">
        <f aca="false">SQRT(M79^2+N79^2)</f>
        <v>3.90326259352803</v>
      </c>
      <c r="P79" s="55" t="n">
        <f aca="false">IF(J79="","",MAX(0,J79-1.96*O79/100))</f>
        <v>0.63516653371605</v>
      </c>
      <c r="Q79" s="55" t="n">
        <f aca="false">IF(J79="","",MIN(1,J79+1.96*O79/100))</f>
        <v>0.788174427382348</v>
      </c>
      <c r="R79" s="32" t="str">
        <f aca="false">IF(L79="","",IF(ABS(L79)&lt;=O79,"Yes","No"))</f>
        <v>Yes</v>
      </c>
      <c r="S79" s="32" t="str">
        <f aca="false">IF(L79="","",IF(ABS(L79)&lt;=1.96*O79,"Yes","No"))</f>
        <v>Yes</v>
      </c>
      <c r="T79" s="54" t="n">
        <f aca="false">IF(D79="","",ROUND(SQRT(((D79+G79)*O79/100)^2+(J79*(D79+G79)*0.13015)^2),0))</f>
        <v>44</v>
      </c>
      <c r="U79" s="32"/>
    </row>
    <row r="80" customFormat="false" ht="15" hidden="false" customHeight="false" outlineLevel="0" collapsed="false">
      <c r="A80" s="32" t="s">
        <v>198</v>
      </c>
      <c r="B80" s="32" t="s">
        <v>200</v>
      </c>
      <c r="C80" s="32" t="s">
        <v>227</v>
      </c>
      <c r="D80" s="54" t="n">
        <v>534</v>
      </c>
      <c r="E80" s="54" t="n">
        <v>559</v>
      </c>
      <c r="F80" s="65" t="n">
        <f aca="false">IF(E80="","",D80-E80)</f>
        <v>-25</v>
      </c>
      <c r="G80" s="54" t="n">
        <v>239</v>
      </c>
      <c r="H80" s="54" t="n">
        <v>255</v>
      </c>
      <c r="I80" s="65" t="n">
        <f aca="false">IF(H80="","",G80-H80)</f>
        <v>-16</v>
      </c>
      <c r="J80" s="55" t="n">
        <f aca="false">IF(OR(D80="",D80+G80=0),"",D80/(D80+G80))</f>
        <v>0.690815006468305</v>
      </c>
      <c r="K80" s="55" t="n">
        <f aca="false">IF(E80="","",E80/(E80+H80))</f>
        <v>0.686732186732187</v>
      </c>
      <c r="L80" s="66" t="n">
        <f aca="false">IF(OR(K80="",J80=""),"",(J80-K80)*100)</f>
        <v>0.408281973611857</v>
      </c>
      <c r="M80" s="36" t="n">
        <v>2.23027727048957</v>
      </c>
      <c r="N80" s="36" t="n">
        <v>1.85957856755981</v>
      </c>
      <c r="O80" s="36" t="n">
        <f aca="false">SQRT(M80^2+N80^2)</f>
        <v>2.90381975201461</v>
      </c>
      <c r="P80" s="55" t="n">
        <f aca="false">IF(J80="","",MAX(0,J80-1.96*O80/100))</f>
        <v>0.633900139328819</v>
      </c>
      <c r="Q80" s="55" t="n">
        <f aca="false">IF(J80="","",MIN(1,J80+1.96*O80/100))</f>
        <v>0.747729873607792</v>
      </c>
      <c r="R80" s="32" t="str">
        <f aca="false">IF(L80="","",IF(ABS(L80)&lt;=O80,"Yes","No"))</f>
        <v>Yes</v>
      </c>
      <c r="S80" s="32" t="str">
        <f aca="false">IF(L80="","",IF(ABS(L80)&lt;=1.96*O80,"Yes","No"))</f>
        <v>Yes</v>
      </c>
      <c r="T80" s="54" t="n">
        <f aca="false">IF(D80="","",ROUND(SQRT(((D80+G80)*O80/100)^2+(J80*(D80+G80)*0.08382)^2),0))</f>
        <v>50</v>
      </c>
      <c r="U80" s="32"/>
    </row>
    <row r="81" customFormat="false" ht="15" hidden="false" customHeight="false" outlineLevel="0" collapsed="false">
      <c r="A81" s="32" t="s">
        <v>198</v>
      </c>
      <c r="B81" s="32" t="s">
        <v>200</v>
      </c>
      <c r="C81" s="32" t="s">
        <v>228</v>
      </c>
      <c r="D81" s="54" t="n">
        <v>325</v>
      </c>
      <c r="E81" s="54" t="n">
        <v>337</v>
      </c>
      <c r="F81" s="65" t="n">
        <f aca="false">IF(E81="","",D81-E81)</f>
        <v>-12</v>
      </c>
      <c r="G81" s="54" t="n">
        <v>154</v>
      </c>
      <c r="H81" s="54" t="n">
        <v>161</v>
      </c>
      <c r="I81" s="65" t="n">
        <f aca="false">IF(H81="","",G81-H81)</f>
        <v>-7</v>
      </c>
      <c r="J81" s="55" t="n">
        <f aca="false">IF(OR(D81="",D81+G81=0),"",D81/(D81+G81))</f>
        <v>0.678496868475992</v>
      </c>
      <c r="K81" s="55" t="n">
        <f aca="false">IF(E81="","",E81/(E81+H81))</f>
        <v>0.676706827309237</v>
      </c>
      <c r="L81" s="66" t="n">
        <f aca="false">IF(OR(K81="",J81=""),"",(J81-K81)*100)</f>
        <v>0.179004116675474</v>
      </c>
      <c r="M81" s="36" t="n">
        <v>3.43182552369834</v>
      </c>
      <c r="N81" s="36" t="n">
        <v>1.85957856755981</v>
      </c>
      <c r="O81" s="36" t="n">
        <f aca="false">SQRT(M81^2+N81^2)</f>
        <v>3.90326259352803</v>
      </c>
      <c r="P81" s="55" t="n">
        <f aca="false">IF(J81="","",MAX(0,J81-1.96*O81/100))</f>
        <v>0.601992921642842</v>
      </c>
      <c r="Q81" s="55" t="n">
        <f aca="false">IF(J81="","",MIN(1,J81+1.96*O81/100))</f>
        <v>0.755000815309141</v>
      </c>
      <c r="R81" s="32" t="str">
        <f aca="false">IF(L81="","",IF(ABS(L81)&lt;=O81,"Yes","No"))</f>
        <v>Yes</v>
      </c>
      <c r="S81" s="32" t="str">
        <f aca="false">IF(L81="","",IF(ABS(L81)&lt;=1.96*O81,"Yes","No"))</f>
        <v>Yes</v>
      </c>
      <c r="T81" s="54" t="n">
        <f aca="false">IF(D81="","",ROUND(SQRT(((D81+G81)*O81/100)^2+(J81*(D81+G81)*0.13015)^2),0))</f>
        <v>46</v>
      </c>
      <c r="U81" s="32"/>
    </row>
    <row r="82" customFormat="false" ht="15" hidden="false" customHeight="false" outlineLevel="0" collapsed="false">
      <c r="A82" s="32" t="s">
        <v>198</v>
      </c>
      <c r="B82" s="32" t="s">
        <v>200</v>
      </c>
      <c r="C82" s="32" t="s">
        <v>229</v>
      </c>
      <c r="D82" s="54" t="n">
        <v>381</v>
      </c>
      <c r="E82" s="54" t="n">
        <v>382</v>
      </c>
      <c r="F82" s="65" t="n">
        <f aca="false">IF(E82="","",D82-E82)</f>
        <v>-1</v>
      </c>
      <c r="G82" s="54" t="n">
        <v>224</v>
      </c>
      <c r="H82" s="54" t="n">
        <v>205</v>
      </c>
      <c r="I82" s="65" t="n">
        <f aca="false">IF(H82="","",G82-H82)</f>
        <v>19</v>
      </c>
      <c r="J82" s="55" t="n">
        <f aca="false">IF(OR(D82="",D82+G82=0),"",D82/(D82+G82))</f>
        <v>0.629752066115702</v>
      </c>
      <c r="K82" s="55" t="n">
        <f aca="false">IF(E82="","",E82/(E82+H82))</f>
        <v>0.65076660988075</v>
      </c>
      <c r="L82" s="66" t="n">
        <f aca="false">IF(OR(K82="",J82=""),"",(J82-K82)*100)</f>
        <v>-2.10145437650471</v>
      </c>
      <c r="M82" s="36" t="n">
        <v>2.23027727048957</v>
      </c>
      <c r="N82" s="36" t="n">
        <v>1.85957856755981</v>
      </c>
      <c r="O82" s="36" t="n">
        <f aca="false">SQRT(M82^2+N82^2)</f>
        <v>2.90381975201461</v>
      </c>
      <c r="P82" s="55" t="n">
        <f aca="false">IF(J82="","",MAX(0,J82-1.96*O82/100))</f>
        <v>0.572837198976216</v>
      </c>
      <c r="Q82" s="55" t="n">
        <f aca="false">IF(J82="","",MIN(1,J82+1.96*O82/100))</f>
        <v>0.686666933255189</v>
      </c>
      <c r="R82" s="32" t="str">
        <f aca="false">IF(L82="","",IF(ABS(L82)&lt;=O82,"Yes","No"))</f>
        <v>Yes</v>
      </c>
      <c r="S82" s="32" t="str">
        <f aca="false">IF(L82="","",IF(ABS(L82)&lt;=1.96*O82,"Yes","No"))</f>
        <v>Yes</v>
      </c>
      <c r="T82" s="54" t="n">
        <f aca="false">IF(D82="","",ROUND(SQRT(((D82+G82)*O82/100)^2+(J82*(D82+G82)*0.08382)^2),0))</f>
        <v>36</v>
      </c>
      <c r="U82" s="32"/>
    </row>
    <row r="83" customFormat="false" ht="15" hidden="false" customHeight="false" outlineLevel="0" collapsed="false">
      <c r="A83" s="32" t="s">
        <v>198</v>
      </c>
      <c r="B83" s="32" t="s">
        <v>200</v>
      </c>
      <c r="C83" s="32" t="s">
        <v>230</v>
      </c>
      <c r="D83" s="54" t="n">
        <v>371</v>
      </c>
      <c r="E83" s="54" t="n">
        <v>415</v>
      </c>
      <c r="F83" s="65" t="n">
        <f aca="false">IF(E83="","",D83-E83)</f>
        <v>-44</v>
      </c>
      <c r="G83" s="54" t="n">
        <v>287</v>
      </c>
      <c r="H83" s="54" t="n">
        <v>235</v>
      </c>
      <c r="I83" s="65" t="n">
        <f aca="false">IF(H83="","",G83-H83)</f>
        <v>52</v>
      </c>
      <c r="J83" s="55" t="n">
        <f aca="false">IF(OR(D83="",D83+G83=0),"",D83/(D83+G83))</f>
        <v>0.563829787234043</v>
      </c>
      <c r="K83" s="55" t="n">
        <f aca="false">IF(E83="","",E83/(E83+H83))</f>
        <v>0.638461538461538</v>
      </c>
      <c r="L83" s="66" t="n">
        <f aca="false">IF(OR(K83="",J83=""),"",(J83-K83)*100)</f>
        <v>-7.46317512274959</v>
      </c>
      <c r="M83" s="36" t="n">
        <v>2.23027727048957</v>
      </c>
      <c r="N83" s="36" t="n">
        <v>1.85957856755981</v>
      </c>
      <c r="O83" s="36" t="n">
        <f aca="false">SQRT(M83^2+N83^2)</f>
        <v>2.90381975201461</v>
      </c>
      <c r="P83" s="55" t="n">
        <f aca="false">IF(J83="","",MAX(0,J83-1.96*O83/100))</f>
        <v>0.506914920094556</v>
      </c>
      <c r="Q83" s="55" t="n">
        <f aca="false">IF(J83="","",MIN(1,J83+1.96*O83/100))</f>
        <v>0.620744654373529</v>
      </c>
      <c r="R83" s="32" t="str">
        <f aca="false">IF(L83="","",IF(ABS(L83)&lt;=O83,"Yes","No"))</f>
        <v>No</v>
      </c>
      <c r="S83" s="32" t="str">
        <f aca="false">IF(L83="","",IF(ABS(L83)&lt;=1.96*O83,"Yes","No"))</f>
        <v>No</v>
      </c>
      <c r="T83" s="54" t="n">
        <f aca="false">IF(D83="","",ROUND(SQRT(((D83+G83)*O83/100)^2+(J83*(D83+G83)*0.08382)^2),0))</f>
        <v>36</v>
      </c>
      <c r="U83" s="32"/>
    </row>
    <row r="84" customFormat="false" ht="15" hidden="false" customHeight="false" outlineLevel="0" collapsed="false">
      <c r="A84" s="32" t="s">
        <v>198</v>
      </c>
      <c r="B84" s="32" t="s">
        <v>200</v>
      </c>
      <c r="C84" s="32" t="s">
        <v>231</v>
      </c>
      <c r="D84" s="54" t="n">
        <v>300</v>
      </c>
      <c r="E84" s="54"/>
      <c r="F84" s="65" t="str">
        <f aca="false">IF(E84="","",D84-E84)</f>
        <v/>
      </c>
      <c r="G84" s="54" t="n">
        <v>226</v>
      </c>
      <c r="H84" s="54"/>
      <c r="I84" s="65" t="str">
        <f aca="false">IF(H84="","",G84-H84)</f>
        <v/>
      </c>
      <c r="J84" s="55" t="n">
        <f aca="false">IF(OR(D84="",D84+G84=0),"",D84/(D84+G84))</f>
        <v>0.570342205323194</v>
      </c>
      <c r="K84" s="55" t="str">
        <f aca="false">IF(E84="","",E84/(E84+H84))</f>
        <v/>
      </c>
      <c r="L84" s="66" t="str">
        <f aca="false">IF(OR(K84="",J84=""),"",(J84-K84)*100)</f>
        <v/>
      </c>
      <c r="M84" s="36" t="n">
        <v>3.43182552369834</v>
      </c>
      <c r="N84" s="36" t="n">
        <v>1.85957856755981</v>
      </c>
      <c r="O84" s="36" t="n">
        <f aca="false">SQRT(M84^2+N84^2)</f>
        <v>3.90326259352803</v>
      </c>
      <c r="P84" s="55" t="n">
        <f aca="false">IF(J84="","",MAX(0,J84-1.96*O84/100))</f>
        <v>0.493838258490045</v>
      </c>
      <c r="Q84" s="55" t="n">
        <f aca="false">IF(J84="","",MIN(1,J84+1.96*O84/100))</f>
        <v>0.646846152156343</v>
      </c>
      <c r="R84" s="32" t="str">
        <f aca="false">IF(L84="","",IF(ABS(L84)&lt;=O84,"Yes","No"))</f>
        <v/>
      </c>
      <c r="S84" s="32" t="str">
        <f aca="false">IF(L84="","",IF(ABS(L84)&lt;=1.96*O84,"Yes","No"))</f>
        <v/>
      </c>
      <c r="T84" s="54" t="n">
        <f aca="false">IF(D84="","",ROUND(SQRT(((D84+G84)*O84/100)^2+(J84*(D84+G84)*0.13015)^2),0))</f>
        <v>44</v>
      </c>
      <c r="U84" s="32" t="s">
        <v>764</v>
      </c>
    </row>
    <row r="85" customFormat="false" ht="15" hidden="false" customHeight="false" outlineLevel="0" collapsed="false">
      <c r="A85" s="32" t="s">
        <v>198</v>
      </c>
      <c r="B85" s="32" t="s">
        <v>200</v>
      </c>
      <c r="C85" s="32" t="s">
        <v>233</v>
      </c>
      <c r="D85" s="54" t="n">
        <v>743</v>
      </c>
      <c r="E85" s="54"/>
      <c r="F85" s="65" t="str">
        <f aca="false">IF(E85="","",D85-E85)</f>
        <v/>
      </c>
      <c r="G85" s="54" t="n">
        <v>582</v>
      </c>
      <c r="H85" s="54"/>
      <c r="I85" s="65" t="str">
        <f aca="false">IF(H85="","",G85-H85)</f>
        <v/>
      </c>
      <c r="J85" s="55" t="n">
        <f aca="false">IF(OR(D85="",D85+G85=0),"",D85/(D85+G85))</f>
        <v>0.560754716981132</v>
      </c>
      <c r="K85" s="55" t="str">
        <f aca="false">IF(E85="","",E85/(E85+H85))</f>
        <v/>
      </c>
      <c r="L85" s="66" t="str">
        <f aca="false">IF(OR(K85="",J85=""),"",(J85-K85)*100)</f>
        <v/>
      </c>
      <c r="M85" s="36" t="n">
        <v>1.85842379998278</v>
      </c>
      <c r="N85" s="36" t="n">
        <v>1.85957856755981</v>
      </c>
      <c r="O85" s="36" t="n">
        <f aca="false">SQRT(M85^2+N85^2)</f>
        <v>2.62902481336145</v>
      </c>
      <c r="P85" s="55" t="n">
        <f aca="false">IF(J85="","",MAX(0,J85-1.96*O85/100))</f>
        <v>0.509225830639248</v>
      </c>
      <c r="Q85" s="55" t="n">
        <f aca="false">IF(J85="","",MIN(1,J85+1.96*O85/100))</f>
        <v>0.612283603323017</v>
      </c>
      <c r="R85" s="32" t="str">
        <f aca="false">IF(L85="","",IF(ABS(L85)&lt;=O85,"Yes","No"))</f>
        <v/>
      </c>
      <c r="S85" s="32" t="str">
        <f aca="false">IF(L85="","",IF(ABS(L85)&lt;=1.96*O85,"Yes","No"))</f>
        <v/>
      </c>
      <c r="T85" s="54" t="n">
        <f aca="false">IF(D85="","",ROUND(SQRT(((D85+G85)*O85/100)^2+(J85*(D85+G85)*0.07132)^2),0))</f>
        <v>63</v>
      </c>
      <c r="U85" s="32" t="s">
        <v>764</v>
      </c>
    </row>
    <row r="86" customFormat="false" ht="15" hidden="false" customHeight="false" outlineLevel="0" collapsed="false">
      <c r="A86" s="32" t="s">
        <v>198</v>
      </c>
      <c r="B86" s="32" t="s">
        <v>200</v>
      </c>
      <c r="C86" s="32" t="s">
        <v>235</v>
      </c>
      <c r="D86" s="54" t="n">
        <v>381</v>
      </c>
      <c r="E86" s="54" t="n">
        <v>398</v>
      </c>
      <c r="F86" s="65" t="n">
        <f aca="false">IF(E86="","",D86-E86)</f>
        <v>-17</v>
      </c>
      <c r="G86" s="54" t="n">
        <v>193</v>
      </c>
      <c r="H86" s="54" t="n">
        <v>167</v>
      </c>
      <c r="I86" s="65" t="n">
        <f aca="false">IF(H86="","",G86-H86)</f>
        <v>26</v>
      </c>
      <c r="J86" s="55" t="n">
        <f aca="false">IF(OR(D86="",D86+G86=0),"",D86/(D86+G86))</f>
        <v>0.663763066202091</v>
      </c>
      <c r="K86" s="55" t="n">
        <f aca="false">IF(E86="","",E86/(E86+H86))</f>
        <v>0.704424778761062</v>
      </c>
      <c r="L86" s="66" t="n">
        <f aca="false">IF(OR(K86="",J86=""),"",(J86-K86)*100)</f>
        <v>-4.06617125589713</v>
      </c>
      <c r="M86" s="36" t="n">
        <v>2.23027727048957</v>
      </c>
      <c r="N86" s="36" t="n">
        <v>1.85957856755981</v>
      </c>
      <c r="O86" s="36" t="n">
        <f aca="false">SQRT(M86^2+N86^2)</f>
        <v>2.90381975201461</v>
      </c>
      <c r="P86" s="55" t="n">
        <f aca="false">IF(J86="","",MAX(0,J86-1.96*O86/100))</f>
        <v>0.606848199062604</v>
      </c>
      <c r="Q86" s="55" t="n">
        <f aca="false">IF(J86="","",MIN(1,J86+1.96*O86/100))</f>
        <v>0.720677933341577</v>
      </c>
      <c r="R86" s="32" t="str">
        <f aca="false">IF(L86="","",IF(ABS(L86)&lt;=O86,"Yes","No"))</f>
        <v>No</v>
      </c>
      <c r="S86" s="32" t="str">
        <f aca="false">IF(L86="","",IF(ABS(L86)&lt;=1.96*O86,"Yes","No"))</f>
        <v>Yes</v>
      </c>
      <c r="T86" s="54" t="n">
        <f aca="false">IF(D86="","",ROUND(SQRT(((D86+G86)*O86/100)^2+(J86*(D86+G86)*0.08382)^2),0))</f>
        <v>36</v>
      </c>
      <c r="U86" s="32"/>
    </row>
    <row r="87" customFormat="false" ht="15" hidden="false" customHeight="false" outlineLevel="0" collapsed="false">
      <c r="A87" s="32" t="s">
        <v>198</v>
      </c>
      <c r="B87" s="32" t="s">
        <v>200</v>
      </c>
      <c r="C87" s="32" t="s">
        <v>236</v>
      </c>
      <c r="D87" s="54" t="n">
        <v>482</v>
      </c>
      <c r="E87" s="54" t="n">
        <v>482</v>
      </c>
      <c r="F87" s="65" t="n">
        <f aca="false">IF(E87="","",D87-E87)</f>
        <v>0</v>
      </c>
      <c r="G87" s="54" t="n">
        <v>303</v>
      </c>
      <c r="H87" s="54" t="n">
        <v>276</v>
      </c>
      <c r="I87" s="65" t="n">
        <f aca="false">IF(H87="","",G87-H87)</f>
        <v>27</v>
      </c>
      <c r="J87" s="55" t="n">
        <f aca="false">IF(OR(D87="",D87+G87=0),"",D87/(D87+G87))</f>
        <v>0.614012738853503</v>
      </c>
      <c r="K87" s="55" t="n">
        <f aca="false">IF(E87="","",E87/(E87+H87))</f>
        <v>0.635883905013193</v>
      </c>
      <c r="L87" s="66" t="n">
        <f aca="false">IF(OR(K87="",J87=""),"",(J87-K87)*100)</f>
        <v>-2.18711661596894</v>
      </c>
      <c r="M87" s="36" t="n">
        <v>2.23027727048957</v>
      </c>
      <c r="N87" s="36" t="n">
        <v>1.85957856755981</v>
      </c>
      <c r="O87" s="36" t="n">
        <f aca="false">SQRT(M87^2+N87^2)</f>
        <v>2.90381975201461</v>
      </c>
      <c r="P87" s="55" t="n">
        <f aca="false">IF(J87="","",MAX(0,J87-1.96*O87/100))</f>
        <v>0.557097871714017</v>
      </c>
      <c r="Q87" s="55" t="n">
        <f aca="false">IF(J87="","",MIN(1,J87+1.96*O87/100))</f>
        <v>0.67092760599299</v>
      </c>
      <c r="R87" s="32" t="str">
        <f aca="false">IF(L87="","",IF(ABS(L87)&lt;=O87,"Yes","No"))</f>
        <v>Yes</v>
      </c>
      <c r="S87" s="32" t="str">
        <f aca="false">IF(L87="","",IF(ABS(L87)&lt;=1.96*O87,"Yes","No"))</f>
        <v>Yes</v>
      </c>
      <c r="T87" s="54" t="n">
        <f aca="false">IF(D87="","",ROUND(SQRT(((D87+G87)*O87/100)^2+(J87*(D87+G87)*0.08382)^2),0))</f>
        <v>46</v>
      </c>
      <c r="U87" s="32"/>
    </row>
    <row r="88" customFormat="false" ht="15" hidden="false" customHeight="false" outlineLevel="0" collapsed="false">
      <c r="A88" s="32" t="s">
        <v>198</v>
      </c>
      <c r="B88" s="32" t="s">
        <v>200</v>
      </c>
      <c r="C88" s="32" t="s">
        <v>237</v>
      </c>
      <c r="D88" s="54" t="n">
        <v>16</v>
      </c>
      <c r="E88" s="54"/>
      <c r="F88" s="65" t="str">
        <f aca="false">IF(E88="","",D88-E88)</f>
        <v/>
      </c>
      <c r="G88" s="54" t="n">
        <v>10</v>
      </c>
      <c r="H88" s="54"/>
      <c r="I88" s="65" t="str">
        <f aca="false">IF(H88="","",G88-H88)</f>
        <v/>
      </c>
      <c r="J88" s="55" t="n">
        <f aca="false">IF(OR(D88="",D88+G88=0),"",D88/(D88+G88))</f>
        <v>0.615384615384615</v>
      </c>
      <c r="K88" s="55" t="str">
        <f aca="false">IF(E88="","",E88/(E88+H88))</f>
        <v/>
      </c>
      <c r="L88" s="66" t="str">
        <f aca="false">IF(OR(K88="",J88=""),"",(J88-K88)*100)</f>
        <v/>
      </c>
      <c r="M88" s="36" t="n">
        <v>3.43182552369834</v>
      </c>
      <c r="N88" s="36" t="n">
        <v>1.85957856755981</v>
      </c>
      <c r="O88" s="36" t="n">
        <f aca="false">SQRT(M88^2+N88^2)</f>
        <v>3.90326259352803</v>
      </c>
      <c r="P88" s="55" t="n">
        <f aca="false">IF(J88="","",MAX(0,J88-1.96*O88/100))</f>
        <v>0.538880668551466</v>
      </c>
      <c r="Q88" s="55" t="n">
        <f aca="false">IF(J88="","",MIN(1,J88+1.96*O88/100))</f>
        <v>0.691888562217765</v>
      </c>
      <c r="R88" s="32" t="str">
        <f aca="false">IF(L88="","",IF(ABS(L88)&lt;=O88,"Yes","No"))</f>
        <v/>
      </c>
      <c r="S88" s="32" t="str">
        <f aca="false">IF(L88="","",IF(ABS(L88)&lt;=1.96*O88,"Yes","No"))</f>
        <v/>
      </c>
      <c r="T88" s="54" t="n">
        <f aca="false">IF(D88="","",ROUND(SQRT(((D88+G88)*O88/100)^2+(J88*(D88+G88)*0.13015)^2),0))</f>
        <v>2</v>
      </c>
      <c r="U88" s="32" t="s">
        <v>764</v>
      </c>
    </row>
    <row r="89" customFormat="false" ht="15" hidden="false" customHeight="false" outlineLevel="0" collapsed="false">
      <c r="A89" s="32" t="s">
        <v>198</v>
      </c>
      <c r="B89" s="32" t="s">
        <v>200</v>
      </c>
      <c r="C89" s="32" t="s">
        <v>238</v>
      </c>
      <c r="D89" s="54" t="n">
        <v>226</v>
      </c>
      <c r="E89" s="54" t="n">
        <v>261</v>
      </c>
      <c r="F89" s="65" t="n">
        <f aca="false">IF(E89="","",D89-E89)</f>
        <v>-35</v>
      </c>
      <c r="G89" s="54" t="n">
        <v>128</v>
      </c>
      <c r="H89" s="54" t="n">
        <v>120</v>
      </c>
      <c r="I89" s="65" t="n">
        <f aca="false">IF(H89="","",G89-H89)</f>
        <v>8</v>
      </c>
      <c r="J89" s="55" t="n">
        <f aca="false">IF(OR(D89="",D89+G89=0),"",D89/(D89+G89))</f>
        <v>0.638418079096045</v>
      </c>
      <c r="K89" s="55" t="n">
        <f aca="false">IF(E89="","",E89/(E89+H89))</f>
        <v>0.68503937007874</v>
      </c>
      <c r="L89" s="66" t="n">
        <f aca="false">IF(OR(K89="",J89=""),"",(J89-K89)*100)</f>
        <v>-4.6621290982695</v>
      </c>
      <c r="M89" s="36" t="n">
        <v>3.43182552369834</v>
      </c>
      <c r="N89" s="36" t="n">
        <v>1.85957856755981</v>
      </c>
      <c r="O89" s="36" t="n">
        <f aca="false">SQRT(M89^2+N89^2)</f>
        <v>3.90326259352803</v>
      </c>
      <c r="P89" s="55" t="n">
        <f aca="false">IF(J89="","",MAX(0,J89-1.96*O89/100))</f>
        <v>0.561914132262896</v>
      </c>
      <c r="Q89" s="55" t="n">
        <f aca="false">IF(J89="","",MIN(1,J89+1.96*O89/100))</f>
        <v>0.714922025929195</v>
      </c>
      <c r="R89" s="32" t="str">
        <f aca="false">IF(L89="","",IF(ABS(L89)&lt;=O89,"Yes","No"))</f>
        <v>No</v>
      </c>
      <c r="S89" s="32" t="str">
        <f aca="false">IF(L89="","",IF(ABS(L89)&lt;=1.96*O89,"Yes","No"))</f>
        <v>Yes</v>
      </c>
      <c r="T89" s="54" t="n">
        <f aca="false">IF(D89="","",ROUND(SQRT(((D89+G89)*O89/100)^2+(J89*(D89+G89)*0.13015)^2),0))</f>
        <v>32</v>
      </c>
      <c r="U89" s="32"/>
    </row>
    <row r="90" customFormat="false" ht="15" hidden="false" customHeight="false" outlineLevel="0" collapsed="false">
      <c r="A90" s="32" t="s">
        <v>198</v>
      </c>
      <c r="B90" s="32" t="s">
        <v>200</v>
      </c>
      <c r="C90" s="32" t="s">
        <v>239</v>
      </c>
      <c r="D90" s="54" t="n">
        <v>396</v>
      </c>
      <c r="E90" s="54" t="n">
        <v>491</v>
      </c>
      <c r="F90" s="65" t="n">
        <f aca="false">IF(E90="","",D90-E90)</f>
        <v>-95</v>
      </c>
      <c r="G90" s="54" t="n">
        <v>171</v>
      </c>
      <c r="H90" s="54" t="n">
        <v>166</v>
      </c>
      <c r="I90" s="65" t="n">
        <f aca="false">IF(H90="","",G90-H90)</f>
        <v>5</v>
      </c>
      <c r="J90" s="55" t="n">
        <f aca="false">IF(OR(D90="",D90+G90=0),"",D90/(D90+G90))</f>
        <v>0.698412698412698</v>
      </c>
      <c r="K90" s="55" t="n">
        <f aca="false">IF(E90="","",E90/(E90+H90))</f>
        <v>0.747336377473364</v>
      </c>
      <c r="L90" s="66" t="n">
        <f aca="false">IF(OR(K90="",J90=""),"",(J90-K90)*100)</f>
        <v>-4.89236790606654</v>
      </c>
      <c r="M90" s="36" t="n">
        <v>2.23027727048957</v>
      </c>
      <c r="N90" s="36" t="n">
        <v>1.85957856755981</v>
      </c>
      <c r="O90" s="36" t="n">
        <f aca="false">SQRT(M90^2+N90^2)</f>
        <v>2.90381975201461</v>
      </c>
      <c r="P90" s="55" t="n">
        <f aca="false">IF(J90="","",MAX(0,J90-1.96*O90/100))</f>
        <v>0.641497831273212</v>
      </c>
      <c r="Q90" s="55" t="n">
        <f aca="false">IF(J90="","",MIN(1,J90+1.96*O90/100))</f>
        <v>0.755327565552185</v>
      </c>
      <c r="R90" s="32" t="str">
        <f aca="false">IF(L90="","",IF(ABS(L90)&lt;=O90,"Yes","No"))</f>
        <v>No</v>
      </c>
      <c r="S90" s="32" t="str">
        <f aca="false">IF(L90="","",IF(ABS(L90)&lt;=1.96*O90,"Yes","No"))</f>
        <v>Yes</v>
      </c>
      <c r="T90" s="54" t="n">
        <f aca="false">IF(D90="","",ROUND(SQRT(((D90+G90)*O90/100)^2+(J90*(D90+G90)*0.08382)^2),0))</f>
        <v>37</v>
      </c>
      <c r="U90" s="32"/>
    </row>
    <row r="91" customFormat="false" ht="15" hidden="false" customHeight="false" outlineLevel="0" collapsed="false">
      <c r="A91" s="32" t="s">
        <v>198</v>
      </c>
      <c r="B91" s="32" t="s">
        <v>200</v>
      </c>
      <c r="C91" s="32" t="s">
        <v>240</v>
      </c>
      <c r="D91" s="54" t="n">
        <v>264</v>
      </c>
      <c r="E91" s="54" t="n">
        <v>266</v>
      </c>
      <c r="F91" s="65" t="n">
        <f aca="false">IF(E91="","",D91-E91)</f>
        <v>-2</v>
      </c>
      <c r="G91" s="54" t="n">
        <v>155</v>
      </c>
      <c r="H91" s="54" t="n">
        <v>158</v>
      </c>
      <c r="I91" s="65" t="n">
        <f aca="false">IF(H91="","",G91-H91)</f>
        <v>-3</v>
      </c>
      <c r="J91" s="55" t="n">
        <f aca="false">IF(OR(D91="",D91+G91=0),"",D91/(D91+G91))</f>
        <v>0.630071599045346</v>
      </c>
      <c r="K91" s="55" t="n">
        <f aca="false">IF(E91="","",E91/(E91+H91))</f>
        <v>0.627358490566038</v>
      </c>
      <c r="L91" s="66" t="n">
        <f aca="false">IF(OR(K91="",J91=""),"",(J91-K91)*100)</f>
        <v>0.271310847930828</v>
      </c>
      <c r="M91" s="36" t="n">
        <v>3.43182552369834</v>
      </c>
      <c r="N91" s="36" t="n">
        <v>1.85957856755981</v>
      </c>
      <c r="O91" s="36" t="n">
        <f aca="false">SQRT(M91^2+N91^2)</f>
        <v>3.90326259352803</v>
      </c>
      <c r="P91" s="55" t="n">
        <f aca="false">IF(J91="","",MAX(0,J91-1.96*O91/100))</f>
        <v>0.553567652212197</v>
      </c>
      <c r="Q91" s="55" t="n">
        <f aca="false">IF(J91="","",MIN(1,J91+1.96*O91/100))</f>
        <v>0.706575545878495</v>
      </c>
      <c r="R91" s="32" t="str">
        <f aca="false">IF(L91="","",IF(ABS(L91)&lt;=O91,"Yes","No"))</f>
        <v>Yes</v>
      </c>
      <c r="S91" s="32" t="str">
        <f aca="false">IF(L91="","",IF(ABS(L91)&lt;=1.96*O91,"Yes","No"))</f>
        <v>Yes</v>
      </c>
      <c r="T91" s="54" t="n">
        <f aca="false">IF(D91="","",ROUND(SQRT(((D91+G91)*O91/100)^2+(J91*(D91+G91)*0.13015)^2),0))</f>
        <v>38</v>
      </c>
      <c r="U91" s="32"/>
    </row>
    <row r="92" customFormat="false" ht="15" hidden="false" customHeight="false" outlineLevel="0" collapsed="false">
      <c r="A92" s="32" t="s">
        <v>198</v>
      </c>
      <c r="B92" s="32" t="s">
        <v>200</v>
      </c>
      <c r="C92" s="32" t="s">
        <v>241</v>
      </c>
      <c r="D92" s="54" t="n">
        <v>280</v>
      </c>
      <c r="E92" s="54" t="n">
        <v>296</v>
      </c>
      <c r="F92" s="65" t="n">
        <f aca="false">IF(E92="","",D92-E92)</f>
        <v>-16</v>
      </c>
      <c r="G92" s="54" t="n">
        <v>109</v>
      </c>
      <c r="H92" s="54" t="n">
        <v>115</v>
      </c>
      <c r="I92" s="65" t="n">
        <f aca="false">IF(H92="","",G92-H92)</f>
        <v>-6</v>
      </c>
      <c r="J92" s="55" t="n">
        <f aca="false">IF(OR(D92="",D92+G92=0),"",D92/(D92+G92))</f>
        <v>0.719794344473008</v>
      </c>
      <c r="K92" s="55" t="n">
        <f aca="false">IF(E92="","",E92/(E92+H92))</f>
        <v>0.720194647201947</v>
      </c>
      <c r="L92" s="66" t="n">
        <f aca="false">IF(OR(K92="",J92=""),"",(J92-K92)*100)</f>
        <v>-0.0400302728938762</v>
      </c>
      <c r="M92" s="36" t="n">
        <v>3.43182552369834</v>
      </c>
      <c r="N92" s="36" t="n">
        <v>1.85957856755981</v>
      </c>
      <c r="O92" s="36" t="n">
        <f aca="false">SQRT(M92^2+N92^2)</f>
        <v>3.90326259352803</v>
      </c>
      <c r="P92" s="55" t="n">
        <f aca="false">IF(J92="","",MAX(0,J92-1.96*O92/100))</f>
        <v>0.643290397639858</v>
      </c>
      <c r="Q92" s="55" t="n">
        <f aca="false">IF(J92="","",MIN(1,J92+1.96*O92/100))</f>
        <v>0.796298291306157</v>
      </c>
      <c r="R92" s="32" t="str">
        <f aca="false">IF(L92="","",IF(ABS(L92)&lt;=O92,"Yes","No"))</f>
        <v>Yes</v>
      </c>
      <c r="S92" s="32" t="str">
        <f aca="false">IF(L92="","",IF(ABS(L92)&lt;=1.96*O92,"Yes","No"))</f>
        <v>Yes</v>
      </c>
      <c r="T92" s="54" t="n">
        <f aca="false">IF(D92="","",ROUND(SQRT(((D92+G92)*O92/100)^2+(J92*(D92+G92)*0.13015)^2),0))</f>
        <v>39</v>
      </c>
      <c r="U92" s="32"/>
    </row>
    <row r="93" customFormat="false" ht="15" hidden="false" customHeight="false" outlineLevel="0" collapsed="false">
      <c r="A93" s="32" t="s">
        <v>198</v>
      </c>
      <c r="B93" s="32" t="s">
        <v>200</v>
      </c>
      <c r="C93" s="32" t="s">
        <v>242</v>
      </c>
      <c r="D93" s="54" t="n">
        <v>692</v>
      </c>
      <c r="E93" s="54" t="n">
        <v>367</v>
      </c>
      <c r="F93" s="65" t="n">
        <f aca="false">IF(E93="","",D93-E93)</f>
        <v>325</v>
      </c>
      <c r="G93" s="54" t="n">
        <v>412</v>
      </c>
      <c r="H93" s="54" t="n">
        <v>246</v>
      </c>
      <c r="I93" s="65" t="n">
        <f aca="false">IF(H93="","",G93-H93)</f>
        <v>166</v>
      </c>
      <c r="J93" s="55" t="n">
        <f aca="false">IF(OR(D93="",D93+G93=0),"",D93/(D93+G93))</f>
        <v>0.626811594202899</v>
      </c>
      <c r="K93" s="55" t="n">
        <f aca="false">IF(E93="","",E93/(E93+H93))</f>
        <v>0.598694942903752</v>
      </c>
      <c r="L93" s="66" t="n">
        <f aca="false">IF(OR(K93="",J93=""),"",(J93-K93)*100)</f>
        <v>2.81166512991465</v>
      </c>
      <c r="M93" s="36" t="n">
        <v>1.85842379998278</v>
      </c>
      <c r="N93" s="36" t="n">
        <v>1.85957856755981</v>
      </c>
      <c r="O93" s="36" t="n">
        <f aca="false">SQRT(M93^2+N93^2)</f>
        <v>2.62902481336145</v>
      </c>
      <c r="P93" s="55" t="n">
        <f aca="false">IF(J93="","",MAX(0,J93-1.96*O93/100))</f>
        <v>0.575282707861014</v>
      </c>
      <c r="Q93" s="55" t="n">
        <f aca="false">IF(J93="","",MIN(1,J93+1.96*O93/100))</f>
        <v>0.678340480544783</v>
      </c>
      <c r="R93" s="32" t="str">
        <f aca="false">IF(L93="","",IF(ABS(L93)&lt;=O93,"Yes","No"))</f>
        <v>No</v>
      </c>
      <c r="S93" s="32" t="str">
        <f aca="false">IF(L93="","",IF(ABS(L93)&lt;=1.96*O93,"Yes","No"))</f>
        <v>Yes</v>
      </c>
      <c r="T93" s="54" t="n">
        <f aca="false">IF(D93="","",ROUND(SQRT(((D93+G93)*O93/100)^2+(J93*(D93+G93)*0.07132)^2),0))</f>
        <v>57</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3.43182552369834</v>
      </c>
      <c r="N94" s="36" t="n">
        <v>1.85957856755981</v>
      </c>
      <c r="O94" s="36" t="n">
        <f aca="false">SQRT(M94^2+N94^2)</f>
        <v>3.90326259352803</v>
      </c>
      <c r="P94" s="55" t="n">
        <f aca="false">IF(J94="","",MAX(0,J94-1.96*O94/100))</f>
        <v>0.423496053166851</v>
      </c>
      <c r="Q94" s="55" t="n">
        <f aca="false">IF(J94="","",MIN(1,J94+1.96*O94/100))</f>
        <v>0.576503946833149</v>
      </c>
      <c r="R94" s="32" t="str">
        <f aca="false">IF(L94="","",IF(ABS(L94)&lt;=O94,"Yes","No"))</f>
        <v/>
      </c>
      <c r="S94" s="32" t="str">
        <f aca="false">IF(L94="","",IF(ABS(L94)&lt;=1.96*O94,"Yes","No"))</f>
        <v/>
      </c>
      <c r="T94" s="54" t="n">
        <f aca="false">IF(D94="","",ROUND(SQRT(((D94+G94)*O94/100)^2+(J94*(D94+G94)*0.13015)^2),0))</f>
        <v>0</v>
      </c>
      <c r="U94" s="32" t="s">
        <v>764</v>
      </c>
    </row>
    <row r="95" customFormat="false" ht="15" hidden="false" customHeight="false" outlineLevel="0" collapsed="false">
      <c r="A95" s="32" t="s">
        <v>198</v>
      </c>
      <c r="B95" s="32" t="s">
        <v>200</v>
      </c>
      <c r="C95" s="32" t="s">
        <v>244</v>
      </c>
      <c r="D95" s="54" t="n">
        <v>507</v>
      </c>
      <c r="E95" s="54" t="n">
        <v>603</v>
      </c>
      <c r="F95" s="65" t="n">
        <f aca="false">IF(E95="","",D95-E95)</f>
        <v>-96</v>
      </c>
      <c r="G95" s="54" t="n">
        <v>239</v>
      </c>
      <c r="H95" s="54" t="n">
        <v>239</v>
      </c>
      <c r="I95" s="65" t="n">
        <f aca="false">IF(H95="","",G95-H95)</f>
        <v>0</v>
      </c>
      <c r="J95" s="55" t="n">
        <f aca="false">IF(OR(D95="",D95+G95=0),"",D95/(D95+G95))</f>
        <v>0.679624664879357</v>
      </c>
      <c r="K95" s="55" t="n">
        <f aca="false">IF(E95="","",E95/(E95+H95))</f>
        <v>0.716152019002375</v>
      </c>
      <c r="L95" s="66" t="n">
        <f aca="false">IF(OR(K95="",J95=""),"",(J95-K95)*100)</f>
        <v>-3.65273541230188</v>
      </c>
      <c r="M95" s="36" t="n">
        <v>2.23027727048957</v>
      </c>
      <c r="N95" s="36" t="n">
        <v>1.85957856755981</v>
      </c>
      <c r="O95" s="36" t="n">
        <f aca="false">SQRT(M95^2+N95^2)</f>
        <v>2.90381975201461</v>
      </c>
      <c r="P95" s="55" t="n">
        <f aca="false">IF(J95="","",MAX(0,J95-1.96*O95/100))</f>
        <v>0.62270979773987</v>
      </c>
      <c r="Q95" s="55" t="n">
        <f aca="false">IF(J95="","",MIN(1,J95+1.96*O95/100))</f>
        <v>0.736539532018843</v>
      </c>
      <c r="R95" s="32" t="str">
        <f aca="false">IF(L95="","",IF(ABS(L95)&lt;=O95,"Yes","No"))</f>
        <v>No</v>
      </c>
      <c r="S95" s="32" t="str">
        <f aca="false">IF(L95="","",IF(ABS(L95)&lt;=1.96*O95,"Yes","No"))</f>
        <v>Yes</v>
      </c>
      <c r="T95" s="54" t="n">
        <f aca="false">IF(D95="","",ROUND(SQRT(((D95+G95)*O95/100)^2+(J95*(D95+G95)*0.08382)^2),0))</f>
        <v>48</v>
      </c>
      <c r="U95" s="32"/>
    </row>
    <row r="96" customFormat="false" ht="15" hidden="false" customHeight="false" outlineLevel="0" collapsed="false">
      <c r="A96" s="32" t="s">
        <v>198</v>
      </c>
      <c r="B96" s="32" t="s">
        <v>200</v>
      </c>
      <c r="C96" s="32" t="s">
        <v>245</v>
      </c>
      <c r="D96" s="54" t="n">
        <v>250</v>
      </c>
      <c r="E96" s="54" t="n">
        <v>357</v>
      </c>
      <c r="F96" s="65" t="n">
        <f aca="false">IF(E96="","",D96-E96)</f>
        <v>-107</v>
      </c>
      <c r="G96" s="54" t="n">
        <v>66</v>
      </c>
      <c r="H96" s="54" t="n">
        <v>33</v>
      </c>
      <c r="I96" s="65" t="n">
        <f aca="false">IF(H96="","",G96-H96)</f>
        <v>33</v>
      </c>
      <c r="J96" s="55" t="n">
        <f aca="false">IF(OR(D96="",D96+G96=0),"",D96/(D96+G96))</f>
        <v>0.791139240506329</v>
      </c>
      <c r="K96" s="55" t="n">
        <f aca="false">IF(E96="","",E96/(E96+H96))</f>
        <v>0.915384615384615</v>
      </c>
      <c r="L96" s="66" t="n">
        <f aca="false">IF(OR(K96="",J96=""),"",(J96-K96)*100)</f>
        <v>-12.4245374878286</v>
      </c>
      <c r="M96" s="36" t="n">
        <v>3.43182552369834</v>
      </c>
      <c r="N96" s="36" t="n">
        <v>1.85957856755981</v>
      </c>
      <c r="O96" s="36" t="n">
        <f aca="false">SQRT(M96^2+N96^2)</f>
        <v>3.90326259352803</v>
      </c>
      <c r="P96" s="55" t="n">
        <f aca="false">IF(J96="","",MAX(0,J96-1.96*O96/100))</f>
        <v>0.71463529367318</v>
      </c>
      <c r="Q96" s="55" t="n">
        <f aca="false">IF(J96="","",MIN(1,J96+1.96*O96/100))</f>
        <v>0.867643187339478</v>
      </c>
      <c r="R96" s="32" t="str">
        <f aca="false">IF(L96="","",IF(ABS(L96)&lt;=O96,"Yes","No"))</f>
        <v>No</v>
      </c>
      <c r="S96" s="32" t="str">
        <f aca="false">IF(L96="","",IF(ABS(L96)&lt;=1.96*O96,"Yes","No"))</f>
        <v>No</v>
      </c>
      <c r="T96" s="54" t="n">
        <f aca="false">IF(D96="","",ROUND(SQRT(((D96+G96)*O96/100)^2+(J96*(D96+G96)*0.13015)^2),0))</f>
        <v>35</v>
      </c>
      <c r="U96" s="32"/>
    </row>
    <row r="97" customFormat="false" ht="15" hidden="false" customHeight="false" outlineLevel="0" collapsed="false">
      <c r="A97" s="32" t="s">
        <v>198</v>
      </c>
      <c r="B97" s="32" t="s">
        <v>200</v>
      </c>
      <c r="C97" s="32" t="s">
        <v>246</v>
      </c>
      <c r="D97" s="54" t="n">
        <v>223</v>
      </c>
      <c r="E97" s="54" t="n">
        <v>251</v>
      </c>
      <c r="F97" s="65" t="n">
        <f aca="false">IF(E97="","",D97-E97)</f>
        <v>-28</v>
      </c>
      <c r="G97" s="54" t="n">
        <v>61</v>
      </c>
      <c r="H97" s="54" t="n">
        <v>40</v>
      </c>
      <c r="I97" s="65" t="n">
        <f aca="false">IF(H97="","",G97-H97)</f>
        <v>21</v>
      </c>
      <c r="J97" s="55" t="n">
        <f aca="false">IF(OR(D97="",D97+G97=0),"",D97/(D97+G97))</f>
        <v>0.785211267605634</v>
      </c>
      <c r="K97" s="55" t="n">
        <f aca="false">IF(E97="","",E97/(E97+H97))</f>
        <v>0.862542955326461</v>
      </c>
      <c r="L97" s="66" t="n">
        <f aca="false">IF(OR(K97="",J97=""),"",(J97-K97)*100)</f>
        <v>-7.73316877208268</v>
      </c>
      <c r="M97" s="36" t="n">
        <v>3.43182552369834</v>
      </c>
      <c r="N97" s="36" t="n">
        <v>1.85957856755981</v>
      </c>
      <c r="O97" s="36" t="n">
        <f aca="false">SQRT(M97^2+N97^2)</f>
        <v>3.90326259352803</v>
      </c>
      <c r="P97" s="55" t="n">
        <f aca="false">IF(J97="","",MAX(0,J97-1.96*O97/100))</f>
        <v>0.708707320772484</v>
      </c>
      <c r="Q97" s="55" t="n">
        <f aca="false">IF(J97="","",MIN(1,J97+1.96*O97/100))</f>
        <v>0.861715214438783</v>
      </c>
      <c r="R97" s="32" t="str">
        <f aca="false">IF(L97="","",IF(ABS(L97)&lt;=O97,"Yes","No"))</f>
        <v>No</v>
      </c>
      <c r="S97" s="32" t="str">
        <f aca="false">IF(L97="","",IF(ABS(L97)&lt;=1.96*O97,"Yes","No"))</f>
        <v>No</v>
      </c>
      <c r="T97" s="54" t="n">
        <f aca="false">IF(D97="","",ROUND(SQRT(((D97+G97)*O97/100)^2+(J97*(D97+G97)*0.13015)^2),0))</f>
        <v>31</v>
      </c>
      <c r="U97" s="32"/>
    </row>
    <row r="98" customFormat="false" ht="15" hidden="false" customHeight="false" outlineLevel="0" collapsed="false">
      <c r="A98" s="32" t="s">
        <v>198</v>
      </c>
      <c r="B98" s="32" t="s">
        <v>200</v>
      </c>
      <c r="C98" s="32" t="s">
        <v>247</v>
      </c>
      <c r="D98" s="54" t="n">
        <v>298</v>
      </c>
      <c r="E98" s="54" t="n">
        <v>333</v>
      </c>
      <c r="F98" s="65" t="n">
        <f aca="false">IF(E98="","",D98-E98)</f>
        <v>-35</v>
      </c>
      <c r="G98" s="54" t="n">
        <v>95</v>
      </c>
      <c r="H98" s="54" t="n">
        <v>49</v>
      </c>
      <c r="I98" s="65" t="n">
        <f aca="false">IF(H98="","",G98-H98)</f>
        <v>46</v>
      </c>
      <c r="J98" s="55" t="n">
        <f aca="false">IF(OR(D98="",D98+G98=0),"",D98/(D98+G98))</f>
        <v>0.758269720101781</v>
      </c>
      <c r="K98" s="55" t="n">
        <f aca="false">IF(E98="","",E98/(E98+H98))</f>
        <v>0.8717277486911</v>
      </c>
      <c r="L98" s="66" t="n">
        <f aca="false">IF(OR(K98="",J98=""),"",(J98-K98)*100)</f>
        <v>-11.3458028589318</v>
      </c>
      <c r="M98" s="36" t="n">
        <v>3.43182552369834</v>
      </c>
      <c r="N98" s="36" t="n">
        <v>1.85957856755981</v>
      </c>
      <c r="O98" s="36" t="n">
        <f aca="false">SQRT(M98^2+N98^2)</f>
        <v>3.90326259352803</v>
      </c>
      <c r="P98" s="55" t="n">
        <f aca="false">IF(J98="","",MAX(0,J98-1.96*O98/100))</f>
        <v>0.681765773268632</v>
      </c>
      <c r="Q98" s="55" t="n">
        <f aca="false">IF(J98="","",MIN(1,J98+1.96*O98/100))</f>
        <v>0.834773666934931</v>
      </c>
      <c r="R98" s="32" t="str">
        <f aca="false">IF(L98="","",IF(ABS(L98)&lt;=O98,"Yes","No"))</f>
        <v>No</v>
      </c>
      <c r="S98" s="32" t="str">
        <f aca="false">IF(L98="","",IF(ABS(L98)&lt;=1.96*O98,"Yes","No"))</f>
        <v>No</v>
      </c>
      <c r="T98" s="54" t="n">
        <f aca="false">IF(D98="","",ROUND(SQRT(((D98+G98)*O98/100)^2+(J98*(D98+G98)*0.13015)^2),0))</f>
        <v>42</v>
      </c>
      <c r="U98" s="32"/>
    </row>
    <row r="99" customFormat="false" ht="15" hidden="false" customHeight="false" outlineLevel="0" collapsed="false">
      <c r="A99" s="32" t="s">
        <v>198</v>
      </c>
      <c r="B99" s="32" t="s">
        <v>200</v>
      </c>
      <c r="C99" s="32" t="s">
        <v>248</v>
      </c>
      <c r="D99" s="54" t="n">
        <v>200</v>
      </c>
      <c r="E99" s="54" t="n">
        <v>221</v>
      </c>
      <c r="F99" s="65" t="n">
        <f aca="false">IF(E99="","",D99-E99)</f>
        <v>-21</v>
      </c>
      <c r="G99" s="54" t="n">
        <v>54</v>
      </c>
      <c r="H99" s="54" t="n">
        <v>48</v>
      </c>
      <c r="I99" s="65" t="n">
        <f aca="false">IF(H99="","",G99-H99)</f>
        <v>6</v>
      </c>
      <c r="J99" s="55" t="n">
        <f aca="false">IF(OR(D99="",D99+G99=0),"",D99/(D99+G99))</f>
        <v>0.78740157480315</v>
      </c>
      <c r="K99" s="55" t="n">
        <f aca="false">IF(E99="","",E99/(E99+H99))</f>
        <v>0.821561338289963</v>
      </c>
      <c r="L99" s="66" t="n">
        <f aca="false">IF(OR(K99="",J99=""),"",(J99-K99)*100)</f>
        <v>-3.41597634868132</v>
      </c>
      <c r="M99" s="36" t="n">
        <v>3.43182552369834</v>
      </c>
      <c r="N99" s="36" t="n">
        <v>1.85957856755981</v>
      </c>
      <c r="O99" s="36" t="n">
        <f aca="false">SQRT(M99^2+N99^2)</f>
        <v>3.90326259352803</v>
      </c>
      <c r="P99" s="55" t="n">
        <f aca="false">IF(J99="","",MAX(0,J99-1.96*O99/100))</f>
        <v>0.71089762797</v>
      </c>
      <c r="Q99" s="55" t="n">
        <f aca="false">IF(J99="","",MIN(1,J99+1.96*O99/100))</f>
        <v>0.863905521636299</v>
      </c>
      <c r="R99" s="32" t="str">
        <f aca="false">IF(L99="","",IF(ABS(L99)&lt;=O99,"Yes","No"))</f>
        <v>Yes</v>
      </c>
      <c r="S99" s="32" t="str">
        <f aca="false">IF(L99="","",IF(ABS(L99)&lt;=1.96*O99,"Yes","No"))</f>
        <v>Yes</v>
      </c>
      <c r="T99" s="54" t="n">
        <f aca="false">IF(D99="","",ROUND(SQRT(((D99+G99)*O99/100)^2+(J99*(D99+G99)*0.13015)^2),0))</f>
        <v>28</v>
      </c>
      <c r="U99" s="32"/>
    </row>
    <row r="100" customFormat="false" ht="15" hidden="false" customHeight="false" outlineLevel="0" collapsed="false">
      <c r="A100" s="32" t="s">
        <v>198</v>
      </c>
      <c r="B100" s="32" t="s">
        <v>200</v>
      </c>
      <c r="C100" s="32" t="s">
        <v>249</v>
      </c>
      <c r="D100" s="54" t="n">
        <v>212</v>
      </c>
      <c r="E100" s="54" t="n">
        <v>283</v>
      </c>
      <c r="F100" s="65" t="n">
        <f aca="false">IF(E100="","",D100-E100)</f>
        <v>-71</v>
      </c>
      <c r="G100" s="54" t="n">
        <v>60</v>
      </c>
      <c r="H100" s="54" t="n">
        <v>48</v>
      </c>
      <c r="I100" s="65" t="n">
        <f aca="false">IF(H100="","",G100-H100)</f>
        <v>12</v>
      </c>
      <c r="J100" s="55" t="n">
        <f aca="false">IF(OR(D100="",D100+G100=0),"",D100/(D100+G100))</f>
        <v>0.779411764705882</v>
      </c>
      <c r="K100" s="55" t="n">
        <f aca="false">IF(E100="","",E100/(E100+H100))</f>
        <v>0.854984894259819</v>
      </c>
      <c r="L100" s="66" t="n">
        <f aca="false">IF(OR(K100="",J100=""),"",(J100-K100)*100)</f>
        <v>-7.55731295539364</v>
      </c>
      <c r="M100" s="36" t="n">
        <v>3.43182552369834</v>
      </c>
      <c r="N100" s="36" t="n">
        <v>1.85957856755981</v>
      </c>
      <c r="O100" s="36" t="n">
        <f aca="false">SQRT(M100^2+N100^2)</f>
        <v>3.90326259352803</v>
      </c>
      <c r="P100" s="55" t="n">
        <f aca="false">IF(J100="","",MAX(0,J100-1.96*O100/100))</f>
        <v>0.702907817872733</v>
      </c>
      <c r="Q100" s="55" t="n">
        <f aca="false">IF(J100="","",MIN(1,J100+1.96*O100/100))</f>
        <v>0.855915711539032</v>
      </c>
      <c r="R100" s="32" t="str">
        <f aca="false">IF(L100="","",IF(ABS(L100)&lt;=O100,"Yes","No"))</f>
        <v>No</v>
      </c>
      <c r="S100" s="32" t="str">
        <f aca="false">IF(L100="","",IF(ABS(L100)&lt;=1.96*O100,"Yes","No"))</f>
        <v>Yes</v>
      </c>
      <c r="T100" s="54" t="n">
        <f aca="false">IF(D100="","",ROUND(SQRT(((D100+G100)*O100/100)^2+(J100*(D100+G100)*0.13015)^2),0))</f>
        <v>30</v>
      </c>
      <c r="U100" s="32"/>
    </row>
    <row r="101" customFormat="false" ht="15" hidden="false" customHeight="false" outlineLevel="0" collapsed="false">
      <c r="A101" s="32" t="s">
        <v>198</v>
      </c>
      <c r="B101" s="32" t="s">
        <v>200</v>
      </c>
      <c r="C101" s="32" t="s">
        <v>250</v>
      </c>
      <c r="D101" s="54" t="n">
        <v>103</v>
      </c>
      <c r="E101" s="54" t="n">
        <v>167</v>
      </c>
      <c r="F101" s="65" t="n">
        <f aca="false">IF(E101="","",D101-E101)</f>
        <v>-64</v>
      </c>
      <c r="G101" s="54" t="n">
        <v>31</v>
      </c>
      <c r="H101" s="54" t="n">
        <v>35</v>
      </c>
      <c r="I101" s="65" t="n">
        <f aca="false">IF(H101="","",G101-H101)</f>
        <v>-4</v>
      </c>
      <c r="J101" s="55" t="n">
        <f aca="false">IF(OR(D101="",D101+G101=0),"",D101/(D101+G101))</f>
        <v>0.76865671641791</v>
      </c>
      <c r="K101" s="55" t="n">
        <f aca="false">IF(E101="","",E101/(E101+H101))</f>
        <v>0.826732673267327</v>
      </c>
      <c r="L101" s="66" t="n">
        <f aca="false">IF(OR(K101="",J101=""),"",(J101-K101)*100)</f>
        <v>-5.80759568494162</v>
      </c>
      <c r="M101" s="36" t="n">
        <v>3.43182552369834</v>
      </c>
      <c r="N101" s="36" t="n">
        <v>1.85957856755981</v>
      </c>
      <c r="O101" s="36" t="n">
        <f aca="false">SQRT(M101^2+N101^2)</f>
        <v>3.90326259352803</v>
      </c>
      <c r="P101" s="55" t="n">
        <f aca="false">IF(J101="","",MAX(0,J101-1.96*O101/100))</f>
        <v>0.692152769584761</v>
      </c>
      <c r="Q101" s="55" t="n">
        <f aca="false">IF(J101="","",MIN(1,J101+1.96*O101/100))</f>
        <v>0.84516066325106</v>
      </c>
      <c r="R101" s="32" t="str">
        <f aca="false">IF(L101="","",IF(ABS(L101)&lt;=O101,"Yes","No"))</f>
        <v>No</v>
      </c>
      <c r="S101" s="32" t="str">
        <f aca="false">IF(L101="","",IF(ABS(L101)&lt;=1.96*O101,"Yes","No"))</f>
        <v>Yes</v>
      </c>
      <c r="T101" s="54" t="n">
        <f aca="false">IF(D101="","",ROUND(SQRT(((D101+G101)*O101/100)^2+(J101*(D101+G101)*0.13015)^2),0))</f>
        <v>14</v>
      </c>
      <c r="U101" s="32"/>
    </row>
    <row r="102" customFormat="false" ht="15" hidden="false" customHeight="false" outlineLevel="0" collapsed="false">
      <c r="A102" s="32" t="s">
        <v>198</v>
      </c>
      <c r="B102" s="32" t="s">
        <v>200</v>
      </c>
      <c r="C102" s="32" t="s">
        <v>251</v>
      </c>
      <c r="D102" s="54" t="n">
        <v>190</v>
      </c>
      <c r="E102" s="54" t="n">
        <v>240</v>
      </c>
      <c r="F102" s="65" t="n">
        <f aca="false">IF(E102="","",D102-E102)</f>
        <v>-50</v>
      </c>
      <c r="G102" s="54" t="n">
        <v>78</v>
      </c>
      <c r="H102" s="54" t="n">
        <v>71</v>
      </c>
      <c r="I102" s="65" t="n">
        <f aca="false">IF(H102="","",G102-H102)</f>
        <v>7</v>
      </c>
      <c r="J102" s="55" t="n">
        <f aca="false">IF(OR(D102="",D102+G102=0),"",D102/(D102+G102))</f>
        <v>0.708955223880597</v>
      </c>
      <c r="K102" s="55" t="n">
        <f aca="false">IF(E102="","",E102/(E102+H102))</f>
        <v>0.771704180064309</v>
      </c>
      <c r="L102" s="66" t="n">
        <f aca="false">IF(OR(K102="",J102=""),"",(J102-K102)*100)</f>
        <v>-6.27489561837116</v>
      </c>
      <c r="M102" s="36" t="n">
        <v>3.43182552369834</v>
      </c>
      <c r="N102" s="36" t="n">
        <v>1.85957856755981</v>
      </c>
      <c r="O102" s="36" t="n">
        <f aca="false">SQRT(M102^2+N102^2)</f>
        <v>3.90326259352803</v>
      </c>
      <c r="P102" s="55" t="n">
        <f aca="false">IF(J102="","",MAX(0,J102-1.96*O102/100))</f>
        <v>0.632451277047448</v>
      </c>
      <c r="Q102" s="55" t="n">
        <f aca="false">IF(J102="","",MIN(1,J102+1.96*O102/100))</f>
        <v>0.785459170713746</v>
      </c>
      <c r="R102" s="32" t="str">
        <f aca="false">IF(L102="","",IF(ABS(L102)&lt;=O102,"Yes","No"))</f>
        <v>No</v>
      </c>
      <c r="S102" s="32" t="str">
        <f aca="false">IF(L102="","",IF(ABS(L102)&lt;=1.96*O102,"Yes","No"))</f>
        <v>Yes</v>
      </c>
      <c r="T102" s="54" t="n">
        <f aca="false">IF(D102="","",ROUND(SQRT(((D102+G102)*O102/100)^2+(J102*(D102+G102)*0.13015)^2),0))</f>
        <v>27</v>
      </c>
      <c r="U102" s="32"/>
    </row>
    <row r="103" customFormat="false" ht="15" hidden="false" customHeight="false" outlineLevel="0" collapsed="false">
      <c r="A103" s="32" t="s">
        <v>198</v>
      </c>
      <c r="B103" s="32" t="s">
        <v>200</v>
      </c>
      <c r="C103" s="32" t="s">
        <v>252</v>
      </c>
      <c r="D103" s="54" t="n">
        <v>335</v>
      </c>
      <c r="E103" s="54" t="n">
        <v>398</v>
      </c>
      <c r="F103" s="65" t="n">
        <f aca="false">IF(E103="","",D103-E103)</f>
        <v>-63</v>
      </c>
      <c r="G103" s="54" t="n">
        <v>90</v>
      </c>
      <c r="H103" s="54" t="n">
        <v>69</v>
      </c>
      <c r="I103" s="65" t="n">
        <f aca="false">IF(H103="","",G103-H103)</f>
        <v>21</v>
      </c>
      <c r="J103" s="55" t="n">
        <f aca="false">IF(OR(D103="",D103+G103=0),"",D103/(D103+G103))</f>
        <v>0.788235294117647</v>
      </c>
      <c r="K103" s="55" t="n">
        <f aca="false">IF(E103="","",E103/(E103+H103))</f>
        <v>0.852248394004283</v>
      </c>
      <c r="L103" s="66" t="n">
        <f aca="false">IF(OR(K103="",J103=""),"",(J103-K103)*100)</f>
        <v>-6.40130998866356</v>
      </c>
      <c r="M103" s="36" t="n">
        <v>3.43182552369834</v>
      </c>
      <c r="N103" s="36" t="n">
        <v>1.85957856755981</v>
      </c>
      <c r="O103" s="36" t="n">
        <f aca="false">SQRT(M103^2+N103^2)</f>
        <v>3.90326259352803</v>
      </c>
      <c r="P103" s="55" t="n">
        <f aca="false">IF(J103="","",MAX(0,J103-1.96*O103/100))</f>
        <v>0.711731347284498</v>
      </c>
      <c r="Q103" s="55" t="n">
        <f aca="false">IF(J103="","",MIN(1,J103+1.96*O103/100))</f>
        <v>0.864739240950796</v>
      </c>
      <c r="R103" s="32" t="str">
        <f aca="false">IF(L103="","",IF(ABS(L103)&lt;=O103,"Yes","No"))</f>
        <v>No</v>
      </c>
      <c r="S103" s="32" t="str">
        <f aca="false">IF(L103="","",IF(ABS(L103)&lt;=1.96*O103,"Yes","No"))</f>
        <v>Yes</v>
      </c>
      <c r="T103" s="54" t="n">
        <f aca="false">IF(D103="","",ROUND(SQRT(((D103+G103)*O103/100)^2+(J103*(D103+G103)*0.13015)^2),0))</f>
        <v>47</v>
      </c>
      <c r="U103" s="32"/>
    </row>
    <row r="104" customFormat="false" ht="15" hidden="false" customHeight="false" outlineLevel="0" collapsed="false">
      <c r="A104" s="32" t="s">
        <v>198</v>
      </c>
      <c r="B104" s="32" t="s">
        <v>200</v>
      </c>
      <c r="C104" s="32" t="s">
        <v>253</v>
      </c>
      <c r="D104" s="54" t="n">
        <v>114</v>
      </c>
      <c r="E104" s="54" t="n">
        <v>160</v>
      </c>
      <c r="F104" s="65" t="n">
        <f aca="false">IF(E104="","",D104-E104)</f>
        <v>-46</v>
      </c>
      <c r="G104" s="54" t="n">
        <v>37</v>
      </c>
      <c r="H104" s="54" t="n">
        <v>29</v>
      </c>
      <c r="I104" s="65" t="n">
        <f aca="false">IF(H104="","",G104-H104)</f>
        <v>8</v>
      </c>
      <c r="J104" s="55" t="n">
        <f aca="false">IF(OR(D104="",D104+G104=0),"",D104/(D104+G104))</f>
        <v>0.754966887417219</v>
      </c>
      <c r="K104" s="55" t="n">
        <f aca="false">IF(E104="","",E104/(E104+H104))</f>
        <v>0.846560846560847</v>
      </c>
      <c r="L104" s="66" t="n">
        <f aca="false">IF(OR(K104="",J104=""),"",(J104-K104)*100)</f>
        <v>-9.1593959143628</v>
      </c>
      <c r="M104" s="36" t="n">
        <v>3.43182552369834</v>
      </c>
      <c r="N104" s="36" t="n">
        <v>1.85957856755981</v>
      </c>
      <c r="O104" s="36" t="n">
        <f aca="false">SQRT(M104^2+N104^2)</f>
        <v>3.90326259352803</v>
      </c>
      <c r="P104" s="55" t="n">
        <f aca="false">IF(J104="","",MAX(0,J104-1.96*O104/100))</f>
        <v>0.678462940584069</v>
      </c>
      <c r="Q104" s="55" t="n">
        <f aca="false">IF(J104="","",MIN(1,J104+1.96*O104/100))</f>
        <v>0.831470834250368</v>
      </c>
      <c r="R104" s="32" t="str">
        <f aca="false">IF(L104="","",IF(ABS(L104)&lt;=O104,"Yes","No"))</f>
        <v>No</v>
      </c>
      <c r="S104" s="32" t="str">
        <f aca="false">IF(L104="","",IF(ABS(L104)&lt;=1.96*O104,"Yes","No"))</f>
        <v>No</v>
      </c>
      <c r="T104" s="54" t="n">
        <f aca="false">IF(D104="","",ROUND(SQRT(((D104+G104)*O104/100)^2+(J104*(D104+G104)*0.13015)^2),0))</f>
        <v>16</v>
      </c>
      <c r="U104" s="32"/>
    </row>
    <row r="105" customFormat="false" ht="15" hidden="false" customHeight="false" outlineLevel="0" collapsed="false">
      <c r="A105" s="32" t="s">
        <v>198</v>
      </c>
      <c r="B105" s="32" t="s">
        <v>200</v>
      </c>
      <c r="C105" s="32" t="s">
        <v>254</v>
      </c>
      <c r="D105" s="54" t="n">
        <v>160</v>
      </c>
      <c r="E105" s="54" t="n">
        <v>222</v>
      </c>
      <c r="F105" s="65" t="n">
        <f aca="false">IF(E105="","",D105-E105)</f>
        <v>-62</v>
      </c>
      <c r="G105" s="54" t="n">
        <v>47</v>
      </c>
      <c r="H105" s="54" t="n">
        <v>34</v>
      </c>
      <c r="I105" s="65" t="n">
        <f aca="false">IF(H105="","",G105-H105)</f>
        <v>13</v>
      </c>
      <c r="J105" s="55" t="n">
        <f aca="false">IF(OR(D105="",D105+G105=0),"",D105/(D105+G105))</f>
        <v>0.772946859903382</v>
      </c>
      <c r="K105" s="55" t="n">
        <f aca="false">IF(E105="","",E105/(E105+H105))</f>
        <v>0.8671875</v>
      </c>
      <c r="L105" s="66" t="n">
        <f aca="false">IF(OR(K105="",J105=""),"",(J105-K105)*100)</f>
        <v>-9.42406400966184</v>
      </c>
      <c r="M105" s="36" t="n">
        <v>3.43182552369834</v>
      </c>
      <c r="N105" s="36" t="n">
        <v>1.85957856755981</v>
      </c>
      <c r="O105" s="36" t="n">
        <f aca="false">SQRT(M105^2+N105^2)</f>
        <v>3.90326259352803</v>
      </c>
      <c r="P105" s="55" t="n">
        <f aca="false">IF(J105="","",MAX(0,J105-1.96*O105/100))</f>
        <v>0.696442913070232</v>
      </c>
      <c r="Q105" s="55" t="n">
        <f aca="false">IF(J105="","",MIN(1,J105+1.96*O105/100))</f>
        <v>0.849450806736531</v>
      </c>
      <c r="R105" s="32" t="str">
        <f aca="false">IF(L105="","",IF(ABS(L105)&lt;=O105,"Yes","No"))</f>
        <v>No</v>
      </c>
      <c r="S105" s="32" t="str">
        <f aca="false">IF(L105="","",IF(ABS(L105)&lt;=1.96*O105,"Yes","No"))</f>
        <v>No</v>
      </c>
      <c r="T105" s="54" t="n">
        <f aca="false">IF(D105="","",ROUND(SQRT(((D105+G105)*O105/100)^2+(J105*(D105+G105)*0.13015)^2),0))</f>
        <v>22</v>
      </c>
      <c r="U105" s="32"/>
    </row>
    <row r="106" customFormat="false" ht="15" hidden="false" customHeight="false" outlineLevel="0" collapsed="false">
      <c r="A106" s="32" t="s">
        <v>198</v>
      </c>
      <c r="B106" s="32" t="s">
        <v>200</v>
      </c>
      <c r="C106" s="32" t="s">
        <v>255</v>
      </c>
      <c r="D106" s="54" t="n">
        <v>224</v>
      </c>
      <c r="E106" s="54" t="n">
        <v>290</v>
      </c>
      <c r="F106" s="65" t="n">
        <f aca="false">IF(E106="","",D106-E106)</f>
        <v>-66</v>
      </c>
      <c r="G106" s="54" t="n">
        <v>75</v>
      </c>
      <c r="H106" s="54" t="n">
        <v>42</v>
      </c>
      <c r="I106" s="65" t="n">
        <f aca="false">IF(H106="","",G106-H106)</f>
        <v>33</v>
      </c>
      <c r="J106" s="55" t="n">
        <f aca="false">IF(OR(D106="",D106+G106=0),"",D106/(D106+G106))</f>
        <v>0.749163879598662</v>
      </c>
      <c r="K106" s="55" t="n">
        <f aca="false">IF(E106="","",E106/(E106+H106))</f>
        <v>0.873493975903614</v>
      </c>
      <c r="L106" s="66" t="n">
        <f aca="false">IF(OR(K106="",J106=""),"",(J106-K106)*100)</f>
        <v>-12.4330096304952</v>
      </c>
      <c r="M106" s="36" t="n">
        <v>3.43182552369834</v>
      </c>
      <c r="N106" s="36" t="n">
        <v>1.85957856755981</v>
      </c>
      <c r="O106" s="36" t="n">
        <f aca="false">SQRT(M106^2+N106^2)</f>
        <v>3.90326259352803</v>
      </c>
      <c r="P106" s="55" t="n">
        <f aca="false">IF(J106="","",MAX(0,J106-1.96*O106/100))</f>
        <v>0.672659932765513</v>
      </c>
      <c r="Q106" s="55" t="n">
        <f aca="false">IF(J106="","",MIN(1,J106+1.96*O106/100))</f>
        <v>0.825667826431812</v>
      </c>
      <c r="R106" s="32" t="str">
        <f aca="false">IF(L106="","",IF(ABS(L106)&lt;=O106,"Yes","No"))</f>
        <v>No</v>
      </c>
      <c r="S106" s="32" t="str">
        <f aca="false">IF(L106="","",IF(ABS(L106)&lt;=1.96*O106,"Yes","No"))</f>
        <v>No</v>
      </c>
      <c r="T106" s="54" t="n">
        <f aca="false">IF(D106="","",ROUND(SQRT(((D106+G106)*O106/100)^2+(J106*(D106+G106)*0.13015)^2),0))</f>
        <v>31</v>
      </c>
      <c r="U106" s="32"/>
    </row>
    <row r="107" customFormat="false" ht="15" hidden="false" customHeight="false" outlineLevel="0" collapsed="false">
      <c r="A107" s="32" t="s">
        <v>198</v>
      </c>
      <c r="B107" s="32" t="s">
        <v>200</v>
      </c>
      <c r="C107" s="32" t="s">
        <v>256</v>
      </c>
      <c r="D107" s="54" t="n">
        <v>362</v>
      </c>
      <c r="E107" s="54" t="n">
        <v>426</v>
      </c>
      <c r="F107" s="65" t="n">
        <f aca="false">IF(E107="","",D107-E107)</f>
        <v>-64</v>
      </c>
      <c r="G107" s="54" t="n">
        <v>140</v>
      </c>
      <c r="H107" s="54" t="n">
        <v>127</v>
      </c>
      <c r="I107" s="65" t="n">
        <f aca="false">IF(H107="","",G107-H107)</f>
        <v>13</v>
      </c>
      <c r="J107" s="55" t="n">
        <f aca="false">IF(OR(D107="",D107+G107=0),"",D107/(D107+G107))</f>
        <v>0.721115537848606</v>
      </c>
      <c r="K107" s="55" t="n">
        <f aca="false">IF(E107="","",E107/(E107+H107))</f>
        <v>0.770343580470163</v>
      </c>
      <c r="L107" s="66" t="n">
        <f aca="false">IF(OR(K107="",J107=""),"",(J107-K107)*100)</f>
        <v>-4.92280426215571</v>
      </c>
      <c r="M107" s="36" t="n">
        <v>3.43182552369834</v>
      </c>
      <c r="N107" s="36" t="n">
        <v>1.85957856755981</v>
      </c>
      <c r="O107" s="36" t="n">
        <f aca="false">SQRT(M107^2+N107^2)</f>
        <v>3.90326259352803</v>
      </c>
      <c r="P107" s="55" t="n">
        <f aca="false">IF(J107="","",MAX(0,J107-1.96*O107/100))</f>
        <v>0.644611591015456</v>
      </c>
      <c r="Q107" s="55" t="n">
        <f aca="false">IF(J107="","",MIN(1,J107+1.96*O107/100))</f>
        <v>0.797619484681755</v>
      </c>
      <c r="R107" s="32" t="str">
        <f aca="false">IF(L107="","",IF(ABS(L107)&lt;=O107,"Yes","No"))</f>
        <v>No</v>
      </c>
      <c r="S107" s="32" t="str">
        <f aca="false">IF(L107="","",IF(ABS(L107)&lt;=1.96*O107,"Yes","No"))</f>
        <v>Yes</v>
      </c>
      <c r="T107" s="54" t="n">
        <f aca="false">IF(D107="","",ROUND(SQRT(((D107+G107)*O107/100)^2+(J107*(D107+G107)*0.13015)^2),0))</f>
        <v>51</v>
      </c>
      <c r="U107" s="32"/>
    </row>
    <row r="108" customFormat="false" ht="15" hidden="false" customHeight="false" outlineLevel="0" collapsed="false">
      <c r="A108" s="32" t="s">
        <v>198</v>
      </c>
      <c r="B108" s="32" t="s">
        <v>200</v>
      </c>
      <c r="C108" s="32" t="s">
        <v>257</v>
      </c>
      <c r="D108" s="54" t="n">
        <v>161</v>
      </c>
      <c r="E108" s="54" t="n">
        <v>214</v>
      </c>
      <c r="F108" s="65" t="n">
        <f aca="false">IF(E108="","",D108-E108)</f>
        <v>-53</v>
      </c>
      <c r="G108" s="54" t="n">
        <v>60</v>
      </c>
      <c r="H108" s="54" t="n">
        <v>51</v>
      </c>
      <c r="I108" s="65" t="n">
        <f aca="false">IF(H108="","",G108-H108)</f>
        <v>9</v>
      </c>
      <c r="J108" s="55" t="n">
        <f aca="false">IF(OR(D108="",D108+G108=0),"",D108/(D108+G108))</f>
        <v>0.728506787330317</v>
      </c>
      <c r="K108" s="55" t="n">
        <f aca="false">IF(E108="","",E108/(E108+H108))</f>
        <v>0.807547169811321</v>
      </c>
      <c r="L108" s="66" t="n">
        <f aca="false">IF(OR(K108="",J108=""),"",(J108-K108)*100)</f>
        <v>-7.90403824810041</v>
      </c>
      <c r="M108" s="36" t="n">
        <v>3.43182552369834</v>
      </c>
      <c r="N108" s="36" t="n">
        <v>1.85957856755981</v>
      </c>
      <c r="O108" s="36" t="n">
        <f aca="false">SQRT(M108^2+N108^2)</f>
        <v>3.90326259352803</v>
      </c>
      <c r="P108" s="55" t="n">
        <f aca="false">IF(J108="","",MAX(0,J108-1.96*O108/100))</f>
        <v>0.652002840497167</v>
      </c>
      <c r="Q108" s="55" t="n">
        <f aca="false">IF(J108="","",MIN(1,J108+1.96*O108/100))</f>
        <v>0.805010734163466</v>
      </c>
      <c r="R108" s="32" t="str">
        <f aca="false">IF(L108="","",IF(ABS(L108)&lt;=O108,"Yes","No"))</f>
        <v>No</v>
      </c>
      <c r="S108" s="32" t="str">
        <f aca="false">IF(L108="","",IF(ABS(L108)&lt;=1.96*O108,"Yes","No"))</f>
        <v>No</v>
      </c>
      <c r="T108" s="54" t="n">
        <f aca="false">IF(D108="","",ROUND(SQRT(((D108+G108)*O108/100)^2+(J108*(D108+G108)*0.13015)^2),0))</f>
        <v>23</v>
      </c>
      <c r="U108" s="32"/>
    </row>
    <row r="109" customFormat="false" ht="15" hidden="false" customHeight="false" outlineLevel="0" collapsed="false">
      <c r="A109" s="32" t="s">
        <v>198</v>
      </c>
      <c r="B109" s="32" t="s">
        <v>200</v>
      </c>
      <c r="C109" s="32" t="s">
        <v>258</v>
      </c>
      <c r="D109" s="54" t="n">
        <v>200</v>
      </c>
      <c r="E109" s="54" t="n">
        <v>296</v>
      </c>
      <c r="F109" s="65" t="n">
        <f aca="false">IF(E109="","",D109-E109)</f>
        <v>-96</v>
      </c>
      <c r="G109" s="54" t="n">
        <v>61</v>
      </c>
      <c r="H109" s="54" t="n">
        <v>45</v>
      </c>
      <c r="I109" s="65" t="n">
        <f aca="false">IF(H109="","",G109-H109)</f>
        <v>16</v>
      </c>
      <c r="J109" s="55" t="n">
        <f aca="false">IF(OR(D109="",D109+G109=0),"",D109/(D109+G109))</f>
        <v>0.766283524904215</v>
      </c>
      <c r="K109" s="55" t="n">
        <f aca="false">IF(E109="","",E109/(E109+H109))</f>
        <v>0.868035190615836</v>
      </c>
      <c r="L109" s="66" t="n">
        <f aca="false">IF(OR(K109="",J109=""),"",(J109-K109)*100)</f>
        <v>-10.1751665711621</v>
      </c>
      <c r="M109" s="36" t="n">
        <v>3.43182552369834</v>
      </c>
      <c r="N109" s="36" t="n">
        <v>1.85957856755981</v>
      </c>
      <c r="O109" s="36" t="n">
        <f aca="false">SQRT(M109^2+N109^2)</f>
        <v>3.90326259352803</v>
      </c>
      <c r="P109" s="55" t="n">
        <f aca="false">IF(J109="","",MAX(0,J109-1.96*O109/100))</f>
        <v>0.689779578071065</v>
      </c>
      <c r="Q109" s="55" t="n">
        <f aca="false">IF(J109="","",MIN(1,J109+1.96*O109/100))</f>
        <v>0.842787471737364</v>
      </c>
      <c r="R109" s="32" t="str">
        <f aca="false">IF(L109="","",IF(ABS(L109)&lt;=O109,"Yes","No"))</f>
        <v>No</v>
      </c>
      <c r="S109" s="32" t="str">
        <f aca="false">IF(L109="","",IF(ABS(L109)&lt;=1.96*O109,"Yes","No"))</f>
        <v>No</v>
      </c>
      <c r="T109" s="54" t="n">
        <f aca="false">IF(D109="","",ROUND(SQRT(((D109+G109)*O109/100)^2+(J109*(D109+G109)*0.13015)^2),0))</f>
        <v>28</v>
      </c>
      <c r="U109" s="32"/>
    </row>
    <row r="110" customFormat="false" ht="15" hidden="false" customHeight="false" outlineLevel="0" collapsed="false">
      <c r="A110" s="32" t="s">
        <v>198</v>
      </c>
      <c r="B110" s="32" t="s">
        <v>200</v>
      </c>
      <c r="C110" s="32" t="s">
        <v>259</v>
      </c>
      <c r="D110" s="54" t="n">
        <v>301</v>
      </c>
      <c r="E110" s="54" t="n">
        <v>329</v>
      </c>
      <c r="F110" s="65" t="n">
        <f aca="false">IF(E110="","",D110-E110)</f>
        <v>-28</v>
      </c>
      <c r="G110" s="54" t="n">
        <v>153</v>
      </c>
      <c r="H110" s="54" t="n">
        <v>184</v>
      </c>
      <c r="I110" s="65" t="n">
        <f aca="false">IF(H110="","",G110-H110)</f>
        <v>-31</v>
      </c>
      <c r="J110" s="55" t="n">
        <f aca="false">IF(OR(D110="",D110+G110=0),"",D110/(D110+G110))</f>
        <v>0.662995594713656</v>
      </c>
      <c r="K110" s="55" t="n">
        <f aca="false">IF(E110="","",E110/(E110+H110))</f>
        <v>0.641325536062378</v>
      </c>
      <c r="L110" s="66" t="n">
        <f aca="false">IF(OR(K110="",J110=""),"",(J110-K110)*100)</f>
        <v>2.16700586512782</v>
      </c>
      <c r="M110" s="36" t="n">
        <v>3.43182552369834</v>
      </c>
      <c r="N110" s="36" t="n">
        <v>1.85957856755981</v>
      </c>
      <c r="O110" s="36" t="n">
        <f aca="false">SQRT(M110^2+N110^2)</f>
        <v>3.90326259352803</v>
      </c>
      <c r="P110" s="55" t="n">
        <f aca="false">IF(J110="","",MAX(0,J110-1.96*O110/100))</f>
        <v>0.586491647880507</v>
      </c>
      <c r="Q110" s="55" t="n">
        <f aca="false">IF(J110="","",MIN(1,J110+1.96*O110/100))</f>
        <v>0.739499541546806</v>
      </c>
      <c r="R110" s="32" t="str">
        <f aca="false">IF(L110="","",IF(ABS(L110)&lt;=O110,"Yes","No"))</f>
        <v>Yes</v>
      </c>
      <c r="S110" s="32" t="str">
        <f aca="false">IF(L110="","",IF(ABS(L110)&lt;=1.96*O110,"Yes","No"))</f>
        <v>Yes</v>
      </c>
      <c r="T110" s="54" t="n">
        <f aca="false">IF(D110="","",ROUND(SQRT(((D110+G110)*O110/100)^2+(J110*(D110+G110)*0.13015)^2),0))</f>
        <v>43</v>
      </c>
      <c r="U110" s="32"/>
    </row>
    <row r="111" customFormat="false" ht="15" hidden="false" customHeight="false" outlineLevel="0" collapsed="false">
      <c r="A111" s="32" t="s">
        <v>198</v>
      </c>
      <c r="B111" s="32" t="s">
        <v>200</v>
      </c>
      <c r="C111" s="32" t="s">
        <v>260</v>
      </c>
      <c r="D111" s="54" t="n">
        <v>230</v>
      </c>
      <c r="E111" s="54" t="n">
        <v>305</v>
      </c>
      <c r="F111" s="65" t="n">
        <f aca="false">IF(E111="","",D111-E111)</f>
        <v>-75</v>
      </c>
      <c r="G111" s="54" t="n">
        <v>70</v>
      </c>
      <c r="H111" s="54" t="n">
        <v>50</v>
      </c>
      <c r="I111" s="65" t="n">
        <f aca="false">IF(H111="","",G111-H111)</f>
        <v>20</v>
      </c>
      <c r="J111" s="55" t="n">
        <f aca="false">IF(OR(D111="",D111+G111=0),"",D111/(D111+G111))</f>
        <v>0.766666666666667</v>
      </c>
      <c r="K111" s="55" t="n">
        <f aca="false">IF(E111="","",E111/(E111+H111))</f>
        <v>0.859154929577465</v>
      </c>
      <c r="L111" s="66" t="n">
        <f aca="false">IF(OR(K111="",J111=""),"",(J111-K111)*100)</f>
        <v>-9.2488262910798</v>
      </c>
      <c r="M111" s="36" t="n">
        <v>3.43182552369834</v>
      </c>
      <c r="N111" s="36" t="n">
        <v>1.85957856755981</v>
      </c>
      <c r="O111" s="36" t="n">
        <f aca="false">SQRT(M111^2+N111^2)</f>
        <v>3.90326259352803</v>
      </c>
      <c r="P111" s="55" t="n">
        <f aca="false">IF(J111="","",MAX(0,J111-1.96*O111/100))</f>
        <v>0.690162719833517</v>
      </c>
      <c r="Q111" s="55" t="n">
        <f aca="false">IF(J111="","",MIN(1,J111+1.96*O111/100))</f>
        <v>0.843170613499816</v>
      </c>
      <c r="R111" s="32" t="str">
        <f aca="false">IF(L111="","",IF(ABS(L111)&lt;=O111,"Yes","No"))</f>
        <v>No</v>
      </c>
      <c r="S111" s="32" t="str">
        <f aca="false">IF(L111="","",IF(ABS(L111)&lt;=1.96*O111,"Yes","No"))</f>
        <v>No</v>
      </c>
      <c r="T111" s="54" t="n">
        <f aca="false">IF(D111="","",ROUND(SQRT(((D111+G111)*O111/100)^2+(J111*(D111+G111)*0.13015)^2),0))</f>
        <v>32</v>
      </c>
      <c r="U111" s="32"/>
    </row>
    <row r="112" customFormat="false" ht="15" hidden="false" customHeight="false" outlineLevel="0" collapsed="false">
      <c r="A112" s="32" t="s">
        <v>198</v>
      </c>
      <c r="B112" s="32" t="s">
        <v>261</v>
      </c>
      <c r="C112" s="32" t="s">
        <v>262</v>
      </c>
      <c r="D112" s="54" t="n">
        <v>422</v>
      </c>
      <c r="E112" s="54" t="n">
        <v>425</v>
      </c>
      <c r="F112" s="65" t="n">
        <f aca="false">IF(E112="","",D112-E112)</f>
        <v>-3</v>
      </c>
      <c r="G112" s="54" t="n">
        <v>171</v>
      </c>
      <c r="H112" s="54" t="n">
        <v>139</v>
      </c>
      <c r="I112" s="65" t="n">
        <f aca="false">IF(H112="","",G112-H112)</f>
        <v>32</v>
      </c>
      <c r="J112" s="55" t="n">
        <f aca="false">IF(OR(D112="",D112+G112=0),"",D112/(D112+G112))</f>
        <v>0.711635750421585</v>
      </c>
      <c r="K112" s="55" t="n">
        <f aca="false">IF(E112="","",E112/(E112+H112))</f>
        <v>0.75354609929078</v>
      </c>
      <c r="L112" s="66" t="n">
        <f aca="false">IF(OR(K112="",J112=""),"",(J112-K112)*100)</f>
        <v>-4.1910348869195</v>
      </c>
      <c r="M112" s="36" t="n">
        <v>2.23027727048957</v>
      </c>
      <c r="N112" s="36" t="n">
        <v>1.85957856755981</v>
      </c>
      <c r="O112" s="36" t="n">
        <f aca="false">SQRT(M112^2+N112^2)</f>
        <v>2.90381975201461</v>
      </c>
      <c r="P112" s="55" t="n">
        <f aca="false">IF(J112="","",MAX(0,J112-1.96*O112/100))</f>
        <v>0.654720883282099</v>
      </c>
      <c r="Q112" s="55" t="n">
        <f aca="false">IF(J112="","",MIN(1,J112+1.96*O112/100))</f>
        <v>0.768550617561072</v>
      </c>
      <c r="R112" s="32" t="str">
        <f aca="false">IF(L112="","",IF(ABS(L112)&lt;=O112,"Yes","No"))</f>
        <v>No</v>
      </c>
      <c r="S112" s="32" t="str">
        <f aca="false">IF(L112="","",IF(ABS(L112)&lt;=1.96*O112,"Yes","No"))</f>
        <v>Yes</v>
      </c>
      <c r="T112" s="54" t="n">
        <f aca="false">IF(D112="","",ROUND(SQRT(((D112+G112)*O112/100)^2+(J112*(D112+G112)*0.08382)^2),0))</f>
        <v>39</v>
      </c>
      <c r="U112" s="32"/>
    </row>
    <row r="113" customFormat="false" ht="15" hidden="false" customHeight="false" outlineLevel="0" collapsed="false">
      <c r="A113" s="32" t="s">
        <v>198</v>
      </c>
      <c r="B113" s="32" t="s">
        <v>261</v>
      </c>
      <c r="C113" s="32" t="s">
        <v>263</v>
      </c>
      <c r="D113" s="54" t="n">
        <v>306</v>
      </c>
      <c r="E113" s="54" t="n">
        <v>325</v>
      </c>
      <c r="F113" s="65" t="n">
        <f aca="false">IF(E113="","",D113-E113)</f>
        <v>-19</v>
      </c>
      <c r="G113" s="54" t="n">
        <v>132</v>
      </c>
      <c r="H113" s="54" t="n">
        <v>106</v>
      </c>
      <c r="I113" s="65" t="n">
        <f aca="false">IF(H113="","",G113-H113)</f>
        <v>26</v>
      </c>
      <c r="J113" s="55" t="n">
        <f aca="false">IF(OR(D113="",D113+G113=0),"",D113/(D113+G113))</f>
        <v>0.698630136986301</v>
      </c>
      <c r="K113" s="55" t="n">
        <f aca="false">IF(E113="","",E113/(E113+H113))</f>
        <v>0.754060324825986</v>
      </c>
      <c r="L113" s="66" t="n">
        <f aca="false">IF(OR(K113="",J113=""),"",(J113-K113)*100)</f>
        <v>-5.54301878396847</v>
      </c>
      <c r="M113" s="36" t="n">
        <v>3.43182552369834</v>
      </c>
      <c r="N113" s="36" t="n">
        <v>1.85957856755981</v>
      </c>
      <c r="O113" s="36" t="n">
        <f aca="false">SQRT(M113^2+N113^2)</f>
        <v>3.90326259352803</v>
      </c>
      <c r="P113" s="55" t="n">
        <f aca="false">IF(J113="","",MAX(0,J113-1.96*O113/100))</f>
        <v>0.622126190153152</v>
      </c>
      <c r="Q113" s="55" t="n">
        <f aca="false">IF(J113="","",MIN(1,J113+1.96*O113/100))</f>
        <v>0.775134083819451</v>
      </c>
      <c r="R113" s="32" t="str">
        <f aca="false">IF(L113="","",IF(ABS(L113)&lt;=O113,"Yes","No"))</f>
        <v>No</v>
      </c>
      <c r="S113" s="32" t="str">
        <f aca="false">IF(L113="","",IF(ABS(L113)&lt;=1.96*O113,"Yes","No"))</f>
        <v>Yes</v>
      </c>
      <c r="T113" s="54" t="n">
        <f aca="false">IF(D113="","",ROUND(SQRT(((D113+G113)*O113/100)^2+(J113*(D113+G113)*0.13015)^2),0))</f>
        <v>43</v>
      </c>
      <c r="U113" s="32"/>
    </row>
    <row r="114" customFormat="false" ht="15" hidden="false" customHeight="false" outlineLevel="0" collapsed="false">
      <c r="A114" s="32" t="s">
        <v>198</v>
      </c>
      <c r="B114" s="32" t="s">
        <v>261</v>
      </c>
      <c r="C114" s="32" t="s">
        <v>264</v>
      </c>
      <c r="D114" s="54" t="n">
        <v>320</v>
      </c>
      <c r="E114" s="54" t="n">
        <v>328</v>
      </c>
      <c r="F114" s="65" t="n">
        <f aca="false">IF(E114="","",D114-E114)</f>
        <v>-8</v>
      </c>
      <c r="G114" s="54" t="n">
        <v>131</v>
      </c>
      <c r="H114" s="54" t="n">
        <v>109</v>
      </c>
      <c r="I114" s="65" t="n">
        <f aca="false">IF(H114="","",G114-H114)</f>
        <v>22</v>
      </c>
      <c r="J114" s="55" t="n">
        <f aca="false">IF(OR(D114="",D114+G114=0),"",D114/(D114+G114))</f>
        <v>0.709534368070954</v>
      </c>
      <c r="K114" s="55" t="n">
        <f aca="false">IF(E114="","",E114/(E114+H114))</f>
        <v>0.750572082379863</v>
      </c>
      <c r="L114" s="66" t="n">
        <f aca="false">IF(OR(K114="",J114=""),"",(J114-K114)*100)</f>
        <v>-4.10377143089092</v>
      </c>
      <c r="M114" s="36" t="n">
        <v>3.43182552369834</v>
      </c>
      <c r="N114" s="36" t="n">
        <v>1.85957856755981</v>
      </c>
      <c r="O114" s="36" t="n">
        <f aca="false">SQRT(M114^2+N114^2)</f>
        <v>3.90326259352803</v>
      </c>
      <c r="P114" s="55" t="n">
        <f aca="false">IF(J114="","",MAX(0,J114-1.96*O114/100))</f>
        <v>0.633030421237804</v>
      </c>
      <c r="Q114" s="55" t="n">
        <f aca="false">IF(J114="","",MIN(1,J114+1.96*O114/100))</f>
        <v>0.786038314904103</v>
      </c>
      <c r="R114" s="32" t="str">
        <f aca="false">IF(L114="","",IF(ABS(L114)&lt;=O114,"Yes","No"))</f>
        <v>No</v>
      </c>
      <c r="S114" s="32" t="str">
        <f aca="false">IF(L114="","",IF(ABS(L114)&lt;=1.96*O114,"Yes","No"))</f>
        <v>Yes</v>
      </c>
      <c r="T114" s="54" t="n">
        <f aca="false">IF(D114="","",ROUND(SQRT(((D114+G114)*O114/100)^2+(J114*(D114+G114)*0.13015)^2),0))</f>
        <v>45</v>
      </c>
      <c r="U114" s="32"/>
    </row>
    <row r="115" customFormat="false" ht="15" hidden="false" customHeight="false" outlineLevel="0" collapsed="false">
      <c r="A115" s="32" t="s">
        <v>198</v>
      </c>
      <c r="B115" s="32" t="s">
        <v>261</v>
      </c>
      <c r="C115" s="32" t="s">
        <v>265</v>
      </c>
      <c r="D115" s="54" t="n">
        <v>367</v>
      </c>
      <c r="E115" s="54" t="n">
        <v>358</v>
      </c>
      <c r="F115" s="65" t="n">
        <f aca="false">IF(E115="","",D115-E115)</f>
        <v>9</v>
      </c>
      <c r="G115" s="54" t="n">
        <v>168</v>
      </c>
      <c r="H115" s="54" t="n">
        <v>130</v>
      </c>
      <c r="I115" s="65" t="n">
        <f aca="false">IF(H115="","",G115-H115)</f>
        <v>38</v>
      </c>
      <c r="J115" s="55" t="n">
        <f aca="false">IF(OR(D115="",D115+G115=0),"",D115/(D115+G115))</f>
        <v>0.685981308411215</v>
      </c>
      <c r="K115" s="55" t="n">
        <f aca="false">IF(E115="","",E115/(E115+H115))</f>
        <v>0.733606557377049</v>
      </c>
      <c r="L115" s="66" t="n">
        <f aca="false">IF(OR(K115="",J115=""),"",(J115-K115)*100)</f>
        <v>-4.76252489658342</v>
      </c>
      <c r="M115" s="36" t="n">
        <v>2.23027727048957</v>
      </c>
      <c r="N115" s="36" t="n">
        <v>1.85957856755981</v>
      </c>
      <c r="O115" s="36" t="n">
        <f aca="false">SQRT(M115^2+N115^2)</f>
        <v>2.90381975201461</v>
      </c>
      <c r="P115" s="55" t="n">
        <f aca="false">IF(J115="","",MAX(0,J115-1.96*O115/100))</f>
        <v>0.629066441271729</v>
      </c>
      <c r="Q115" s="55" t="n">
        <f aca="false">IF(J115="","",MIN(1,J115+1.96*O115/100))</f>
        <v>0.742896175550701</v>
      </c>
      <c r="R115" s="32" t="str">
        <f aca="false">IF(L115="","",IF(ABS(L115)&lt;=O115,"Yes","No"))</f>
        <v>No</v>
      </c>
      <c r="S115" s="32" t="str">
        <f aca="false">IF(L115="","",IF(ABS(L115)&lt;=1.96*O115,"Yes","No"))</f>
        <v>Yes</v>
      </c>
      <c r="T115" s="54" t="n">
        <f aca="false">IF(D115="","",ROUND(SQRT(((D115+G115)*O115/100)^2+(J115*(D115+G115)*0.08382)^2),0))</f>
        <v>34</v>
      </c>
      <c r="U115" s="32"/>
    </row>
    <row r="116" customFormat="false" ht="15" hidden="false" customHeight="false" outlineLevel="0" collapsed="false">
      <c r="A116" s="32" t="s">
        <v>198</v>
      </c>
      <c r="B116" s="32" t="s">
        <v>261</v>
      </c>
      <c r="C116" s="32" t="s">
        <v>266</v>
      </c>
      <c r="D116" s="54" t="n">
        <v>542</v>
      </c>
      <c r="E116" s="54" t="n">
        <v>548</v>
      </c>
      <c r="F116" s="65" t="n">
        <f aca="false">IF(E116="","",D116-E116)</f>
        <v>-6</v>
      </c>
      <c r="G116" s="54" t="n">
        <v>281</v>
      </c>
      <c r="H116" s="54" t="n">
        <v>248</v>
      </c>
      <c r="I116" s="65" t="n">
        <f aca="false">IF(H116="","",G116-H116)</f>
        <v>33</v>
      </c>
      <c r="J116" s="55" t="n">
        <f aca="false">IF(OR(D116="",D116+G116=0),"",D116/(D116+G116))</f>
        <v>0.658566221142163</v>
      </c>
      <c r="K116" s="55" t="n">
        <f aca="false">IF(E116="","",E116/(E116+H116))</f>
        <v>0.688442211055276</v>
      </c>
      <c r="L116" s="66" t="n">
        <f aca="false">IF(OR(K116="",J116=""),"",(J116-K116)*100)</f>
        <v>-2.98759899131136</v>
      </c>
      <c r="M116" s="36" t="n">
        <v>2.23027727048957</v>
      </c>
      <c r="N116" s="36" t="n">
        <v>1.85957856755981</v>
      </c>
      <c r="O116" s="36" t="n">
        <f aca="false">SQRT(M116^2+N116^2)</f>
        <v>2.90381975201461</v>
      </c>
      <c r="P116" s="55" t="n">
        <f aca="false">IF(J116="","",MAX(0,J116-1.96*O116/100))</f>
        <v>0.601651354002676</v>
      </c>
      <c r="Q116" s="55" t="n">
        <f aca="false">IF(J116="","",MIN(1,J116+1.96*O116/100))</f>
        <v>0.715481088281649</v>
      </c>
      <c r="R116" s="32" t="str">
        <f aca="false">IF(L116="","",IF(ABS(L116)&lt;=O116,"Yes","No"))</f>
        <v>No</v>
      </c>
      <c r="S116" s="32" t="str">
        <f aca="false">IF(L116="","",IF(ABS(L116)&lt;=1.96*O116,"Yes","No"))</f>
        <v>Yes</v>
      </c>
      <c r="T116" s="54" t="n">
        <f aca="false">IF(D116="","",ROUND(SQRT(((D116+G116)*O116/100)^2+(J116*(D116+G116)*0.08382)^2),0))</f>
        <v>51</v>
      </c>
      <c r="U116" s="32"/>
    </row>
    <row r="117" customFormat="false" ht="15" hidden="false" customHeight="false" outlineLevel="0" collapsed="false">
      <c r="A117" s="32" t="s">
        <v>198</v>
      </c>
      <c r="B117" s="32" t="s">
        <v>261</v>
      </c>
      <c r="C117" s="32" t="s">
        <v>267</v>
      </c>
      <c r="D117" s="54" t="n">
        <v>378</v>
      </c>
      <c r="E117" s="54" t="n">
        <v>370</v>
      </c>
      <c r="F117" s="65" t="n">
        <f aca="false">IF(E117="","",D117-E117)</f>
        <v>8</v>
      </c>
      <c r="G117" s="54" t="n">
        <v>209</v>
      </c>
      <c r="H117" s="54" t="n">
        <v>189</v>
      </c>
      <c r="I117" s="65" t="n">
        <f aca="false">IF(H117="","",G117-H117)</f>
        <v>20</v>
      </c>
      <c r="J117" s="55" t="n">
        <f aca="false">IF(OR(D117="",D117+G117=0),"",D117/(D117+G117))</f>
        <v>0.643952299829642</v>
      </c>
      <c r="K117" s="55" t="n">
        <f aca="false">IF(E117="","",E117/(E117+H117))</f>
        <v>0.661896243291592</v>
      </c>
      <c r="L117" s="66" t="n">
        <f aca="false">IF(OR(K117="",J117=""),"",(J117-K117)*100)</f>
        <v>-1.79439434619499</v>
      </c>
      <c r="M117" s="36" t="n">
        <v>2.23027727048957</v>
      </c>
      <c r="N117" s="36" t="n">
        <v>1.85957856755981</v>
      </c>
      <c r="O117" s="36" t="n">
        <f aca="false">SQRT(M117^2+N117^2)</f>
        <v>2.90381975201461</v>
      </c>
      <c r="P117" s="55" t="n">
        <f aca="false">IF(J117="","",MAX(0,J117-1.96*O117/100))</f>
        <v>0.587037432690156</v>
      </c>
      <c r="Q117" s="55" t="n">
        <f aca="false">IF(J117="","",MIN(1,J117+1.96*O117/100))</f>
        <v>0.700867166969129</v>
      </c>
      <c r="R117" s="32" t="str">
        <f aca="false">IF(L117="","",IF(ABS(L117)&lt;=O117,"Yes","No"))</f>
        <v>Yes</v>
      </c>
      <c r="S117" s="32" t="str">
        <f aca="false">IF(L117="","",IF(ABS(L117)&lt;=1.96*O117,"Yes","No"))</f>
        <v>Yes</v>
      </c>
      <c r="T117" s="54" t="n">
        <f aca="false">IF(D117="","",ROUND(SQRT(((D117+G117)*O117/100)^2+(J117*(D117+G117)*0.08382)^2),0))</f>
        <v>36</v>
      </c>
      <c r="U117" s="32"/>
    </row>
    <row r="118" customFormat="false" ht="15" hidden="false" customHeight="false" outlineLevel="0" collapsed="false">
      <c r="A118" s="32" t="s">
        <v>198</v>
      </c>
      <c r="B118" s="32" t="s">
        <v>261</v>
      </c>
      <c r="C118" s="32" t="s">
        <v>268</v>
      </c>
      <c r="D118" s="54" t="n">
        <v>424</v>
      </c>
      <c r="E118" s="54" t="n">
        <v>410</v>
      </c>
      <c r="F118" s="65" t="n">
        <f aca="false">IF(E118="","",D118-E118)</f>
        <v>14</v>
      </c>
      <c r="G118" s="54" t="n">
        <v>283</v>
      </c>
      <c r="H118" s="54" t="n">
        <v>276</v>
      </c>
      <c r="I118" s="65" t="n">
        <f aca="false">IF(H118="","",G118-H118)</f>
        <v>7</v>
      </c>
      <c r="J118" s="55" t="n">
        <f aca="false">IF(OR(D118="",D118+G118=0),"",D118/(D118+G118))</f>
        <v>0.5997171145686</v>
      </c>
      <c r="K118" s="55" t="n">
        <f aca="false">IF(E118="","",E118/(E118+H118))</f>
        <v>0.597667638483965</v>
      </c>
      <c r="L118" s="66" t="n">
        <f aca="false">IF(OR(K118="",J118=""),"",(J118-K118)*100)</f>
        <v>0.204947608463468</v>
      </c>
      <c r="M118" s="36" t="n">
        <v>2.23027727048957</v>
      </c>
      <c r="N118" s="36" t="n">
        <v>1.85957856755981</v>
      </c>
      <c r="O118" s="36" t="n">
        <f aca="false">SQRT(M118^2+N118^2)</f>
        <v>2.90381975201461</v>
      </c>
      <c r="P118" s="55" t="n">
        <f aca="false">IF(J118="","",MAX(0,J118-1.96*O118/100))</f>
        <v>0.542802247429113</v>
      </c>
      <c r="Q118" s="55" t="n">
        <f aca="false">IF(J118="","",MIN(1,J118+1.96*O118/100))</f>
        <v>0.656631981708086</v>
      </c>
      <c r="R118" s="32" t="str">
        <f aca="false">IF(L118="","",IF(ABS(L118)&lt;=O118,"Yes","No"))</f>
        <v>Yes</v>
      </c>
      <c r="S118" s="32" t="str">
        <f aca="false">IF(L118="","",IF(ABS(L118)&lt;=1.96*O118,"Yes","No"))</f>
        <v>Yes</v>
      </c>
      <c r="T118" s="54" t="n">
        <f aca="false">IF(D118="","",ROUND(SQRT(((D118+G118)*O118/100)^2+(J118*(D118+G118)*0.08382)^2),0))</f>
        <v>41</v>
      </c>
      <c r="U118" s="32"/>
    </row>
    <row r="119" customFormat="false" ht="15" hidden="false" customHeight="false" outlineLevel="0" collapsed="false">
      <c r="A119" s="32" t="s">
        <v>198</v>
      </c>
      <c r="B119" s="32" t="s">
        <v>261</v>
      </c>
      <c r="C119" s="32" t="s">
        <v>269</v>
      </c>
      <c r="D119" s="54" t="n">
        <v>537</v>
      </c>
      <c r="E119" s="54" t="n">
        <v>503</v>
      </c>
      <c r="F119" s="65" t="n">
        <f aca="false">IF(E119="","",D119-E119)</f>
        <v>34</v>
      </c>
      <c r="G119" s="54" t="n">
        <v>336</v>
      </c>
      <c r="H119" s="54" t="n">
        <v>299</v>
      </c>
      <c r="I119" s="65" t="n">
        <f aca="false">IF(H119="","",G119-H119)</f>
        <v>37</v>
      </c>
      <c r="J119" s="55" t="n">
        <f aca="false">IF(OR(D119="",D119+G119=0),"",D119/(D119+G119))</f>
        <v>0.615120274914089</v>
      </c>
      <c r="K119" s="55" t="n">
        <f aca="false">IF(E119="","",E119/(E119+H119))</f>
        <v>0.627182044887781</v>
      </c>
      <c r="L119" s="66" t="n">
        <f aca="false">IF(OR(K119="",J119=""),"",(J119-K119)*100)</f>
        <v>-1.20617699736911</v>
      </c>
      <c r="M119" s="36" t="n">
        <v>1.85842379998278</v>
      </c>
      <c r="N119" s="36" t="n">
        <v>1.85957856755981</v>
      </c>
      <c r="O119" s="36" t="n">
        <f aca="false">SQRT(M119^2+N119^2)</f>
        <v>2.62902481336145</v>
      </c>
      <c r="P119" s="55" t="n">
        <f aca="false">IF(J119="","",MAX(0,J119-1.96*O119/100))</f>
        <v>0.563591388572205</v>
      </c>
      <c r="Q119" s="55" t="n">
        <f aca="false">IF(J119="","",MIN(1,J119+1.96*O119/100))</f>
        <v>0.666649161255974</v>
      </c>
      <c r="R119" s="32" t="str">
        <f aca="false">IF(L119="","",IF(ABS(L119)&lt;=O119,"Yes","No"))</f>
        <v>Yes</v>
      </c>
      <c r="S119" s="32" t="str">
        <f aca="false">IF(L119="","",IF(ABS(L119)&lt;=1.96*O119,"Yes","No"))</f>
        <v>Yes</v>
      </c>
      <c r="T119" s="54" t="n">
        <f aca="false">IF(D119="","",ROUND(SQRT(((D119+G119)*O119/100)^2+(J119*(D119+G119)*0.07132)^2),0))</f>
        <v>45</v>
      </c>
      <c r="U119" s="32"/>
    </row>
    <row r="120" customFormat="false" ht="15" hidden="false" customHeight="false" outlineLevel="0" collapsed="false">
      <c r="A120" s="32" t="s">
        <v>198</v>
      </c>
      <c r="B120" s="32" t="s">
        <v>261</v>
      </c>
      <c r="C120" s="32" t="s">
        <v>270</v>
      </c>
      <c r="D120" s="54" t="n">
        <v>390</v>
      </c>
      <c r="E120" s="54" t="n">
        <v>417</v>
      </c>
      <c r="F120" s="65" t="n">
        <f aca="false">IF(E120="","",D120-E120)</f>
        <v>-27</v>
      </c>
      <c r="G120" s="54" t="n">
        <v>227</v>
      </c>
      <c r="H120" s="54" t="n">
        <v>193</v>
      </c>
      <c r="I120" s="65" t="n">
        <f aca="false">IF(H120="","",G120-H120)</f>
        <v>34</v>
      </c>
      <c r="J120" s="55" t="n">
        <f aca="false">IF(OR(D120="",D120+G120=0),"",D120/(D120+G120))</f>
        <v>0.632090761750405</v>
      </c>
      <c r="K120" s="55" t="n">
        <f aca="false">IF(E120="","",E120/(E120+H120))</f>
        <v>0.683606557377049</v>
      </c>
      <c r="L120" s="66" t="n">
        <f aca="false">IF(OR(K120="",J120=""),"",(J120-K120)*100)</f>
        <v>-5.1515795626644</v>
      </c>
      <c r="M120" s="36" t="n">
        <v>2.23027727048957</v>
      </c>
      <c r="N120" s="36" t="n">
        <v>1.85957856755981</v>
      </c>
      <c r="O120" s="36" t="n">
        <f aca="false">SQRT(M120^2+N120^2)</f>
        <v>2.90381975201461</v>
      </c>
      <c r="P120" s="55" t="n">
        <f aca="false">IF(J120="","",MAX(0,J120-1.96*O120/100))</f>
        <v>0.575175894610919</v>
      </c>
      <c r="Q120" s="55" t="n">
        <f aca="false">IF(J120="","",MIN(1,J120+1.96*O120/100))</f>
        <v>0.689005628889892</v>
      </c>
      <c r="R120" s="32" t="str">
        <f aca="false">IF(L120="","",IF(ABS(L120)&lt;=O120,"Yes","No"))</f>
        <v>No</v>
      </c>
      <c r="S120" s="32" t="str">
        <f aca="false">IF(L120="","",IF(ABS(L120)&lt;=1.96*O120,"Yes","No"))</f>
        <v>Yes</v>
      </c>
      <c r="T120" s="54" t="n">
        <f aca="false">IF(D120="","",ROUND(SQRT(((D120+G120)*O120/100)^2+(J120*(D120+G120)*0.08382)^2),0))</f>
        <v>37</v>
      </c>
      <c r="U120" s="32"/>
    </row>
    <row r="121" customFormat="false" ht="15" hidden="false" customHeight="false" outlineLevel="0" collapsed="false">
      <c r="A121" s="32" t="s">
        <v>198</v>
      </c>
      <c r="B121" s="32" t="s">
        <v>261</v>
      </c>
      <c r="C121" s="32" t="s">
        <v>271</v>
      </c>
      <c r="D121" s="54" t="n">
        <v>328</v>
      </c>
      <c r="E121" s="54" t="n">
        <v>293</v>
      </c>
      <c r="F121" s="65" t="n">
        <f aca="false">IF(E121="","",D121-E121)</f>
        <v>35</v>
      </c>
      <c r="G121" s="54" t="n">
        <v>222</v>
      </c>
      <c r="H121" s="54" t="n">
        <v>197</v>
      </c>
      <c r="I121" s="65" t="n">
        <f aca="false">IF(H121="","",G121-H121)</f>
        <v>25</v>
      </c>
      <c r="J121" s="55" t="n">
        <f aca="false">IF(OR(D121="",D121+G121=0),"",D121/(D121+G121))</f>
        <v>0.596363636363636</v>
      </c>
      <c r="K121" s="55" t="n">
        <f aca="false">IF(E121="","",E121/(E121+H121))</f>
        <v>0.597959183673469</v>
      </c>
      <c r="L121" s="66" t="n">
        <f aca="false">IF(OR(K121="",J121=""),"",(J121-K121)*100)</f>
        <v>-0.159554730983302</v>
      </c>
      <c r="M121" s="36" t="n">
        <v>2.23027727048957</v>
      </c>
      <c r="N121" s="36" t="n">
        <v>1.85957856755981</v>
      </c>
      <c r="O121" s="36" t="n">
        <f aca="false">SQRT(M121^2+N121^2)</f>
        <v>2.90381975201461</v>
      </c>
      <c r="P121" s="55" t="n">
        <f aca="false">IF(J121="","",MAX(0,J121-1.96*O121/100))</f>
        <v>0.53944876922415</v>
      </c>
      <c r="Q121" s="55" t="n">
        <f aca="false">IF(J121="","",MIN(1,J121+1.96*O121/100))</f>
        <v>0.653278503503123</v>
      </c>
      <c r="R121" s="32" t="str">
        <f aca="false">IF(L121="","",IF(ABS(L121)&lt;=O121,"Yes","No"))</f>
        <v>Yes</v>
      </c>
      <c r="S121" s="32" t="str">
        <f aca="false">IF(L121="","",IF(ABS(L121)&lt;=1.96*O121,"Yes","No"))</f>
        <v>Yes</v>
      </c>
      <c r="T121" s="54" t="n">
        <f aca="false">IF(D121="","",ROUND(SQRT(((D121+G121)*O121/100)^2+(J121*(D121+G121)*0.08382)^2),0))</f>
        <v>32</v>
      </c>
      <c r="U121" s="32"/>
    </row>
    <row r="122" customFormat="false" ht="15" hidden="false" customHeight="false" outlineLevel="0" collapsed="false">
      <c r="A122" s="32" t="s">
        <v>198</v>
      </c>
      <c r="B122" s="32" t="s">
        <v>261</v>
      </c>
      <c r="C122" s="32" t="s">
        <v>272</v>
      </c>
      <c r="D122" s="54" t="n">
        <v>369</v>
      </c>
      <c r="E122" s="54" t="n">
        <v>374</v>
      </c>
      <c r="F122" s="65" t="n">
        <f aca="false">IF(E122="","",D122-E122)</f>
        <v>-5</v>
      </c>
      <c r="G122" s="54" t="n">
        <v>205</v>
      </c>
      <c r="H122" s="54" t="n">
        <v>191</v>
      </c>
      <c r="I122" s="65" t="n">
        <f aca="false">IF(H122="","",G122-H122)</f>
        <v>14</v>
      </c>
      <c r="J122" s="55" t="n">
        <f aca="false">IF(OR(D122="",D122+G122=0),"",D122/(D122+G122))</f>
        <v>0.642857142857143</v>
      </c>
      <c r="K122" s="55" t="n">
        <f aca="false">IF(E122="","",E122/(E122+H122))</f>
        <v>0.661946902654867</v>
      </c>
      <c r="L122" s="66" t="n">
        <f aca="false">IF(OR(K122="",J122=""),"",(J122-K122)*100)</f>
        <v>-1.90897597977243</v>
      </c>
      <c r="M122" s="36" t="n">
        <v>2.23027727048957</v>
      </c>
      <c r="N122" s="36" t="n">
        <v>1.85957856755981</v>
      </c>
      <c r="O122" s="36" t="n">
        <f aca="false">SQRT(M122^2+N122^2)</f>
        <v>2.90381975201461</v>
      </c>
      <c r="P122" s="55" t="n">
        <f aca="false">IF(J122="","",MAX(0,J122-1.96*O122/100))</f>
        <v>0.585942275717657</v>
      </c>
      <c r="Q122" s="55" t="n">
        <f aca="false">IF(J122="","",MIN(1,J122+1.96*O122/100))</f>
        <v>0.699772009996629</v>
      </c>
      <c r="R122" s="32" t="str">
        <f aca="false">IF(L122="","",IF(ABS(L122)&lt;=O122,"Yes","No"))</f>
        <v>Yes</v>
      </c>
      <c r="S122" s="32" t="str">
        <f aca="false">IF(L122="","",IF(ABS(L122)&lt;=1.96*O122,"Yes","No"))</f>
        <v>Yes</v>
      </c>
      <c r="T122" s="54" t="n">
        <f aca="false">IF(D122="","",ROUND(SQRT(((D122+G122)*O122/100)^2+(J122*(D122+G122)*0.08382)^2),0))</f>
        <v>35</v>
      </c>
      <c r="U122" s="32"/>
    </row>
    <row r="123" customFormat="false" ht="15" hidden="false" customHeight="false" outlineLevel="0" collapsed="false">
      <c r="A123" s="32" t="s">
        <v>198</v>
      </c>
      <c r="B123" s="32" t="s">
        <v>261</v>
      </c>
      <c r="C123" s="32" t="s">
        <v>273</v>
      </c>
      <c r="D123" s="54" t="n">
        <v>381</v>
      </c>
      <c r="E123" s="54" t="n">
        <v>349</v>
      </c>
      <c r="F123" s="65" t="n">
        <f aca="false">IF(E123="","",D123-E123)</f>
        <v>32</v>
      </c>
      <c r="G123" s="54" t="n">
        <v>226</v>
      </c>
      <c r="H123" s="54" t="n">
        <v>223</v>
      </c>
      <c r="I123" s="65" t="n">
        <f aca="false">IF(H123="","",G123-H123)</f>
        <v>3</v>
      </c>
      <c r="J123" s="55" t="n">
        <f aca="false">IF(OR(D123="",D123+G123=0),"",D123/(D123+G123))</f>
        <v>0.627677100494234</v>
      </c>
      <c r="K123" s="55" t="n">
        <f aca="false">IF(E123="","",E123/(E123+H123))</f>
        <v>0.61013986013986</v>
      </c>
      <c r="L123" s="66" t="n">
        <f aca="false">IF(OR(K123="",J123=""),"",(J123-K123)*100)</f>
        <v>1.75372403543739</v>
      </c>
      <c r="M123" s="36" t="n">
        <v>2.23027727048957</v>
      </c>
      <c r="N123" s="36" t="n">
        <v>1.85957856755981</v>
      </c>
      <c r="O123" s="36" t="n">
        <f aca="false">SQRT(M123^2+N123^2)</f>
        <v>2.90381975201461</v>
      </c>
      <c r="P123" s="55" t="n">
        <f aca="false">IF(J123="","",MAX(0,J123-1.96*O123/100))</f>
        <v>0.570762233354748</v>
      </c>
      <c r="Q123" s="55" t="n">
        <f aca="false">IF(J123="","",MIN(1,J123+1.96*O123/100))</f>
        <v>0.68459196763372</v>
      </c>
      <c r="R123" s="32" t="str">
        <f aca="false">IF(L123="","",IF(ABS(L123)&lt;=O123,"Yes","No"))</f>
        <v>Yes</v>
      </c>
      <c r="S123" s="32" t="str">
        <f aca="false">IF(L123="","",IF(ABS(L123)&lt;=1.96*O123,"Yes","No"))</f>
        <v>Yes</v>
      </c>
      <c r="T123" s="54" t="n">
        <f aca="false">IF(D123="","",ROUND(SQRT(((D123+G123)*O123/100)^2+(J123*(D123+G123)*0.08382)^2),0))</f>
        <v>36</v>
      </c>
      <c r="U123" s="32"/>
    </row>
    <row r="124" customFormat="false" ht="15" hidden="false" customHeight="false" outlineLevel="0" collapsed="false">
      <c r="A124" s="32" t="s">
        <v>198</v>
      </c>
      <c r="B124" s="32" t="s">
        <v>274</v>
      </c>
      <c r="C124" s="32" t="s">
        <v>275</v>
      </c>
      <c r="D124" s="54" t="n">
        <v>403</v>
      </c>
      <c r="E124" s="54" t="n">
        <v>386</v>
      </c>
      <c r="F124" s="65" t="n">
        <f aca="false">IF(E124="","",D124-E124)</f>
        <v>17</v>
      </c>
      <c r="G124" s="54" t="n">
        <v>239</v>
      </c>
      <c r="H124" s="54" t="n">
        <v>215</v>
      </c>
      <c r="I124" s="65" t="n">
        <f aca="false">IF(H124="","",G124-H124)</f>
        <v>24</v>
      </c>
      <c r="J124" s="55" t="n">
        <f aca="false">IF(OR(D124="",D124+G124=0),"",D124/(D124+G124))</f>
        <v>0.627725856697819</v>
      </c>
      <c r="K124" s="55" t="n">
        <f aca="false">IF(E124="","",E124/(E124+H124))</f>
        <v>0.642262895174709</v>
      </c>
      <c r="L124" s="66" t="n">
        <f aca="false">IF(OR(K124="",J124=""),"",(J124-K124)*100)</f>
        <v>-1.45370384768895</v>
      </c>
      <c r="M124" s="36" t="n">
        <v>2.23027727048957</v>
      </c>
      <c r="N124" s="36" t="n">
        <v>1.85957856755981</v>
      </c>
      <c r="O124" s="36" t="n">
        <f aca="false">SQRT(M124^2+N124^2)</f>
        <v>2.90381975201461</v>
      </c>
      <c r="P124" s="55" t="n">
        <f aca="false">IF(J124="","",MAX(0,J124-1.96*O124/100))</f>
        <v>0.570810989558333</v>
      </c>
      <c r="Q124" s="55" t="n">
        <f aca="false">IF(J124="","",MIN(1,J124+1.96*O124/100))</f>
        <v>0.684640723837306</v>
      </c>
      <c r="R124" s="32" t="str">
        <f aca="false">IF(L124="","",IF(ABS(L124)&lt;=O124,"Yes","No"))</f>
        <v>Yes</v>
      </c>
      <c r="S124" s="32" t="str">
        <f aca="false">IF(L124="","",IF(ABS(L124)&lt;=1.96*O124,"Yes","No"))</f>
        <v>Yes</v>
      </c>
      <c r="T124" s="54" t="n">
        <f aca="false">IF(D124="","",ROUND(SQRT(((D124+G124)*O124/100)^2+(J124*(D124+G124)*0.08382)^2),0))</f>
        <v>39</v>
      </c>
      <c r="U124" s="32"/>
    </row>
    <row r="125" customFormat="false" ht="15" hidden="false" customHeight="false" outlineLevel="0" collapsed="false">
      <c r="A125" s="32" t="s">
        <v>198</v>
      </c>
      <c r="B125" s="32" t="s">
        <v>274</v>
      </c>
      <c r="C125" s="32" t="s">
        <v>276</v>
      </c>
      <c r="D125" s="54" t="n">
        <v>333</v>
      </c>
      <c r="E125" s="54" t="n">
        <v>330</v>
      </c>
      <c r="F125" s="65" t="n">
        <f aca="false">IF(E125="","",D125-E125)</f>
        <v>3</v>
      </c>
      <c r="G125" s="54" t="n">
        <v>299</v>
      </c>
      <c r="H125" s="54" t="n">
        <v>313</v>
      </c>
      <c r="I125" s="65" t="n">
        <f aca="false">IF(H125="","",G125-H125)</f>
        <v>-14</v>
      </c>
      <c r="J125" s="55" t="n">
        <f aca="false">IF(OR(D125="",D125+G125=0),"",D125/(D125+G125))</f>
        <v>0.526898734177215</v>
      </c>
      <c r="K125" s="55" t="n">
        <f aca="false">IF(E125="","",E125/(E125+H125))</f>
        <v>0.513219284603422</v>
      </c>
      <c r="L125" s="66" t="n">
        <f aca="false">IF(OR(K125="",J125=""),"",(J125-K125)*100)</f>
        <v>1.36794495737937</v>
      </c>
      <c r="M125" s="36" t="n">
        <v>2.23027727048957</v>
      </c>
      <c r="N125" s="36" t="n">
        <v>1.85957856755981</v>
      </c>
      <c r="O125" s="36" t="n">
        <f aca="false">SQRT(M125^2+N125^2)</f>
        <v>2.90381975201461</v>
      </c>
      <c r="P125" s="55" t="n">
        <f aca="false">IF(J125="","",MAX(0,J125-1.96*O125/100))</f>
        <v>0.469983867037729</v>
      </c>
      <c r="Q125" s="55" t="n">
        <f aca="false">IF(J125="","",MIN(1,J125+1.96*O125/100))</f>
        <v>0.583813601316702</v>
      </c>
      <c r="R125" s="32" t="str">
        <f aca="false">IF(L125="","",IF(ABS(L125)&lt;=O125,"Yes","No"))</f>
        <v>Yes</v>
      </c>
      <c r="S125" s="32" t="str">
        <f aca="false">IF(L125="","",IF(ABS(L125)&lt;=1.96*O125,"Yes","No"))</f>
        <v>Yes</v>
      </c>
      <c r="T125" s="54" t="n">
        <f aca="false">IF(D125="","",ROUND(SQRT(((D125+G125)*O125/100)^2+(J125*(D125+G125)*0.08382)^2),0))</f>
        <v>33</v>
      </c>
      <c r="U125" s="32"/>
    </row>
    <row r="126" customFormat="false" ht="15" hidden="false" customHeight="false" outlineLevel="0" collapsed="false">
      <c r="A126" s="32" t="s">
        <v>198</v>
      </c>
      <c r="B126" s="32" t="s">
        <v>274</v>
      </c>
      <c r="C126" s="32" t="s">
        <v>277</v>
      </c>
      <c r="D126" s="54" t="n">
        <v>403</v>
      </c>
      <c r="E126" s="54" t="n">
        <v>421</v>
      </c>
      <c r="F126" s="65" t="n">
        <f aca="false">IF(E126="","",D126-E126)</f>
        <v>-18</v>
      </c>
      <c r="G126" s="54" t="n">
        <v>346</v>
      </c>
      <c r="H126" s="54" t="n">
        <v>293</v>
      </c>
      <c r="I126" s="65" t="n">
        <f aca="false">IF(H126="","",G126-H126)</f>
        <v>53</v>
      </c>
      <c r="J126" s="55" t="n">
        <f aca="false">IF(OR(D126="",D126+G126=0),"",D126/(D126+G126))</f>
        <v>0.538050734312417</v>
      </c>
      <c r="K126" s="55" t="n">
        <f aca="false">IF(E126="","",E126/(E126+H126))</f>
        <v>0.589635854341737</v>
      </c>
      <c r="L126" s="66" t="n">
        <f aca="false">IF(OR(K126="",J126=""),"",(J126-K126)*100)</f>
        <v>-5.15851200293201</v>
      </c>
      <c r="M126" s="36" t="n">
        <v>2.23027727048957</v>
      </c>
      <c r="N126" s="36" t="n">
        <v>1.85957856755981</v>
      </c>
      <c r="O126" s="36" t="n">
        <f aca="false">SQRT(M126^2+N126^2)</f>
        <v>2.90381975201461</v>
      </c>
      <c r="P126" s="55" t="n">
        <f aca="false">IF(J126="","",MAX(0,J126-1.96*O126/100))</f>
        <v>0.48113586717293</v>
      </c>
      <c r="Q126" s="55" t="n">
        <f aca="false">IF(J126="","",MIN(1,J126+1.96*O126/100))</f>
        <v>0.594965601451903</v>
      </c>
      <c r="R126" s="32" t="str">
        <f aca="false">IF(L126="","",IF(ABS(L126)&lt;=O126,"Yes","No"))</f>
        <v>No</v>
      </c>
      <c r="S126" s="32" t="str">
        <f aca="false">IF(L126="","",IF(ABS(L126)&lt;=1.96*O126,"Yes","No"))</f>
        <v>Yes</v>
      </c>
      <c r="T126" s="54" t="n">
        <f aca="false">IF(D126="","",ROUND(SQRT(((D126+G126)*O126/100)^2+(J126*(D126+G126)*0.08382)^2),0))</f>
        <v>40</v>
      </c>
      <c r="U126" s="32"/>
    </row>
    <row r="127" customFormat="false" ht="15" hidden="false" customHeight="false" outlineLevel="0" collapsed="false">
      <c r="A127" s="32" t="s">
        <v>198</v>
      </c>
      <c r="B127" s="32" t="s">
        <v>278</v>
      </c>
      <c r="C127" s="32" t="s">
        <v>278</v>
      </c>
      <c r="D127" s="54" t="n">
        <v>550</v>
      </c>
      <c r="E127" s="54" t="n">
        <v>513</v>
      </c>
      <c r="F127" s="65" t="n">
        <f aca="false">IF(E127="","",D127-E127)</f>
        <v>37</v>
      </c>
      <c r="G127" s="54" t="n">
        <v>526</v>
      </c>
      <c r="H127" s="54" t="n">
        <v>446</v>
      </c>
      <c r="I127" s="65" t="n">
        <f aca="false">IF(H127="","",G127-H127)</f>
        <v>80</v>
      </c>
      <c r="J127" s="55" t="n">
        <f aca="false">IF(OR(D127="",D127+G127=0),"",D127/(D127+G127))</f>
        <v>0.511152416356877</v>
      </c>
      <c r="K127" s="55" t="n">
        <f aca="false">IF(E127="","",E127/(E127+H127))</f>
        <v>0.534932221063608</v>
      </c>
      <c r="L127" s="66" t="n">
        <f aca="false">IF(OR(K127="",J127=""),"",(J127-K127)*100)</f>
        <v>-2.37798047067306</v>
      </c>
      <c r="M127" s="36" t="n">
        <v>1.85842379998278</v>
      </c>
      <c r="N127" s="36" t="n">
        <v>1.85957856755981</v>
      </c>
      <c r="O127" s="36" t="n">
        <f aca="false">SQRT(M127^2+N127^2)</f>
        <v>2.62902481336145</v>
      </c>
      <c r="P127" s="55" t="n">
        <f aca="false">IF(J127="","",MAX(0,J127-1.96*O127/100))</f>
        <v>0.459623530014993</v>
      </c>
      <c r="Q127" s="55" t="n">
        <f aca="false">IF(J127="","",MIN(1,J127+1.96*O127/100))</f>
        <v>0.562681302698762</v>
      </c>
      <c r="R127" s="32" t="str">
        <f aca="false">IF(L127="","",IF(ABS(L127)&lt;=O127,"Yes","No"))</f>
        <v>Yes</v>
      </c>
      <c r="S127" s="32" t="str">
        <f aca="false">IF(L127="","",IF(ABS(L127)&lt;=1.96*O127,"Yes","No"))</f>
        <v>Yes</v>
      </c>
      <c r="T127" s="54" t="n">
        <f aca="false">IF(D127="","",ROUND(SQRT(((D127+G127)*O127/100)^2+(J127*(D127+G127)*0.07132)^2),0))</f>
        <v>48</v>
      </c>
      <c r="U127" s="32"/>
    </row>
    <row r="128" customFormat="false" ht="15" hidden="false" customHeight="false" outlineLevel="0" collapsed="false">
      <c r="A128" s="32" t="s">
        <v>198</v>
      </c>
      <c r="B128" s="32" t="s">
        <v>279</v>
      </c>
      <c r="C128" s="32" t="s">
        <v>280</v>
      </c>
      <c r="D128" s="54" t="n">
        <v>311</v>
      </c>
      <c r="E128" s="54" t="n">
        <v>293</v>
      </c>
      <c r="F128" s="65" t="n">
        <f aca="false">IF(E128="","",D128-E128)</f>
        <v>18</v>
      </c>
      <c r="G128" s="54" t="n">
        <v>218</v>
      </c>
      <c r="H128" s="54" t="n">
        <v>223</v>
      </c>
      <c r="I128" s="65" t="n">
        <f aca="false">IF(H128="","",G128-H128)</f>
        <v>-5</v>
      </c>
      <c r="J128" s="55" t="n">
        <f aca="false">IF(OR(D128="",D128+G128=0),"",D128/(D128+G128))</f>
        <v>0.587901701323251</v>
      </c>
      <c r="K128" s="55" t="n">
        <f aca="false">IF(E128="","",E128/(E128+H128))</f>
        <v>0.567829457364341</v>
      </c>
      <c r="L128" s="66" t="n">
        <f aca="false">IF(OR(K128="",J128=""),"",(J128-K128)*100)</f>
        <v>2.00722439589103</v>
      </c>
      <c r="M128" s="36" t="n">
        <v>3.43182552369834</v>
      </c>
      <c r="N128" s="36" t="n">
        <v>1.85957856755981</v>
      </c>
      <c r="O128" s="36" t="n">
        <f aca="false">SQRT(M128^2+N128^2)</f>
        <v>3.90326259352803</v>
      </c>
      <c r="P128" s="55" t="n">
        <f aca="false">IF(J128="","",MAX(0,J128-1.96*O128/100))</f>
        <v>0.511397754490102</v>
      </c>
      <c r="Q128" s="55" t="n">
        <f aca="false">IF(J128="","",MIN(1,J128+1.96*O128/100))</f>
        <v>0.664405648156401</v>
      </c>
      <c r="R128" s="32" t="str">
        <f aca="false">IF(L128="","",IF(ABS(L128)&lt;=O128,"Yes","No"))</f>
        <v>Yes</v>
      </c>
      <c r="S128" s="32" t="str">
        <f aca="false">IF(L128="","",IF(ABS(L128)&lt;=1.96*O128,"Yes","No"))</f>
        <v>Yes</v>
      </c>
      <c r="T128" s="54" t="n">
        <f aca="false">IF(D128="","",ROUND(SQRT(((D128+G128)*O128/100)^2+(J128*(D128+G128)*0.13015)^2),0))</f>
        <v>45</v>
      </c>
      <c r="U128" s="32"/>
    </row>
    <row r="129" customFormat="false" ht="15" hidden="false" customHeight="false" outlineLevel="0" collapsed="false">
      <c r="A129" s="32" t="s">
        <v>198</v>
      </c>
      <c r="B129" s="32" t="s">
        <v>279</v>
      </c>
      <c r="C129" s="32" t="s">
        <v>281</v>
      </c>
      <c r="D129" s="54" t="n">
        <v>418</v>
      </c>
      <c r="E129" s="54" t="n">
        <v>367</v>
      </c>
      <c r="F129" s="65" t="n">
        <f aca="false">IF(E129="","",D129-E129)</f>
        <v>51</v>
      </c>
      <c r="G129" s="54" t="n">
        <v>263</v>
      </c>
      <c r="H129" s="54" t="n">
        <v>292</v>
      </c>
      <c r="I129" s="65" t="n">
        <f aca="false">IF(H129="","",G129-H129)</f>
        <v>-29</v>
      </c>
      <c r="J129" s="55" t="n">
        <f aca="false">IF(OR(D129="",D129+G129=0),"",D129/(D129+G129))</f>
        <v>0.613803230543319</v>
      </c>
      <c r="K129" s="55" t="n">
        <f aca="false">IF(E129="","",E129/(E129+H129))</f>
        <v>0.55690440060698</v>
      </c>
      <c r="L129" s="66" t="n">
        <f aca="false">IF(OR(K129="",J129=""),"",(J129-K129)*100)</f>
        <v>5.68988299363383</v>
      </c>
      <c r="M129" s="36" t="n">
        <v>2.23027727048957</v>
      </c>
      <c r="N129" s="36" t="n">
        <v>1.85957856755981</v>
      </c>
      <c r="O129" s="36" t="n">
        <f aca="false">SQRT(M129^2+N129^2)</f>
        <v>2.90381975201461</v>
      </c>
      <c r="P129" s="55" t="n">
        <f aca="false">IF(J129="","",MAX(0,J129-1.96*O129/100))</f>
        <v>0.556888363403832</v>
      </c>
      <c r="Q129" s="55" t="n">
        <f aca="false">IF(J129="","",MIN(1,J129+1.96*O129/100))</f>
        <v>0.670718097682805</v>
      </c>
      <c r="R129" s="32" t="str">
        <f aca="false">IF(L129="","",IF(ABS(L129)&lt;=O129,"Yes","No"))</f>
        <v>No</v>
      </c>
      <c r="S129" s="32" t="str">
        <f aca="false">IF(L129="","",IF(ABS(L129)&lt;=1.96*O129,"Yes","No"))</f>
        <v>Yes</v>
      </c>
      <c r="T129" s="54" t="n">
        <f aca="false">IF(D129="","",ROUND(SQRT(((D129+G129)*O129/100)^2+(J129*(D129+G129)*0.08382)^2),0))</f>
        <v>40</v>
      </c>
      <c r="U129" s="32"/>
    </row>
    <row r="130" customFormat="false" ht="15" hidden="false" customHeight="false" outlineLevel="0" collapsed="false">
      <c r="A130" s="32" t="s">
        <v>198</v>
      </c>
      <c r="B130" s="32" t="s">
        <v>282</v>
      </c>
      <c r="C130" s="32" t="s">
        <v>283</v>
      </c>
      <c r="D130" s="54" t="n">
        <v>412</v>
      </c>
      <c r="E130" s="54" t="n">
        <v>391</v>
      </c>
      <c r="F130" s="65" t="n">
        <f aca="false">IF(E130="","",D130-E130)</f>
        <v>21</v>
      </c>
      <c r="G130" s="54" t="n">
        <v>339</v>
      </c>
      <c r="H130" s="54" t="n">
        <v>291</v>
      </c>
      <c r="I130" s="65" t="n">
        <f aca="false">IF(H130="","",G130-H130)</f>
        <v>48</v>
      </c>
      <c r="J130" s="55" t="n">
        <f aca="false">IF(OR(D130="",D130+G130=0),"",D130/(D130+G130))</f>
        <v>0.548601864181092</v>
      </c>
      <c r="K130" s="55" t="n">
        <f aca="false">IF(E130="","",E130/(E130+H130))</f>
        <v>0.573313782991202</v>
      </c>
      <c r="L130" s="66" t="n">
        <f aca="false">IF(OR(K130="",J130=""),"",(J130-K130)*100)</f>
        <v>-2.47119188101105</v>
      </c>
      <c r="M130" s="36" t="n">
        <v>2.23027727048957</v>
      </c>
      <c r="N130" s="36" t="n">
        <v>1.85957856755981</v>
      </c>
      <c r="O130" s="36" t="n">
        <f aca="false">SQRT(M130^2+N130^2)</f>
        <v>2.90381975201461</v>
      </c>
      <c r="P130" s="55" t="n">
        <f aca="false">IF(J130="","",MAX(0,J130-1.96*O130/100))</f>
        <v>0.491686997041606</v>
      </c>
      <c r="Q130" s="55" t="n">
        <f aca="false">IF(J130="","",MIN(1,J130+1.96*O130/100))</f>
        <v>0.605516731320578</v>
      </c>
      <c r="R130" s="32" t="str">
        <f aca="false">IF(L130="","",IF(ABS(L130)&lt;=O130,"Yes","No"))</f>
        <v>Yes</v>
      </c>
      <c r="S130" s="32" t="str">
        <f aca="false">IF(L130="","",IF(ABS(L130)&lt;=1.96*O130,"Yes","No"))</f>
        <v>Yes</v>
      </c>
      <c r="T130" s="54" t="n">
        <f aca="false">IF(D130="","",ROUND(SQRT(((D130+G130)*O130/100)^2+(J130*(D130+G130)*0.08382)^2),0))</f>
        <v>41</v>
      </c>
      <c r="U130" s="32"/>
    </row>
    <row r="131" customFormat="false" ht="15" hidden="false" customHeight="false" outlineLevel="0" collapsed="false">
      <c r="A131" s="32" t="s">
        <v>198</v>
      </c>
      <c r="B131" s="32" t="s">
        <v>282</v>
      </c>
      <c r="C131" s="32" t="s">
        <v>284</v>
      </c>
      <c r="D131" s="54" t="n">
        <v>394</v>
      </c>
      <c r="E131" s="54" t="n">
        <v>390</v>
      </c>
      <c r="F131" s="65" t="n">
        <f aca="false">IF(E131="","",D131-E131)</f>
        <v>4</v>
      </c>
      <c r="G131" s="54" t="n">
        <v>344</v>
      </c>
      <c r="H131" s="54" t="n">
        <v>330</v>
      </c>
      <c r="I131" s="65" t="n">
        <f aca="false">IF(H131="","",G131-H131)</f>
        <v>14</v>
      </c>
      <c r="J131" s="55" t="n">
        <f aca="false">IF(OR(D131="",D131+G131=0),"",D131/(D131+G131))</f>
        <v>0.533875338753388</v>
      </c>
      <c r="K131" s="55" t="n">
        <f aca="false">IF(E131="","",E131/(E131+H131))</f>
        <v>0.541666666666667</v>
      </c>
      <c r="L131" s="66" t="n">
        <f aca="false">IF(OR(K131="",J131=""),"",(J131-K131)*100)</f>
        <v>-0.779132791327908</v>
      </c>
      <c r="M131" s="36" t="n">
        <v>2.23027727048957</v>
      </c>
      <c r="N131" s="36" t="n">
        <v>1.85957856755981</v>
      </c>
      <c r="O131" s="36" t="n">
        <f aca="false">SQRT(M131^2+N131^2)</f>
        <v>2.90381975201461</v>
      </c>
      <c r="P131" s="55" t="n">
        <f aca="false">IF(J131="","",MAX(0,J131-1.96*O131/100))</f>
        <v>0.476960471613901</v>
      </c>
      <c r="Q131" s="55" t="n">
        <f aca="false">IF(J131="","",MIN(1,J131+1.96*O131/100))</f>
        <v>0.590790205892874</v>
      </c>
      <c r="R131" s="32" t="str">
        <f aca="false">IF(L131="","",IF(ABS(L131)&lt;=O131,"Yes","No"))</f>
        <v>Yes</v>
      </c>
      <c r="S131" s="32" t="str">
        <f aca="false">IF(L131="","",IF(ABS(L131)&lt;=1.96*O131,"Yes","No"))</f>
        <v>Yes</v>
      </c>
      <c r="T131" s="54" t="n">
        <f aca="false">IF(D131="","",ROUND(SQRT(((D131+G131)*O131/100)^2+(J131*(D131+G131)*0.08382)^2),0))</f>
        <v>39</v>
      </c>
      <c r="U131" s="32"/>
    </row>
    <row r="132" customFormat="false" ht="15" hidden="false" customHeight="false" outlineLevel="0" collapsed="false">
      <c r="A132" s="32" t="s">
        <v>198</v>
      </c>
      <c r="B132" s="32" t="s">
        <v>282</v>
      </c>
      <c r="C132" s="32" t="s">
        <v>285</v>
      </c>
      <c r="D132" s="54" t="n">
        <v>498</v>
      </c>
      <c r="E132" s="54" t="n">
        <v>437</v>
      </c>
      <c r="F132" s="65" t="n">
        <f aca="false">IF(E132="","",D132-E132)</f>
        <v>61</v>
      </c>
      <c r="G132" s="54" t="n">
        <v>449</v>
      </c>
      <c r="H132" s="54" t="n">
        <v>431</v>
      </c>
      <c r="I132" s="65" t="n">
        <f aca="false">IF(H132="","",G132-H132)</f>
        <v>18</v>
      </c>
      <c r="J132" s="55" t="n">
        <f aca="false">IF(OR(D132="",D132+G132=0),"",D132/(D132+G132))</f>
        <v>0.525871172122492</v>
      </c>
      <c r="K132" s="55" t="n">
        <f aca="false">IF(E132="","",E132/(E132+H132))</f>
        <v>0.503456221198157</v>
      </c>
      <c r="L132" s="66" t="n">
        <f aca="false">IF(OR(K132="",J132=""),"",(J132-K132)*100)</f>
        <v>2.24149509243354</v>
      </c>
      <c r="M132" s="36" t="n">
        <v>1.85842379998278</v>
      </c>
      <c r="N132" s="36" t="n">
        <v>1.85957856755981</v>
      </c>
      <c r="O132" s="36" t="n">
        <f aca="false">SQRT(M132^2+N132^2)</f>
        <v>2.62902481336145</v>
      </c>
      <c r="P132" s="55" t="n">
        <f aca="false">IF(J132="","",MAX(0,J132-1.96*O132/100))</f>
        <v>0.474342285780608</v>
      </c>
      <c r="Q132" s="55" t="n">
        <f aca="false">IF(J132="","",MIN(1,J132+1.96*O132/100))</f>
        <v>0.577400058464377</v>
      </c>
      <c r="R132" s="32" t="str">
        <f aca="false">IF(L132="","",IF(ABS(L132)&lt;=O132,"Yes","No"))</f>
        <v>Yes</v>
      </c>
      <c r="S132" s="32" t="str">
        <f aca="false">IF(L132="","",IF(ABS(L132)&lt;=1.96*O132,"Yes","No"))</f>
        <v>Yes</v>
      </c>
      <c r="T132" s="54" t="n">
        <f aca="false">IF(D132="","",ROUND(SQRT(((D132+G132)*O132/100)^2+(J132*(D132+G132)*0.07132)^2),0))</f>
        <v>43</v>
      </c>
      <c r="U132" s="32"/>
    </row>
    <row r="133" customFormat="false" ht="15" hidden="false" customHeight="false" outlineLevel="0" collapsed="false">
      <c r="A133" s="32" t="s">
        <v>198</v>
      </c>
      <c r="B133" s="32" t="s">
        <v>282</v>
      </c>
      <c r="C133" s="32" t="s">
        <v>286</v>
      </c>
      <c r="D133" s="54" t="n">
        <v>452</v>
      </c>
      <c r="E133" s="54" t="n">
        <v>431</v>
      </c>
      <c r="F133" s="65" t="n">
        <f aca="false">IF(E133="","",D133-E133)</f>
        <v>21</v>
      </c>
      <c r="G133" s="54" t="n">
        <v>354</v>
      </c>
      <c r="H133" s="54" t="n">
        <v>293</v>
      </c>
      <c r="I133" s="65" t="n">
        <f aca="false">IF(H133="","",G133-H133)</f>
        <v>61</v>
      </c>
      <c r="J133" s="55" t="n">
        <f aca="false">IF(OR(D133="",D133+G133=0),"",D133/(D133+G133))</f>
        <v>0.560794044665012</v>
      </c>
      <c r="K133" s="55" t="n">
        <f aca="false">IF(E133="","",E133/(E133+H133))</f>
        <v>0.595303867403315</v>
      </c>
      <c r="L133" s="66" t="n">
        <f aca="false">IF(OR(K133="",J133=""),"",(J133-K133)*100)</f>
        <v>-3.45098227383025</v>
      </c>
      <c r="M133" s="36" t="n">
        <v>2.23027727048957</v>
      </c>
      <c r="N133" s="36" t="n">
        <v>1.85957856755981</v>
      </c>
      <c r="O133" s="36" t="n">
        <f aca="false">SQRT(M133^2+N133^2)</f>
        <v>2.90381975201461</v>
      </c>
      <c r="P133" s="55" t="n">
        <f aca="false">IF(J133="","",MAX(0,J133-1.96*O133/100))</f>
        <v>0.503879177525526</v>
      </c>
      <c r="Q133" s="55" t="n">
        <f aca="false">IF(J133="","",MIN(1,J133+1.96*O133/100))</f>
        <v>0.617708911804499</v>
      </c>
      <c r="R133" s="32" t="str">
        <f aca="false">IF(L133="","",IF(ABS(L133)&lt;=O133,"Yes","No"))</f>
        <v>No</v>
      </c>
      <c r="S133" s="32" t="str">
        <f aca="false">IF(L133="","",IF(ABS(L133)&lt;=1.96*O133,"Yes","No"))</f>
        <v>Yes</v>
      </c>
      <c r="T133" s="54" t="n">
        <f aca="false">IF(D133="","",ROUND(SQRT(((D133+G133)*O133/100)^2+(J133*(D133+G133)*0.08382)^2),0))</f>
        <v>45</v>
      </c>
      <c r="U133" s="32"/>
    </row>
    <row r="134" customFormat="false" ht="15" hidden="false" customHeight="false" outlineLevel="0" collapsed="false">
      <c r="A134" s="32" t="s">
        <v>198</v>
      </c>
      <c r="B134" s="32" t="s">
        <v>282</v>
      </c>
      <c r="C134" s="32" t="s">
        <v>287</v>
      </c>
      <c r="D134" s="54" t="n">
        <v>274</v>
      </c>
      <c r="E134" s="54" t="n">
        <v>259</v>
      </c>
      <c r="F134" s="65" t="n">
        <f aca="false">IF(E134="","",D134-E134)</f>
        <v>15</v>
      </c>
      <c r="G134" s="54" t="n">
        <v>260</v>
      </c>
      <c r="H134" s="54" t="n">
        <v>231</v>
      </c>
      <c r="I134" s="65" t="n">
        <f aca="false">IF(H134="","",G134-H134)</f>
        <v>29</v>
      </c>
      <c r="J134" s="55" t="n">
        <f aca="false">IF(OR(D134="",D134+G134=0),"",D134/(D134+G134))</f>
        <v>0.51310861423221</v>
      </c>
      <c r="K134" s="55" t="n">
        <f aca="false">IF(E134="","",E134/(E134+H134))</f>
        <v>0.528571428571429</v>
      </c>
      <c r="L134" s="66" t="n">
        <f aca="false">IF(OR(K134="",J134=""),"",(J134-K134)*100)</f>
        <v>-1.54628143392188</v>
      </c>
      <c r="M134" s="36" t="n">
        <v>2.23027727048957</v>
      </c>
      <c r="N134" s="36" t="n">
        <v>1.85957856755981</v>
      </c>
      <c r="O134" s="36" t="n">
        <f aca="false">SQRT(M134^2+N134^2)</f>
        <v>2.90381975201461</v>
      </c>
      <c r="P134" s="55" t="n">
        <f aca="false">IF(J134="","",MAX(0,J134-1.96*O134/100))</f>
        <v>0.456193747092723</v>
      </c>
      <c r="Q134" s="55" t="n">
        <f aca="false">IF(J134="","",MIN(1,J134+1.96*O134/100))</f>
        <v>0.570023481371696</v>
      </c>
      <c r="R134" s="32" t="str">
        <f aca="false">IF(L134="","",IF(ABS(L134)&lt;=O134,"Yes","No"))</f>
        <v>Yes</v>
      </c>
      <c r="S134" s="32" t="str">
        <f aca="false">IF(L134="","",IF(ABS(L134)&lt;=1.96*O134,"Yes","No"))</f>
        <v>Yes</v>
      </c>
      <c r="T134" s="54" t="n">
        <f aca="false">IF(D134="","",ROUND(SQRT(((D134+G134)*O134/100)^2+(J134*(D134+G134)*0.08382)^2),0))</f>
        <v>28</v>
      </c>
      <c r="U134" s="32"/>
    </row>
    <row r="135" customFormat="false" ht="15" hidden="false" customHeight="false" outlineLevel="0" collapsed="false">
      <c r="A135" s="32" t="s">
        <v>198</v>
      </c>
      <c r="B135" s="32" t="s">
        <v>282</v>
      </c>
      <c r="C135" s="32" t="s">
        <v>288</v>
      </c>
      <c r="D135" s="54" t="n">
        <v>514</v>
      </c>
      <c r="E135" s="54" t="n">
        <v>526</v>
      </c>
      <c r="F135" s="65" t="n">
        <f aca="false">IF(E135="","",D135-E135)</f>
        <v>-12</v>
      </c>
      <c r="G135" s="54" t="n">
        <v>453</v>
      </c>
      <c r="H135" s="54" t="n">
        <v>379</v>
      </c>
      <c r="I135" s="65" t="n">
        <f aca="false">IF(H135="","",G135-H135)</f>
        <v>74</v>
      </c>
      <c r="J135" s="55" t="n">
        <f aca="false">IF(OR(D135="",D135+G135=0),"",D135/(D135+G135))</f>
        <v>0.531540847983454</v>
      </c>
      <c r="K135" s="55" t="n">
        <f aca="false">IF(E135="","",E135/(E135+H135))</f>
        <v>0.58121546961326</v>
      </c>
      <c r="L135" s="66" t="n">
        <f aca="false">IF(OR(K135="",J135=""),"",(J135-K135)*100)</f>
        <v>-4.96746216298056</v>
      </c>
      <c r="M135" s="36" t="n">
        <v>1.85842379998278</v>
      </c>
      <c r="N135" s="36" t="n">
        <v>1.85957856755981</v>
      </c>
      <c r="O135" s="36" t="n">
        <f aca="false">SQRT(M135^2+N135^2)</f>
        <v>2.62902481336145</v>
      </c>
      <c r="P135" s="55" t="n">
        <f aca="false">IF(J135="","",MAX(0,J135-1.96*O135/100))</f>
        <v>0.48001196164157</v>
      </c>
      <c r="Q135" s="55" t="n">
        <f aca="false">IF(J135="","",MIN(1,J135+1.96*O135/100))</f>
        <v>0.583069734325339</v>
      </c>
      <c r="R135" s="32" t="str">
        <f aca="false">IF(L135="","",IF(ABS(L135)&lt;=O135,"Yes","No"))</f>
        <v>No</v>
      </c>
      <c r="S135" s="32" t="str">
        <f aca="false">IF(L135="","",IF(ABS(L135)&lt;=1.96*O135,"Yes","No"))</f>
        <v>Yes</v>
      </c>
      <c r="T135" s="54" t="n">
        <f aca="false">IF(D135="","",ROUND(SQRT(((D135+G135)*O135/100)^2+(J135*(D135+G135)*0.07132)^2),0))</f>
        <v>45</v>
      </c>
      <c r="U135" s="32"/>
    </row>
    <row r="136" customFormat="false" ht="15" hidden="false" customHeight="false" outlineLevel="0" collapsed="false">
      <c r="A136" s="32" t="s">
        <v>198</v>
      </c>
      <c r="B136" s="32" t="s">
        <v>289</v>
      </c>
      <c r="C136" s="32" t="s">
        <v>290</v>
      </c>
      <c r="D136" s="54" t="n">
        <v>372</v>
      </c>
      <c r="E136" s="54" t="n">
        <v>416</v>
      </c>
      <c r="F136" s="65" t="n">
        <f aca="false">IF(E136="","",D136-E136)</f>
        <v>-44</v>
      </c>
      <c r="G136" s="54" t="n">
        <v>171</v>
      </c>
      <c r="H136" s="54" t="n">
        <v>151</v>
      </c>
      <c r="I136" s="65" t="n">
        <f aca="false">IF(H136="","",G136-H136)</f>
        <v>20</v>
      </c>
      <c r="J136" s="55" t="n">
        <f aca="false">IF(OR(D136="",D136+G136=0),"",D136/(D136+G136))</f>
        <v>0.685082872928177</v>
      </c>
      <c r="K136" s="55" t="n">
        <f aca="false">IF(E136="","",E136/(E136+H136))</f>
        <v>0.7336860670194</v>
      </c>
      <c r="L136" s="66" t="n">
        <f aca="false">IF(OR(K136="",J136=""),"",(J136-K136)*100)</f>
        <v>-4.86031940912235</v>
      </c>
      <c r="M136" s="36" t="n">
        <v>2.23027727048957</v>
      </c>
      <c r="N136" s="36" t="n">
        <v>1.85957856755981</v>
      </c>
      <c r="O136" s="36" t="n">
        <f aca="false">SQRT(M136^2+N136^2)</f>
        <v>2.90381975201461</v>
      </c>
      <c r="P136" s="55" t="n">
        <f aca="false">IF(J136="","",MAX(0,J136-1.96*O136/100))</f>
        <v>0.628168005788691</v>
      </c>
      <c r="Q136" s="55" t="n">
        <f aca="false">IF(J136="","",MIN(1,J136+1.96*O136/100))</f>
        <v>0.741997740067663</v>
      </c>
      <c r="R136" s="32" t="str">
        <f aca="false">IF(L136="","",IF(ABS(L136)&lt;=O136,"Yes","No"))</f>
        <v>No</v>
      </c>
      <c r="S136" s="32" t="str">
        <f aca="false">IF(L136="","",IF(ABS(L136)&lt;=1.96*O136,"Yes","No"))</f>
        <v>Yes</v>
      </c>
      <c r="T136" s="54" t="n">
        <f aca="false">IF(D136="","",ROUND(SQRT(((D136+G136)*O136/100)^2+(J136*(D136+G136)*0.08382)^2),0))</f>
        <v>35</v>
      </c>
      <c r="U136" s="32"/>
    </row>
    <row r="137" customFormat="false" ht="15" hidden="false" customHeight="false" outlineLevel="0" collapsed="false">
      <c r="A137" s="32" t="s">
        <v>198</v>
      </c>
      <c r="B137" s="32" t="s">
        <v>289</v>
      </c>
      <c r="C137" s="32" t="s">
        <v>291</v>
      </c>
      <c r="D137" s="54" t="n">
        <v>296</v>
      </c>
      <c r="E137" s="54" t="n">
        <v>334</v>
      </c>
      <c r="F137" s="65" t="n">
        <f aca="false">IF(E137="","",D137-E137)</f>
        <v>-38</v>
      </c>
      <c r="G137" s="54" t="n">
        <v>157</v>
      </c>
      <c r="H137" s="54" t="n">
        <v>165</v>
      </c>
      <c r="I137" s="65" t="n">
        <f aca="false">IF(H137="","",G137-H137)</f>
        <v>-8</v>
      </c>
      <c r="J137" s="55" t="n">
        <f aca="false">IF(OR(D137="",D137+G137=0),"",D137/(D137+G137))</f>
        <v>0.653421633554084</v>
      </c>
      <c r="K137" s="55" t="n">
        <f aca="false">IF(E137="","",E137/(E137+H137))</f>
        <v>0.669338677354709</v>
      </c>
      <c r="L137" s="66" t="n">
        <f aca="false">IF(OR(K137="",J137=""),"",(J137-K137)*100)</f>
        <v>-1.59170438006255</v>
      </c>
      <c r="M137" s="36" t="n">
        <v>3.43182552369834</v>
      </c>
      <c r="N137" s="36" t="n">
        <v>1.85957856755981</v>
      </c>
      <c r="O137" s="36" t="n">
        <f aca="false">SQRT(M137^2+N137^2)</f>
        <v>3.90326259352803</v>
      </c>
      <c r="P137" s="55" t="n">
        <f aca="false">IF(J137="","",MAX(0,J137-1.96*O137/100))</f>
        <v>0.576917686720935</v>
      </c>
      <c r="Q137" s="55" t="n">
        <f aca="false">IF(J137="","",MIN(1,J137+1.96*O137/100))</f>
        <v>0.729925580387233</v>
      </c>
      <c r="R137" s="32" t="str">
        <f aca="false">IF(L137="","",IF(ABS(L137)&lt;=O137,"Yes","No"))</f>
        <v>Yes</v>
      </c>
      <c r="S137" s="32" t="str">
        <f aca="false">IF(L137="","",IF(ABS(L137)&lt;=1.96*O137,"Yes","No"))</f>
        <v>Yes</v>
      </c>
      <c r="T137" s="54" t="n">
        <f aca="false">IF(D137="","",ROUND(SQRT(((D137+G137)*O137/100)^2+(J137*(D137+G137)*0.13015)^2),0))</f>
        <v>42</v>
      </c>
      <c r="U137" s="32"/>
    </row>
    <row r="138" customFormat="false" ht="15" hidden="false" customHeight="false" outlineLevel="0" collapsed="false">
      <c r="A138" s="32" t="s">
        <v>198</v>
      </c>
      <c r="B138" s="32" t="s">
        <v>289</v>
      </c>
      <c r="C138" s="32" t="s">
        <v>292</v>
      </c>
      <c r="D138" s="54" t="n">
        <v>323</v>
      </c>
      <c r="E138" s="54" t="n">
        <v>327</v>
      </c>
      <c r="F138" s="65" t="n">
        <f aca="false">IF(E138="","",D138-E138)</f>
        <v>-4</v>
      </c>
      <c r="G138" s="54" t="n">
        <v>158</v>
      </c>
      <c r="H138" s="54" t="n">
        <v>147</v>
      </c>
      <c r="I138" s="65" t="n">
        <f aca="false">IF(H138="","",G138-H138)</f>
        <v>11</v>
      </c>
      <c r="J138" s="55" t="n">
        <f aca="false">IF(OR(D138="",D138+G138=0),"",D138/(D138+G138))</f>
        <v>0.671517671517672</v>
      </c>
      <c r="K138" s="55" t="n">
        <f aca="false">IF(E138="","",E138/(E138+H138))</f>
        <v>0.689873417721519</v>
      </c>
      <c r="L138" s="66" t="n">
        <f aca="false">IF(OR(K138="",J138=""),"",(J138-K138)*100)</f>
        <v>-1.83557462038475</v>
      </c>
      <c r="M138" s="36" t="n">
        <v>3.43182552369834</v>
      </c>
      <c r="N138" s="36" t="n">
        <v>1.85957856755981</v>
      </c>
      <c r="O138" s="36" t="n">
        <f aca="false">SQRT(M138^2+N138^2)</f>
        <v>3.90326259352803</v>
      </c>
      <c r="P138" s="55" t="n">
        <f aca="false">IF(J138="","",MAX(0,J138-1.96*O138/100))</f>
        <v>0.595013724684522</v>
      </c>
      <c r="Q138" s="55" t="n">
        <f aca="false">IF(J138="","",MIN(1,J138+1.96*O138/100))</f>
        <v>0.748021618350821</v>
      </c>
      <c r="R138" s="32" t="str">
        <f aca="false">IF(L138="","",IF(ABS(L138)&lt;=O138,"Yes","No"))</f>
        <v>Yes</v>
      </c>
      <c r="S138" s="32" t="str">
        <f aca="false">IF(L138="","",IF(ABS(L138)&lt;=1.96*O138,"Yes","No"))</f>
        <v>Yes</v>
      </c>
      <c r="T138" s="54" t="n">
        <f aca="false">IF(D138="","",ROUND(SQRT(((D138+G138)*O138/100)^2+(J138*(D138+G138)*0.13015)^2),0))</f>
        <v>46</v>
      </c>
      <c r="U138" s="32"/>
    </row>
    <row r="139" customFormat="false" ht="15" hidden="false" customHeight="false" outlineLevel="0" collapsed="false">
      <c r="A139" s="32" t="s">
        <v>198</v>
      </c>
      <c r="B139" s="32" t="s">
        <v>293</v>
      </c>
      <c r="C139" s="32" t="s">
        <v>293</v>
      </c>
      <c r="D139" s="54" t="n">
        <v>282</v>
      </c>
      <c r="E139" s="54" t="n">
        <v>294</v>
      </c>
      <c r="F139" s="65" t="n">
        <f aca="false">IF(E139="","",D139-E139)</f>
        <v>-12</v>
      </c>
      <c r="G139" s="54" t="n">
        <v>188</v>
      </c>
      <c r="H139" s="54" t="n">
        <v>198</v>
      </c>
      <c r="I139" s="65" t="n">
        <f aca="false">IF(H139="","",G139-H139)</f>
        <v>-10</v>
      </c>
      <c r="J139" s="55" t="n">
        <f aca="false">IF(OR(D139="",D139+G139=0),"",D139/(D139+G139))</f>
        <v>0.6</v>
      </c>
      <c r="K139" s="55" t="n">
        <f aca="false">IF(E139="","",E139/(E139+H139))</f>
        <v>0.597560975609756</v>
      </c>
      <c r="L139" s="66" t="n">
        <f aca="false">IF(OR(K139="",J139=""),"",(J139-K139)*100)</f>
        <v>0.24390243902439</v>
      </c>
      <c r="M139" s="36" t="n">
        <v>3.43182552369834</v>
      </c>
      <c r="N139" s="36" t="n">
        <v>1.85957856755981</v>
      </c>
      <c r="O139" s="36" t="n">
        <f aca="false">SQRT(M139^2+N139^2)</f>
        <v>3.90326259352803</v>
      </c>
      <c r="P139" s="55" t="n">
        <f aca="false">IF(J139="","",MAX(0,J139-1.96*O139/100))</f>
        <v>0.523496053166851</v>
      </c>
      <c r="Q139" s="55" t="n">
        <f aca="false">IF(J139="","",MIN(1,J139+1.96*O139/100))</f>
        <v>0.676503946833149</v>
      </c>
      <c r="R139" s="32" t="str">
        <f aca="false">IF(L139="","",IF(ABS(L139)&lt;=O139,"Yes","No"))</f>
        <v>Yes</v>
      </c>
      <c r="S139" s="32" t="str">
        <f aca="false">IF(L139="","",IF(ABS(L139)&lt;=1.96*O139,"Yes","No"))</f>
        <v>Yes</v>
      </c>
      <c r="T139" s="54" t="n">
        <f aca="false">IF(D139="","",ROUND(SQRT(((D139+G139)*O139/100)^2+(J139*(D139+G139)*0.13015)^2),0))</f>
        <v>41</v>
      </c>
      <c r="U139" s="32"/>
    </row>
    <row r="140" customFormat="false" ht="15" hidden="false" customHeight="false" outlineLevel="0" collapsed="false">
      <c r="A140" s="32" t="s">
        <v>198</v>
      </c>
      <c r="B140" s="32" t="s">
        <v>294</v>
      </c>
      <c r="C140" s="32" t="s">
        <v>294</v>
      </c>
      <c r="D140" s="54" t="n">
        <v>537</v>
      </c>
      <c r="E140" s="54" t="n">
        <v>498</v>
      </c>
      <c r="F140" s="65" t="n">
        <f aca="false">IF(E140="","",D140-E140)</f>
        <v>39</v>
      </c>
      <c r="G140" s="54" t="n">
        <v>956</v>
      </c>
      <c r="H140" s="54" t="n">
        <v>876</v>
      </c>
      <c r="I140" s="65" t="n">
        <f aca="false">IF(H140="","",G140-H140)</f>
        <v>80</v>
      </c>
      <c r="J140" s="55" t="n">
        <f aca="false">IF(OR(D140="",D140+G140=0),"",D140/(D140+G140))</f>
        <v>0.359678499665104</v>
      </c>
      <c r="K140" s="55" t="n">
        <f aca="false">IF(E140="","",E140/(E140+H140))</f>
        <v>0.362445414847162</v>
      </c>
      <c r="L140" s="66" t="n">
        <f aca="false">IF(OR(K140="",J140=""),"",(J140-K140)*100)</f>
        <v>-0.276691518205779</v>
      </c>
      <c r="M140" s="36" t="n">
        <v>1.85842379998278</v>
      </c>
      <c r="N140" s="36" t="n">
        <v>1.85957856755981</v>
      </c>
      <c r="O140" s="36" t="n">
        <f aca="false">SQRT(M140^2+N140^2)</f>
        <v>2.62902481336145</v>
      </c>
      <c r="P140" s="55" t="n">
        <f aca="false">IF(J140="","",MAX(0,J140-1.96*O140/100))</f>
        <v>0.308149613323219</v>
      </c>
      <c r="Q140" s="55" t="n">
        <f aca="false">IF(J140="","",MIN(1,J140+1.96*O140/100))</f>
        <v>0.411207386006988</v>
      </c>
      <c r="R140" s="32" t="str">
        <f aca="false">IF(L140="","",IF(ABS(L140)&lt;=O140,"Yes","No"))</f>
        <v>Yes</v>
      </c>
      <c r="S140" s="32" t="str">
        <f aca="false">IF(L140="","",IF(ABS(L140)&lt;=1.96*O140,"Yes","No"))</f>
        <v>Yes</v>
      </c>
      <c r="T140" s="54" t="n">
        <f aca="false">IF(D140="","",ROUND(SQRT(((D140+G140)*O140/100)^2+(J140*(D140+G140)*0.07132)^2),0))</f>
        <v>55</v>
      </c>
      <c r="U140" s="32"/>
    </row>
    <row r="141" customFormat="false" ht="15" hidden="false" customHeight="false" outlineLevel="0" collapsed="false">
      <c r="A141" s="32" t="s">
        <v>198</v>
      </c>
      <c r="B141" s="32" t="s">
        <v>295</v>
      </c>
      <c r="C141" s="32" t="s">
        <v>296</v>
      </c>
      <c r="D141" s="54" t="n">
        <v>702</v>
      </c>
      <c r="E141" s="54" t="n">
        <v>672</v>
      </c>
      <c r="F141" s="65" t="n">
        <f aca="false">IF(E141="","",D141-E141)</f>
        <v>30</v>
      </c>
      <c r="G141" s="54" t="n">
        <v>727</v>
      </c>
      <c r="H141" s="54" t="n">
        <v>652</v>
      </c>
      <c r="I141" s="65" t="n">
        <f aca="false">IF(H141="","",G141-H141)</f>
        <v>75</v>
      </c>
      <c r="J141" s="55" t="n">
        <f aca="false">IF(OR(D141="",D141+G141=0),"",D141/(D141+G141))</f>
        <v>0.491252624212736</v>
      </c>
      <c r="K141" s="55" t="n">
        <f aca="false">IF(E141="","",E141/(E141+H141))</f>
        <v>0.507552870090634</v>
      </c>
      <c r="L141" s="66" t="n">
        <f aca="false">IF(OR(K141="",J141=""),"",(J141-K141)*100)</f>
        <v>-1.63002458778982</v>
      </c>
      <c r="M141" s="36" t="n">
        <v>1.85842379998278</v>
      </c>
      <c r="N141" s="36" t="n">
        <v>1.85957856755981</v>
      </c>
      <c r="O141" s="36" t="n">
        <f aca="false">SQRT(M141^2+N141^2)</f>
        <v>2.62902481336145</v>
      </c>
      <c r="P141" s="55" t="n">
        <f aca="false">IF(J141="","",MAX(0,J141-1.96*O141/100))</f>
        <v>0.439723737870852</v>
      </c>
      <c r="Q141" s="55" t="n">
        <f aca="false">IF(J141="","",MIN(1,J141+1.96*O141/100))</f>
        <v>0.542781510554621</v>
      </c>
      <c r="R141" s="32" t="str">
        <f aca="false">IF(L141="","",IF(ABS(L141)&lt;=O141,"Yes","No"))</f>
        <v>Yes</v>
      </c>
      <c r="S141" s="32" t="str">
        <f aca="false">IF(L141="","",IF(ABS(L141)&lt;=1.96*O141,"Yes","No"))</f>
        <v>Yes</v>
      </c>
      <c r="T141" s="54" t="n">
        <f aca="false">IF(D141="","",ROUND(SQRT(((D141+G141)*O141/100)^2+(J141*(D141+G141)*0.07132)^2),0))</f>
        <v>63</v>
      </c>
      <c r="U141" s="32"/>
    </row>
    <row r="142" customFormat="false" ht="15" hidden="false" customHeight="false" outlineLevel="0" collapsed="false">
      <c r="A142" s="32" t="s">
        <v>198</v>
      </c>
      <c r="B142" s="32" t="s">
        <v>295</v>
      </c>
      <c r="C142" s="32" t="s">
        <v>297</v>
      </c>
      <c r="D142" s="54" t="n">
        <v>820</v>
      </c>
      <c r="E142" s="54" t="n">
        <v>791</v>
      </c>
      <c r="F142" s="65" t="n">
        <f aca="false">IF(E142="","",D142-E142)</f>
        <v>29</v>
      </c>
      <c r="G142" s="54" t="n">
        <v>768</v>
      </c>
      <c r="H142" s="54" t="n">
        <v>781</v>
      </c>
      <c r="I142" s="65" t="n">
        <f aca="false">IF(H142="","",G142-H142)</f>
        <v>-13</v>
      </c>
      <c r="J142" s="55" t="n">
        <f aca="false">IF(OR(D142="",D142+G142=0),"",D142/(D142+G142))</f>
        <v>0.516372795969773</v>
      </c>
      <c r="K142" s="55" t="n">
        <f aca="false">IF(E142="","",E142/(E142+H142))</f>
        <v>0.503180661577608</v>
      </c>
      <c r="L142" s="66" t="n">
        <f aca="false">IF(OR(K142="",J142=""),"",(J142-K142)*100)</f>
        <v>1.31921343921652</v>
      </c>
      <c r="M142" s="36" t="n">
        <v>1.85842379998278</v>
      </c>
      <c r="N142" s="36" t="n">
        <v>1.85957856755981</v>
      </c>
      <c r="O142" s="36" t="n">
        <f aca="false">SQRT(M142^2+N142^2)</f>
        <v>2.62902481336145</v>
      </c>
      <c r="P142" s="55" t="n">
        <f aca="false">IF(J142="","",MAX(0,J142-1.96*O142/100))</f>
        <v>0.464843909627889</v>
      </c>
      <c r="Q142" s="55" t="n">
        <f aca="false">IF(J142="","",MIN(1,J142+1.96*O142/100))</f>
        <v>0.567901682311658</v>
      </c>
      <c r="R142" s="32" t="str">
        <f aca="false">IF(L142="","",IF(ABS(L142)&lt;=O142,"Yes","No"))</f>
        <v>Yes</v>
      </c>
      <c r="S142" s="32" t="str">
        <f aca="false">IF(L142="","",IF(ABS(L142)&lt;=1.96*O142,"Yes","No"))</f>
        <v>Yes</v>
      </c>
      <c r="T142" s="54" t="n">
        <f aca="false">IF(D142="","",ROUND(SQRT(((D142+G142)*O142/100)^2+(J142*(D142+G142)*0.07132)^2),0))</f>
        <v>72</v>
      </c>
      <c r="U142" s="32"/>
    </row>
    <row r="143" customFormat="false" ht="15" hidden="false" customHeight="false" outlineLevel="0" collapsed="false">
      <c r="A143" s="32" t="s">
        <v>198</v>
      </c>
      <c r="B143" s="32" t="s">
        <v>295</v>
      </c>
      <c r="C143" s="32" t="s">
        <v>298</v>
      </c>
      <c r="D143" s="54" t="n">
        <v>1422</v>
      </c>
      <c r="E143" s="54" t="n">
        <v>1343</v>
      </c>
      <c r="F143" s="65" t="n">
        <f aca="false">IF(E143="","",D143-E143)</f>
        <v>79</v>
      </c>
      <c r="G143" s="54" t="n">
        <v>1385</v>
      </c>
      <c r="H143" s="54" t="n">
        <v>1305</v>
      </c>
      <c r="I143" s="65" t="n">
        <f aca="false">IF(H143="","",G143-H143)</f>
        <v>80</v>
      </c>
      <c r="J143" s="55" t="n">
        <f aca="false">IF(OR(D143="",D143+G143=0),"",D143/(D143+G143))</f>
        <v>0.506590666191664</v>
      </c>
      <c r="K143" s="55" t="n">
        <f aca="false">IF(E143="","",E143/(E143+H143))</f>
        <v>0.507175226586103</v>
      </c>
      <c r="L143" s="66" t="n">
        <f aca="false">IF(OR(K143="",J143=""),"",(J143-K143)*100)</f>
        <v>-0.0584560394438993</v>
      </c>
      <c r="M143" s="36" t="n">
        <v>1.85842379998278</v>
      </c>
      <c r="N143" s="36" t="n">
        <v>1.85957856755981</v>
      </c>
      <c r="O143" s="36" t="n">
        <f aca="false">SQRT(M143^2+N143^2)</f>
        <v>2.62902481336145</v>
      </c>
      <c r="P143" s="55" t="n">
        <f aca="false">IF(J143="","",MAX(0,J143-1.96*O143/100))</f>
        <v>0.455061779849779</v>
      </c>
      <c r="Q143" s="55" t="n">
        <f aca="false">IF(J143="","",MIN(1,J143+1.96*O143/100))</f>
        <v>0.558119552533548</v>
      </c>
      <c r="R143" s="32" t="str">
        <f aca="false">IF(L143="","",IF(ABS(L143)&lt;=O143,"Yes","No"))</f>
        <v>Yes</v>
      </c>
      <c r="S143" s="32" t="str">
        <f aca="false">IF(L143="","",IF(ABS(L143)&lt;=1.96*O143,"Yes","No"))</f>
        <v>Yes</v>
      </c>
      <c r="T143" s="54" t="n">
        <f aca="false">IF(D143="","",ROUND(SQRT(((D143+G143)*O143/100)^2+(J143*(D143+G143)*0.07132)^2),0))</f>
        <v>125</v>
      </c>
      <c r="U143" s="32"/>
    </row>
    <row r="144" customFormat="false" ht="15" hidden="false" customHeight="false" outlineLevel="0" collapsed="false">
      <c r="A144" s="32" t="s">
        <v>198</v>
      </c>
      <c r="B144" s="32" t="s">
        <v>295</v>
      </c>
      <c r="C144" s="32" t="s">
        <v>299</v>
      </c>
      <c r="D144" s="54" t="n">
        <v>707</v>
      </c>
      <c r="E144" s="54" t="n">
        <v>649</v>
      </c>
      <c r="F144" s="65" t="n">
        <f aca="false">IF(E144="","",D144-E144)</f>
        <v>58</v>
      </c>
      <c r="G144" s="54" t="n">
        <v>667</v>
      </c>
      <c r="H144" s="54" t="n">
        <v>636</v>
      </c>
      <c r="I144" s="65" t="n">
        <f aca="false">IF(H144="","",G144-H144)</f>
        <v>31</v>
      </c>
      <c r="J144" s="55" t="n">
        <f aca="false">IF(OR(D144="",D144+G144=0),"",D144/(D144+G144))</f>
        <v>0.514556040756914</v>
      </c>
      <c r="K144" s="55" t="n">
        <f aca="false">IF(E144="","",E144/(E144+H144))</f>
        <v>0.505058365758755</v>
      </c>
      <c r="L144" s="66" t="n">
        <f aca="false">IF(OR(K144="",J144=""),"",(J144-K144)*100)</f>
        <v>0.949767499815923</v>
      </c>
      <c r="M144" s="36" t="n">
        <v>1.85842379998278</v>
      </c>
      <c r="N144" s="36" t="n">
        <v>1.85957856755981</v>
      </c>
      <c r="O144" s="36" t="n">
        <f aca="false">SQRT(M144^2+N144^2)</f>
        <v>2.62902481336145</v>
      </c>
      <c r="P144" s="55" t="n">
        <f aca="false">IF(J144="","",MAX(0,J144-1.96*O144/100))</f>
        <v>0.46302715441503</v>
      </c>
      <c r="Q144" s="55" t="n">
        <f aca="false">IF(J144="","",MIN(1,J144+1.96*O144/100))</f>
        <v>0.566084927098799</v>
      </c>
      <c r="R144" s="32" t="str">
        <f aca="false">IF(L144="","",IF(ABS(L144)&lt;=O144,"Yes","No"))</f>
        <v>Yes</v>
      </c>
      <c r="S144" s="32" t="str">
        <f aca="false">IF(L144="","",IF(ABS(L144)&lt;=1.96*O144,"Yes","No"))</f>
        <v>Yes</v>
      </c>
      <c r="T144" s="54" t="n">
        <f aca="false">IF(D144="","",ROUND(SQRT(((D144+G144)*O144/100)^2+(J144*(D144+G144)*0.07132)^2),0))</f>
        <v>62</v>
      </c>
      <c r="U144" s="32"/>
    </row>
    <row r="145" customFormat="false" ht="15" hidden="false" customHeight="false" outlineLevel="0" collapsed="false">
      <c r="A145" s="32" t="s">
        <v>198</v>
      </c>
      <c r="B145" s="32" t="s">
        <v>295</v>
      </c>
      <c r="C145" s="32" t="s">
        <v>300</v>
      </c>
      <c r="D145" s="54" t="n">
        <v>683</v>
      </c>
      <c r="E145" s="54" t="n">
        <v>647</v>
      </c>
      <c r="F145" s="65" t="n">
        <f aca="false">IF(E145="","",D145-E145)</f>
        <v>36</v>
      </c>
      <c r="G145" s="54" t="n">
        <v>640</v>
      </c>
      <c r="H145" s="54" t="n">
        <v>623</v>
      </c>
      <c r="I145" s="65" t="n">
        <f aca="false">IF(H145="","",G145-H145)</f>
        <v>17</v>
      </c>
      <c r="J145" s="55" t="n">
        <f aca="false">IF(OR(D145="",D145+G145=0),"",D145/(D145+G145))</f>
        <v>0.516250944822373</v>
      </c>
      <c r="K145" s="55" t="n">
        <f aca="false">IF(E145="","",E145/(E145+H145))</f>
        <v>0.509448818897638</v>
      </c>
      <c r="L145" s="66" t="n">
        <f aca="false">IF(OR(K145="",J145=""),"",(J145-K145)*100)</f>
        <v>0.680212592473561</v>
      </c>
      <c r="M145" s="36" t="n">
        <v>1.85842379998278</v>
      </c>
      <c r="N145" s="36" t="n">
        <v>1.85957856755981</v>
      </c>
      <c r="O145" s="36" t="n">
        <f aca="false">SQRT(M145^2+N145^2)</f>
        <v>2.62902481336145</v>
      </c>
      <c r="P145" s="55" t="n">
        <f aca="false">IF(J145="","",MAX(0,J145-1.96*O145/100))</f>
        <v>0.464722058480489</v>
      </c>
      <c r="Q145" s="55" t="n">
        <f aca="false">IF(J145="","",MIN(1,J145+1.96*O145/100))</f>
        <v>0.567779831164258</v>
      </c>
      <c r="R145" s="32" t="str">
        <f aca="false">IF(L145="","",IF(ABS(L145)&lt;=O145,"Yes","No"))</f>
        <v>Yes</v>
      </c>
      <c r="S145" s="32" t="str">
        <f aca="false">IF(L145="","",IF(ABS(L145)&lt;=1.96*O145,"Yes","No"))</f>
        <v>Yes</v>
      </c>
      <c r="T145" s="54" t="n">
        <f aca="false">IF(D145="","",ROUND(SQRT(((D145+G145)*O145/100)^2+(J145*(D145+G145)*0.07132)^2),0))</f>
        <v>60</v>
      </c>
      <c r="U145" s="32"/>
    </row>
    <row r="146" customFormat="false" ht="15" hidden="false" customHeight="false" outlineLevel="0" collapsed="false">
      <c r="A146" s="32" t="s">
        <v>198</v>
      </c>
      <c r="B146" s="32" t="s">
        <v>295</v>
      </c>
      <c r="C146" s="32" t="s">
        <v>301</v>
      </c>
      <c r="D146" s="54" t="n">
        <v>541</v>
      </c>
      <c r="E146" s="54" t="n">
        <v>530</v>
      </c>
      <c r="F146" s="65" t="n">
        <f aca="false">IF(E146="","",D146-E146)</f>
        <v>11</v>
      </c>
      <c r="G146" s="54" t="n">
        <v>599</v>
      </c>
      <c r="H146" s="54" t="n">
        <v>545</v>
      </c>
      <c r="I146" s="65" t="n">
        <f aca="false">IF(H146="","",G146-H146)</f>
        <v>54</v>
      </c>
      <c r="J146" s="55" t="n">
        <f aca="false">IF(OR(D146="",D146+G146=0),"",D146/(D146+G146))</f>
        <v>0.474561403508772</v>
      </c>
      <c r="K146" s="55" t="n">
        <f aca="false">IF(E146="","",E146/(E146+H146))</f>
        <v>0.493023255813954</v>
      </c>
      <c r="L146" s="66" t="n">
        <f aca="false">IF(OR(K146="",J146=""),"",(J146-K146)*100)</f>
        <v>-1.84618523051816</v>
      </c>
      <c r="M146" s="36" t="n">
        <v>1.85842379998278</v>
      </c>
      <c r="N146" s="36" t="n">
        <v>1.85957856755981</v>
      </c>
      <c r="O146" s="36" t="n">
        <f aca="false">SQRT(M146^2+N146^2)</f>
        <v>2.62902481336145</v>
      </c>
      <c r="P146" s="55" t="n">
        <f aca="false">IF(J146="","",MAX(0,J146-1.96*O146/100))</f>
        <v>0.423032517166888</v>
      </c>
      <c r="Q146" s="55" t="n">
        <f aca="false">IF(J146="","",MIN(1,J146+1.96*O146/100))</f>
        <v>0.526090289850656</v>
      </c>
      <c r="R146" s="32" t="str">
        <f aca="false">IF(L146="","",IF(ABS(L146)&lt;=O146,"Yes","No"))</f>
        <v>Yes</v>
      </c>
      <c r="S146" s="32" t="str">
        <f aca="false">IF(L146="","",IF(ABS(L146)&lt;=1.96*O146,"Yes","No"))</f>
        <v>Yes</v>
      </c>
      <c r="T146" s="54" t="n">
        <f aca="false">IF(D146="","",ROUND(SQRT(((D146+G146)*O146/100)^2+(J146*(D146+G146)*0.07132)^2),0))</f>
        <v>49</v>
      </c>
      <c r="U146" s="32"/>
    </row>
    <row r="147" customFormat="false" ht="15" hidden="false" customHeight="false" outlineLevel="0" collapsed="false">
      <c r="A147" s="32" t="s">
        <v>198</v>
      </c>
      <c r="B147" s="32" t="s">
        <v>295</v>
      </c>
      <c r="C147" s="32" t="s">
        <v>302</v>
      </c>
      <c r="D147" s="54" t="n">
        <v>1003</v>
      </c>
      <c r="E147" s="54" t="n">
        <v>1006</v>
      </c>
      <c r="F147" s="65" t="n">
        <f aca="false">IF(E147="","",D147-E147)</f>
        <v>-3</v>
      </c>
      <c r="G147" s="54" t="n">
        <v>925</v>
      </c>
      <c r="H147" s="54" t="n">
        <v>777</v>
      </c>
      <c r="I147" s="65" t="n">
        <f aca="false">IF(H147="","",G147-H147)</f>
        <v>148</v>
      </c>
      <c r="J147" s="55" t="n">
        <f aca="false">IF(OR(D147="",D147+G147=0),"",D147/(D147+G147))</f>
        <v>0.520228215767635</v>
      </c>
      <c r="K147" s="55" t="n">
        <f aca="false">IF(E147="","",E147/(E147+H147))</f>
        <v>0.564217610768368</v>
      </c>
      <c r="L147" s="66" t="n">
        <f aca="false">IF(OR(K147="",J147=""),"",(J147-K147)*100)</f>
        <v>-4.39893950007331</v>
      </c>
      <c r="M147" s="36" t="n">
        <v>1.85842379998278</v>
      </c>
      <c r="N147" s="36" t="n">
        <v>1.85957856755981</v>
      </c>
      <c r="O147" s="36" t="n">
        <f aca="false">SQRT(M147^2+N147^2)</f>
        <v>2.62902481336145</v>
      </c>
      <c r="P147" s="55" t="n">
        <f aca="false">IF(J147="","",MAX(0,J147-1.96*O147/100))</f>
        <v>0.46869932942575</v>
      </c>
      <c r="Q147" s="55" t="n">
        <f aca="false">IF(J147="","",MIN(1,J147+1.96*O147/100))</f>
        <v>0.571757102109519</v>
      </c>
      <c r="R147" s="32" t="str">
        <f aca="false">IF(L147="","",IF(ABS(L147)&lt;=O147,"Yes","No"))</f>
        <v>No</v>
      </c>
      <c r="S147" s="32" t="str">
        <f aca="false">IF(L147="","",IF(ABS(L147)&lt;=1.96*O147,"Yes","No"))</f>
        <v>Yes</v>
      </c>
      <c r="T147" s="54" t="n">
        <f aca="false">IF(D147="","",ROUND(SQRT(((D147+G147)*O147/100)^2+(J147*(D147+G147)*0.07132)^2),0))</f>
        <v>88</v>
      </c>
      <c r="U147" s="32"/>
    </row>
    <row r="148" customFormat="false" ht="15" hidden="false" customHeight="false" outlineLevel="0" collapsed="false">
      <c r="A148" s="32" t="s">
        <v>198</v>
      </c>
      <c r="B148" s="32" t="s">
        <v>295</v>
      </c>
      <c r="C148" s="32" t="s">
        <v>303</v>
      </c>
      <c r="D148" s="54" t="n">
        <v>634</v>
      </c>
      <c r="E148" s="54" t="n">
        <v>626</v>
      </c>
      <c r="F148" s="65" t="n">
        <f aca="false">IF(E148="","",D148-E148)</f>
        <v>8</v>
      </c>
      <c r="G148" s="54" t="n">
        <v>601</v>
      </c>
      <c r="H148" s="54" t="n">
        <v>553</v>
      </c>
      <c r="I148" s="65" t="n">
        <f aca="false">IF(H148="","",G148-H148)</f>
        <v>48</v>
      </c>
      <c r="J148" s="55" t="n">
        <f aca="false">IF(OR(D148="",D148+G148=0),"",D148/(D148+G148))</f>
        <v>0.51336032388664</v>
      </c>
      <c r="K148" s="55" t="n">
        <f aca="false">IF(E148="","",E148/(E148+H148))</f>
        <v>0.530958439355386</v>
      </c>
      <c r="L148" s="66" t="n">
        <f aca="false">IF(OR(K148="",J148=""),"",(J148-K148)*100)</f>
        <v>-1.75981154687462</v>
      </c>
      <c r="M148" s="36" t="n">
        <v>1.85842379998278</v>
      </c>
      <c r="N148" s="36" t="n">
        <v>1.85957856755981</v>
      </c>
      <c r="O148" s="36" t="n">
        <f aca="false">SQRT(M148^2+N148^2)</f>
        <v>2.62902481336145</v>
      </c>
      <c r="P148" s="55" t="n">
        <f aca="false">IF(J148="","",MAX(0,J148-1.96*O148/100))</f>
        <v>0.461831437544755</v>
      </c>
      <c r="Q148" s="55" t="n">
        <f aca="false">IF(J148="","",MIN(1,J148+1.96*O148/100))</f>
        <v>0.564889210228524</v>
      </c>
      <c r="R148" s="32" t="str">
        <f aca="false">IF(L148="","",IF(ABS(L148)&lt;=O148,"Yes","No"))</f>
        <v>Yes</v>
      </c>
      <c r="S148" s="32" t="str">
        <f aca="false">IF(L148="","",IF(ABS(L148)&lt;=1.96*O148,"Yes","No"))</f>
        <v>Yes</v>
      </c>
      <c r="T148" s="54" t="n">
        <f aca="false">IF(D148="","",ROUND(SQRT(((D148+G148)*O148/100)^2+(J148*(D148+G148)*0.07132)^2),0))</f>
        <v>56</v>
      </c>
      <c r="U148" s="32"/>
    </row>
    <row r="149" customFormat="false" ht="15" hidden="false" customHeight="false" outlineLevel="0" collapsed="false">
      <c r="A149" s="32" t="s">
        <v>198</v>
      </c>
      <c r="B149" s="32" t="s">
        <v>295</v>
      </c>
      <c r="C149" s="32" t="s">
        <v>304</v>
      </c>
      <c r="D149" s="54" t="n">
        <v>489</v>
      </c>
      <c r="E149" s="54" t="n">
        <v>542</v>
      </c>
      <c r="F149" s="65" t="n">
        <f aca="false">IF(E149="","",D149-E149)</f>
        <v>-53</v>
      </c>
      <c r="G149" s="54" t="n">
        <v>707</v>
      </c>
      <c r="H149" s="54" t="n">
        <v>565</v>
      </c>
      <c r="I149" s="65" t="n">
        <f aca="false">IF(H149="","",G149-H149)</f>
        <v>142</v>
      </c>
      <c r="J149" s="55" t="n">
        <f aca="false">IF(OR(D149="",D149+G149=0),"",D149/(D149+G149))</f>
        <v>0.408862876254181</v>
      </c>
      <c r="K149" s="55" t="n">
        <f aca="false">IF(E149="","",E149/(E149+H149))</f>
        <v>0.489611562782295</v>
      </c>
      <c r="L149" s="66" t="n">
        <f aca="false">IF(OR(K149="",J149=""),"",(J149-K149)*100)</f>
        <v>-8.07486865281139</v>
      </c>
      <c r="M149" s="36" t="n">
        <v>1.85842379998278</v>
      </c>
      <c r="N149" s="36" t="n">
        <v>1.85957856755981</v>
      </c>
      <c r="O149" s="36" t="n">
        <f aca="false">SQRT(M149^2+N149^2)</f>
        <v>2.62902481336145</v>
      </c>
      <c r="P149" s="55" t="n">
        <f aca="false">IF(J149="","",MAX(0,J149-1.96*O149/100))</f>
        <v>0.357333989912296</v>
      </c>
      <c r="Q149" s="55" t="n">
        <f aca="false">IF(J149="","",MIN(1,J149+1.96*O149/100))</f>
        <v>0.460391762596065</v>
      </c>
      <c r="R149" s="32" t="str">
        <f aca="false">IF(L149="","",IF(ABS(L149)&lt;=O149,"Yes","No"))</f>
        <v>No</v>
      </c>
      <c r="S149" s="32" t="str">
        <f aca="false">IF(L149="","",IF(ABS(L149)&lt;=1.96*O149,"Yes","No"))</f>
        <v>No</v>
      </c>
      <c r="T149" s="54" t="n">
        <f aca="false">IF(D149="","",ROUND(SQRT(((D149+G149)*O149/100)^2+(J149*(D149+G149)*0.07132)^2),0))</f>
        <v>47</v>
      </c>
      <c r="U149" s="32"/>
    </row>
    <row r="150" customFormat="false" ht="15" hidden="false" customHeight="false" outlineLevel="0" collapsed="false">
      <c r="A150" s="32" t="s">
        <v>198</v>
      </c>
      <c r="B150" s="32" t="s">
        <v>295</v>
      </c>
      <c r="C150" s="32" t="s">
        <v>305</v>
      </c>
      <c r="D150" s="54" t="n">
        <v>466</v>
      </c>
      <c r="E150" s="54" t="n">
        <v>430</v>
      </c>
      <c r="F150" s="65" t="n">
        <f aca="false">IF(E150="","",D150-E150)</f>
        <v>36</v>
      </c>
      <c r="G150" s="54" t="n">
        <v>435</v>
      </c>
      <c r="H150" s="54" t="n">
        <v>409</v>
      </c>
      <c r="I150" s="65" t="n">
        <f aca="false">IF(H150="","",G150-H150)</f>
        <v>26</v>
      </c>
      <c r="J150" s="55" t="n">
        <f aca="false">IF(OR(D150="",D150+G150=0),"",D150/(D150+G150))</f>
        <v>0.517203107658158</v>
      </c>
      <c r="K150" s="55" t="n">
        <f aca="false">IF(E150="","",E150/(E150+H150))</f>
        <v>0.512514898688915</v>
      </c>
      <c r="L150" s="66" t="n">
        <f aca="false">IF(OR(K150="",J150=""),"",(J150-K150)*100)</f>
        <v>0.468820896924216</v>
      </c>
      <c r="M150" s="36" t="n">
        <v>1.85842379998278</v>
      </c>
      <c r="N150" s="36" t="n">
        <v>1.85957856755981</v>
      </c>
      <c r="O150" s="36" t="n">
        <f aca="false">SQRT(M150^2+N150^2)</f>
        <v>2.62902481336145</v>
      </c>
      <c r="P150" s="55" t="n">
        <f aca="false">IF(J150="","",MAX(0,J150-1.96*O150/100))</f>
        <v>0.465674221316273</v>
      </c>
      <c r="Q150" s="55" t="n">
        <f aca="false">IF(J150="","",MIN(1,J150+1.96*O150/100))</f>
        <v>0.568731994000042</v>
      </c>
      <c r="R150" s="32" t="str">
        <f aca="false">IF(L150="","",IF(ABS(L150)&lt;=O150,"Yes","No"))</f>
        <v>Yes</v>
      </c>
      <c r="S150" s="32" t="str">
        <f aca="false">IF(L150="","",IF(ABS(L150)&lt;=1.96*O150,"Yes","No"))</f>
        <v>Yes</v>
      </c>
      <c r="T150" s="54" t="n">
        <f aca="false">IF(D150="","",ROUND(SQRT(((D150+G150)*O150/100)^2+(J150*(D150+G150)*0.07132)^2),0))</f>
        <v>41</v>
      </c>
      <c r="U150" s="32"/>
    </row>
    <row r="151" customFormat="false" ht="15" hidden="false" customHeight="false" outlineLevel="0" collapsed="false">
      <c r="A151" s="32" t="s">
        <v>198</v>
      </c>
      <c r="B151" s="32" t="s">
        <v>306</v>
      </c>
      <c r="C151" s="32" t="s">
        <v>306</v>
      </c>
      <c r="D151" s="54" t="n">
        <v>743</v>
      </c>
      <c r="E151" s="54" t="n">
        <v>738</v>
      </c>
      <c r="F151" s="65" t="n">
        <f aca="false">IF(E151="","",D151-E151)</f>
        <v>5</v>
      </c>
      <c r="G151" s="54" t="n">
        <v>1246</v>
      </c>
      <c r="H151" s="54" t="n">
        <v>1114</v>
      </c>
      <c r="I151" s="65" t="n">
        <f aca="false">IF(H151="","",G151-H151)</f>
        <v>132</v>
      </c>
      <c r="J151" s="55" t="n">
        <f aca="false">IF(OR(D151="",D151+G151=0),"",D151/(D151+G151))</f>
        <v>0.373554550025138</v>
      </c>
      <c r="K151" s="55" t="n">
        <f aca="false">IF(E151="","",E151/(E151+H151))</f>
        <v>0.398488120950324</v>
      </c>
      <c r="L151" s="66" t="n">
        <f aca="false">IF(OR(K151="",J151=""),"",(J151-K151)*100)</f>
        <v>-2.49335709251857</v>
      </c>
      <c r="M151" s="36" t="n">
        <v>1.85842379998278</v>
      </c>
      <c r="N151" s="36" t="n">
        <v>1.85957856755981</v>
      </c>
      <c r="O151" s="36" t="n">
        <f aca="false">SQRT(M151^2+N151^2)</f>
        <v>2.62902481336145</v>
      </c>
      <c r="P151" s="55" t="n">
        <f aca="false">IF(J151="","",MAX(0,J151-1.96*O151/100))</f>
        <v>0.322025663683254</v>
      </c>
      <c r="Q151" s="55" t="n">
        <f aca="false">IF(J151="","",MIN(1,J151+1.96*O151/100))</f>
        <v>0.425083436367023</v>
      </c>
      <c r="R151" s="32" t="str">
        <f aca="false">IF(L151="","",IF(ABS(L151)&lt;=O151,"Yes","No"))</f>
        <v>Yes</v>
      </c>
      <c r="S151" s="32" t="str">
        <f aca="false">IF(L151="","",IF(ABS(L151)&lt;=1.96*O151,"Yes","No"))</f>
        <v>Yes</v>
      </c>
      <c r="T151" s="54" t="n">
        <f aca="false">IF(D151="","",ROUND(SQRT(((D151+G151)*O151/100)^2+(J151*(D151+G151)*0.07132)^2),0))</f>
        <v>74</v>
      </c>
      <c r="U151" s="32"/>
    </row>
    <row r="152" customFormat="false" ht="15" hidden="false" customHeight="false" outlineLevel="0" collapsed="false">
      <c r="A152" s="32" t="s">
        <v>198</v>
      </c>
      <c r="B152" s="32" t="s">
        <v>307</v>
      </c>
      <c r="C152" s="32" t="s">
        <v>307</v>
      </c>
      <c r="D152" s="54" t="n">
        <v>416</v>
      </c>
      <c r="E152" s="54" t="n">
        <v>411</v>
      </c>
      <c r="F152" s="65" t="n">
        <f aca="false">IF(E152="","",D152-E152)</f>
        <v>5</v>
      </c>
      <c r="G152" s="54" t="n">
        <v>711</v>
      </c>
      <c r="H152" s="54" t="n">
        <v>680</v>
      </c>
      <c r="I152" s="65" t="n">
        <f aca="false">IF(H152="","",G152-H152)</f>
        <v>31</v>
      </c>
      <c r="J152" s="55" t="n">
        <f aca="false">IF(OR(D152="",D152+G152=0),"",D152/(D152+G152))</f>
        <v>0.369121561668146</v>
      </c>
      <c r="K152" s="55" t="n">
        <f aca="false">IF(E152="","",E152/(E152+H152))</f>
        <v>0.376718606782768</v>
      </c>
      <c r="L152" s="66" t="n">
        <f aca="false">IF(OR(K152="",J152=""),"",(J152-K152)*100)</f>
        <v>-0.759704511462256</v>
      </c>
      <c r="M152" s="36" t="n">
        <v>1.85842379998278</v>
      </c>
      <c r="N152" s="36" t="n">
        <v>1.85957856755981</v>
      </c>
      <c r="O152" s="36" t="n">
        <f aca="false">SQRT(M152^2+N152^2)</f>
        <v>2.62902481336145</v>
      </c>
      <c r="P152" s="55" t="n">
        <f aca="false">IF(J152="","",MAX(0,J152-1.96*O152/100))</f>
        <v>0.317592675326261</v>
      </c>
      <c r="Q152" s="55" t="n">
        <f aca="false">IF(J152="","",MIN(1,J152+1.96*O152/100))</f>
        <v>0.42065044801003</v>
      </c>
      <c r="R152" s="32" t="str">
        <f aca="false">IF(L152="","",IF(ABS(L152)&lt;=O152,"Yes","No"))</f>
        <v>Yes</v>
      </c>
      <c r="S152" s="32" t="str">
        <f aca="false">IF(L152="","",IF(ABS(L152)&lt;=1.96*O152,"Yes","No"))</f>
        <v>Yes</v>
      </c>
      <c r="T152" s="54" t="n">
        <f aca="false">IF(D152="","",ROUND(SQRT(((D152+G152)*O152/100)^2+(J152*(D152+G152)*0.07132)^2),0))</f>
        <v>42</v>
      </c>
      <c r="U152" s="32"/>
    </row>
    <row r="153" customFormat="false" ht="15" hidden="false" customHeight="false" outlineLevel="0" collapsed="false">
      <c r="A153" s="32" t="s">
        <v>198</v>
      </c>
      <c r="B153" s="32" t="s">
        <v>308</v>
      </c>
      <c r="C153" s="32" t="s">
        <v>309</v>
      </c>
      <c r="D153" s="54" t="n">
        <v>164</v>
      </c>
      <c r="E153" s="54" t="n">
        <v>118</v>
      </c>
      <c r="F153" s="65" t="n">
        <f aca="false">IF(E153="","",D153-E153)</f>
        <v>46</v>
      </c>
      <c r="G153" s="54" t="n">
        <v>319</v>
      </c>
      <c r="H153" s="54" t="n">
        <v>307</v>
      </c>
      <c r="I153" s="65" t="n">
        <f aca="false">IF(H153="","",G153-H153)</f>
        <v>12</v>
      </c>
      <c r="J153" s="55" t="n">
        <f aca="false">IF(OR(D153="",D153+G153=0),"",D153/(D153+G153))</f>
        <v>0.339544513457557</v>
      </c>
      <c r="K153" s="55" t="n">
        <f aca="false">IF(E153="","",E153/(E153+H153))</f>
        <v>0.277647058823529</v>
      </c>
      <c r="L153" s="66" t="n">
        <f aca="false">IF(OR(K153="",J153=""),"",(J153-K153)*100)</f>
        <v>6.18974546340275</v>
      </c>
      <c r="M153" s="36" t="n">
        <v>3.43182552369834</v>
      </c>
      <c r="N153" s="36" t="n">
        <v>1.85957856755981</v>
      </c>
      <c r="O153" s="36" t="n">
        <f aca="false">SQRT(M153^2+N153^2)</f>
        <v>3.90326259352803</v>
      </c>
      <c r="P153" s="55" t="n">
        <f aca="false">IF(J153="","",MAX(0,J153-1.96*O153/100))</f>
        <v>0.263040566624408</v>
      </c>
      <c r="Q153" s="55" t="n">
        <f aca="false">IF(J153="","",MIN(1,J153+1.96*O153/100))</f>
        <v>0.416048460290706</v>
      </c>
      <c r="R153" s="32" t="str">
        <f aca="false">IF(L153="","",IF(ABS(L153)&lt;=O153,"Yes","No"))</f>
        <v>No</v>
      </c>
      <c r="S153" s="32" t="str">
        <f aca="false">IF(L153="","",IF(ABS(L153)&lt;=1.96*O153,"Yes","No"))</f>
        <v>Yes</v>
      </c>
      <c r="T153" s="54" t="n">
        <f aca="false">IF(D153="","",ROUND(SQRT(((D153+G153)*O153/100)^2+(J153*(D153+G153)*0.13015)^2),0))</f>
        <v>28</v>
      </c>
      <c r="U153" s="32"/>
    </row>
    <row r="154" customFormat="false" ht="15" hidden="false" customHeight="false" outlineLevel="0" collapsed="false">
      <c r="A154" s="32" t="s">
        <v>198</v>
      </c>
      <c r="B154" s="32" t="s">
        <v>308</v>
      </c>
      <c r="C154" s="32" t="s">
        <v>310</v>
      </c>
      <c r="D154" s="54" t="n">
        <v>120</v>
      </c>
      <c r="E154" s="54" t="n">
        <v>118</v>
      </c>
      <c r="F154" s="65" t="n">
        <f aca="false">IF(E154="","",D154-E154)</f>
        <v>2</v>
      </c>
      <c r="G154" s="54" t="n">
        <v>232</v>
      </c>
      <c r="H154" s="54" t="n">
        <v>233</v>
      </c>
      <c r="I154" s="65" t="n">
        <f aca="false">IF(H154="","",G154-H154)</f>
        <v>-1</v>
      </c>
      <c r="J154" s="55" t="n">
        <f aca="false">IF(OR(D154="",D154+G154=0),"",D154/(D154+G154))</f>
        <v>0.340909090909091</v>
      </c>
      <c r="K154" s="55" t="n">
        <f aca="false">IF(E154="","",E154/(E154+H154))</f>
        <v>0.336182336182336</v>
      </c>
      <c r="L154" s="66" t="n">
        <f aca="false">IF(OR(K154="",J154=""),"",(J154-K154)*100)</f>
        <v>0.472675472675471</v>
      </c>
      <c r="M154" s="36" t="n">
        <v>3.43182552369834</v>
      </c>
      <c r="N154" s="36" t="n">
        <v>1.85957856755981</v>
      </c>
      <c r="O154" s="36" t="n">
        <f aca="false">SQRT(M154^2+N154^2)</f>
        <v>3.90326259352803</v>
      </c>
      <c r="P154" s="55" t="n">
        <f aca="false">IF(J154="","",MAX(0,J154-1.96*O154/100))</f>
        <v>0.264405144075942</v>
      </c>
      <c r="Q154" s="55" t="n">
        <f aca="false">IF(J154="","",MIN(1,J154+1.96*O154/100))</f>
        <v>0.41741303774224</v>
      </c>
      <c r="R154" s="32" t="str">
        <f aca="false">IF(L154="","",IF(ABS(L154)&lt;=O154,"Yes","No"))</f>
        <v>Yes</v>
      </c>
      <c r="S154" s="32" t="str">
        <f aca="false">IF(L154="","",IF(ABS(L154)&lt;=1.96*O154,"Yes","No"))</f>
        <v>Yes</v>
      </c>
      <c r="T154" s="54" t="n">
        <f aca="false">IF(D154="","",ROUND(SQRT(((D154+G154)*O154/100)^2+(J154*(D154+G154)*0.13015)^2),0))</f>
        <v>21</v>
      </c>
      <c r="U154" s="32"/>
    </row>
    <row r="155" customFormat="false" ht="15" hidden="false" customHeight="false" outlineLevel="0" collapsed="false">
      <c r="A155" s="32" t="s">
        <v>198</v>
      </c>
      <c r="B155" s="32" t="s">
        <v>308</v>
      </c>
      <c r="C155" s="32" t="s">
        <v>311</v>
      </c>
      <c r="D155" s="54" t="n">
        <v>409</v>
      </c>
      <c r="E155" s="54" t="n">
        <v>387</v>
      </c>
      <c r="F155" s="65" t="n">
        <f aca="false">IF(E155="","",D155-E155)</f>
        <v>22</v>
      </c>
      <c r="G155" s="54" t="n">
        <v>762</v>
      </c>
      <c r="H155" s="54" t="n">
        <v>693</v>
      </c>
      <c r="I155" s="65" t="n">
        <f aca="false">IF(H155="","",G155-H155)</f>
        <v>69</v>
      </c>
      <c r="J155" s="55" t="n">
        <f aca="false">IF(OR(D155="",D155+G155=0),"",D155/(D155+G155))</f>
        <v>0.349274124679761</v>
      </c>
      <c r="K155" s="55" t="n">
        <f aca="false">IF(E155="","",E155/(E155+H155))</f>
        <v>0.358333333333333</v>
      </c>
      <c r="L155" s="66" t="n">
        <f aca="false">IF(OR(K155="",J155=""),"",(J155-K155)*100)</f>
        <v>-0.905920865357246</v>
      </c>
      <c r="M155" s="36" t="n">
        <v>1.85842379998278</v>
      </c>
      <c r="N155" s="36" t="n">
        <v>1.85957856755981</v>
      </c>
      <c r="O155" s="36" t="n">
        <f aca="false">SQRT(M155^2+N155^2)</f>
        <v>2.62902481336145</v>
      </c>
      <c r="P155" s="55" t="n">
        <f aca="false">IF(J155="","",MAX(0,J155-1.96*O155/100))</f>
        <v>0.297745238337876</v>
      </c>
      <c r="Q155" s="55" t="n">
        <f aca="false">IF(J155="","",MIN(1,J155+1.96*O155/100))</f>
        <v>0.400803011021645</v>
      </c>
      <c r="R155" s="32" t="str">
        <f aca="false">IF(L155="","",IF(ABS(L155)&lt;=O155,"Yes","No"))</f>
        <v>Yes</v>
      </c>
      <c r="S155" s="32" t="str">
        <f aca="false">IF(L155="","",IF(ABS(L155)&lt;=1.96*O155,"Yes","No"))</f>
        <v>Yes</v>
      </c>
      <c r="T155" s="54" t="n">
        <f aca="false">IF(D155="","",ROUND(SQRT(((D155+G155)*O155/100)^2+(J155*(D155+G155)*0.07132)^2),0))</f>
        <v>42</v>
      </c>
      <c r="U155" s="32"/>
    </row>
    <row r="156" customFormat="false" ht="15" hidden="false" customHeight="false" outlineLevel="0" collapsed="false">
      <c r="A156" s="32" t="s">
        <v>198</v>
      </c>
      <c r="B156" s="32" t="s">
        <v>312</v>
      </c>
      <c r="C156" s="32" t="s">
        <v>312</v>
      </c>
      <c r="D156" s="54" t="n">
        <v>702</v>
      </c>
      <c r="E156" s="54" t="n">
        <v>691</v>
      </c>
      <c r="F156" s="65" t="n">
        <f aca="false">IF(E156="","",D156-E156)</f>
        <v>11</v>
      </c>
      <c r="G156" s="54" t="n">
        <v>641</v>
      </c>
      <c r="H156" s="54" t="n">
        <v>584</v>
      </c>
      <c r="I156" s="65" t="n">
        <f aca="false">IF(H156="","",G156-H156)</f>
        <v>57</v>
      </c>
      <c r="J156" s="55" t="n">
        <f aca="false">IF(OR(D156="",D156+G156=0),"",D156/(D156+G156))</f>
        <v>0.52271034996277</v>
      </c>
      <c r="K156" s="55" t="n">
        <f aca="false">IF(E156="","",E156/(E156+H156))</f>
        <v>0.541960784313726</v>
      </c>
      <c r="L156" s="66" t="n">
        <f aca="false">IF(OR(K156="",J156=""),"",(J156-K156)*100)</f>
        <v>-1.92504343509556</v>
      </c>
      <c r="M156" s="36" t="n">
        <v>1.85842379998278</v>
      </c>
      <c r="N156" s="36" t="n">
        <v>1.85957856755981</v>
      </c>
      <c r="O156" s="36" t="n">
        <f aca="false">SQRT(M156^2+N156^2)</f>
        <v>2.62902481336145</v>
      </c>
      <c r="P156" s="55" t="n">
        <f aca="false">IF(J156="","",MAX(0,J156-1.96*O156/100))</f>
        <v>0.471181463620885</v>
      </c>
      <c r="Q156" s="55" t="n">
        <f aca="false">IF(J156="","",MIN(1,J156+1.96*O156/100))</f>
        <v>0.574239236304654</v>
      </c>
      <c r="R156" s="32" t="str">
        <f aca="false">IF(L156="","",IF(ABS(L156)&lt;=O156,"Yes","No"))</f>
        <v>Yes</v>
      </c>
      <c r="S156" s="32" t="str">
        <f aca="false">IF(L156="","",IF(ABS(L156)&lt;=1.96*O156,"Yes","No"))</f>
        <v>Yes</v>
      </c>
      <c r="T156" s="54" t="n">
        <f aca="false">IF(D156="","",ROUND(SQRT(((D156+G156)*O156/100)^2+(J156*(D156+G156)*0.07132)^2),0))</f>
        <v>61</v>
      </c>
      <c r="U156" s="32"/>
    </row>
    <row r="157" customFormat="false" ht="15" hidden="false" customHeight="false" outlineLevel="0" collapsed="false">
      <c r="A157" s="32" t="s">
        <v>198</v>
      </c>
      <c r="B157" s="32" t="s">
        <v>313</v>
      </c>
      <c r="C157" s="32" t="s">
        <v>314</v>
      </c>
      <c r="D157" s="54" t="n">
        <v>719</v>
      </c>
      <c r="E157" s="54" t="n">
        <v>727</v>
      </c>
      <c r="F157" s="65" t="n">
        <f aca="false">IF(E157="","",D157-E157)</f>
        <v>-8</v>
      </c>
      <c r="G157" s="54" t="n">
        <v>1046</v>
      </c>
      <c r="H157" s="54" t="n">
        <v>932</v>
      </c>
      <c r="I157" s="65" t="n">
        <f aca="false">IF(H157="","",G157-H157)</f>
        <v>114</v>
      </c>
      <c r="J157" s="55" t="n">
        <f aca="false">IF(OR(D157="",D157+G157=0),"",D157/(D157+G157))</f>
        <v>0.407365439093484</v>
      </c>
      <c r="K157" s="55" t="n">
        <f aca="false">IF(E157="","",E157/(E157+H157))</f>
        <v>0.438215792646172</v>
      </c>
      <c r="L157" s="66" t="n">
        <f aca="false">IF(OR(K157="",J157=""),"",(J157-K157)*100)</f>
        <v>-3.0850353552688</v>
      </c>
      <c r="M157" s="36" t="n">
        <v>1.85842379998278</v>
      </c>
      <c r="N157" s="36" t="n">
        <v>1.85957856755981</v>
      </c>
      <c r="O157" s="36" t="n">
        <f aca="false">SQRT(M157^2+N157^2)</f>
        <v>2.62902481336145</v>
      </c>
      <c r="P157" s="55" t="n">
        <f aca="false">IF(J157="","",MAX(0,J157-1.96*O157/100))</f>
        <v>0.3558365527516</v>
      </c>
      <c r="Q157" s="55" t="n">
        <f aca="false">IF(J157="","",MIN(1,J157+1.96*O157/100))</f>
        <v>0.458894325435369</v>
      </c>
      <c r="R157" s="32" t="str">
        <f aca="false">IF(L157="","",IF(ABS(L157)&lt;=O157,"Yes","No"))</f>
        <v>No</v>
      </c>
      <c r="S157" s="32" t="str">
        <f aca="false">IF(L157="","",IF(ABS(L157)&lt;=1.96*O157,"Yes","No"))</f>
        <v>Yes</v>
      </c>
      <c r="T157" s="54" t="n">
        <f aca="false">IF(D157="","",ROUND(SQRT(((D157+G157)*O157/100)^2+(J157*(D157+G157)*0.07132)^2),0))</f>
        <v>69</v>
      </c>
      <c r="U157" s="32"/>
    </row>
    <row r="158" customFormat="false" ht="15" hidden="false" customHeight="false" outlineLevel="0" collapsed="false">
      <c r="A158" s="32" t="s">
        <v>198</v>
      </c>
      <c r="B158" s="32" t="s">
        <v>313</v>
      </c>
      <c r="C158" s="32" t="s">
        <v>315</v>
      </c>
      <c r="D158" s="54" t="n">
        <v>704</v>
      </c>
      <c r="E158" s="54" t="n">
        <v>598</v>
      </c>
      <c r="F158" s="65" t="n">
        <f aca="false">IF(E158="","",D158-E158)</f>
        <v>106</v>
      </c>
      <c r="G158" s="54" t="n">
        <v>881</v>
      </c>
      <c r="H158" s="54" t="n">
        <v>813</v>
      </c>
      <c r="I158" s="65" t="n">
        <f aca="false">IF(H158="","",G158-H158)</f>
        <v>68</v>
      </c>
      <c r="J158" s="55" t="n">
        <f aca="false">IF(OR(D158="",D158+G158=0),"",D158/(D158+G158))</f>
        <v>0.44416403785489</v>
      </c>
      <c r="K158" s="55" t="n">
        <f aca="false">IF(E158="","",E158/(E158+H158))</f>
        <v>0.423812898653437</v>
      </c>
      <c r="L158" s="66" t="n">
        <f aca="false">IF(OR(K158="",J158=""),"",(J158-K158)*100)</f>
        <v>2.03511392014523</v>
      </c>
      <c r="M158" s="36" t="n">
        <v>1.85842379998278</v>
      </c>
      <c r="N158" s="36" t="n">
        <v>1.85957856755981</v>
      </c>
      <c r="O158" s="36" t="n">
        <f aca="false">SQRT(M158^2+N158^2)</f>
        <v>2.62902481336145</v>
      </c>
      <c r="P158" s="55" t="n">
        <f aca="false">IF(J158="","",MAX(0,J158-1.96*O158/100))</f>
        <v>0.392635151513005</v>
      </c>
      <c r="Q158" s="55" t="n">
        <f aca="false">IF(J158="","",MIN(1,J158+1.96*O158/100))</f>
        <v>0.495692924196774</v>
      </c>
      <c r="R158" s="32" t="str">
        <f aca="false">IF(L158="","",IF(ABS(L158)&lt;=O158,"Yes","No"))</f>
        <v>Yes</v>
      </c>
      <c r="S158" s="32" t="str">
        <f aca="false">IF(L158="","",IF(ABS(L158)&lt;=1.96*O158,"Yes","No"))</f>
        <v>Yes</v>
      </c>
      <c r="T158" s="54" t="n">
        <f aca="false">IF(D158="","",ROUND(SQRT(((D158+G158)*O158/100)^2+(J158*(D158+G158)*0.07132)^2),0))</f>
        <v>65</v>
      </c>
      <c r="U158" s="32"/>
    </row>
    <row r="159" customFormat="false" ht="15" hidden="false" customHeight="false" outlineLevel="0" collapsed="false">
      <c r="A159" s="32" t="s">
        <v>198</v>
      </c>
      <c r="B159" s="32" t="s">
        <v>313</v>
      </c>
      <c r="C159" s="32" t="s">
        <v>316</v>
      </c>
      <c r="D159" s="54" t="n">
        <v>379</v>
      </c>
      <c r="E159" s="54" t="n">
        <v>314</v>
      </c>
      <c r="F159" s="65" t="n">
        <f aca="false">IF(E159="","",D159-E159)</f>
        <v>65</v>
      </c>
      <c r="G159" s="54" t="n">
        <v>500</v>
      </c>
      <c r="H159" s="54" t="n">
        <v>468</v>
      </c>
      <c r="I159" s="65" t="n">
        <f aca="false">IF(H159="","",G159-H159)</f>
        <v>32</v>
      </c>
      <c r="J159" s="55" t="n">
        <f aca="false">IF(OR(D159="",D159+G159=0),"",D159/(D159+G159))</f>
        <v>0.431171786120592</v>
      </c>
      <c r="K159" s="55" t="n">
        <f aca="false">IF(E159="","",E159/(E159+H159))</f>
        <v>0.40153452685422</v>
      </c>
      <c r="L159" s="66" t="n">
        <f aca="false">IF(OR(K159="",J159=""),"",(J159-K159)*100)</f>
        <v>2.96372592663716</v>
      </c>
      <c r="M159" s="36" t="n">
        <v>1.85842379998278</v>
      </c>
      <c r="N159" s="36" t="n">
        <v>1.85957856755981</v>
      </c>
      <c r="O159" s="36" t="n">
        <f aca="false">SQRT(M159^2+N159^2)</f>
        <v>2.62902481336145</v>
      </c>
      <c r="P159" s="55" t="n">
        <f aca="false">IF(J159="","",MAX(0,J159-1.96*O159/100))</f>
        <v>0.379642899778707</v>
      </c>
      <c r="Q159" s="55" t="n">
        <f aca="false">IF(J159="","",MIN(1,J159+1.96*O159/100))</f>
        <v>0.482700672462476</v>
      </c>
      <c r="R159" s="32" t="str">
        <f aca="false">IF(L159="","",IF(ABS(L159)&lt;=O159,"Yes","No"))</f>
        <v>No</v>
      </c>
      <c r="S159" s="32" t="str">
        <f aca="false">IF(L159="","",IF(ABS(L159)&lt;=1.96*O159,"Yes","No"))</f>
        <v>Yes</v>
      </c>
      <c r="T159" s="54" t="n">
        <f aca="false">IF(D159="","",ROUND(SQRT(((D159+G159)*O159/100)^2+(J159*(D159+G159)*0.07132)^2),0))</f>
        <v>36</v>
      </c>
      <c r="U159" s="32"/>
    </row>
    <row r="160" customFormat="false" ht="15" hidden="false" customHeight="false" outlineLevel="0" collapsed="false">
      <c r="A160" s="32" t="s">
        <v>198</v>
      </c>
      <c r="B160" s="32" t="s">
        <v>313</v>
      </c>
      <c r="C160" s="32" t="s">
        <v>317</v>
      </c>
      <c r="D160" s="54" t="n">
        <v>493</v>
      </c>
      <c r="E160" s="54" t="n">
        <v>413</v>
      </c>
      <c r="F160" s="65" t="n">
        <f aca="false">IF(E160="","",D160-E160)</f>
        <v>80</v>
      </c>
      <c r="G160" s="54" t="n">
        <v>658</v>
      </c>
      <c r="H160" s="54" t="n">
        <v>633</v>
      </c>
      <c r="I160" s="65" t="n">
        <f aca="false">IF(H160="","",G160-H160)</f>
        <v>25</v>
      </c>
      <c r="J160" s="55" t="n">
        <f aca="false">IF(OR(D160="",D160+G160=0),"",D160/(D160+G160))</f>
        <v>0.428323197219809</v>
      </c>
      <c r="K160" s="55" t="n">
        <f aca="false">IF(E160="","",E160/(E160+H160))</f>
        <v>0.394837476099426</v>
      </c>
      <c r="L160" s="66" t="n">
        <f aca="false">IF(OR(K160="",J160=""),"",(J160-K160)*100)</f>
        <v>3.34857211203825</v>
      </c>
      <c r="M160" s="36" t="n">
        <v>1.85842379998278</v>
      </c>
      <c r="N160" s="36" t="n">
        <v>1.85957856755981</v>
      </c>
      <c r="O160" s="36" t="n">
        <f aca="false">SQRT(M160^2+N160^2)</f>
        <v>2.62902481336145</v>
      </c>
      <c r="P160" s="55" t="n">
        <f aca="false">IF(J160="","",MAX(0,J160-1.96*O160/100))</f>
        <v>0.376794310877925</v>
      </c>
      <c r="Q160" s="55" t="n">
        <f aca="false">IF(J160="","",MIN(1,J160+1.96*O160/100))</f>
        <v>0.479852083561693</v>
      </c>
      <c r="R160" s="32" t="str">
        <f aca="false">IF(L160="","",IF(ABS(L160)&lt;=O160,"Yes","No"))</f>
        <v>No</v>
      </c>
      <c r="S160" s="32" t="str">
        <f aca="false">IF(L160="","",IF(ABS(L160)&lt;=1.96*O160,"Yes","No"))</f>
        <v>Yes</v>
      </c>
      <c r="T160" s="54" t="n">
        <f aca="false">IF(D160="","",ROUND(SQRT(((D160+G160)*O160/100)^2+(J160*(D160+G160)*0.07132)^2),0))</f>
        <v>46</v>
      </c>
      <c r="U160" s="32"/>
    </row>
    <row r="161" customFormat="false" ht="15" hidden="false" customHeight="false" outlineLevel="0" collapsed="false">
      <c r="A161" s="32" t="s">
        <v>198</v>
      </c>
      <c r="B161" s="32" t="s">
        <v>313</v>
      </c>
      <c r="C161" s="32" t="s">
        <v>318</v>
      </c>
      <c r="D161" s="54" t="n">
        <v>421</v>
      </c>
      <c r="E161" s="54" t="n">
        <v>376</v>
      </c>
      <c r="F161" s="65" t="n">
        <f aca="false">IF(E161="","",D161-E161)</f>
        <v>45</v>
      </c>
      <c r="G161" s="54" t="n">
        <v>693</v>
      </c>
      <c r="H161" s="54" t="n">
        <v>622</v>
      </c>
      <c r="I161" s="65" t="n">
        <f aca="false">IF(H161="","",G161-H161)</f>
        <v>71</v>
      </c>
      <c r="J161" s="55" t="n">
        <f aca="false">IF(OR(D161="",D161+G161=0),"",D161/(D161+G161))</f>
        <v>0.377917414721724</v>
      </c>
      <c r="K161" s="55" t="n">
        <f aca="false">IF(E161="","",E161/(E161+H161))</f>
        <v>0.376753507014028</v>
      </c>
      <c r="L161" s="66" t="n">
        <f aca="false">IF(OR(K161="",J161=""),"",(J161-K161)*100)</f>
        <v>0.116390770769548</v>
      </c>
      <c r="M161" s="36" t="n">
        <v>1.85842379998278</v>
      </c>
      <c r="N161" s="36" t="n">
        <v>1.85957856755981</v>
      </c>
      <c r="O161" s="36" t="n">
        <f aca="false">SQRT(M161^2+N161^2)</f>
        <v>2.62902481336145</v>
      </c>
      <c r="P161" s="55" t="n">
        <f aca="false">IF(J161="","",MAX(0,J161-1.96*O161/100))</f>
        <v>0.326388528379839</v>
      </c>
      <c r="Q161" s="55" t="n">
        <f aca="false">IF(J161="","",MIN(1,J161+1.96*O161/100))</f>
        <v>0.429446301063608</v>
      </c>
      <c r="R161" s="32" t="str">
        <f aca="false">IF(L161="","",IF(ABS(L161)&lt;=O161,"Yes","No"))</f>
        <v>Yes</v>
      </c>
      <c r="S161" s="32" t="str">
        <f aca="false">IF(L161="","",IF(ABS(L161)&lt;=1.96*O161,"Yes","No"))</f>
        <v>Yes</v>
      </c>
      <c r="T161" s="54" t="n">
        <f aca="false">IF(D161="","",ROUND(SQRT(((D161+G161)*O161/100)^2+(J161*(D161+G161)*0.07132)^2),0))</f>
        <v>42</v>
      </c>
      <c r="U161" s="32"/>
    </row>
    <row r="162" customFormat="false" ht="15" hidden="false" customHeight="false" outlineLevel="0" collapsed="false">
      <c r="A162" s="32" t="s">
        <v>198</v>
      </c>
      <c r="B162" s="32" t="s">
        <v>313</v>
      </c>
      <c r="C162" s="32" t="s">
        <v>319</v>
      </c>
      <c r="D162" s="54" t="n">
        <v>383</v>
      </c>
      <c r="E162" s="54" t="n">
        <v>352</v>
      </c>
      <c r="F162" s="65" t="n">
        <f aca="false">IF(E162="","",D162-E162)</f>
        <v>31</v>
      </c>
      <c r="G162" s="54" t="n">
        <v>409</v>
      </c>
      <c r="H162" s="54" t="n">
        <v>381</v>
      </c>
      <c r="I162" s="65" t="n">
        <f aca="false">IF(H162="","",G162-H162)</f>
        <v>28</v>
      </c>
      <c r="J162" s="55" t="n">
        <f aca="false">IF(OR(D162="",D162+G162=0),"",D162/(D162+G162))</f>
        <v>0.483585858585859</v>
      </c>
      <c r="K162" s="55" t="n">
        <f aca="false">IF(E162="","",E162/(E162+H162))</f>
        <v>0.480218281036835</v>
      </c>
      <c r="L162" s="66" t="n">
        <f aca="false">IF(OR(K162="",J162=""),"",(J162-K162)*100)</f>
        <v>0.336757754902362</v>
      </c>
      <c r="M162" s="36" t="n">
        <v>2.23027727048957</v>
      </c>
      <c r="N162" s="36" t="n">
        <v>1.85957856755981</v>
      </c>
      <c r="O162" s="36" t="n">
        <f aca="false">SQRT(M162^2+N162^2)</f>
        <v>2.90381975201461</v>
      </c>
      <c r="P162" s="55" t="n">
        <f aca="false">IF(J162="","",MAX(0,J162-1.96*O162/100))</f>
        <v>0.426670991446372</v>
      </c>
      <c r="Q162" s="55" t="n">
        <f aca="false">IF(J162="","",MIN(1,J162+1.96*O162/100))</f>
        <v>0.540500725725345</v>
      </c>
      <c r="R162" s="32" t="str">
        <f aca="false">IF(L162="","",IF(ABS(L162)&lt;=O162,"Yes","No"))</f>
        <v>Yes</v>
      </c>
      <c r="S162" s="32" t="str">
        <f aca="false">IF(L162="","",IF(ABS(L162)&lt;=1.96*O162,"Yes","No"))</f>
        <v>Yes</v>
      </c>
      <c r="T162" s="54" t="n">
        <f aca="false">IF(D162="","",ROUND(SQRT(((D162+G162)*O162/100)^2+(J162*(D162+G162)*0.08382)^2),0))</f>
        <v>39</v>
      </c>
      <c r="U162" s="32"/>
    </row>
    <row r="163" customFormat="false" ht="15" hidden="false" customHeight="false" outlineLevel="0" collapsed="false">
      <c r="A163" s="32" t="s">
        <v>198</v>
      </c>
      <c r="B163" s="32" t="s">
        <v>320</v>
      </c>
      <c r="C163" s="32" t="s">
        <v>321</v>
      </c>
      <c r="D163" s="54" t="n">
        <v>525</v>
      </c>
      <c r="E163" s="54" t="n">
        <v>505</v>
      </c>
      <c r="F163" s="65" t="n">
        <f aca="false">IF(E163="","",D163-E163)</f>
        <v>20</v>
      </c>
      <c r="G163" s="54" t="n">
        <v>443</v>
      </c>
      <c r="H163" s="54" t="n">
        <v>425</v>
      </c>
      <c r="I163" s="65" t="n">
        <f aca="false">IF(H163="","",G163-H163)</f>
        <v>18</v>
      </c>
      <c r="J163" s="55" t="n">
        <f aca="false">IF(OR(D163="",D163+G163=0),"",D163/(D163+G163))</f>
        <v>0.542355371900827</v>
      </c>
      <c r="K163" s="55" t="n">
        <f aca="false">IF(E163="","",E163/(E163+H163))</f>
        <v>0.543010752688172</v>
      </c>
      <c r="L163" s="66" t="n">
        <f aca="false">IF(OR(K163="",J163=""),"",(J163-K163)*100)</f>
        <v>-0.0655380787345505</v>
      </c>
      <c r="M163" s="36" t="n">
        <v>1.85842379998278</v>
      </c>
      <c r="N163" s="36" t="n">
        <v>1.85957856755981</v>
      </c>
      <c r="O163" s="36" t="n">
        <f aca="false">SQRT(M163^2+N163^2)</f>
        <v>2.62902481336145</v>
      </c>
      <c r="P163" s="55" t="n">
        <f aca="false">IF(J163="","",MAX(0,J163-1.96*O163/100))</f>
        <v>0.490826485558942</v>
      </c>
      <c r="Q163" s="55" t="n">
        <f aca="false">IF(J163="","",MIN(1,J163+1.96*O163/100))</f>
        <v>0.593884258242711</v>
      </c>
      <c r="R163" s="32" t="str">
        <f aca="false">IF(L163="","",IF(ABS(L163)&lt;=O163,"Yes","No"))</f>
        <v>Yes</v>
      </c>
      <c r="S163" s="32" t="str">
        <f aca="false">IF(L163="","",IF(ABS(L163)&lt;=1.96*O163,"Yes","No"))</f>
        <v>Yes</v>
      </c>
      <c r="T163" s="54" t="n">
        <f aca="false">IF(D163="","",ROUND(SQRT(((D163+G163)*O163/100)^2+(J163*(D163+G163)*0.07132)^2),0))</f>
        <v>45</v>
      </c>
      <c r="U163" s="32"/>
    </row>
    <row r="164" customFormat="false" ht="15" hidden="false" customHeight="false" outlineLevel="0" collapsed="false">
      <c r="A164" s="32" t="s">
        <v>198</v>
      </c>
      <c r="B164" s="32" t="s">
        <v>320</v>
      </c>
      <c r="C164" s="32" t="s">
        <v>322</v>
      </c>
      <c r="D164" s="54" t="n">
        <v>634</v>
      </c>
      <c r="E164" s="54" t="n">
        <v>565</v>
      </c>
      <c r="F164" s="65" t="n">
        <f aca="false">IF(E164="","",D164-E164)</f>
        <v>69</v>
      </c>
      <c r="G164" s="54" t="n">
        <v>487</v>
      </c>
      <c r="H164" s="54" t="n">
        <v>475</v>
      </c>
      <c r="I164" s="65" t="n">
        <f aca="false">IF(H164="","",G164-H164)</f>
        <v>12</v>
      </c>
      <c r="J164" s="55" t="n">
        <f aca="false">IF(OR(D164="",D164+G164=0),"",D164/(D164+G164))</f>
        <v>0.565566458519179</v>
      </c>
      <c r="K164" s="55" t="n">
        <f aca="false">IF(E164="","",E164/(E164+H164))</f>
        <v>0.543269230769231</v>
      </c>
      <c r="L164" s="66" t="n">
        <f aca="false">IF(OR(K164="",J164=""),"",(J164-K164)*100)</f>
        <v>2.22972277499486</v>
      </c>
      <c r="M164" s="36" t="n">
        <v>1.85842379998278</v>
      </c>
      <c r="N164" s="36" t="n">
        <v>1.85957856755981</v>
      </c>
      <c r="O164" s="36" t="n">
        <f aca="false">SQRT(M164^2+N164^2)</f>
        <v>2.62902481336145</v>
      </c>
      <c r="P164" s="55" t="n">
        <f aca="false">IF(J164="","",MAX(0,J164-1.96*O164/100))</f>
        <v>0.514037572177295</v>
      </c>
      <c r="Q164" s="55" t="n">
        <f aca="false">IF(J164="","",MIN(1,J164+1.96*O164/100))</f>
        <v>0.617095344861064</v>
      </c>
      <c r="R164" s="32" t="str">
        <f aca="false">IF(L164="","",IF(ABS(L164)&lt;=O164,"Yes","No"))</f>
        <v>Yes</v>
      </c>
      <c r="S164" s="32" t="str">
        <f aca="false">IF(L164="","",IF(ABS(L164)&lt;=1.96*O164,"Yes","No"))</f>
        <v>Yes</v>
      </c>
      <c r="T164" s="54" t="n">
        <f aca="false">IF(D164="","",ROUND(SQRT(((D164+G164)*O164/100)^2+(J164*(D164+G164)*0.07132)^2),0))</f>
        <v>54</v>
      </c>
      <c r="U164" s="32"/>
    </row>
    <row r="165" customFormat="false" ht="15" hidden="false" customHeight="false" outlineLevel="0" collapsed="false">
      <c r="A165" s="32" t="s">
        <v>198</v>
      </c>
      <c r="B165" s="32" t="s">
        <v>320</v>
      </c>
      <c r="C165" s="32" t="s">
        <v>323</v>
      </c>
      <c r="D165" s="54" t="n">
        <v>281</v>
      </c>
      <c r="E165" s="54" t="n">
        <v>252</v>
      </c>
      <c r="F165" s="65" t="n">
        <f aca="false">IF(E165="","",D165-E165)</f>
        <v>29</v>
      </c>
      <c r="G165" s="54" t="n">
        <v>266</v>
      </c>
      <c r="H165" s="54" t="n">
        <v>235</v>
      </c>
      <c r="I165" s="65" t="n">
        <f aca="false">IF(H165="","",G165-H165)</f>
        <v>31</v>
      </c>
      <c r="J165" s="55" t="n">
        <f aca="false">IF(OR(D165="",D165+G165=0),"",D165/(D165+G165))</f>
        <v>0.513711151736746</v>
      </c>
      <c r="K165" s="55" t="n">
        <f aca="false">IF(E165="","",E165/(E165+H165))</f>
        <v>0.517453798767967</v>
      </c>
      <c r="L165" s="66" t="n">
        <f aca="false">IF(OR(K165="",J165=""),"",(J165-K165)*100)</f>
        <v>-0.374264703122129</v>
      </c>
      <c r="M165" s="36" t="n">
        <v>2.23027727048957</v>
      </c>
      <c r="N165" s="36" t="n">
        <v>1.85957856755981</v>
      </c>
      <c r="O165" s="36" t="n">
        <f aca="false">SQRT(M165^2+N165^2)</f>
        <v>2.90381975201461</v>
      </c>
      <c r="P165" s="55" t="n">
        <f aca="false">IF(J165="","",MAX(0,J165-1.96*O165/100))</f>
        <v>0.45679628459726</v>
      </c>
      <c r="Q165" s="55" t="n">
        <f aca="false">IF(J165="","",MIN(1,J165+1.96*O165/100))</f>
        <v>0.570626018876232</v>
      </c>
      <c r="R165" s="32" t="str">
        <f aca="false">IF(L165="","",IF(ABS(L165)&lt;=O165,"Yes","No"))</f>
        <v>Yes</v>
      </c>
      <c r="S165" s="32" t="str">
        <f aca="false">IF(L165="","",IF(ABS(L165)&lt;=1.96*O165,"Yes","No"))</f>
        <v>Yes</v>
      </c>
      <c r="T165" s="54" t="n">
        <f aca="false">IF(D165="","",ROUND(SQRT(((D165+G165)*O165/100)^2+(J165*(D165+G165)*0.08382)^2),0))</f>
        <v>28</v>
      </c>
      <c r="U165" s="32"/>
    </row>
    <row r="166" customFormat="false" ht="15" hidden="false" customHeight="false" outlineLevel="0" collapsed="false">
      <c r="A166" s="32" t="s">
        <v>198</v>
      </c>
      <c r="B166" s="32" t="s">
        <v>320</v>
      </c>
      <c r="C166" s="32" t="s">
        <v>324</v>
      </c>
      <c r="D166" s="54" t="n">
        <v>318</v>
      </c>
      <c r="E166" s="54" t="n">
        <v>277</v>
      </c>
      <c r="F166" s="65" t="n">
        <f aca="false">IF(E166="","",D166-E166)</f>
        <v>41</v>
      </c>
      <c r="G166" s="54" t="n">
        <v>285</v>
      </c>
      <c r="H166" s="54" t="n">
        <v>252</v>
      </c>
      <c r="I166" s="65" t="n">
        <f aca="false">IF(H166="","",G166-H166)</f>
        <v>33</v>
      </c>
      <c r="J166" s="55" t="n">
        <f aca="false">IF(OR(D166="",D166+G166=0),"",D166/(D166+G166))</f>
        <v>0.527363184079602</v>
      </c>
      <c r="K166" s="55" t="n">
        <f aca="false">IF(E166="","",E166/(E166+H166))</f>
        <v>0.523629489603025</v>
      </c>
      <c r="L166" s="66" t="n">
        <f aca="false">IF(OR(K166="",J166=""),"",(J166-K166)*100)</f>
        <v>0.373369447657745</v>
      </c>
      <c r="M166" s="36" t="n">
        <v>2.23027727048957</v>
      </c>
      <c r="N166" s="36" t="n">
        <v>1.85957856755981</v>
      </c>
      <c r="O166" s="36" t="n">
        <f aca="false">SQRT(M166^2+N166^2)</f>
        <v>2.90381975201461</v>
      </c>
      <c r="P166" s="55" t="n">
        <f aca="false">IF(J166="","",MAX(0,J166-1.96*O166/100))</f>
        <v>0.470448316940116</v>
      </c>
      <c r="Q166" s="55" t="n">
        <f aca="false">IF(J166="","",MIN(1,J166+1.96*O166/100))</f>
        <v>0.584278051219088</v>
      </c>
      <c r="R166" s="32" t="str">
        <f aca="false">IF(L166="","",IF(ABS(L166)&lt;=O166,"Yes","No"))</f>
        <v>Yes</v>
      </c>
      <c r="S166" s="32" t="str">
        <f aca="false">IF(L166="","",IF(ABS(L166)&lt;=1.96*O166,"Yes","No"))</f>
        <v>Yes</v>
      </c>
      <c r="T166" s="54" t="n">
        <f aca="false">IF(D166="","",ROUND(SQRT(((D166+G166)*O166/100)^2+(J166*(D166+G166)*0.08382)^2),0))</f>
        <v>32</v>
      </c>
      <c r="U166" s="32"/>
    </row>
    <row r="167" customFormat="false" ht="15" hidden="false" customHeight="false" outlineLevel="0" collapsed="false">
      <c r="A167" s="32" t="s">
        <v>198</v>
      </c>
      <c r="B167" s="32" t="s">
        <v>320</v>
      </c>
      <c r="C167" s="32" t="s">
        <v>325</v>
      </c>
      <c r="D167" s="54" t="n">
        <v>377</v>
      </c>
      <c r="E167" s="54" t="n">
        <v>385</v>
      </c>
      <c r="F167" s="65" t="n">
        <f aca="false">IF(E167="","",D167-E167)</f>
        <v>-8</v>
      </c>
      <c r="G167" s="54" t="n">
        <v>445</v>
      </c>
      <c r="H167" s="54" t="n">
        <v>428</v>
      </c>
      <c r="I167" s="65" t="n">
        <f aca="false">IF(H167="","",G167-H167)</f>
        <v>17</v>
      </c>
      <c r="J167" s="55" t="n">
        <f aca="false">IF(OR(D167="",D167+G167=0),"",D167/(D167+G167))</f>
        <v>0.458637469586375</v>
      </c>
      <c r="K167" s="55" t="n">
        <f aca="false">IF(E167="","",E167/(E167+H167))</f>
        <v>0.473554735547356</v>
      </c>
      <c r="L167" s="66" t="n">
        <f aca="false">IF(OR(K167="",J167=""),"",(J167-K167)*100)</f>
        <v>-1.49172659609808</v>
      </c>
      <c r="M167" s="36" t="n">
        <v>2.23027727048957</v>
      </c>
      <c r="N167" s="36" t="n">
        <v>1.85957856755981</v>
      </c>
      <c r="O167" s="36" t="n">
        <f aca="false">SQRT(M167^2+N167^2)</f>
        <v>2.90381975201461</v>
      </c>
      <c r="P167" s="55" t="n">
        <f aca="false">IF(J167="","",MAX(0,J167-1.96*O167/100))</f>
        <v>0.401722602446888</v>
      </c>
      <c r="Q167" s="55" t="n">
        <f aca="false">IF(J167="","",MIN(1,J167+1.96*O167/100))</f>
        <v>0.515552336725861</v>
      </c>
      <c r="R167" s="32" t="str">
        <f aca="false">IF(L167="","",IF(ABS(L167)&lt;=O167,"Yes","No"))</f>
        <v>Yes</v>
      </c>
      <c r="S167" s="32" t="str">
        <f aca="false">IF(L167="","",IF(ABS(L167)&lt;=1.96*O167,"Yes","No"))</f>
        <v>Yes</v>
      </c>
      <c r="T167" s="54" t="n">
        <f aca="false">IF(D167="","",ROUND(SQRT(((D167+G167)*O167/100)^2+(J167*(D167+G167)*0.08382)^2),0))</f>
        <v>40</v>
      </c>
      <c r="U167" s="32"/>
    </row>
    <row r="168" customFormat="false" ht="15" hidden="false" customHeight="false" outlineLevel="0" collapsed="false">
      <c r="A168" s="32" t="s">
        <v>198</v>
      </c>
      <c r="B168" s="32" t="s">
        <v>320</v>
      </c>
      <c r="C168" s="32" t="s">
        <v>326</v>
      </c>
      <c r="D168" s="54" t="n">
        <v>222</v>
      </c>
      <c r="E168" s="54" t="n">
        <v>242</v>
      </c>
      <c r="F168" s="65" t="n">
        <f aca="false">IF(E168="","",D168-E168)</f>
        <v>-20</v>
      </c>
      <c r="G168" s="54" t="n">
        <v>304</v>
      </c>
      <c r="H168" s="54" t="n">
        <v>256</v>
      </c>
      <c r="I168" s="65" t="n">
        <f aca="false">IF(H168="","",G168-H168)</f>
        <v>48</v>
      </c>
      <c r="J168" s="55" t="n">
        <f aca="false">IF(OR(D168="",D168+G168=0),"",D168/(D168+G168))</f>
        <v>0.422053231939164</v>
      </c>
      <c r="K168" s="55" t="n">
        <f aca="false">IF(E168="","",E168/(E168+H168))</f>
        <v>0.485943775100402</v>
      </c>
      <c r="L168" s="66" t="n">
        <f aca="false">IF(OR(K168="",J168=""),"",(J168-K168)*100)</f>
        <v>-6.38905431612381</v>
      </c>
      <c r="M168" s="36" t="n">
        <v>3.43182552369834</v>
      </c>
      <c r="N168" s="36" t="n">
        <v>1.85957856755981</v>
      </c>
      <c r="O168" s="36" t="n">
        <f aca="false">SQRT(M168^2+N168^2)</f>
        <v>3.90326259352803</v>
      </c>
      <c r="P168" s="55" t="n">
        <f aca="false">IF(J168="","",MAX(0,J168-1.96*O168/100))</f>
        <v>0.345549285106014</v>
      </c>
      <c r="Q168" s="55" t="n">
        <f aca="false">IF(J168="","",MIN(1,J168+1.96*O168/100))</f>
        <v>0.498557178772313</v>
      </c>
      <c r="R168" s="32" t="str">
        <f aca="false">IF(L168="","",IF(ABS(L168)&lt;=O168,"Yes","No"))</f>
        <v>No</v>
      </c>
      <c r="S168" s="32" t="str">
        <f aca="false">IF(L168="","",IF(ABS(L168)&lt;=1.96*O168,"Yes","No"))</f>
        <v>Yes</v>
      </c>
      <c r="T168" s="54" t="n">
        <f aca="false">IF(D168="","",ROUND(SQRT(((D168+G168)*O168/100)^2+(J168*(D168+G168)*0.13015)^2),0))</f>
        <v>35</v>
      </c>
      <c r="U168" s="32"/>
    </row>
    <row r="169" customFormat="false" ht="15" hidden="false" customHeight="false" outlineLevel="0" collapsed="false">
      <c r="A169" s="32" t="s">
        <v>198</v>
      </c>
      <c r="B169" s="32" t="s">
        <v>320</v>
      </c>
      <c r="C169" s="32" t="s">
        <v>327</v>
      </c>
      <c r="D169" s="54" t="n">
        <v>272</v>
      </c>
      <c r="E169" s="54" t="n">
        <v>281</v>
      </c>
      <c r="F169" s="65" t="n">
        <f aca="false">IF(E169="","",D169-E169)</f>
        <v>-9</v>
      </c>
      <c r="G169" s="54" t="n">
        <v>355</v>
      </c>
      <c r="H169" s="54" t="n">
        <v>313</v>
      </c>
      <c r="I169" s="65" t="n">
        <f aca="false">IF(H169="","",G169-H169)</f>
        <v>42</v>
      </c>
      <c r="J169" s="55" t="n">
        <f aca="false">IF(OR(D169="",D169+G169=0),"",D169/(D169+G169))</f>
        <v>0.433811802232855</v>
      </c>
      <c r="K169" s="55" t="n">
        <f aca="false">IF(E169="","",E169/(E169+H169))</f>
        <v>0.473063973063973</v>
      </c>
      <c r="L169" s="66" t="n">
        <f aca="false">IF(OR(K169="",J169=""),"",(J169-K169)*100)</f>
        <v>-3.92521708311182</v>
      </c>
      <c r="M169" s="36" t="n">
        <v>2.23027727048957</v>
      </c>
      <c r="N169" s="36" t="n">
        <v>1.85957856755981</v>
      </c>
      <c r="O169" s="36" t="n">
        <f aca="false">SQRT(M169^2+N169^2)</f>
        <v>2.90381975201461</v>
      </c>
      <c r="P169" s="55" t="n">
        <f aca="false">IF(J169="","",MAX(0,J169-1.96*O169/100))</f>
        <v>0.376896935093369</v>
      </c>
      <c r="Q169" s="55" t="n">
        <f aca="false">IF(J169="","",MIN(1,J169+1.96*O169/100))</f>
        <v>0.490726669372341</v>
      </c>
      <c r="R169" s="32" t="str">
        <f aca="false">IF(L169="","",IF(ABS(L169)&lt;=O169,"Yes","No"))</f>
        <v>No</v>
      </c>
      <c r="S169" s="32" t="str">
        <f aca="false">IF(L169="","",IF(ABS(L169)&lt;=1.96*O169,"Yes","No"))</f>
        <v>Yes</v>
      </c>
      <c r="T169" s="54" t="n">
        <f aca="false">IF(D169="","",ROUND(SQRT(((D169+G169)*O169/100)^2+(J169*(D169+G169)*0.08382)^2),0))</f>
        <v>29</v>
      </c>
      <c r="U169" s="32"/>
    </row>
    <row r="170" customFormat="false" ht="15" hidden="false" customHeight="false" outlineLevel="0" collapsed="false">
      <c r="A170" s="32" t="s">
        <v>198</v>
      </c>
      <c r="B170" s="32" t="s">
        <v>320</v>
      </c>
      <c r="C170" s="32" t="s">
        <v>328</v>
      </c>
      <c r="D170" s="54" t="n">
        <v>462</v>
      </c>
      <c r="E170" s="54" t="n">
        <v>438</v>
      </c>
      <c r="F170" s="65" t="n">
        <f aca="false">IF(E170="","",D170-E170)</f>
        <v>24</v>
      </c>
      <c r="G170" s="54" t="n">
        <v>447</v>
      </c>
      <c r="H170" s="54" t="n">
        <v>460</v>
      </c>
      <c r="I170" s="65" t="n">
        <f aca="false">IF(H170="","",G170-H170)</f>
        <v>-13</v>
      </c>
      <c r="J170" s="55" t="n">
        <f aca="false">IF(OR(D170="",D170+G170=0),"",D170/(D170+G170))</f>
        <v>0.508250825082508</v>
      </c>
      <c r="K170" s="55" t="n">
        <f aca="false">IF(E170="","",E170/(E170+H170))</f>
        <v>0.487750556792873</v>
      </c>
      <c r="L170" s="66" t="n">
        <f aca="false">IF(OR(K170="",J170=""),"",(J170-K170)*100)</f>
        <v>2.05002682896353</v>
      </c>
      <c r="M170" s="36" t="n">
        <v>1.85842379998278</v>
      </c>
      <c r="N170" s="36" t="n">
        <v>1.85957856755981</v>
      </c>
      <c r="O170" s="36" t="n">
        <f aca="false">SQRT(M170^2+N170^2)</f>
        <v>2.62902481336145</v>
      </c>
      <c r="P170" s="55" t="n">
        <f aca="false">IF(J170="","",MAX(0,J170-1.96*O170/100))</f>
        <v>0.456721938740624</v>
      </c>
      <c r="Q170" s="55" t="n">
        <f aca="false">IF(J170="","",MIN(1,J170+1.96*O170/100))</f>
        <v>0.559779711424393</v>
      </c>
      <c r="R170" s="32" t="str">
        <f aca="false">IF(L170="","",IF(ABS(L170)&lt;=O170,"Yes","No"))</f>
        <v>Yes</v>
      </c>
      <c r="S170" s="32" t="str">
        <f aca="false">IF(L170="","",IF(ABS(L170)&lt;=1.96*O170,"Yes","No"))</f>
        <v>Yes</v>
      </c>
      <c r="T170" s="54" t="n">
        <f aca="false">IF(D170="","",ROUND(SQRT(((D170+G170)*O170/100)^2+(J170*(D170+G170)*0.07132)^2),0))</f>
        <v>41</v>
      </c>
      <c r="U170" s="32"/>
    </row>
    <row r="171" customFormat="false" ht="15" hidden="false" customHeight="false" outlineLevel="0" collapsed="false">
      <c r="A171" s="32" t="s">
        <v>198</v>
      </c>
      <c r="B171" s="32" t="s">
        <v>329</v>
      </c>
      <c r="C171" s="32" t="s">
        <v>330</v>
      </c>
      <c r="D171" s="54" t="n">
        <v>175</v>
      </c>
      <c r="E171" s="54" t="n">
        <v>156</v>
      </c>
      <c r="F171" s="65" t="n">
        <f aca="false">IF(E171="","",D171-E171)</f>
        <v>19</v>
      </c>
      <c r="G171" s="54" t="n">
        <v>165</v>
      </c>
      <c r="H171" s="54" t="n">
        <v>176</v>
      </c>
      <c r="I171" s="65" t="n">
        <f aca="false">IF(H171="","",G171-H171)</f>
        <v>-11</v>
      </c>
      <c r="J171" s="55" t="n">
        <f aca="false">IF(OR(D171="",D171+G171=0),"",D171/(D171+G171))</f>
        <v>0.514705882352941</v>
      </c>
      <c r="K171" s="55" t="n">
        <f aca="false">IF(E171="","",E171/(E171+H171))</f>
        <v>0.469879518072289</v>
      </c>
      <c r="L171" s="66" t="n">
        <f aca="false">IF(OR(K171="",J171=""),"",(J171-K171)*100)</f>
        <v>4.4826364280652</v>
      </c>
      <c r="M171" s="36" t="n">
        <v>3.43182552369834</v>
      </c>
      <c r="N171" s="36" t="n">
        <v>1.85957856755981</v>
      </c>
      <c r="O171" s="36" t="n">
        <f aca="false">SQRT(M171^2+N171^2)</f>
        <v>3.90326259352803</v>
      </c>
      <c r="P171" s="55" t="n">
        <f aca="false">IF(J171="","",MAX(0,J171-1.96*O171/100))</f>
        <v>0.438201935519792</v>
      </c>
      <c r="Q171" s="55" t="n">
        <f aca="false">IF(J171="","",MIN(1,J171+1.96*O171/100))</f>
        <v>0.59120982918609</v>
      </c>
      <c r="R171" s="32" t="str">
        <f aca="false">IF(L171="","",IF(ABS(L171)&lt;=O171,"Yes","No"))</f>
        <v>No</v>
      </c>
      <c r="S171" s="32" t="str">
        <f aca="false">IF(L171="","",IF(ABS(L171)&lt;=1.96*O171,"Yes","No"))</f>
        <v>Yes</v>
      </c>
      <c r="T171" s="54" t="n">
        <f aca="false">IF(D171="","",ROUND(SQRT(((D171+G171)*O171/100)^2+(J171*(D171+G171)*0.13015)^2),0))</f>
        <v>26</v>
      </c>
      <c r="U171" s="32"/>
    </row>
    <row r="172" customFormat="false" ht="15" hidden="false" customHeight="false" outlineLevel="0" collapsed="false">
      <c r="A172" s="32" t="s">
        <v>198</v>
      </c>
      <c r="B172" s="32" t="s">
        <v>329</v>
      </c>
      <c r="C172" s="32" t="s">
        <v>331</v>
      </c>
      <c r="D172" s="54" t="n">
        <v>131</v>
      </c>
      <c r="E172" s="54" t="n">
        <v>132</v>
      </c>
      <c r="F172" s="65" t="n">
        <f aca="false">IF(E172="","",D172-E172)</f>
        <v>-1</v>
      </c>
      <c r="G172" s="54" t="n">
        <v>139</v>
      </c>
      <c r="H172" s="54" t="n">
        <v>148</v>
      </c>
      <c r="I172" s="65" t="n">
        <f aca="false">IF(H172="","",G172-H172)</f>
        <v>-9</v>
      </c>
      <c r="J172" s="55" t="n">
        <f aca="false">IF(OR(D172="",D172+G172=0),"",D172/(D172+G172))</f>
        <v>0.485185185185185</v>
      </c>
      <c r="K172" s="55" t="n">
        <f aca="false">IF(E172="","",E172/(E172+H172))</f>
        <v>0.471428571428571</v>
      </c>
      <c r="L172" s="66" t="n">
        <f aca="false">IF(OR(K172="",J172=""),"",(J172-K172)*100)</f>
        <v>1.37566137566137</v>
      </c>
      <c r="M172" s="36" t="n">
        <v>3.43182552369834</v>
      </c>
      <c r="N172" s="36" t="n">
        <v>1.85957856755981</v>
      </c>
      <c r="O172" s="36" t="n">
        <f aca="false">SQRT(M172^2+N172^2)</f>
        <v>3.90326259352803</v>
      </c>
      <c r="P172" s="55" t="n">
        <f aca="false">IF(J172="","",MAX(0,J172-1.96*O172/100))</f>
        <v>0.408681238352036</v>
      </c>
      <c r="Q172" s="55" t="n">
        <f aca="false">IF(J172="","",MIN(1,J172+1.96*O172/100))</f>
        <v>0.561689132018335</v>
      </c>
      <c r="R172" s="32" t="str">
        <f aca="false">IF(L172="","",IF(ABS(L172)&lt;=O172,"Yes","No"))</f>
        <v>Yes</v>
      </c>
      <c r="S172" s="32" t="str">
        <f aca="false">IF(L172="","",IF(ABS(L172)&lt;=1.96*O172,"Yes","No"))</f>
        <v>Yes</v>
      </c>
      <c r="T172" s="54" t="n">
        <f aca="false">IF(D172="","",ROUND(SQRT(((D172+G172)*O172/100)^2+(J172*(D172+G172)*0.13015)^2),0))</f>
        <v>20</v>
      </c>
      <c r="U172" s="32"/>
    </row>
    <row r="173" customFormat="false" ht="15" hidden="false" customHeight="false" outlineLevel="0" collapsed="false">
      <c r="A173" s="32" t="s">
        <v>198</v>
      </c>
      <c r="B173" s="32" t="s">
        <v>329</v>
      </c>
      <c r="C173" s="32" t="s">
        <v>332</v>
      </c>
      <c r="D173" s="54" t="n">
        <v>280</v>
      </c>
      <c r="E173" s="54" t="n">
        <v>249</v>
      </c>
      <c r="F173" s="65" t="n">
        <f aca="false">IF(E173="","",D173-E173)</f>
        <v>31</v>
      </c>
      <c r="G173" s="54" t="n">
        <v>308</v>
      </c>
      <c r="H173" s="54" t="n">
        <v>302</v>
      </c>
      <c r="I173" s="65" t="n">
        <f aca="false">IF(H173="","",G173-H173)</f>
        <v>6</v>
      </c>
      <c r="J173" s="55" t="n">
        <f aca="false">IF(OR(D173="",D173+G173=0),"",D173/(D173+G173))</f>
        <v>0.476190476190476</v>
      </c>
      <c r="K173" s="55" t="n">
        <f aca="false">IF(E173="","",E173/(E173+H173))</f>
        <v>0.451905626134301</v>
      </c>
      <c r="L173" s="66" t="n">
        <f aca="false">IF(OR(K173="",J173=""),"",(J173-K173)*100)</f>
        <v>2.42848500561749</v>
      </c>
      <c r="M173" s="36" t="n">
        <v>2.23027727048957</v>
      </c>
      <c r="N173" s="36" t="n">
        <v>1.85957856755981</v>
      </c>
      <c r="O173" s="36" t="n">
        <f aca="false">SQRT(M173^2+N173^2)</f>
        <v>2.90381975201461</v>
      </c>
      <c r="P173" s="55" t="n">
        <f aca="false">IF(J173="","",MAX(0,J173-1.96*O173/100))</f>
        <v>0.41927560905099</v>
      </c>
      <c r="Q173" s="55" t="n">
        <f aca="false">IF(J173="","",MIN(1,J173+1.96*O173/100))</f>
        <v>0.533105343329963</v>
      </c>
      <c r="R173" s="32" t="str">
        <f aca="false">IF(L173="","",IF(ABS(L173)&lt;=O173,"Yes","No"))</f>
        <v>Yes</v>
      </c>
      <c r="S173" s="32" t="str">
        <f aca="false">IF(L173="","",IF(ABS(L173)&lt;=1.96*O173,"Yes","No"))</f>
        <v>Yes</v>
      </c>
      <c r="T173" s="54" t="n">
        <f aca="false">IF(D173="","",ROUND(SQRT(((D173+G173)*O173/100)^2+(J173*(D173+G173)*0.08382)^2),0))</f>
        <v>29</v>
      </c>
      <c r="U173" s="32"/>
    </row>
    <row r="174" customFormat="false" ht="15" hidden="false" customHeight="false" outlineLevel="0" collapsed="false">
      <c r="A174" s="32" t="s">
        <v>198</v>
      </c>
      <c r="B174" s="32" t="s">
        <v>333</v>
      </c>
      <c r="C174" s="32" t="s">
        <v>334</v>
      </c>
      <c r="D174" s="54" t="n">
        <v>702</v>
      </c>
      <c r="E174" s="54" t="n">
        <v>698</v>
      </c>
      <c r="F174" s="65" t="n">
        <f aca="false">IF(E174="","",D174-E174)</f>
        <v>4</v>
      </c>
      <c r="G174" s="54" t="n">
        <v>648</v>
      </c>
      <c r="H174" s="54" t="n">
        <v>577</v>
      </c>
      <c r="I174" s="65" t="n">
        <f aca="false">IF(H174="","",G174-H174)</f>
        <v>71</v>
      </c>
      <c r="J174" s="55" t="n">
        <f aca="false">IF(OR(D174="",D174+G174=0),"",D174/(D174+G174))</f>
        <v>0.52</v>
      </c>
      <c r="K174" s="55" t="n">
        <f aca="false">IF(E174="","",E174/(E174+H174))</f>
        <v>0.547450980392157</v>
      </c>
      <c r="L174" s="66" t="n">
        <f aca="false">IF(OR(K174="",J174=""),"",(J174-K174)*100)</f>
        <v>-2.74509803921569</v>
      </c>
      <c r="M174" s="36" t="n">
        <v>1.85842379998278</v>
      </c>
      <c r="N174" s="36" t="n">
        <v>1.85957856755981</v>
      </c>
      <c r="O174" s="36" t="n">
        <f aca="false">SQRT(M174^2+N174^2)</f>
        <v>2.62902481336145</v>
      </c>
      <c r="P174" s="55" t="n">
        <f aca="false">IF(J174="","",MAX(0,J174-1.96*O174/100))</f>
        <v>0.468471113658116</v>
      </c>
      <c r="Q174" s="55" t="n">
        <f aca="false">IF(J174="","",MIN(1,J174+1.96*O174/100))</f>
        <v>0.571528886341885</v>
      </c>
      <c r="R174" s="32" t="str">
        <f aca="false">IF(L174="","",IF(ABS(L174)&lt;=O174,"Yes","No"))</f>
        <v>No</v>
      </c>
      <c r="S174" s="32" t="str">
        <f aca="false">IF(L174="","",IF(ABS(L174)&lt;=1.96*O174,"Yes","No"))</f>
        <v>Yes</v>
      </c>
      <c r="T174" s="54" t="n">
        <f aca="false">IF(D174="","",ROUND(SQRT(((D174+G174)*O174/100)^2+(J174*(D174+G174)*0.07132)^2),0))</f>
        <v>61</v>
      </c>
      <c r="U174" s="32"/>
    </row>
    <row r="175" customFormat="false" ht="15" hidden="false" customHeight="false" outlineLevel="0" collapsed="false">
      <c r="A175" s="32" t="s">
        <v>198</v>
      </c>
      <c r="B175" s="32" t="s">
        <v>333</v>
      </c>
      <c r="C175" s="32" t="s">
        <v>335</v>
      </c>
      <c r="D175" s="54" t="n">
        <v>323</v>
      </c>
      <c r="E175" s="54" t="n">
        <v>362</v>
      </c>
      <c r="F175" s="65" t="n">
        <f aca="false">IF(E175="","",D175-E175)</f>
        <v>-39</v>
      </c>
      <c r="G175" s="54" t="n">
        <v>306</v>
      </c>
      <c r="H175" s="54" t="n">
        <v>257</v>
      </c>
      <c r="I175" s="65" t="n">
        <f aca="false">IF(H175="","",G175-H175)</f>
        <v>49</v>
      </c>
      <c r="J175" s="55" t="n">
        <f aca="false">IF(OR(D175="",D175+G175=0),"",D175/(D175+G175))</f>
        <v>0.513513513513514</v>
      </c>
      <c r="K175" s="55" t="n">
        <f aca="false">IF(E175="","",E175/(E175+H175))</f>
        <v>0.584814216478191</v>
      </c>
      <c r="L175" s="66" t="n">
        <f aca="false">IF(OR(K175="",J175=""),"",(J175-K175)*100)</f>
        <v>-7.13007029646772</v>
      </c>
      <c r="M175" s="36" t="n">
        <v>2.23027727048957</v>
      </c>
      <c r="N175" s="36" t="n">
        <v>1.85957856755981</v>
      </c>
      <c r="O175" s="36" t="n">
        <f aca="false">SQRT(M175^2+N175^2)</f>
        <v>2.90381975201461</v>
      </c>
      <c r="P175" s="55" t="n">
        <f aca="false">IF(J175="","",MAX(0,J175-1.96*O175/100))</f>
        <v>0.456598646374027</v>
      </c>
      <c r="Q175" s="55" t="n">
        <f aca="false">IF(J175="","",MIN(1,J175+1.96*O175/100))</f>
        <v>0.570428380653</v>
      </c>
      <c r="R175" s="32" t="str">
        <f aca="false">IF(L175="","",IF(ABS(L175)&lt;=O175,"Yes","No"))</f>
        <v>No</v>
      </c>
      <c r="S175" s="32" t="str">
        <f aca="false">IF(L175="","",IF(ABS(L175)&lt;=1.96*O175,"Yes","No"))</f>
        <v>No</v>
      </c>
      <c r="T175" s="54" t="n">
        <f aca="false">IF(D175="","",ROUND(SQRT(((D175+G175)*O175/100)^2+(J175*(D175+G175)*0.08382)^2),0))</f>
        <v>33</v>
      </c>
      <c r="U175" s="32"/>
    </row>
    <row r="176" customFormat="false" ht="15" hidden="false" customHeight="false" outlineLevel="0" collapsed="false">
      <c r="A176" s="32" t="s">
        <v>198</v>
      </c>
      <c r="B176" s="32" t="s">
        <v>333</v>
      </c>
      <c r="C176" s="32" t="s">
        <v>336</v>
      </c>
      <c r="D176" s="54" t="n">
        <v>715</v>
      </c>
      <c r="E176" s="54" t="n">
        <v>743</v>
      </c>
      <c r="F176" s="65" t="n">
        <f aca="false">IF(E176="","",D176-E176)</f>
        <v>-28</v>
      </c>
      <c r="G176" s="54" t="n">
        <v>585</v>
      </c>
      <c r="H176" s="54" t="n">
        <v>566</v>
      </c>
      <c r="I176" s="65" t="n">
        <f aca="false">IF(H176="","",G176-H176)</f>
        <v>19</v>
      </c>
      <c r="J176" s="55" t="n">
        <f aca="false">IF(OR(D176="",D176+G176=0),"",D176/(D176+G176))</f>
        <v>0.55</v>
      </c>
      <c r="K176" s="55" t="n">
        <f aca="false">IF(E176="","",E176/(E176+H176))</f>
        <v>0.567608861726509</v>
      </c>
      <c r="L176" s="66" t="n">
        <f aca="false">IF(OR(K176="",J176=""),"",(J176-K176)*100)</f>
        <v>-1.76088617265088</v>
      </c>
      <c r="M176" s="36" t="n">
        <v>1.85842379998278</v>
      </c>
      <c r="N176" s="36" t="n">
        <v>1.85957856755981</v>
      </c>
      <c r="O176" s="36" t="n">
        <f aca="false">SQRT(M176^2+N176^2)</f>
        <v>2.62902481336145</v>
      </c>
      <c r="P176" s="55" t="n">
        <f aca="false">IF(J176="","",MAX(0,J176-1.96*O176/100))</f>
        <v>0.498471113658116</v>
      </c>
      <c r="Q176" s="55" t="n">
        <f aca="false">IF(J176="","",MIN(1,J176+1.96*O176/100))</f>
        <v>0.601528886341885</v>
      </c>
      <c r="R176" s="32" t="str">
        <f aca="false">IF(L176="","",IF(ABS(L176)&lt;=O176,"Yes","No"))</f>
        <v>Yes</v>
      </c>
      <c r="S176" s="32" t="str">
        <f aca="false">IF(L176="","",IF(ABS(L176)&lt;=1.96*O176,"Yes","No"))</f>
        <v>Yes</v>
      </c>
      <c r="T176" s="54" t="n">
        <f aca="false">IF(D176="","",ROUND(SQRT(((D176+G176)*O176/100)^2+(J176*(D176+G176)*0.07132)^2),0))</f>
        <v>61</v>
      </c>
      <c r="U176" s="32"/>
    </row>
    <row r="177" customFormat="false" ht="15" hidden="false" customHeight="false" outlineLevel="0" collapsed="false">
      <c r="A177" s="32" t="s">
        <v>198</v>
      </c>
      <c r="B177" s="32" t="s">
        <v>333</v>
      </c>
      <c r="C177" s="32" t="s">
        <v>337</v>
      </c>
      <c r="D177" s="54" t="n">
        <v>423</v>
      </c>
      <c r="E177" s="54" t="n">
        <v>428</v>
      </c>
      <c r="F177" s="65" t="n">
        <f aca="false">IF(E177="","",D177-E177)</f>
        <v>-5</v>
      </c>
      <c r="G177" s="54" t="n">
        <v>427</v>
      </c>
      <c r="H177" s="54" t="n">
        <v>401</v>
      </c>
      <c r="I177" s="65" t="n">
        <f aca="false">IF(H177="","",G177-H177)</f>
        <v>26</v>
      </c>
      <c r="J177" s="55" t="n">
        <f aca="false">IF(OR(D177="",D177+G177=0),"",D177/(D177+G177))</f>
        <v>0.497647058823529</v>
      </c>
      <c r="K177" s="55" t="n">
        <f aca="false">IF(E177="","",E177/(E177+H177))</f>
        <v>0.516284680337756</v>
      </c>
      <c r="L177" s="66" t="n">
        <f aca="false">IF(OR(K177="",J177=""),"",(J177-K177)*100)</f>
        <v>-1.86376215142269</v>
      </c>
      <c r="M177" s="36" t="n">
        <v>1.85842379998278</v>
      </c>
      <c r="N177" s="36" t="n">
        <v>1.85957856755981</v>
      </c>
      <c r="O177" s="36" t="n">
        <f aca="false">SQRT(M177^2+N177^2)</f>
        <v>2.62902481336145</v>
      </c>
      <c r="P177" s="55" t="n">
        <f aca="false">IF(J177="","",MAX(0,J177-1.96*O177/100))</f>
        <v>0.446118172481645</v>
      </c>
      <c r="Q177" s="55" t="n">
        <f aca="false">IF(J177="","",MIN(1,J177+1.96*O177/100))</f>
        <v>0.549175945165414</v>
      </c>
      <c r="R177" s="32" t="str">
        <f aca="false">IF(L177="","",IF(ABS(L177)&lt;=O177,"Yes","No"))</f>
        <v>Yes</v>
      </c>
      <c r="S177" s="32" t="str">
        <f aca="false">IF(L177="","",IF(ABS(L177)&lt;=1.96*O177,"Yes","No"))</f>
        <v>Yes</v>
      </c>
      <c r="T177" s="54" t="n">
        <f aca="false">IF(D177="","",ROUND(SQRT(((D177+G177)*O177/100)^2+(J177*(D177+G177)*0.07132)^2),0))</f>
        <v>38</v>
      </c>
      <c r="U177" s="32"/>
    </row>
    <row r="178" customFormat="false" ht="15" hidden="false" customHeight="false" outlineLevel="0" collapsed="false">
      <c r="A178" s="32" t="s">
        <v>198</v>
      </c>
      <c r="B178" s="32" t="s">
        <v>333</v>
      </c>
      <c r="C178" s="32" t="s">
        <v>338</v>
      </c>
      <c r="D178" s="54" t="n">
        <v>740</v>
      </c>
      <c r="E178" s="54" t="n">
        <v>821</v>
      </c>
      <c r="F178" s="65" t="n">
        <f aca="false">IF(E178="","",D178-E178)</f>
        <v>-81</v>
      </c>
      <c r="G178" s="54" t="n">
        <v>650</v>
      </c>
      <c r="H178" s="54" t="n">
        <v>513</v>
      </c>
      <c r="I178" s="65" t="n">
        <f aca="false">IF(H178="","",G178-H178)</f>
        <v>137</v>
      </c>
      <c r="J178" s="55" t="n">
        <f aca="false">IF(OR(D178="",D178+G178=0),"",D178/(D178+G178))</f>
        <v>0.532374100719425</v>
      </c>
      <c r="K178" s="55" t="n">
        <f aca="false">IF(E178="","",E178/(E178+H178))</f>
        <v>0.61544227886057</v>
      </c>
      <c r="L178" s="66" t="n">
        <f aca="false">IF(OR(K178="",J178=""),"",(J178-K178)*100)</f>
        <v>-8.30681781411452</v>
      </c>
      <c r="M178" s="36" t="n">
        <v>1.85842379998278</v>
      </c>
      <c r="N178" s="36" t="n">
        <v>1.85957856755981</v>
      </c>
      <c r="O178" s="36" t="n">
        <f aca="false">SQRT(M178^2+N178^2)</f>
        <v>2.62902481336145</v>
      </c>
      <c r="P178" s="55" t="n">
        <f aca="false">IF(J178="","",MAX(0,J178-1.96*O178/100))</f>
        <v>0.48084521437754</v>
      </c>
      <c r="Q178" s="55" t="n">
        <f aca="false">IF(J178="","",MIN(1,J178+1.96*O178/100))</f>
        <v>0.583902987061309</v>
      </c>
      <c r="R178" s="32" t="str">
        <f aca="false">IF(L178="","",IF(ABS(L178)&lt;=O178,"Yes","No"))</f>
        <v>No</v>
      </c>
      <c r="S178" s="32" t="str">
        <f aca="false">IF(L178="","",IF(ABS(L178)&lt;=1.96*O178,"Yes","No"))</f>
        <v>No</v>
      </c>
      <c r="T178" s="54" t="n">
        <f aca="false">IF(D178="","",ROUND(SQRT(((D178+G178)*O178/100)^2+(J178*(D178+G178)*0.07132)^2),0))</f>
        <v>64</v>
      </c>
      <c r="U178" s="32"/>
    </row>
    <row r="179" customFormat="false" ht="15" hidden="false" customHeight="false" outlineLevel="0" collapsed="false">
      <c r="A179" s="32" t="s">
        <v>198</v>
      </c>
      <c r="B179" s="32" t="s">
        <v>333</v>
      </c>
      <c r="C179" s="32" t="s">
        <v>339</v>
      </c>
      <c r="D179" s="54" t="n">
        <v>710</v>
      </c>
      <c r="E179" s="54" t="n">
        <v>768</v>
      </c>
      <c r="F179" s="65" t="n">
        <f aca="false">IF(E179="","",D179-E179)</f>
        <v>-58</v>
      </c>
      <c r="G179" s="54" t="n">
        <v>594</v>
      </c>
      <c r="H179" s="54" t="n">
        <v>482</v>
      </c>
      <c r="I179" s="65" t="n">
        <f aca="false">IF(H179="","",G179-H179)</f>
        <v>112</v>
      </c>
      <c r="J179" s="55" t="n">
        <f aca="false">IF(OR(D179="",D179+G179=0),"",D179/(D179+G179))</f>
        <v>0.544478527607362</v>
      </c>
      <c r="K179" s="55" t="n">
        <f aca="false">IF(E179="","",E179/(E179+H179))</f>
        <v>0.6144</v>
      </c>
      <c r="L179" s="66" t="n">
        <f aca="false">IF(OR(K179="",J179=""),"",(J179-K179)*100)</f>
        <v>-6.9921472392638</v>
      </c>
      <c r="M179" s="36" t="n">
        <v>1.85842379998278</v>
      </c>
      <c r="N179" s="36" t="n">
        <v>1.85957856755981</v>
      </c>
      <c r="O179" s="36" t="n">
        <f aca="false">SQRT(M179^2+N179^2)</f>
        <v>2.62902481336145</v>
      </c>
      <c r="P179" s="55" t="n">
        <f aca="false">IF(J179="","",MAX(0,J179-1.96*O179/100))</f>
        <v>0.492949641265477</v>
      </c>
      <c r="Q179" s="55" t="n">
        <f aca="false">IF(J179="","",MIN(1,J179+1.96*O179/100))</f>
        <v>0.596007413949246</v>
      </c>
      <c r="R179" s="32" t="str">
        <f aca="false">IF(L179="","",IF(ABS(L179)&lt;=O179,"Yes","No"))</f>
        <v>No</v>
      </c>
      <c r="S179" s="32" t="str">
        <f aca="false">IF(L179="","",IF(ABS(L179)&lt;=1.96*O179,"Yes","No"))</f>
        <v>No</v>
      </c>
      <c r="T179" s="54" t="n">
        <f aca="false">IF(D179="","",ROUND(SQRT(((D179+G179)*O179/100)^2+(J179*(D179+G179)*0.07132)^2),0))</f>
        <v>61</v>
      </c>
      <c r="U179" s="32"/>
    </row>
    <row r="180" customFormat="false" ht="15" hidden="false" customHeight="false" outlineLevel="0" collapsed="false">
      <c r="A180" s="32" t="s">
        <v>198</v>
      </c>
      <c r="B180" s="32" t="s">
        <v>333</v>
      </c>
      <c r="C180" s="32" t="s">
        <v>340</v>
      </c>
      <c r="D180" s="54" t="n">
        <v>381</v>
      </c>
      <c r="E180" s="54" t="n">
        <v>355</v>
      </c>
      <c r="F180" s="65" t="n">
        <f aca="false">IF(E180="","",D180-E180)</f>
        <v>26</v>
      </c>
      <c r="G180" s="54" t="n">
        <v>323</v>
      </c>
      <c r="H180" s="54" t="n">
        <v>298</v>
      </c>
      <c r="I180" s="65" t="n">
        <f aca="false">IF(H180="","",G180-H180)</f>
        <v>25</v>
      </c>
      <c r="J180" s="55" t="n">
        <f aca="false">IF(OR(D180="",D180+G180=0),"",D180/(D180+G180))</f>
        <v>0.541193181818182</v>
      </c>
      <c r="K180" s="55" t="n">
        <f aca="false">IF(E180="","",E180/(E180+H180))</f>
        <v>0.54364471669219</v>
      </c>
      <c r="L180" s="66" t="n">
        <f aca="false">IF(OR(K180="",J180=""),"",(J180-K180)*100)</f>
        <v>-0.245153487400818</v>
      </c>
      <c r="M180" s="36" t="n">
        <v>2.23027727048957</v>
      </c>
      <c r="N180" s="36" t="n">
        <v>1.85957856755981</v>
      </c>
      <c r="O180" s="36" t="n">
        <f aca="false">SQRT(M180^2+N180^2)</f>
        <v>2.90381975201461</v>
      </c>
      <c r="P180" s="55" t="n">
        <f aca="false">IF(J180="","",MAX(0,J180-1.96*O180/100))</f>
        <v>0.484278314678695</v>
      </c>
      <c r="Q180" s="55" t="n">
        <f aca="false">IF(J180="","",MIN(1,J180+1.96*O180/100))</f>
        <v>0.598108048957668</v>
      </c>
      <c r="R180" s="32" t="str">
        <f aca="false">IF(L180="","",IF(ABS(L180)&lt;=O180,"Yes","No"))</f>
        <v>Yes</v>
      </c>
      <c r="S180" s="32" t="str">
        <f aca="false">IF(L180="","",IF(ABS(L180)&lt;=1.96*O180,"Yes","No"))</f>
        <v>Yes</v>
      </c>
      <c r="T180" s="54" t="n">
        <f aca="false">IF(D180="","",ROUND(SQRT(((D180+G180)*O180/100)^2+(J180*(D180+G180)*0.08382)^2),0))</f>
        <v>38</v>
      </c>
      <c r="U180" s="32"/>
    </row>
    <row r="181" customFormat="false" ht="15" hidden="false" customHeight="false" outlineLevel="0" collapsed="false">
      <c r="A181" s="32" t="s">
        <v>198</v>
      </c>
      <c r="B181" s="32" t="s">
        <v>333</v>
      </c>
      <c r="C181" s="32" t="s">
        <v>341</v>
      </c>
      <c r="D181" s="54" t="n">
        <v>881</v>
      </c>
      <c r="E181" s="54" t="n">
        <v>834</v>
      </c>
      <c r="F181" s="65" t="n">
        <f aca="false">IF(E181="","",D181-E181)</f>
        <v>47</v>
      </c>
      <c r="G181" s="54" t="n">
        <v>863</v>
      </c>
      <c r="H181" s="54" t="n">
        <v>745</v>
      </c>
      <c r="I181" s="65" t="n">
        <f aca="false">IF(H181="","",G181-H181)</f>
        <v>118</v>
      </c>
      <c r="J181" s="55" t="n">
        <f aca="false">IF(OR(D181="",D181+G181=0),"",D181/(D181+G181))</f>
        <v>0.505160550458716</v>
      </c>
      <c r="K181" s="55" t="n">
        <f aca="false">IF(E181="","",E181/(E181+H181))</f>
        <v>0.528182393920203</v>
      </c>
      <c r="L181" s="66" t="n">
        <f aca="false">IF(OR(K181="",J181=""),"",(J181-K181)*100)</f>
        <v>-2.30218434614871</v>
      </c>
      <c r="M181" s="36" t="n">
        <v>1.85842379998278</v>
      </c>
      <c r="N181" s="36" t="n">
        <v>1.85957856755981</v>
      </c>
      <c r="O181" s="36" t="n">
        <f aca="false">SQRT(M181^2+N181^2)</f>
        <v>2.62902481336145</v>
      </c>
      <c r="P181" s="55" t="n">
        <f aca="false">IF(J181="","",MAX(0,J181-1.96*O181/100))</f>
        <v>0.453631664116831</v>
      </c>
      <c r="Q181" s="55" t="n">
        <f aca="false">IF(J181="","",MIN(1,J181+1.96*O181/100))</f>
        <v>0.5566894368006</v>
      </c>
      <c r="R181" s="32" t="str">
        <f aca="false">IF(L181="","",IF(ABS(L181)&lt;=O181,"Yes","No"))</f>
        <v>Yes</v>
      </c>
      <c r="S181" s="32" t="str">
        <f aca="false">IF(L181="","",IF(ABS(L181)&lt;=1.96*O181,"Yes","No"))</f>
        <v>Yes</v>
      </c>
      <c r="T181" s="54" t="n">
        <f aca="false">IF(D181="","",ROUND(SQRT(((D181+G181)*O181/100)^2+(J181*(D181+G181)*0.07132)^2),0))</f>
        <v>78</v>
      </c>
      <c r="U181" s="32"/>
    </row>
    <row r="182" customFormat="false" ht="15" hidden="false" customHeight="false" outlineLevel="0" collapsed="false">
      <c r="A182" s="32" t="s">
        <v>198</v>
      </c>
      <c r="B182" s="32" t="s">
        <v>342</v>
      </c>
      <c r="C182" s="32" t="s">
        <v>343</v>
      </c>
      <c r="D182" s="54" t="n">
        <v>735</v>
      </c>
      <c r="E182" s="54" t="n">
        <v>725</v>
      </c>
      <c r="F182" s="65" t="n">
        <f aca="false">IF(E182="","",D182-E182)</f>
        <v>10</v>
      </c>
      <c r="G182" s="54" t="n">
        <v>698</v>
      </c>
      <c r="H182" s="54" t="n">
        <v>672</v>
      </c>
      <c r="I182" s="65" t="n">
        <f aca="false">IF(H182="","",G182-H182)</f>
        <v>26</v>
      </c>
      <c r="J182" s="55" t="n">
        <f aca="false">IF(OR(D182="",D182+G182=0),"",D182/(D182+G182))</f>
        <v>0.512909979064899</v>
      </c>
      <c r="K182" s="55" t="n">
        <f aca="false">IF(E182="","",E182/(E182+H182))</f>
        <v>0.518969219756621</v>
      </c>
      <c r="L182" s="66" t="n">
        <f aca="false">IF(OR(K182="",J182=""),"",(J182-K182)*100)</f>
        <v>-0.605924069172259</v>
      </c>
      <c r="M182" s="36" t="n">
        <v>1.85842379998278</v>
      </c>
      <c r="N182" s="36" t="n">
        <v>1.85957856755981</v>
      </c>
      <c r="O182" s="36" t="n">
        <f aca="false">SQRT(M182^2+N182^2)</f>
        <v>2.62902481336145</v>
      </c>
      <c r="P182" s="55" t="n">
        <f aca="false">IF(J182="","",MAX(0,J182-1.96*O182/100))</f>
        <v>0.461381092723014</v>
      </c>
      <c r="Q182" s="55" t="n">
        <f aca="false">IF(J182="","",MIN(1,J182+1.96*O182/100))</f>
        <v>0.564438865406783</v>
      </c>
      <c r="R182" s="32" t="str">
        <f aca="false">IF(L182="","",IF(ABS(L182)&lt;=O182,"Yes","No"))</f>
        <v>Yes</v>
      </c>
      <c r="S182" s="32" t="str">
        <f aca="false">IF(L182="","",IF(ABS(L182)&lt;=1.96*O182,"Yes","No"))</f>
        <v>Yes</v>
      </c>
      <c r="T182" s="54" t="n">
        <f aca="false">IF(D182="","",ROUND(SQRT(((D182+G182)*O182/100)^2+(J182*(D182+G182)*0.07132)^2),0))</f>
        <v>65</v>
      </c>
      <c r="U182" s="32"/>
    </row>
    <row r="183" customFormat="false" ht="15" hidden="false" customHeight="false" outlineLevel="0" collapsed="false">
      <c r="A183" s="32" t="s">
        <v>198</v>
      </c>
      <c r="B183" s="32" t="s">
        <v>342</v>
      </c>
      <c r="C183" s="32" t="s">
        <v>344</v>
      </c>
      <c r="D183" s="54" t="n">
        <v>943</v>
      </c>
      <c r="E183" s="54" t="n">
        <v>1001</v>
      </c>
      <c r="F183" s="65" t="n">
        <f aca="false">IF(E183="","",D183-E183)</f>
        <v>-58</v>
      </c>
      <c r="G183" s="54" t="n">
        <v>1075</v>
      </c>
      <c r="H183" s="54" t="n">
        <v>938</v>
      </c>
      <c r="I183" s="65" t="n">
        <f aca="false">IF(H183="","",G183-H183)</f>
        <v>137</v>
      </c>
      <c r="J183" s="55" t="n">
        <f aca="false">IF(OR(D183="",D183+G183=0),"",D183/(D183+G183))</f>
        <v>0.467294350842418</v>
      </c>
      <c r="K183" s="55" t="n">
        <f aca="false">IF(E183="","",E183/(E183+H183))</f>
        <v>0.516245487364621</v>
      </c>
      <c r="L183" s="66" t="n">
        <f aca="false">IF(OR(K183="",J183=""),"",(J183-K183)*100)</f>
        <v>-4.89511365222027</v>
      </c>
      <c r="M183" s="36" t="n">
        <v>1.85842379998278</v>
      </c>
      <c r="N183" s="36" t="n">
        <v>1.85957856755981</v>
      </c>
      <c r="O183" s="36" t="n">
        <f aca="false">SQRT(M183^2+N183^2)</f>
        <v>2.62902481336145</v>
      </c>
      <c r="P183" s="55" t="n">
        <f aca="false">IF(J183="","",MAX(0,J183-1.96*O183/100))</f>
        <v>0.415765464500534</v>
      </c>
      <c r="Q183" s="55" t="n">
        <f aca="false">IF(J183="","",MIN(1,J183+1.96*O183/100))</f>
        <v>0.518823237184303</v>
      </c>
      <c r="R183" s="32" t="str">
        <f aca="false">IF(L183="","",IF(ABS(L183)&lt;=O183,"Yes","No"))</f>
        <v>No</v>
      </c>
      <c r="S183" s="32" t="str">
        <f aca="false">IF(L183="","",IF(ABS(L183)&lt;=1.96*O183,"Yes","No"))</f>
        <v>Yes</v>
      </c>
      <c r="T183" s="54" t="n">
        <f aca="false">IF(D183="","",ROUND(SQRT(((D183+G183)*O183/100)^2+(J183*(D183+G183)*0.07132)^2),0))</f>
        <v>86</v>
      </c>
      <c r="U183" s="32"/>
    </row>
    <row r="184" customFormat="false" ht="15" hidden="false" customHeight="false" outlineLevel="0" collapsed="false">
      <c r="A184" s="32" t="s">
        <v>198</v>
      </c>
      <c r="B184" s="32" t="s">
        <v>342</v>
      </c>
      <c r="C184" s="32" t="s">
        <v>345</v>
      </c>
      <c r="D184" s="54" t="n">
        <v>607</v>
      </c>
      <c r="E184" s="54" t="n">
        <v>582</v>
      </c>
      <c r="F184" s="65" t="n">
        <f aca="false">IF(E184="","",D184-E184)</f>
        <v>25</v>
      </c>
      <c r="G184" s="54" t="n">
        <v>613</v>
      </c>
      <c r="H184" s="54" t="n">
        <v>595</v>
      </c>
      <c r="I184" s="65" t="n">
        <f aca="false">IF(H184="","",G184-H184)</f>
        <v>18</v>
      </c>
      <c r="J184" s="55" t="n">
        <f aca="false">IF(OR(D184="",D184+G184=0),"",D184/(D184+G184))</f>
        <v>0.497540983606557</v>
      </c>
      <c r="K184" s="55" t="n">
        <f aca="false">IF(E184="","",E184/(E184+H184))</f>
        <v>0.494477485131691</v>
      </c>
      <c r="L184" s="66" t="n">
        <f aca="false">IF(OR(K184="",J184=""),"",(J184-K184)*100)</f>
        <v>0.306349847486659</v>
      </c>
      <c r="M184" s="36" t="n">
        <v>1.85842379998278</v>
      </c>
      <c r="N184" s="36" t="n">
        <v>1.85957856755981</v>
      </c>
      <c r="O184" s="36" t="n">
        <f aca="false">SQRT(M184^2+N184^2)</f>
        <v>2.62902481336145</v>
      </c>
      <c r="P184" s="55" t="n">
        <f aca="false">IF(J184="","",MAX(0,J184-1.96*O184/100))</f>
        <v>0.446012097264673</v>
      </c>
      <c r="Q184" s="55" t="n">
        <f aca="false">IF(J184="","",MIN(1,J184+1.96*O184/100))</f>
        <v>0.549069869948442</v>
      </c>
      <c r="R184" s="32" t="str">
        <f aca="false">IF(L184="","",IF(ABS(L184)&lt;=O184,"Yes","No"))</f>
        <v>Yes</v>
      </c>
      <c r="S184" s="32" t="str">
        <f aca="false">IF(L184="","",IF(ABS(L184)&lt;=1.96*O184,"Yes","No"))</f>
        <v>Yes</v>
      </c>
      <c r="T184" s="54" t="n">
        <f aca="false">IF(D184="","",ROUND(SQRT(((D184+G184)*O184/100)^2+(J184*(D184+G184)*0.07132)^2),0))</f>
        <v>54</v>
      </c>
      <c r="U184" s="32"/>
    </row>
    <row r="185" customFormat="false" ht="15" hidden="false" customHeight="false" outlineLevel="0" collapsed="false">
      <c r="A185" s="32" t="s">
        <v>198</v>
      </c>
      <c r="B185" s="32" t="s">
        <v>342</v>
      </c>
      <c r="C185" s="32" t="s">
        <v>346</v>
      </c>
      <c r="D185" s="54" t="n">
        <v>426</v>
      </c>
      <c r="E185" s="54" t="n">
        <v>456</v>
      </c>
      <c r="F185" s="65" t="n">
        <f aca="false">IF(E185="","",D185-E185)</f>
        <v>-30</v>
      </c>
      <c r="G185" s="54" t="n">
        <v>353</v>
      </c>
      <c r="H185" s="54" t="n">
        <v>276</v>
      </c>
      <c r="I185" s="65" t="n">
        <f aca="false">IF(H185="","",G185-H185)</f>
        <v>77</v>
      </c>
      <c r="J185" s="55" t="n">
        <f aca="false">IF(OR(D185="",D185+G185=0),"",D185/(D185+G185))</f>
        <v>0.546854942233633</v>
      </c>
      <c r="K185" s="55" t="n">
        <f aca="false">IF(E185="","",E185/(E185+H185))</f>
        <v>0.622950819672131</v>
      </c>
      <c r="L185" s="66" t="n">
        <f aca="false">IF(OR(K185="",J185=""),"",(J185-K185)*100)</f>
        <v>-7.60958774384983</v>
      </c>
      <c r="M185" s="36" t="n">
        <v>2.23027727048957</v>
      </c>
      <c r="N185" s="36" t="n">
        <v>1.85957856755981</v>
      </c>
      <c r="O185" s="36" t="n">
        <f aca="false">SQRT(M185^2+N185^2)</f>
        <v>2.90381975201461</v>
      </c>
      <c r="P185" s="55" t="n">
        <f aca="false">IF(J185="","",MAX(0,J185-1.96*O185/100))</f>
        <v>0.489940075094147</v>
      </c>
      <c r="Q185" s="55" t="n">
        <f aca="false">IF(J185="","",MIN(1,J185+1.96*O185/100))</f>
        <v>0.603769809373119</v>
      </c>
      <c r="R185" s="32" t="str">
        <f aca="false">IF(L185="","",IF(ABS(L185)&lt;=O185,"Yes","No"))</f>
        <v>No</v>
      </c>
      <c r="S185" s="32" t="str">
        <f aca="false">IF(L185="","",IF(ABS(L185)&lt;=1.96*O185,"Yes","No"))</f>
        <v>No</v>
      </c>
      <c r="T185" s="54" t="n">
        <f aca="false">IF(D185="","",ROUND(SQRT(((D185+G185)*O185/100)^2+(J185*(D185+G185)*0.08382)^2),0))</f>
        <v>42</v>
      </c>
      <c r="U185" s="32"/>
    </row>
    <row r="186" customFormat="false" ht="15" hidden="false" customHeight="false" outlineLevel="0" collapsed="false">
      <c r="A186" s="32" t="s">
        <v>198</v>
      </c>
      <c r="B186" s="32" t="s">
        <v>342</v>
      </c>
      <c r="C186" s="32" t="s">
        <v>347</v>
      </c>
      <c r="D186" s="54" t="n">
        <v>1070</v>
      </c>
      <c r="E186" s="54" t="n">
        <v>1053</v>
      </c>
      <c r="F186" s="65" t="n">
        <f aca="false">IF(E186="","",D186-E186)</f>
        <v>17</v>
      </c>
      <c r="G186" s="54" t="n">
        <v>987</v>
      </c>
      <c r="H186" s="54" t="n">
        <v>954</v>
      </c>
      <c r="I186" s="65" t="n">
        <f aca="false">IF(H186="","",G186-H186)</f>
        <v>33</v>
      </c>
      <c r="J186" s="55" t="n">
        <f aca="false">IF(OR(D186="",D186+G186=0),"",D186/(D186+G186))</f>
        <v>0.520175012153622</v>
      </c>
      <c r="K186" s="55" t="n">
        <f aca="false">IF(E186="","",E186/(E186+H186))</f>
        <v>0.524663677130045</v>
      </c>
      <c r="L186" s="66" t="n">
        <f aca="false">IF(OR(K186="",J186=""),"",(J186-K186)*100)</f>
        <v>-0.448866497642297</v>
      </c>
      <c r="M186" s="36" t="n">
        <v>1.85842379998278</v>
      </c>
      <c r="N186" s="36" t="n">
        <v>1.85957856755981</v>
      </c>
      <c r="O186" s="36" t="n">
        <f aca="false">SQRT(M186^2+N186^2)</f>
        <v>2.62902481336145</v>
      </c>
      <c r="P186" s="55" t="n">
        <f aca="false">IF(J186="","",MAX(0,J186-1.96*O186/100))</f>
        <v>0.468646125811737</v>
      </c>
      <c r="Q186" s="55" t="n">
        <f aca="false">IF(J186="","",MIN(1,J186+1.96*O186/100))</f>
        <v>0.571703898495506</v>
      </c>
      <c r="R186" s="32" t="str">
        <f aca="false">IF(L186="","",IF(ABS(L186)&lt;=O186,"Yes","No"))</f>
        <v>Yes</v>
      </c>
      <c r="S186" s="32" t="str">
        <f aca="false">IF(L186="","",IF(ABS(L186)&lt;=1.96*O186,"Yes","No"))</f>
        <v>Yes</v>
      </c>
      <c r="T186" s="54" t="n">
        <f aca="false">IF(D186="","",ROUND(SQRT(((D186+G186)*O186/100)^2+(J186*(D186+G186)*0.07132)^2),0))</f>
        <v>94</v>
      </c>
      <c r="U186" s="32"/>
    </row>
    <row r="187" customFormat="false" ht="15" hidden="false" customHeight="false" outlineLevel="0" collapsed="false">
      <c r="A187" s="32" t="s">
        <v>198</v>
      </c>
      <c r="B187" s="32" t="s">
        <v>342</v>
      </c>
      <c r="C187" s="32" t="s">
        <v>348</v>
      </c>
      <c r="D187" s="54" t="n">
        <v>479</v>
      </c>
      <c r="E187" s="54" t="n">
        <v>445</v>
      </c>
      <c r="F187" s="65" t="n">
        <f aca="false">IF(E187="","",D187-E187)</f>
        <v>34</v>
      </c>
      <c r="G187" s="54" t="n">
        <v>417</v>
      </c>
      <c r="H187" s="54" t="n">
        <v>325</v>
      </c>
      <c r="I187" s="65" t="n">
        <f aca="false">IF(H187="","",G187-H187)</f>
        <v>92</v>
      </c>
      <c r="J187" s="55" t="n">
        <f aca="false">IF(OR(D187="",D187+G187=0),"",D187/(D187+G187))</f>
        <v>0.534598214285714</v>
      </c>
      <c r="K187" s="55" t="n">
        <f aca="false">IF(E187="","",E187/(E187+H187))</f>
        <v>0.577922077922078</v>
      </c>
      <c r="L187" s="66" t="n">
        <f aca="false">IF(OR(K187="",J187=""),"",(J187-K187)*100)</f>
        <v>-4.33238636363637</v>
      </c>
      <c r="M187" s="36" t="n">
        <v>1.85842379998278</v>
      </c>
      <c r="N187" s="36" t="n">
        <v>1.85957856755981</v>
      </c>
      <c r="O187" s="36" t="n">
        <f aca="false">SQRT(M187^2+N187^2)</f>
        <v>2.62902481336145</v>
      </c>
      <c r="P187" s="55" t="n">
        <f aca="false">IF(J187="","",MAX(0,J187-1.96*O187/100))</f>
        <v>0.48306932794383</v>
      </c>
      <c r="Q187" s="55" t="n">
        <f aca="false">IF(J187="","",MIN(1,J187+1.96*O187/100))</f>
        <v>0.586127100627599</v>
      </c>
      <c r="R187" s="32" t="str">
        <f aca="false">IF(L187="","",IF(ABS(L187)&lt;=O187,"Yes","No"))</f>
        <v>No</v>
      </c>
      <c r="S187" s="32" t="str">
        <f aca="false">IF(L187="","",IF(ABS(L187)&lt;=1.96*O187,"Yes","No"))</f>
        <v>Yes</v>
      </c>
      <c r="T187" s="54" t="n">
        <f aca="false">IF(D187="","",ROUND(SQRT(((D187+G187)*O187/100)^2+(J187*(D187+G187)*0.07132)^2),0))</f>
        <v>41</v>
      </c>
      <c r="U187" s="32"/>
    </row>
    <row r="188" customFormat="false" ht="15" hidden="false" customHeight="false" outlineLevel="0" collapsed="false">
      <c r="A188" s="32" t="s">
        <v>198</v>
      </c>
      <c r="B188" s="32" t="s">
        <v>342</v>
      </c>
      <c r="C188" s="32" t="s">
        <v>349</v>
      </c>
      <c r="D188" s="54" t="n">
        <v>467</v>
      </c>
      <c r="E188" s="54" t="n">
        <v>437</v>
      </c>
      <c r="F188" s="65" t="n">
        <f aca="false">IF(E188="","",D188-E188)</f>
        <v>30</v>
      </c>
      <c r="G188" s="54" t="n">
        <v>366</v>
      </c>
      <c r="H188" s="54" t="n">
        <v>362</v>
      </c>
      <c r="I188" s="65" t="n">
        <f aca="false">IF(H188="","",G188-H188)</f>
        <v>4</v>
      </c>
      <c r="J188" s="55" t="n">
        <f aca="false">IF(OR(D188="",D188+G188=0),"",D188/(D188+G188))</f>
        <v>0.56062424969988</v>
      </c>
      <c r="K188" s="55" t="n">
        <f aca="false">IF(E188="","",E188/(E188+H188))</f>
        <v>0.546933667083855</v>
      </c>
      <c r="L188" s="66" t="n">
        <f aca="false">IF(OR(K188="",J188=""),"",(J188-K188)*100)</f>
        <v>1.36905826160252</v>
      </c>
      <c r="M188" s="36" t="n">
        <v>2.23027727048957</v>
      </c>
      <c r="N188" s="36" t="n">
        <v>1.85957856755981</v>
      </c>
      <c r="O188" s="36" t="n">
        <f aca="false">SQRT(M188^2+N188^2)</f>
        <v>2.90381975201461</v>
      </c>
      <c r="P188" s="55" t="n">
        <f aca="false">IF(J188="","",MAX(0,J188-1.96*O188/100))</f>
        <v>0.503709382560394</v>
      </c>
      <c r="Q188" s="55" t="n">
        <f aca="false">IF(J188="","",MIN(1,J188+1.96*O188/100))</f>
        <v>0.617539116839366</v>
      </c>
      <c r="R188" s="32" t="str">
        <f aca="false">IF(L188="","",IF(ABS(L188)&lt;=O188,"Yes","No"))</f>
        <v>Yes</v>
      </c>
      <c r="S188" s="32" t="str">
        <f aca="false">IF(L188="","",IF(ABS(L188)&lt;=1.96*O188,"Yes","No"))</f>
        <v>Yes</v>
      </c>
      <c r="T188" s="54" t="n">
        <f aca="false">IF(D188="","",ROUND(SQRT(((D188+G188)*O188/100)^2+(J188*(D188+G188)*0.08382)^2),0))</f>
        <v>46</v>
      </c>
      <c r="U188" s="32"/>
    </row>
    <row r="189" customFormat="false" ht="15" hidden="false" customHeight="false" outlineLevel="0" collapsed="false">
      <c r="A189" s="32" t="s">
        <v>198</v>
      </c>
      <c r="B189" s="32" t="s">
        <v>342</v>
      </c>
      <c r="C189" s="32" t="s">
        <v>350</v>
      </c>
      <c r="D189" s="54" t="n">
        <v>427</v>
      </c>
      <c r="E189" s="54" t="n">
        <v>438</v>
      </c>
      <c r="F189" s="65" t="n">
        <f aca="false">IF(E189="","",D189-E189)</f>
        <v>-11</v>
      </c>
      <c r="G189" s="54" t="n">
        <v>394</v>
      </c>
      <c r="H189" s="54" t="n">
        <v>373</v>
      </c>
      <c r="I189" s="65" t="n">
        <f aca="false">IF(H189="","",G189-H189)</f>
        <v>21</v>
      </c>
      <c r="J189" s="55" t="n">
        <f aca="false">IF(OR(D189="",D189+G189=0),"",D189/(D189+G189))</f>
        <v>0.520097442143727</v>
      </c>
      <c r="K189" s="55" t="n">
        <f aca="false">IF(E189="","",E189/(E189+H189))</f>
        <v>0.540073982737361</v>
      </c>
      <c r="L189" s="66" t="n">
        <f aca="false">IF(OR(K189="",J189=""),"",(J189-K189)*100)</f>
        <v>-1.99765405936342</v>
      </c>
      <c r="M189" s="36" t="n">
        <v>2.23027727048957</v>
      </c>
      <c r="N189" s="36" t="n">
        <v>1.85957856755981</v>
      </c>
      <c r="O189" s="36" t="n">
        <f aca="false">SQRT(M189^2+N189^2)</f>
        <v>2.90381975201461</v>
      </c>
      <c r="P189" s="55" t="n">
        <f aca="false">IF(J189="","",MAX(0,J189-1.96*O189/100))</f>
        <v>0.463182575004241</v>
      </c>
      <c r="Q189" s="55" t="n">
        <f aca="false">IF(J189="","",MIN(1,J189+1.96*O189/100))</f>
        <v>0.577012309283214</v>
      </c>
      <c r="R189" s="32" t="str">
        <f aca="false">IF(L189="","",IF(ABS(L189)&lt;=O189,"Yes","No"))</f>
        <v>Yes</v>
      </c>
      <c r="S189" s="32" t="str">
        <f aca="false">IF(L189="","",IF(ABS(L189)&lt;=1.96*O189,"Yes","No"))</f>
        <v>Yes</v>
      </c>
      <c r="T189" s="54" t="n">
        <f aca="false">IF(D189="","",ROUND(SQRT(((D189+G189)*O189/100)^2+(J189*(D189+G189)*0.08382)^2),0))</f>
        <v>43</v>
      </c>
      <c r="U189" s="32"/>
    </row>
    <row r="190" customFormat="false" ht="15" hidden="false" customHeight="false" outlineLevel="0" collapsed="false">
      <c r="A190" s="32" t="s">
        <v>198</v>
      </c>
      <c r="B190" s="32" t="s">
        <v>351</v>
      </c>
      <c r="C190" s="32" t="s">
        <v>352</v>
      </c>
      <c r="D190" s="54" t="n">
        <v>996</v>
      </c>
      <c r="E190" s="54" t="n">
        <v>927</v>
      </c>
      <c r="F190" s="65" t="n">
        <f aca="false">IF(E190="","",D190-E190)</f>
        <v>69</v>
      </c>
      <c r="G190" s="54" t="n">
        <v>1094</v>
      </c>
      <c r="H190" s="54" t="n">
        <v>970</v>
      </c>
      <c r="I190" s="65" t="n">
        <f aca="false">IF(H190="","",G190-H190)</f>
        <v>124</v>
      </c>
      <c r="J190" s="55" t="n">
        <f aca="false">IF(OR(D190="",D190+G190=0),"",D190/(D190+G190))</f>
        <v>0.476555023923445</v>
      </c>
      <c r="K190" s="55" t="n">
        <f aca="false">IF(E190="","",E190/(E190+H190))</f>
        <v>0.488666315234581</v>
      </c>
      <c r="L190" s="66" t="n">
        <f aca="false">IF(OR(K190="",J190=""),"",(J190-K190)*100)</f>
        <v>-1.2111291311136</v>
      </c>
      <c r="M190" s="36" t="n">
        <v>1.85842379998278</v>
      </c>
      <c r="N190" s="36" t="n">
        <v>1.85957856755981</v>
      </c>
      <c r="O190" s="36" t="n">
        <f aca="false">SQRT(M190^2+N190^2)</f>
        <v>2.62902481336145</v>
      </c>
      <c r="P190" s="55" t="n">
        <f aca="false">IF(J190="","",MAX(0,J190-1.96*O190/100))</f>
        <v>0.425026137581561</v>
      </c>
      <c r="Q190" s="55" t="n">
        <f aca="false">IF(J190="","",MIN(1,J190+1.96*O190/100))</f>
        <v>0.528083910265329</v>
      </c>
      <c r="R190" s="32" t="str">
        <f aca="false">IF(L190="","",IF(ABS(L190)&lt;=O190,"Yes","No"))</f>
        <v>Yes</v>
      </c>
      <c r="S190" s="32" t="str">
        <f aca="false">IF(L190="","",IF(ABS(L190)&lt;=1.96*O190,"Yes","No"))</f>
        <v>Yes</v>
      </c>
      <c r="T190" s="54" t="n">
        <f aca="false">IF(D190="","",ROUND(SQRT(((D190+G190)*O190/100)^2+(J190*(D190+G190)*0.07132)^2),0))</f>
        <v>90</v>
      </c>
      <c r="U190" s="32"/>
    </row>
    <row r="191" customFormat="false" ht="15" hidden="false" customHeight="false" outlineLevel="0" collapsed="false">
      <c r="A191" s="32" t="s">
        <v>198</v>
      </c>
      <c r="B191" s="32" t="s">
        <v>351</v>
      </c>
      <c r="C191" s="32" t="s">
        <v>353</v>
      </c>
      <c r="D191" s="54" t="n">
        <v>696</v>
      </c>
      <c r="E191" s="54" t="n">
        <v>736</v>
      </c>
      <c r="F191" s="65" t="n">
        <f aca="false">IF(E191="","",D191-E191)</f>
        <v>-40</v>
      </c>
      <c r="G191" s="54" t="n">
        <v>1157</v>
      </c>
      <c r="H191" s="54" t="n">
        <v>1004</v>
      </c>
      <c r="I191" s="65" t="n">
        <f aca="false">IF(H191="","",G191-H191)</f>
        <v>153</v>
      </c>
      <c r="J191" s="55" t="n">
        <f aca="false">IF(OR(D191="",D191+G191=0),"",D191/(D191+G191))</f>
        <v>0.375607123583378</v>
      </c>
      <c r="K191" s="55" t="n">
        <f aca="false">IF(E191="","",E191/(E191+H191))</f>
        <v>0.422988505747126</v>
      </c>
      <c r="L191" s="66" t="n">
        <f aca="false">IF(OR(K191="",J191=""),"",(J191-K191)*100)</f>
        <v>-4.73813821637481</v>
      </c>
      <c r="M191" s="36" t="n">
        <v>1.85842379998278</v>
      </c>
      <c r="N191" s="36" t="n">
        <v>1.85957856755981</v>
      </c>
      <c r="O191" s="36" t="n">
        <f aca="false">SQRT(M191^2+N191^2)</f>
        <v>2.62902481336145</v>
      </c>
      <c r="P191" s="55" t="n">
        <f aca="false">IF(J191="","",MAX(0,J191-1.96*O191/100))</f>
        <v>0.324078237241494</v>
      </c>
      <c r="Q191" s="55" t="n">
        <f aca="false">IF(J191="","",MIN(1,J191+1.96*O191/100))</f>
        <v>0.427136009925263</v>
      </c>
      <c r="R191" s="32" t="str">
        <f aca="false">IF(L191="","",IF(ABS(L191)&lt;=O191,"Yes","No"))</f>
        <v>No</v>
      </c>
      <c r="S191" s="32" t="str">
        <f aca="false">IF(L191="","",IF(ABS(L191)&lt;=1.96*O191,"Yes","No"))</f>
        <v>Yes</v>
      </c>
      <c r="T191" s="54" t="n">
        <f aca="false">IF(D191="","",ROUND(SQRT(((D191+G191)*O191/100)^2+(J191*(D191+G191)*0.07132)^2),0))</f>
        <v>70</v>
      </c>
      <c r="U191" s="32"/>
    </row>
    <row r="192" customFormat="false" ht="15" hidden="false" customHeight="false" outlineLevel="0" collapsed="false">
      <c r="A192" s="32" t="s">
        <v>198</v>
      </c>
      <c r="B192" s="32" t="s">
        <v>354</v>
      </c>
      <c r="C192" s="32" t="s">
        <v>355</v>
      </c>
      <c r="D192" s="54" t="n">
        <v>837</v>
      </c>
      <c r="E192" s="54" t="n">
        <v>762</v>
      </c>
      <c r="F192" s="65" t="n">
        <f aca="false">IF(E192="","",D192-E192)</f>
        <v>75</v>
      </c>
      <c r="G192" s="54" t="n">
        <v>834</v>
      </c>
      <c r="H192" s="54" t="n">
        <v>808</v>
      </c>
      <c r="I192" s="65" t="n">
        <f aca="false">IF(H192="","",G192-H192)</f>
        <v>26</v>
      </c>
      <c r="J192" s="55" t="n">
        <f aca="false">IF(OR(D192="",D192+G192=0),"",D192/(D192+G192))</f>
        <v>0.500897666068223</v>
      </c>
      <c r="K192" s="55" t="n">
        <f aca="false">IF(E192="","",E192/(E192+H192))</f>
        <v>0.485350318471338</v>
      </c>
      <c r="L192" s="66" t="n">
        <f aca="false">IF(OR(K192="",J192=""),"",(J192-K192)*100)</f>
        <v>1.5547347596885</v>
      </c>
      <c r="M192" s="36" t="n">
        <v>1.85842379998278</v>
      </c>
      <c r="N192" s="36" t="n">
        <v>1.85957856755981</v>
      </c>
      <c r="O192" s="36" t="n">
        <f aca="false">SQRT(M192^2+N192^2)</f>
        <v>2.62902481336145</v>
      </c>
      <c r="P192" s="55" t="n">
        <f aca="false">IF(J192="","",MAX(0,J192-1.96*O192/100))</f>
        <v>0.449368779726338</v>
      </c>
      <c r="Q192" s="55" t="n">
        <f aca="false">IF(J192="","",MIN(1,J192+1.96*O192/100))</f>
        <v>0.552426552410107</v>
      </c>
      <c r="R192" s="32" t="str">
        <f aca="false">IF(L192="","",IF(ABS(L192)&lt;=O192,"Yes","No"))</f>
        <v>Yes</v>
      </c>
      <c r="S192" s="32" t="str">
        <f aca="false">IF(L192="","",IF(ABS(L192)&lt;=1.96*O192,"Yes","No"))</f>
        <v>Yes</v>
      </c>
      <c r="T192" s="54" t="n">
        <f aca="false">IF(D192="","",ROUND(SQRT(((D192+G192)*O192/100)^2+(J192*(D192+G192)*0.07132)^2),0))</f>
        <v>74</v>
      </c>
      <c r="U192" s="32"/>
    </row>
    <row r="193" customFormat="false" ht="15" hidden="false" customHeight="false" outlineLevel="0" collapsed="false">
      <c r="A193" s="32" t="s">
        <v>198</v>
      </c>
      <c r="B193" s="32" t="s">
        <v>354</v>
      </c>
      <c r="C193" s="32" t="s">
        <v>356</v>
      </c>
      <c r="D193" s="54" t="n">
        <v>564</v>
      </c>
      <c r="E193" s="54" t="n">
        <v>473</v>
      </c>
      <c r="F193" s="65" t="n">
        <f aca="false">IF(E193="","",D193-E193)</f>
        <v>91</v>
      </c>
      <c r="G193" s="54" t="n">
        <v>563</v>
      </c>
      <c r="H193" s="54" t="n">
        <v>524</v>
      </c>
      <c r="I193" s="65" t="n">
        <f aca="false">IF(H193="","",G193-H193)</f>
        <v>39</v>
      </c>
      <c r="J193" s="55" t="n">
        <f aca="false">IF(OR(D193="",D193+G193=0),"",D193/(D193+G193))</f>
        <v>0.500443655723159</v>
      </c>
      <c r="K193" s="55" t="n">
        <f aca="false">IF(E193="","",E193/(E193+H193))</f>
        <v>0.474423269809428</v>
      </c>
      <c r="L193" s="66" t="n">
        <f aca="false">IF(OR(K193="",J193=""),"",(J193-K193)*100)</f>
        <v>2.60203859137306</v>
      </c>
      <c r="M193" s="36" t="n">
        <v>1.85842379998278</v>
      </c>
      <c r="N193" s="36" t="n">
        <v>1.85957856755981</v>
      </c>
      <c r="O193" s="36" t="n">
        <f aca="false">SQRT(M193^2+N193^2)</f>
        <v>2.62902481336145</v>
      </c>
      <c r="P193" s="55" t="n">
        <f aca="false">IF(J193="","",MAX(0,J193-1.96*O193/100))</f>
        <v>0.448914769381274</v>
      </c>
      <c r="Q193" s="55" t="n">
        <f aca="false">IF(J193="","",MIN(1,J193+1.96*O193/100))</f>
        <v>0.551972542065043</v>
      </c>
      <c r="R193" s="32" t="str">
        <f aca="false">IF(L193="","",IF(ABS(L193)&lt;=O193,"Yes","No"))</f>
        <v>Yes</v>
      </c>
      <c r="S193" s="32" t="str">
        <f aca="false">IF(L193="","",IF(ABS(L193)&lt;=1.96*O193,"Yes","No"))</f>
        <v>Yes</v>
      </c>
      <c r="T193" s="54" t="n">
        <f aca="false">IF(D193="","",ROUND(SQRT(((D193+G193)*O193/100)^2+(J193*(D193+G193)*0.07132)^2),0))</f>
        <v>50</v>
      </c>
      <c r="U193" s="32"/>
    </row>
    <row r="194" customFormat="false" ht="15" hidden="false" customHeight="false" outlineLevel="0" collapsed="false">
      <c r="A194" s="32" t="s">
        <v>198</v>
      </c>
      <c r="B194" s="32" t="s">
        <v>354</v>
      </c>
      <c r="C194" s="32" t="s">
        <v>357</v>
      </c>
      <c r="D194" s="54" t="n">
        <v>411</v>
      </c>
      <c r="E194" s="54" t="n">
        <v>388</v>
      </c>
      <c r="F194" s="65" t="n">
        <f aca="false">IF(E194="","",D194-E194)</f>
        <v>23</v>
      </c>
      <c r="G194" s="54" t="n">
        <v>492</v>
      </c>
      <c r="H194" s="54" t="n">
        <v>404</v>
      </c>
      <c r="I194" s="65" t="n">
        <f aca="false">IF(H194="","",G194-H194)</f>
        <v>88</v>
      </c>
      <c r="J194" s="55" t="n">
        <f aca="false">IF(OR(D194="",D194+G194=0),"",D194/(D194+G194))</f>
        <v>0.45514950166113</v>
      </c>
      <c r="K194" s="55" t="n">
        <f aca="false">IF(E194="","",E194/(E194+H194))</f>
        <v>0.48989898989899</v>
      </c>
      <c r="L194" s="66" t="n">
        <f aca="false">IF(OR(K194="",J194=""),"",(J194-K194)*100)</f>
        <v>-3.47494882378603</v>
      </c>
      <c r="M194" s="36" t="n">
        <v>1.85842379998278</v>
      </c>
      <c r="N194" s="36" t="n">
        <v>1.85957856755981</v>
      </c>
      <c r="O194" s="36" t="n">
        <f aca="false">SQRT(M194^2+N194^2)</f>
        <v>2.62902481336145</v>
      </c>
      <c r="P194" s="55" t="n">
        <f aca="false">IF(J194="","",MAX(0,J194-1.96*O194/100))</f>
        <v>0.403620615319245</v>
      </c>
      <c r="Q194" s="55" t="n">
        <f aca="false">IF(J194="","",MIN(1,J194+1.96*O194/100))</f>
        <v>0.506678388003014</v>
      </c>
      <c r="R194" s="32" t="str">
        <f aca="false">IF(L194="","",IF(ABS(L194)&lt;=O194,"Yes","No"))</f>
        <v>No</v>
      </c>
      <c r="S194" s="32" t="str">
        <f aca="false">IF(L194="","",IF(ABS(L194)&lt;=1.96*O194,"Yes","No"))</f>
        <v>Yes</v>
      </c>
      <c r="T194" s="54" t="n">
        <f aca="false">IF(D194="","",ROUND(SQRT(((D194+G194)*O194/100)^2+(J194*(D194+G194)*0.07132)^2),0))</f>
        <v>38</v>
      </c>
      <c r="U194" s="32"/>
    </row>
    <row r="195" customFormat="false" ht="15" hidden="false" customHeight="false" outlineLevel="0" collapsed="false">
      <c r="A195" s="32" t="s">
        <v>198</v>
      </c>
      <c r="B195" s="32" t="s">
        <v>354</v>
      </c>
      <c r="C195" s="32" t="s">
        <v>358</v>
      </c>
      <c r="D195" s="54" t="n">
        <v>1104</v>
      </c>
      <c r="E195" s="54" t="n">
        <v>1052</v>
      </c>
      <c r="F195" s="65" t="n">
        <f aca="false">IF(E195="","",D195-E195)</f>
        <v>52</v>
      </c>
      <c r="G195" s="54" t="n">
        <v>1255</v>
      </c>
      <c r="H195" s="54" t="n">
        <v>1135</v>
      </c>
      <c r="I195" s="65" t="n">
        <f aca="false">IF(H195="","",G195-H195)</f>
        <v>120</v>
      </c>
      <c r="J195" s="55" t="n">
        <f aca="false">IF(OR(D195="",D195+G195=0),"",D195/(D195+G195))</f>
        <v>0.467994913098771</v>
      </c>
      <c r="K195" s="55" t="n">
        <f aca="false">IF(E195="","",E195/(E195+H195))</f>
        <v>0.481024234110654</v>
      </c>
      <c r="L195" s="66" t="n">
        <f aca="false">IF(OR(K195="",J195=""),"",(J195-K195)*100)</f>
        <v>-1.30293210118832</v>
      </c>
      <c r="M195" s="36" t="n">
        <v>1.85842379998278</v>
      </c>
      <c r="N195" s="36" t="n">
        <v>1.85957856755981</v>
      </c>
      <c r="O195" s="36" t="n">
        <f aca="false">SQRT(M195^2+N195^2)</f>
        <v>2.62902481336145</v>
      </c>
      <c r="P195" s="55" t="n">
        <f aca="false">IF(J195="","",MAX(0,J195-1.96*O195/100))</f>
        <v>0.416466026756886</v>
      </c>
      <c r="Q195" s="55" t="n">
        <f aca="false">IF(J195="","",MIN(1,J195+1.96*O195/100))</f>
        <v>0.519523799440655</v>
      </c>
      <c r="R195" s="32" t="str">
        <f aca="false">IF(L195="","",IF(ABS(L195)&lt;=O195,"Yes","No"))</f>
        <v>Yes</v>
      </c>
      <c r="S195" s="32" t="str">
        <f aca="false">IF(L195="","",IF(ABS(L195)&lt;=1.96*O195,"Yes","No"))</f>
        <v>Yes</v>
      </c>
      <c r="T195" s="54" t="n">
        <f aca="false">IF(D195="","",ROUND(SQRT(((D195+G195)*O195/100)^2+(J195*(D195+G195)*0.07132)^2),0))</f>
        <v>100</v>
      </c>
      <c r="U195" s="32"/>
    </row>
    <row r="196" customFormat="false" ht="15" hidden="false" customHeight="false" outlineLevel="0" collapsed="false">
      <c r="A196" s="32" t="s">
        <v>198</v>
      </c>
      <c r="B196" s="32" t="s">
        <v>354</v>
      </c>
      <c r="C196" s="32" t="s">
        <v>359</v>
      </c>
      <c r="D196" s="54" t="n">
        <v>447</v>
      </c>
      <c r="E196" s="54" t="n">
        <v>472</v>
      </c>
      <c r="F196" s="65" t="n">
        <f aca="false">IF(E196="","",D196-E196)</f>
        <v>-25</v>
      </c>
      <c r="G196" s="54" t="n">
        <v>560</v>
      </c>
      <c r="H196" s="54" t="n">
        <v>494</v>
      </c>
      <c r="I196" s="65" t="n">
        <f aca="false">IF(H196="","",G196-H196)</f>
        <v>66</v>
      </c>
      <c r="J196" s="55" t="n">
        <f aca="false">IF(OR(D196="",D196+G196=0),"",D196/(D196+G196))</f>
        <v>0.443892750744787</v>
      </c>
      <c r="K196" s="55" t="n">
        <f aca="false">IF(E196="","",E196/(E196+H196))</f>
        <v>0.488612836438923</v>
      </c>
      <c r="L196" s="66" t="n">
        <f aca="false">IF(OR(K196="",J196=""),"",(J196-K196)*100)</f>
        <v>-4.47200856941369</v>
      </c>
      <c r="M196" s="36" t="n">
        <v>1.85842379998278</v>
      </c>
      <c r="N196" s="36" t="n">
        <v>1.85957856755981</v>
      </c>
      <c r="O196" s="36" t="n">
        <f aca="false">SQRT(M196^2+N196^2)</f>
        <v>2.62902481336145</v>
      </c>
      <c r="P196" s="55" t="n">
        <f aca="false">IF(J196="","",MAX(0,J196-1.96*O196/100))</f>
        <v>0.392363864402902</v>
      </c>
      <c r="Q196" s="55" t="n">
        <f aca="false">IF(J196="","",MIN(1,J196+1.96*O196/100))</f>
        <v>0.495421637086671</v>
      </c>
      <c r="R196" s="32" t="str">
        <f aca="false">IF(L196="","",IF(ABS(L196)&lt;=O196,"Yes","No"))</f>
        <v>No</v>
      </c>
      <c r="S196" s="32" t="str">
        <f aca="false">IF(L196="","",IF(ABS(L196)&lt;=1.96*O196,"Yes","No"))</f>
        <v>Yes</v>
      </c>
      <c r="T196" s="54" t="n">
        <f aca="false">IF(D196="","",ROUND(SQRT(((D196+G196)*O196/100)^2+(J196*(D196+G196)*0.07132)^2),0))</f>
        <v>41</v>
      </c>
      <c r="U196" s="32"/>
    </row>
    <row r="197" customFormat="false" ht="15" hidden="false" customHeight="false" outlineLevel="0" collapsed="false">
      <c r="A197" s="32" t="s">
        <v>198</v>
      </c>
      <c r="B197" s="32" t="s">
        <v>354</v>
      </c>
      <c r="C197" s="32" t="s">
        <v>360</v>
      </c>
      <c r="D197" s="54" t="n">
        <v>493</v>
      </c>
      <c r="E197" s="54" t="n">
        <v>505</v>
      </c>
      <c r="F197" s="65" t="n">
        <f aca="false">IF(E197="","",D197-E197)</f>
        <v>-12</v>
      </c>
      <c r="G197" s="54" t="n">
        <v>496</v>
      </c>
      <c r="H197" s="54" t="n">
        <v>403</v>
      </c>
      <c r="I197" s="65" t="n">
        <f aca="false">IF(H197="","",G197-H197)</f>
        <v>93</v>
      </c>
      <c r="J197" s="55" t="n">
        <f aca="false">IF(OR(D197="",D197+G197=0),"",D197/(D197+G197))</f>
        <v>0.498483316481294</v>
      </c>
      <c r="K197" s="55" t="n">
        <f aca="false">IF(E197="","",E197/(E197+H197))</f>
        <v>0.556167400881057</v>
      </c>
      <c r="L197" s="66" t="n">
        <f aca="false">IF(OR(K197="",J197=""),"",(J197-K197)*100)</f>
        <v>-5.76840843997631</v>
      </c>
      <c r="M197" s="36" t="n">
        <v>1.85842379998278</v>
      </c>
      <c r="N197" s="36" t="n">
        <v>1.85957856755981</v>
      </c>
      <c r="O197" s="36" t="n">
        <f aca="false">SQRT(M197^2+N197^2)</f>
        <v>2.62902481336145</v>
      </c>
      <c r="P197" s="55" t="n">
        <f aca="false">IF(J197="","",MAX(0,J197-1.96*O197/100))</f>
        <v>0.44695443013941</v>
      </c>
      <c r="Q197" s="55" t="n">
        <f aca="false">IF(J197="","",MIN(1,J197+1.96*O197/100))</f>
        <v>0.550012202823179</v>
      </c>
      <c r="R197" s="32" t="str">
        <f aca="false">IF(L197="","",IF(ABS(L197)&lt;=O197,"Yes","No"))</f>
        <v>No</v>
      </c>
      <c r="S197" s="32" t="str">
        <f aca="false">IF(L197="","",IF(ABS(L197)&lt;=1.96*O197,"Yes","No"))</f>
        <v>No</v>
      </c>
      <c r="T197" s="54" t="n">
        <f aca="false">IF(D197="","",ROUND(SQRT(((D197+G197)*O197/100)^2+(J197*(D197+G197)*0.07132)^2),0))</f>
        <v>44</v>
      </c>
      <c r="U197" s="32"/>
    </row>
    <row r="198" customFormat="false" ht="15" hidden="false" customHeight="false" outlineLevel="0" collapsed="false">
      <c r="A198" s="32" t="s">
        <v>198</v>
      </c>
      <c r="B198" s="32" t="s">
        <v>361</v>
      </c>
      <c r="C198" s="32" t="s">
        <v>362</v>
      </c>
      <c r="D198" s="54" t="n">
        <v>191</v>
      </c>
      <c r="E198" s="54" t="n">
        <v>149</v>
      </c>
      <c r="F198" s="65" t="n">
        <f aca="false">IF(E198="","",D198-E198)</f>
        <v>42</v>
      </c>
      <c r="G198" s="54" t="n">
        <v>326</v>
      </c>
      <c r="H198" s="54" t="n">
        <v>312</v>
      </c>
      <c r="I198" s="65" t="n">
        <f aca="false">IF(H198="","",G198-H198)</f>
        <v>14</v>
      </c>
      <c r="J198" s="55" t="n">
        <f aca="false">IF(OR(D198="",D198+G198=0),"",D198/(D198+G198))</f>
        <v>0.369439071566731</v>
      </c>
      <c r="K198" s="55" t="n">
        <f aca="false">IF(E198="","",E198/(E198+H198))</f>
        <v>0.323210412147505</v>
      </c>
      <c r="L198" s="66" t="n">
        <f aca="false">IF(OR(K198="",J198=""),"",(J198-K198)*100)</f>
        <v>4.62286594192257</v>
      </c>
      <c r="M198" s="36" t="n">
        <v>3.43182552369834</v>
      </c>
      <c r="N198" s="36" t="n">
        <v>1.85957856755981</v>
      </c>
      <c r="O198" s="36" t="n">
        <f aca="false">SQRT(M198^2+N198^2)</f>
        <v>3.90326259352803</v>
      </c>
      <c r="P198" s="55" t="n">
        <f aca="false">IF(J198="","",MAX(0,J198-1.96*O198/100))</f>
        <v>0.292935124733582</v>
      </c>
      <c r="Q198" s="55" t="n">
        <f aca="false">IF(J198="","",MIN(1,J198+1.96*O198/100))</f>
        <v>0.445943018399881</v>
      </c>
      <c r="R198" s="32" t="str">
        <f aca="false">IF(L198="","",IF(ABS(L198)&lt;=O198,"Yes","No"))</f>
        <v>No</v>
      </c>
      <c r="S198" s="32" t="str">
        <f aca="false">IF(L198="","",IF(ABS(L198)&lt;=1.96*O198,"Yes","No"))</f>
        <v>Yes</v>
      </c>
      <c r="T198" s="54" t="n">
        <f aca="false">IF(D198="","",ROUND(SQRT(((D198+G198)*O198/100)^2+(J198*(D198+G198)*0.13015)^2),0))</f>
        <v>32</v>
      </c>
      <c r="U198" s="32"/>
    </row>
    <row r="199" customFormat="false" ht="15" hidden="false" customHeight="false" outlineLevel="0" collapsed="false">
      <c r="A199" s="32" t="s">
        <v>198</v>
      </c>
      <c r="B199" s="32" t="s">
        <v>361</v>
      </c>
      <c r="C199" s="32" t="s">
        <v>363</v>
      </c>
      <c r="D199" s="54" t="n">
        <v>692</v>
      </c>
      <c r="E199" s="54" t="n">
        <v>590</v>
      </c>
      <c r="F199" s="65" t="n">
        <f aca="false">IF(E199="","",D199-E199)</f>
        <v>102</v>
      </c>
      <c r="G199" s="54" t="n">
        <v>1098</v>
      </c>
      <c r="H199" s="54" t="n">
        <v>1006</v>
      </c>
      <c r="I199" s="65" t="n">
        <f aca="false">IF(H199="","",G199-H199)</f>
        <v>92</v>
      </c>
      <c r="J199" s="55" t="n">
        <f aca="false">IF(OR(D199="",D199+G199=0),"",D199/(D199+G199))</f>
        <v>0.38659217877095</v>
      </c>
      <c r="K199" s="55" t="n">
        <f aca="false">IF(E199="","",E199/(E199+H199))</f>
        <v>0.369674185463659</v>
      </c>
      <c r="L199" s="66" t="n">
        <f aca="false">IF(OR(K199="",J199=""),"",(J199-K199)*100)</f>
        <v>1.69179933072905</v>
      </c>
      <c r="M199" s="36" t="n">
        <v>1.85842379998278</v>
      </c>
      <c r="N199" s="36" t="n">
        <v>1.85957856755981</v>
      </c>
      <c r="O199" s="36" t="n">
        <f aca="false">SQRT(M199^2+N199^2)</f>
        <v>2.62902481336145</v>
      </c>
      <c r="P199" s="55" t="n">
        <f aca="false">IF(J199="","",MAX(0,J199-1.96*O199/100))</f>
        <v>0.335063292429065</v>
      </c>
      <c r="Q199" s="55" t="n">
        <f aca="false">IF(J199="","",MIN(1,J199+1.96*O199/100))</f>
        <v>0.438121065112834</v>
      </c>
      <c r="R199" s="32" t="str">
        <f aca="false">IF(L199="","",IF(ABS(L199)&lt;=O199,"Yes","No"))</f>
        <v>Yes</v>
      </c>
      <c r="S199" s="32" t="str">
        <f aca="false">IF(L199="","",IF(ABS(L199)&lt;=1.96*O199,"Yes","No"))</f>
        <v>Yes</v>
      </c>
      <c r="T199" s="54" t="n">
        <f aca="false">IF(D199="","",ROUND(SQRT(((D199+G199)*O199/100)^2+(J199*(D199+G199)*0.07132)^2),0))</f>
        <v>68</v>
      </c>
      <c r="U199" s="32"/>
    </row>
    <row r="200" customFormat="false" ht="15" hidden="false" customHeight="false" outlineLevel="0" collapsed="false">
      <c r="A200" s="32" t="s">
        <v>198</v>
      </c>
      <c r="B200" s="32" t="s">
        <v>361</v>
      </c>
      <c r="C200" s="32" t="s">
        <v>364</v>
      </c>
      <c r="D200" s="54" t="n">
        <v>173</v>
      </c>
      <c r="E200" s="54" t="n">
        <v>136</v>
      </c>
      <c r="F200" s="65" t="n">
        <f aca="false">IF(E200="","",D200-E200)</f>
        <v>37</v>
      </c>
      <c r="G200" s="54" t="n">
        <v>315</v>
      </c>
      <c r="H200" s="54" t="n">
        <v>274</v>
      </c>
      <c r="I200" s="65" t="n">
        <f aca="false">IF(H200="","",G200-H200)</f>
        <v>41</v>
      </c>
      <c r="J200" s="55" t="n">
        <f aca="false">IF(OR(D200="",D200+G200=0),"",D200/(D200+G200))</f>
        <v>0.354508196721311</v>
      </c>
      <c r="K200" s="55" t="n">
        <f aca="false">IF(E200="","",E200/(E200+H200))</f>
        <v>0.331707317073171</v>
      </c>
      <c r="L200" s="66" t="n">
        <f aca="false">IF(OR(K200="",J200=""),"",(J200-K200)*100)</f>
        <v>2.28008796481407</v>
      </c>
      <c r="M200" s="36" t="n">
        <v>3.43182552369834</v>
      </c>
      <c r="N200" s="36" t="n">
        <v>1.85957856755981</v>
      </c>
      <c r="O200" s="36" t="n">
        <f aca="false">SQRT(M200^2+N200^2)</f>
        <v>3.90326259352803</v>
      </c>
      <c r="P200" s="55" t="n">
        <f aca="false">IF(J200="","",MAX(0,J200-1.96*O200/100))</f>
        <v>0.278004249888162</v>
      </c>
      <c r="Q200" s="55" t="n">
        <f aca="false">IF(J200="","",MIN(1,J200+1.96*O200/100))</f>
        <v>0.431012143554461</v>
      </c>
      <c r="R200" s="32" t="str">
        <f aca="false">IF(L200="","",IF(ABS(L200)&lt;=O200,"Yes","No"))</f>
        <v>Yes</v>
      </c>
      <c r="S200" s="32" t="str">
        <f aca="false">IF(L200="","",IF(ABS(L200)&lt;=1.96*O200,"Yes","No"))</f>
        <v>Yes</v>
      </c>
      <c r="T200" s="54" t="n">
        <f aca="false">IF(D200="","",ROUND(SQRT(((D200+G200)*O200/100)^2+(J200*(D200+G200)*0.13015)^2),0))</f>
        <v>29</v>
      </c>
      <c r="U200" s="32"/>
    </row>
    <row r="201" customFormat="false" ht="15" hidden="false" customHeight="false" outlineLevel="0" collapsed="false">
      <c r="A201" s="32" t="s">
        <v>198</v>
      </c>
      <c r="B201" s="32" t="s">
        <v>365</v>
      </c>
      <c r="C201" s="32" t="s">
        <v>365</v>
      </c>
      <c r="D201" s="54" t="n">
        <v>892</v>
      </c>
      <c r="E201" s="54" t="n">
        <v>822</v>
      </c>
      <c r="F201" s="65" t="n">
        <f aca="false">IF(E201="","",D201-E201)</f>
        <v>70</v>
      </c>
      <c r="G201" s="54" t="n">
        <v>1600</v>
      </c>
      <c r="H201" s="54" t="n">
        <v>1519</v>
      </c>
      <c r="I201" s="65" t="n">
        <f aca="false">IF(H201="","",G201-H201)</f>
        <v>81</v>
      </c>
      <c r="J201" s="55" t="n">
        <f aca="false">IF(OR(D201="",D201+G201=0),"",D201/(D201+G201))</f>
        <v>0.357945425361156</v>
      </c>
      <c r="K201" s="55" t="n">
        <f aca="false">IF(E201="","",E201/(E201+H201))</f>
        <v>0.351131994873986</v>
      </c>
      <c r="L201" s="66" t="n">
        <f aca="false">IF(OR(K201="",J201=""),"",(J201-K201)*100)</f>
        <v>0.68134304871702</v>
      </c>
      <c r="M201" s="36" t="n">
        <v>1.85842379998278</v>
      </c>
      <c r="N201" s="36" t="n">
        <v>1.85957856755981</v>
      </c>
      <c r="O201" s="36" t="n">
        <f aca="false">SQRT(M201^2+N201^2)</f>
        <v>2.62902481336145</v>
      </c>
      <c r="P201" s="55" t="n">
        <f aca="false">IF(J201="","",MAX(0,J201-1.96*O201/100))</f>
        <v>0.306416539019271</v>
      </c>
      <c r="Q201" s="55" t="n">
        <f aca="false">IF(J201="","",MIN(1,J201+1.96*O201/100))</f>
        <v>0.40947431170304</v>
      </c>
      <c r="R201" s="32" t="str">
        <f aca="false">IF(L201="","",IF(ABS(L201)&lt;=O201,"Yes","No"))</f>
        <v>Yes</v>
      </c>
      <c r="S201" s="32" t="str">
        <f aca="false">IF(L201="","",IF(ABS(L201)&lt;=1.96*O201,"Yes","No"))</f>
        <v>Yes</v>
      </c>
      <c r="T201" s="54" t="n">
        <f aca="false">IF(D201="","",ROUND(SQRT(((D201+G201)*O201/100)^2+(J201*(D201+G201)*0.07132)^2),0))</f>
        <v>91</v>
      </c>
      <c r="U201" s="32"/>
    </row>
    <row r="202" customFormat="false" ht="15" hidden="false" customHeight="false" outlineLevel="0" collapsed="false">
      <c r="A202" s="32" t="s">
        <v>198</v>
      </c>
      <c r="B202" s="32" t="s">
        <v>366</v>
      </c>
      <c r="C202" s="32" t="s">
        <v>367</v>
      </c>
      <c r="D202" s="54" t="n">
        <v>592</v>
      </c>
      <c r="E202" s="54" t="n">
        <v>519</v>
      </c>
      <c r="F202" s="65" t="n">
        <f aca="false">IF(E202="","",D202-E202)</f>
        <v>73</v>
      </c>
      <c r="G202" s="54" t="n">
        <v>604</v>
      </c>
      <c r="H202" s="54" t="n">
        <v>590</v>
      </c>
      <c r="I202" s="65" t="n">
        <f aca="false">IF(H202="","",G202-H202)</f>
        <v>14</v>
      </c>
      <c r="J202" s="55" t="n">
        <f aca="false">IF(OR(D202="",D202+G202=0),"",D202/(D202+G202))</f>
        <v>0.494983277591973</v>
      </c>
      <c r="K202" s="55" t="n">
        <f aca="false">IF(E202="","",E202/(E202+H202))</f>
        <v>0.467989179440938</v>
      </c>
      <c r="L202" s="66" t="n">
        <f aca="false">IF(OR(K202="",J202=""),"",(J202-K202)*100)</f>
        <v>2.69940981510355</v>
      </c>
      <c r="M202" s="36" t="n">
        <v>1.85842379998278</v>
      </c>
      <c r="N202" s="36" t="n">
        <v>1.85957856755981</v>
      </c>
      <c r="O202" s="36" t="n">
        <f aca="false">SQRT(M202^2+N202^2)</f>
        <v>2.62902481336145</v>
      </c>
      <c r="P202" s="55" t="n">
        <f aca="false">IF(J202="","",MAX(0,J202-1.96*O202/100))</f>
        <v>0.443454391250089</v>
      </c>
      <c r="Q202" s="55" t="n">
        <f aca="false">IF(J202="","",MIN(1,J202+1.96*O202/100))</f>
        <v>0.546512163933858</v>
      </c>
      <c r="R202" s="32" t="str">
        <f aca="false">IF(L202="","",IF(ABS(L202)&lt;=O202,"Yes","No"))</f>
        <v>No</v>
      </c>
      <c r="S202" s="32" t="str">
        <f aca="false">IF(L202="","",IF(ABS(L202)&lt;=1.96*O202,"Yes","No"))</f>
        <v>Yes</v>
      </c>
      <c r="T202" s="54" t="n">
        <f aca="false">IF(D202="","",ROUND(SQRT(((D202+G202)*O202/100)^2+(J202*(D202+G202)*0.07132)^2),0))</f>
        <v>53</v>
      </c>
      <c r="U202" s="32"/>
    </row>
    <row r="203" customFormat="false" ht="15" hidden="false" customHeight="false" outlineLevel="0" collapsed="false">
      <c r="A203" s="32" t="s">
        <v>198</v>
      </c>
      <c r="B203" s="32" t="s">
        <v>366</v>
      </c>
      <c r="C203" s="32" t="s">
        <v>368</v>
      </c>
      <c r="D203" s="54" t="n">
        <v>524</v>
      </c>
      <c r="E203" s="54" t="n">
        <v>401</v>
      </c>
      <c r="F203" s="65" t="n">
        <f aca="false">IF(E203="","",D203-E203)</f>
        <v>123</v>
      </c>
      <c r="G203" s="54" t="n">
        <v>388</v>
      </c>
      <c r="H203" s="54" t="n">
        <v>384</v>
      </c>
      <c r="I203" s="65" t="n">
        <f aca="false">IF(H203="","",G203-H203)</f>
        <v>4</v>
      </c>
      <c r="J203" s="55" t="n">
        <f aca="false">IF(OR(D203="",D203+G203=0),"",D203/(D203+G203))</f>
        <v>0.574561403508772</v>
      </c>
      <c r="K203" s="55" t="n">
        <f aca="false">IF(E203="","",E203/(E203+H203))</f>
        <v>0.510828025477707</v>
      </c>
      <c r="L203" s="66" t="n">
        <f aca="false">IF(OR(K203="",J203=""),"",(J203-K203)*100)</f>
        <v>6.37333780310649</v>
      </c>
      <c r="M203" s="36" t="n">
        <v>1.85842379998278</v>
      </c>
      <c r="N203" s="36" t="n">
        <v>1.85957856755981</v>
      </c>
      <c r="O203" s="36" t="n">
        <f aca="false">SQRT(M203^2+N203^2)</f>
        <v>2.62902481336145</v>
      </c>
      <c r="P203" s="55" t="n">
        <f aca="false">IF(J203="","",MAX(0,J203-1.96*O203/100))</f>
        <v>0.523032517166888</v>
      </c>
      <c r="Q203" s="55" t="n">
        <f aca="false">IF(J203="","",MIN(1,J203+1.96*O203/100))</f>
        <v>0.626090289850656</v>
      </c>
      <c r="R203" s="32" t="str">
        <f aca="false">IF(L203="","",IF(ABS(L203)&lt;=O203,"Yes","No"))</f>
        <v>No</v>
      </c>
      <c r="S203" s="32" t="str">
        <f aca="false">IF(L203="","",IF(ABS(L203)&lt;=1.96*O203,"Yes","No"))</f>
        <v>No</v>
      </c>
      <c r="T203" s="54" t="n">
        <f aca="false">IF(D203="","",ROUND(SQRT(((D203+G203)*O203/100)^2+(J203*(D203+G203)*0.07132)^2),0))</f>
        <v>44</v>
      </c>
      <c r="U203" s="32"/>
    </row>
    <row r="204" customFormat="false" ht="15" hidden="false" customHeight="false" outlineLevel="0" collapsed="false">
      <c r="A204" s="32" t="s">
        <v>198</v>
      </c>
      <c r="B204" s="32" t="s">
        <v>366</v>
      </c>
      <c r="C204" s="32" t="s">
        <v>369</v>
      </c>
      <c r="D204" s="54" t="n">
        <v>531</v>
      </c>
      <c r="E204" s="54" t="n">
        <v>549</v>
      </c>
      <c r="F204" s="65" t="n">
        <f aca="false">IF(E204="","",D204-E204)</f>
        <v>-18</v>
      </c>
      <c r="G204" s="54" t="n">
        <v>347</v>
      </c>
      <c r="H204" s="54" t="n">
        <v>332</v>
      </c>
      <c r="I204" s="65" t="n">
        <f aca="false">IF(H204="","",G204-H204)</f>
        <v>15</v>
      </c>
      <c r="J204" s="55" t="n">
        <f aca="false">IF(OR(D204="",D204+G204=0),"",D204/(D204+G204))</f>
        <v>0.604783599088838</v>
      </c>
      <c r="K204" s="55" t="n">
        <f aca="false">IF(E204="","",E204/(E204+H204))</f>
        <v>0.623155505107832</v>
      </c>
      <c r="L204" s="66" t="n">
        <f aca="false">IF(OR(K204="",J204=""),"",(J204-K204)*100)</f>
        <v>-1.83719060189937</v>
      </c>
      <c r="M204" s="36" t="n">
        <v>1.85842379998278</v>
      </c>
      <c r="N204" s="36" t="n">
        <v>1.85957856755981</v>
      </c>
      <c r="O204" s="36" t="n">
        <f aca="false">SQRT(M204^2+N204^2)</f>
        <v>2.62902481336145</v>
      </c>
      <c r="P204" s="55" t="n">
        <f aca="false">IF(J204="","",MAX(0,J204-1.96*O204/100))</f>
        <v>0.553254712746954</v>
      </c>
      <c r="Q204" s="55" t="n">
        <f aca="false">IF(J204="","",MIN(1,J204+1.96*O204/100))</f>
        <v>0.656312485430723</v>
      </c>
      <c r="R204" s="32" t="str">
        <f aca="false">IF(L204="","",IF(ABS(L204)&lt;=O204,"Yes","No"))</f>
        <v>Yes</v>
      </c>
      <c r="S204" s="32" t="str">
        <f aca="false">IF(L204="","",IF(ABS(L204)&lt;=1.96*O204,"Yes","No"))</f>
        <v>Yes</v>
      </c>
      <c r="T204" s="54" t="n">
        <f aca="false">IF(D204="","",ROUND(SQRT(((D204+G204)*O204/100)^2+(J204*(D204+G204)*0.07132)^2),0))</f>
        <v>44</v>
      </c>
      <c r="U204" s="32"/>
    </row>
    <row r="205" customFormat="false" ht="15" hidden="false" customHeight="false" outlineLevel="0" collapsed="false">
      <c r="A205" s="32" t="s">
        <v>198</v>
      </c>
      <c r="B205" s="32" t="s">
        <v>366</v>
      </c>
      <c r="C205" s="32" t="s">
        <v>370</v>
      </c>
      <c r="D205" s="54" t="n">
        <v>609</v>
      </c>
      <c r="E205" s="54" t="n">
        <v>626</v>
      </c>
      <c r="F205" s="65" t="n">
        <f aca="false">IF(E205="","",D205-E205)</f>
        <v>-17</v>
      </c>
      <c r="G205" s="54" t="n">
        <v>343</v>
      </c>
      <c r="H205" s="54" t="n">
        <v>318</v>
      </c>
      <c r="I205" s="65" t="n">
        <f aca="false">IF(H205="","",G205-H205)</f>
        <v>25</v>
      </c>
      <c r="J205" s="55" t="n">
        <f aca="false">IF(OR(D205="",D205+G205=0),"",D205/(D205+G205))</f>
        <v>0.639705882352941</v>
      </c>
      <c r="K205" s="55" t="n">
        <f aca="false">IF(E205="","",E205/(E205+H205))</f>
        <v>0.663135593220339</v>
      </c>
      <c r="L205" s="66" t="n">
        <f aca="false">IF(OR(K205="",J205=""),"",(J205-K205)*100)</f>
        <v>-2.34297108673979</v>
      </c>
      <c r="M205" s="36" t="n">
        <v>1.85842379998278</v>
      </c>
      <c r="N205" s="36" t="n">
        <v>1.85957856755981</v>
      </c>
      <c r="O205" s="36" t="n">
        <f aca="false">SQRT(M205^2+N205^2)</f>
        <v>2.62902481336145</v>
      </c>
      <c r="P205" s="55" t="n">
        <f aca="false">IF(J205="","",MAX(0,J205-1.96*O205/100))</f>
        <v>0.588176996011057</v>
      </c>
      <c r="Q205" s="55" t="n">
        <f aca="false">IF(J205="","",MIN(1,J205+1.96*O205/100))</f>
        <v>0.691234768694826</v>
      </c>
      <c r="R205" s="32" t="str">
        <f aca="false">IF(L205="","",IF(ABS(L205)&lt;=O205,"Yes","No"))</f>
        <v>Yes</v>
      </c>
      <c r="S205" s="32" t="str">
        <f aca="false">IF(L205="","",IF(ABS(L205)&lt;=1.96*O205,"Yes","No"))</f>
        <v>Yes</v>
      </c>
      <c r="T205" s="54" t="n">
        <f aca="false">IF(D205="","",ROUND(SQRT(((D205+G205)*O205/100)^2+(J205*(D205+G205)*0.07132)^2),0))</f>
        <v>50</v>
      </c>
      <c r="U205" s="32"/>
    </row>
    <row r="206" customFormat="false" ht="15" hidden="false" customHeight="false" outlineLevel="0" collapsed="false">
      <c r="A206" s="32" t="s">
        <v>198</v>
      </c>
      <c r="B206" s="32" t="s">
        <v>366</v>
      </c>
      <c r="C206" s="32" t="s">
        <v>371</v>
      </c>
      <c r="D206" s="54" t="n">
        <v>242</v>
      </c>
      <c r="E206" s="54" t="n">
        <v>234</v>
      </c>
      <c r="F206" s="65" t="n">
        <f aca="false">IF(E206="","",D206-E206)</f>
        <v>8</v>
      </c>
      <c r="G206" s="54" t="n">
        <v>136</v>
      </c>
      <c r="H206" s="54" t="n">
        <v>159</v>
      </c>
      <c r="I206" s="65" t="n">
        <f aca="false">IF(H206="","",G206-H206)</f>
        <v>-23</v>
      </c>
      <c r="J206" s="55" t="n">
        <f aca="false">IF(OR(D206="",D206+G206=0),"",D206/(D206+G206))</f>
        <v>0.64021164021164</v>
      </c>
      <c r="K206" s="55" t="n">
        <f aca="false">IF(E206="","",E206/(E206+H206))</f>
        <v>0.595419847328244</v>
      </c>
      <c r="L206" s="66" t="n">
        <f aca="false">IF(OR(K206="",J206=""),"",(J206-K206)*100)</f>
        <v>4.4791792883396</v>
      </c>
      <c r="M206" s="36" t="n">
        <v>3.43182552369834</v>
      </c>
      <c r="N206" s="36" t="n">
        <v>1.85957856755981</v>
      </c>
      <c r="O206" s="36" t="n">
        <f aca="false">SQRT(M206^2+N206^2)</f>
        <v>3.90326259352803</v>
      </c>
      <c r="P206" s="55" t="n">
        <f aca="false">IF(J206="","",MAX(0,J206-1.96*O206/100))</f>
        <v>0.563707693378491</v>
      </c>
      <c r="Q206" s="55" t="n">
        <f aca="false">IF(J206="","",MIN(1,J206+1.96*O206/100))</f>
        <v>0.71671558704479</v>
      </c>
      <c r="R206" s="32" t="str">
        <f aca="false">IF(L206="","",IF(ABS(L206)&lt;=O206,"Yes","No"))</f>
        <v>No</v>
      </c>
      <c r="S206" s="32" t="str">
        <f aca="false">IF(L206="","",IF(ABS(L206)&lt;=1.96*O206,"Yes","No"))</f>
        <v>Yes</v>
      </c>
      <c r="T206" s="54" t="n">
        <f aca="false">IF(D206="","",ROUND(SQRT(((D206+G206)*O206/100)^2+(J206*(D206+G206)*0.13015)^2),0))</f>
        <v>35</v>
      </c>
      <c r="U206" s="32"/>
    </row>
    <row r="207" customFormat="false" ht="15" hidden="false" customHeight="false" outlineLevel="0" collapsed="false">
      <c r="A207" s="32" t="s">
        <v>198</v>
      </c>
      <c r="B207" s="32" t="s">
        <v>366</v>
      </c>
      <c r="C207" s="32" t="s">
        <v>372</v>
      </c>
      <c r="D207" s="54" t="n">
        <v>345</v>
      </c>
      <c r="E207" s="54" t="n">
        <v>359</v>
      </c>
      <c r="F207" s="65" t="n">
        <f aca="false">IF(E207="","",D207-E207)</f>
        <v>-14</v>
      </c>
      <c r="G207" s="54" t="n">
        <v>148</v>
      </c>
      <c r="H207" s="54" t="n">
        <v>144</v>
      </c>
      <c r="I207" s="65" t="n">
        <f aca="false">IF(H207="","",G207-H207)</f>
        <v>4</v>
      </c>
      <c r="J207" s="55" t="n">
        <f aca="false">IF(OR(D207="",D207+G207=0),"",D207/(D207+G207))</f>
        <v>0.699797160243408</v>
      </c>
      <c r="K207" s="55" t="n">
        <f aca="false">IF(E207="","",E207/(E207+H207))</f>
        <v>0.713717693836978</v>
      </c>
      <c r="L207" s="66" t="n">
        <f aca="false">IF(OR(K207="",J207=""),"",(J207-K207)*100)</f>
        <v>-1.39205335935705</v>
      </c>
      <c r="M207" s="36" t="n">
        <v>3.43182552369834</v>
      </c>
      <c r="N207" s="36" t="n">
        <v>1.85957856755981</v>
      </c>
      <c r="O207" s="36" t="n">
        <f aca="false">SQRT(M207^2+N207^2)</f>
        <v>3.90326259352803</v>
      </c>
      <c r="P207" s="55" t="n">
        <f aca="false">IF(J207="","",MAX(0,J207-1.96*O207/100))</f>
        <v>0.623293213410258</v>
      </c>
      <c r="Q207" s="55" t="n">
        <f aca="false">IF(J207="","",MIN(1,J207+1.96*O207/100))</f>
        <v>0.776301107076557</v>
      </c>
      <c r="R207" s="32" t="str">
        <f aca="false">IF(L207="","",IF(ABS(L207)&lt;=O207,"Yes","No"))</f>
        <v>Yes</v>
      </c>
      <c r="S207" s="32" t="str">
        <f aca="false">IF(L207="","",IF(ABS(L207)&lt;=1.96*O207,"Yes","No"))</f>
        <v>Yes</v>
      </c>
      <c r="T207" s="54" t="n">
        <f aca="false">IF(D207="","",ROUND(SQRT(((D207+G207)*O207/100)^2+(J207*(D207+G207)*0.13015)^2),0))</f>
        <v>49</v>
      </c>
      <c r="U207" s="32"/>
    </row>
    <row r="208" customFormat="false" ht="15" hidden="false" customHeight="false" outlineLevel="0" collapsed="false">
      <c r="A208" s="32" t="s">
        <v>198</v>
      </c>
      <c r="B208" s="32" t="s">
        <v>366</v>
      </c>
      <c r="C208" s="32" t="s">
        <v>373</v>
      </c>
      <c r="D208" s="54" t="n">
        <v>382</v>
      </c>
      <c r="E208" s="54" t="n">
        <v>362</v>
      </c>
      <c r="F208" s="65" t="n">
        <f aca="false">IF(E208="","",D208-E208)</f>
        <v>20</v>
      </c>
      <c r="G208" s="54" t="n">
        <v>262</v>
      </c>
      <c r="H208" s="54" t="n">
        <v>257</v>
      </c>
      <c r="I208" s="65" t="n">
        <f aca="false">IF(H208="","",G208-H208)</f>
        <v>5</v>
      </c>
      <c r="J208" s="55" t="n">
        <f aca="false">IF(OR(D208="",D208+G208=0),"",D208/(D208+G208))</f>
        <v>0.593167701863354</v>
      </c>
      <c r="K208" s="55" t="n">
        <f aca="false">IF(E208="","",E208/(E208+H208))</f>
        <v>0.584814216478191</v>
      </c>
      <c r="L208" s="66" t="n">
        <f aca="false">IF(OR(K208="",J208=""),"",(J208-K208)*100)</f>
        <v>0.835348538516334</v>
      </c>
      <c r="M208" s="36" t="n">
        <v>2.23027727048957</v>
      </c>
      <c r="N208" s="36" t="n">
        <v>1.85957856755981</v>
      </c>
      <c r="O208" s="36" t="n">
        <f aca="false">SQRT(M208^2+N208^2)</f>
        <v>2.90381975201461</v>
      </c>
      <c r="P208" s="55" t="n">
        <f aca="false">IF(J208="","",MAX(0,J208-1.96*O208/100))</f>
        <v>0.536252834723868</v>
      </c>
      <c r="Q208" s="55" t="n">
        <f aca="false">IF(J208="","",MIN(1,J208+1.96*O208/100))</f>
        <v>0.65008256900284</v>
      </c>
      <c r="R208" s="32" t="str">
        <f aca="false">IF(L208="","",IF(ABS(L208)&lt;=O208,"Yes","No"))</f>
        <v>Yes</v>
      </c>
      <c r="S208" s="32" t="str">
        <f aca="false">IF(L208="","",IF(ABS(L208)&lt;=1.96*O208,"Yes","No"))</f>
        <v>Yes</v>
      </c>
      <c r="T208" s="54" t="n">
        <f aca="false">IF(D208="","",ROUND(SQRT(((D208+G208)*O208/100)^2+(J208*(D208+G208)*0.08382)^2),0))</f>
        <v>37</v>
      </c>
      <c r="U208" s="32"/>
    </row>
    <row r="209" customFormat="false" ht="15" hidden="false" customHeight="false" outlineLevel="0" collapsed="false">
      <c r="A209" s="32" t="s">
        <v>198</v>
      </c>
      <c r="B209" s="32" t="s">
        <v>366</v>
      </c>
      <c r="C209" s="32" t="s">
        <v>374</v>
      </c>
      <c r="D209" s="54" t="n">
        <v>244</v>
      </c>
      <c r="E209" s="54" t="n">
        <v>222</v>
      </c>
      <c r="F209" s="65" t="n">
        <f aca="false">IF(E209="","",D209-E209)</f>
        <v>22</v>
      </c>
      <c r="G209" s="54" t="n">
        <v>168</v>
      </c>
      <c r="H209" s="54" t="n">
        <v>172</v>
      </c>
      <c r="I209" s="65" t="n">
        <f aca="false">IF(H209="","",G209-H209)</f>
        <v>-4</v>
      </c>
      <c r="J209" s="55" t="n">
        <f aca="false">IF(OR(D209="",D209+G209=0),"",D209/(D209+G209))</f>
        <v>0.592233009708738</v>
      </c>
      <c r="K209" s="55" t="n">
        <f aca="false">IF(E209="","",E209/(E209+H209))</f>
        <v>0.563451776649746</v>
      </c>
      <c r="L209" s="66" t="n">
        <f aca="false">IF(OR(K209="",J209=""),"",(J209-K209)*100)</f>
        <v>2.87812330589916</v>
      </c>
      <c r="M209" s="36" t="n">
        <v>3.43182552369834</v>
      </c>
      <c r="N209" s="36" t="n">
        <v>1.85957856755981</v>
      </c>
      <c r="O209" s="36" t="n">
        <f aca="false">SQRT(M209^2+N209^2)</f>
        <v>3.90326259352803</v>
      </c>
      <c r="P209" s="55" t="n">
        <f aca="false">IF(J209="","",MAX(0,J209-1.96*O209/100))</f>
        <v>0.515729062875589</v>
      </c>
      <c r="Q209" s="55" t="n">
        <f aca="false">IF(J209="","",MIN(1,J209+1.96*O209/100))</f>
        <v>0.668736956541887</v>
      </c>
      <c r="R209" s="32" t="str">
        <f aca="false">IF(L209="","",IF(ABS(L209)&lt;=O209,"Yes","No"))</f>
        <v>Yes</v>
      </c>
      <c r="S209" s="32" t="str">
        <f aca="false">IF(L209="","",IF(ABS(L209)&lt;=1.96*O209,"Yes","No"))</f>
        <v>Yes</v>
      </c>
      <c r="T209" s="54" t="n">
        <f aca="false">IF(D209="","",ROUND(SQRT(((D209+G209)*O209/100)^2+(J209*(D209+G209)*0.13015)^2),0))</f>
        <v>36</v>
      </c>
      <c r="U209" s="32"/>
    </row>
    <row r="210" customFormat="false" ht="15" hidden="false" customHeight="false" outlineLevel="0" collapsed="false">
      <c r="A210" s="32" t="s">
        <v>198</v>
      </c>
      <c r="B210" s="32" t="s">
        <v>366</v>
      </c>
      <c r="C210" s="32" t="s">
        <v>375</v>
      </c>
      <c r="D210" s="54" t="n">
        <v>381</v>
      </c>
      <c r="E210" s="54" t="n">
        <v>364</v>
      </c>
      <c r="F210" s="65" t="n">
        <f aca="false">IF(E210="","",D210-E210)</f>
        <v>17</v>
      </c>
      <c r="G210" s="54" t="n">
        <v>257</v>
      </c>
      <c r="H210" s="54" t="n">
        <v>269</v>
      </c>
      <c r="I210" s="65" t="n">
        <f aca="false">IF(H210="","",G210-H210)</f>
        <v>-12</v>
      </c>
      <c r="J210" s="55" t="n">
        <f aca="false">IF(OR(D210="",D210+G210=0),"",D210/(D210+G210))</f>
        <v>0.59717868338558</v>
      </c>
      <c r="K210" s="55" t="n">
        <f aca="false">IF(E210="","",E210/(E210+H210))</f>
        <v>0.575039494470774</v>
      </c>
      <c r="L210" s="66" t="n">
        <f aca="false">IF(OR(K210="",J210=""),"",(J210-K210)*100)</f>
        <v>2.21391889148058</v>
      </c>
      <c r="M210" s="36" t="n">
        <v>2.23027727048957</v>
      </c>
      <c r="N210" s="36" t="n">
        <v>1.85957856755981</v>
      </c>
      <c r="O210" s="36" t="n">
        <f aca="false">SQRT(M210^2+N210^2)</f>
        <v>2.90381975201461</v>
      </c>
      <c r="P210" s="55" t="n">
        <f aca="false">IF(J210="","",MAX(0,J210-1.96*O210/100))</f>
        <v>0.540263816246094</v>
      </c>
      <c r="Q210" s="55" t="n">
        <f aca="false">IF(J210="","",MIN(1,J210+1.96*O210/100))</f>
        <v>0.654093550525066</v>
      </c>
      <c r="R210" s="32" t="str">
        <f aca="false">IF(L210="","",IF(ABS(L210)&lt;=O210,"Yes","No"))</f>
        <v>Yes</v>
      </c>
      <c r="S210" s="32" t="str">
        <f aca="false">IF(L210="","",IF(ABS(L210)&lt;=1.96*O210,"Yes","No"))</f>
        <v>Yes</v>
      </c>
      <c r="T210" s="54" t="n">
        <f aca="false">IF(D210="","",ROUND(SQRT(((D210+G210)*O210/100)^2+(J210*(D210+G210)*0.08382)^2),0))</f>
        <v>37</v>
      </c>
      <c r="U210" s="32"/>
    </row>
    <row r="211" customFormat="false" ht="15" hidden="false" customHeight="false" outlineLevel="0" collapsed="false">
      <c r="A211" s="32" t="s">
        <v>198</v>
      </c>
      <c r="B211" s="32" t="s">
        <v>366</v>
      </c>
      <c r="C211" s="32" t="s">
        <v>376</v>
      </c>
      <c r="D211" s="54" t="n">
        <v>634</v>
      </c>
      <c r="E211" s="54" t="n">
        <v>605</v>
      </c>
      <c r="F211" s="65" t="n">
        <f aca="false">IF(E211="","",D211-E211)</f>
        <v>29</v>
      </c>
      <c r="G211" s="54" t="n">
        <v>673</v>
      </c>
      <c r="H211" s="54" t="n">
        <v>619</v>
      </c>
      <c r="I211" s="65" t="n">
        <f aca="false">IF(H211="","",G211-H211)</f>
        <v>54</v>
      </c>
      <c r="J211" s="55" t="n">
        <f aca="false">IF(OR(D211="",D211+G211=0),"",D211/(D211+G211))</f>
        <v>0.485080336648814</v>
      </c>
      <c r="K211" s="55" t="n">
        <f aca="false">IF(E211="","",E211/(E211+H211))</f>
        <v>0.494281045751634</v>
      </c>
      <c r="L211" s="66" t="n">
        <f aca="false">IF(OR(K211="",J211=""),"",(J211-K211)*100)</f>
        <v>-0.920070910281995</v>
      </c>
      <c r="M211" s="36" t="n">
        <v>1.85842379998278</v>
      </c>
      <c r="N211" s="36" t="n">
        <v>1.85957856755981</v>
      </c>
      <c r="O211" s="36" t="n">
        <f aca="false">SQRT(M211^2+N211^2)</f>
        <v>2.62902481336145</v>
      </c>
      <c r="P211" s="55" t="n">
        <f aca="false">IF(J211="","",MAX(0,J211-1.96*O211/100))</f>
        <v>0.43355145030693</v>
      </c>
      <c r="Q211" s="55" t="n">
        <f aca="false">IF(J211="","",MIN(1,J211+1.96*O211/100))</f>
        <v>0.536609222990699</v>
      </c>
      <c r="R211" s="32" t="str">
        <f aca="false">IF(L211="","",IF(ABS(L211)&lt;=O211,"Yes","No"))</f>
        <v>Yes</v>
      </c>
      <c r="S211" s="32" t="str">
        <f aca="false">IF(L211="","",IF(ABS(L211)&lt;=1.96*O211,"Yes","No"))</f>
        <v>Yes</v>
      </c>
      <c r="T211" s="54" t="n">
        <f aca="false">IF(D211="","",ROUND(SQRT(((D211+G211)*O211/100)^2+(J211*(D211+G211)*0.07132)^2),0))</f>
        <v>57</v>
      </c>
      <c r="U211" s="32"/>
    </row>
    <row r="212" customFormat="false" ht="15" hidden="false" customHeight="false" outlineLevel="0" collapsed="false">
      <c r="A212" s="32" t="s">
        <v>198</v>
      </c>
      <c r="B212" s="32" t="s">
        <v>366</v>
      </c>
      <c r="C212" s="32" t="s">
        <v>377</v>
      </c>
      <c r="D212" s="54" t="n">
        <v>570</v>
      </c>
      <c r="E212" s="54" t="n">
        <v>491</v>
      </c>
      <c r="F212" s="65" t="n">
        <f aca="false">IF(E212="","",D212-E212)</f>
        <v>79</v>
      </c>
      <c r="G212" s="54" t="n">
        <v>489</v>
      </c>
      <c r="H212" s="54" t="n">
        <v>458</v>
      </c>
      <c r="I212" s="65" t="n">
        <f aca="false">IF(H212="","",G212-H212)</f>
        <v>31</v>
      </c>
      <c r="J212" s="55" t="n">
        <f aca="false">IF(OR(D212="",D212+G212=0),"",D212/(D212+G212))</f>
        <v>0.538243626062323</v>
      </c>
      <c r="K212" s="55" t="n">
        <f aca="false">IF(E212="","",E212/(E212+H212))</f>
        <v>0.517386722866175</v>
      </c>
      <c r="L212" s="66" t="n">
        <f aca="false">IF(OR(K212="",J212=""),"",(J212-K212)*100)</f>
        <v>2.0856903196148</v>
      </c>
      <c r="M212" s="36" t="n">
        <v>1.85842379998278</v>
      </c>
      <c r="N212" s="36" t="n">
        <v>1.85957856755981</v>
      </c>
      <c r="O212" s="36" t="n">
        <f aca="false">SQRT(M212^2+N212^2)</f>
        <v>2.62902481336145</v>
      </c>
      <c r="P212" s="55" t="n">
        <f aca="false">IF(J212="","",MAX(0,J212-1.96*O212/100))</f>
        <v>0.486714739720438</v>
      </c>
      <c r="Q212" s="55" t="n">
        <f aca="false">IF(J212="","",MIN(1,J212+1.96*O212/100))</f>
        <v>0.589772512404207</v>
      </c>
      <c r="R212" s="32" t="str">
        <f aca="false">IF(L212="","",IF(ABS(L212)&lt;=O212,"Yes","No"))</f>
        <v>Yes</v>
      </c>
      <c r="S212" s="32" t="str">
        <f aca="false">IF(L212="","",IF(ABS(L212)&lt;=1.96*O212,"Yes","No"))</f>
        <v>Yes</v>
      </c>
      <c r="T212" s="54" t="n">
        <f aca="false">IF(D212="","",ROUND(SQRT(((D212+G212)*O212/100)^2+(J212*(D212+G212)*0.07132)^2),0))</f>
        <v>49</v>
      </c>
      <c r="U212" s="32"/>
    </row>
    <row r="213" customFormat="false" ht="15" hidden="false" customHeight="false" outlineLevel="0" collapsed="false">
      <c r="A213" s="32" t="s">
        <v>198</v>
      </c>
      <c r="B213" s="32" t="s">
        <v>366</v>
      </c>
      <c r="C213" s="32" t="s">
        <v>378</v>
      </c>
      <c r="D213" s="54" t="n">
        <v>438</v>
      </c>
      <c r="E213" s="54" t="n">
        <v>463</v>
      </c>
      <c r="F213" s="65" t="n">
        <f aca="false">IF(E213="","",D213-E213)</f>
        <v>-25</v>
      </c>
      <c r="G213" s="54" t="n">
        <v>356</v>
      </c>
      <c r="H213" s="54" t="n">
        <v>368</v>
      </c>
      <c r="I213" s="65" t="n">
        <f aca="false">IF(H213="","",G213-H213)</f>
        <v>-12</v>
      </c>
      <c r="J213" s="55" t="n">
        <f aca="false">IF(OR(D213="",D213+G213=0),"",D213/(D213+G213))</f>
        <v>0.551637279596977</v>
      </c>
      <c r="K213" s="55" t="n">
        <f aca="false">IF(E213="","",E213/(E213+H213))</f>
        <v>0.557160048134777</v>
      </c>
      <c r="L213" s="66" t="n">
        <f aca="false">IF(OR(K213="",J213=""),"",(J213-K213)*100)</f>
        <v>-0.552276853780009</v>
      </c>
      <c r="M213" s="36" t="n">
        <v>2.23027727048957</v>
      </c>
      <c r="N213" s="36" t="n">
        <v>1.85957856755981</v>
      </c>
      <c r="O213" s="36" t="n">
        <f aca="false">SQRT(M213^2+N213^2)</f>
        <v>2.90381975201461</v>
      </c>
      <c r="P213" s="55" t="n">
        <f aca="false">IF(J213="","",MAX(0,J213-1.96*O213/100))</f>
        <v>0.494722412457491</v>
      </c>
      <c r="Q213" s="55" t="n">
        <f aca="false">IF(J213="","",MIN(1,J213+1.96*O213/100))</f>
        <v>0.608552146736464</v>
      </c>
      <c r="R213" s="32" t="str">
        <f aca="false">IF(L213="","",IF(ABS(L213)&lt;=O213,"Yes","No"))</f>
        <v>Yes</v>
      </c>
      <c r="S213" s="32" t="str">
        <f aca="false">IF(L213="","",IF(ABS(L213)&lt;=1.96*O213,"Yes","No"))</f>
        <v>Yes</v>
      </c>
      <c r="T213" s="54" t="n">
        <f aca="false">IF(D213="","",ROUND(SQRT(((D213+G213)*O213/100)^2+(J213*(D213+G213)*0.08382)^2),0))</f>
        <v>43</v>
      </c>
      <c r="U213" s="32"/>
    </row>
    <row r="214" customFormat="false" ht="15" hidden="false" customHeight="false" outlineLevel="0" collapsed="false">
      <c r="A214" s="32" t="s">
        <v>379</v>
      </c>
      <c r="B214" s="32" t="s">
        <v>380</v>
      </c>
      <c r="C214" s="32" t="s">
        <v>381</v>
      </c>
      <c r="D214" s="54" t="n">
        <v>456</v>
      </c>
      <c r="E214" s="54" t="n">
        <v>330</v>
      </c>
      <c r="F214" s="65" t="n">
        <f aca="false">IF(E214="","",D214-E214)</f>
        <v>126</v>
      </c>
      <c r="G214" s="54" t="n">
        <v>632</v>
      </c>
      <c r="H214" s="54" t="n">
        <v>632</v>
      </c>
      <c r="I214" s="65" t="n">
        <f aca="false">IF(H214="","",G214-H214)</f>
        <v>0</v>
      </c>
      <c r="J214" s="55" t="n">
        <f aca="false">IF(OR(D214="",D214+G214=0),"",D214/(D214+G214))</f>
        <v>0.419117647058824</v>
      </c>
      <c r="K214" s="55" t="n">
        <f aca="false">IF(E214="","",E214/(E214+H214))</f>
        <v>0.343035343035343</v>
      </c>
      <c r="L214" s="66" t="n">
        <f aca="false">IF(OR(K214="",J214=""),"",(J214-K214)*100)</f>
        <v>7.60823040234805</v>
      </c>
      <c r="M214" s="36" t="n">
        <v>1.85842379998278</v>
      </c>
      <c r="N214" s="36" t="n">
        <v>1.85957856755981</v>
      </c>
      <c r="O214" s="36" t="n">
        <f aca="false">SQRT(M214^2+N214^2)</f>
        <v>2.62902481336145</v>
      </c>
      <c r="P214" s="55" t="n">
        <f aca="false">IF(J214="","",MAX(0,J214-1.96*O214/100))</f>
        <v>0.367588760716939</v>
      </c>
      <c r="Q214" s="55" t="n">
        <f aca="false">IF(J214="","",MIN(1,J214+1.96*O214/100))</f>
        <v>0.470646533400708</v>
      </c>
      <c r="R214" s="32" t="str">
        <f aca="false">IF(L214="","",IF(ABS(L214)&lt;=O214,"Yes","No"))</f>
        <v>No</v>
      </c>
      <c r="S214" s="32" t="str">
        <f aca="false">IF(L214="","",IF(ABS(L214)&lt;=1.96*O214,"Yes","No"))</f>
        <v>No</v>
      </c>
      <c r="T214" s="54" t="n">
        <f aca="false">IF(D214="","",ROUND(SQRT(((D214+G214)*O214/100)^2+(J214*(D214+G214)*0.07132)^2),0))</f>
        <v>43</v>
      </c>
      <c r="U214" s="32"/>
    </row>
    <row r="215" customFormat="false" ht="15" hidden="false" customHeight="false" outlineLevel="0" collapsed="false">
      <c r="A215" s="32" t="s">
        <v>379</v>
      </c>
      <c r="B215" s="32" t="s">
        <v>382</v>
      </c>
      <c r="C215" s="32" t="s">
        <v>383</v>
      </c>
      <c r="D215" s="54" t="n">
        <v>1154</v>
      </c>
      <c r="E215" s="54" t="n">
        <v>1009</v>
      </c>
      <c r="F215" s="65" t="n">
        <f aca="false">IF(E215="","",D215-E215)</f>
        <v>145</v>
      </c>
      <c r="G215" s="54" t="n">
        <v>1519</v>
      </c>
      <c r="H215" s="54" t="n">
        <v>1471</v>
      </c>
      <c r="I215" s="65" t="n">
        <f aca="false">IF(H215="","",G215-H215)</f>
        <v>48</v>
      </c>
      <c r="J215" s="55" t="n">
        <f aca="false">IF(OR(D215="",D215+G215=0),"",D215/(D215+G215))</f>
        <v>0.431724653946876</v>
      </c>
      <c r="K215" s="55" t="n">
        <f aca="false">IF(E215="","",E215/(E215+H215))</f>
        <v>0.406854838709677</v>
      </c>
      <c r="L215" s="66" t="n">
        <f aca="false">IF(OR(K215="",J215=""),"",(J215-K215)*100)</f>
        <v>2.48698152371987</v>
      </c>
      <c r="M215" s="36" t="n">
        <v>1.85842379998278</v>
      </c>
      <c r="N215" s="36" t="n">
        <v>1.85957856755981</v>
      </c>
      <c r="O215" s="36" t="n">
        <f aca="false">SQRT(M215^2+N215^2)</f>
        <v>2.62902481336145</v>
      </c>
      <c r="P215" s="55" t="n">
        <f aca="false">IF(J215="","",MAX(0,J215-1.96*O215/100))</f>
        <v>0.380195767604992</v>
      </c>
      <c r="Q215" s="55" t="n">
        <f aca="false">IF(J215="","",MIN(1,J215+1.96*O215/100))</f>
        <v>0.483253540288761</v>
      </c>
      <c r="R215" s="32" t="str">
        <f aca="false">IF(L215="","",IF(ABS(L215)&lt;=O215,"Yes","No"))</f>
        <v>Yes</v>
      </c>
      <c r="S215" s="32" t="str">
        <f aca="false">IF(L215="","",IF(ABS(L215)&lt;=1.96*O215,"Yes","No"))</f>
        <v>Yes</v>
      </c>
      <c r="T215" s="54" t="n">
        <f aca="false">IF(D215="","",ROUND(SQRT(((D215+G215)*O215/100)^2+(J215*(D215+G215)*0.07132)^2),0))</f>
        <v>108</v>
      </c>
      <c r="U215" s="32" t="s">
        <v>749</v>
      </c>
    </row>
    <row r="216" customFormat="false" ht="15" hidden="false" customHeight="false" outlineLevel="0" collapsed="false">
      <c r="A216" s="32" t="s">
        <v>379</v>
      </c>
      <c r="B216" s="32" t="s">
        <v>384</v>
      </c>
      <c r="C216" s="32" t="s">
        <v>385</v>
      </c>
      <c r="D216" s="54" t="n">
        <v>509</v>
      </c>
      <c r="E216" s="54" t="n">
        <v>369</v>
      </c>
      <c r="F216" s="65" t="n">
        <f aca="false">IF(E216="","",D216-E216)</f>
        <v>140</v>
      </c>
      <c r="G216" s="54" t="n">
        <v>600</v>
      </c>
      <c r="H216" s="54" t="n">
        <v>519</v>
      </c>
      <c r="I216" s="65" t="n">
        <f aca="false">IF(H216="","",G216-H216)</f>
        <v>81</v>
      </c>
      <c r="J216" s="55" t="n">
        <f aca="false">IF(OR(D216="",D216+G216=0),"",D216/(D216+G216))</f>
        <v>0.458972046889089</v>
      </c>
      <c r="K216" s="55" t="n">
        <f aca="false">IF(E216="","",E216/(E216+H216))</f>
        <v>0.415540540540541</v>
      </c>
      <c r="L216" s="66" t="n">
        <f aca="false">IF(OR(K216="",J216=""),"",(J216-K216)*100)</f>
        <v>4.34315063485488</v>
      </c>
      <c r="M216" s="36" t="n">
        <v>1.85842379998278</v>
      </c>
      <c r="N216" s="36" t="n">
        <v>1.85957856755981</v>
      </c>
      <c r="O216" s="36" t="n">
        <f aca="false">SQRT(M216^2+N216^2)</f>
        <v>2.62902481336145</v>
      </c>
      <c r="P216" s="55" t="n">
        <f aca="false">IF(J216="","",MAX(0,J216-1.96*O216/100))</f>
        <v>0.407443160547205</v>
      </c>
      <c r="Q216" s="55" t="n">
        <f aca="false">IF(J216="","",MIN(1,J216+1.96*O216/100))</f>
        <v>0.510500933230974</v>
      </c>
      <c r="R216" s="32" t="str">
        <f aca="false">IF(L216="","",IF(ABS(L216)&lt;=O216,"Yes","No"))</f>
        <v>No</v>
      </c>
      <c r="S216" s="32" t="str">
        <f aca="false">IF(L216="","",IF(ABS(L216)&lt;=1.96*O216,"Yes","No"))</f>
        <v>Yes</v>
      </c>
      <c r="T216" s="54" t="n">
        <f aca="false">IF(D216="","",ROUND(SQRT(((D216+G216)*O216/100)^2+(J216*(D216+G216)*0.07132)^2),0))</f>
        <v>47</v>
      </c>
      <c r="U216" s="32" t="s">
        <v>750</v>
      </c>
    </row>
    <row r="217" customFormat="false" ht="15" hidden="false" customHeight="false" outlineLevel="0" collapsed="false">
      <c r="A217" s="32" t="s">
        <v>386</v>
      </c>
      <c r="B217" s="32" t="s">
        <v>387</v>
      </c>
      <c r="C217" s="32" t="s">
        <v>388</v>
      </c>
      <c r="D217" s="54" t="n">
        <v>1146</v>
      </c>
      <c r="E217" s="54"/>
      <c r="F217" s="65" t="str">
        <f aca="false">IF(E217="","",D217-E217)</f>
        <v/>
      </c>
      <c r="G217" s="54" t="n">
        <v>1338</v>
      </c>
      <c r="H217" s="54"/>
      <c r="I217" s="65" t="str">
        <f aca="false">IF(H217="","",G217-H217)</f>
        <v/>
      </c>
      <c r="J217" s="55" t="n">
        <f aca="false">IF(OR(D217="",D217+G217=0),"",D217/(D217+G217))</f>
        <v>0.461352657004831</v>
      </c>
      <c r="K217" s="55" t="str">
        <f aca="false">IF(E217="","",E217/(E217+H217))</f>
        <v/>
      </c>
      <c r="L217" s="66" t="str">
        <f aca="false">IF(OR(K217="",J217=""),"",(J217-K217)*100)</f>
        <v/>
      </c>
      <c r="M217" s="36" t="n">
        <v>1.85842379998278</v>
      </c>
      <c r="N217" s="36" t="n">
        <v>1.85957856755981</v>
      </c>
      <c r="O217" s="36" t="n">
        <f aca="false">SQRT(M217^2+N217^2)</f>
        <v>2.62902481336145</v>
      </c>
      <c r="P217" s="55" t="n">
        <f aca="false">IF(J217="","",MAX(0,J217-1.96*O217/100))</f>
        <v>0.409823770662947</v>
      </c>
      <c r="Q217" s="55" t="n">
        <f aca="false">IF(J217="","",MIN(1,J217+1.96*O217/100))</f>
        <v>0.512881543346715</v>
      </c>
      <c r="R217" s="32" t="str">
        <f aca="false">IF(L217="","",IF(ABS(L217)&lt;=O217,"Yes","No"))</f>
        <v/>
      </c>
      <c r="S217" s="32" t="str">
        <f aca="false">IF(L217="","",IF(ABS(L217)&lt;=1.96*O217,"Yes","No"))</f>
        <v/>
      </c>
      <c r="T217" s="54" t="n">
        <f aca="false">IF(D217="","",ROUND(SQRT(((D217+G217)*O217/100)^2+(J217*(D217+G217)*0.07132)^2),0))</f>
        <v>105</v>
      </c>
      <c r="U217" s="32" t="s">
        <v>764</v>
      </c>
    </row>
    <row r="218" customFormat="false" ht="15" hidden="false" customHeight="false" outlineLevel="0" collapsed="false">
      <c r="A218" s="32" t="s">
        <v>386</v>
      </c>
      <c r="B218" s="32" t="s">
        <v>387</v>
      </c>
      <c r="C218" s="32" t="s">
        <v>389</v>
      </c>
      <c r="D218" s="54" t="n">
        <v>553</v>
      </c>
      <c r="E218" s="54"/>
      <c r="F218" s="65" t="str">
        <f aca="false">IF(E218="","",D218-E218)</f>
        <v/>
      </c>
      <c r="G218" s="54" t="n">
        <v>560</v>
      </c>
      <c r="H218" s="54"/>
      <c r="I218" s="65" t="str">
        <f aca="false">IF(H218="","",G218-H218)</f>
        <v/>
      </c>
      <c r="J218" s="55" t="n">
        <f aca="false">IF(OR(D218="",D218+G218=0),"",D218/(D218+G218))</f>
        <v>0.49685534591195</v>
      </c>
      <c r="K218" s="55" t="str">
        <f aca="false">IF(E218="","",E218/(E218+H218))</f>
        <v/>
      </c>
      <c r="L218" s="66" t="str">
        <f aca="false">IF(OR(K218="",J218=""),"",(J218-K218)*100)</f>
        <v/>
      </c>
      <c r="M218" s="36" t="n">
        <v>1.85842379998278</v>
      </c>
      <c r="N218" s="36" t="n">
        <v>1.85957856755981</v>
      </c>
      <c r="O218" s="36" t="n">
        <f aca="false">SQRT(M218^2+N218^2)</f>
        <v>2.62902481336145</v>
      </c>
      <c r="P218" s="55" t="n">
        <f aca="false">IF(J218="","",MAX(0,J218-1.96*O218/100))</f>
        <v>0.445326459570065</v>
      </c>
      <c r="Q218" s="55" t="n">
        <f aca="false">IF(J218="","",MIN(1,J218+1.96*O218/100))</f>
        <v>0.548384232253834</v>
      </c>
      <c r="R218" s="32" t="str">
        <f aca="false">IF(L218="","",IF(ABS(L218)&lt;=O218,"Yes","No"))</f>
        <v/>
      </c>
      <c r="S218" s="32" t="str">
        <f aca="false">IF(L218="","",IF(ABS(L218)&lt;=1.96*O218,"Yes","No"))</f>
        <v/>
      </c>
      <c r="T218" s="54" t="n">
        <f aca="false">IF(D218="","",ROUND(SQRT(((D218+G218)*O218/100)^2+(J218*(D218+G218)*0.07132)^2),0))</f>
        <v>49</v>
      </c>
      <c r="U218" s="32" t="s">
        <v>764</v>
      </c>
    </row>
    <row r="219" customFormat="false" ht="15" hidden="false" customHeight="false" outlineLevel="0" collapsed="false">
      <c r="A219" s="32" t="s">
        <v>386</v>
      </c>
      <c r="B219" s="32" t="s">
        <v>390</v>
      </c>
      <c r="C219" s="32" t="s">
        <v>391</v>
      </c>
      <c r="D219" s="54" t="n">
        <v>381</v>
      </c>
      <c r="E219" s="54"/>
      <c r="F219" s="65" t="str">
        <f aca="false">IF(E219="","",D219-E219)</f>
        <v/>
      </c>
      <c r="G219" s="54" t="n">
        <v>379</v>
      </c>
      <c r="H219" s="54"/>
      <c r="I219" s="65" t="str">
        <f aca="false">IF(H219="","",G219-H219)</f>
        <v/>
      </c>
      <c r="J219" s="55" t="n">
        <f aca="false">IF(OR(D219="",D219+G219=0),"",D219/(D219+G219))</f>
        <v>0.501315789473684</v>
      </c>
      <c r="K219" s="55" t="str">
        <f aca="false">IF(E219="","",E219/(E219+H219))</f>
        <v/>
      </c>
      <c r="L219" s="66" t="str">
        <f aca="false">IF(OR(K219="",J219=""),"",(J219-K219)*100)</f>
        <v/>
      </c>
      <c r="M219" s="36" t="n">
        <v>2.23027727048957</v>
      </c>
      <c r="N219" s="36" t="n">
        <v>1.85957856755981</v>
      </c>
      <c r="O219" s="36" t="n">
        <f aca="false">SQRT(M219^2+N219^2)</f>
        <v>2.90381975201461</v>
      </c>
      <c r="P219" s="55" t="n">
        <f aca="false">IF(J219="","",MAX(0,J219-1.96*O219/100))</f>
        <v>0.444400922334198</v>
      </c>
      <c r="Q219" s="55" t="n">
        <f aca="false">IF(J219="","",MIN(1,J219+1.96*O219/100))</f>
        <v>0.558230656613171</v>
      </c>
      <c r="R219" s="32" t="str">
        <f aca="false">IF(L219="","",IF(ABS(L219)&lt;=O219,"Yes","No"))</f>
        <v/>
      </c>
      <c r="S219" s="32" t="str">
        <f aca="false">IF(L219="","",IF(ABS(L219)&lt;=1.96*O219,"Yes","No"))</f>
        <v/>
      </c>
      <c r="T219" s="54" t="n">
        <f aca="false">IF(D219="","",ROUND(SQRT(((D219+G219)*O219/100)^2+(J219*(D219+G219)*0.08382)^2),0))</f>
        <v>39</v>
      </c>
      <c r="U219" s="32" t="s">
        <v>764</v>
      </c>
    </row>
    <row r="220" customFormat="false" ht="15" hidden="false" customHeight="false" outlineLevel="0" collapsed="false">
      <c r="A220" s="32" t="s">
        <v>386</v>
      </c>
      <c r="B220" s="32" t="s">
        <v>390</v>
      </c>
      <c r="C220" s="32" t="s">
        <v>392</v>
      </c>
      <c r="D220" s="54" t="n">
        <v>379</v>
      </c>
      <c r="E220" s="54"/>
      <c r="F220" s="65" t="str">
        <f aca="false">IF(E220="","",D220-E220)</f>
        <v/>
      </c>
      <c r="G220" s="54" t="n">
        <v>356</v>
      </c>
      <c r="H220" s="54"/>
      <c r="I220" s="65" t="str">
        <f aca="false">IF(H220="","",G220-H220)</f>
        <v/>
      </c>
      <c r="J220" s="55" t="n">
        <f aca="false">IF(OR(D220="",D220+G220=0),"",D220/(D220+G220))</f>
        <v>0.515646258503401</v>
      </c>
      <c r="K220" s="55" t="str">
        <f aca="false">IF(E220="","",E220/(E220+H220))</f>
        <v/>
      </c>
      <c r="L220" s="66" t="str">
        <f aca="false">IF(OR(K220="",J220=""),"",(J220-K220)*100)</f>
        <v/>
      </c>
      <c r="M220" s="36" t="n">
        <v>2.23027727048957</v>
      </c>
      <c r="N220" s="36" t="n">
        <v>1.85957856755981</v>
      </c>
      <c r="O220" s="36" t="n">
        <f aca="false">SQRT(M220^2+N220^2)</f>
        <v>2.90381975201461</v>
      </c>
      <c r="P220" s="55" t="n">
        <f aca="false">IF(J220="","",MAX(0,J220-1.96*O220/100))</f>
        <v>0.458731391363915</v>
      </c>
      <c r="Q220" s="55" t="n">
        <f aca="false">IF(J220="","",MIN(1,J220+1.96*O220/100))</f>
        <v>0.572561125642888</v>
      </c>
      <c r="R220" s="32" t="str">
        <f aca="false">IF(L220="","",IF(ABS(L220)&lt;=O220,"Yes","No"))</f>
        <v/>
      </c>
      <c r="S220" s="32" t="str">
        <f aca="false">IF(L220="","",IF(ABS(L220)&lt;=1.96*O220,"Yes","No"))</f>
        <v/>
      </c>
      <c r="T220" s="54" t="n">
        <f aca="false">IF(D220="","",ROUND(SQRT(((D220+G220)*O220/100)^2+(J220*(D220+G220)*0.08382)^2),0))</f>
        <v>38</v>
      </c>
      <c r="U220" s="32" t="s">
        <v>764</v>
      </c>
    </row>
    <row r="221" customFormat="false" ht="15" hidden="false" customHeight="false" outlineLevel="0" collapsed="false">
      <c r="A221" s="32" t="s">
        <v>386</v>
      </c>
      <c r="B221" s="32" t="s">
        <v>393</v>
      </c>
      <c r="C221" s="32" t="s">
        <v>394</v>
      </c>
      <c r="D221" s="54" t="n">
        <v>421</v>
      </c>
      <c r="E221" s="54" t="n">
        <v>368</v>
      </c>
      <c r="F221" s="65" t="n">
        <f aca="false">IF(E221="","",D221-E221)</f>
        <v>53</v>
      </c>
      <c r="G221" s="54" t="n">
        <v>426</v>
      </c>
      <c r="H221" s="54" t="n">
        <v>408</v>
      </c>
      <c r="I221" s="65" t="n">
        <f aca="false">IF(H221="","",G221-H221)</f>
        <v>18</v>
      </c>
      <c r="J221" s="55" t="n">
        <f aca="false">IF(OR(D221="",D221+G221=0),"",D221/(D221+G221))</f>
        <v>0.497048406139315</v>
      </c>
      <c r="K221" s="55" t="n">
        <f aca="false">IF(E221="","",E221/(E221+H221))</f>
        <v>0.474226804123711</v>
      </c>
      <c r="L221" s="66" t="n">
        <f aca="false">IF(OR(K221="",J221=""),"",(J221-K221)*100)</f>
        <v>2.28216020156039</v>
      </c>
      <c r="M221" s="36" t="n">
        <v>1.85842379998278</v>
      </c>
      <c r="N221" s="36" t="n">
        <v>1.85957856755981</v>
      </c>
      <c r="O221" s="36" t="n">
        <f aca="false">SQRT(M221^2+N221^2)</f>
        <v>2.62902481336145</v>
      </c>
      <c r="P221" s="55" t="n">
        <f aca="false">IF(J221="","",MAX(0,J221-1.96*O221/100))</f>
        <v>0.445519519797431</v>
      </c>
      <c r="Q221" s="55" t="n">
        <f aca="false">IF(J221="","",MIN(1,J221+1.96*O221/100))</f>
        <v>0.5485772924812</v>
      </c>
      <c r="R221" s="32" t="str">
        <f aca="false">IF(L221="","",IF(ABS(L221)&lt;=O221,"Yes","No"))</f>
        <v>Yes</v>
      </c>
      <c r="S221" s="32" t="str">
        <f aca="false">IF(L221="","",IF(ABS(L221)&lt;=1.96*O221,"Yes","No"))</f>
        <v>Yes</v>
      </c>
      <c r="T221" s="54" t="n">
        <f aca="false">IF(D221="","",ROUND(SQRT(((D221+G221)*O221/100)^2+(J221*(D221+G221)*0.07132)^2),0))</f>
        <v>37</v>
      </c>
      <c r="U221" s="32"/>
    </row>
    <row r="222" customFormat="false" ht="15" hidden="false" customHeight="false" outlineLevel="0" collapsed="false">
      <c r="A222" s="32" t="s">
        <v>386</v>
      </c>
      <c r="B222" s="32" t="s">
        <v>261</v>
      </c>
      <c r="C222" s="32" t="s">
        <v>395</v>
      </c>
      <c r="D222" s="54" t="n">
        <v>555</v>
      </c>
      <c r="E222" s="54" t="n">
        <v>541</v>
      </c>
      <c r="F222" s="65" t="n">
        <f aca="false">IF(E222="","",D222-E222)</f>
        <v>14</v>
      </c>
      <c r="G222" s="54" t="n">
        <v>364</v>
      </c>
      <c r="H222" s="54" t="n">
        <v>330</v>
      </c>
      <c r="I222" s="65" t="n">
        <f aca="false">IF(H222="","",G222-H222)</f>
        <v>34</v>
      </c>
      <c r="J222" s="55" t="n">
        <f aca="false">IF(OR(D222="",D222+G222=0),"",D222/(D222+G222))</f>
        <v>0.603917301414581</v>
      </c>
      <c r="K222" s="55" t="n">
        <f aca="false">IF(E222="","",E222/(E222+H222))</f>
        <v>0.621125143513203</v>
      </c>
      <c r="L222" s="66" t="n">
        <f aca="false">IF(OR(K222="",J222=""),"",(J222-K222)*100)</f>
        <v>-1.72078420986221</v>
      </c>
      <c r="M222" s="36" t="n">
        <v>1.85842379998278</v>
      </c>
      <c r="N222" s="36" t="n">
        <v>1.85957856755981</v>
      </c>
      <c r="O222" s="36" t="n">
        <f aca="false">SQRT(M222^2+N222^2)</f>
        <v>2.62902481336145</v>
      </c>
      <c r="P222" s="55" t="n">
        <f aca="false">IF(J222="","",MAX(0,J222-1.96*O222/100))</f>
        <v>0.552388415072697</v>
      </c>
      <c r="Q222" s="55" t="n">
        <f aca="false">IF(J222="","",MIN(1,J222+1.96*O222/100))</f>
        <v>0.655446187756466</v>
      </c>
      <c r="R222" s="32" t="str">
        <f aca="false">IF(L222="","",IF(ABS(L222)&lt;=O222,"Yes","No"))</f>
        <v>Yes</v>
      </c>
      <c r="S222" s="32" t="str">
        <f aca="false">IF(L222="","",IF(ABS(L222)&lt;=1.96*O222,"Yes","No"))</f>
        <v>Yes</v>
      </c>
      <c r="T222" s="54" t="n">
        <f aca="false">IF(D222="","",ROUND(SQRT(((D222+G222)*O222/100)^2+(J222*(D222+G222)*0.07132)^2),0))</f>
        <v>46</v>
      </c>
      <c r="U222" s="32"/>
    </row>
    <row r="223" customFormat="false" ht="15" hidden="false" customHeight="false" outlineLevel="0" collapsed="false">
      <c r="A223" s="32" t="s">
        <v>386</v>
      </c>
      <c r="B223" s="32" t="s">
        <v>261</v>
      </c>
      <c r="C223" s="32" t="s">
        <v>396</v>
      </c>
      <c r="D223" s="54" t="n">
        <v>774</v>
      </c>
      <c r="E223" s="54" t="n">
        <v>705</v>
      </c>
      <c r="F223" s="65" t="n">
        <f aca="false">IF(E223="","",D223-E223)</f>
        <v>69</v>
      </c>
      <c r="G223" s="54" t="n">
        <v>570</v>
      </c>
      <c r="H223" s="54" t="n">
        <v>516</v>
      </c>
      <c r="I223" s="65" t="n">
        <f aca="false">IF(H223="","",G223-H223)</f>
        <v>54</v>
      </c>
      <c r="J223" s="55" t="n">
        <f aca="false">IF(OR(D223="",D223+G223=0),"",D223/(D223+G223))</f>
        <v>0.575892857142857</v>
      </c>
      <c r="K223" s="55" t="n">
        <f aca="false">IF(E223="","",E223/(E223+H223))</f>
        <v>0.577395577395577</v>
      </c>
      <c r="L223" s="66" t="n">
        <f aca="false">IF(OR(K223="",J223=""),"",(J223-K223)*100)</f>
        <v>-0.150272025272025</v>
      </c>
      <c r="M223" s="36" t="n">
        <v>1.85842379998278</v>
      </c>
      <c r="N223" s="36" t="n">
        <v>1.85957856755981</v>
      </c>
      <c r="O223" s="36" t="n">
        <f aca="false">SQRT(M223^2+N223^2)</f>
        <v>2.62902481336145</v>
      </c>
      <c r="P223" s="55" t="n">
        <f aca="false">IF(J223="","",MAX(0,J223-1.96*O223/100))</f>
        <v>0.524363970800973</v>
      </c>
      <c r="Q223" s="55" t="n">
        <f aca="false">IF(J223="","",MIN(1,J223+1.96*O223/100))</f>
        <v>0.627421743484742</v>
      </c>
      <c r="R223" s="32" t="str">
        <f aca="false">IF(L223="","",IF(ABS(L223)&lt;=O223,"Yes","No"))</f>
        <v>Yes</v>
      </c>
      <c r="S223" s="32" t="str">
        <f aca="false">IF(L223="","",IF(ABS(L223)&lt;=1.96*O223,"Yes","No"))</f>
        <v>Yes</v>
      </c>
      <c r="T223" s="54" t="n">
        <f aca="false">IF(D223="","",ROUND(SQRT(((D223+G223)*O223/100)^2+(J223*(D223+G223)*0.07132)^2),0))</f>
        <v>66</v>
      </c>
      <c r="U223" s="32"/>
    </row>
    <row r="224" customFormat="false" ht="15" hidden="false" customHeight="false" outlineLevel="0" collapsed="false">
      <c r="A224" s="32" t="s">
        <v>386</v>
      </c>
      <c r="B224" s="32" t="s">
        <v>261</v>
      </c>
      <c r="C224" s="32" t="s">
        <v>397</v>
      </c>
      <c r="D224" s="54" t="n">
        <v>587</v>
      </c>
      <c r="E224" s="54" t="n">
        <v>586</v>
      </c>
      <c r="F224" s="65" t="n">
        <f aca="false">IF(E224="","",D224-E224)</f>
        <v>1</v>
      </c>
      <c r="G224" s="54" t="n">
        <v>340</v>
      </c>
      <c r="H224" s="54" t="n">
        <v>305</v>
      </c>
      <c r="I224" s="65" t="n">
        <f aca="false">IF(H224="","",G224-H224)</f>
        <v>35</v>
      </c>
      <c r="J224" s="55" t="n">
        <f aca="false">IF(OR(D224="",D224+G224=0),"",D224/(D224+G224))</f>
        <v>0.633225458468177</v>
      </c>
      <c r="K224" s="55" t="n">
        <f aca="false">IF(E224="","",E224/(E224+H224))</f>
        <v>0.657687991021324</v>
      </c>
      <c r="L224" s="66" t="n">
        <f aca="false">IF(OR(K224="",J224=""),"",(J224-K224)*100)</f>
        <v>-2.44625325531475</v>
      </c>
      <c r="M224" s="36" t="n">
        <v>1.85842379998278</v>
      </c>
      <c r="N224" s="36" t="n">
        <v>1.85957856755981</v>
      </c>
      <c r="O224" s="36" t="n">
        <f aca="false">SQRT(M224^2+N224^2)</f>
        <v>2.62902481336145</v>
      </c>
      <c r="P224" s="55" t="n">
        <f aca="false">IF(J224="","",MAX(0,J224-1.96*O224/100))</f>
        <v>0.581696572126292</v>
      </c>
      <c r="Q224" s="55" t="n">
        <f aca="false">IF(J224="","",MIN(1,J224+1.96*O224/100))</f>
        <v>0.684754344810061</v>
      </c>
      <c r="R224" s="32" t="str">
        <f aca="false">IF(L224="","",IF(ABS(L224)&lt;=O224,"Yes","No"))</f>
        <v>Yes</v>
      </c>
      <c r="S224" s="32" t="str">
        <f aca="false">IF(L224="","",IF(ABS(L224)&lt;=1.96*O224,"Yes","No"))</f>
        <v>Yes</v>
      </c>
      <c r="T224" s="54" t="n">
        <f aca="false">IF(D224="","",ROUND(SQRT(((D224+G224)*O224/100)^2+(J224*(D224+G224)*0.07132)^2),0))</f>
        <v>48</v>
      </c>
      <c r="U224" s="32"/>
    </row>
    <row r="225" customFormat="false" ht="15" hidden="false" customHeight="false" outlineLevel="0" collapsed="false">
      <c r="A225" s="32" t="s">
        <v>386</v>
      </c>
      <c r="B225" s="32" t="s">
        <v>261</v>
      </c>
      <c r="C225" s="32" t="s">
        <v>398</v>
      </c>
      <c r="D225" s="54" t="n">
        <v>467</v>
      </c>
      <c r="E225" s="54" t="n">
        <v>437</v>
      </c>
      <c r="F225" s="65" t="n">
        <f aca="false">IF(E225="","",D225-E225)</f>
        <v>30</v>
      </c>
      <c r="G225" s="54" t="n">
        <v>221</v>
      </c>
      <c r="H225" s="54" t="n">
        <v>203</v>
      </c>
      <c r="I225" s="65" t="n">
        <f aca="false">IF(H225="","",G225-H225)</f>
        <v>18</v>
      </c>
      <c r="J225" s="55" t="n">
        <f aca="false">IF(OR(D225="",D225+G225=0),"",D225/(D225+G225))</f>
        <v>0.678779069767442</v>
      </c>
      <c r="K225" s="55" t="n">
        <f aca="false">IF(E225="","",E225/(E225+H225))</f>
        <v>0.6828125</v>
      </c>
      <c r="L225" s="66" t="n">
        <f aca="false">IF(OR(K225="",J225=""),"",(J225-K225)*100)</f>
        <v>-0.40334302325582</v>
      </c>
      <c r="M225" s="36" t="n">
        <v>2.23027727048957</v>
      </c>
      <c r="N225" s="36" t="n">
        <v>1.85957856755981</v>
      </c>
      <c r="O225" s="36" t="n">
        <f aca="false">SQRT(M225^2+N225^2)</f>
        <v>2.90381975201461</v>
      </c>
      <c r="P225" s="55" t="n">
        <f aca="false">IF(J225="","",MAX(0,J225-1.96*O225/100))</f>
        <v>0.621864202627956</v>
      </c>
      <c r="Q225" s="55" t="n">
        <f aca="false">IF(J225="","",MIN(1,J225+1.96*O225/100))</f>
        <v>0.735693936906928</v>
      </c>
      <c r="R225" s="32" t="str">
        <f aca="false">IF(L225="","",IF(ABS(L225)&lt;=O225,"Yes","No"))</f>
        <v>Yes</v>
      </c>
      <c r="S225" s="32" t="str">
        <f aca="false">IF(L225="","",IF(ABS(L225)&lt;=1.96*O225,"Yes","No"))</f>
        <v>Yes</v>
      </c>
      <c r="T225" s="54" t="n">
        <f aca="false">IF(D225="","",ROUND(SQRT(((D225+G225)*O225/100)^2+(J225*(D225+G225)*0.08382)^2),0))</f>
        <v>44</v>
      </c>
      <c r="U225" s="32"/>
    </row>
    <row r="226" customFormat="false" ht="15" hidden="false" customHeight="false" outlineLevel="0" collapsed="false">
      <c r="A226" s="32" t="s">
        <v>386</v>
      </c>
      <c r="B226" s="32" t="s">
        <v>261</v>
      </c>
      <c r="C226" s="32" t="s">
        <v>399</v>
      </c>
      <c r="D226" s="54" t="n">
        <v>617</v>
      </c>
      <c r="E226" s="54" t="n">
        <v>564</v>
      </c>
      <c r="F226" s="65" t="n">
        <f aca="false">IF(E226="","",D226-E226)</f>
        <v>53</v>
      </c>
      <c r="G226" s="54" t="n">
        <v>321</v>
      </c>
      <c r="H226" s="54" t="n">
        <v>322</v>
      </c>
      <c r="I226" s="65" t="n">
        <f aca="false">IF(H226="","",G226-H226)</f>
        <v>-1</v>
      </c>
      <c r="J226" s="55" t="n">
        <f aca="false">IF(OR(D226="",D226+G226=0),"",D226/(D226+G226))</f>
        <v>0.657782515991471</v>
      </c>
      <c r="K226" s="55" t="n">
        <f aca="false">IF(E226="","",E226/(E226+H226))</f>
        <v>0.636568848758465</v>
      </c>
      <c r="L226" s="66" t="n">
        <f aca="false">IF(OR(K226="",J226=""),"",(J226-K226)*100)</f>
        <v>2.12136672330062</v>
      </c>
      <c r="M226" s="36" t="n">
        <v>1.85842379998278</v>
      </c>
      <c r="N226" s="36" t="n">
        <v>1.85957856755981</v>
      </c>
      <c r="O226" s="36" t="n">
        <f aca="false">SQRT(M226^2+N226^2)</f>
        <v>2.62902481336145</v>
      </c>
      <c r="P226" s="55" t="n">
        <f aca="false">IF(J226="","",MAX(0,J226-1.96*O226/100))</f>
        <v>0.606253629649587</v>
      </c>
      <c r="Q226" s="55" t="n">
        <f aca="false">IF(J226="","",MIN(1,J226+1.96*O226/100))</f>
        <v>0.709311402333356</v>
      </c>
      <c r="R226" s="32" t="str">
        <f aca="false">IF(L226="","",IF(ABS(L226)&lt;=O226,"Yes","No"))</f>
        <v>Yes</v>
      </c>
      <c r="S226" s="32" t="str">
        <f aca="false">IF(L226="","",IF(ABS(L226)&lt;=1.96*O226,"Yes","No"))</f>
        <v>Yes</v>
      </c>
      <c r="T226" s="54" t="n">
        <f aca="false">IF(D226="","",ROUND(SQRT(((D226+G226)*O226/100)^2+(J226*(D226+G226)*0.07132)^2),0))</f>
        <v>50</v>
      </c>
      <c r="U226" s="32"/>
    </row>
    <row r="227" customFormat="false" ht="15" hidden="false" customHeight="false" outlineLevel="0" collapsed="false">
      <c r="A227" s="32" t="s">
        <v>386</v>
      </c>
      <c r="B227" s="32" t="s">
        <v>261</v>
      </c>
      <c r="C227" s="32" t="s">
        <v>400</v>
      </c>
      <c r="D227" s="54" t="n">
        <v>695</v>
      </c>
      <c r="E227" s="54" t="n">
        <v>675</v>
      </c>
      <c r="F227" s="65" t="n">
        <f aca="false">IF(E227="","",D227-E227)</f>
        <v>20</v>
      </c>
      <c r="G227" s="54" t="n">
        <v>415</v>
      </c>
      <c r="H227" s="54" t="n">
        <v>378</v>
      </c>
      <c r="I227" s="65" t="n">
        <f aca="false">IF(H227="","",G227-H227)</f>
        <v>37</v>
      </c>
      <c r="J227" s="55" t="n">
        <f aca="false">IF(OR(D227="",D227+G227=0),"",D227/(D227+G227))</f>
        <v>0.626126126126126</v>
      </c>
      <c r="K227" s="55" t="n">
        <f aca="false">IF(E227="","",E227/(E227+H227))</f>
        <v>0.641025641025641</v>
      </c>
      <c r="L227" s="66" t="n">
        <f aca="false">IF(OR(K227="",J227=""),"",(J227-K227)*100)</f>
        <v>-1.48995148995149</v>
      </c>
      <c r="M227" s="36" t="n">
        <v>1.85842379998278</v>
      </c>
      <c r="N227" s="36" t="n">
        <v>1.85957856755981</v>
      </c>
      <c r="O227" s="36" t="n">
        <f aca="false">SQRT(M227^2+N227^2)</f>
        <v>2.62902481336145</v>
      </c>
      <c r="P227" s="55" t="n">
        <f aca="false">IF(J227="","",MAX(0,J227-1.96*O227/100))</f>
        <v>0.574597239784242</v>
      </c>
      <c r="Q227" s="55" t="n">
        <f aca="false">IF(J227="","",MIN(1,J227+1.96*O227/100))</f>
        <v>0.677655012468011</v>
      </c>
      <c r="R227" s="32" t="str">
        <f aca="false">IF(L227="","",IF(ABS(L227)&lt;=O227,"Yes","No"))</f>
        <v>Yes</v>
      </c>
      <c r="S227" s="32" t="str">
        <f aca="false">IF(L227="","",IF(ABS(L227)&lt;=1.96*O227,"Yes","No"))</f>
        <v>Yes</v>
      </c>
      <c r="T227" s="54" t="n">
        <f aca="false">IF(D227="","",ROUND(SQRT(((D227+G227)*O227/100)^2+(J227*(D227+G227)*0.07132)^2),0))</f>
        <v>58</v>
      </c>
      <c r="U227" s="32"/>
    </row>
    <row r="228" customFormat="false" ht="15" hidden="false" customHeight="false" outlineLevel="0" collapsed="false">
      <c r="A228" s="32" t="s">
        <v>386</v>
      </c>
      <c r="B228" s="32" t="s">
        <v>261</v>
      </c>
      <c r="C228" s="32" t="s">
        <v>401</v>
      </c>
      <c r="D228" s="54" t="n">
        <v>580</v>
      </c>
      <c r="E228" s="54" t="n">
        <v>530</v>
      </c>
      <c r="F228" s="65" t="n">
        <f aca="false">IF(E228="","",D228-E228)</f>
        <v>50</v>
      </c>
      <c r="G228" s="54" t="n">
        <v>416</v>
      </c>
      <c r="H228" s="54" t="n">
        <v>384</v>
      </c>
      <c r="I228" s="65" t="n">
        <f aca="false">IF(H228="","",G228-H228)</f>
        <v>32</v>
      </c>
      <c r="J228" s="55" t="n">
        <f aca="false">IF(OR(D228="",D228+G228=0),"",D228/(D228+G228))</f>
        <v>0.582329317269076</v>
      </c>
      <c r="K228" s="55" t="n">
        <f aca="false">IF(E228="","",E228/(E228+H228))</f>
        <v>0.579868708971554</v>
      </c>
      <c r="L228" s="66" t="n">
        <f aca="false">IF(OR(K228="",J228=""),"",(J228-K228)*100)</f>
        <v>0.24606082975227</v>
      </c>
      <c r="M228" s="36" t="n">
        <v>1.85842379998278</v>
      </c>
      <c r="N228" s="36" t="n">
        <v>1.85957856755981</v>
      </c>
      <c r="O228" s="36" t="n">
        <f aca="false">SQRT(M228^2+N228^2)</f>
        <v>2.62902481336145</v>
      </c>
      <c r="P228" s="55" t="n">
        <f aca="false">IF(J228="","",MAX(0,J228-1.96*O228/100))</f>
        <v>0.530800430927192</v>
      </c>
      <c r="Q228" s="55" t="n">
        <f aca="false">IF(J228="","",MIN(1,J228+1.96*O228/100))</f>
        <v>0.633858203610961</v>
      </c>
      <c r="R228" s="32" t="str">
        <f aca="false">IF(L228="","",IF(ABS(L228)&lt;=O228,"Yes","No"))</f>
        <v>Yes</v>
      </c>
      <c r="S228" s="32" t="str">
        <f aca="false">IF(L228="","",IF(ABS(L228)&lt;=1.96*O228,"Yes","No"))</f>
        <v>Yes</v>
      </c>
      <c r="T228" s="54" t="n">
        <f aca="false">IF(D228="","",ROUND(SQRT(((D228+G228)*O228/100)^2+(J228*(D228+G228)*0.07132)^2),0))</f>
        <v>49</v>
      </c>
      <c r="U228" s="32"/>
    </row>
    <row r="229" customFormat="false" ht="15" hidden="false" customHeight="false" outlineLevel="0" collapsed="false">
      <c r="A229" s="32" t="s">
        <v>386</v>
      </c>
      <c r="B229" s="32" t="s">
        <v>261</v>
      </c>
      <c r="C229" s="32" t="s">
        <v>402</v>
      </c>
      <c r="D229" s="54" t="n">
        <v>422</v>
      </c>
      <c r="E229" s="54" t="n">
        <v>411</v>
      </c>
      <c r="F229" s="65" t="n">
        <f aca="false">IF(E229="","",D229-E229)</f>
        <v>11</v>
      </c>
      <c r="G229" s="54" t="n">
        <v>229</v>
      </c>
      <c r="H229" s="54" t="n">
        <v>217</v>
      </c>
      <c r="I229" s="65" t="n">
        <f aca="false">IF(H229="","",G229-H229)</f>
        <v>12</v>
      </c>
      <c r="J229" s="55" t="n">
        <f aca="false">IF(OR(D229="",D229+G229=0),"",D229/(D229+G229))</f>
        <v>0.648233486943164</v>
      </c>
      <c r="K229" s="55" t="n">
        <f aca="false">IF(E229="","",E229/(E229+H229))</f>
        <v>0.654458598726115</v>
      </c>
      <c r="L229" s="66" t="n">
        <f aca="false">IF(OR(K229="",J229=""),"",(J229-K229)*100)</f>
        <v>-0.622511178295027</v>
      </c>
      <c r="M229" s="36" t="n">
        <v>2.23027727048957</v>
      </c>
      <c r="N229" s="36" t="n">
        <v>1.85957856755981</v>
      </c>
      <c r="O229" s="36" t="n">
        <f aca="false">SQRT(M229^2+N229^2)</f>
        <v>2.90381975201461</v>
      </c>
      <c r="P229" s="55" t="n">
        <f aca="false">IF(J229="","",MAX(0,J229-1.96*O229/100))</f>
        <v>0.591318619803678</v>
      </c>
      <c r="Q229" s="55" t="n">
        <f aca="false">IF(J229="","",MIN(1,J229+1.96*O229/100))</f>
        <v>0.705148354082651</v>
      </c>
      <c r="R229" s="32" t="str">
        <f aca="false">IF(L229="","",IF(ABS(L229)&lt;=O229,"Yes","No"))</f>
        <v>Yes</v>
      </c>
      <c r="S229" s="32" t="str">
        <f aca="false">IF(L229="","",IF(ABS(L229)&lt;=1.96*O229,"Yes","No"))</f>
        <v>Yes</v>
      </c>
      <c r="T229" s="54" t="n">
        <f aca="false">IF(D229="","",ROUND(SQRT(((D229+G229)*O229/100)^2+(J229*(D229+G229)*0.08382)^2),0))</f>
        <v>40</v>
      </c>
      <c r="U229" s="32"/>
    </row>
    <row r="230" customFormat="false" ht="15" hidden="false" customHeight="false" outlineLevel="0" collapsed="false">
      <c r="A230" s="32" t="s">
        <v>386</v>
      </c>
      <c r="B230" s="32" t="s">
        <v>261</v>
      </c>
      <c r="C230" s="32" t="s">
        <v>403</v>
      </c>
      <c r="D230" s="54" t="n">
        <v>522</v>
      </c>
      <c r="E230" s="54" t="n">
        <v>508</v>
      </c>
      <c r="F230" s="65" t="n">
        <f aca="false">IF(E230="","",D230-E230)</f>
        <v>14</v>
      </c>
      <c r="G230" s="54" t="n">
        <v>235</v>
      </c>
      <c r="H230" s="54" t="n">
        <v>228</v>
      </c>
      <c r="I230" s="65" t="n">
        <f aca="false">IF(H230="","",G230-H230)</f>
        <v>7</v>
      </c>
      <c r="J230" s="55" t="n">
        <f aca="false">IF(OR(D230="",D230+G230=0),"",D230/(D230+G230))</f>
        <v>0.689564068692206</v>
      </c>
      <c r="K230" s="55" t="n">
        <f aca="false">IF(E230="","",E230/(E230+H230))</f>
        <v>0.690217391304348</v>
      </c>
      <c r="L230" s="66" t="n">
        <f aca="false">IF(OR(K230="",J230=""),"",(J230-K230)*100)</f>
        <v>-0.0653322612141682</v>
      </c>
      <c r="M230" s="36" t="n">
        <v>2.23027727048957</v>
      </c>
      <c r="N230" s="36" t="n">
        <v>1.85957856755981</v>
      </c>
      <c r="O230" s="36" t="n">
        <f aca="false">SQRT(M230^2+N230^2)</f>
        <v>2.90381975201461</v>
      </c>
      <c r="P230" s="55" t="n">
        <f aca="false">IF(J230="","",MAX(0,J230-1.96*O230/100))</f>
        <v>0.63264920155272</v>
      </c>
      <c r="Q230" s="55" t="n">
        <f aca="false">IF(J230="","",MIN(1,J230+1.96*O230/100))</f>
        <v>0.746478935831692</v>
      </c>
      <c r="R230" s="32" t="str">
        <f aca="false">IF(L230="","",IF(ABS(L230)&lt;=O230,"Yes","No"))</f>
        <v>Yes</v>
      </c>
      <c r="S230" s="32" t="str">
        <f aca="false">IF(L230="","",IF(ABS(L230)&lt;=1.96*O230,"Yes","No"))</f>
        <v>Yes</v>
      </c>
      <c r="T230" s="54" t="n">
        <f aca="false">IF(D230="","",ROUND(SQRT(((D230+G230)*O230/100)^2+(J230*(D230+G230)*0.08382)^2),0))</f>
        <v>49</v>
      </c>
      <c r="U230" s="32"/>
    </row>
    <row r="231" customFormat="false" ht="15" hidden="false" customHeight="false" outlineLevel="0" collapsed="false">
      <c r="A231" s="32" t="s">
        <v>386</v>
      </c>
      <c r="B231" s="32" t="s">
        <v>261</v>
      </c>
      <c r="C231" s="32" t="s">
        <v>404</v>
      </c>
      <c r="D231" s="54" t="n">
        <v>697</v>
      </c>
      <c r="E231" s="54" t="n">
        <v>676</v>
      </c>
      <c r="F231" s="65" t="n">
        <f aca="false">IF(E231="","",D231-E231)</f>
        <v>21</v>
      </c>
      <c r="G231" s="54" t="n">
        <v>335</v>
      </c>
      <c r="H231" s="54" t="n">
        <v>328</v>
      </c>
      <c r="I231" s="65" t="n">
        <f aca="false">IF(H231="","",G231-H231)</f>
        <v>7</v>
      </c>
      <c r="J231" s="55" t="n">
        <f aca="false">IF(OR(D231="",D231+G231=0),"",D231/(D231+G231))</f>
        <v>0.675387596899225</v>
      </c>
      <c r="K231" s="55" t="n">
        <f aca="false">IF(E231="","",E231/(E231+H231))</f>
        <v>0.673306772908367</v>
      </c>
      <c r="L231" s="66" t="n">
        <f aca="false">IF(OR(K231="",J231=""),"",(J231-K231)*100)</f>
        <v>0.208082399085829</v>
      </c>
      <c r="M231" s="36" t="n">
        <v>1.85842379998278</v>
      </c>
      <c r="N231" s="36" t="n">
        <v>1.85957856755981</v>
      </c>
      <c r="O231" s="36" t="n">
        <f aca="false">SQRT(M231^2+N231^2)</f>
        <v>2.62902481336145</v>
      </c>
      <c r="P231" s="55" t="n">
        <f aca="false">IF(J231="","",MAX(0,J231-1.96*O231/100))</f>
        <v>0.62385871055734</v>
      </c>
      <c r="Q231" s="55" t="n">
        <f aca="false">IF(J231="","",MIN(1,J231+1.96*O231/100))</f>
        <v>0.726916483241109</v>
      </c>
      <c r="R231" s="32" t="str">
        <f aca="false">IF(L231="","",IF(ABS(L231)&lt;=O231,"Yes","No"))</f>
        <v>Yes</v>
      </c>
      <c r="S231" s="32" t="str">
        <f aca="false">IF(L231="","",IF(ABS(L231)&lt;=1.96*O231,"Yes","No"))</f>
        <v>Yes</v>
      </c>
      <c r="T231" s="54" t="n">
        <f aca="false">IF(D231="","",ROUND(SQRT(((D231+G231)*O231/100)^2+(J231*(D231+G231)*0.07132)^2),0))</f>
        <v>57</v>
      </c>
      <c r="U231" s="32"/>
    </row>
    <row r="232" customFormat="false" ht="15" hidden="false" customHeight="false" outlineLevel="0" collapsed="false">
      <c r="A232" s="32" t="s">
        <v>386</v>
      </c>
      <c r="B232" s="32" t="s">
        <v>261</v>
      </c>
      <c r="C232" s="32" t="s">
        <v>405</v>
      </c>
      <c r="D232" s="54" t="n">
        <v>543</v>
      </c>
      <c r="E232" s="54" t="n">
        <v>739</v>
      </c>
      <c r="F232" s="65" t="n">
        <f aca="false">IF(E232="","",D232-E232)</f>
        <v>-196</v>
      </c>
      <c r="G232" s="54" t="n">
        <v>200</v>
      </c>
      <c r="H232" s="54" t="n">
        <v>151</v>
      </c>
      <c r="I232" s="65" t="n">
        <f aca="false">IF(H232="","",G232-H232)</f>
        <v>49</v>
      </c>
      <c r="J232" s="55" t="n">
        <f aca="false">IF(OR(D232="",D232+G232=0),"",D232/(D232+G232))</f>
        <v>0.730820995962315</v>
      </c>
      <c r="K232" s="55" t="n">
        <f aca="false">IF(E232="","",E232/(E232+H232))</f>
        <v>0.830337078651685</v>
      </c>
      <c r="L232" s="66" t="n">
        <f aca="false">IF(OR(K232="",J232=""),"",(J232-K232)*100)</f>
        <v>-9.95160826893704</v>
      </c>
      <c r="M232" s="36" t="n">
        <v>2.23027727048957</v>
      </c>
      <c r="N232" s="36" t="n">
        <v>1.85957856755981</v>
      </c>
      <c r="O232" s="36" t="n">
        <f aca="false">SQRT(M232^2+N232^2)</f>
        <v>2.90381975201461</v>
      </c>
      <c r="P232" s="55" t="n">
        <f aca="false">IF(J232="","",MAX(0,J232-1.96*O232/100))</f>
        <v>0.673906128822829</v>
      </c>
      <c r="Q232" s="55" t="n">
        <f aca="false">IF(J232="","",MIN(1,J232+1.96*O232/100))</f>
        <v>0.787735863101801</v>
      </c>
      <c r="R232" s="32" t="str">
        <f aca="false">IF(L232="","",IF(ABS(L232)&lt;=O232,"Yes","No"))</f>
        <v>No</v>
      </c>
      <c r="S232" s="32" t="str">
        <f aca="false">IF(L232="","",IF(ABS(L232)&lt;=1.96*O232,"Yes","No"))</f>
        <v>No</v>
      </c>
      <c r="T232" s="54" t="n">
        <f aca="false">IF(D232="","",ROUND(SQRT(((D232+G232)*O232/100)^2+(J232*(D232+G232)*0.08382)^2),0))</f>
        <v>50</v>
      </c>
      <c r="U232" s="32"/>
    </row>
    <row r="233" customFormat="false" ht="15" hidden="false" customHeight="false" outlineLevel="0" collapsed="false">
      <c r="A233" s="32" t="s">
        <v>386</v>
      </c>
      <c r="B233" s="32" t="s">
        <v>261</v>
      </c>
      <c r="C233" s="32" t="s">
        <v>406</v>
      </c>
      <c r="D233" s="54" t="n">
        <v>518</v>
      </c>
      <c r="E233" s="54" t="n">
        <v>539</v>
      </c>
      <c r="F233" s="65" t="n">
        <f aca="false">IF(E233="","",D233-E233)</f>
        <v>-21</v>
      </c>
      <c r="G233" s="54" t="n">
        <v>294</v>
      </c>
      <c r="H233" s="54" t="n">
        <v>240</v>
      </c>
      <c r="I233" s="65" t="n">
        <f aca="false">IF(H233="","",G233-H233)</f>
        <v>54</v>
      </c>
      <c r="J233" s="55" t="n">
        <f aca="false">IF(OR(D233="",D233+G233=0),"",D233/(D233+G233))</f>
        <v>0.637931034482759</v>
      </c>
      <c r="K233" s="55" t="n">
        <f aca="false">IF(E233="","",E233/(E233+H233))</f>
        <v>0.69191270860077</v>
      </c>
      <c r="L233" s="66" t="n">
        <f aca="false">IF(OR(K233="",J233=""),"",(J233-K233)*100)</f>
        <v>-5.39816741180116</v>
      </c>
      <c r="M233" s="36" t="n">
        <v>2.23027727048957</v>
      </c>
      <c r="N233" s="36" t="n">
        <v>1.85957856755981</v>
      </c>
      <c r="O233" s="36" t="n">
        <f aca="false">SQRT(M233^2+N233^2)</f>
        <v>2.90381975201461</v>
      </c>
      <c r="P233" s="55" t="n">
        <f aca="false">IF(J233="","",MAX(0,J233-1.96*O233/100))</f>
        <v>0.581016167343272</v>
      </c>
      <c r="Q233" s="55" t="n">
        <f aca="false">IF(J233="","",MIN(1,J233+1.96*O233/100))</f>
        <v>0.694845901622245</v>
      </c>
      <c r="R233" s="32" t="str">
        <f aca="false">IF(L233="","",IF(ABS(L233)&lt;=O233,"Yes","No"))</f>
        <v>No</v>
      </c>
      <c r="S233" s="32" t="str">
        <f aca="false">IF(L233="","",IF(ABS(L233)&lt;=1.96*O233,"Yes","No"))</f>
        <v>Yes</v>
      </c>
      <c r="T233" s="54" t="n">
        <f aca="false">IF(D233="","",ROUND(SQRT(((D233+G233)*O233/100)^2+(J233*(D233+G233)*0.08382)^2),0))</f>
        <v>49</v>
      </c>
      <c r="U233" s="32"/>
    </row>
    <row r="234" customFormat="false" ht="15" hidden="false" customHeight="false" outlineLevel="0" collapsed="false">
      <c r="A234" s="32" t="s">
        <v>386</v>
      </c>
      <c r="B234" s="32" t="s">
        <v>261</v>
      </c>
      <c r="C234" s="32" t="s">
        <v>407</v>
      </c>
      <c r="D234" s="54" t="n">
        <v>164</v>
      </c>
      <c r="E234" s="54" t="n">
        <v>221</v>
      </c>
      <c r="F234" s="65" t="n">
        <f aca="false">IF(E234="","",D234-E234)</f>
        <v>-57</v>
      </c>
      <c r="G234" s="54" t="n">
        <v>56</v>
      </c>
      <c r="H234" s="54" t="n">
        <v>24</v>
      </c>
      <c r="I234" s="65" t="n">
        <f aca="false">IF(H234="","",G234-H234)</f>
        <v>32</v>
      </c>
      <c r="J234" s="55" t="n">
        <f aca="false">IF(OR(D234="",D234+G234=0),"",D234/(D234+G234))</f>
        <v>0.745454545454546</v>
      </c>
      <c r="K234" s="55" t="n">
        <f aca="false">IF(E234="","",E234/(E234+H234))</f>
        <v>0.902040816326531</v>
      </c>
      <c r="L234" s="66" t="n">
        <f aca="false">IF(OR(K234="",J234=""),"",(J234-K234)*100)</f>
        <v>-15.6586270871985</v>
      </c>
      <c r="M234" s="36" t="n">
        <v>3.43182552369834</v>
      </c>
      <c r="N234" s="36" t="n">
        <v>1.85957856755981</v>
      </c>
      <c r="O234" s="36" t="n">
        <f aca="false">SQRT(M234^2+N234^2)</f>
        <v>3.90326259352803</v>
      </c>
      <c r="P234" s="55" t="n">
        <f aca="false">IF(J234="","",MAX(0,J234-1.96*O234/100))</f>
        <v>0.668950598621396</v>
      </c>
      <c r="Q234" s="55" t="n">
        <f aca="false">IF(J234="","",MIN(1,J234+1.96*O234/100))</f>
        <v>0.821958492287695</v>
      </c>
      <c r="R234" s="32" t="str">
        <f aca="false">IF(L234="","",IF(ABS(L234)&lt;=O234,"Yes","No"))</f>
        <v>No</v>
      </c>
      <c r="S234" s="32" t="str">
        <f aca="false">IF(L234="","",IF(ABS(L234)&lt;=1.96*O234,"Yes","No"))</f>
        <v>No</v>
      </c>
      <c r="T234" s="54" t="n">
        <f aca="false">IF(D234="","",ROUND(SQRT(((D234+G234)*O234/100)^2+(J234*(D234+G234)*0.13015)^2),0))</f>
        <v>23</v>
      </c>
      <c r="U234" s="32"/>
    </row>
    <row r="235" customFormat="false" ht="15" hidden="false" customHeight="false" outlineLevel="0" collapsed="false">
      <c r="A235" s="32" t="s">
        <v>386</v>
      </c>
      <c r="B235" s="32" t="s">
        <v>261</v>
      </c>
      <c r="C235" s="32" t="s">
        <v>408</v>
      </c>
      <c r="D235" s="54" t="n">
        <v>350</v>
      </c>
      <c r="E235" s="54" t="n">
        <v>366</v>
      </c>
      <c r="F235" s="65" t="n">
        <f aca="false">IF(E235="","",D235-E235)</f>
        <v>-16</v>
      </c>
      <c r="G235" s="54" t="n">
        <v>106</v>
      </c>
      <c r="H235" s="54" t="n">
        <v>80</v>
      </c>
      <c r="I235" s="65" t="n">
        <f aca="false">IF(H235="","",G235-H235)</f>
        <v>26</v>
      </c>
      <c r="J235" s="55" t="n">
        <f aca="false">IF(OR(D235="",D235+G235=0),"",D235/(D235+G235))</f>
        <v>0.767543859649123</v>
      </c>
      <c r="K235" s="55" t="n">
        <f aca="false">IF(E235="","",E235/(E235+H235))</f>
        <v>0.820627802690583</v>
      </c>
      <c r="L235" s="66" t="n">
        <f aca="false">IF(OR(K235="",J235=""),"",(J235-K235)*100)</f>
        <v>-5.30839430414601</v>
      </c>
      <c r="M235" s="36" t="n">
        <v>3.43182552369834</v>
      </c>
      <c r="N235" s="36" t="n">
        <v>1.85957856755981</v>
      </c>
      <c r="O235" s="36" t="n">
        <f aca="false">SQRT(M235^2+N235^2)</f>
        <v>3.90326259352803</v>
      </c>
      <c r="P235" s="55" t="n">
        <f aca="false">IF(J235="","",MAX(0,J235-1.96*O235/100))</f>
        <v>0.691039912815974</v>
      </c>
      <c r="Q235" s="55" t="n">
        <f aca="false">IF(J235="","",MIN(1,J235+1.96*O235/100))</f>
        <v>0.844047806482272</v>
      </c>
      <c r="R235" s="32" t="str">
        <f aca="false">IF(L235="","",IF(ABS(L235)&lt;=O235,"Yes","No"))</f>
        <v>No</v>
      </c>
      <c r="S235" s="32" t="str">
        <f aca="false">IF(L235="","",IF(ABS(L235)&lt;=1.96*O235,"Yes","No"))</f>
        <v>Yes</v>
      </c>
      <c r="T235" s="54" t="n">
        <f aca="false">IF(D235="","",ROUND(SQRT(((D235+G235)*O235/100)^2+(J235*(D235+G235)*0.13015)^2),0))</f>
        <v>49</v>
      </c>
      <c r="U235" s="32"/>
    </row>
    <row r="236" customFormat="false" ht="15" hidden="false" customHeight="false" outlineLevel="0" collapsed="false">
      <c r="A236" s="32" t="s">
        <v>386</v>
      </c>
      <c r="B236" s="32" t="s">
        <v>261</v>
      </c>
      <c r="C236" s="32" t="s">
        <v>409</v>
      </c>
      <c r="D236" s="54" t="n">
        <v>289</v>
      </c>
      <c r="E236" s="54" t="n">
        <v>323</v>
      </c>
      <c r="F236" s="65" t="n">
        <f aca="false">IF(E236="","",D236-E236)</f>
        <v>-34</v>
      </c>
      <c r="G236" s="54" t="n">
        <v>90</v>
      </c>
      <c r="H236" s="54" t="n">
        <v>74</v>
      </c>
      <c r="I236" s="65" t="n">
        <f aca="false">IF(H236="","",G236-H236)</f>
        <v>16</v>
      </c>
      <c r="J236" s="55" t="n">
        <f aca="false">IF(OR(D236="",D236+G236=0),"",D236/(D236+G236))</f>
        <v>0.762532981530343</v>
      </c>
      <c r="K236" s="55" t="n">
        <f aca="false">IF(E236="","",E236/(E236+H236))</f>
        <v>0.81360201511335</v>
      </c>
      <c r="L236" s="66" t="n">
        <f aca="false">IF(OR(K236="",J236=""),"",(J236-K236)*100)</f>
        <v>-5.10690335830072</v>
      </c>
      <c r="M236" s="36" t="n">
        <v>3.43182552369834</v>
      </c>
      <c r="N236" s="36" t="n">
        <v>1.85957856755981</v>
      </c>
      <c r="O236" s="36" t="n">
        <f aca="false">SQRT(M236^2+N236^2)</f>
        <v>3.90326259352803</v>
      </c>
      <c r="P236" s="55" t="n">
        <f aca="false">IF(J236="","",MAX(0,J236-1.96*O236/100))</f>
        <v>0.686029034697194</v>
      </c>
      <c r="Q236" s="55" t="n">
        <f aca="false">IF(J236="","",MIN(1,J236+1.96*O236/100))</f>
        <v>0.839036928363492</v>
      </c>
      <c r="R236" s="32" t="str">
        <f aca="false">IF(L236="","",IF(ABS(L236)&lt;=O236,"Yes","No"))</f>
        <v>No</v>
      </c>
      <c r="S236" s="32" t="str">
        <f aca="false">IF(L236="","",IF(ABS(L236)&lt;=1.96*O236,"Yes","No"))</f>
        <v>Yes</v>
      </c>
      <c r="T236" s="54" t="n">
        <f aca="false">IF(D236="","",ROUND(SQRT(((D236+G236)*O236/100)^2+(J236*(D236+G236)*0.13015)^2),0))</f>
        <v>40</v>
      </c>
      <c r="U236" s="32"/>
    </row>
    <row r="237" customFormat="false" ht="15" hidden="false" customHeight="false" outlineLevel="0" collapsed="false">
      <c r="A237" s="32" t="s">
        <v>386</v>
      </c>
      <c r="B237" s="32" t="s">
        <v>261</v>
      </c>
      <c r="C237" s="32" t="s">
        <v>410</v>
      </c>
      <c r="D237" s="54" t="n">
        <v>266</v>
      </c>
      <c r="E237" s="54" t="n">
        <v>307</v>
      </c>
      <c r="F237" s="65" t="n">
        <f aca="false">IF(E237="","",D237-E237)</f>
        <v>-41</v>
      </c>
      <c r="G237" s="54" t="n">
        <v>82</v>
      </c>
      <c r="H237" s="54" t="n">
        <v>59</v>
      </c>
      <c r="I237" s="65" t="n">
        <f aca="false">IF(H237="","",G237-H237)</f>
        <v>23</v>
      </c>
      <c r="J237" s="55" t="n">
        <f aca="false">IF(OR(D237="",D237+G237=0),"",D237/(D237+G237))</f>
        <v>0.764367816091954</v>
      </c>
      <c r="K237" s="55" t="n">
        <f aca="false">IF(E237="","",E237/(E237+H237))</f>
        <v>0.83879781420765</v>
      </c>
      <c r="L237" s="66" t="n">
        <f aca="false">IF(OR(K237="",J237=""),"",(J237-K237)*100)</f>
        <v>-7.44299981156963</v>
      </c>
      <c r="M237" s="36" t="n">
        <v>3.43182552369834</v>
      </c>
      <c r="N237" s="36" t="n">
        <v>1.85957856755981</v>
      </c>
      <c r="O237" s="36" t="n">
        <f aca="false">SQRT(M237^2+N237^2)</f>
        <v>3.90326259352803</v>
      </c>
      <c r="P237" s="55" t="n">
        <f aca="false">IF(J237="","",MAX(0,J237-1.96*O237/100))</f>
        <v>0.687863869258805</v>
      </c>
      <c r="Q237" s="55" t="n">
        <f aca="false">IF(J237="","",MIN(1,J237+1.96*O237/100))</f>
        <v>0.840871762925103</v>
      </c>
      <c r="R237" s="32" t="str">
        <f aca="false">IF(L237="","",IF(ABS(L237)&lt;=O237,"Yes","No"))</f>
        <v>No</v>
      </c>
      <c r="S237" s="32" t="str">
        <f aca="false">IF(L237="","",IF(ABS(L237)&lt;=1.96*O237,"Yes","No"))</f>
        <v>Yes</v>
      </c>
      <c r="T237" s="54" t="n">
        <f aca="false">IF(D237="","",ROUND(SQRT(((D237+G237)*O237/100)^2+(J237*(D237+G237)*0.13015)^2),0))</f>
        <v>37</v>
      </c>
      <c r="U237" s="32"/>
    </row>
    <row r="238" customFormat="false" ht="15" hidden="false" customHeight="false" outlineLevel="0" collapsed="false">
      <c r="A238" s="32" t="s">
        <v>386</v>
      </c>
      <c r="B238" s="32" t="s">
        <v>261</v>
      </c>
      <c r="C238" s="32" t="s">
        <v>411</v>
      </c>
      <c r="D238" s="54" t="n">
        <v>526</v>
      </c>
      <c r="E238" s="54" t="n">
        <v>724</v>
      </c>
      <c r="F238" s="65" t="n">
        <f aca="false">IF(E238="","",D238-E238)</f>
        <v>-198</v>
      </c>
      <c r="G238" s="54" t="n">
        <v>226</v>
      </c>
      <c r="H238" s="54" t="n">
        <v>115</v>
      </c>
      <c r="I238" s="65" t="n">
        <f aca="false">IF(H238="","",G238-H238)</f>
        <v>111</v>
      </c>
      <c r="J238" s="55" t="n">
        <f aca="false">IF(OR(D238="",D238+G238=0),"",D238/(D238+G238))</f>
        <v>0.699468085106383</v>
      </c>
      <c r="K238" s="55" t="n">
        <f aca="false">IF(E238="","",E238/(E238+H238))</f>
        <v>0.862932061978546</v>
      </c>
      <c r="L238" s="66" t="n">
        <f aca="false">IF(OR(K238="",J238=""),"",(J238-K238)*100)</f>
        <v>-16.3463976872163</v>
      </c>
      <c r="M238" s="36" t="n">
        <v>2.23027727048957</v>
      </c>
      <c r="N238" s="36" t="n">
        <v>1.85957856755981</v>
      </c>
      <c r="O238" s="36" t="n">
        <f aca="false">SQRT(M238^2+N238^2)</f>
        <v>2.90381975201461</v>
      </c>
      <c r="P238" s="55" t="n">
        <f aca="false">IF(J238="","",MAX(0,J238-1.96*O238/100))</f>
        <v>0.642553217966897</v>
      </c>
      <c r="Q238" s="55" t="n">
        <f aca="false">IF(J238="","",MIN(1,J238+1.96*O238/100))</f>
        <v>0.756382952245869</v>
      </c>
      <c r="R238" s="32" t="str">
        <f aca="false">IF(L238="","",IF(ABS(L238)&lt;=O238,"Yes","No"))</f>
        <v>No</v>
      </c>
      <c r="S238" s="32" t="str">
        <f aca="false">IF(L238="","",IF(ABS(L238)&lt;=1.96*O238,"Yes","No"))</f>
        <v>No</v>
      </c>
      <c r="T238" s="54" t="n">
        <f aca="false">IF(D238="","",ROUND(SQRT(((D238+G238)*O238/100)^2+(J238*(D238+G238)*0.08382)^2),0))</f>
        <v>49</v>
      </c>
      <c r="U238" s="32"/>
    </row>
    <row r="239" customFormat="false" ht="15" hidden="false" customHeight="false" outlineLevel="0" collapsed="false">
      <c r="A239" s="32" t="s">
        <v>386</v>
      </c>
      <c r="B239" s="32" t="s">
        <v>261</v>
      </c>
      <c r="C239" s="32" t="s">
        <v>412</v>
      </c>
      <c r="D239" s="54" t="n">
        <v>316</v>
      </c>
      <c r="E239" s="54" t="n">
        <v>350</v>
      </c>
      <c r="F239" s="65" t="n">
        <f aca="false">IF(E239="","",D239-E239)</f>
        <v>-34</v>
      </c>
      <c r="G239" s="54" t="n">
        <v>87</v>
      </c>
      <c r="H239" s="54" t="n">
        <v>68</v>
      </c>
      <c r="I239" s="65" t="n">
        <f aca="false">IF(H239="","",G239-H239)</f>
        <v>19</v>
      </c>
      <c r="J239" s="55" t="n">
        <f aca="false">IF(OR(D239="",D239+G239=0),"",D239/(D239+G239))</f>
        <v>0.784119106699752</v>
      </c>
      <c r="K239" s="55" t="n">
        <f aca="false">IF(E239="","",E239/(E239+H239))</f>
        <v>0.83732057416268</v>
      </c>
      <c r="L239" s="66" t="n">
        <f aca="false">IF(OR(K239="",J239=""),"",(J239-K239)*100)</f>
        <v>-5.32014674629276</v>
      </c>
      <c r="M239" s="36" t="n">
        <v>3.43182552369834</v>
      </c>
      <c r="N239" s="36" t="n">
        <v>1.85957856755981</v>
      </c>
      <c r="O239" s="36" t="n">
        <f aca="false">SQRT(M239^2+N239^2)</f>
        <v>3.90326259352803</v>
      </c>
      <c r="P239" s="55" t="n">
        <f aca="false">IF(J239="","",MAX(0,J239-1.96*O239/100))</f>
        <v>0.707615159866603</v>
      </c>
      <c r="Q239" s="55" t="n">
        <f aca="false">IF(J239="","",MIN(1,J239+1.96*O239/100))</f>
        <v>0.860623053532901</v>
      </c>
      <c r="R239" s="32" t="str">
        <f aca="false">IF(L239="","",IF(ABS(L239)&lt;=O239,"Yes","No"))</f>
        <v>No</v>
      </c>
      <c r="S239" s="32" t="str">
        <f aca="false">IF(L239="","",IF(ABS(L239)&lt;=1.96*O239,"Yes","No"))</f>
        <v>Yes</v>
      </c>
      <c r="T239" s="54" t="n">
        <f aca="false">IF(D239="","",ROUND(SQRT(((D239+G239)*O239/100)^2+(J239*(D239+G239)*0.13015)^2),0))</f>
        <v>44</v>
      </c>
      <c r="U239" s="32"/>
    </row>
    <row r="240" customFormat="false" ht="15" hidden="false" customHeight="false" outlineLevel="0" collapsed="false">
      <c r="A240" s="32" t="s">
        <v>386</v>
      </c>
      <c r="B240" s="32" t="s">
        <v>261</v>
      </c>
      <c r="C240" s="32" t="s">
        <v>413</v>
      </c>
      <c r="D240" s="54" t="n">
        <v>393</v>
      </c>
      <c r="E240" s="54" t="n">
        <v>496</v>
      </c>
      <c r="F240" s="65" t="n">
        <f aca="false">IF(E240="","",D240-E240)</f>
        <v>-103</v>
      </c>
      <c r="G240" s="54" t="n">
        <v>122</v>
      </c>
      <c r="H240" s="54" t="n">
        <v>78</v>
      </c>
      <c r="I240" s="65" t="n">
        <f aca="false">IF(H240="","",G240-H240)</f>
        <v>44</v>
      </c>
      <c r="J240" s="55" t="n">
        <f aca="false">IF(OR(D240="",D240+G240=0),"",D240/(D240+G240))</f>
        <v>0.763106796116505</v>
      </c>
      <c r="K240" s="55" t="n">
        <f aca="false">IF(E240="","",E240/(E240+H240))</f>
        <v>0.86411149825784</v>
      </c>
      <c r="L240" s="66" t="n">
        <f aca="false">IF(OR(K240="",J240=""),"",(J240-K240)*100)</f>
        <v>-10.1004702141335</v>
      </c>
      <c r="M240" s="36" t="n">
        <v>3.43182552369834</v>
      </c>
      <c r="N240" s="36" t="n">
        <v>1.85957856755981</v>
      </c>
      <c r="O240" s="36" t="n">
        <f aca="false">SQRT(M240^2+N240^2)</f>
        <v>3.90326259352803</v>
      </c>
      <c r="P240" s="55" t="n">
        <f aca="false">IF(J240="","",MAX(0,J240-1.96*O240/100))</f>
        <v>0.686602849283356</v>
      </c>
      <c r="Q240" s="55" t="n">
        <f aca="false">IF(J240="","",MIN(1,J240+1.96*O240/100))</f>
        <v>0.839610742949654</v>
      </c>
      <c r="R240" s="32" t="str">
        <f aca="false">IF(L240="","",IF(ABS(L240)&lt;=O240,"Yes","No"))</f>
        <v>No</v>
      </c>
      <c r="S240" s="32" t="str">
        <f aca="false">IF(L240="","",IF(ABS(L240)&lt;=1.96*O240,"Yes","No"))</f>
        <v>No</v>
      </c>
      <c r="T240" s="54" t="n">
        <f aca="false">IF(D240="","",ROUND(SQRT(((D240+G240)*O240/100)^2+(J240*(D240+G240)*0.13015)^2),0))</f>
        <v>55</v>
      </c>
      <c r="U240" s="32"/>
    </row>
    <row r="241" customFormat="false" ht="15" hidden="false" customHeight="false" outlineLevel="0" collapsed="false">
      <c r="A241" s="32" t="s">
        <v>386</v>
      </c>
      <c r="B241" s="32" t="s">
        <v>261</v>
      </c>
      <c r="C241" s="32" t="s">
        <v>414</v>
      </c>
      <c r="D241" s="54" t="n">
        <v>391</v>
      </c>
      <c r="E241" s="54" t="n">
        <v>381</v>
      </c>
      <c r="F241" s="65" t="n">
        <f aca="false">IF(E241="","",D241-E241)</f>
        <v>10</v>
      </c>
      <c r="G241" s="54" t="n">
        <v>168</v>
      </c>
      <c r="H241" s="54" t="n">
        <v>133</v>
      </c>
      <c r="I241" s="65" t="n">
        <f aca="false">IF(H241="","",G241-H241)</f>
        <v>35</v>
      </c>
      <c r="J241" s="55" t="n">
        <f aca="false">IF(OR(D241="",D241+G241=0),"",D241/(D241+G241))</f>
        <v>0.699463327370304</v>
      </c>
      <c r="K241" s="55" t="n">
        <f aca="false">IF(E241="","",E241/(E241+H241))</f>
        <v>0.741245136186771</v>
      </c>
      <c r="L241" s="66" t="n">
        <f aca="false">IF(OR(K241="",J241=""),"",(J241-K241)*100)</f>
        <v>-4.17818088164663</v>
      </c>
      <c r="M241" s="36" t="n">
        <v>2.23027727048957</v>
      </c>
      <c r="N241" s="36" t="n">
        <v>1.85957856755981</v>
      </c>
      <c r="O241" s="36" t="n">
        <f aca="false">SQRT(M241^2+N241^2)</f>
        <v>2.90381975201461</v>
      </c>
      <c r="P241" s="55" t="n">
        <f aca="false">IF(J241="","",MAX(0,J241-1.96*O241/100))</f>
        <v>0.642548460230818</v>
      </c>
      <c r="Q241" s="55" t="n">
        <f aca="false">IF(J241="","",MIN(1,J241+1.96*O241/100))</f>
        <v>0.756378194509791</v>
      </c>
      <c r="R241" s="32" t="str">
        <f aca="false">IF(L241="","",IF(ABS(L241)&lt;=O241,"Yes","No"))</f>
        <v>No</v>
      </c>
      <c r="S241" s="32" t="str">
        <f aca="false">IF(L241="","",IF(ABS(L241)&lt;=1.96*O241,"Yes","No"))</f>
        <v>Yes</v>
      </c>
      <c r="T241" s="54" t="n">
        <f aca="false">IF(D241="","",ROUND(SQRT(((D241+G241)*O241/100)^2+(J241*(D241+G241)*0.08382)^2),0))</f>
        <v>37</v>
      </c>
      <c r="U241" s="32"/>
    </row>
    <row r="242" customFormat="false" ht="15" hidden="false" customHeight="false" outlineLevel="0" collapsed="false">
      <c r="A242" s="32" t="s">
        <v>386</v>
      </c>
      <c r="B242" s="32" t="s">
        <v>261</v>
      </c>
      <c r="C242" s="32" t="s">
        <v>415</v>
      </c>
      <c r="D242" s="54" t="n">
        <v>500</v>
      </c>
      <c r="E242" s="54" t="n">
        <v>518</v>
      </c>
      <c r="F242" s="65" t="n">
        <f aca="false">IF(E242="","",D242-E242)</f>
        <v>-18</v>
      </c>
      <c r="G242" s="54" t="n">
        <v>210</v>
      </c>
      <c r="H242" s="54" t="n">
        <v>156</v>
      </c>
      <c r="I242" s="65" t="n">
        <f aca="false">IF(H242="","",G242-H242)</f>
        <v>54</v>
      </c>
      <c r="J242" s="55" t="n">
        <f aca="false">IF(OR(D242="",D242+G242=0),"",D242/(D242+G242))</f>
        <v>0.704225352112676</v>
      </c>
      <c r="K242" s="55" t="n">
        <f aca="false">IF(E242="","",E242/(E242+H242))</f>
        <v>0.768545994065282</v>
      </c>
      <c r="L242" s="66" t="n">
        <f aca="false">IF(OR(K242="",J242=""),"",(J242-K242)*100)</f>
        <v>-6.43206419526059</v>
      </c>
      <c r="M242" s="36" t="n">
        <v>2.23027727048957</v>
      </c>
      <c r="N242" s="36" t="n">
        <v>1.85957856755981</v>
      </c>
      <c r="O242" s="36" t="n">
        <f aca="false">SQRT(M242^2+N242^2)</f>
        <v>2.90381975201461</v>
      </c>
      <c r="P242" s="55" t="n">
        <f aca="false">IF(J242="","",MAX(0,J242-1.96*O242/100))</f>
        <v>0.64731048497319</v>
      </c>
      <c r="Q242" s="55" t="n">
        <f aca="false">IF(J242="","",MIN(1,J242+1.96*O242/100))</f>
        <v>0.761140219252162</v>
      </c>
      <c r="R242" s="32" t="str">
        <f aca="false">IF(L242="","",IF(ABS(L242)&lt;=O242,"Yes","No"))</f>
        <v>No</v>
      </c>
      <c r="S242" s="32" t="str">
        <f aca="false">IF(L242="","",IF(ABS(L242)&lt;=1.96*O242,"Yes","No"))</f>
        <v>No</v>
      </c>
      <c r="T242" s="54" t="n">
        <f aca="false">IF(D242="","",ROUND(SQRT(((D242+G242)*O242/100)^2+(J242*(D242+G242)*0.08382)^2),0))</f>
        <v>47</v>
      </c>
      <c r="U242" s="32"/>
    </row>
    <row r="243" customFormat="false" ht="15" hidden="false" customHeight="false" outlineLevel="0" collapsed="false">
      <c r="A243" s="32" t="s">
        <v>386</v>
      </c>
      <c r="B243" s="32" t="s">
        <v>261</v>
      </c>
      <c r="C243" s="32" t="s">
        <v>416</v>
      </c>
      <c r="D243" s="54" t="n">
        <v>490</v>
      </c>
      <c r="E243" s="54" t="n">
        <v>515</v>
      </c>
      <c r="F243" s="65" t="n">
        <f aca="false">IF(E243="","",D243-E243)</f>
        <v>-25</v>
      </c>
      <c r="G243" s="54" t="n">
        <v>231</v>
      </c>
      <c r="H243" s="54" t="n">
        <v>155</v>
      </c>
      <c r="I243" s="65" t="n">
        <f aca="false">IF(H243="","",G243-H243)</f>
        <v>76</v>
      </c>
      <c r="J243" s="55" t="n">
        <f aca="false">IF(OR(D243="",D243+G243=0),"",D243/(D243+G243))</f>
        <v>0.679611650485437</v>
      </c>
      <c r="K243" s="55" t="n">
        <f aca="false">IF(E243="","",E243/(E243+H243))</f>
        <v>0.76865671641791</v>
      </c>
      <c r="L243" s="66" t="n">
        <f aca="false">IF(OR(K243="",J243=""),"",(J243-K243)*100)</f>
        <v>-8.90450659324735</v>
      </c>
      <c r="M243" s="36" t="n">
        <v>2.23027727048957</v>
      </c>
      <c r="N243" s="36" t="n">
        <v>1.85957856755981</v>
      </c>
      <c r="O243" s="36" t="n">
        <f aca="false">SQRT(M243^2+N243^2)</f>
        <v>2.90381975201461</v>
      </c>
      <c r="P243" s="55" t="n">
        <f aca="false">IF(J243="","",MAX(0,J243-1.96*O243/100))</f>
        <v>0.622696783345951</v>
      </c>
      <c r="Q243" s="55" t="n">
        <f aca="false">IF(J243="","",MIN(1,J243+1.96*O243/100))</f>
        <v>0.736526517624923</v>
      </c>
      <c r="R243" s="32" t="str">
        <f aca="false">IF(L243="","",IF(ABS(L243)&lt;=O243,"Yes","No"))</f>
        <v>No</v>
      </c>
      <c r="S243" s="32" t="str">
        <f aca="false">IF(L243="","",IF(ABS(L243)&lt;=1.96*O243,"Yes","No"))</f>
        <v>No</v>
      </c>
      <c r="T243" s="54" t="n">
        <f aca="false">IF(D243="","",ROUND(SQRT(((D243+G243)*O243/100)^2+(J243*(D243+G243)*0.08382)^2),0))</f>
        <v>46</v>
      </c>
      <c r="U243" s="32"/>
    </row>
    <row r="244" customFormat="false" ht="15" hidden="false" customHeight="false" outlineLevel="0" collapsed="false">
      <c r="A244" s="32" t="s">
        <v>386</v>
      </c>
      <c r="B244" s="32" t="s">
        <v>261</v>
      </c>
      <c r="C244" s="32" t="s">
        <v>417</v>
      </c>
      <c r="D244" s="54" t="n">
        <v>507</v>
      </c>
      <c r="E244" s="54" t="n">
        <v>464</v>
      </c>
      <c r="F244" s="65" t="n">
        <f aca="false">IF(E244="","",D244-E244)</f>
        <v>43</v>
      </c>
      <c r="G244" s="54" t="n">
        <v>235</v>
      </c>
      <c r="H244" s="54" t="n">
        <v>207</v>
      </c>
      <c r="I244" s="65" t="n">
        <f aca="false">IF(H244="","",G244-H244)</f>
        <v>28</v>
      </c>
      <c r="J244" s="55" t="n">
        <f aca="false">IF(OR(D244="",D244+G244=0),"",D244/(D244+G244))</f>
        <v>0.683288409703504</v>
      </c>
      <c r="K244" s="55" t="n">
        <f aca="false">IF(E244="","",E244/(E244+H244))</f>
        <v>0.69150521609538</v>
      </c>
      <c r="L244" s="66" t="n">
        <f aca="false">IF(OR(K244="",J244=""),"",(J244-K244)*100)</f>
        <v>-0.821680639187605</v>
      </c>
      <c r="M244" s="36" t="n">
        <v>2.23027727048957</v>
      </c>
      <c r="N244" s="36" t="n">
        <v>1.85957856755981</v>
      </c>
      <c r="O244" s="36" t="n">
        <f aca="false">SQRT(M244^2+N244^2)</f>
        <v>2.90381975201461</v>
      </c>
      <c r="P244" s="55" t="n">
        <f aca="false">IF(J244="","",MAX(0,J244-1.96*O244/100))</f>
        <v>0.626373542564018</v>
      </c>
      <c r="Q244" s="55" t="n">
        <f aca="false">IF(J244="","",MIN(1,J244+1.96*O244/100))</f>
        <v>0.74020327684299</v>
      </c>
      <c r="R244" s="32" t="str">
        <f aca="false">IF(L244="","",IF(ABS(L244)&lt;=O244,"Yes","No"))</f>
        <v>Yes</v>
      </c>
      <c r="S244" s="32" t="str">
        <f aca="false">IF(L244="","",IF(ABS(L244)&lt;=1.96*O244,"Yes","No"))</f>
        <v>Yes</v>
      </c>
      <c r="T244" s="54" t="n">
        <f aca="false">IF(D244="","",ROUND(SQRT(((D244+G244)*O244/100)^2+(J244*(D244+G244)*0.08382)^2),0))</f>
        <v>48</v>
      </c>
      <c r="U244" s="32"/>
    </row>
    <row r="245" customFormat="false" ht="15" hidden="false" customHeight="false" outlineLevel="0" collapsed="false">
      <c r="A245" s="32" t="s">
        <v>386</v>
      </c>
      <c r="B245" s="32" t="s">
        <v>261</v>
      </c>
      <c r="C245" s="32" t="s">
        <v>418</v>
      </c>
      <c r="D245" s="54" t="n">
        <v>472</v>
      </c>
      <c r="E245" s="54"/>
      <c r="F245" s="65" t="str">
        <f aca="false">IF(E245="","",D245-E245)</f>
        <v/>
      </c>
      <c r="G245" s="54" t="n">
        <v>192</v>
      </c>
      <c r="H245" s="54"/>
      <c r="I245" s="65" t="str">
        <f aca="false">IF(H245="","",G245-H245)</f>
        <v/>
      </c>
      <c r="J245" s="55" t="n">
        <f aca="false">IF(OR(D245="",D245+G245=0),"",D245/(D245+G245))</f>
        <v>0.710843373493976</v>
      </c>
      <c r="K245" s="55" t="str">
        <f aca="false">IF(E245="","",E245/(E245+H245))</f>
        <v/>
      </c>
      <c r="L245" s="66" t="str">
        <f aca="false">IF(OR(K245="",J245=""),"",(J245-K245)*100)</f>
        <v/>
      </c>
      <c r="M245" s="36" t="n">
        <v>2.23027727048957</v>
      </c>
      <c r="N245" s="36" t="n">
        <v>1.85957856755981</v>
      </c>
      <c r="O245" s="36" t="n">
        <f aca="false">SQRT(M245^2+N245^2)</f>
        <v>2.90381975201461</v>
      </c>
      <c r="P245" s="55" t="n">
        <f aca="false">IF(J245="","",MAX(0,J245-1.96*O245/100))</f>
        <v>0.65392850635449</v>
      </c>
      <c r="Q245" s="55" t="n">
        <f aca="false">IF(J245="","",MIN(1,J245+1.96*O245/100))</f>
        <v>0.767758240633462</v>
      </c>
      <c r="R245" s="32" t="str">
        <f aca="false">IF(L245="","",IF(ABS(L245)&lt;=O245,"Yes","No"))</f>
        <v/>
      </c>
      <c r="S245" s="32" t="str">
        <f aca="false">IF(L245="","",IF(ABS(L245)&lt;=1.96*O245,"Yes","No"))</f>
        <v/>
      </c>
      <c r="T245" s="54" t="n">
        <f aca="false">IF(D245="","",ROUND(SQRT(((D245+G245)*O245/100)^2+(J245*(D245+G245)*0.08382)^2),0))</f>
        <v>44</v>
      </c>
      <c r="U245" s="32" t="s">
        <v>764</v>
      </c>
    </row>
    <row r="246" customFormat="false" ht="15" hidden="false" customHeight="false" outlineLevel="0" collapsed="false">
      <c r="A246" s="32" t="s">
        <v>386</v>
      </c>
      <c r="B246" s="32" t="s">
        <v>419</v>
      </c>
      <c r="C246" s="32" t="s">
        <v>420</v>
      </c>
      <c r="D246" s="54" t="n">
        <v>361</v>
      </c>
      <c r="E246" s="54" t="n">
        <v>320</v>
      </c>
      <c r="F246" s="65" t="n">
        <f aca="false">IF(E246="","",D246-E246)</f>
        <v>41</v>
      </c>
      <c r="G246" s="54" t="n">
        <v>321</v>
      </c>
      <c r="H246" s="54" t="n">
        <v>310</v>
      </c>
      <c r="I246" s="65" t="n">
        <f aca="false">IF(H246="","",G246-H246)</f>
        <v>11</v>
      </c>
      <c r="J246" s="55" t="n">
        <f aca="false">IF(OR(D246="",D246+G246=0),"",D246/(D246+G246))</f>
        <v>0.529325513196481</v>
      </c>
      <c r="K246" s="55" t="n">
        <f aca="false">IF(E246="","",E246/(E246+H246))</f>
        <v>0.507936507936508</v>
      </c>
      <c r="L246" s="66" t="n">
        <f aca="false">IF(OR(K246="",J246=""),"",(J246-K246)*100)</f>
        <v>2.1389005259973</v>
      </c>
      <c r="M246" s="36" t="n">
        <v>2.23027727048957</v>
      </c>
      <c r="N246" s="36" t="n">
        <v>1.85957856755981</v>
      </c>
      <c r="O246" s="36" t="n">
        <f aca="false">SQRT(M246^2+N246^2)</f>
        <v>2.90381975201461</v>
      </c>
      <c r="P246" s="55" t="n">
        <f aca="false">IF(J246="","",MAX(0,J246-1.96*O246/100))</f>
        <v>0.472410646056995</v>
      </c>
      <c r="Q246" s="55" t="n">
        <f aca="false">IF(J246="","",MIN(1,J246+1.96*O246/100))</f>
        <v>0.586240380335967</v>
      </c>
      <c r="R246" s="32" t="str">
        <f aca="false">IF(L246="","",IF(ABS(L246)&lt;=O246,"Yes","No"))</f>
        <v>Yes</v>
      </c>
      <c r="S246" s="32" t="str">
        <f aca="false">IF(L246="","",IF(ABS(L246)&lt;=1.96*O246,"Yes","No"))</f>
        <v>Yes</v>
      </c>
      <c r="T246" s="54" t="n">
        <f aca="false">IF(D246="","",ROUND(SQRT(((D246+G246)*O246/100)^2+(J246*(D246+G246)*0.08382)^2),0))</f>
        <v>36</v>
      </c>
      <c r="U246" s="32"/>
    </row>
    <row r="247" customFormat="false" ht="15" hidden="false" customHeight="false" outlineLevel="0" collapsed="false">
      <c r="A247" s="32" t="s">
        <v>386</v>
      </c>
      <c r="B247" s="32" t="s">
        <v>419</v>
      </c>
      <c r="C247" s="32" t="s">
        <v>421</v>
      </c>
      <c r="D247" s="54" t="n">
        <v>460</v>
      </c>
      <c r="E247" s="54" t="n">
        <v>419</v>
      </c>
      <c r="F247" s="65" t="n">
        <f aca="false">IF(E247="","",D247-E247)</f>
        <v>41</v>
      </c>
      <c r="G247" s="54" t="n">
        <v>409</v>
      </c>
      <c r="H247" s="54" t="n">
        <v>393</v>
      </c>
      <c r="I247" s="65" t="n">
        <f aca="false">IF(H247="","",G247-H247)</f>
        <v>16</v>
      </c>
      <c r="J247" s="55" t="n">
        <f aca="false">IF(OR(D247="",D247+G247=0),"",D247/(D247+G247))</f>
        <v>0.529344073647871</v>
      </c>
      <c r="K247" s="55" t="n">
        <f aca="false">IF(E247="","",E247/(E247+H247))</f>
        <v>0.516009852216749</v>
      </c>
      <c r="L247" s="66" t="n">
        <f aca="false">IF(OR(K247="",J247=""),"",(J247-K247)*100)</f>
        <v>1.33342214311224</v>
      </c>
      <c r="M247" s="36" t="n">
        <v>1.85842379998278</v>
      </c>
      <c r="N247" s="36" t="n">
        <v>1.85957856755981</v>
      </c>
      <c r="O247" s="36" t="n">
        <f aca="false">SQRT(M247^2+N247^2)</f>
        <v>2.62902481336145</v>
      </c>
      <c r="P247" s="55" t="n">
        <f aca="false">IF(J247="","",MAX(0,J247-1.96*O247/100))</f>
        <v>0.477815187305987</v>
      </c>
      <c r="Q247" s="55" t="n">
        <f aca="false">IF(J247="","",MIN(1,J247+1.96*O247/100))</f>
        <v>0.580872959989756</v>
      </c>
      <c r="R247" s="32" t="str">
        <f aca="false">IF(L247="","",IF(ABS(L247)&lt;=O247,"Yes","No"))</f>
        <v>Yes</v>
      </c>
      <c r="S247" s="32" t="str">
        <f aca="false">IF(L247="","",IF(ABS(L247)&lt;=1.96*O247,"Yes","No"))</f>
        <v>Yes</v>
      </c>
      <c r="T247" s="54" t="n">
        <f aca="false">IF(D247="","",ROUND(SQRT(((D247+G247)*O247/100)^2+(J247*(D247+G247)*0.07132)^2),0))</f>
        <v>40</v>
      </c>
      <c r="U247" s="32"/>
    </row>
    <row r="248" customFormat="false" ht="15" hidden="false" customHeight="false" outlineLevel="0" collapsed="false">
      <c r="A248" s="32" t="s">
        <v>386</v>
      </c>
      <c r="B248" s="32" t="s">
        <v>419</v>
      </c>
      <c r="C248" s="32" t="s">
        <v>422</v>
      </c>
      <c r="D248" s="54" t="n">
        <v>411</v>
      </c>
      <c r="E248" s="54" t="n">
        <v>387</v>
      </c>
      <c r="F248" s="65" t="n">
        <f aca="false">IF(E248="","",D248-E248)</f>
        <v>24</v>
      </c>
      <c r="G248" s="54" t="n">
        <v>333</v>
      </c>
      <c r="H248" s="54" t="n">
        <v>273</v>
      </c>
      <c r="I248" s="65" t="n">
        <f aca="false">IF(H248="","",G248-H248)</f>
        <v>60</v>
      </c>
      <c r="J248" s="55" t="n">
        <f aca="false">IF(OR(D248="",D248+G248=0),"",D248/(D248+G248))</f>
        <v>0.55241935483871</v>
      </c>
      <c r="K248" s="55" t="n">
        <f aca="false">IF(E248="","",E248/(E248+H248))</f>
        <v>0.586363636363636</v>
      </c>
      <c r="L248" s="66" t="n">
        <f aca="false">IF(OR(K248="",J248=""),"",(J248-K248)*100)</f>
        <v>-3.39442815249267</v>
      </c>
      <c r="M248" s="36" t="n">
        <v>2.23027727048957</v>
      </c>
      <c r="N248" s="36" t="n">
        <v>1.85957856755981</v>
      </c>
      <c r="O248" s="36" t="n">
        <f aca="false">SQRT(M248^2+N248^2)</f>
        <v>2.90381975201461</v>
      </c>
      <c r="P248" s="55" t="n">
        <f aca="false">IF(J248="","",MAX(0,J248-1.96*O248/100))</f>
        <v>0.495504487699223</v>
      </c>
      <c r="Q248" s="55" t="n">
        <f aca="false">IF(J248="","",MIN(1,J248+1.96*O248/100))</f>
        <v>0.609334221978196</v>
      </c>
      <c r="R248" s="32" t="str">
        <f aca="false">IF(L248="","",IF(ABS(L248)&lt;=O248,"Yes","No"))</f>
        <v>No</v>
      </c>
      <c r="S248" s="32" t="str">
        <f aca="false">IF(L248="","",IF(ABS(L248)&lt;=1.96*O248,"Yes","No"))</f>
        <v>Yes</v>
      </c>
      <c r="T248" s="54" t="n">
        <f aca="false">IF(D248="","",ROUND(SQRT(((D248+G248)*O248/100)^2+(J248*(D248+G248)*0.08382)^2),0))</f>
        <v>41</v>
      </c>
      <c r="U248" s="32"/>
    </row>
    <row r="249" customFormat="false" ht="15" hidden="false" customHeight="false" outlineLevel="0" collapsed="false">
      <c r="A249" s="32" t="s">
        <v>386</v>
      </c>
      <c r="B249" s="32" t="s">
        <v>419</v>
      </c>
      <c r="C249" s="32" t="s">
        <v>423</v>
      </c>
      <c r="D249" s="54" t="n">
        <v>264</v>
      </c>
      <c r="E249" s="54" t="n">
        <v>208</v>
      </c>
      <c r="F249" s="65" t="n">
        <f aca="false">IF(E249="","",D249-E249)</f>
        <v>56</v>
      </c>
      <c r="G249" s="54" t="n">
        <v>250</v>
      </c>
      <c r="H249" s="54" t="n">
        <v>213</v>
      </c>
      <c r="I249" s="65" t="n">
        <f aca="false">IF(H249="","",G249-H249)</f>
        <v>37</v>
      </c>
      <c r="J249" s="55" t="n">
        <f aca="false">IF(OR(D249="",D249+G249=0),"",D249/(D249+G249))</f>
        <v>0.513618677042802</v>
      </c>
      <c r="K249" s="55" t="n">
        <f aca="false">IF(E249="","",E249/(E249+H249))</f>
        <v>0.494061757719715</v>
      </c>
      <c r="L249" s="66" t="n">
        <f aca="false">IF(OR(K249="",J249=""),"",(J249-K249)*100)</f>
        <v>1.95569193230866</v>
      </c>
      <c r="M249" s="36" t="n">
        <v>3.43182552369834</v>
      </c>
      <c r="N249" s="36" t="n">
        <v>1.85957856755981</v>
      </c>
      <c r="O249" s="36" t="n">
        <f aca="false">SQRT(M249^2+N249^2)</f>
        <v>3.90326259352803</v>
      </c>
      <c r="P249" s="55" t="n">
        <f aca="false">IF(J249="","",MAX(0,J249-1.96*O249/100))</f>
        <v>0.437114730209652</v>
      </c>
      <c r="Q249" s="55" t="n">
        <f aca="false">IF(J249="","",MIN(1,J249+1.96*O249/100))</f>
        <v>0.590122623875951</v>
      </c>
      <c r="R249" s="32" t="str">
        <f aca="false">IF(L249="","",IF(ABS(L249)&lt;=O249,"Yes","No"))</f>
        <v>Yes</v>
      </c>
      <c r="S249" s="32" t="str">
        <f aca="false">IF(L249="","",IF(ABS(L249)&lt;=1.96*O249,"Yes","No"))</f>
        <v>Yes</v>
      </c>
      <c r="T249" s="54" t="n">
        <f aca="false">IF(D249="","",ROUND(SQRT(((D249+G249)*O249/100)^2+(J249*(D249+G249)*0.13015)^2),0))</f>
        <v>40</v>
      </c>
      <c r="U249" s="32"/>
    </row>
    <row r="250" customFormat="false" ht="15" hidden="false" customHeight="false" outlineLevel="0" collapsed="false">
      <c r="A250" s="32" t="s">
        <v>386</v>
      </c>
      <c r="B250" s="32" t="s">
        <v>419</v>
      </c>
      <c r="C250" s="32" t="s">
        <v>424</v>
      </c>
      <c r="D250" s="54" t="n">
        <v>436</v>
      </c>
      <c r="E250" s="54" t="n">
        <v>393</v>
      </c>
      <c r="F250" s="65" t="n">
        <f aca="false">IF(E250="","",D250-E250)</f>
        <v>43</v>
      </c>
      <c r="G250" s="54" t="n">
        <v>288</v>
      </c>
      <c r="H250" s="54" t="n">
        <v>281</v>
      </c>
      <c r="I250" s="65" t="n">
        <f aca="false">IF(H250="","",G250-H250)</f>
        <v>7</v>
      </c>
      <c r="J250" s="55" t="n">
        <f aca="false">IF(OR(D250="",D250+G250=0),"",D250/(D250+G250))</f>
        <v>0.602209944751381</v>
      </c>
      <c r="K250" s="55" t="n">
        <f aca="false">IF(E250="","",E250/(E250+H250))</f>
        <v>0.583086053412463</v>
      </c>
      <c r="L250" s="66" t="n">
        <f aca="false">IF(OR(K250="",J250=""),"",(J250-K250)*100)</f>
        <v>1.91238913389183</v>
      </c>
      <c r="M250" s="36" t="n">
        <v>2.23027727048957</v>
      </c>
      <c r="N250" s="36" t="n">
        <v>1.85957856755981</v>
      </c>
      <c r="O250" s="36" t="n">
        <f aca="false">SQRT(M250^2+N250^2)</f>
        <v>2.90381975201461</v>
      </c>
      <c r="P250" s="55" t="n">
        <f aca="false">IF(J250="","",MAX(0,J250-1.96*O250/100))</f>
        <v>0.545295077611895</v>
      </c>
      <c r="Q250" s="55" t="n">
        <f aca="false">IF(J250="","",MIN(1,J250+1.96*O250/100))</f>
        <v>0.659124811890868</v>
      </c>
      <c r="R250" s="32" t="str">
        <f aca="false">IF(L250="","",IF(ABS(L250)&lt;=O250,"Yes","No"))</f>
        <v>Yes</v>
      </c>
      <c r="S250" s="32" t="str">
        <f aca="false">IF(L250="","",IF(ABS(L250)&lt;=1.96*O250,"Yes","No"))</f>
        <v>Yes</v>
      </c>
      <c r="T250" s="54" t="n">
        <f aca="false">IF(D250="","",ROUND(SQRT(((D250+G250)*O250/100)^2+(J250*(D250+G250)*0.08382)^2),0))</f>
        <v>42</v>
      </c>
      <c r="U250" s="32"/>
    </row>
    <row r="251" customFormat="false" ht="15" hidden="false" customHeight="false" outlineLevel="0" collapsed="false">
      <c r="A251" s="32" t="s">
        <v>386</v>
      </c>
      <c r="B251" s="32" t="s">
        <v>419</v>
      </c>
      <c r="C251" s="32" t="s">
        <v>425</v>
      </c>
      <c r="D251" s="54" t="n">
        <v>436</v>
      </c>
      <c r="E251" s="54" t="n">
        <v>420</v>
      </c>
      <c r="F251" s="65" t="n">
        <f aca="false">IF(E251="","",D251-E251)</f>
        <v>16</v>
      </c>
      <c r="G251" s="54" t="n">
        <v>350</v>
      </c>
      <c r="H251" s="54" t="n">
        <v>286</v>
      </c>
      <c r="I251" s="65" t="n">
        <f aca="false">IF(H251="","",G251-H251)</f>
        <v>64</v>
      </c>
      <c r="J251" s="55" t="n">
        <f aca="false">IF(OR(D251="",D251+G251=0),"",D251/(D251+G251))</f>
        <v>0.55470737913486</v>
      </c>
      <c r="K251" s="55" t="n">
        <f aca="false">IF(E251="","",E251/(E251+H251))</f>
        <v>0.594900849858357</v>
      </c>
      <c r="L251" s="66" t="n">
        <f aca="false">IF(OR(K251="",J251=""),"",(J251-K251)*100)</f>
        <v>-4.01934707234969</v>
      </c>
      <c r="M251" s="36" t="n">
        <v>2.23027727048957</v>
      </c>
      <c r="N251" s="36" t="n">
        <v>1.85957856755981</v>
      </c>
      <c r="O251" s="36" t="n">
        <f aca="false">SQRT(M251^2+N251^2)</f>
        <v>2.90381975201461</v>
      </c>
      <c r="P251" s="55" t="n">
        <f aca="false">IF(J251="","",MAX(0,J251-1.96*O251/100))</f>
        <v>0.497792511995374</v>
      </c>
      <c r="Q251" s="55" t="n">
        <f aca="false">IF(J251="","",MIN(1,J251+1.96*O251/100))</f>
        <v>0.611622246274346</v>
      </c>
      <c r="R251" s="32" t="str">
        <f aca="false">IF(L251="","",IF(ABS(L251)&lt;=O251,"Yes","No"))</f>
        <v>No</v>
      </c>
      <c r="S251" s="32" t="str">
        <f aca="false">IF(L251="","",IF(ABS(L251)&lt;=1.96*O251,"Yes","No"))</f>
        <v>Yes</v>
      </c>
      <c r="T251" s="54" t="n">
        <f aca="false">IF(D251="","",ROUND(SQRT(((D251+G251)*O251/100)^2+(J251*(D251+G251)*0.08382)^2),0))</f>
        <v>43</v>
      </c>
      <c r="U251" s="32"/>
    </row>
    <row r="252" customFormat="false" ht="15" hidden="false" customHeight="false" outlineLevel="0" collapsed="false">
      <c r="A252" s="32" t="s">
        <v>386</v>
      </c>
      <c r="B252" s="32" t="s">
        <v>419</v>
      </c>
      <c r="C252" s="32" t="s">
        <v>426</v>
      </c>
      <c r="D252" s="54" t="n">
        <v>289</v>
      </c>
      <c r="E252" s="54" t="n">
        <v>226</v>
      </c>
      <c r="F252" s="65" t="n">
        <f aca="false">IF(E252="","",D252-E252)</f>
        <v>63</v>
      </c>
      <c r="G252" s="54" t="n">
        <v>180</v>
      </c>
      <c r="H252" s="54" t="n">
        <v>189</v>
      </c>
      <c r="I252" s="65" t="n">
        <f aca="false">IF(H252="","",G252-H252)</f>
        <v>-9</v>
      </c>
      <c r="J252" s="55" t="n">
        <f aca="false">IF(OR(D252="",D252+G252=0),"",D252/(D252+G252))</f>
        <v>0.616204690831557</v>
      </c>
      <c r="K252" s="55" t="n">
        <f aca="false">IF(E252="","",E252/(E252+H252))</f>
        <v>0.544578313253012</v>
      </c>
      <c r="L252" s="66" t="n">
        <f aca="false">IF(OR(K252="",J252=""),"",(J252-K252)*100)</f>
        <v>7.16263775785444</v>
      </c>
      <c r="M252" s="36" t="n">
        <v>3.43182552369834</v>
      </c>
      <c r="N252" s="36" t="n">
        <v>1.85957856755981</v>
      </c>
      <c r="O252" s="36" t="n">
        <f aca="false">SQRT(M252^2+N252^2)</f>
        <v>3.90326259352803</v>
      </c>
      <c r="P252" s="55" t="n">
        <f aca="false">IF(J252="","",MAX(0,J252-1.96*O252/100))</f>
        <v>0.539700743998407</v>
      </c>
      <c r="Q252" s="55" t="n">
        <f aca="false">IF(J252="","",MIN(1,J252+1.96*O252/100))</f>
        <v>0.692708637664706</v>
      </c>
      <c r="R252" s="32" t="str">
        <f aca="false">IF(L252="","",IF(ABS(L252)&lt;=O252,"Yes","No"))</f>
        <v>No</v>
      </c>
      <c r="S252" s="32" t="str">
        <f aca="false">IF(L252="","",IF(ABS(L252)&lt;=1.96*O252,"Yes","No"))</f>
        <v>Yes</v>
      </c>
      <c r="T252" s="54" t="n">
        <f aca="false">IF(D252="","",ROUND(SQRT(((D252+G252)*O252/100)^2+(J252*(D252+G252)*0.13015)^2),0))</f>
        <v>42</v>
      </c>
      <c r="U252" s="32"/>
    </row>
    <row r="253" customFormat="false" ht="15" hidden="false" customHeight="false" outlineLevel="0" collapsed="false">
      <c r="A253" s="32" t="s">
        <v>386</v>
      </c>
      <c r="B253" s="32" t="s">
        <v>419</v>
      </c>
      <c r="C253" s="32" t="s">
        <v>427</v>
      </c>
      <c r="D253" s="54" t="n">
        <v>309</v>
      </c>
      <c r="E253" s="54" t="n">
        <v>320</v>
      </c>
      <c r="F253" s="65" t="n">
        <f aca="false">IF(E253="","",D253-E253)</f>
        <v>-11</v>
      </c>
      <c r="G253" s="54" t="n">
        <v>238</v>
      </c>
      <c r="H253" s="54" t="n">
        <v>220</v>
      </c>
      <c r="I253" s="65" t="n">
        <f aca="false">IF(H253="","",G253-H253)</f>
        <v>18</v>
      </c>
      <c r="J253" s="55" t="n">
        <f aca="false">IF(OR(D253="",D253+G253=0),"",D253/(D253+G253))</f>
        <v>0.564899451553931</v>
      </c>
      <c r="K253" s="55" t="n">
        <f aca="false">IF(E253="","",E253/(E253+H253))</f>
        <v>0.592592592592593</v>
      </c>
      <c r="L253" s="66" t="n">
        <f aca="false">IF(OR(K253="",J253=""),"",(J253-K253)*100)</f>
        <v>-2.76931410386621</v>
      </c>
      <c r="M253" s="36" t="n">
        <v>2.23027727048957</v>
      </c>
      <c r="N253" s="36" t="n">
        <v>1.85957856755981</v>
      </c>
      <c r="O253" s="36" t="n">
        <f aca="false">SQRT(M253^2+N253^2)</f>
        <v>2.90381975201461</v>
      </c>
      <c r="P253" s="55" t="n">
        <f aca="false">IF(J253="","",MAX(0,J253-1.96*O253/100))</f>
        <v>0.507984584414444</v>
      </c>
      <c r="Q253" s="55" t="n">
        <f aca="false">IF(J253="","",MIN(1,J253+1.96*O253/100))</f>
        <v>0.621814318693417</v>
      </c>
      <c r="R253" s="32" t="str">
        <f aca="false">IF(L253="","",IF(ABS(L253)&lt;=O253,"Yes","No"))</f>
        <v>Yes</v>
      </c>
      <c r="S253" s="32" t="str">
        <f aca="false">IF(L253="","",IF(ABS(L253)&lt;=1.96*O253,"Yes","No"))</f>
        <v>Yes</v>
      </c>
      <c r="T253" s="54" t="n">
        <f aca="false">IF(D253="","",ROUND(SQRT(((D253+G253)*O253/100)^2+(J253*(D253+G253)*0.08382)^2),0))</f>
        <v>30</v>
      </c>
      <c r="U253" s="32"/>
    </row>
    <row r="254" customFormat="false" ht="15" hidden="false" customHeight="false" outlineLevel="0" collapsed="false">
      <c r="A254" s="32" t="s">
        <v>386</v>
      </c>
      <c r="B254" s="32" t="s">
        <v>419</v>
      </c>
      <c r="C254" s="32" t="s">
        <v>428</v>
      </c>
      <c r="D254" s="54" t="n">
        <v>245</v>
      </c>
      <c r="E254" s="54" t="n">
        <v>226</v>
      </c>
      <c r="F254" s="65" t="n">
        <f aca="false">IF(E254="","",D254-E254)</f>
        <v>19</v>
      </c>
      <c r="G254" s="54" t="n">
        <v>138</v>
      </c>
      <c r="H254" s="54" t="n">
        <v>148</v>
      </c>
      <c r="I254" s="65" t="n">
        <f aca="false">IF(H254="","",G254-H254)</f>
        <v>-10</v>
      </c>
      <c r="J254" s="55" t="n">
        <f aca="false">IF(OR(D254="",D254+G254=0),"",D254/(D254+G254))</f>
        <v>0.639686684073107</v>
      </c>
      <c r="K254" s="55" t="n">
        <f aca="false">IF(E254="","",E254/(E254+H254))</f>
        <v>0.60427807486631</v>
      </c>
      <c r="L254" s="66" t="n">
        <f aca="false">IF(OR(K254="",J254=""),"",(J254-K254)*100)</f>
        <v>3.54086092067969</v>
      </c>
      <c r="M254" s="36" t="n">
        <v>3.43182552369834</v>
      </c>
      <c r="N254" s="36" t="n">
        <v>1.85957856755981</v>
      </c>
      <c r="O254" s="36" t="n">
        <f aca="false">SQRT(M254^2+N254^2)</f>
        <v>3.90326259352803</v>
      </c>
      <c r="P254" s="55" t="n">
        <f aca="false">IF(J254="","",MAX(0,J254-1.96*O254/100))</f>
        <v>0.563182737239958</v>
      </c>
      <c r="Q254" s="55" t="n">
        <f aca="false">IF(J254="","",MIN(1,J254+1.96*O254/100))</f>
        <v>0.716190630906256</v>
      </c>
      <c r="R254" s="32" t="str">
        <f aca="false">IF(L254="","",IF(ABS(L254)&lt;=O254,"Yes","No"))</f>
        <v>Yes</v>
      </c>
      <c r="S254" s="32" t="str">
        <f aca="false">IF(L254="","",IF(ABS(L254)&lt;=1.96*O254,"Yes","No"))</f>
        <v>Yes</v>
      </c>
      <c r="T254" s="54" t="n">
        <f aca="false">IF(D254="","",ROUND(SQRT(((D254+G254)*O254/100)^2+(J254*(D254+G254)*0.13015)^2),0))</f>
        <v>35</v>
      </c>
      <c r="U254" s="32"/>
    </row>
    <row r="255" customFormat="false" ht="15" hidden="false" customHeight="false" outlineLevel="0" collapsed="false">
      <c r="A255" s="32" t="s">
        <v>386</v>
      </c>
      <c r="B255" s="32" t="s">
        <v>419</v>
      </c>
      <c r="C255" s="32" t="s">
        <v>429</v>
      </c>
      <c r="D255" s="54" t="n">
        <v>266</v>
      </c>
      <c r="E255" s="54" t="n">
        <v>242</v>
      </c>
      <c r="F255" s="65" t="n">
        <f aca="false">IF(E255="","",D255-E255)</f>
        <v>24</v>
      </c>
      <c r="G255" s="54" t="n">
        <v>256</v>
      </c>
      <c r="H255" s="54" t="n">
        <v>231</v>
      </c>
      <c r="I255" s="65" t="n">
        <f aca="false">IF(H255="","",G255-H255)</f>
        <v>25</v>
      </c>
      <c r="J255" s="55" t="n">
        <f aca="false">IF(OR(D255="",D255+G255=0),"",D255/(D255+G255))</f>
        <v>0.509578544061303</v>
      </c>
      <c r="K255" s="55" t="n">
        <f aca="false">IF(E255="","",E255/(E255+H255))</f>
        <v>0.511627906976744</v>
      </c>
      <c r="L255" s="66" t="n">
        <f aca="false">IF(OR(K255="",J255=""),"",(J255-K255)*100)</f>
        <v>-0.204936291544156</v>
      </c>
      <c r="M255" s="36" t="n">
        <v>3.43182552369834</v>
      </c>
      <c r="N255" s="36" t="n">
        <v>1.85957856755981</v>
      </c>
      <c r="O255" s="36" t="n">
        <f aca="false">SQRT(M255^2+N255^2)</f>
        <v>3.90326259352803</v>
      </c>
      <c r="P255" s="55" t="n">
        <f aca="false">IF(J255="","",MAX(0,J255-1.96*O255/100))</f>
        <v>0.433074597228153</v>
      </c>
      <c r="Q255" s="55" t="n">
        <f aca="false">IF(J255="","",MIN(1,J255+1.96*O255/100))</f>
        <v>0.586082490894452</v>
      </c>
      <c r="R255" s="32" t="str">
        <f aca="false">IF(L255="","",IF(ABS(L255)&lt;=O255,"Yes","No"))</f>
        <v>Yes</v>
      </c>
      <c r="S255" s="32" t="str">
        <f aca="false">IF(L255="","",IF(ABS(L255)&lt;=1.96*O255,"Yes","No"))</f>
        <v>Yes</v>
      </c>
      <c r="T255" s="54" t="n">
        <f aca="false">IF(D255="","",ROUND(SQRT(((D255+G255)*O255/100)^2+(J255*(D255+G255)*0.13015)^2),0))</f>
        <v>40</v>
      </c>
      <c r="U255" s="32"/>
    </row>
    <row r="256" customFormat="false" ht="15" hidden="false" customHeight="false" outlineLevel="0" collapsed="false">
      <c r="A256" s="32" t="s">
        <v>386</v>
      </c>
      <c r="B256" s="32" t="s">
        <v>419</v>
      </c>
      <c r="C256" s="32" t="s">
        <v>430</v>
      </c>
      <c r="D256" s="54" t="n">
        <v>360</v>
      </c>
      <c r="E256" s="54" t="n">
        <v>314</v>
      </c>
      <c r="F256" s="65" t="n">
        <f aca="false">IF(E256="","",D256-E256)</f>
        <v>46</v>
      </c>
      <c r="G256" s="54" t="n">
        <v>294</v>
      </c>
      <c r="H256" s="54" t="n">
        <v>246</v>
      </c>
      <c r="I256" s="65" t="n">
        <f aca="false">IF(H256="","",G256-H256)</f>
        <v>48</v>
      </c>
      <c r="J256" s="55" t="n">
        <f aca="false">IF(OR(D256="",D256+G256=0),"",D256/(D256+G256))</f>
        <v>0.55045871559633</v>
      </c>
      <c r="K256" s="55" t="n">
        <f aca="false">IF(E256="","",E256/(E256+H256))</f>
        <v>0.560714285714286</v>
      </c>
      <c r="L256" s="66" t="n">
        <f aca="false">IF(OR(K256="",J256=""),"",(J256-K256)*100)</f>
        <v>-1.02555701179554</v>
      </c>
      <c r="M256" s="36" t="n">
        <v>2.23027727048957</v>
      </c>
      <c r="N256" s="36" t="n">
        <v>1.85957856755981</v>
      </c>
      <c r="O256" s="36" t="n">
        <f aca="false">SQRT(M256^2+N256^2)</f>
        <v>2.90381975201461</v>
      </c>
      <c r="P256" s="55" t="n">
        <f aca="false">IF(J256="","",MAX(0,J256-1.96*O256/100))</f>
        <v>0.493543848456844</v>
      </c>
      <c r="Q256" s="55" t="n">
        <f aca="false">IF(J256="","",MIN(1,J256+1.96*O256/100))</f>
        <v>0.607373582735817</v>
      </c>
      <c r="R256" s="32" t="str">
        <f aca="false">IF(L256="","",IF(ABS(L256)&lt;=O256,"Yes","No"))</f>
        <v>Yes</v>
      </c>
      <c r="S256" s="32" t="str">
        <f aca="false">IF(L256="","",IF(ABS(L256)&lt;=1.96*O256,"Yes","No"))</f>
        <v>Yes</v>
      </c>
      <c r="T256" s="54" t="n">
        <f aca="false">IF(D256="","",ROUND(SQRT(((D256+G256)*O256/100)^2+(J256*(D256+G256)*0.08382)^2),0))</f>
        <v>36</v>
      </c>
      <c r="U256" s="32"/>
    </row>
    <row r="257" customFormat="false" ht="15" hidden="false" customHeight="false" outlineLevel="0" collapsed="false">
      <c r="A257" s="32" t="s">
        <v>386</v>
      </c>
      <c r="B257" s="32" t="s">
        <v>419</v>
      </c>
      <c r="C257" s="32" t="s">
        <v>431</v>
      </c>
      <c r="D257" s="54" t="n">
        <v>340</v>
      </c>
      <c r="E257" s="54" t="n">
        <v>335</v>
      </c>
      <c r="F257" s="65" t="n">
        <f aca="false">IF(E257="","",D257-E257)</f>
        <v>5</v>
      </c>
      <c r="G257" s="54" t="n">
        <v>269</v>
      </c>
      <c r="H257" s="54" t="n">
        <v>224</v>
      </c>
      <c r="I257" s="65" t="n">
        <f aca="false">IF(H257="","",G257-H257)</f>
        <v>45</v>
      </c>
      <c r="J257" s="55" t="n">
        <f aca="false">IF(OR(D257="",D257+G257=0),"",D257/(D257+G257))</f>
        <v>0.558292282430213</v>
      </c>
      <c r="K257" s="55" t="n">
        <f aca="false">IF(E257="","",E257/(E257+H257))</f>
        <v>0.599284436493739</v>
      </c>
      <c r="L257" s="66" t="n">
        <f aca="false">IF(OR(K257="",J257=""),"",(J257-K257)*100)</f>
        <v>-4.09921540635254</v>
      </c>
      <c r="M257" s="36" t="n">
        <v>2.23027727048957</v>
      </c>
      <c r="N257" s="36" t="n">
        <v>1.85957856755981</v>
      </c>
      <c r="O257" s="36" t="n">
        <f aca="false">SQRT(M257^2+N257^2)</f>
        <v>2.90381975201461</v>
      </c>
      <c r="P257" s="55" t="n">
        <f aca="false">IF(J257="","",MAX(0,J257-1.96*O257/100))</f>
        <v>0.501377415290727</v>
      </c>
      <c r="Q257" s="55" t="n">
        <f aca="false">IF(J257="","",MIN(1,J257+1.96*O257/100))</f>
        <v>0.6152071495697</v>
      </c>
      <c r="R257" s="32" t="str">
        <f aca="false">IF(L257="","",IF(ABS(L257)&lt;=O257,"Yes","No"))</f>
        <v>No</v>
      </c>
      <c r="S257" s="32" t="str">
        <f aca="false">IF(L257="","",IF(ABS(L257)&lt;=1.96*O257,"Yes","No"))</f>
        <v>Yes</v>
      </c>
      <c r="T257" s="54" t="n">
        <f aca="false">IF(D257="","",ROUND(SQRT(((D257+G257)*O257/100)^2+(J257*(D257+G257)*0.08382)^2),0))</f>
        <v>34</v>
      </c>
      <c r="U257" s="32"/>
    </row>
    <row r="258" customFormat="false" ht="15" hidden="false" customHeight="false" outlineLevel="0" collapsed="false">
      <c r="A258" s="32" t="s">
        <v>386</v>
      </c>
      <c r="B258" s="32" t="s">
        <v>419</v>
      </c>
      <c r="C258" s="32" t="s">
        <v>432</v>
      </c>
      <c r="D258" s="54" t="n">
        <v>313</v>
      </c>
      <c r="E258" s="54" t="n">
        <v>296</v>
      </c>
      <c r="F258" s="65" t="n">
        <f aca="false">IF(E258="","",D258-E258)</f>
        <v>17</v>
      </c>
      <c r="G258" s="54" t="n">
        <v>330</v>
      </c>
      <c r="H258" s="54" t="n">
        <v>291</v>
      </c>
      <c r="I258" s="65" t="n">
        <f aca="false">IF(H258="","",G258-H258)</f>
        <v>39</v>
      </c>
      <c r="J258" s="55" t="n">
        <f aca="false">IF(OR(D258="",D258+G258=0),"",D258/(D258+G258))</f>
        <v>0.486780715396579</v>
      </c>
      <c r="K258" s="55" t="n">
        <f aca="false">IF(E258="","",E258/(E258+H258))</f>
        <v>0.504258943781942</v>
      </c>
      <c r="L258" s="66" t="n">
        <f aca="false">IF(OR(K258="",J258=""),"",(J258-K258)*100)</f>
        <v>-1.74782283853635</v>
      </c>
      <c r="M258" s="36" t="n">
        <v>2.23027727048957</v>
      </c>
      <c r="N258" s="36" t="n">
        <v>1.85957856755981</v>
      </c>
      <c r="O258" s="36" t="n">
        <f aca="false">SQRT(M258^2+N258^2)</f>
        <v>2.90381975201461</v>
      </c>
      <c r="P258" s="55" t="n">
        <f aca="false">IF(J258="","",MAX(0,J258-1.96*O258/100))</f>
        <v>0.429865848257092</v>
      </c>
      <c r="Q258" s="55" t="n">
        <f aca="false">IF(J258="","",MIN(1,J258+1.96*O258/100))</f>
        <v>0.543695582536065</v>
      </c>
      <c r="R258" s="32" t="str">
        <f aca="false">IF(L258="","",IF(ABS(L258)&lt;=O258,"Yes","No"))</f>
        <v>Yes</v>
      </c>
      <c r="S258" s="32" t="str">
        <f aca="false">IF(L258="","",IF(ABS(L258)&lt;=1.96*O258,"Yes","No"))</f>
        <v>Yes</v>
      </c>
      <c r="T258" s="54" t="n">
        <f aca="false">IF(D258="","",ROUND(SQRT(((D258+G258)*O258/100)^2+(J258*(D258+G258)*0.08382)^2),0))</f>
        <v>32</v>
      </c>
      <c r="U258" s="32"/>
    </row>
    <row r="259" customFormat="false" ht="15" hidden="false" customHeight="false" outlineLevel="0" collapsed="false">
      <c r="A259" s="32" t="s">
        <v>386</v>
      </c>
      <c r="B259" s="32" t="s">
        <v>419</v>
      </c>
      <c r="C259" s="32" t="s">
        <v>433</v>
      </c>
      <c r="D259" s="54" t="n">
        <v>427</v>
      </c>
      <c r="E259" s="54" t="n">
        <v>450</v>
      </c>
      <c r="F259" s="65" t="n">
        <f aca="false">IF(E259="","",D259-E259)</f>
        <v>-23</v>
      </c>
      <c r="G259" s="54" t="n">
        <v>387</v>
      </c>
      <c r="H259" s="54" t="n">
        <v>362</v>
      </c>
      <c r="I259" s="65" t="n">
        <f aca="false">IF(H259="","",G259-H259)</f>
        <v>25</v>
      </c>
      <c r="J259" s="55" t="n">
        <f aca="false">IF(OR(D259="",D259+G259=0),"",D259/(D259+G259))</f>
        <v>0.524570024570025</v>
      </c>
      <c r="K259" s="55" t="n">
        <f aca="false">IF(E259="","",E259/(E259+H259))</f>
        <v>0.554187192118227</v>
      </c>
      <c r="L259" s="66" t="n">
        <f aca="false">IF(OR(K259="",J259=""),"",(J259-K259)*100)</f>
        <v>-2.96171675482021</v>
      </c>
      <c r="M259" s="36" t="n">
        <v>2.23027727048957</v>
      </c>
      <c r="N259" s="36" t="n">
        <v>1.85957856755981</v>
      </c>
      <c r="O259" s="36" t="n">
        <f aca="false">SQRT(M259^2+N259^2)</f>
        <v>2.90381975201461</v>
      </c>
      <c r="P259" s="55" t="n">
        <f aca="false">IF(J259="","",MAX(0,J259-1.96*O259/100))</f>
        <v>0.467655157430538</v>
      </c>
      <c r="Q259" s="55" t="n">
        <f aca="false">IF(J259="","",MIN(1,J259+1.96*O259/100))</f>
        <v>0.581484891709511</v>
      </c>
      <c r="R259" s="32" t="str">
        <f aca="false">IF(L259="","",IF(ABS(L259)&lt;=O259,"Yes","No"))</f>
        <v>No</v>
      </c>
      <c r="S259" s="32" t="str">
        <f aca="false">IF(L259="","",IF(ABS(L259)&lt;=1.96*O259,"Yes","No"))</f>
        <v>Yes</v>
      </c>
      <c r="T259" s="54" t="n">
        <f aca="false">IF(D259="","",ROUND(SQRT(((D259+G259)*O259/100)^2+(J259*(D259+G259)*0.08382)^2),0))</f>
        <v>43</v>
      </c>
      <c r="U259" s="32"/>
    </row>
    <row r="260" customFormat="false" ht="15" hidden="false" customHeight="false" outlineLevel="0" collapsed="false">
      <c r="A260" s="32" t="s">
        <v>386</v>
      </c>
      <c r="B260" s="32" t="s">
        <v>419</v>
      </c>
      <c r="C260" s="32" t="s">
        <v>434</v>
      </c>
      <c r="D260" s="54" t="n">
        <v>378</v>
      </c>
      <c r="E260" s="54" t="n">
        <v>307</v>
      </c>
      <c r="F260" s="65" t="n">
        <f aca="false">IF(E260="","",D260-E260)</f>
        <v>71</v>
      </c>
      <c r="G260" s="54" t="n">
        <v>375</v>
      </c>
      <c r="H260" s="54" t="n">
        <v>353</v>
      </c>
      <c r="I260" s="65" t="n">
        <f aca="false">IF(H260="","",G260-H260)</f>
        <v>22</v>
      </c>
      <c r="J260" s="55" t="n">
        <f aca="false">IF(OR(D260="",D260+G260=0),"",D260/(D260+G260))</f>
        <v>0.50199203187251</v>
      </c>
      <c r="K260" s="55" t="n">
        <f aca="false">IF(E260="","",E260/(E260+H260))</f>
        <v>0.465151515151515</v>
      </c>
      <c r="L260" s="66" t="n">
        <f aca="false">IF(OR(K260="",J260=""),"",(J260-K260)*100)</f>
        <v>3.68405167209948</v>
      </c>
      <c r="M260" s="36" t="n">
        <v>2.23027727048957</v>
      </c>
      <c r="N260" s="36" t="n">
        <v>1.85957856755981</v>
      </c>
      <c r="O260" s="36" t="n">
        <f aca="false">SQRT(M260^2+N260^2)</f>
        <v>2.90381975201461</v>
      </c>
      <c r="P260" s="55" t="n">
        <f aca="false">IF(J260="","",MAX(0,J260-1.96*O260/100))</f>
        <v>0.445077164733024</v>
      </c>
      <c r="Q260" s="55" t="n">
        <f aca="false">IF(J260="","",MIN(1,J260+1.96*O260/100))</f>
        <v>0.558906899011996</v>
      </c>
      <c r="R260" s="32" t="str">
        <f aca="false">IF(L260="","",IF(ABS(L260)&lt;=O260,"Yes","No"))</f>
        <v>No</v>
      </c>
      <c r="S260" s="32" t="str">
        <f aca="false">IF(L260="","",IF(ABS(L260)&lt;=1.96*O260,"Yes","No"))</f>
        <v>Yes</v>
      </c>
      <c r="T260" s="54" t="n">
        <f aca="false">IF(D260="","",ROUND(SQRT(((D260+G260)*O260/100)^2+(J260*(D260+G260)*0.08382)^2),0))</f>
        <v>38</v>
      </c>
      <c r="U260" s="32"/>
    </row>
    <row r="261" customFormat="false" ht="15" hidden="false" customHeight="false" outlineLevel="0" collapsed="false">
      <c r="A261" s="32" t="s">
        <v>386</v>
      </c>
      <c r="B261" s="32" t="s">
        <v>419</v>
      </c>
      <c r="C261" s="32" t="s">
        <v>435</v>
      </c>
      <c r="D261" s="54" t="n">
        <v>398</v>
      </c>
      <c r="E261" s="54" t="n">
        <v>359</v>
      </c>
      <c r="F261" s="65" t="n">
        <f aca="false">IF(E261="","",D261-E261)</f>
        <v>39</v>
      </c>
      <c r="G261" s="54" t="n">
        <v>364</v>
      </c>
      <c r="H261" s="54" t="n">
        <v>339</v>
      </c>
      <c r="I261" s="65" t="n">
        <f aca="false">IF(H261="","",G261-H261)</f>
        <v>25</v>
      </c>
      <c r="J261" s="55" t="n">
        <f aca="false">IF(OR(D261="",D261+G261=0),"",D261/(D261+G261))</f>
        <v>0.522309711286089</v>
      </c>
      <c r="K261" s="55" t="n">
        <f aca="false">IF(E261="","",E261/(E261+H261))</f>
        <v>0.51432664756447</v>
      </c>
      <c r="L261" s="66" t="n">
        <f aca="false">IF(OR(K261="",J261=""),"",(J261-K261)*100)</f>
        <v>0.798306372161939</v>
      </c>
      <c r="M261" s="36" t="n">
        <v>2.23027727048957</v>
      </c>
      <c r="N261" s="36" t="n">
        <v>1.85957856755981</v>
      </c>
      <c r="O261" s="36" t="n">
        <f aca="false">SQRT(M261^2+N261^2)</f>
        <v>2.90381975201461</v>
      </c>
      <c r="P261" s="55" t="n">
        <f aca="false">IF(J261="","",MAX(0,J261-1.96*O261/100))</f>
        <v>0.465394844146603</v>
      </c>
      <c r="Q261" s="55" t="n">
        <f aca="false">IF(J261="","",MIN(1,J261+1.96*O261/100))</f>
        <v>0.579224578425576</v>
      </c>
      <c r="R261" s="32" t="str">
        <f aca="false">IF(L261="","",IF(ABS(L261)&lt;=O261,"Yes","No"))</f>
        <v>Yes</v>
      </c>
      <c r="S261" s="32" t="str">
        <f aca="false">IF(L261="","",IF(ABS(L261)&lt;=1.96*O261,"Yes","No"))</f>
        <v>Yes</v>
      </c>
      <c r="T261" s="54" t="n">
        <f aca="false">IF(D261="","",ROUND(SQRT(((D261+G261)*O261/100)^2+(J261*(D261+G261)*0.08382)^2),0))</f>
        <v>40</v>
      </c>
      <c r="U261" s="32"/>
    </row>
    <row r="262" customFormat="false" ht="15" hidden="false" customHeight="false" outlineLevel="0" collapsed="false">
      <c r="A262" s="32" t="s">
        <v>386</v>
      </c>
      <c r="B262" s="32" t="s">
        <v>419</v>
      </c>
      <c r="C262" s="32" t="s">
        <v>436</v>
      </c>
      <c r="D262" s="54" t="n">
        <v>398</v>
      </c>
      <c r="E262" s="54" t="n">
        <v>354</v>
      </c>
      <c r="F262" s="65" t="n">
        <f aca="false">IF(E262="","",D262-E262)</f>
        <v>44</v>
      </c>
      <c r="G262" s="54" t="n">
        <v>339</v>
      </c>
      <c r="H262" s="54" t="n">
        <v>314</v>
      </c>
      <c r="I262" s="65" t="n">
        <f aca="false">IF(H262="","",G262-H262)</f>
        <v>25</v>
      </c>
      <c r="J262" s="55" t="n">
        <f aca="false">IF(OR(D262="",D262+G262=0),"",D262/(D262+G262))</f>
        <v>0.540027137042062</v>
      </c>
      <c r="K262" s="55" t="n">
        <f aca="false">IF(E262="","",E262/(E262+H262))</f>
        <v>0.529940119760479</v>
      </c>
      <c r="L262" s="66" t="n">
        <f aca="false">IF(OR(K262="",J262=""),"",(J262-K262)*100)</f>
        <v>1.00870172815833</v>
      </c>
      <c r="M262" s="36" t="n">
        <v>2.23027727048957</v>
      </c>
      <c r="N262" s="36" t="n">
        <v>1.85957856755981</v>
      </c>
      <c r="O262" s="36" t="n">
        <f aca="false">SQRT(M262^2+N262^2)</f>
        <v>2.90381975201461</v>
      </c>
      <c r="P262" s="55" t="n">
        <f aca="false">IF(J262="","",MAX(0,J262-1.96*O262/100))</f>
        <v>0.483112269902576</v>
      </c>
      <c r="Q262" s="55" t="n">
        <f aca="false">IF(J262="","",MIN(1,J262+1.96*O262/100))</f>
        <v>0.596942004181549</v>
      </c>
      <c r="R262" s="32" t="str">
        <f aca="false">IF(L262="","",IF(ABS(L262)&lt;=O262,"Yes","No"))</f>
        <v>Yes</v>
      </c>
      <c r="S262" s="32" t="str">
        <f aca="false">IF(L262="","",IF(ABS(L262)&lt;=1.96*O262,"Yes","No"))</f>
        <v>Yes</v>
      </c>
      <c r="T262" s="54" t="n">
        <f aca="false">IF(D262="","",ROUND(SQRT(((D262+G262)*O262/100)^2+(J262*(D262+G262)*0.08382)^2),0))</f>
        <v>40</v>
      </c>
      <c r="U262" s="32"/>
    </row>
    <row r="263" customFormat="false" ht="15" hidden="false" customHeight="false" outlineLevel="0" collapsed="false">
      <c r="A263" s="32" t="s">
        <v>386</v>
      </c>
      <c r="B263" s="32" t="s">
        <v>437</v>
      </c>
      <c r="C263" s="32" t="s">
        <v>438</v>
      </c>
      <c r="D263" s="54" t="n">
        <v>643</v>
      </c>
      <c r="E263" s="54" t="n">
        <v>579</v>
      </c>
      <c r="F263" s="65" t="n">
        <f aca="false">IF(E263="","",D263-E263)</f>
        <v>64</v>
      </c>
      <c r="G263" s="54" t="n">
        <v>1103</v>
      </c>
      <c r="H263" s="54" t="n">
        <v>946</v>
      </c>
      <c r="I263" s="65" t="n">
        <f aca="false">IF(H263="","",G263-H263)</f>
        <v>157</v>
      </c>
      <c r="J263" s="55" t="n">
        <f aca="false">IF(OR(D263="",D263+G263=0),"",D263/(D263+G263))</f>
        <v>0.368270332187858</v>
      </c>
      <c r="K263" s="55" t="n">
        <f aca="false">IF(E263="","",E263/(E263+H263))</f>
        <v>0.379672131147541</v>
      </c>
      <c r="L263" s="66" t="n">
        <f aca="false">IF(OR(K263="",J263=""),"",(J263-K263)*100)</f>
        <v>-1.1401798959683</v>
      </c>
      <c r="M263" s="36" t="n">
        <v>1.85842379998278</v>
      </c>
      <c r="N263" s="36" t="n">
        <v>1.85957856755981</v>
      </c>
      <c r="O263" s="36" t="n">
        <f aca="false">SQRT(M263^2+N263^2)</f>
        <v>2.62902481336145</v>
      </c>
      <c r="P263" s="55" t="n">
        <f aca="false">IF(J263="","",MAX(0,J263-1.96*O263/100))</f>
        <v>0.316741445845974</v>
      </c>
      <c r="Q263" s="55" t="n">
        <f aca="false">IF(J263="","",MIN(1,J263+1.96*O263/100))</f>
        <v>0.419799218529742</v>
      </c>
      <c r="R263" s="32" t="str">
        <f aca="false">IF(L263="","",IF(ABS(L263)&lt;=O263,"Yes","No"))</f>
        <v>Yes</v>
      </c>
      <c r="S263" s="32" t="str">
        <f aca="false">IF(L263="","",IF(ABS(L263)&lt;=1.96*O263,"Yes","No"))</f>
        <v>Yes</v>
      </c>
      <c r="T263" s="54" t="n">
        <f aca="false">IF(D263="","",ROUND(SQRT(((D263+G263)*O263/100)^2+(J263*(D263+G263)*0.07132)^2),0))</f>
        <v>65</v>
      </c>
      <c r="U263" s="32"/>
    </row>
    <row r="264" customFormat="false" ht="15" hidden="false" customHeight="false" outlineLevel="0" collapsed="false">
      <c r="A264" s="32" t="s">
        <v>386</v>
      </c>
      <c r="B264" s="32" t="s">
        <v>437</v>
      </c>
      <c r="C264" s="32" t="s">
        <v>439</v>
      </c>
      <c r="D264" s="54" t="n">
        <v>592</v>
      </c>
      <c r="E264" s="54" t="n">
        <v>544</v>
      </c>
      <c r="F264" s="65" t="n">
        <f aca="false">IF(E264="","",D264-E264)</f>
        <v>48</v>
      </c>
      <c r="G264" s="54" t="n">
        <v>831</v>
      </c>
      <c r="H264" s="54" t="n">
        <v>694</v>
      </c>
      <c r="I264" s="65" t="n">
        <f aca="false">IF(H264="","",G264-H264)</f>
        <v>137</v>
      </c>
      <c r="J264" s="55" t="n">
        <f aca="false">IF(OR(D264="",D264+G264=0),"",D264/(D264+G264))</f>
        <v>0.416022487702038</v>
      </c>
      <c r="K264" s="55" t="n">
        <f aca="false">IF(E264="","",E264/(E264+H264))</f>
        <v>0.439418416801292</v>
      </c>
      <c r="L264" s="66" t="n">
        <f aca="false">IF(OR(K264="",J264=""),"",(J264-K264)*100)</f>
        <v>-2.33959290992545</v>
      </c>
      <c r="M264" s="36" t="n">
        <v>1.85842379998278</v>
      </c>
      <c r="N264" s="36" t="n">
        <v>1.85957856755981</v>
      </c>
      <c r="O264" s="36" t="n">
        <f aca="false">SQRT(M264^2+N264^2)</f>
        <v>2.62902481336145</v>
      </c>
      <c r="P264" s="55" t="n">
        <f aca="false">IF(J264="","",MAX(0,J264-1.96*O264/100))</f>
        <v>0.364493601360154</v>
      </c>
      <c r="Q264" s="55" t="n">
        <f aca="false">IF(J264="","",MIN(1,J264+1.96*O264/100))</f>
        <v>0.467551374043922</v>
      </c>
      <c r="R264" s="32" t="str">
        <f aca="false">IF(L264="","",IF(ABS(L264)&lt;=O264,"Yes","No"))</f>
        <v>Yes</v>
      </c>
      <c r="S264" s="32" t="str">
        <f aca="false">IF(L264="","",IF(ABS(L264)&lt;=1.96*O264,"Yes","No"))</f>
        <v>Yes</v>
      </c>
      <c r="T264" s="54" t="n">
        <f aca="false">IF(D264="","",ROUND(SQRT(((D264+G264)*O264/100)^2+(J264*(D264+G264)*0.07132)^2),0))</f>
        <v>56</v>
      </c>
      <c r="U264" s="32"/>
    </row>
    <row r="265" customFormat="false" ht="15" hidden="false" customHeight="false" outlineLevel="0" collapsed="false">
      <c r="A265" s="32" t="s">
        <v>386</v>
      </c>
      <c r="B265" s="32" t="s">
        <v>437</v>
      </c>
      <c r="C265" s="32" t="s">
        <v>440</v>
      </c>
      <c r="D265" s="54" t="n">
        <v>328</v>
      </c>
      <c r="E265" s="54" t="n">
        <v>247</v>
      </c>
      <c r="F265" s="65" t="n">
        <f aca="false">IF(E265="","",D265-E265)</f>
        <v>81</v>
      </c>
      <c r="G265" s="54" t="n">
        <v>525</v>
      </c>
      <c r="H265" s="54" t="n">
        <v>503</v>
      </c>
      <c r="I265" s="65" t="n">
        <f aca="false">IF(H265="","",G265-H265)</f>
        <v>22</v>
      </c>
      <c r="J265" s="55" t="n">
        <f aca="false">IF(OR(D265="",D265+G265=0),"",D265/(D265+G265))</f>
        <v>0.384525205158265</v>
      </c>
      <c r="K265" s="55" t="n">
        <f aca="false">IF(E265="","",E265/(E265+H265))</f>
        <v>0.329333333333333</v>
      </c>
      <c r="L265" s="66" t="n">
        <f aca="false">IF(OR(K265="",J265=""),"",(J265-K265)*100)</f>
        <v>5.51918718249316</v>
      </c>
      <c r="M265" s="36" t="n">
        <v>1.85842379998278</v>
      </c>
      <c r="N265" s="36" t="n">
        <v>1.85957856755981</v>
      </c>
      <c r="O265" s="36" t="n">
        <f aca="false">SQRT(M265^2+N265^2)</f>
        <v>2.62902481336145</v>
      </c>
      <c r="P265" s="55" t="n">
        <f aca="false">IF(J265="","",MAX(0,J265-1.96*O265/100))</f>
        <v>0.332996318816381</v>
      </c>
      <c r="Q265" s="55" t="n">
        <f aca="false">IF(J265="","",MIN(1,J265+1.96*O265/100))</f>
        <v>0.436054091500149</v>
      </c>
      <c r="R265" s="32" t="str">
        <f aca="false">IF(L265="","",IF(ABS(L265)&lt;=O265,"Yes","No"))</f>
        <v>No</v>
      </c>
      <c r="S265" s="32" t="str">
        <f aca="false">IF(L265="","",IF(ABS(L265)&lt;=1.96*O265,"Yes","No"))</f>
        <v>No</v>
      </c>
      <c r="T265" s="54" t="n">
        <f aca="false">IF(D265="","",ROUND(SQRT(((D265+G265)*O265/100)^2+(J265*(D265+G265)*0.07132)^2),0))</f>
        <v>32</v>
      </c>
      <c r="U265" s="32"/>
    </row>
    <row r="266" customFormat="false" ht="15" hidden="false" customHeight="false" outlineLevel="0" collapsed="false">
      <c r="A266" s="32" t="s">
        <v>386</v>
      </c>
      <c r="B266" s="32" t="s">
        <v>441</v>
      </c>
      <c r="C266" s="32" t="s">
        <v>441</v>
      </c>
      <c r="D266" s="54" t="n">
        <v>36</v>
      </c>
      <c r="E266" s="54" t="n">
        <v>30</v>
      </c>
      <c r="F266" s="65" t="n">
        <f aca="false">IF(E266="","",D266-E266)</f>
        <v>6</v>
      </c>
      <c r="G266" s="54" t="n">
        <v>47</v>
      </c>
      <c r="H266" s="54" t="n">
        <v>36</v>
      </c>
      <c r="I266" s="65" t="n">
        <f aca="false">IF(H266="","",G266-H266)</f>
        <v>11</v>
      </c>
      <c r="J266" s="55" t="n">
        <f aca="false">IF(OR(D266="",D266+G266=0),"",D266/(D266+G266))</f>
        <v>0.433734939759036</v>
      </c>
      <c r="K266" s="55" t="n">
        <f aca="false">IF(E266="","",E266/(E266+H266))</f>
        <v>0.454545454545455</v>
      </c>
      <c r="L266" s="66" t="n">
        <f aca="false">IF(OR(K266="",J266=""),"",(J266-K266)*100)</f>
        <v>-2.08105147864184</v>
      </c>
      <c r="M266" s="36" t="n">
        <v>3.43182552369834</v>
      </c>
      <c r="N266" s="36" t="n">
        <v>1.85957856755981</v>
      </c>
      <c r="O266" s="36" t="n">
        <f aca="false">SQRT(M266^2+N266^2)</f>
        <v>3.90326259352803</v>
      </c>
      <c r="P266" s="55" t="n">
        <f aca="false">IF(J266="","",MAX(0,J266-1.96*O266/100))</f>
        <v>0.357230992925887</v>
      </c>
      <c r="Q266" s="55" t="n">
        <f aca="false">IF(J266="","",MIN(1,J266+1.96*O266/100))</f>
        <v>0.510238886592186</v>
      </c>
      <c r="R266" s="32" t="str">
        <f aca="false">IF(L266="","",IF(ABS(L266)&lt;=O266,"Yes","No"))</f>
        <v>Yes</v>
      </c>
      <c r="S266" s="32" t="str">
        <f aca="false">IF(L266="","",IF(ABS(L266)&lt;=1.96*O266,"Yes","No"))</f>
        <v>Yes</v>
      </c>
      <c r="T266" s="54" t="n">
        <f aca="false">IF(D266="","",ROUND(SQRT(((D266+G266)*O266/100)^2+(J266*(D266+G266)*0.13015)^2),0))</f>
        <v>6</v>
      </c>
      <c r="U266" s="32"/>
    </row>
    <row r="267" customFormat="false" ht="15" hidden="false" customHeight="false" outlineLevel="0" collapsed="false">
      <c r="A267" s="32" t="s">
        <v>386</v>
      </c>
      <c r="B267" s="32" t="s">
        <v>442</v>
      </c>
      <c r="C267" s="32" t="s">
        <v>443</v>
      </c>
      <c r="D267" s="54" t="n">
        <v>484</v>
      </c>
      <c r="E267" s="54" t="n">
        <v>375</v>
      </c>
      <c r="F267" s="65" t="n">
        <f aca="false">IF(E267="","",D267-E267)</f>
        <v>109</v>
      </c>
      <c r="G267" s="54" t="n">
        <v>597</v>
      </c>
      <c r="H267" s="54" t="n">
        <v>542</v>
      </c>
      <c r="I267" s="65" t="n">
        <f aca="false">IF(H267="","",G267-H267)</f>
        <v>55</v>
      </c>
      <c r="J267" s="55" t="n">
        <f aca="false">IF(OR(D267="",D267+G267=0),"",D267/(D267+G267))</f>
        <v>0.447733580018501</v>
      </c>
      <c r="K267" s="55" t="n">
        <f aca="false">IF(E267="","",E267/(E267+H267))</f>
        <v>0.408942202835333</v>
      </c>
      <c r="L267" s="66" t="n">
        <f aca="false">IF(OR(K267="",J267=""),"",(J267-K267)*100)</f>
        <v>3.87913771831688</v>
      </c>
      <c r="M267" s="36" t="n">
        <v>1.85842379998278</v>
      </c>
      <c r="N267" s="36" t="n">
        <v>1.85957856755981</v>
      </c>
      <c r="O267" s="36" t="n">
        <f aca="false">SQRT(M267^2+N267^2)</f>
        <v>2.62902481336145</v>
      </c>
      <c r="P267" s="55" t="n">
        <f aca="false">IF(J267="","",MAX(0,J267-1.96*O267/100))</f>
        <v>0.396204693676617</v>
      </c>
      <c r="Q267" s="55" t="n">
        <f aca="false">IF(J267="","",MIN(1,J267+1.96*O267/100))</f>
        <v>0.499262466360386</v>
      </c>
      <c r="R267" s="32" t="str">
        <f aca="false">IF(L267="","",IF(ABS(L267)&lt;=O267,"Yes","No"))</f>
        <v>No</v>
      </c>
      <c r="S267" s="32" t="str">
        <f aca="false">IF(L267="","",IF(ABS(L267)&lt;=1.96*O267,"Yes","No"))</f>
        <v>Yes</v>
      </c>
      <c r="T267" s="54" t="n">
        <f aca="false">IF(D267="","",ROUND(SQRT(((D267+G267)*O267/100)^2+(J267*(D267+G267)*0.07132)^2),0))</f>
        <v>45</v>
      </c>
      <c r="U267" s="32"/>
    </row>
    <row r="268" customFormat="false" ht="15" hidden="false" customHeight="false" outlineLevel="0" collapsed="false">
      <c r="A268" s="32" t="s">
        <v>386</v>
      </c>
      <c r="B268" s="32" t="s">
        <v>442</v>
      </c>
      <c r="C268" s="32" t="s">
        <v>444</v>
      </c>
      <c r="D268" s="54" t="n">
        <v>530</v>
      </c>
      <c r="E268" s="54" t="n">
        <v>465</v>
      </c>
      <c r="F268" s="65" t="n">
        <f aca="false">IF(E268="","",D268-E268)</f>
        <v>65</v>
      </c>
      <c r="G268" s="54" t="n">
        <v>603</v>
      </c>
      <c r="H268" s="54" t="n">
        <v>609</v>
      </c>
      <c r="I268" s="65" t="n">
        <f aca="false">IF(H268="","",G268-H268)</f>
        <v>-6</v>
      </c>
      <c r="J268" s="55" t="n">
        <f aca="false">IF(OR(D268="",D268+G268=0),"",D268/(D268+G268))</f>
        <v>0.467784642541924</v>
      </c>
      <c r="K268" s="55" t="n">
        <f aca="false">IF(E268="","",E268/(E268+H268))</f>
        <v>0.432960893854749</v>
      </c>
      <c r="L268" s="66" t="n">
        <f aca="false">IF(OR(K268="",J268=""),"",(J268-K268)*100)</f>
        <v>3.48237486871755</v>
      </c>
      <c r="M268" s="36" t="n">
        <v>1.85842379998278</v>
      </c>
      <c r="N268" s="36" t="n">
        <v>1.85957856755981</v>
      </c>
      <c r="O268" s="36" t="n">
        <f aca="false">SQRT(M268^2+N268^2)</f>
        <v>2.62902481336145</v>
      </c>
      <c r="P268" s="55" t="n">
        <f aca="false">IF(J268="","",MAX(0,J268-1.96*O268/100))</f>
        <v>0.41625575620004</v>
      </c>
      <c r="Q268" s="55" t="n">
        <f aca="false">IF(J268="","",MIN(1,J268+1.96*O268/100))</f>
        <v>0.519313528883809</v>
      </c>
      <c r="R268" s="32" t="str">
        <f aca="false">IF(L268="","",IF(ABS(L268)&lt;=O268,"Yes","No"))</f>
        <v>No</v>
      </c>
      <c r="S268" s="32" t="str">
        <f aca="false">IF(L268="","",IF(ABS(L268)&lt;=1.96*O268,"Yes","No"))</f>
        <v>Yes</v>
      </c>
      <c r="T268" s="54" t="n">
        <f aca="false">IF(D268="","",ROUND(SQRT(((D268+G268)*O268/100)^2+(J268*(D268+G268)*0.07132)^2),0))</f>
        <v>48</v>
      </c>
      <c r="U268" s="32"/>
    </row>
    <row r="269" customFormat="false" ht="15" hidden="false" customHeight="false" outlineLevel="0" collapsed="false">
      <c r="A269" s="32" t="s">
        <v>386</v>
      </c>
      <c r="B269" s="32" t="s">
        <v>445</v>
      </c>
      <c r="C269" s="32" t="s">
        <v>445</v>
      </c>
      <c r="D269" s="54" t="n">
        <v>147</v>
      </c>
      <c r="E269" s="54" t="n">
        <v>130</v>
      </c>
      <c r="F269" s="65" t="n">
        <f aca="false">IF(E269="","",D269-E269)</f>
        <v>17</v>
      </c>
      <c r="G269" s="54" t="n">
        <v>189</v>
      </c>
      <c r="H269" s="54" t="n">
        <v>203</v>
      </c>
      <c r="I269" s="65" t="n">
        <f aca="false">IF(H269="","",G269-H269)</f>
        <v>-14</v>
      </c>
      <c r="J269" s="55" t="n">
        <f aca="false">IF(OR(D269="",D269+G269=0),"",D269/(D269+G269))</f>
        <v>0.4375</v>
      </c>
      <c r="K269" s="55" t="n">
        <f aca="false">IF(E269="","",E269/(E269+H269))</f>
        <v>0.39039039039039</v>
      </c>
      <c r="L269" s="66" t="n">
        <f aca="false">IF(OR(K269="",J269=""),"",(J269-K269)*100)</f>
        <v>4.71096096096096</v>
      </c>
      <c r="M269" s="36" t="n">
        <v>3.43182552369834</v>
      </c>
      <c r="N269" s="36" t="n">
        <v>1.85957856755981</v>
      </c>
      <c r="O269" s="36" t="n">
        <f aca="false">SQRT(M269^2+N269^2)</f>
        <v>3.90326259352803</v>
      </c>
      <c r="P269" s="55" t="n">
        <f aca="false">IF(J269="","",MAX(0,J269-1.96*O269/100))</f>
        <v>0.360996053166851</v>
      </c>
      <c r="Q269" s="55" t="n">
        <f aca="false">IF(J269="","",MIN(1,J269+1.96*O269/100))</f>
        <v>0.514003946833149</v>
      </c>
      <c r="R269" s="32" t="str">
        <f aca="false">IF(L269="","",IF(ABS(L269)&lt;=O269,"Yes","No"))</f>
        <v>No</v>
      </c>
      <c r="S269" s="32" t="str">
        <f aca="false">IF(L269="","",IF(ABS(L269)&lt;=1.96*O269,"Yes","No"))</f>
        <v>Yes</v>
      </c>
      <c r="T269" s="54" t="n">
        <f aca="false">IF(D269="","",ROUND(SQRT(((D269+G269)*O269/100)^2+(J269*(D269+G269)*0.13015)^2),0))</f>
        <v>23</v>
      </c>
      <c r="U269" s="32"/>
    </row>
    <row r="270" customFormat="false" ht="15" hidden="false" customHeight="false" outlineLevel="0" collapsed="false">
      <c r="A270" s="32" t="s">
        <v>386</v>
      </c>
      <c r="B270" s="32" t="s">
        <v>446</v>
      </c>
      <c r="C270" s="32" t="s">
        <v>447</v>
      </c>
      <c r="D270" s="54" t="n">
        <v>195</v>
      </c>
      <c r="E270" s="54"/>
      <c r="F270" s="65" t="str">
        <f aca="false">IF(E270="","",D270-E270)</f>
        <v/>
      </c>
      <c r="G270" s="54" t="n">
        <v>84</v>
      </c>
      <c r="H270" s="54"/>
      <c r="I270" s="65" t="str">
        <f aca="false">IF(H270="","",G270-H270)</f>
        <v/>
      </c>
      <c r="J270" s="55" t="n">
        <f aca="false">IF(OR(D270="",D270+G270=0),"",D270/(D270+G270))</f>
        <v>0.698924731182796</v>
      </c>
      <c r="K270" s="55" t="str">
        <f aca="false">IF(E270="","",E270/(E270+H270))</f>
        <v/>
      </c>
      <c r="L270" s="66" t="str">
        <f aca="false">IF(OR(K270="",J270=""),"",(J270-K270)*100)</f>
        <v/>
      </c>
      <c r="M270" s="36" t="n">
        <v>3.43182552369834</v>
      </c>
      <c r="N270" s="36" t="n">
        <v>1.85957856755981</v>
      </c>
      <c r="O270" s="36" t="n">
        <f aca="false">SQRT(M270^2+N270^2)</f>
        <v>3.90326259352803</v>
      </c>
      <c r="P270" s="55" t="n">
        <f aca="false">IF(J270="","",MAX(0,J270-1.96*O270/100))</f>
        <v>0.622420784349646</v>
      </c>
      <c r="Q270" s="55" t="n">
        <f aca="false">IF(J270="","",MIN(1,J270+1.96*O270/100))</f>
        <v>0.775428678015945</v>
      </c>
      <c r="R270" s="32" t="str">
        <f aca="false">IF(L270="","",IF(ABS(L270)&lt;=O270,"Yes","No"))</f>
        <v/>
      </c>
      <c r="S270" s="32" t="str">
        <f aca="false">IF(L270="","",IF(ABS(L270)&lt;=1.96*O270,"Yes","No"))</f>
        <v/>
      </c>
      <c r="T270" s="54" t="n">
        <f aca="false">IF(D270="","",ROUND(SQRT(((D270+G270)*O270/100)^2+(J270*(D270+G270)*0.13015)^2),0))</f>
        <v>28</v>
      </c>
      <c r="U270" s="32" t="s">
        <v>764</v>
      </c>
    </row>
    <row r="271" customFormat="false" ht="15" hidden="false" customHeight="false" outlineLevel="0" collapsed="false">
      <c r="A271" s="32" t="s">
        <v>386</v>
      </c>
      <c r="B271" s="32" t="s">
        <v>446</v>
      </c>
      <c r="C271" s="32" t="s">
        <v>448</v>
      </c>
      <c r="D271" s="54" t="n">
        <v>322</v>
      </c>
      <c r="E271" s="54" t="n">
        <v>353</v>
      </c>
      <c r="F271" s="65" t="n">
        <f aca="false">IF(E271="","",D271-E271)</f>
        <v>-31</v>
      </c>
      <c r="G271" s="54" t="n">
        <v>127</v>
      </c>
      <c r="H271" s="54" t="n">
        <v>112</v>
      </c>
      <c r="I271" s="65" t="n">
        <f aca="false">IF(H271="","",G271-H271)</f>
        <v>15</v>
      </c>
      <c r="J271" s="55" t="n">
        <f aca="false">IF(OR(D271="",D271+G271=0),"",D271/(D271+G271))</f>
        <v>0.717149220489978</v>
      </c>
      <c r="K271" s="55" t="n">
        <f aca="false">IF(E271="","",E271/(E271+H271))</f>
        <v>0.759139784946237</v>
      </c>
      <c r="L271" s="66" t="n">
        <f aca="false">IF(OR(K271="",J271=""),"",(J271-K271)*100)</f>
        <v>-4.19905644562588</v>
      </c>
      <c r="M271" s="36" t="n">
        <v>3.43182552369834</v>
      </c>
      <c r="N271" s="36" t="n">
        <v>1.85957856755981</v>
      </c>
      <c r="O271" s="36" t="n">
        <f aca="false">SQRT(M271^2+N271^2)</f>
        <v>3.90326259352803</v>
      </c>
      <c r="P271" s="55" t="n">
        <f aca="false">IF(J271="","",MAX(0,J271-1.96*O271/100))</f>
        <v>0.640645273656828</v>
      </c>
      <c r="Q271" s="55" t="n">
        <f aca="false">IF(J271="","",MIN(1,J271+1.96*O271/100))</f>
        <v>0.793653167323127</v>
      </c>
      <c r="R271" s="32" t="str">
        <f aca="false">IF(L271="","",IF(ABS(L271)&lt;=O271,"Yes","No"))</f>
        <v>No</v>
      </c>
      <c r="S271" s="32" t="str">
        <f aca="false">IF(L271="","",IF(ABS(L271)&lt;=1.96*O271,"Yes","No"))</f>
        <v>Yes</v>
      </c>
      <c r="T271" s="54" t="n">
        <f aca="false">IF(D271="","",ROUND(SQRT(((D271+G271)*O271/100)^2+(J271*(D271+G271)*0.13015)^2),0))</f>
        <v>45</v>
      </c>
      <c r="U271" s="32"/>
    </row>
    <row r="272" customFormat="false" ht="15" hidden="false" customHeight="false" outlineLevel="0" collapsed="false">
      <c r="A272" s="32" t="s">
        <v>386</v>
      </c>
      <c r="B272" s="32" t="s">
        <v>446</v>
      </c>
      <c r="C272" s="32" t="s">
        <v>449</v>
      </c>
      <c r="D272" s="54" t="n">
        <v>309</v>
      </c>
      <c r="E272" s="54" t="n">
        <v>326</v>
      </c>
      <c r="F272" s="65" t="n">
        <f aca="false">IF(E272="","",D272-E272)</f>
        <v>-17</v>
      </c>
      <c r="G272" s="54" t="n">
        <v>129</v>
      </c>
      <c r="H272" s="54" t="n">
        <v>91</v>
      </c>
      <c r="I272" s="65" t="n">
        <f aca="false">IF(H272="","",G272-H272)</f>
        <v>38</v>
      </c>
      <c r="J272" s="55" t="n">
        <f aca="false">IF(OR(D272="",D272+G272=0),"",D272/(D272+G272))</f>
        <v>0.705479452054795</v>
      </c>
      <c r="K272" s="55" t="n">
        <f aca="false">IF(E272="","",E272/(E272+H272))</f>
        <v>0.781774580335731</v>
      </c>
      <c r="L272" s="66" t="n">
        <f aca="false">IF(OR(K272="",J272=""),"",(J272-K272)*100)</f>
        <v>-7.62951282809369</v>
      </c>
      <c r="M272" s="36" t="n">
        <v>3.43182552369834</v>
      </c>
      <c r="N272" s="36" t="n">
        <v>1.85957856755981</v>
      </c>
      <c r="O272" s="36" t="n">
        <f aca="false">SQRT(M272^2+N272^2)</f>
        <v>3.90326259352803</v>
      </c>
      <c r="P272" s="55" t="n">
        <f aca="false">IF(J272="","",MAX(0,J272-1.96*O272/100))</f>
        <v>0.628975505221645</v>
      </c>
      <c r="Q272" s="55" t="n">
        <f aca="false">IF(J272="","",MIN(1,J272+1.96*O272/100))</f>
        <v>0.781983398887944</v>
      </c>
      <c r="R272" s="32" t="str">
        <f aca="false">IF(L272="","",IF(ABS(L272)&lt;=O272,"Yes","No"))</f>
        <v>No</v>
      </c>
      <c r="S272" s="32" t="str">
        <f aca="false">IF(L272="","",IF(ABS(L272)&lt;=1.96*O272,"Yes","No"))</f>
        <v>Yes</v>
      </c>
      <c r="T272" s="54" t="n">
        <f aca="false">IF(D272="","",ROUND(SQRT(((D272+G272)*O272/100)^2+(J272*(D272+G272)*0.13015)^2),0))</f>
        <v>44</v>
      </c>
      <c r="U272" s="32"/>
    </row>
    <row r="273" customFormat="false" ht="15" hidden="false" customHeight="false" outlineLevel="0" collapsed="false">
      <c r="A273" s="32" t="s">
        <v>386</v>
      </c>
      <c r="B273" s="32" t="s">
        <v>446</v>
      </c>
      <c r="C273" s="32" t="s">
        <v>450</v>
      </c>
      <c r="D273" s="54" t="n">
        <v>592</v>
      </c>
      <c r="E273" s="54" t="n">
        <v>609</v>
      </c>
      <c r="F273" s="65" t="n">
        <f aca="false">IF(E273="","",D273-E273)</f>
        <v>-17</v>
      </c>
      <c r="G273" s="54" t="n">
        <v>266</v>
      </c>
      <c r="H273" s="54" t="n">
        <v>202</v>
      </c>
      <c r="I273" s="65" t="n">
        <f aca="false">IF(H273="","",G273-H273)</f>
        <v>64</v>
      </c>
      <c r="J273" s="55" t="n">
        <f aca="false">IF(OR(D273="",D273+G273=0),"",D273/(D273+G273))</f>
        <v>0.68997668997669</v>
      </c>
      <c r="K273" s="55" t="n">
        <f aca="false">IF(E273="","",E273/(E273+H273))</f>
        <v>0.750924784217016</v>
      </c>
      <c r="L273" s="66" t="n">
        <f aca="false">IF(OR(K273="",J273=""),"",(J273-K273)*100)</f>
        <v>-6.09480942403261</v>
      </c>
      <c r="M273" s="36" t="n">
        <v>1.85842379998278</v>
      </c>
      <c r="N273" s="36" t="n">
        <v>1.85957856755981</v>
      </c>
      <c r="O273" s="36" t="n">
        <f aca="false">SQRT(M273^2+N273^2)</f>
        <v>2.62902481336145</v>
      </c>
      <c r="P273" s="55" t="n">
        <f aca="false">IF(J273="","",MAX(0,J273-1.96*O273/100))</f>
        <v>0.638447803634806</v>
      </c>
      <c r="Q273" s="55" t="n">
        <f aca="false">IF(J273="","",MIN(1,J273+1.96*O273/100))</f>
        <v>0.741505576318574</v>
      </c>
      <c r="R273" s="32" t="str">
        <f aca="false">IF(L273="","",IF(ABS(L273)&lt;=O273,"Yes","No"))</f>
        <v>No</v>
      </c>
      <c r="S273" s="32" t="str">
        <f aca="false">IF(L273="","",IF(ABS(L273)&lt;=1.96*O273,"Yes","No"))</f>
        <v>No</v>
      </c>
      <c r="T273" s="54" t="n">
        <f aca="false">IF(D273="","",ROUND(SQRT(((D273+G273)*O273/100)^2+(J273*(D273+G273)*0.07132)^2),0))</f>
        <v>48</v>
      </c>
      <c r="U273" s="32"/>
    </row>
    <row r="274" customFormat="false" ht="15" hidden="false" customHeight="false" outlineLevel="0" collapsed="false">
      <c r="A274" s="32" t="s">
        <v>386</v>
      </c>
      <c r="B274" s="32" t="s">
        <v>446</v>
      </c>
      <c r="C274" s="32" t="s">
        <v>451</v>
      </c>
      <c r="D274" s="54" t="n">
        <v>378</v>
      </c>
      <c r="E274" s="54"/>
      <c r="F274" s="65" t="str">
        <f aca="false">IF(E274="","",D274-E274)</f>
        <v/>
      </c>
      <c r="G274" s="54" t="n">
        <v>175</v>
      </c>
      <c r="H274" s="54"/>
      <c r="I274" s="65" t="str">
        <f aca="false">IF(H274="","",G274-H274)</f>
        <v/>
      </c>
      <c r="J274" s="55" t="n">
        <f aca="false">IF(OR(D274="",D274+G274=0),"",D274/(D274+G274))</f>
        <v>0.683544303797468</v>
      </c>
      <c r="K274" s="55" t="str">
        <f aca="false">IF(E274="","",E274/(E274+H274))</f>
        <v/>
      </c>
      <c r="L274" s="66" t="str">
        <f aca="false">IF(OR(K274="",J274=""),"",(J274-K274)*100)</f>
        <v/>
      </c>
      <c r="M274" s="36" t="n">
        <v>2.23027727048957</v>
      </c>
      <c r="N274" s="36" t="n">
        <v>1.85957856755981</v>
      </c>
      <c r="O274" s="36" t="n">
        <f aca="false">SQRT(M274^2+N274^2)</f>
        <v>2.90381975201461</v>
      </c>
      <c r="P274" s="55" t="n">
        <f aca="false">IF(J274="","",MAX(0,J274-1.96*O274/100))</f>
        <v>0.626629436657982</v>
      </c>
      <c r="Q274" s="55" t="n">
        <f aca="false">IF(J274="","",MIN(1,J274+1.96*O274/100))</f>
        <v>0.740459170936955</v>
      </c>
      <c r="R274" s="32" t="str">
        <f aca="false">IF(L274="","",IF(ABS(L274)&lt;=O274,"Yes","No"))</f>
        <v/>
      </c>
      <c r="S274" s="32" t="str">
        <f aca="false">IF(L274="","",IF(ABS(L274)&lt;=1.96*O274,"Yes","No"))</f>
        <v/>
      </c>
      <c r="T274" s="54" t="n">
        <f aca="false">IF(D274="","",ROUND(SQRT(((D274+G274)*O274/100)^2+(J274*(D274+G274)*0.08382)^2),0))</f>
        <v>36</v>
      </c>
      <c r="U274" s="32" t="s">
        <v>764</v>
      </c>
    </row>
    <row r="275" customFormat="false" ht="15" hidden="false" customHeight="false" outlineLevel="0" collapsed="false">
      <c r="A275" s="32" t="s">
        <v>386</v>
      </c>
      <c r="B275" s="32" t="s">
        <v>446</v>
      </c>
      <c r="C275" s="32" t="s">
        <v>452</v>
      </c>
      <c r="D275" s="54" t="n">
        <v>372</v>
      </c>
      <c r="E275" s="54" t="n">
        <v>410</v>
      </c>
      <c r="F275" s="65" t="n">
        <f aca="false">IF(E275="","",D275-E275)</f>
        <v>-38</v>
      </c>
      <c r="G275" s="54" t="n">
        <v>181</v>
      </c>
      <c r="H275" s="54" t="n">
        <v>127</v>
      </c>
      <c r="I275" s="65" t="n">
        <f aca="false">IF(H275="","",G275-H275)</f>
        <v>54</v>
      </c>
      <c r="J275" s="55" t="n">
        <f aca="false">IF(OR(D275="",D275+G275=0),"",D275/(D275+G275))</f>
        <v>0.672694394213382</v>
      </c>
      <c r="K275" s="55" t="n">
        <f aca="false">IF(E275="","",E275/(E275+H275))</f>
        <v>0.763500931098696</v>
      </c>
      <c r="L275" s="66" t="n">
        <f aca="false">IF(OR(K275="",J275=""),"",(J275-K275)*100)</f>
        <v>-9.08065368853149</v>
      </c>
      <c r="M275" s="36" t="n">
        <v>2.23027727048957</v>
      </c>
      <c r="N275" s="36" t="n">
        <v>1.85957856755981</v>
      </c>
      <c r="O275" s="36" t="n">
        <f aca="false">SQRT(M275^2+N275^2)</f>
        <v>2.90381975201461</v>
      </c>
      <c r="P275" s="55" t="n">
        <f aca="false">IF(J275="","",MAX(0,J275-1.96*O275/100))</f>
        <v>0.615779527073895</v>
      </c>
      <c r="Q275" s="55" t="n">
        <f aca="false">IF(J275="","",MIN(1,J275+1.96*O275/100))</f>
        <v>0.729609261352868</v>
      </c>
      <c r="R275" s="32" t="str">
        <f aca="false">IF(L275="","",IF(ABS(L275)&lt;=O275,"Yes","No"))</f>
        <v>No</v>
      </c>
      <c r="S275" s="32" t="str">
        <f aca="false">IF(L275="","",IF(ABS(L275)&lt;=1.96*O275,"Yes","No"))</f>
        <v>No</v>
      </c>
      <c r="T275" s="54" t="n">
        <f aca="false">IF(D275="","",ROUND(SQRT(((D275+G275)*O275/100)^2+(J275*(D275+G275)*0.08382)^2),0))</f>
        <v>35</v>
      </c>
      <c r="U275" s="32"/>
    </row>
    <row r="276" customFormat="false" ht="15" hidden="false" customHeight="false" outlineLevel="0" collapsed="false">
      <c r="A276" s="32" t="s">
        <v>386</v>
      </c>
      <c r="B276" s="32" t="s">
        <v>446</v>
      </c>
      <c r="C276" s="32" t="s">
        <v>453</v>
      </c>
      <c r="D276" s="54" t="n">
        <v>337</v>
      </c>
      <c r="E276" s="54" t="n">
        <v>334</v>
      </c>
      <c r="F276" s="65" t="n">
        <f aca="false">IF(E276="","",D276-E276)</f>
        <v>3</v>
      </c>
      <c r="G276" s="54" t="n">
        <v>153</v>
      </c>
      <c r="H276" s="54" t="n">
        <v>128</v>
      </c>
      <c r="I276" s="65" t="n">
        <f aca="false">IF(H276="","",G276-H276)</f>
        <v>25</v>
      </c>
      <c r="J276" s="55" t="n">
        <f aca="false">IF(OR(D276="",D276+G276=0),"",D276/(D276+G276))</f>
        <v>0.687755102040816</v>
      </c>
      <c r="K276" s="55" t="n">
        <f aca="false">IF(E276="","",E276/(E276+H276))</f>
        <v>0.722943722943723</v>
      </c>
      <c r="L276" s="66" t="n">
        <f aca="false">IF(OR(K276="",J276=""),"",(J276-K276)*100)</f>
        <v>-3.51886209029065</v>
      </c>
      <c r="M276" s="36" t="n">
        <v>3.43182552369834</v>
      </c>
      <c r="N276" s="36" t="n">
        <v>1.85957856755981</v>
      </c>
      <c r="O276" s="36" t="n">
        <f aca="false">SQRT(M276^2+N276^2)</f>
        <v>3.90326259352803</v>
      </c>
      <c r="P276" s="55" t="n">
        <f aca="false">IF(J276="","",MAX(0,J276-1.96*O276/100))</f>
        <v>0.611251155207667</v>
      </c>
      <c r="Q276" s="55" t="n">
        <f aca="false">IF(J276="","",MIN(1,J276+1.96*O276/100))</f>
        <v>0.764259048873966</v>
      </c>
      <c r="R276" s="32" t="str">
        <f aca="false">IF(L276="","",IF(ABS(L276)&lt;=O276,"Yes","No"))</f>
        <v>Yes</v>
      </c>
      <c r="S276" s="32" t="str">
        <f aca="false">IF(L276="","",IF(ABS(L276)&lt;=1.96*O276,"Yes","No"))</f>
        <v>Yes</v>
      </c>
      <c r="T276" s="54" t="n">
        <f aca="false">IF(D276="","",ROUND(SQRT(((D276+G276)*O276/100)^2+(J276*(D276+G276)*0.13015)^2),0))</f>
        <v>48</v>
      </c>
      <c r="U276" s="32"/>
    </row>
    <row r="277" customFormat="false" ht="15" hidden="false" customHeight="false" outlineLevel="0" collapsed="false">
      <c r="A277" s="32" t="s">
        <v>386</v>
      </c>
      <c r="B277" s="32" t="s">
        <v>446</v>
      </c>
      <c r="C277" s="32" t="s">
        <v>454</v>
      </c>
      <c r="D277" s="54" t="n">
        <v>154</v>
      </c>
      <c r="E277" s="54" t="n">
        <v>189</v>
      </c>
      <c r="F277" s="65" t="n">
        <f aca="false">IF(E277="","",D277-E277)</f>
        <v>-35</v>
      </c>
      <c r="G277" s="54" t="n">
        <v>59</v>
      </c>
      <c r="H277" s="54" t="n">
        <v>42</v>
      </c>
      <c r="I277" s="65" t="n">
        <f aca="false">IF(H277="","",G277-H277)</f>
        <v>17</v>
      </c>
      <c r="J277" s="55" t="n">
        <f aca="false">IF(OR(D277="",D277+G277=0),"",D277/(D277+G277))</f>
        <v>0.723004694835681</v>
      </c>
      <c r="K277" s="55" t="n">
        <f aca="false">IF(E277="","",E277/(E277+H277))</f>
        <v>0.818181818181818</v>
      </c>
      <c r="L277" s="66" t="n">
        <f aca="false">IF(OR(K277="",J277=""),"",(J277-K277)*100)</f>
        <v>-9.51771233461375</v>
      </c>
      <c r="M277" s="36" t="n">
        <v>3.43182552369834</v>
      </c>
      <c r="N277" s="36" t="n">
        <v>1.85957856755981</v>
      </c>
      <c r="O277" s="36" t="n">
        <f aca="false">SQRT(M277^2+N277^2)</f>
        <v>3.90326259352803</v>
      </c>
      <c r="P277" s="55" t="n">
        <f aca="false">IF(J277="","",MAX(0,J277-1.96*O277/100))</f>
        <v>0.646500748002531</v>
      </c>
      <c r="Q277" s="55" t="n">
        <f aca="false">IF(J277="","",MIN(1,J277+1.96*O277/100))</f>
        <v>0.79950864166883</v>
      </c>
      <c r="R277" s="32" t="str">
        <f aca="false">IF(L277="","",IF(ABS(L277)&lt;=O277,"Yes","No"))</f>
        <v>No</v>
      </c>
      <c r="S277" s="32" t="str">
        <f aca="false">IF(L277="","",IF(ABS(L277)&lt;=1.96*O277,"Yes","No"))</f>
        <v>No</v>
      </c>
      <c r="T277" s="54" t="n">
        <f aca="false">IF(D277="","",ROUND(SQRT(((D277+G277)*O277/100)^2+(J277*(D277+G277)*0.13015)^2),0))</f>
        <v>22</v>
      </c>
      <c r="U277" s="32"/>
    </row>
    <row r="278" customFormat="false" ht="15" hidden="false" customHeight="false" outlineLevel="0" collapsed="false">
      <c r="A278" s="32" t="s">
        <v>386</v>
      </c>
      <c r="B278" s="32" t="s">
        <v>446</v>
      </c>
      <c r="C278" s="32" t="s">
        <v>455</v>
      </c>
      <c r="D278" s="54" t="n">
        <v>229</v>
      </c>
      <c r="E278" s="54" t="n">
        <v>236</v>
      </c>
      <c r="F278" s="65" t="n">
        <f aca="false">IF(E278="","",D278-E278)</f>
        <v>-7</v>
      </c>
      <c r="G278" s="54" t="n">
        <v>79</v>
      </c>
      <c r="H278" s="54" t="n">
        <v>61</v>
      </c>
      <c r="I278" s="65" t="n">
        <f aca="false">IF(H278="","",G278-H278)</f>
        <v>18</v>
      </c>
      <c r="J278" s="55" t="n">
        <f aca="false">IF(OR(D278="",D278+G278=0),"",D278/(D278+G278))</f>
        <v>0.743506493506494</v>
      </c>
      <c r="K278" s="55" t="n">
        <f aca="false">IF(E278="","",E278/(E278+H278))</f>
        <v>0.794612794612795</v>
      </c>
      <c r="L278" s="66" t="n">
        <f aca="false">IF(OR(K278="",J278=""),"",(J278-K278)*100)</f>
        <v>-5.11063011063011</v>
      </c>
      <c r="M278" s="36" t="n">
        <v>3.43182552369834</v>
      </c>
      <c r="N278" s="36" t="n">
        <v>1.85957856755981</v>
      </c>
      <c r="O278" s="36" t="n">
        <f aca="false">SQRT(M278^2+N278^2)</f>
        <v>3.90326259352803</v>
      </c>
      <c r="P278" s="55" t="n">
        <f aca="false">IF(J278="","",MAX(0,J278-1.96*O278/100))</f>
        <v>0.667002546673344</v>
      </c>
      <c r="Q278" s="55" t="n">
        <f aca="false">IF(J278="","",MIN(1,J278+1.96*O278/100))</f>
        <v>0.820010440339643</v>
      </c>
      <c r="R278" s="32" t="str">
        <f aca="false">IF(L278="","",IF(ABS(L278)&lt;=O278,"Yes","No"))</f>
        <v>No</v>
      </c>
      <c r="S278" s="32" t="str">
        <f aca="false">IF(L278="","",IF(ABS(L278)&lt;=1.96*O278,"Yes","No"))</f>
        <v>Yes</v>
      </c>
      <c r="T278" s="54" t="n">
        <f aca="false">IF(D278="","",ROUND(SQRT(((D278+G278)*O278/100)^2+(J278*(D278+G278)*0.13015)^2),0))</f>
        <v>32</v>
      </c>
      <c r="U278" s="32"/>
    </row>
    <row r="279" customFormat="false" ht="15" hidden="false" customHeight="false" outlineLevel="0" collapsed="false">
      <c r="A279" s="32" t="s">
        <v>386</v>
      </c>
      <c r="B279" s="32" t="s">
        <v>446</v>
      </c>
      <c r="C279" s="32" t="s">
        <v>456</v>
      </c>
      <c r="D279" s="54" t="n">
        <v>255</v>
      </c>
      <c r="E279" s="54" t="n">
        <v>280</v>
      </c>
      <c r="F279" s="65" t="n">
        <f aca="false">IF(E279="","",D279-E279)</f>
        <v>-25</v>
      </c>
      <c r="G279" s="54" t="n">
        <v>83</v>
      </c>
      <c r="H279" s="54" t="n">
        <v>61</v>
      </c>
      <c r="I279" s="65" t="n">
        <f aca="false">IF(H279="","",G279-H279)</f>
        <v>22</v>
      </c>
      <c r="J279" s="55" t="n">
        <f aca="false">IF(OR(D279="",D279+G279=0),"",D279/(D279+G279))</f>
        <v>0.754437869822485</v>
      </c>
      <c r="K279" s="55" t="n">
        <f aca="false">IF(E279="","",E279/(E279+H279))</f>
        <v>0.821114369501466</v>
      </c>
      <c r="L279" s="66" t="n">
        <f aca="false">IF(OR(K279="",J279=""),"",(J279-K279)*100)</f>
        <v>-6.66764996789811</v>
      </c>
      <c r="M279" s="36" t="n">
        <v>3.43182552369834</v>
      </c>
      <c r="N279" s="36" t="n">
        <v>1.85957856755981</v>
      </c>
      <c r="O279" s="36" t="n">
        <f aca="false">SQRT(M279^2+N279^2)</f>
        <v>3.90326259352803</v>
      </c>
      <c r="P279" s="55" t="n">
        <f aca="false">IF(J279="","",MAX(0,J279-1.96*O279/100))</f>
        <v>0.677933922989336</v>
      </c>
      <c r="Q279" s="55" t="n">
        <f aca="false">IF(J279="","",MIN(1,J279+1.96*O279/100))</f>
        <v>0.830941816655635</v>
      </c>
      <c r="R279" s="32" t="str">
        <f aca="false">IF(L279="","",IF(ABS(L279)&lt;=O279,"Yes","No"))</f>
        <v>No</v>
      </c>
      <c r="S279" s="32" t="str">
        <f aca="false">IF(L279="","",IF(ABS(L279)&lt;=1.96*O279,"Yes","No"))</f>
        <v>Yes</v>
      </c>
      <c r="T279" s="54" t="n">
        <f aca="false">IF(D279="","",ROUND(SQRT(((D279+G279)*O279/100)^2+(J279*(D279+G279)*0.13015)^2),0))</f>
        <v>36</v>
      </c>
      <c r="U279" s="32"/>
    </row>
    <row r="280" customFormat="false" ht="15" hidden="false" customHeight="false" outlineLevel="0" collapsed="false">
      <c r="A280" s="32" t="s">
        <v>386</v>
      </c>
      <c r="B280" s="32" t="s">
        <v>446</v>
      </c>
      <c r="C280" s="32" t="s">
        <v>457</v>
      </c>
      <c r="D280" s="54" t="n">
        <v>514</v>
      </c>
      <c r="E280" s="54"/>
      <c r="F280" s="65" t="str">
        <f aca="false">IF(E280="","",D280-E280)</f>
        <v/>
      </c>
      <c r="G280" s="54" t="n">
        <v>216</v>
      </c>
      <c r="H280" s="54"/>
      <c r="I280" s="65" t="str">
        <f aca="false">IF(H280="","",G280-H280)</f>
        <v/>
      </c>
      <c r="J280" s="55" t="n">
        <f aca="false">IF(OR(D280="",D280+G280=0),"",D280/(D280+G280))</f>
        <v>0.704109589041096</v>
      </c>
      <c r="K280" s="55" t="str">
        <f aca="false">IF(E280="","",E280/(E280+H280))</f>
        <v/>
      </c>
      <c r="L280" s="66" t="str">
        <f aca="false">IF(OR(K280="",J280=""),"",(J280-K280)*100)</f>
        <v/>
      </c>
      <c r="M280" s="36" t="n">
        <v>2.23027727048957</v>
      </c>
      <c r="N280" s="36" t="n">
        <v>1.85957856755981</v>
      </c>
      <c r="O280" s="36" t="n">
        <f aca="false">SQRT(M280^2+N280^2)</f>
        <v>2.90381975201461</v>
      </c>
      <c r="P280" s="55" t="n">
        <f aca="false">IF(J280="","",MAX(0,J280-1.96*O280/100))</f>
        <v>0.64719472190161</v>
      </c>
      <c r="Q280" s="55" t="n">
        <f aca="false">IF(J280="","",MIN(1,J280+1.96*O280/100))</f>
        <v>0.761024456180582</v>
      </c>
      <c r="R280" s="32" t="str">
        <f aca="false">IF(L280="","",IF(ABS(L280)&lt;=O280,"Yes","No"))</f>
        <v/>
      </c>
      <c r="S280" s="32" t="str">
        <f aca="false">IF(L280="","",IF(ABS(L280)&lt;=1.96*O280,"Yes","No"))</f>
        <v/>
      </c>
      <c r="T280" s="54" t="n">
        <f aca="false">IF(D280="","",ROUND(SQRT(((D280+G280)*O280/100)^2+(J280*(D280+G280)*0.08382)^2),0))</f>
        <v>48</v>
      </c>
      <c r="U280" s="32" t="s">
        <v>764</v>
      </c>
    </row>
    <row r="281" customFormat="false" ht="15" hidden="false" customHeight="false" outlineLevel="0" collapsed="false">
      <c r="A281" s="32" t="s">
        <v>386</v>
      </c>
      <c r="B281" s="32" t="s">
        <v>446</v>
      </c>
      <c r="C281" s="32" t="s">
        <v>458</v>
      </c>
      <c r="D281" s="54" t="n">
        <v>631</v>
      </c>
      <c r="E281" s="54" t="n">
        <v>699</v>
      </c>
      <c r="F281" s="65" t="n">
        <f aca="false">IF(E281="","",D281-E281)</f>
        <v>-68</v>
      </c>
      <c r="G281" s="54" t="n">
        <v>252</v>
      </c>
      <c r="H281" s="54" t="n">
        <v>213</v>
      </c>
      <c r="I281" s="65" t="n">
        <f aca="false">IF(H281="","",G281-H281)</f>
        <v>39</v>
      </c>
      <c r="J281" s="55" t="n">
        <f aca="false">IF(OR(D281="",D281+G281=0),"",D281/(D281+G281))</f>
        <v>0.714609286523216</v>
      </c>
      <c r="K281" s="55" t="n">
        <f aca="false">IF(E281="","",E281/(E281+H281))</f>
        <v>0.766447368421053</v>
      </c>
      <c r="L281" s="66" t="n">
        <f aca="false">IF(OR(K281="",J281=""),"",(J281-K281)*100)</f>
        <v>-5.18380818978363</v>
      </c>
      <c r="M281" s="36" t="n">
        <v>1.85842379998278</v>
      </c>
      <c r="N281" s="36" t="n">
        <v>1.85957856755981</v>
      </c>
      <c r="O281" s="36" t="n">
        <f aca="false">SQRT(M281^2+N281^2)</f>
        <v>2.62902481336145</v>
      </c>
      <c r="P281" s="55" t="n">
        <f aca="false">IF(J281="","",MAX(0,J281-1.96*O281/100))</f>
        <v>0.663080400181332</v>
      </c>
      <c r="Q281" s="55" t="n">
        <f aca="false">IF(J281="","",MIN(1,J281+1.96*O281/100))</f>
        <v>0.766138172865101</v>
      </c>
      <c r="R281" s="32" t="str">
        <f aca="false">IF(L281="","",IF(ABS(L281)&lt;=O281,"Yes","No"))</f>
        <v>No</v>
      </c>
      <c r="S281" s="32" t="str">
        <f aca="false">IF(L281="","",IF(ABS(L281)&lt;=1.96*O281,"Yes","No"))</f>
        <v>No</v>
      </c>
      <c r="T281" s="54" t="n">
        <f aca="false">IF(D281="","",ROUND(SQRT(((D281+G281)*O281/100)^2+(J281*(D281+G281)*0.07132)^2),0))</f>
        <v>51</v>
      </c>
      <c r="U281" s="32"/>
    </row>
    <row r="282" customFormat="false" ht="15" hidden="false" customHeight="false" outlineLevel="0" collapsed="false">
      <c r="A282" s="32" t="s">
        <v>386</v>
      </c>
      <c r="B282" s="32" t="s">
        <v>459</v>
      </c>
      <c r="C282" s="32" t="s">
        <v>460</v>
      </c>
      <c r="D282" s="54" t="n">
        <v>954</v>
      </c>
      <c r="E282" s="54" t="n">
        <v>907</v>
      </c>
      <c r="F282" s="65" t="n">
        <f aca="false">IF(E282="","",D282-E282)</f>
        <v>47</v>
      </c>
      <c r="G282" s="54" t="n">
        <v>933</v>
      </c>
      <c r="H282" s="54" t="n">
        <v>861</v>
      </c>
      <c r="I282" s="65" t="n">
        <f aca="false">IF(H282="","",G282-H282)</f>
        <v>72</v>
      </c>
      <c r="J282" s="55" t="n">
        <f aca="false">IF(OR(D282="",D282+G282=0),"",D282/(D282+G282))</f>
        <v>0.505564387917329</v>
      </c>
      <c r="K282" s="55" t="n">
        <f aca="false">IF(E282="","",E282/(E282+H282))</f>
        <v>0.513009049773756</v>
      </c>
      <c r="L282" s="66" t="n">
        <f aca="false">IF(OR(K282="",J282=""),"",(J282-K282)*100)</f>
        <v>-0.744466185642656</v>
      </c>
      <c r="M282" s="36" t="n">
        <v>1.85842379998278</v>
      </c>
      <c r="N282" s="36" t="n">
        <v>1.85957856755981</v>
      </c>
      <c r="O282" s="36" t="n">
        <f aca="false">SQRT(M282^2+N282^2)</f>
        <v>2.62902481336145</v>
      </c>
      <c r="P282" s="55" t="n">
        <f aca="false">IF(J282="","",MAX(0,J282-1.96*O282/100))</f>
        <v>0.454035501575445</v>
      </c>
      <c r="Q282" s="55" t="n">
        <f aca="false">IF(J282="","",MIN(1,J282+1.96*O282/100))</f>
        <v>0.557093274259214</v>
      </c>
      <c r="R282" s="32" t="str">
        <f aca="false">IF(L282="","",IF(ABS(L282)&lt;=O282,"Yes","No"))</f>
        <v>Yes</v>
      </c>
      <c r="S282" s="32" t="str">
        <f aca="false">IF(L282="","",IF(ABS(L282)&lt;=1.96*O282,"Yes","No"))</f>
        <v>Yes</v>
      </c>
      <c r="T282" s="54" t="n">
        <f aca="false">IF(D282="","",ROUND(SQRT(((D282+G282)*O282/100)^2+(J282*(D282+G282)*0.07132)^2),0))</f>
        <v>84</v>
      </c>
      <c r="U282" s="32"/>
    </row>
    <row r="283" customFormat="false" ht="15" hidden="false" customHeight="false" outlineLevel="0" collapsed="false">
      <c r="A283" s="32" t="s">
        <v>386</v>
      </c>
      <c r="B283" s="32" t="s">
        <v>459</v>
      </c>
      <c r="C283" s="32" t="s">
        <v>461</v>
      </c>
      <c r="D283" s="54" t="n">
        <v>486</v>
      </c>
      <c r="E283" s="54"/>
      <c r="F283" s="65" t="str">
        <f aca="false">IF(E283="","",D283-E283)</f>
        <v/>
      </c>
      <c r="G283" s="54" t="n">
        <v>452</v>
      </c>
      <c r="H283" s="54"/>
      <c r="I283" s="65" t="str">
        <f aca="false">IF(H283="","",G283-H283)</f>
        <v/>
      </c>
      <c r="J283" s="55" t="n">
        <f aca="false">IF(OR(D283="",D283+G283=0),"",D283/(D283+G283))</f>
        <v>0.518123667377399</v>
      </c>
      <c r="K283" s="55" t="str">
        <f aca="false">IF(E283="","",E283/(E283+H283))</f>
        <v/>
      </c>
      <c r="L283" s="66" t="str">
        <f aca="false">IF(OR(K283="",J283=""),"",(J283-K283)*100)</f>
        <v/>
      </c>
      <c r="M283" s="36" t="n">
        <v>1.85842379998278</v>
      </c>
      <c r="N283" s="36" t="n">
        <v>1.85957856755981</v>
      </c>
      <c r="O283" s="36" t="n">
        <f aca="false">SQRT(M283^2+N283^2)</f>
        <v>2.62902481336145</v>
      </c>
      <c r="P283" s="55" t="n">
        <f aca="false">IF(J283="","",MAX(0,J283-1.96*O283/100))</f>
        <v>0.466594781035514</v>
      </c>
      <c r="Q283" s="55" t="n">
        <f aca="false">IF(J283="","",MIN(1,J283+1.96*O283/100))</f>
        <v>0.569652553719283</v>
      </c>
      <c r="R283" s="32" t="str">
        <f aca="false">IF(L283="","",IF(ABS(L283)&lt;=O283,"Yes","No"))</f>
        <v/>
      </c>
      <c r="S283" s="32" t="str">
        <f aca="false">IF(L283="","",IF(ABS(L283)&lt;=1.96*O283,"Yes","No"))</f>
        <v/>
      </c>
      <c r="T283" s="54" t="n">
        <f aca="false">IF(D283="","",ROUND(SQRT(((D283+G283)*O283/100)^2+(J283*(D283+G283)*0.07132)^2),0))</f>
        <v>43</v>
      </c>
      <c r="U283" s="32" t="s">
        <v>764</v>
      </c>
    </row>
    <row r="284" customFormat="false" ht="15" hidden="false" customHeight="false" outlineLevel="0" collapsed="false">
      <c r="A284" s="32" t="s">
        <v>386</v>
      </c>
      <c r="B284" s="32" t="s">
        <v>459</v>
      </c>
      <c r="C284" s="32" t="s">
        <v>462</v>
      </c>
      <c r="D284" s="54" t="n">
        <v>505</v>
      </c>
      <c r="E284" s="54"/>
      <c r="F284" s="65" t="str">
        <f aca="false">IF(E284="","",D284-E284)</f>
        <v/>
      </c>
      <c r="G284" s="54" t="n">
        <v>449</v>
      </c>
      <c r="H284" s="54"/>
      <c r="I284" s="65" t="str">
        <f aca="false">IF(H284="","",G284-H284)</f>
        <v/>
      </c>
      <c r="J284" s="55" t="n">
        <f aca="false">IF(OR(D284="",D284+G284=0),"",D284/(D284+G284))</f>
        <v>0.529350104821803</v>
      </c>
      <c r="K284" s="55" t="str">
        <f aca="false">IF(E284="","",E284/(E284+H284))</f>
        <v/>
      </c>
      <c r="L284" s="66" t="str">
        <f aca="false">IF(OR(K284="",J284=""),"",(J284-K284)*100)</f>
        <v/>
      </c>
      <c r="M284" s="36" t="n">
        <v>1.85842379998278</v>
      </c>
      <c r="N284" s="36" t="n">
        <v>1.85957856755981</v>
      </c>
      <c r="O284" s="36" t="n">
        <f aca="false">SQRT(M284^2+N284^2)</f>
        <v>2.62902481336145</v>
      </c>
      <c r="P284" s="55" t="n">
        <f aca="false">IF(J284="","",MAX(0,J284-1.96*O284/100))</f>
        <v>0.477821218479918</v>
      </c>
      <c r="Q284" s="55" t="n">
        <f aca="false">IF(J284="","",MIN(1,J284+1.96*O284/100))</f>
        <v>0.580878991163687</v>
      </c>
      <c r="R284" s="32" t="str">
        <f aca="false">IF(L284="","",IF(ABS(L284)&lt;=O284,"Yes","No"))</f>
        <v/>
      </c>
      <c r="S284" s="32" t="str">
        <f aca="false">IF(L284="","",IF(ABS(L284)&lt;=1.96*O284,"Yes","No"))</f>
        <v/>
      </c>
      <c r="T284" s="54" t="n">
        <f aca="false">IF(D284="","",ROUND(SQRT(((D284+G284)*O284/100)^2+(J284*(D284+G284)*0.07132)^2),0))</f>
        <v>44</v>
      </c>
      <c r="U284" s="32" t="s">
        <v>764</v>
      </c>
    </row>
    <row r="285" customFormat="false" ht="15" hidden="false" customHeight="false" outlineLevel="0" collapsed="false">
      <c r="A285" s="32" t="s">
        <v>386</v>
      </c>
      <c r="B285" s="32" t="s">
        <v>459</v>
      </c>
      <c r="C285" s="32" t="s">
        <v>463</v>
      </c>
      <c r="D285" s="54" t="n">
        <v>498</v>
      </c>
      <c r="E285" s="54"/>
      <c r="F285" s="65" t="str">
        <f aca="false">IF(E285="","",D285-E285)</f>
        <v/>
      </c>
      <c r="G285" s="54" t="n">
        <v>496</v>
      </c>
      <c r="H285" s="54"/>
      <c r="I285" s="65" t="str">
        <f aca="false">IF(H285="","",G285-H285)</f>
        <v/>
      </c>
      <c r="J285" s="55" t="n">
        <f aca="false">IF(OR(D285="",D285+G285=0),"",D285/(D285+G285))</f>
        <v>0.501006036217304</v>
      </c>
      <c r="K285" s="55" t="str">
        <f aca="false">IF(E285="","",E285/(E285+H285))</f>
        <v/>
      </c>
      <c r="L285" s="66" t="str">
        <f aca="false">IF(OR(K285="",J285=""),"",(J285-K285)*100)</f>
        <v/>
      </c>
      <c r="M285" s="36" t="n">
        <v>1.85842379998278</v>
      </c>
      <c r="N285" s="36" t="n">
        <v>1.85957856755981</v>
      </c>
      <c r="O285" s="36" t="n">
        <f aca="false">SQRT(M285^2+N285^2)</f>
        <v>2.62902481336145</v>
      </c>
      <c r="P285" s="55" t="n">
        <f aca="false">IF(J285="","",MAX(0,J285-1.96*O285/100))</f>
        <v>0.449477149875419</v>
      </c>
      <c r="Q285" s="55" t="n">
        <f aca="false">IF(J285="","",MIN(1,J285+1.96*O285/100))</f>
        <v>0.552534922559188</v>
      </c>
      <c r="R285" s="32" t="str">
        <f aca="false">IF(L285="","",IF(ABS(L285)&lt;=O285,"Yes","No"))</f>
        <v/>
      </c>
      <c r="S285" s="32" t="str">
        <f aca="false">IF(L285="","",IF(ABS(L285)&lt;=1.96*O285,"Yes","No"))</f>
        <v/>
      </c>
      <c r="T285" s="54" t="n">
        <f aca="false">IF(D285="","",ROUND(SQRT(((D285+G285)*O285/100)^2+(J285*(D285+G285)*0.07132)^2),0))</f>
        <v>44</v>
      </c>
      <c r="U285" s="32" t="s">
        <v>764</v>
      </c>
    </row>
    <row r="286" customFormat="false" ht="15" hidden="false" customHeight="false" outlineLevel="0" collapsed="false">
      <c r="A286" s="32" t="s">
        <v>386</v>
      </c>
      <c r="B286" s="32" t="s">
        <v>459</v>
      </c>
      <c r="C286" s="32" t="s">
        <v>464</v>
      </c>
      <c r="D286" s="54" t="n">
        <v>753</v>
      </c>
      <c r="E286" s="54" t="n">
        <v>735</v>
      </c>
      <c r="F286" s="65" t="n">
        <f aca="false">IF(E286="","",D286-E286)</f>
        <v>18</v>
      </c>
      <c r="G286" s="54" t="n">
        <v>654</v>
      </c>
      <c r="H286" s="54" t="n">
        <v>521</v>
      </c>
      <c r="I286" s="65" t="n">
        <f aca="false">IF(H286="","",G286-H286)</f>
        <v>133</v>
      </c>
      <c r="J286" s="55" t="n">
        <f aca="false">IF(OR(D286="",D286+G286=0),"",D286/(D286+G286))</f>
        <v>0.535181236673774</v>
      </c>
      <c r="K286" s="55" t="n">
        <f aca="false">IF(E286="","",E286/(E286+H286))</f>
        <v>0.585191082802548</v>
      </c>
      <c r="L286" s="66" t="n">
        <f aca="false">IF(OR(K286="",J286=""),"",(J286-K286)*100)</f>
        <v>-5.00098461287737</v>
      </c>
      <c r="M286" s="36" t="n">
        <v>1.85842379998278</v>
      </c>
      <c r="N286" s="36" t="n">
        <v>1.85957856755981</v>
      </c>
      <c r="O286" s="36" t="n">
        <f aca="false">SQRT(M286^2+N286^2)</f>
        <v>2.62902481336145</v>
      </c>
      <c r="P286" s="55" t="n">
        <f aca="false">IF(J286="","",MAX(0,J286-1.96*O286/100))</f>
        <v>0.48365235033189</v>
      </c>
      <c r="Q286" s="55" t="n">
        <f aca="false">IF(J286="","",MIN(1,J286+1.96*O286/100))</f>
        <v>0.586710123015659</v>
      </c>
      <c r="R286" s="32" t="str">
        <f aca="false">IF(L286="","",IF(ABS(L286)&lt;=O286,"Yes","No"))</f>
        <v>No</v>
      </c>
      <c r="S286" s="32" t="str">
        <f aca="false">IF(L286="","",IF(ABS(L286)&lt;=1.96*O286,"Yes","No"))</f>
        <v>Yes</v>
      </c>
      <c r="T286" s="54" t="n">
        <f aca="false">IF(D286="","",ROUND(SQRT(((D286+G286)*O286/100)^2+(J286*(D286+G286)*0.07132)^2),0))</f>
        <v>65</v>
      </c>
      <c r="U286" s="32"/>
    </row>
    <row r="287" customFormat="false" ht="15" hidden="false" customHeight="false" outlineLevel="0" collapsed="false">
      <c r="A287" s="32" t="s">
        <v>386</v>
      </c>
      <c r="B287" s="32" t="s">
        <v>459</v>
      </c>
      <c r="C287" s="32" t="s">
        <v>465</v>
      </c>
      <c r="D287" s="54" t="n">
        <v>567</v>
      </c>
      <c r="E287" s="54"/>
      <c r="F287" s="65" t="str">
        <f aca="false">IF(E287="","",D287-E287)</f>
        <v/>
      </c>
      <c r="G287" s="54" t="n">
        <v>548</v>
      </c>
      <c r="H287" s="54"/>
      <c r="I287" s="65" t="str">
        <f aca="false">IF(H287="","",G287-H287)</f>
        <v/>
      </c>
      <c r="J287" s="55" t="n">
        <f aca="false">IF(OR(D287="",D287+G287=0),"",D287/(D287+G287))</f>
        <v>0.508520179372197</v>
      </c>
      <c r="K287" s="55" t="str">
        <f aca="false">IF(E287="","",E287/(E287+H287))</f>
        <v/>
      </c>
      <c r="L287" s="66" t="str">
        <f aca="false">IF(OR(K287="",J287=""),"",(J287-K287)*100)</f>
        <v/>
      </c>
      <c r="M287" s="36" t="n">
        <v>1.85842379998278</v>
      </c>
      <c r="N287" s="36" t="n">
        <v>1.85957856755981</v>
      </c>
      <c r="O287" s="36" t="n">
        <f aca="false">SQRT(M287^2+N287^2)</f>
        <v>2.62902481336145</v>
      </c>
      <c r="P287" s="55" t="n">
        <f aca="false">IF(J287="","",MAX(0,J287-1.96*O287/100))</f>
        <v>0.456991293030313</v>
      </c>
      <c r="Q287" s="55" t="n">
        <f aca="false">IF(J287="","",MIN(1,J287+1.96*O287/100))</f>
        <v>0.560049065714082</v>
      </c>
      <c r="R287" s="32" t="str">
        <f aca="false">IF(L287="","",IF(ABS(L287)&lt;=O287,"Yes","No"))</f>
        <v/>
      </c>
      <c r="S287" s="32" t="str">
        <f aca="false">IF(L287="","",IF(ABS(L287)&lt;=1.96*O287,"Yes","No"))</f>
        <v/>
      </c>
      <c r="T287" s="54" t="n">
        <f aca="false">IF(D287="","",ROUND(SQRT(((D287+G287)*O287/100)^2+(J287*(D287+G287)*0.07132)^2),0))</f>
        <v>50</v>
      </c>
      <c r="U287" s="32" t="s">
        <v>764</v>
      </c>
    </row>
    <row r="288" customFormat="false" ht="15" hidden="false" customHeight="false" outlineLevel="0" collapsed="false">
      <c r="A288" s="32" t="s">
        <v>386</v>
      </c>
      <c r="B288" s="32" t="s">
        <v>459</v>
      </c>
      <c r="C288" s="32" t="s">
        <v>466</v>
      </c>
      <c r="D288" s="54" t="n">
        <v>531</v>
      </c>
      <c r="E288" s="54"/>
      <c r="F288" s="65" t="str">
        <f aca="false">IF(E288="","",D288-E288)</f>
        <v/>
      </c>
      <c r="G288" s="54" t="n">
        <v>517</v>
      </c>
      <c r="H288" s="54"/>
      <c r="I288" s="65" t="str">
        <f aca="false">IF(H288="","",G288-H288)</f>
        <v/>
      </c>
      <c r="J288" s="55" t="n">
        <f aca="false">IF(OR(D288="",D288+G288=0),"",D288/(D288+G288))</f>
        <v>0.506679389312977</v>
      </c>
      <c r="K288" s="55" t="str">
        <f aca="false">IF(E288="","",E288/(E288+H288))</f>
        <v/>
      </c>
      <c r="L288" s="66" t="str">
        <f aca="false">IF(OR(K288="",J288=""),"",(J288-K288)*100)</f>
        <v/>
      </c>
      <c r="M288" s="36" t="n">
        <v>1.85842379998278</v>
      </c>
      <c r="N288" s="36" t="n">
        <v>1.85957856755981</v>
      </c>
      <c r="O288" s="36" t="n">
        <f aca="false">SQRT(M288^2+N288^2)</f>
        <v>2.62902481336145</v>
      </c>
      <c r="P288" s="55" t="n">
        <f aca="false">IF(J288="","",MAX(0,J288-1.96*O288/100))</f>
        <v>0.455150502971093</v>
      </c>
      <c r="Q288" s="55" t="n">
        <f aca="false">IF(J288="","",MIN(1,J288+1.96*O288/100))</f>
        <v>0.558208275654862</v>
      </c>
      <c r="R288" s="32" t="str">
        <f aca="false">IF(L288="","",IF(ABS(L288)&lt;=O288,"Yes","No"))</f>
        <v/>
      </c>
      <c r="S288" s="32" t="str">
        <f aca="false">IF(L288="","",IF(ABS(L288)&lt;=1.96*O288,"Yes","No"))</f>
        <v/>
      </c>
      <c r="T288" s="54" t="n">
        <f aca="false">IF(D288="","",ROUND(SQRT(((D288+G288)*O288/100)^2+(J288*(D288+G288)*0.07132)^2),0))</f>
        <v>47</v>
      </c>
      <c r="U288" s="32" t="s">
        <v>764</v>
      </c>
    </row>
    <row r="289" customFormat="false" ht="15" hidden="false" customHeight="false" outlineLevel="0" collapsed="false">
      <c r="A289" s="32" t="s">
        <v>386</v>
      </c>
      <c r="B289" s="32" t="s">
        <v>467</v>
      </c>
      <c r="C289" s="32" t="s">
        <v>467</v>
      </c>
      <c r="D289" s="54" t="n">
        <v>499</v>
      </c>
      <c r="E289" s="54" t="n">
        <v>497</v>
      </c>
      <c r="F289" s="65" t="n">
        <f aca="false">IF(E289="","",D289-E289)</f>
        <v>2</v>
      </c>
      <c r="G289" s="54" t="n">
        <v>232</v>
      </c>
      <c r="H289" s="54" t="n">
        <v>253</v>
      </c>
      <c r="I289" s="65" t="n">
        <f aca="false">IF(H289="","",G289-H289)</f>
        <v>-21</v>
      </c>
      <c r="J289" s="55" t="n">
        <f aca="false">IF(OR(D289="",D289+G289=0),"",D289/(D289+G289))</f>
        <v>0.682626538987688</v>
      </c>
      <c r="K289" s="55" t="n">
        <f aca="false">IF(E289="","",E289/(E289+H289))</f>
        <v>0.662666666666667</v>
      </c>
      <c r="L289" s="66" t="n">
        <f aca="false">IF(OR(K289="",J289=""),"",(J289-K289)*100)</f>
        <v>1.99598723210215</v>
      </c>
      <c r="M289" s="36" t="n">
        <v>2.23027727048957</v>
      </c>
      <c r="N289" s="36" t="n">
        <v>1.85957856755981</v>
      </c>
      <c r="O289" s="36" t="n">
        <f aca="false">SQRT(M289^2+N289^2)</f>
        <v>2.90381975201461</v>
      </c>
      <c r="P289" s="55" t="n">
        <f aca="false">IF(J289="","",MAX(0,J289-1.96*O289/100))</f>
        <v>0.625711671848202</v>
      </c>
      <c r="Q289" s="55" t="n">
        <f aca="false">IF(J289="","",MIN(1,J289+1.96*O289/100))</f>
        <v>0.739541406127174</v>
      </c>
      <c r="R289" s="32" t="str">
        <f aca="false">IF(L289="","",IF(ABS(L289)&lt;=O289,"Yes","No"))</f>
        <v>Yes</v>
      </c>
      <c r="S289" s="32" t="str">
        <f aca="false">IF(L289="","",IF(ABS(L289)&lt;=1.96*O289,"Yes","No"))</f>
        <v>Yes</v>
      </c>
      <c r="T289" s="54" t="n">
        <f aca="false">IF(D289="","",ROUND(SQRT(((D289+G289)*O289/100)^2+(J289*(D289+G289)*0.08382)^2),0))</f>
        <v>47</v>
      </c>
      <c r="U289" s="32"/>
    </row>
    <row r="290" customFormat="false" ht="15" hidden="false" customHeight="false" outlineLevel="0" collapsed="false">
      <c r="A290" s="32" t="s">
        <v>386</v>
      </c>
      <c r="B290" s="32" t="s">
        <v>468</v>
      </c>
      <c r="C290" s="32" t="s">
        <v>468</v>
      </c>
      <c r="D290" s="54" t="n">
        <v>71</v>
      </c>
      <c r="E290" s="54" t="n">
        <v>72</v>
      </c>
      <c r="F290" s="65" t="n">
        <f aca="false">IF(E290="","",D290-E290)</f>
        <v>-1</v>
      </c>
      <c r="G290" s="54" t="n">
        <v>51</v>
      </c>
      <c r="H290" s="54" t="n">
        <v>39</v>
      </c>
      <c r="I290" s="65" t="n">
        <f aca="false">IF(H290="","",G290-H290)</f>
        <v>12</v>
      </c>
      <c r="J290" s="55" t="n">
        <f aca="false">IF(OR(D290="",D290+G290=0),"",D290/(D290+G290))</f>
        <v>0.581967213114754</v>
      </c>
      <c r="K290" s="55" t="n">
        <f aca="false">IF(E290="","",E290/(E290+H290))</f>
        <v>0.648648648648649</v>
      </c>
      <c r="L290" s="66" t="n">
        <f aca="false">IF(OR(K290="",J290=""),"",(J290-K290)*100)</f>
        <v>-6.66814355338946</v>
      </c>
      <c r="M290" s="36" t="n">
        <v>3.43182552369834</v>
      </c>
      <c r="N290" s="36" t="n">
        <v>1.85957856755981</v>
      </c>
      <c r="O290" s="36" t="n">
        <f aca="false">SQRT(M290^2+N290^2)</f>
        <v>3.90326259352803</v>
      </c>
      <c r="P290" s="55" t="n">
        <f aca="false">IF(J290="","",MAX(0,J290-1.96*O290/100))</f>
        <v>0.505463266281605</v>
      </c>
      <c r="Q290" s="55" t="n">
        <f aca="false">IF(J290="","",MIN(1,J290+1.96*O290/100))</f>
        <v>0.658471159947903</v>
      </c>
      <c r="R290" s="32" t="str">
        <f aca="false">IF(L290="","",IF(ABS(L290)&lt;=O290,"Yes","No"))</f>
        <v>No</v>
      </c>
      <c r="S290" s="32" t="str">
        <f aca="false">IF(L290="","",IF(ABS(L290)&lt;=1.96*O290,"Yes","No"))</f>
        <v>Yes</v>
      </c>
      <c r="T290" s="54" t="n">
        <f aca="false">IF(D290="","",ROUND(SQRT(((D290+G290)*O290/100)^2+(J290*(D290+G290)*0.13015)^2),0))</f>
        <v>10</v>
      </c>
      <c r="U290" s="32"/>
    </row>
    <row r="291" customFormat="false" ht="15" hidden="false" customHeight="false" outlineLevel="0" collapsed="false">
      <c r="A291" s="32" t="s">
        <v>386</v>
      </c>
      <c r="B291" s="32" t="s">
        <v>293</v>
      </c>
      <c r="C291" s="32" t="s">
        <v>469</v>
      </c>
      <c r="D291" s="54" t="n">
        <v>708</v>
      </c>
      <c r="E291" s="54" t="n">
        <v>671</v>
      </c>
      <c r="F291" s="65" t="n">
        <f aca="false">IF(E291="","",D291-E291)</f>
        <v>37</v>
      </c>
      <c r="G291" s="54" t="n">
        <v>515</v>
      </c>
      <c r="H291" s="54" t="n">
        <v>526</v>
      </c>
      <c r="I291" s="65" t="n">
        <f aca="false">IF(H291="","",G291-H291)</f>
        <v>-11</v>
      </c>
      <c r="J291" s="55" t="n">
        <f aca="false">IF(OR(D291="",D291+G291=0),"",D291/(D291+G291))</f>
        <v>0.578904333605887</v>
      </c>
      <c r="K291" s="55" t="n">
        <f aca="false">IF(E291="","",E291/(E291+H291))</f>
        <v>0.560568086883876</v>
      </c>
      <c r="L291" s="66" t="n">
        <f aca="false">IF(OR(K291="",J291=""),"",(J291-K291)*100)</f>
        <v>1.83362467220107</v>
      </c>
      <c r="M291" s="36" t="n">
        <v>1.85842379998278</v>
      </c>
      <c r="N291" s="36" t="n">
        <v>1.85957856755981</v>
      </c>
      <c r="O291" s="36" t="n">
        <f aca="false">SQRT(M291^2+N291^2)</f>
        <v>2.62902481336145</v>
      </c>
      <c r="P291" s="55" t="n">
        <f aca="false">IF(J291="","",MAX(0,J291-1.96*O291/100))</f>
        <v>0.527375447264003</v>
      </c>
      <c r="Q291" s="55" t="n">
        <f aca="false">IF(J291="","",MIN(1,J291+1.96*O291/100))</f>
        <v>0.630433219947772</v>
      </c>
      <c r="R291" s="32" t="str">
        <f aca="false">IF(L291="","",IF(ABS(L291)&lt;=O291,"Yes","No"))</f>
        <v>Yes</v>
      </c>
      <c r="S291" s="32" t="str">
        <f aca="false">IF(L291="","",IF(ABS(L291)&lt;=1.96*O291,"Yes","No"))</f>
        <v>Yes</v>
      </c>
      <c r="T291" s="54" t="n">
        <f aca="false">IF(D291="","",ROUND(SQRT(((D291+G291)*O291/100)^2+(J291*(D291+G291)*0.07132)^2),0))</f>
        <v>60</v>
      </c>
      <c r="U291" s="32"/>
    </row>
    <row r="292" customFormat="false" ht="15" hidden="false" customHeight="false" outlineLevel="0" collapsed="false">
      <c r="A292" s="32" t="s">
        <v>386</v>
      </c>
      <c r="B292" s="32" t="s">
        <v>293</v>
      </c>
      <c r="C292" s="32" t="s">
        <v>470</v>
      </c>
      <c r="D292" s="54" t="n">
        <v>685</v>
      </c>
      <c r="E292" s="54" t="n">
        <v>661</v>
      </c>
      <c r="F292" s="65" t="n">
        <f aca="false">IF(E292="","",D292-E292)</f>
        <v>24</v>
      </c>
      <c r="G292" s="54" t="n">
        <v>556</v>
      </c>
      <c r="H292" s="54" t="n">
        <v>518</v>
      </c>
      <c r="I292" s="65" t="n">
        <f aca="false">IF(H292="","",G292-H292)</f>
        <v>38</v>
      </c>
      <c r="J292" s="55" t="n">
        <f aca="false">IF(OR(D292="",D292+G292=0),"",D292/(D292+G292))</f>
        <v>0.551974214343272</v>
      </c>
      <c r="K292" s="55" t="n">
        <f aca="false">IF(E292="","",E292/(E292+H292))</f>
        <v>0.560644614079729</v>
      </c>
      <c r="L292" s="66" t="n">
        <f aca="false">IF(OR(K292="",J292=""),"",(J292-K292)*100)</f>
        <v>-0.8670399736457</v>
      </c>
      <c r="M292" s="36" t="n">
        <v>1.85842379998278</v>
      </c>
      <c r="N292" s="36" t="n">
        <v>1.85957856755981</v>
      </c>
      <c r="O292" s="36" t="n">
        <f aca="false">SQRT(M292^2+N292^2)</f>
        <v>2.62902481336145</v>
      </c>
      <c r="P292" s="55" t="n">
        <f aca="false">IF(J292="","",MAX(0,J292-1.96*O292/100))</f>
        <v>0.500445328001387</v>
      </c>
      <c r="Q292" s="55" t="n">
        <f aca="false">IF(J292="","",MIN(1,J292+1.96*O292/100))</f>
        <v>0.603503100685156</v>
      </c>
      <c r="R292" s="32" t="str">
        <f aca="false">IF(L292="","",IF(ABS(L292)&lt;=O292,"Yes","No"))</f>
        <v>Yes</v>
      </c>
      <c r="S292" s="32" t="str">
        <f aca="false">IF(L292="","",IF(ABS(L292)&lt;=1.96*O292,"Yes","No"))</f>
        <v>Yes</v>
      </c>
      <c r="T292" s="54" t="n">
        <f aca="false">IF(D292="","",ROUND(SQRT(((D292+G292)*O292/100)^2+(J292*(D292+G292)*0.07132)^2),0))</f>
        <v>59</v>
      </c>
      <c r="U292" s="32"/>
    </row>
    <row r="293" customFormat="false" ht="15" hidden="false" customHeight="false" outlineLevel="0" collapsed="false">
      <c r="A293" s="32" t="s">
        <v>386</v>
      </c>
      <c r="B293" s="32" t="s">
        <v>293</v>
      </c>
      <c r="C293" s="32" t="s">
        <v>471</v>
      </c>
      <c r="D293" s="54" t="n">
        <v>350</v>
      </c>
      <c r="E293" s="54" t="n">
        <v>319</v>
      </c>
      <c r="F293" s="65" t="n">
        <f aca="false">IF(E293="","",D293-E293)</f>
        <v>31</v>
      </c>
      <c r="G293" s="54" t="n">
        <v>345</v>
      </c>
      <c r="H293" s="54" t="n">
        <v>311</v>
      </c>
      <c r="I293" s="65" t="n">
        <f aca="false">IF(H293="","",G293-H293)</f>
        <v>34</v>
      </c>
      <c r="J293" s="55" t="n">
        <f aca="false">IF(OR(D293="",D293+G293=0),"",D293/(D293+G293))</f>
        <v>0.503597122302158</v>
      </c>
      <c r="K293" s="55" t="n">
        <f aca="false">IF(E293="","",E293/(E293+H293))</f>
        <v>0.506349206349206</v>
      </c>
      <c r="L293" s="66" t="n">
        <f aca="false">IF(OR(K293="",J293=""),"",(J293-K293)*100)</f>
        <v>-0.275208404704808</v>
      </c>
      <c r="M293" s="36" t="n">
        <v>2.23027727048957</v>
      </c>
      <c r="N293" s="36" t="n">
        <v>1.85957856755981</v>
      </c>
      <c r="O293" s="36" t="n">
        <f aca="false">SQRT(M293^2+N293^2)</f>
        <v>2.90381975201461</v>
      </c>
      <c r="P293" s="55" t="n">
        <f aca="false">IF(J293="","",MAX(0,J293-1.96*O293/100))</f>
        <v>0.446682255162672</v>
      </c>
      <c r="Q293" s="55" t="n">
        <f aca="false">IF(J293="","",MIN(1,J293+1.96*O293/100))</f>
        <v>0.560511989441645</v>
      </c>
      <c r="R293" s="32" t="str">
        <f aca="false">IF(L293="","",IF(ABS(L293)&lt;=O293,"Yes","No"))</f>
        <v>Yes</v>
      </c>
      <c r="S293" s="32" t="str">
        <f aca="false">IF(L293="","",IF(ABS(L293)&lt;=1.96*O293,"Yes","No"))</f>
        <v>Yes</v>
      </c>
      <c r="T293" s="54" t="n">
        <f aca="false">IF(D293="","",ROUND(SQRT(((D293+G293)*O293/100)^2+(J293*(D293+G293)*0.08382)^2),0))</f>
        <v>36</v>
      </c>
      <c r="U293" s="32"/>
    </row>
    <row r="294" customFormat="false" ht="15" hidden="false" customHeight="false" outlineLevel="0" collapsed="false">
      <c r="A294" s="32" t="s">
        <v>386</v>
      </c>
      <c r="B294" s="32" t="s">
        <v>293</v>
      </c>
      <c r="C294" s="32" t="s">
        <v>472</v>
      </c>
      <c r="D294" s="54" t="n">
        <v>598</v>
      </c>
      <c r="E294" s="54" t="n">
        <v>528</v>
      </c>
      <c r="F294" s="65" t="n">
        <f aca="false">IF(E294="","",D294-E294)</f>
        <v>70</v>
      </c>
      <c r="G294" s="54" t="n">
        <v>547</v>
      </c>
      <c r="H294" s="54" t="n">
        <v>489</v>
      </c>
      <c r="I294" s="65" t="n">
        <f aca="false">IF(H294="","",G294-H294)</f>
        <v>58</v>
      </c>
      <c r="J294" s="55" t="n">
        <f aca="false">IF(OR(D294="",D294+G294=0),"",D294/(D294+G294))</f>
        <v>0.522270742358079</v>
      </c>
      <c r="K294" s="55" t="n">
        <f aca="false">IF(E294="","",E294/(E294+H294))</f>
        <v>0.519174041297935</v>
      </c>
      <c r="L294" s="66" t="n">
        <f aca="false">IF(OR(K294="",J294=""),"",(J294-K294)*100)</f>
        <v>0.309670106014348</v>
      </c>
      <c r="M294" s="36" t="n">
        <v>1.85842379998278</v>
      </c>
      <c r="N294" s="36" t="n">
        <v>1.85957856755981</v>
      </c>
      <c r="O294" s="36" t="n">
        <f aca="false">SQRT(M294^2+N294^2)</f>
        <v>2.62902481336145</v>
      </c>
      <c r="P294" s="55" t="n">
        <f aca="false">IF(J294="","",MAX(0,J294-1.96*O294/100))</f>
        <v>0.470741856016194</v>
      </c>
      <c r="Q294" s="55" t="n">
        <f aca="false">IF(J294="","",MIN(1,J294+1.96*O294/100))</f>
        <v>0.573799628699963</v>
      </c>
      <c r="R294" s="32" t="str">
        <f aca="false">IF(L294="","",IF(ABS(L294)&lt;=O294,"Yes","No"))</f>
        <v>Yes</v>
      </c>
      <c r="S294" s="32" t="str">
        <f aca="false">IF(L294="","",IF(ABS(L294)&lt;=1.96*O294,"Yes","No"))</f>
        <v>Yes</v>
      </c>
      <c r="T294" s="54" t="n">
        <f aca="false">IF(D294="","",ROUND(SQRT(((D294+G294)*O294/100)^2+(J294*(D294+G294)*0.07132)^2),0))</f>
        <v>52</v>
      </c>
      <c r="U294" s="32"/>
    </row>
    <row r="295" customFormat="false" ht="15" hidden="false" customHeight="false" outlineLevel="0" collapsed="false">
      <c r="A295" s="32" t="s">
        <v>386</v>
      </c>
      <c r="B295" s="32" t="s">
        <v>293</v>
      </c>
      <c r="C295" s="32" t="s">
        <v>473</v>
      </c>
      <c r="D295" s="54" t="n">
        <v>566</v>
      </c>
      <c r="E295" s="54" t="n">
        <v>540</v>
      </c>
      <c r="F295" s="65" t="n">
        <f aca="false">IF(E295="","",D295-E295)</f>
        <v>26</v>
      </c>
      <c r="G295" s="54" t="n">
        <v>511</v>
      </c>
      <c r="H295" s="54" t="n">
        <v>425</v>
      </c>
      <c r="I295" s="65" t="n">
        <f aca="false">IF(H295="","",G295-H295)</f>
        <v>86</v>
      </c>
      <c r="J295" s="55" t="n">
        <f aca="false">IF(OR(D295="",D295+G295=0),"",D295/(D295+G295))</f>
        <v>0.525533890436397</v>
      </c>
      <c r="K295" s="55" t="n">
        <f aca="false">IF(E295="","",E295/(E295+H295))</f>
        <v>0.559585492227979</v>
      </c>
      <c r="L295" s="66" t="n">
        <f aca="false">IF(OR(K295="",J295=""),"",(J295-K295)*100)</f>
        <v>-3.40516017915818</v>
      </c>
      <c r="M295" s="36" t="n">
        <v>1.85842379998278</v>
      </c>
      <c r="N295" s="36" t="n">
        <v>1.85957856755981</v>
      </c>
      <c r="O295" s="36" t="n">
        <f aca="false">SQRT(M295^2+N295^2)</f>
        <v>2.62902481336145</v>
      </c>
      <c r="P295" s="55" t="n">
        <f aca="false">IF(J295="","",MAX(0,J295-1.96*O295/100))</f>
        <v>0.474005004094513</v>
      </c>
      <c r="Q295" s="55" t="n">
        <f aca="false">IF(J295="","",MIN(1,J295+1.96*O295/100))</f>
        <v>0.577062776778282</v>
      </c>
      <c r="R295" s="32" t="str">
        <f aca="false">IF(L295="","",IF(ABS(L295)&lt;=O295,"Yes","No"))</f>
        <v>No</v>
      </c>
      <c r="S295" s="32" t="str">
        <f aca="false">IF(L295="","",IF(ABS(L295)&lt;=1.96*O295,"Yes","No"))</f>
        <v>Yes</v>
      </c>
      <c r="T295" s="54" t="n">
        <f aca="false">IF(D295="","",ROUND(SQRT(((D295+G295)*O295/100)^2+(J295*(D295+G295)*0.07132)^2),0))</f>
        <v>49</v>
      </c>
      <c r="U295" s="32"/>
    </row>
    <row r="296" customFormat="false" ht="15" hidden="false" customHeight="false" outlineLevel="0" collapsed="false">
      <c r="A296" s="32" t="s">
        <v>386</v>
      </c>
      <c r="B296" s="32" t="s">
        <v>293</v>
      </c>
      <c r="C296" s="32" t="s">
        <v>474</v>
      </c>
      <c r="D296" s="54" t="n">
        <v>354</v>
      </c>
      <c r="E296" s="54" t="n">
        <v>356</v>
      </c>
      <c r="F296" s="65" t="n">
        <f aca="false">IF(E296="","",D296-E296)</f>
        <v>-2</v>
      </c>
      <c r="G296" s="54" t="n">
        <v>376</v>
      </c>
      <c r="H296" s="54" t="n">
        <v>341</v>
      </c>
      <c r="I296" s="65" t="n">
        <f aca="false">IF(H296="","",G296-H296)</f>
        <v>35</v>
      </c>
      <c r="J296" s="55" t="n">
        <f aca="false">IF(OR(D296="",D296+G296=0),"",D296/(D296+G296))</f>
        <v>0.484931506849315</v>
      </c>
      <c r="K296" s="55" t="n">
        <f aca="false">IF(E296="","",E296/(E296+H296))</f>
        <v>0.510760401721664</v>
      </c>
      <c r="L296" s="66" t="n">
        <f aca="false">IF(OR(K296="",J296=""),"",(J296-K296)*100)</f>
        <v>-2.58288948723492</v>
      </c>
      <c r="M296" s="36" t="n">
        <v>2.23027727048957</v>
      </c>
      <c r="N296" s="36" t="n">
        <v>1.85957856755981</v>
      </c>
      <c r="O296" s="36" t="n">
        <f aca="false">SQRT(M296^2+N296^2)</f>
        <v>2.90381975201461</v>
      </c>
      <c r="P296" s="55" t="n">
        <f aca="false">IF(J296="","",MAX(0,J296-1.96*O296/100))</f>
        <v>0.428016639709829</v>
      </c>
      <c r="Q296" s="55" t="n">
        <f aca="false">IF(J296="","",MIN(1,J296+1.96*O296/100))</f>
        <v>0.541846373988801</v>
      </c>
      <c r="R296" s="32" t="str">
        <f aca="false">IF(L296="","",IF(ABS(L296)&lt;=O296,"Yes","No"))</f>
        <v>Yes</v>
      </c>
      <c r="S296" s="32" t="str">
        <f aca="false">IF(L296="","",IF(ABS(L296)&lt;=1.96*O296,"Yes","No"))</f>
        <v>Yes</v>
      </c>
      <c r="T296" s="54" t="n">
        <f aca="false">IF(D296="","",ROUND(SQRT(((D296+G296)*O296/100)^2+(J296*(D296+G296)*0.08382)^2),0))</f>
        <v>36</v>
      </c>
      <c r="U296" s="32"/>
    </row>
    <row r="297" customFormat="false" ht="15" hidden="false" customHeight="false" outlineLevel="0" collapsed="false">
      <c r="A297" s="32" t="s">
        <v>386</v>
      </c>
      <c r="B297" s="32" t="s">
        <v>475</v>
      </c>
      <c r="C297" s="32" t="s">
        <v>476</v>
      </c>
      <c r="D297" s="54" t="n">
        <v>414</v>
      </c>
      <c r="E297" s="54" t="n">
        <v>413</v>
      </c>
      <c r="F297" s="65" t="n">
        <f aca="false">IF(E297="","",D297-E297)</f>
        <v>1</v>
      </c>
      <c r="G297" s="54" t="n">
        <v>371</v>
      </c>
      <c r="H297" s="54" t="n">
        <v>327</v>
      </c>
      <c r="I297" s="65" t="n">
        <f aca="false">IF(H297="","",G297-H297)</f>
        <v>44</v>
      </c>
      <c r="J297" s="55" t="n">
        <f aca="false">IF(OR(D297="",D297+G297=0),"",D297/(D297+G297))</f>
        <v>0.527388535031847</v>
      </c>
      <c r="K297" s="55" t="n">
        <f aca="false">IF(E297="","",E297/(E297+H297))</f>
        <v>0.558108108108108</v>
      </c>
      <c r="L297" s="66" t="n">
        <f aca="false">IF(OR(K297="",J297=""),"",(J297-K297)*100)</f>
        <v>-3.07195730762609</v>
      </c>
      <c r="M297" s="36" t="n">
        <v>2.23027727048957</v>
      </c>
      <c r="N297" s="36" t="n">
        <v>1.85957856755981</v>
      </c>
      <c r="O297" s="36" t="n">
        <f aca="false">SQRT(M297^2+N297^2)</f>
        <v>2.90381975201461</v>
      </c>
      <c r="P297" s="55" t="n">
        <f aca="false">IF(J297="","",MAX(0,J297-1.96*O297/100))</f>
        <v>0.470473667892361</v>
      </c>
      <c r="Q297" s="55" t="n">
        <f aca="false">IF(J297="","",MIN(1,J297+1.96*O297/100))</f>
        <v>0.584303402171334</v>
      </c>
      <c r="R297" s="32" t="str">
        <f aca="false">IF(L297="","",IF(ABS(L297)&lt;=O297,"Yes","No"))</f>
        <v>No</v>
      </c>
      <c r="S297" s="32" t="str">
        <f aca="false">IF(L297="","",IF(ABS(L297)&lt;=1.96*O297,"Yes","No"))</f>
        <v>Yes</v>
      </c>
      <c r="T297" s="54" t="n">
        <f aca="false">IF(D297="","",ROUND(SQRT(((D297+G297)*O297/100)^2+(J297*(D297+G297)*0.08382)^2),0))</f>
        <v>42</v>
      </c>
      <c r="U297" s="32"/>
    </row>
    <row r="298" customFormat="false" ht="15" hidden="false" customHeight="false" outlineLevel="0" collapsed="false">
      <c r="A298" s="32" t="s">
        <v>386</v>
      </c>
      <c r="B298" s="32" t="s">
        <v>475</v>
      </c>
      <c r="C298" s="32" t="s">
        <v>477</v>
      </c>
      <c r="D298" s="54" t="n">
        <v>342</v>
      </c>
      <c r="E298" s="54" t="n">
        <v>327</v>
      </c>
      <c r="F298" s="65" t="n">
        <f aca="false">IF(E298="","",D298-E298)</f>
        <v>15</v>
      </c>
      <c r="G298" s="54" t="n">
        <v>283</v>
      </c>
      <c r="H298" s="54" t="n">
        <v>246</v>
      </c>
      <c r="I298" s="65" t="n">
        <f aca="false">IF(H298="","",G298-H298)</f>
        <v>37</v>
      </c>
      <c r="J298" s="55" t="n">
        <f aca="false">IF(OR(D298="",D298+G298=0),"",D298/(D298+G298))</f>
        <v>0.5472</v>
      </c>
      <c r="K298" s="55" t="n">
        <f aca="false">IF(E298="","",E298/(E298+H298))</f>
        <v>0.570680628272251</v>
      </c>
      <c r="L298" s="66" t="n">
        <f aca="false">IF(OR(K298="",J298=""),"",(J298-K298)*100)</f>
        <v>-2.34806282722513</v>
      </c>
      <c r="M298" s="36" t="n">
        <v>2.23027727048957</v>
      </c>
      <c r="N298" s="36" t="n">
        <v>1.85957856755981</v>
      </c>
      <c r="O298" s="36" t="n">
        <f aca="false">SQRT(M298^2+N298^2)</f>
        <v>2.90381975201461</v>
      </c>
      <c r="P298" s="55" t="n">
        <f aca="false">IF(J298="","",MAX(0,J298-1.96*O298/100))</f>
        <v>0.490285132860514</v>
      </c>
      <c r="Q298" s="55" t="n">
        <f aca="false">IF(J298="","",MIN(1,J298+1.96*O298/100))</f>
        <v>0.604114867139486</v>
      </c>
      <c r="R298" s="32" t="str">
        <f aca="false">IF(L298="","",IF(ABS(L298)&lt;=O298,"Yes","No"))</f>
        <v>Yes</v>
      </c>
      <c r="S298" s="32" t="str">
        <f aca="false">IF(L298="","",IF(ABS(L298)&lt;=1.96*O298,"Yes","No"))</f>
        <v>Yes</v>
      </c>
      <c r="T298" s="54" t="n">
        <f aca="false">IF(D298="","",ROUND(SQRT(((D298+G298)*O298/100)^2+(J298*(D298+G298)*0.08382)^2),0))</f>
        <v>34</v>
      </c>
      <c r="U298" s="32"/>
    </row>
    <row r="299" customFormat="false" ht="15" hidden="false" customHeight="false" outlineLevel="0" collapsed="false">
      <c r="A299" s="32" t="s">
        <v>386</v>
      </c>
      <c r="B299" s="32" t="s">
        <v>475</v>
      </c>
      <c r="C299" s="32" t="s">
        <v>478</v>
      </c>
      <c r="D299" s="54" t="n">
        <v>508</v>
      </c>
      <c r="E299" s="54" t="n">
        <v>506</v>
      </c>
      <c r="F299" s="65" t="n">
        <f aca="false">IF(E299="","",D299-E299)</f>
        <v>2</v>
      </c>
      <c r="G299" s="54" t="n">
        <v>431</v>
      </c>
      <c r="H299" s="54" t="n">
        <v>393</v>
      </c>
      <c r="I299" s="65" t="n">
        <f aca="false">IF(H299="","",G299-H299)</f>
        <v>38</v>
      </c>
      <c r="J299" s="55" t="n">
        <f aca="false">IF(OR(D299="",D299+G299=0),"",D299/(D299+G299))</f>
        <v>0.541001064962726</v>
      </c>
      <c r="K299" s="55" t="n">
        <f aca="false">IF(E299="","",E299/(E299+H299))</f>
        <v>0.562847608453838</v>
      </c>
      <c r="L299" s="66" t="n">
        <f aca="false">IF(OR(K299="",J299=""),"",(J299-K299)*100)</f>
        <v>-2.18465434911114</v>
      </c>
      <c r="M299" s="36" t="n">
        <v>1.85842379998278</v>
      </c>
      <c r="N299" s="36" t="n">
        <v>1.85957856755981</v>
      </c>
      <c r="O299" s="36" t="n">
        <f aca="false">SQRT(M299^2+N299^2)</f>
        <v>2.62902481336145</v>
      </c>
      <c r="P299" s="55" t="n">
        <f aca="false">IF(J299="","",MAX(0,J299-1.96*O299/100))</f>
        <v>0.489472178620842</v>
      </c>
      <c r="Q299" s="55" t="n">
        <f aca="false">IF(J299="","",MIN(1,J299+1.96*O299/100))</f>
        <v>0.592529951304611</v>
      </c>
      <c r="R299" s="32" t="str">
        <f aca="false">IF(L299="","",IF(ABS(L299)&lt;=O299,"Yes","No"))</f>
        <v>Yes</v>
      </c>
      <c r="S299" s="32" t="str">
        <f aca="false">IF(L299="","",IF(ABS(L299)&lt;=1.96*O299,"Yes","No"))</f>
        <v>Yes</v>
      </c>
      <c r="T299" s="54" t="n">
        <f aca="false">IF(D299="","",ROUND(SQRT(((D299+G299)*O299/100)^2+(J299*(D299+G299)*0.07132)^2),0))</f>
        <v>44</v>
      </c>
      <c r="U299" s="32"/>
    </row>
    <row r="300" customFormat="false" ht="15" hidden="false" customHeight="false" outlineLevel="0" collapsed="false">
      <c r="A300" s="32" t="s">
        <v>386</v>
      </c>
      <c r="B300" s="32" t="s">
        <v>479</v>
      </c>
      <c r="C300" s="32" t="s">
        <v>480</v>
      </c>
      <c r="D300" s="54" t="n">
        <v>440</v>
      </c>
      <c r="E300" s="54" t="n">
        <v>380</v>
      </c>
      <c r="F300" s="65" t="n">
        <f aca="false">IF(E300="","",D300-E300)</f>
        <v>60</v>
      </c>
      <c r="G300" s="54" t="n">
        <v>714</v>
      </c>
      <c r="H300" s="54" t="n">
        <v>668</v>
      </c>
      <c r="I300" s="65" t="n">
        <f aca="false">IF(H300="","",G300-H300)</f>
        <v>46</v>
      </c>
      <c r="J300" s="55" t="n">
        <f aca="false">IF(OR(D300="",D300+G300=0),"",D300/(D300+G300))</f>
        <v>0.381282495667244</v>
      </c>
      <c r="K300" s="55" t="n">
        <f aca="false">IF(E300="","",E300/(E300+H300))</f>
        <v>0.362595419847328</v>
      </c>
      <c r="L300" s="66" t="n">
        <f aca="false">IF(OR(K300="",J300=""),"",(J300-K300)*100)</f>
        <v>1.86870758199161</v>
      </c>
      <c r="M300" s="36" t="n">
        <v>1.85842379998278</v>
      </c>
      <c r="N300" s="36" t="n">
        <v>1.85957856755981</v>
      </c>
      <c r="O300" s="36" t="n">
        <f aca="false">SQRT(M300^2+N300^2)</f>
        <v>2.62902481336145</v>
      </c>
      <c r="P300" s="55" t="n">
        <f aca="false">IF(J300="","",MAX(0,J300-1.96*O300/100))</f>
        <v>0.32975360932536</v>
      </c>
      <c r="Q300" s="55" t="n">
        <f aca="false">IF(J300="","",MIN(1,J300+1.96*O300/100))</f>
        <v>0.432811382009129</v>
      </c>
      <c r="R300" s="32" t="str">
        <f aca="false">IF(L300="","",IF(ABS(L300)&lt;=O300,"Yes","No"))</f>
        <v>Yes</v>
      </c>
      <c r="S300" s="32" t="str">
        <f aca="false">IF(L300="","",IF(ABS(L300)&lt;=1.96*O300,"Yes","No"))</f>
        <v>Yes</v>
      </c>
      <c r="T300" s="54" t="n">
        <f aca="false">IF(D300="","",ROUND(SQRT(((D300+G300)*O300/100)^2+(J300*(D300+G300)*0.07132)^2),0))</f>
        <v>44</v>
      </c>
      <c r="U300" s="32"/>
    </row>
    <row r="301" customFormat="false" ht="15" hidden="false" customHeight="false" outlineLevel="0" collapsed="false">
      <c r="A301" s="32" t="s">
        <v>386</v>
      </c>
      <c r="B301" s="32" t="s">
        <v>479</v>
      </c>
      <c r="C301" s="32" t="s">
        <v>481</v>
      </c>
      <c r="D301" s="54" t="n">
        <v>589</v>
      </c>
      <c r="E301" s="54" t="n">
        <v>444</v>
      </c>
      <c r="F301" s="65" t="n">
        <f aca="false">IF(E301="","",D301-E301)</f>
        <v>145</v>
      </c>
      <c r="G301" s="54" t="n">
        <v>759</v>
      </c>
      <c r="H301" s="54" t="n">
        <v>728</v>
      </c>
      <c r="I301" s="65" t="n">
        <f aca="false">IF(H301="","",G301-H301)</f>
        <v>31</v>
      </c>
      <c r="J301" s="55" t="n">
        <f aca="false">IF(OR(D301="",D301+G301=0),"",D301/(D301+G301))</f>
        <v>0.436943620178042</v>
      </c>
      <c r="K301" s="55" t="n">
        <f aca="false">IF(E301="","",E301/(E301+H301))</f>
        <v>0.378839590443686</v>
      </c>
      <c r="L301" s="66" t="n">
        <f aca="false">IF(OR(K301="",J301=""),"",(J301-K301)*100)</f>
        <v>5.81040297343556</v>
      </c>
      <c r="M301" s="36" t="n">
        <v>1.85842379998278</v>
      </c>
      <c r="N301" s="36" t="n">
        <v>1.85957856755981</v>
      </c>
      <c r="O301" s="36" t="n">
        <f aca="false">SQRT(M301^2+N301^2)</f>
        <v>2.62902481336145</v>
      </c>
      <c r="P301" s="55" t="n">
        <f aca="false">IF(J301="","",MAX(0,J301-1.96*O301/100))</f>
        <v>0.385414733836157</v>
      </c>
      <c r="Q301" s="55" t="n">
        <f aca="false">IF(J301="","",MIN(1,J301+1.96*O301/100))</f>
        <v>0.488472506519926</v>
      </c>
      <c r="R301" s="32" t="str">
        <f aca="false">IF(L301="","",IF(ABS(L301)&lt;=O301,"Yes","No"))</f>
        <v>No</v>
      </c>
      <c r="S301" s="32" t="str">
        <f aca="false">IF(L301="","",IF(ABS(L301)&lt;=1.96*O301,"Yes","No"))</f>
        <v>No</v>
      </c>
      <c r="T301" s="54" t="n">
        <f aca="false">IF(D301="","",ROUND(SQRT(((D301+G301)*O301/100)^2+(J301*(D301+G301)*0.07132)^2),0))</f>
        <v>55</v>
      </c>
      <c r="U301" s="32"/>
    </row>
    <row r="302" customFormat="false" ht="15" hidden="false" customHeight="false" outlineLevel="0" collapsed="false">
      <c r="A302" s="32" t="s">
        <v>386</v>
      </c>
      <c r="B302" s="32" t="s">
        <v>479</v>
      </c>
      <c r="C302" s="32" t="s">
        <v>482</v>
      </c>
      <c r="D302" s="54" t="n">
        <v>183</v>
      </c>
      <c r="E302" s="54" t="n">
        <v>146</v>
      </c>
      <c r="F302" s="65" t="n">
        <f aca="false">IF(E302="","",D302-E302)</f>
        <v>37</v>
      </c>
      <c r="G302" s="54" t="n">
        <v>265</v>
      </c>
      <c r="H302" s="54" t="n">
        <v>290</v>
      </c>
      <c r="I302" s="65" t="n">
        <f aca="false">IF(H302="","",G302-H302)</f>
        <v>-25</v>
      </c>
      <c r="J302" s="55" t="n">
        <f aca="false">IF(OR(D302="",D302+G302=0),"",D302/(D302+G302))</f>
        <v>0.408482142857143</v>
      </c>
      <c r="K302" s="55" t="n">
        <f aca="false">IF(E302="","",E302/(E302+H302))</f>
        <v>0.334862385321101</v>
      </c>
      <c r="L302" s="66" t="n">
        <f aca="false">IF(OR(K302="",J302=""),"",(J302-K302)*100)</f>
        <v>7.36197575360419</v>
      </c>
      <c r="M302" s="36" t="n">
        <v>3.43182552369834</v>
      </c>
      <c r="N302" s="36" t="n">
        <v>1.85957856755981</v>
      </c>
      <c r="O302" s="36" t="n">
        <f aca="false">SQRT(M302^2+N302^2)</f>
        <v>3.90326259352803</v>
      </c>
      <c r="P302" s="55" t="n">
        <f aca="false">IF(J302="","",MAX(0,J302-1.96*O302/100))</f>
        <v>0.331978196023994</v>
      </c>
      <c r="Q302" s="55" t="n">
        <f aca="false">IF(J302="","",MIN(1,J302+1.96*O302/100))</f>
        <v>0.484986089690292</v>
      </c>
      <c r="R302" s="32" t="str">
        <f aca="false">IF(L302="","",IF(ABS(L302)&lt;=O302,"Yes","No"))</f>
        <v>No</v>
      </c>
      <c r="S302" s="32" t="str">
        <f aca="false">IF(L302="","",IF(ABS(L302)&lt;=1.96*O302,"Yes","No"))</f>
        <v>Yes</v>
      </c>
      <c r="T302" s="54" t="n">
        <f aca="false">IF(D302="","",ROUND(SQRT(((D302+G302)*O302/100)^2+(J302*(D302+G302)*0.13015)^2),0))</f>
        <v>30</v>
      </c>
      <c r="U302" s="32"/>
    </row>
    <row r="303" customFormat="false" ht="15" hidden="false" customHeight="false" outlineLevel="0" collapsed="false">
      <c r="A303" s="32" t="s">
        <v>386</v>
      </c>
      <c r="B303" s="32" t="s">
        <v>479</v>
      </c>
      <c r="C303" s="32" t="s">
        <v>483</v>
      </c>
      <c r="D303" s="54" t="n">
        <v>425</v>
      </c>
      <c r="E303" s="54" t="n">
        <v>340</v>
      </c>
      <c r="F303" s="65" t="n">
        <f aca="false">IF(E303="","",D303-E303)</f>
        <v>85</v>
      </c>
      <c r="G303" s="54" t="n">
        <v>618</v>
      </c>
      <c r="H303" s="54" t="n">
        <v>571</v>
      </c>
      <c r="I303" s="65" t="n">
        <f aca="false">IF(H303="","",G303-H303)</f>
        <v>47</v>
      </c>
      <c r="J303" s="55" t="n">
        <f aca="false">IF(OR(D303="",D303+G303=0),"",D303/(D303+G303))</f>
        <v>0.407478427612656</v>
      </c>
      <c r="K303" s="55" t="n">
        <f aca="false">IF(E303="","",E303/(E303+H303))</f>
        <v>0.373216245883644</v>
      </c>
      <c r="L303" s="66" t="n">
        <f aca="false">IF(OR(K303="",J303=""),"",(J303-K303)*100)</f>
        <v>3.42621817290115</v>
      </c>
      <c r="M303" s="36" t="n">
        <v>1.85842379998278</v>
      </c>
      <c r="N303" s="36" t="n">
        <v>1.85957856755981</v>
      </c>
      <c r="O303" s="36" t="n">
        <f aca="false">SQRT(M303^2+N303^2)</f>
        <v>2.62902481336145</v>
      </c>
      <c r="P303" s="55" t="n">
        <f aca="false">IF(J303="","",MAX(0,J303-1.96*O303/100))</f>
        <v>0.355949541270771</v>
      </c>
      <c r="Q303" s="55" t="n">
        <f aca="false">IF(J303="","",MIN(1,J303+1.96*O303/100))</f>
        <v>0.45900731395454</v>
      </c>
      <c r="R303" s="32" t="str">
        <f aca="false">IF(L303="","",IF(ABS(L303)&lt;=O303,"Yes","No"))</f>
        <v>No</v>
      </c>
      <c r="S303" s="32" t="str">
        <f aca="false">IF(L303="","",IF(ABS(L303)&lt;=1.96*O303,"Yes","No"))</f>
        <v>Yes</v>
      </c>
      <c r="T303" s="54" t="n">
        <f aca="false">IF(D303="","",ROUND(SQRT(((D303+G303)*O303/100)^2+(J303*(D303+G303)*0.07132)^2),0))</f>
        <v>41</v>
      </c>
      <c r="U303" s="32"/>
    </row>
    <row r="304" customFormat="false" ht="15" hidden="false" customHeight="false" outlineLevel="0" collapsed="false">
      <c r="A304" s="32" t="s">
        <v>386</v>
      </c>
      <c r="B304" s="32" t="s">
        <v>479</v>
      </c>
      <c r="C304" s="32" t="s">
        <v>484</v>
      </c>
      <c r="D304" s="54" t="n">
        <v>282</v>
      </c>
      <c r="E304" s="54" t="n">
        <v>233</v>
      </c>
      <c r="F304" s="65" t="n">
        <f aca="false">IF(E304="","",D304-E304)</f>
        <v>49</v>
      </c>
      <c r="G304" s="54" t="n">
        <v>457</v>
      </c>
      <c r="H304" s="54" t="n">
        <v>451</v>
      </c>
      <c r="I304" s="65" t="n">
        <f aca="false">IF(H304="","",G304-H304)</f>
        <v>6</v>
      </c>
      <c r="J304" s="55" t="n">
        <f aca="false">IF(OR(D304="",D304+G304=0),"",D304/(D304+G304))</f>
        <v>0.381596752368065</v>
      </c>
      <c r="K304" s="55" t="n">
        <f aca="false">IF(E304="","",E304/(E304+H304))</f>
        <v>0.340643274853801</v>
      </c>
      <c r="L304" s="66" t="n">
        <f aca="false">IF(OR(K304="",J304=""),"",(J304-K304)*100)</f>
        <v>4.09534775142638</v>
      </c>
      <c r="M304" s="36" t="n">
        <v>2.23027727048957</v>
      </c>
      <c r="N304" s="36" t="n">
        <v>1.85957856755981</v>
      </c>
      <c r="O304" s="36" t="n">
        <f aca="false">SQRT(M304^2+N304^2)</f>
        <v>2.90381975201461</v>
      </c>
      <c r="P304" s="55" t="n">
        <f aca="false">IF(J304="","",MAX(0,J304-1.96*O304/100))</f>
        <v>0.324681885228579</v>
      </c>
      <c r="Q304" s="55" t="n">
        <f aca="false">IF(J304="","",MIN(1,J304+1.96*O304/100))</f>
        <v>0.438511619507551</v>
      </c>
      <c r="R304" s="32" t="str">
        <f aca="false">IF(L304="","",IF(ABS(L304)&lt;=O304,"Yes","No"))</f>
        <v>No</v>
      </c>
      <c r="S304" s="32" t="str">
        <f aca="false">IF(L304="","",IF(ABS(L304)&lt;=1.96*O304,"Yes","No"))</f>
        <v>Yes</v>
      </c>
      <c r="T304" s="54" t="n">
        <f aca="false">IF(D304="","",ROUND(SQRT(((D304+G304)*O304/100)^2+(J304*(D304+G304)*0.08382)^2),0))</f>
        <v>32</v>
      </c>
      <c r="U304" s="32"/>
    </row>
    <row r="305" customFormat="false" ht="15" hidden="false" customHeight="false" outlineLevel="0" collapsed="false">
      <c r="A305" s="32" t="s">
        <v>386</v>
      </c>
      <c r="B305" s="32" t="s">
        <v>485</v>
      </c>
      <c r="C305" s="32" t="s">
        <v>486</v>
      </c>
      <c r="D305" s="54" t="n">
        <v>71</v>
      </c>
      <c r="E305" s="54" t="n">
        <v>194</v>
      </c>
      <c r="F305" s="65" t="n">
        <f aca="false">IF(E305="","",D305-E305)</f>
        <v>-123</v>
      </c>
      <c r="G305" s="54" t="n">
        <v>82</v>
      </c>
      <c r="H305" s="54" t="n">
        <v>248</v>
      </c>
      <c r="I305" s="65" t="n">
        <f aca="false">IF(H305="","",G305-H305)</f>
        <v>-166</v>
      </c>
      <c r="J305" s="55" t="n">
        <f aca="false">IF(OR(D305="",D305+G305=0),"",D305/(D305+G305))</f>
        <v>0.464052287581699</v>
      </c>
      <c r="K305" s="55" t="n">
        <f aca="false">IF(E305="","",E305/(E305+H305))</f>
        <v>0.438914027149321</v>
      </c>
      <c r="L305" s="66" t="n">
        <f aca="false">IF(OR(K305="",J305=""),"",(J305-K305)*100)</f>
        <v>2.51382604323781</v>
      </c>
      <c r="M305" s="36" t="n">
        <v>3.43182552369834</v>
      </c>
      <c r="N305" s="36" t="n">
        <v>1.85957856755981</v>
      </c>
      <c r="O305" s="36" t="n">
        <f aca="false">SQRT(M305^2+N305^2)</f>
        <v>3.90326259352803</v>
      </c>
      <c r="P305" s="55" t="n">
        <f aca="false">IF(J305="","",MAX(0,J305-1.96*O305/100))</f>
        <v>0.38754834074855</v>
      </c>
      <c r="Q305" s="55" t="n">
        <f aca="false">IF(J305="","",MIN(1,J305+1.96*O305/100))</f>
        <v>0.540556234414849</v>
      </c>
      <c r="R305" s="32" t="str">
        <f aca="false">IF(L305="","",IF(ABS(L305)&lt;=O305,"Yes","No"))</f>
        <v>Yes</v>
      </c>
      <c r="S305" s="32" t="str">
        <f aca="false">IF(L305="","",IF(ABS(L305)&lt;=1.96*O305,"Yes","No"))</f>
        <v>Yes</v>
      </c>
      <c r="T305" s="54" t="n">
        <f aca="false">IF(D305="","",ROUND(SQRT(((D305+G305)*O305/100)^2+(J305*(D305+G305)*0.13015)^2),0))</f>
        <v>11</v>
      </c>
      <c r="U305" s="32"/>
    </row>
    <row r="306" customFormat="false" ht="15" hidden="false" customHeight="false" outlineLevel="0" collapsed="false">
      <c r="A306" s="32" t="s">
        <v>386</v>
      </c>
      <c r="B306" s="32" t="s">
        <v>485</v>
      </c>
      <c r="C306" s="32" t="s">
        <v>487</v>
      </c>
      <c r="D306" s="54" t="n">
        <v>329</v>
      </c>
      <c r="E306" s="54" t="n">
        <v>280</v>
      </c>
      <c r="F306" s="65" t="n">
        <f aca="false">IF(E306="","",D306-E306)</f>
        <v>49</v>
      </c>
      <c r="G306" s="54" t="n">
        <v>508</v>
      </c>
      <c r="H306" s="54" t="n">
        <v>430</v>
      </c>
      <c r="I306" s="65" t="n">
        <f aca="false">IF(H306="","",G306-H306)</f>
        <v>78</v>
      </c>
      <c r="J306" s="55" t="n">
        <f aca="false">IF(OR(D306="",D306+G306=0),"",D306/(D306+G306))</f>
        <v>0.393070489844683</v>
      </c>
      <c r="K306" s="55" t="n">
        <f aca="false">IF(E306="","",E306/(E306+H306))</f>
        <v>0.394366197183099</v>
      </c>
      <c r="L306" s="66" t="n">
        <f aca="false">IF(OR(K306="",J306=""),"",(J306-K306)*100)</f>
        <v>-0.129570733841516</v>
      </c>
      <c r="M306" s="36" t="n">
        <v>2.23027727048957</v>
      </c>
      <c r="N306" s="36" t="n">
        <v>1.85957856755981</v>
      </c>
      <c r="O306" s="36" t="n">
        <f aca="false">SQRT(M306^2+N306^2)</f>
        <v>2.90381975201461</v>
      </c>
      <c r="P306" s="55" t="n">
        <f aca="false">IF(J306="","",MAX(0,J306-1.96*O306/100))</f>
        <v>0.336155622705197</v>
      </c>
      <c r="Q306" s="55" t="n">
        <f aca="false">IF(J306="","",MIN(1,J306+1.96*O306/100))</f>
        <v>0.44998535698417</v>
      </c>
      <c r="R306" s="32" t="str">
        <f aca="false">IF(L306="","",IF(ABS(L306)&lt;=O306,"Yes","No"))</f>
        <v>Yes</v>
      </c>
      <c r="S306" s="32" t="str">
        <f aca="false">IF(L306="","",IF(ABS(L306)&lt;=1.96*O306,"Yes","No"))</f>
        <v>Yes</v>
      </c>
      <c r="T306" s="54" t="n">
        <f aca="false">IF(D306="","",ROUND(SQRT(((D306+G306)*O306/100)^2+(J306*(D306+G306)*0.08382)^2),0))</f>
        <v>37</v>
      </c>
      <c r="U306" s="32"/>
    </row>
    <row r="307" customFormat="false" ht="15" hidden="false" customHeight="false" outlineLevel="0" collapsed="false">
      <c r="A307" s="32" t="s">
        <v>386</v>
      </c>
      <c r="B307" s="32" t="s">
        <v>488</v>
      </c>
      <c r="C307" s="32" t="s">
        <v>489</v>
      </c>
      <c r="D307" s="54" t="n">
        <v>173</v>
      </c>
      <c r="E307" s="54"/>
      <c r="F307" s="65" t="str">
        <f aca="false">IF(E307="","",D307-E307)</f>
        <v/>
      </c>
      <c r="G307" s="54" t="n">
        <v>218</v>
      </c>
      <c r="H307" s="54"/>
      <c r="I307" s="65" t="str">
        <f aca="false">IF(H307="","",G307-H307)</f>
        <v/>
      </c>
      <c r="J307" s="55" t="n">
        <f aca="false">IF(OR(D307="",D307+G307=0),"",D307/(D307+G307))</f>
        <v>0.442455242966752</v>
      </c>
      <c r="K307" s="55" t="str">
        <f aca="false">IF(E307="","",E307/(E307+H307))</f>
        <v/>
      </c>
      <c r="L307" s="66" t="str">
        <f aca="false">IF(OR(K307="",J307=""),"",(J307-K307)*100)</f>
        <v/>
      </c>
      <c r="M307" s="36" t="n">
        <v>3.43182552369834</v>
      </c>
      <c r="N307" s="36" t="n">
        <v>1.85957856755981</v>
      </c>
      <c r="O307" s="36" t="n">
        <f aca="false">SQRT(M307^2+N307^2)</f>
        <v>3.90326259352803</v>
      </c>
      <c r="P307" s="55" t="n">
        <f aca="false">IF(J307="","",MAX(0,J307-1.96*O307/100))</f>
        <v>0.365951296133603</v>
      </c>
      <c r="Q307" s="55" t="n">
        <f aca="false">IF(J307="","",MIN(1,J307+1.96*O307/100))</f>
        <v>0.518959189799901</v>
      </c>
      <c r="R307" s="32" t="str">
        <f aca="false">IF(L307="","",IF(ABS(L307)&lt;=O307,"Yes","No"))</f>
        <v/>
      </c>
      <c r="S307" s="32" t="str">
        <f aca="false">IF(L307="","",IF(ABS(L307)&lt;=1.96*O307,"Yes","No"))</f>
        <v/>
      </c>
      <c r="T307" s="54" t="n">
        <f aca="false">IF(D307="","",ROUND(SQRT(((D307+G307)*O307/100)^2+(J307*(D307+G307)*0.13015)^2),0))</f>
        <v>27</v>
      </c>
      <c r="U307" s="32" t="s">
        <v>764</v>
      </c>
    </row>
    <row r="308" customFormat="false" ht="15" hidden="false" customHeight="false" outlineLevel="0" collapsed="false">
      <c r="A308" s="32" t="s">
        <v>386</v>
      </c>
      <c r="B308" s="32" t="s">
        <v>488</v>
      </c>
      <c r="C308" s="32" t="s">
        <v>490</v>
      </c>
      <c r="D308" s="54" t="n">
        <v>471</v>
      </c>
      <c r="E308" s="54"/>
      <c r="F308" s="65" t="str">
        <f aca="false">IF(E308="","",D308-E308)</f>
        <v/>
      </c>
      <c r="G308" s="54" t="n">
        <v>475</v>
      </c>
      <c r="H308" s="54"/>
      <c r="I308" s="65" t="str">
        <f aca="false">IF(H308="","",G308-H308)</f>
        <v/>
      </c>
      <c r="J308" s="55" t="n">
        <f aca="false">IF(OR(D308="",D308+G308=0),"",D308/(D308+G308))</f>
        <v>0.497885835095137</v>
      </c>
      <c r="K308" s="55" t="str">
        <f aca="false">IF(E308="","",E308/(E308+H308))</f>
        <v/>
      </c>
      <c r="L308" s="66" t="str">
        <f aca="false">IF(OR(K308="",J308=""),"",(J308-K308)*100)</f>
        <v/>
      </c>
      <c r="M308" s="36" t="n">
        <v>1.85842379998278</v>
      </c>
      <c r="N308" s="36" t="n">
        <v>1.85957856755981</v>
      </c>
      <c r="O308" s="36" t="n">
        <f aca="false">SQRT(M308^2+N308^2)</f>
        <v>2.62902481336145</v>
      </c>
      <c r="P308" s="55" t="n">
        <f aca="false">IF(J308="","",MAX(0,J308-1.96*O308/100))</f>
        <v>0.446356948753253</v>
      </c>
      <c r="Q308" s="55" t="n">
        <f aca="false">IF(J308="","",MIN(1,J308+1.96*O308/100))</f>
        <v>0.549414721437022</v>
      </c>
      <c r="R308" s="32" t="str">
        <f aca="false">IF(L308="","",IF(ABS(L308)&lt;=O308,"Yes","No"))</f>
        <v/>
      </c>
      <c r="S308" s="32" t="str">
        <f aca="false">IF(L308="","",IF(ABS(L308)&lt;=1.96*O308,"Yes","No"))</f>
        <v/>
      </c>
      <c r="T308" s="54" t="n">
        <f aca="false">IF(D308="","",ROUND(SQRT(((D308+G308)*O308/100)^2+(J308*(D308+G308)*0.07132)^2),0))</f>
        <v>42</v>
      </c>
      <c r="U308" s="32" t="s">
        <v>764</v>
      </c>
    </row>
    <row r="309" customFormat="false" ht="15" hidden="false" customHeight="false" outlineLevel="0" collapsed="false">
      <c r="A309" s="32" t="s">
        <v>386</v>
      </c>
      <c r="B309" s="32" t="s">
        <v>488</v>
      </c>
      <c r="C309" s="32" t="s">
        <v>491</v>
      </c>
      <c r="D309" s="54" t="n">
        <v>466</v>
      </c>
      <c r="E309" s="54" t="n">
        <v>419</v>
      </c>
      <c r="F309" s="65" t="n">
        <f aca="false">IF(E309="","",D309-E309)</f>
        <v>47</v>
      </c>
      <c r="G309" s="54" t="n">
        <v>586</v>
      </c>
      <c r="H309" s="54" t="n">
        <v>543</v>
      </c>
      <c r="I309" s="65" t="n">
        <f aca="false">IF(H309="","",G309-H309)</f>
        <v>43</v>
      </c>
      <c r="J309" s="55" t="n">
        <f aca="false">IF(OR(D309="",D309+G309=0),"",D309/(D309+G309))</f>
        <v>0.442965779467681</v>
      </c>
      <c r="K309" s="55" t="n">
        <f aca="false">IF(E309="","",E309/(E309+H309))</f>
        <v>0.435550935550936</v>
      </c>
      <c r="L309" s="66" t="n">
        <f aca="false">IF(OR(K309="",J309=""),"",(J309-K309)*100)</f>
        <v>0.741484391674507</v>
      </c>
      <c r="M309" s="36" t="n">
        <v>1.85842379998278</v>
      </c>
      <c r="N309" s="36" t="n">
        <v>1.85957856755981</v>
      </c>
      <c r="O309" s="36" t="n">
        <f aca="false">SQRT(M309^2+N309^2)</f>
        <v>2.62902481336145</v>
      </c>
      <c r="P309" s="55" t="n">
        <f aca="false">IF(J309="","",MAX(0,J309-1.96*O309/100))</f>
        <v>0.391436893125796</v>
      </c>
      <c r="Q309" s="55" t="n">
        <f aca="false">IF(J309="","",MIN(1,J309+1.96*O309/100))</f>
        <v>0.494494665809565</v>
      </c>
      <c r="R309" s="32" t="str">
        <f aca="false">IF(L309="","",IF(ABS(L309)&lt;=O309,"Yes","No"))</f>
        <v>Yes</v>
      </c>
      <c r="S309" s="32" t="str">
        <f aca="false">IF(L309="","",IF(ABS(L309)&lt;=1.96*O309,"Yes","No"))</f>
        <v>Yes</v>
      </c>
      <c r="T309" s="54" t="n">
        <f aca="false">IF(D309="","",ROUND(SQRT(((D309+G309)*O309/100)^2+(J309*(D309+G309)*0.07132)^2),0))</f>
        <v>43</v>
      </c>
      <c r="U309" s="32"/>
    </row>
    <row r="310" customFormat="false" ht="15" hidden="false" customHeight="false" outlineLevel="0" collapsed="false">
      <c r="A310" s="32" t="s">
        <v>386</v>
      </c>
      <c r="B310" s="32" t="s">
        <v>488</v>
      </c>
      <c r="C310" s="32" t="s">
        <v>492</v>
      </c>
      <c r="D310" s="54" t="n">
        <v>464</v>
      </c>
      <c r="E310" s="54"/>
      <c r="F310" s="65" t="str">
        <f aca="false">IF(E310="","",D310-E310)</f>
        <v/>
      </c>
      <c r="G310" s="54" t="n">
        <v>550</v>
      </c>
      <c r="H310" s="54"/>
      <c r="I310" s="65" t="str">
        <f aca="false">IF(H310="","",G310-H310)</f>
        <v/>
      </c>
      <c r="J310" s="55" t="n">
        <f aca="false">IF(OR(D310="",D310+G310=0),"",D310/(D310+G310))</f>
        <v>0.457593688362919</v>
      </c>
      <c r="K310" s="55" t="str">
        <f aca="false">IF(E310="","",E310/(E310+H310))</f>
        <v/>
      </c>
      <c r="L310" s="66" t="str">
        <f aca="false">IF(OR(K310="",J310=""),"",(J310-K310)*100)</f>
        <v/>
      </c>
      <c r="M310" s="36" t="n">
        <v>1.85842379998278</v>
      </c>
      <c r="N310" s="36" t="n">
        <v>1.85957856755981</v>
      </c>
      <c r="O310" s="36" t="n">
        <f aca="false">SQRT(M310^2+N310^2)</f>
        <v>2.62902481336145</v>
      </c>
      <c r="P310" s="55" t="n">
        <f aca="false">IF(J310="","",MAX(0,J310-1.96*O310/100))</f>
        <v>0.406064802021035</v>
      </c>
      <c r="Q310" s="55" t="n">
        <f aca="false">IF(J310="","",MIN(1,J310+1.96*O310/100))</f>
        <v>0.509122574704804</v>
      </c>
      <c r="R310" s="32" t="str">
        <f aca="false">IF(L310="","",IF(ABS(L310)&lt;=O310,"Yes","No"))</f>
        <v/>
      </c>
      <c r="S310" s="32" t="str">
        <f aca="false">IF(L310="","",IF(ABS(L310)&lt;=1.96*O310,"Yes","No"))</f>
        <v/>
      </c>
      <c r="T310" s="54" t="n">
        <f aca="false">IF(D310="","",ROUND(SQRT(((D310+G310)*O310/100)^2+(J310*(D310+G310)*0.07132)^2),0))</f>
        <v>42</v>
      </c>
      <c r="U310" s="32" t="s">
        <v>764</v>
      </c>
    </row>
    <row r="311" customFormat="false" ht="15" hidden="false" customHeight="false" outlineLevel="0" collapsed="false">
      <c r="A311" s="32" t="s">
        <v>386</v>
      </c>
      <c r="B311" s="32" t="s">
        <v>493</v>
      </c>
      <c r="C311" s="32" t="s">
        <v>494</v>
      </c>
      <c r="D311" s="54" t="n">
        <v>459</v>
      </c>
      <c r="E311" s="54" t="n">
        <v>436</v>
      </c>
      <c r="F311" s="65" t="n">
        <f aca="false">IF(E311="","",D311-E311)</f>
        <v>23</v>
      </c>
      <c r="G311" s="54" t="n">
        <v>447</v>
      </c>
      <c r="H311" s="54" t="n">
        <v>430</v>
      </c>
      <c r="I311" s="65" t="n">
        <f aca="false">IF(H311="","",G311-H311)</f>
        <v>17</v>
      </c>
      <c r="J311" s="55" t="n">
        <f aca="false">IF(OR(D311="",D311+G311=0),"",D311/(D311+G311))</f>
        <v>0.506622516556291</v>
      </c>
      <c r="K311" s="55" t="n">
        <f aca="false">IF(E311="","",E311/(E311+H311))</f>
        <v>0.503464203233256</v>
      </c>
      <c r="L311" s="66" t="n">
        <f aca="false">IF(OR(K311="",J311=""),"",(J311-K311)*100)</f>
        <v>0.315831332303507</v>
      </c>
      <c r="M311" s="36" t="n">
        <v>1.85842379998278</v>
      </c>
      <c r="N311" s="36" t="n">
        <v>1.85957856755981</v>
      </c>
      <c r="O311" s="36" t="n">
        <f aca="false">SQRT(M311^2+N311^2)</f>
        <v>2.62902481336145</v>
      </c>
      <c r="P311" s="55" t="n">
        <f aca="false">IF(J311="","",MAX(0,J311-1.96*O311/100))</f>
        <v>0.455093630214407</v>
      </c>
      <c r="Q311" s="55" t="n">
        <f aca="false">IF(J311="","",MIN(1,J311+1.96*O311/100))</f>
        <v>0.558151402898176</v>
      </c>
      <c r="R311" s="32" t="str">
        <f aca="false">IF(L311="","",IF(ABS(L311)&lt;=O311,"Yes","No"))</f>
        <v>Yes</v>
      </c>
      <c r="S311" s="32" t="str">
        <f aca="false">IF(L311="","",IF(ABS(L311)&lt;=1.96*O311,"Yes","No"))</f>
        <v>Yes</v>
      </c>
      <c r="T311" s="54" t="n">
        <f aca="false">IF(D311="","",ROUND(SQRT(((D311+G311)*O311/100)^2+(J311*(D311+G311)*0.07132)^2),0))</f>
        <v>40</v>
      </c>
      <c r="U311" s="32"/>
    </row>
    <row r="312" customFormat="false" ht="15" hidden="false" customHeight="false" outlineLevel="0" collapsed="false">
      <c r="A312" s="32" t="s">
        <v>386</v>
      </c>
      <c r="B312" s="32" t="s">
        <v>493</v>
      </c>
      <c r="C312" s="32" t="s">
        <v>495</v>
      </c>
      <c r="D312" s="54" t="n">
        <v>480</v>
      </c>
      <c r="E312" s="54" t="n">
        <v>451</v>
      </c>
      <c r="F312" s="65" t="n">
        <f aca="false">IF(E312="","",D312-E312)</f>
        <v>29</v>
      </c>
      <c r="G312" s="54" t="n">
        <v>623</v>
      </c>
      <c r="H312" s="54" t="n">
        <v>565</v>
      </c>
      <c r="I312" s="65" t="n">
        <f aca="false">IF(H312="","",G312-H312)</f>
        <v>58</v>
      </c>
      <c r="J312" s="55" t="n">
        <f aca="false">IF(OR(D312="",D312+G312=0),"",D312/(D312+G312))</f>
        <v>0.43517679057117</v>
      </c>
      <c r="K312" s="55" t="n">
        <f aca="false">IF(E312="","",E312/(E312+H312))</f>
        <v>0.443897637795276</v>
      </c>
      <c r="L312" s="66" t="n">
        <f aca="false">IF(OR(K312="",J312=""),"",(J312-K312)*100)</f>
        <v>-0.872084722410604</v>
      </c>
      <c r="M312" s="36" t="n">
        <v>1.85842379998278</v>
      </c>
      <c r="N312" s="36" t="n">
        <v>1.85957856755981</v>
      </c>
      <c r="O312" s="36" t="n">
        <f aca="false">SQRT(M312^2+N312^2)</f>
        <v>2.62902481336145</v>
      </c>
      <c r="P312" s="55" t="n">
        <f aca="false">IF(J312="","",MAX(0,J312-1.96*O312/100))</f>
        <v>0.383647904229285</v>
      </c>
      <c r="Q312" s="55" t="n">
        <f aca="false">IF(J312="","",MIN(1,J312+1.96*O312/100))</f>
        <v>0.486705676913054</v>
      </c>
      <c r="R312" s="32" t="str">
        <f aca="false">IF(L312="","",IF(ABS(L312)&lt;=O312,"Yes","No"))</f>
        <v>Yes</v>
      </c>
      <c r="S312" s="32" t="str">
        <f aca="false">IF(L312="","",IF(ABS(L312)&lt;=1.96*O312,"Yes","No"))</f>
        <v>Yes</v>
      </c>
      <c r="T312" s="54" t="n">
        <f aca="false">IF(D312="","",ROUND(SQRT(((D312+G312)*O312/100)^2+(J312*(D312+G312)*0.07132)^2),0))</f>
        <v>45</v>
      </c>
      <c r="U312" s="32"/>
    </row>
    <row r="313" customFormat="false" ht="15" hidden="false" customHeight="false" outlineLevel="0" collapsed="false">
      <c r="A313" s="32" t="s">
        <v>386</v>
      </c>
      <c r="B313" s="32" t="s">
        <v>493</v>
      </c>
      <c r="C313" s="32" t="s">
        <v>496</v>
      </c>
      <c r="D313" s="54" t="n">
        <v>215</v>
      </c>
      <c r="E313" s="54"/>
      <c r="F313" s="65" t="str">
        <f aca="false">IF(E313="","",D313-E313)</f>
        <v/>
      </c>
      <c r="G313" s="54" t="n">
        <v>281</v>
      </c>
      <c r="H313" s="54"/>
      <c r="I313" s="65" t="str">
        <f aca="false">IF(H313="","",G313-H313)</f>
        <v/>
      </c>
      <c r="J313" s="55" t="n">
        <f aca="false">IF(OR(D313="",D313+G313=0),"",D313/(D313+G313))</f>
        <v>0.433467741935484</v>
      </c>
      <c r="K313" s="55" t="str">
        <f aca="false">IF(E313="","",E313/(E313+H313))</f>
        <v/>
      </c>
      <c r="L313" s="66" t="str">
        <f aca="false">IF(OR(K313="",J313=""),"",(J313-K313)*100)</f>
        <v/>
      </c>
      <c r="M313" s="36" t="n">
        <v>3.43182552369834</v>
      </c>
      <c r="N313" s="36" t="n">
        <v>1.85957856755981</v>
      </c>
      <c r="O313" s="36" t="n">
        <f aca="false">SQRT(M313^2+N313^2)</f>
        <v>3.90326259352803</v>
      </c>
      <c r="P313" s="55" t="n">
        <f aca="false">IF(J313="","",MAX(0,J313-1.96*O313/100))</f>
        <v>0.356963795102335</v>
      </c>
      <c r="Q313" s="55" t="n">
        <f aca="false">IF(J313="","",MIN(1,J313+1.96*O313/100))</f>
        <v>0.509971688768633</v>
      </c>
      <c r="R313" s="32" t="str">
        <f aca="false">IF(L313="","",IF(ABS(L313)&lt;=O313,"Yes","No"))</f>
        <v/>
      </c>
      <c r="S313" s="32" t="str">
        <f aca="false">IF(L313="","",IF(ABS(L313)&lt;=1.96*O313,"Yes","No"))</f>
        <v/>
      </c>
      <c r="T313" s="54" t="n">
        <f aca="false">IF(D313="","",ROUND(SQRT(((D313+G313)*O313/100)^2+(J313*(D313+G313)*0.13015)^2),0))</f>
        <v>34</v>
      </c>
      <c r="U313" s="32" t="s">
        <v>764</v>
      </c>
    </row>
    <row r="314" customFormat="false" ht="15" hidden="false" customHeight="false" outlineLevel="0" collapsed="false">
      <c r="A314" s="32" t="s">
        <v>386</v>
      </c>
      <c r="B314" s="32" t="s">
        <v>493</v>
      </c>
      <c r="C314" s="32" t="s">
        <v>497</v>
      </c>
      <c r="D314" s="54" t="n">
        <v>382</v>
      </c>
      <c r="E314" s="54" t="n">
        <v>373</v>
      </c>
      <c r="F314" s="65" t="n">
        <f aca="false">IF(E314="","",D314-E314)</f>
        <v>9</v>
      </c>
      <c r="G314" s="54" t="n">
        <v>353</v>
      </c>
      <c r="H314" s="54" t="n">
        <v>332</v>
      </c>
      <c r="I314" s="65" t="n">
        <f aca="false">IF(H314="","",G314-H314)</f>
        <v>21</v>
      </c>
      <c r="J314" s="55" t="n">
        <f aca="false">IF(OR(D314="",D314+G314=0),"",D314/(D314+G314))</f>
        <v>0.519727891156463</v>
      </c>
      <c r="K314" s="55" t="n">
        <f aca="false">IF(E314="","",E314/(E314+H314))</f>
        <v>0.529078014184397</v>
      </c>
      <c r="L314" s="66" t="n">
        <f aca="false">IF(OR(K314="",J314=""),"",(J314-K314)*100)</f>
        <v>-0.935012302793459</v>
      </c>
      <c r="M314" s="36" t="n">
        <v>2.23027727048957</v>
      </c>
      <c r="N314" s="36" t="n">
        <v>1.85957856755981</v>
      </c>
      <c r="O314" s="36" t="n">
        <f aca="false">SQRT(M314^2+N314^2)</f>
        <v>2.90381975201461</v>
      </c>
      <c r="P314" s="55" t="n">
        <f aca="false">IF(J314="","",MAX(0,J314-1.96*O314/100))</f>
        <v>0.462813024016976</v>
      </c>
      <c r="Q314" s="55" t="n">
        <f aca="false">IF(J314="","",MIN(1,J314+1.96*O314/100))</f>
        <v>0.576642758295949</v>
      </c>
      <c r="R314" s="32" t="str">
        <f aca="false">IF(L314="","",IF(ABS(L314)&lt;=O314,"Yes","No"))</f>
        <v>Yes</v>
      </c>
      <c r="S314" s="32" t="str">
        <f aca="false">IF(L314="","",IF(ABS(L314)&lt;=1.96*O314,"Yes","No"))</f>
        <v>Yes</v>
      </c>
      <c r="T314" s="54" t="n">
        <f aca="false">IF(D314="","",ROUND(SQRT(((D314+G314)*O314/100)^2+(J314*(D314+G314)*0.08382)^2),0))</f>
        <v>38</v>
      </c>
      <c r="U314" s="32"/>
    </row>
    <row r="315" customFormat="false" ht="15" hidden="false" customHeight="false" outlineLevel="0" collapsed="false">
      <c r="A315" s="32" t="s">
        <v>386</v>
      </c>
      <c r="B315" s="32" t="s">
        <v>493</v>
      </c>
      <c r="C315" s="32" t="s">
        <v>498</v>
      </c>
      <c r="D315" s="54" t="n">
        <v>344</v>
      </c>
      <c r="E315" s="54" t="n">
        <v>297</v>
      </c>
      <c r="F315" s="65" t="n">
        <f aca="false">IF(E315="","",D315-E315)</f>
        <v>47</v>
      </c>
      <c r="G315" s="54" t="n">
        <v>430</v>
      </c>
      <c r="H315" s="54" t="n">
        <v>386</v>
      </c>
      <c r="I315" s="65" t="n">
        <f aca="false">IF(H315="","",G315-H315)</f>
        <v>44</v>
      </c>
      <c r="J315" s="55" t="n">
        <f aca="false">IF(OR(D315="",D315+G315=0),"",D315/(D315+G315))</f>
        <v>0.444444444444444</v>
      </c>
      <c r="K315" s="55" t="n">
        <f aca="false">IF(E315="","",E315/(E315+H315))</f>
        <v>0.434846266471449</v>
      </c>
      <c r="L315" s="66" t="n">
        <f aca="false">IF(OR(K315="",J315=""),"",(J315-K315)*100)</f>
        <v>0.959817797299495</v>
      </c>
      <c r="M315" s="36" t="n">
        <v>2.23027727048957</v>
      </c>
      <c r="N315" s="36" t="n">
        <v>1.85957856755981</v>
      </c>
      <c r="O315" s="36" t="n">
        <f aca="false">SQRT(M315^2+N315^2)</f>
        <v>2.90381975201461</v>
      </c>
      <c r="P315" s="55" t="n">
        <f aca="false">IF(J315="","",MAX(0,J315-1.96*O315/100))</f>
        <v>0.387529577304958</v>
      </c>
      <c r="Q315" s="55" t="n">
        <f aca="false">IF(J315="","",MIN(1,J315+1.96*O315/100))</f>
        <v>0.501359311583931</v>
      </c>
      <c r="R315" s="32" t="str">
        <f aca="false">IF(L315="","",IF(ABS(L315)&lt;=O315,"Yes","No"))</f>
        <v>Yes</v>
      </c>
      <c r="S315" s="32" t="str">
        <f aca="false">IF(L315="","",IF(ABS(L315)&lt;=1.96*O315,"Yes","No"))</f>
        <v>Yes</v>
      </c>
      <c r="T315" s="54" t="n">
        <f aca="false">IF(D315="","",ROUND(SQRT(((D315+G315)*O315/100)^2+(J315*(D315+G315)*0.08382)^2),0))</f>
        <v>37</v>
      </c>
      <c r="U315" s="32"/>
    </row>
    <row r="316" customFormat="false" ht="15" hidden="false" customHeight="false" outlineLevel="0" collapsed="false">
      <c r="A316" s="32" t="s">
        <v>386</v>
      </c>
      <c r="B316" s="32" t="s">
        <v>493</v>
      </c>
      <c r="C316" s="32" t="s">
        <v>499</v>
      </c>
      <c r="D316" s="54" t="n">
        <v>308</v>
      </c>
      <c r="E316" s="54"/>
      <c r="F316" s="65" t="str">
        <f aca="false">IF(E316="","",D316-E316)</f>
        <v/>
      </c>
      <c r="G316" s="54" t="n">
        <v>357</v>
      </c>
      <c r="H316" s="54"/>
      <c r="I316" s="65" t="str">
        <f aca="false">IF(H316="","",G316-H316)</f>
        <v/>
      </c>
      <c r="J316" s="55" t="n">
        <f aca="false">IF(OR(D316="",D316+G316=0),"",D316/(D316+G316))</f>
        <v>0.463157894736842</v>
      </c>
      <c r="K316" s="55" t="str">
        <f aca="false">IF(E316="","",E316/(E316+H316))</f>
        <v/>
      </c>
      <c r="L316" s="66" t="str">
        <f aca="false">IF(OR(K316="",J316=""),"",(J316-K316)*100)</f>
        <v/>
      </c>
      <c r="M316" s="36" t="n">
        <v>2.23027727048957</v>
      </c>
      <c r="N316" s="36" t="n">
        <v>1.85957856755981</v>
      </c>
      <c r="O316" s="36" t="n">
        <f aca="false">SQRT(M316^2+N316^2)</f>
        <v>2.90381975201461</v>
      </c>
      <c r="P316" s="55" t="n">
        <f aca="false">IF(J316="","",MAX(0,J316-1.96*O316/100))</f>
        <v>0.406243027597356</v>
      </c>
      <c r="Q316" s="55" t="n">
        <f aca="false">IF(J316="","",MIN(1,J316+1.96*O316/100))</f>
        <v>0.520072761876328</v>
      </c>
      <c r="R316" s="32" t="str">
        <f aca="false">IF(L316="","",IF(ABS(L316)&lt;=O316,"Yes","No"))</f>
        <v/>
      </c>
      <c r="S316" s="32" t="str">
        <f aca="false">IF(L316="","",IF(ABS(L316)&lt;=1.96*O316,"Yes","No"))</f>
        <v/>
      </c>
      <c r="T316" s="54" t="n">
        <f aca="false">IF(D316="","",ROUND(SQRT(((D316+G316)*O316/100)^2+(J316*(D316+G316)*0.08382)^2),0))</f>
        <v>32</v>
      </c>
      <c r="U316" s="32" t="s">
        <v>764</v>
      </c>
    </row>
    <row r="317" customFormat="false" ht="15" hidden="false" customHeight="false" outlineLevel="0" collapsed="false">
      <c r="A317" s="32" t="s">
        <v>386</v>
      </c>
      <c r="B317" s="32" t="s">
        <v>500</v>
      </c>
      <c r="C317" s="32" t="s">
        <v>501</v>
      </c>
      <c r="D317" s="54" t="n">
        <v>314</v>
      </c>
      <c r="E317" s="54" t="n">
        <v>294</v>
      </c>
      <c r="F317" s="65" t="n">
        <f aca="false">IF(E317="","",D317-E317)</f>
        <v>20</v>
      </c>
      <c r="G317" s="54" t="n">
        <v>549</v>
      </c>
      <c r="H317" s="54" t="n">
        <v>490</v>
      </c>
      <c r="I317" s="65" t="n">
        <f aca="false">IF(H317="","",G317-H317)</f>
        <v>59</v>
      </c>
      <c r="J317" s="55" t="n">
        <f aca="false">IF(OR(D317="",D317+G317=0),"",D317/(D317+G317))</f>
        <v>0.363847045191194</v>
      </c>
      <c r="K317" s="55" t="n">
        <f aca="false">IF(E317="","",E317/(E317+H317))</f>
        <v>0.375</v>
      </c>
      <c r="L317" s="66" t="n">
        <f aca="false">IF(OR(K317="",J317=""),"",(J317-K317)*100)</f>
        <v>-1.11529548088065</v>
      </c>
      <c r="M317" s="36" t="n">
        <v>1.85842379998278</v>
      </c>
      <c r="N317" s="36" t="n">
        <v>1.85957856755981</v>
      </c>
      <c r="O317" s="36" t="n">
        <f aca="false">SQRT(M317^2+N317^2)</f>
        <v>2.62902481336145</v>
      </c>
      <c r="P317" s="55" t="n">
        <f aca="false">IF(J317="","",MAX(0,J317-1.96*O317/100))</f>
        <v>0.312318158849309</v>
      </c>
      <c r="Q317" s="55" t="n">
        <f aca="false">IF(J317="","",MIN(1,J317+1.96*O317/100))</f>
        <v>0.415375931533078</v>
      </c>
      <c r="R317" s="32" t="str">
        <f aca="false">IF(L317="","",IF(ABS(L317)&lt;=O317,"Yes","No"))</f>
        <v>Yes</v>
      </c>
      <c r="S317" s="32" t="str">
        <f aca="false">IF(L317="","",IF(ABS(L317)&lt;=1.96*O317,"Yes","No"))</f>
        <v>Yes</v>
      </c>
      <c r="T317" s="54" t="n">
        <f aca="false">IF(D317="","",ROUND(SQRT(((D317+G317)*O317/100)^2+(J317*(D317+G317)*0.07132)^2),0))</f>
        <v>32</v>
      </c>
      <c r="U317" s="32"/>
    </row>
    <row r="318" customFormat="false" ht="15" hidden="false" customHeight="false" outlineLevel="0" collapsed="false">
      <c r="A318" s="32" t="s">
        <v>386</v>
      </c>
      <c r="B318" s="32" t="s">
        <v>500</v>
      </c>
      <c r="C318" s="32" t="s">
        <v>502</v>
      </c>
      <c r="D318" s="54" t="n">
        <v>702</v>
      </c>
      <c r="E318" s="54" t="n">
        <v>571</v>
      </c>
      <c r="F318" s="65" t="n">
        <f aca="false">IF(E318="","",D318-E318)</f>
        <v>131</v>
      </c>
      <c r="G318" s="54" t="n">
        <v>979</v>
      </c>
      <c r="H318" s="54" t="n">
        <v>923</v>
      </c>
      <c r="I318" s="65" t="n">
        <f aca="false">IF(H318="","",G318-H318)</f>
        <v>56</v>
      </c>
      <c r="J318" s="55" t="n">
        <f aca="false">IF(OR(D318="",D318+G318=0),"",D318/(D318+G318))</f>
        <v>0.417608566329566</v>
      </c>
      <c r="K318" s="55" t="n">
        <f aca="false">IF(E318="","",E318/(E318+H318))</f>
        <v>0.382195448460509</v>
      </c>
      <c r="L318" s="66" t="n">
        <f aca="false">IF(OR(K318="",J318=""),"",(J318-K318)*100)</f>
        <v>3.5413117869057</v>
      </c>
      <c r="M318" s="36" t="n">
        <v>1.85842379998278</v>
      </c>
      <c r="N318" s="36" t="n">
        <v>1.85957856755981</v>
      </c>
      <c r="O318" s="36" t="n">
        <f aca="false">SQRT(M318^2+N318^2)</f>
        <v>2.62902481336145</v>
      </c>
      <c r="P318" s="55" t="n">
        <f aca="false">IF(J318="","",MAX(0,J318-1.96*O318/100))</f>
        <v>0.366079679987681</v>
      </c>
      <c r="Q318" s="55" t="n">
        <f aca="false">IF(J318="","",MIN(1,J318+1.96*O318/100))</f>
        <v>0.46913745267145</v>
      </c>
      <c r="R318" s="32" t="str">
        <f aca="false">IF(L318="","",IF(ABS(L318)&lt;=O318,"Yes","No"))</f>
        <v>No</v>
      </c>
      <c r="S318" s="32" t="str">
        <f aca="false">IF(L318="","",IF(ABS(L318)&lt;=1.96*O318,"Yes","No"))</f>
        <v>Yes</v>
      </c>
      <c r="T318" s="54" t="n">
        <f aca="false">IF(D318="","",ROUND(SQRT(((D318+G318)*O318/100)^2+(J318*(D318+G318)*0.07132)^2),0))</f>
        <v>67</v>
      </c>
      <c r="U318" s="32"/>
    </row>
    <row r="319" customFormat="false" ht="15" hidden="false" customHeight="false" outlineLevel="0" collapsed="false">
      <c r="A319" s="32" t="s">
        <v>386</v>
      </c>
      <c r="B319" s="32" t="s">
        <v>500</v>
      </c>
      <c r="C319" s="32" t="s">
        <v>503</v>
      </c>
      <c r="D319" s="54" t="n">
        <v>450</v>
      </c>
      <c r="E319" s="54" t="n">
        <v>368</v>
      </c>
      <c r="F319" s="65" t="n">
        <f aca="false">IF(E319="","",D319-E319)</f>
        <v>82</v>
      </c>
      <c r="G319" s="54" t="n">
        <v>783</v>
      </c>
      <c r="H319" s="54" t="n">
        <v>745</v>
      </c>
      <c r="I319" s="65" t="n">
        <f aca="false">IF(H319="","",G319-H319)</f>
        <v>38</v>
      </c>
      <c r="J319" s="55" t="n">
        <f aca="false">IF(OR(D319="",D319+G319=0),"",D319/(D319+G319))</f>
        <v>0.364963503649635</v>
      </c>
      <c r="K319" s="55" t="n">
        <f aca="false">IF(E319="","",E319/(E319+H319))</f>
        <v>0.330637915543576</v>
      </c>
      <c r="L319" s="66" t="n">
        <f aca="false">IF(OR(K319="",J319=""),"",(J319-K319)*100)</f>
        <v>3.43255881060591</v>
      </c>
      <c r="M319" s="36" t="n">
        <v>1.85842379998278</v>
      </c>
      <c r="N319" s="36" t="n">
        <v>1.85957856755981</v>
      </c>
      <c r="O319" s="36" t="n">
        <f aca="false">SQRT(M319^2+N319^2)</f>
        <v>2.62902481336145</v>
      </c>
      <c r="P319" s="55" t="n">
        <f aca="false">IF(J319="","",MAX(0,J319-1.96*O319/100))</f>
        <v>0.313434617307751</v>
      </c>
      <c r="Q319" s="55" t="n">
        <f aca="false">IF(J319="","",MIN(1,J319+1.96*O319/100))</f>
        <v>0.41649238999152</v>
      </c>
      <c r="R319" s="32" t="str">
        <f aca="false">IF(L319="","",IF(ABS(L319)&lt;=O319,"Yes","No"))</f>
        <v>No</v>
      </c>
      <c r="S319" s="32" t="str">
        <f aca="false">IF(L319="","",IF(ABS(L319)&lt;=1.96*O319,"Yes","No"))</f>
        <v>Yes</v>
      </c>
      <c r="T319" s="54" t="n">
        <f aca="false">IF(D319="","",ROUND(SQRT(((D319+G319)*O319/100)^2+(J319*(D319+G319)*0.07132)^2),0))</f>
        <v>46</v>
      </c>
      <c r="U319" s="32"/>
    </row>
    <row r="320" customFormat="false" ht="15" hidden="false" customHeight="false" outlineLevel="0" collapsed="false">
      <c r="A320" s="32" t="s">
        <v>386</v>
      </c>
      <c r="B320" s="32" t="s">
        <v>500</v>
      </c>
      <c r="C320" s="32" t="s">
        <v>504</v>
      </c>
      <c r="D320" s="54" t="n">
        <v>227</v>
      </c>
      <c r="E320" s="54" t="n">
        <v>171</v>
      </c>
      <c r="F320" s="65" t="n">
        <f aca="false">IF(E320="","",D320-E320)</f>
        <v>56</v>
      </c>
      <c r="G320" s="54" t="n">
        <v>350</v>
      </c>
      <c r="H320" s="54" t="n">
        <v>354</v>
      </c>
      <c r="I320" s="65" t="n">
        <f aca="false">IF(H320="","",G320-H320)</f>
        <v>-4</v>
      </c>
      <c r="J320" s="55" t="n">
        <f aca="false">IF(OR(D320="",D320+G320=0),"",D320/(D320+G320))</f>
        <v>0.393414211438475</v>
      </c>
      <c r="K320" s="55" t="n">
        <f aca="false">IF(E320="","",E320/(E320+H320))</f>
        <v>0.325714285714286</v>
      </c>
      <c r="L320" s="66" t="n">
        <f aca="false">IF(OR(K320="",J320=""),"",(J320-K320)*100)</f>
        <v>6.76999257241891</v>
      </c>
      <c r="M320" s="36" t="n">
        <v>2.23027727048957</v>
      </c>
      <c r="N320" s="36" t="n">
        <v>1.85957856755981</v>
      </c>
      <c r="O320" s="36" t="n">
        <f aca="false">SQRT(M320^2+N320^2)</f>
        <v>2.90381975201461</v>
      </c>
      <c r="P320" s="55" t="n">
        <f aca="false">IF(J320="","",MAX(0,J320-1.96*O320/100))</f>
        <v>0.336499344298989</v>
      </c>
      <c r="Q320" s="55" t="n">
        <f aca="false">IF(J320="","",MIN(1,J320+1.96*O320/100))</f>
        <v>0.450329078577961</v>
      </c>
      <c r="R320" s="32" t="str">
        <f aca="false">IF(L320="","",IF(ABS(L320)&lt;=O320,"Yes","No"))</f>
        <v>No</v>
      </c>
      <c r="S320" s="32" t="str">
        <f aca="false">IF(L320="","",IF(ABS(L320)&lt;=1.96*O320,"Yes","No"))</f>
        <v>No</v>
      </c>
      <c r="T320" s="54" t="n">
        <f aca="false">IF(D320="","",ROUND(SQRT(((D320+G320)*O320/100)^2+(J320*(D320+G320)*0.08382)^2),0))</f>
        <v>25</v>
      </c>
      <c r="U320" s="32"/>
    </row>
    <row r="321" customFormat="false" ht="15" hidden="false" customHeight="false" outlineLevel="0" collapsed="false">
      <c r="A321" s="32" t="s">
        <v>386</v>
      </c>
      <c r="B321" s="32" t="s">
        <v>505</v>
      </c>
      <c r="C321" s="32" t="s">
        <v>506</v>
      </c>
      <c r="D321" s="54" t="n">
        <v>458</v>
      </c>
      <c r="E321" s="54" t="n">
        <v>423</v>
      </c>
      <c r="F321" s="65" t="n">
        <f aca="false">IF(E321="","",D321-E321)</f>
        <v>35</v>
      </c>
      <c r="G321" s="54" t="n">
        <v>472</v>
      </c>
      <c r="H321" s="54" t="n">
        <v>423</v>
      </c>
      <c r="I321" s="65" t="n">
        <f aca="false">IF(H321="","",G321-H321)</f>
        <v>49</v>
      </c>
      <c r="J321" s="55" t="n">
        <f aca="false">IF(OR(D321="",D321+G321=0),"",D321/(D321+G321))</f>
        <v>0.49247311827957</v>
      </c>
      <c r="K321" s="55" t="n">
        <f aca="false">IF(E321="","",E321/(E321+H321))</f>
        <v>0.5</v>
      </c>
      <c r="L321" s="66" t="n">
        <f aca="false">IF(OR(K321="",J321=""),"",(J321-K321)*100)</f>
        <v>-0.752688172043009</v>
      </c>
      <c r="M321" s="36" t="n">
        <v>1.85842379998278</v>
      </c>
      <c r="N321" s="36" t="n">
        <v>1.85957856755981</v>
      </c>
      <c r="O321" s="36" t="n">
        <f aca="false">SQRT(M321^2+N321^2)</f>
        <v>2.62902481336145</v>
      </c>
      <c r="P321" s="55" t="n">
        <f aca="false">IF(J321="","",MAX(0,J321-1.96*O321/100))</f>
        <v>0.440944231937686</v>
      </c>
      <c r="Q321" s="55" t="n">
        <f aca="false">IF(J321="","",MIN(1,J321+1.96*O321/100))</f>
        <v>0.544002004621454</v>
      </c>
      <c r="R321" s="32" t="str">
        <f aca="false">IF(L321="","",IF(ABS(L321)&lt;=O321,"Yes","No"))</f>
        <v>Yes</v>
      </c>
      <c r="S321" s="32" t="str">
        <f aca="false">IF(L321="","",IF(ABS(L321)&lt;=1.96*O321,"Yes","No"))</f>
        <v>Yes</v>
      </c>
      <c r="T321" s="54" t="n">
        <f aca="false">IF(D321="","",ROUND(SQRT(((D321+G321)*O321/100)^2+(J321*(D321+G321)*0.07132)^2),0))</f>
        <v>41</v>
      </c>
      <c r="U321" s="32"/>
    </row>
    <row r="322" customFormat="false" ht="15" hidden="false" customHeight="false" outlineLevel="0" collapsed="false">
      <c r="A322" s="32" t="s">
        <v>386</v>
      </c>
      <c r="B322" s="32" t="s">
        <v>505</v>
      </c>
      <c r="C322" s="32" t="s">
        <v>507</v>
      </c>
      <c r="D322" s="54" t="n">
        <v>385</v>
      </c>
      <c r="E322" s="54" t="n">
        <v>370</v>
      </c>
      <c r="F322" s="65" t="n">
        <f aca="false">IF(E322="","",D322-E322)</f>
        <v>15</v>
      </c>
      <c r="G322" s="54" t="n">
        <v>349</v>
      </c>
      <c r="H322" s="54" t="n">
        <v>293</v>
      </c>
      <c r="I322" s="65" t="n">
        <f aca="false">IF(H322="","",G322-H322)</f>
        <v>56</v>
      </c>
      <c r="J322" s="55" t="n">
        <f aca="false">IF(OR(D322="",D322+G322=0),"",D322/(D322+G322))</f>
        <v>0.524523160762943</v>
      </c>
      <c r="K322" s="55" t="n">
        <f aca="false">IF(E322="","",E322/(E322+H322))</f>
        <v>0.558069381598793</v>
      </c>
      <c r="L322" s="66" t="n">
        <f aca="false">IF(OR(K322="",J322=""),"",(J322-K322)*100)</f>
        <v>-3.35462208358506</v>
      </c>
      <c r="M322" s="36" t="n">
        <v>2.23027727048957</v>
      </c>
      <c r="N322" s="36" t="n">
        <v>1.85957856755981</v>
      </c>
      <c r="O322" s="36" t="n">
        <f aca="false">SQRT(M322^2+N322^2)</f>
        <v>2.90381975201461</v>
      </c>
      <c r="P322" s="55" t="n">
        <f aca="false">IF(J322="","",MAX(0,J322-1.96*O322/100))</f>
        <v>0.467608293623456</v>
      </c>
      <c r="Q322" s="55" t="n">
        <f aca="false">IF(J322="","",MIN(1,J322+1.96*O322/100))</f>
        <v>0.581438027902429</v>
      </c>
      <c r="R322" s="32" t="str">
        <f aca="false">IF(L322="","",IF(ABS(L322)&lt;=O322,"Yes","No"))</f>
        <v>No</v>
      </c>
      <c r="S322" s="32" t="str">
        <f aca="false">IF(L322="","",IF(ABS(L322)&lt;=1.96*O322,"Yes","No"))</f>
        <v>Yes</v>
      </c>
      <c r="T322" s="54" t="n">
        <f aca="false">IF(D322="","",ROUND(SQRT(((D322+G322)*O322/100)^2+(J322*(D322+G322)*0.08382)^2),0))</f>
        <v>39</v>
      </c>
      <c r="U322" s="32"/>
    </row>
    <row r="323" customFormat="false" ht="15" hidden="false" customHeight="false" outlineLevel="0" collapsed="false">
      <c r="A323" s="32" t="s">
        <v>386</v>
      </c>
      <c r="B323" s="32" t="s">
        <v>505</v>
      </c>
      <c r="C323" s="32" t="s">
        <v>508</v>
      </c>
      <c r="D323" s="54" t="n">
        <v>370</v>
      </c>
      <c r="E323" s="54" t="n">
        <v>335</v>
      </c>
      <c r="F323" s="65" t="n">
        <f aca="false">IF(E323="","",D323-E323)</f>
        <v>35</v>
      </c>
      <c r="G323" s="54" t="n">
        <v>319</v>
      </c>
      <c r="H323" s="54" t="n">
        <v>282</v>
      </c>
      <c r="I323" s="65" t="n">
        <f aca="false">IF(H323="","",G323-H323)</f>
        <v>37</v>
      </c>
      <c r="J323" s="55" t="n">
        <f aca="false">IF(OR(D323="",D323+G323=0),"",D323/(D323+G323))</f>
        <v>0.537010159651669</v>
      </c>
      <c r="K323" s="55" t="n">
        <f aca="false">IF(E323="","",E323/(E323+H323))</f>
        <v>0.542949756888169</v>
      </c>
      <c r="L323" s="66" t="n">
        <f aca="false">IF(OR(K323="",J323=""),"",(J323-K323)*100)</f>
        <v>-0.593959723649951</v>
      </c>
      <c r="M323" s="36" t="n">
        <v>2.23027727048957</v>
      </c>
      <c r="N323" s="36" t="n">
        <v>1.85957856755981</v>
      </c>
      <c r="O323" s="36" t="n">
        <f aca="false">SQRT(M323^2+N323^2)</f>
        <v>2.90381975201461</v>
      </c>
      <c r="P323" s="55" t="n">
        <f aca="false">IF(J323="","",MAX(0,J323-1.96*O323/100))</f>
        <v>0.480095292512183</v>
      </c>
      <c r="Q323" s="55" t="n">
        <f aca="false">IF(J323="","",MIN(1,J323+1.96*O323/100))</f>
        <v>0.593925026791155</v>
      </c>
      <c r="R323" s="32" t="str">
        <f aca="false">IF(L323="","",IF(ABS(L323)&lt;=O323,"Yes","No"))</f>
        <v>Yes</v>
      </c>
      <c r="S323" s="32" t="str">
        <f aca="false">IF(L323="","",IF(ABS(L323)&lt;=1.96*O323,"Yes","No"))</f>
        <v>Yes</v>
      </c>
      <c r="T323" s="54" t="n">
        <f aca="false">IF(D323="","",ROUND(SQRT(((D323+G323)*O323/100)^2+(J323*(D323+G323)*0.08382)^2),0))</f>
        <v>37</v>
      </c>
      <c r="U323" s="32"/>
    </row>
    <row r="324" customFormat="false" ht="15" hidden="false" customHeight="false" outlineLevel="0" collapsed="false">
      <c r="A324" s="32" t="s">
        <v>386</v>
      </c>
      <c r="B324" s="32" t="s">
        <v>509</v>
      </c>
      <c r="C324" s="32" t="s">
        <v>510</v>
      </c>
      <c r="D324" s="54" t="n">
        <v>166</v>
      </c>
      <c r="E324" s="54" t="n">
        <v>146</v>
      </c>
      <c r="F324" s="65" t="n">
        <f aca="false">IF(E324="","",D324-E324)</f>
        <v>20</v>
      </c>
      <c r="G324" s="54" t="n">
        <v>155</v>
      </c>
      <c r="H324" s="54" t="n">
        <v>146</v>
      </c>
      <c r="I324" s="65" t="n">
        <f aca="false">IF(H324="","",G324-H324)</f>
        <v>9</v>
      </c>
      <c r="J324" s="55" t="n">
        <f aca="false">IF(OR(D324="",D324+G324=0),"",D324/(D324+G324))</f>
        <v>0.517133956386293</v>
      </c>
      <c r="K324" s="55" t="n">
        <f aca="false">IF(E324="","",E324/(E324+H324))</f>
        <v>0.5</v>
      </c>
      <c r="L324" s="66" t="n">
        <f aca="false">IF(OR(K324="",J324=""),"",(J324-K324)*100)</f>
        <v>1.71339563862928</v>
      </c>
      <c r="M324" s="36" t="n">
        <v>3.43182552369834</v>
      </c>
      <c r="N324" s="36" t="n">
        <v>1.85957856755981</v>
      </c>
      <c r="O324" s="36" t="n">
        <f aca="false">SQRT(M324^2+N324^2)</f>
        <v>3.90326259352803</v>
      </c>
      <c r="P324" s="55" t="n">
        <f aca="false">IF(J324="","",MAX(0,J324-1.96*O324/100))</f>
        <v>0.440630009553143</v>
      </c>
      <c r="Q324" s="55" t="n">
        <f aca="false">IF(J324="","",MIN(1,J324+1.96*O324/100))</f>
        <v>0.593637903219442</v>
      </c>
      <c r="R324" s="32" t="str">
        <f aca="false">IF(L324="","",IF(ABS(L324)&lt;=O324,"Yes","No"))</f>
        <v>Yes</v>
      </c>
      <c r="S324" s="32" t="str">
        <f aca="false">IF(L324="","",IF(ABS(L324)&lt;=1.96*O324,"Yes","No"))</f>
        <v>Yes</v>
      </c>
      <c r="T324" s="54" t="n">
        <f aca="false">IF(D324="","",ROUND(SQRT(((D324+G324)*O324/100)^2+(J324*(D324+G324)*0.13015)^2),0))</f>
        <v>25</v>
      </c>
      <c r="U324" s="32"/>
    </row>
    <row r="325" customFormat="false" ht="15" hidden="false" customHeight="false" outlineLevel="0" collapsed="false">
      <c r="A325" s="32" t="s">
        <v>386</v>
      </c>
      <c r="B325" s="32" t="s">
        <v>509</v>
      </c>
      <c r="C325" s="32" t="s">
        <v>511</v>
      </c>
      <c r="D325" s="54" t="n">
        <v>438</v>
      </c>
      <c r="E325" s="54" t="n">
        <v>390</v>
      </c>
      <c r="F325" s="65" t="n">
        <f aca="false">IF(E325="","",D325-E325)</f>
        <v>48</v>
      </c>
      <c r="G325" s="54" t="n">
        <v>390</v>
      </c>
      <c r="H325" s="54" t="n">
        <v>375</v>
      </c>
      <c r="I325" s="65" t="n">
        <f aca="false">IF(H325="","",G325-H325)</f>
        <v>15</v>
      </c>
      <c r="J325" s="55" t="n">
        <f aca="false">IF(OR(D325="",D325+G325=0),"",D325/(D325+G325))</f>
        <v>0.528985507246377</v>
      </c>
      <c r="K325" s="55" t="n">
        <f aca="false">IF(E325="","",E325/(E325+H325))</f>
        <v>0.509803921568627</v>
      </c>
      <c r="L325" s="66" t="n">
        <f aca="false">IF(OR(K325="",J325=""),"",(J325-K325)*100)</f>
        <v>1.91815856777494</v>
      </c>
      <c r="M325" s="36" t="n">
        <v>2.23027727048957</v>
      </c>
      <c r="N325" s="36" t="n">
        <v>1.85957856755981</v>
      </c>
      <c r="O325" s="36" t="n">
        <f aca="false">SQRT(M325^2+N325^2)</f>
        <v>2.90381975201461</v>
      </c>
      <c r="P325" s="55" t="n">
        <f aca="false">IF(J325="","",MAX(0,J325-1.96*O325/100))</f>
        <v>0.472070640106891</v>
      </c>
      <c r="Q325" s="55" t="n">
        <f aca="false">IF(J325="","",MIN(1,J325+1.96*O325/100))</f>
        <v>0.585900374385863</v>
      </c>
      <c r="R325" s="32" t="str">
        <f aca="false">IF(L325="","",IF(ABS(L325)&lt;=O325,"Yes","No"))</f>
        <v>Yes</v>
      </c>
      <c r="S325" s="32" t="str">
        <f aca="false">IF(L325="","",IF(ABS(L325)&lt;=1.96*O325,"Yes","No"))</f>
        <v>Yes</v>
      </c>
      <c r="T325" s="54" t="n">
        <f aca="false">IF(D325="","",ROUND(SQRT(((D325+G325)*O325/100)^2+(J325*(D325+G325)*0.08382)^2),0))</f>
        <v>44</v>
      </c>
      <c r="U325" s="32"/>
    </row>
    <row r="326" customFormat="false" ht="15" hidden="false" customHeight="false" outlineLevel="0" collapsed="false">
      <c r="A326" s="32" t="s">
        <v>386</v>
      </c>
      <c r="B326" s="32" t="s">
        <v>512</v>
      </c>
      <c r="C326" s="32" t="s">
        <v>513</v>
      </c>
      <c r="D326" s="54" t="n">
        <v>445</v>
      </c>
      <c r="E326" s="54" t="n">
        <v>404</v>
      </c>
      <c r="F326" s="65" t="n">
        <f aca="false">IF(E326="","",D326-E326)</f>
        <v>41</v>
      </c>
      <c r="G326" s="54" t="n">
        <v>407</v>
      </c>
      <c r="H326" s="54" t="n">
        <v>420</v>
      </c>
      <c r="I326" s="65" t="n">
        <f aca="false">IF(H326="","",G326-H326)</f>
        <v>-13</v>
      </c>
      <c r="J326" s="55" t="n">
        <f aca="false">IF(OR(D326="",D326+G326=0),"",D326/(D326+G326))</f>
        <v>0.522300469483568</v>
      </c>
      <c r="K326" s="55" t="n">
        <f aca="false">IF(E326="","",E326/(E326+H326))</f>
        <v>0.490291262135922</v>
      </c>
      <c r="L326" s="66" t="n">
        <f aca="false">IF(OR(K326="",J326=""),"",(J326-K326)*100)</f>
        <v>3.20092073476458</v>
      </c>
      <c r="M326" s="36" t="n">
        <v>1.85842379998278</v>
      </c>
      <c r="N326" s="36" t="n">
        <v>1.85957856755981</v>
      </c>
      <c r="O326" s="36" t="n">
        <f aca="false">SQRT(M326^2+N326^2)</f>
        <v>2.62902481336145</v>
      </c>
      <c r="P326" s="55" t="n">
        <f aca="false">IF(J326="","",MAX(0,J326-1.96*O326/100))</f>
        <v>0.470771583141684</v>
      </c>
      <c r="Q326" s="55" t="n">
        <f aca="false">IF(J326="","",MIN(1,J326+1.96*O326/100))</f>
        <v>0.573829355825453</v>
      </c>
      <c r="R326" s="32" t="str">
        <f aca="false">IF(L326="","",IF(ABS(L326)&lt;=O326,"Yes","No"))</f>
        <v>No</v>
      </c>
      <c r="S326" s="32" t="str">
        <f aca="false">IF(L326="","",IF(ABS(L326)&lt;=1.96*O326,"Yes","No"))</f>
        <v>Yes</v>
      </c>
      <c r="T326" s="54" t="n">
        <f aca="false">IF(D326="","",ROUND(SQRT(((D326+G326)*O326/100)^2+(J326*(D326+G326)*0.07132)^2),0))</f>
        <v>39</v>
      </c>
      <c r="U326" s="32"/>
    </row>
    <row r="327" customFormat="false" ht="15" hidden="false" customHeight="false" outlineLevel="0" collapsed="false">
      <c r="A327" s="32" t="s">
        <v>386</v>
      </c>
      <c r="B327" s="32" t="s">
        <v>512</v>
      </c>
      <c r="C327" s="32" t="s">
        <v>514</v>
      </c>
      <c r="D327" s="54" t="n">
        <v>392</v>
      </c>
      <c r="E327" s="54" t="n">
        <v>361</v>
      </c>
      <c r="F327" s="65" t="n">
        <f aca="false">IF(E327="","",D327-E327)</f>
        <v>31</v>
      </c>
      <c r="G327" s="54" t="n">
        <v>341</v>
      </c>
      <c r="H327" s="54" t="n">
        <v>329</v>
      </c>
      <c r="I327" s="65" t="n">
        <f aca="false">IF(H327="","",G327-H327)</f>
        <v>12</v>
      </c>
      <c r="J327" s="55" t="n">
        <f aca="false">IF(OR(D327="",D327+G327=0),"",D327/(D327+G327))</f>
        <v>0.534788540245566</v>
      </c>
      <c r="K327" s="55" t="n">
        <f aca="false">IF(E327="","",E327/(E327+H327))</f>
        <v>0.523188405797102</v>
      </c>
      <c r="L327" s="66" t="n">
        <f aca="false">IF(OR(K327="",J327=""),"",(J327-K327)*100)</f>
        <v>1.16001344484648</v>
      </c>
      <c r="M327" s="36" t="n">
        <v>2.23027727048957</v>
      </c>
      <c r="N327" s="36" t="n">
        <v>1.85957856755981</v>
      </c>
      <c r="O327" s="36" t="n">
        <f aca="false">SQRT(M327^2+N327^2)</f>
        <v>2.90381975201461</v>
      </c>
      <c r="P327" s="55" t="n">
        <f aca="false">IF(J327="","",MAX(0,J327-1.96*O327/100))</f>
        <v>0.47787367310608</v>
      </c>
      <c r="Q327" s="55" t="n">
        <f aca="false">IF(J327="","",MIN(1,J327+1.96*O327/100))</f>
        <v>0.591703407385053</v>
      </c>
      <c r="R327" s="32" t="str">
        <f aca="false">IF(L327="","",IF(ABS(L327)&lt;=O327,"Yes","No"))</f>
        <v>Yes</v>
      </c>
      <c r="S327" s="32" t="str">
        <f aca="false">IF(L327="","",IF(ABS(L327)&lt;=1.96*O327,"Yes","No"))</f>
        <v>Yes</v>
      </c>
      <c r="T327" s="54" t="n">
        <f aca="false">IF(D327="","",ROUND(SQRT(((D327+G327)*O327/100)^2+(J327*(D327+G327)*0.08382)^2),0))</f>
        <v>39</v>
      </c>
      <c r="U327" s="32"/>
    </row>
    <row r="328" customFormat="false" ht="15" hidden="false" customHeight="false" outlineLevel="0" collapsed="false">
      <c r="A328" s="32" t="s">
        <v>386</v>
      </c>
      <c r="B328" s="32" t="s">
        <v>512</v>
      </c>
      <c r="C328" s="32" t="s">
        <v>515</v>
      </c>
      <c r="D328" s="54" t="n">
        <v>821</v>
      </c>
      <c r="E328" s="54" t="n">
        <v>723</v>
      </c>
      <c r="F328" s="65" t="n">
        <f aca="false">IF(E328="","",D328-E328)</f>
        <v>98</v>
      </c>
      <c r="G328" s="54" t="n">
        <v>788</v>
      </c>
      <c r="H328" s="54" t="n">
        <v>723</v>
      </c>
      <c r="I328" s="65" t="n">
        <f aca="false">IF(H328="","",G328-H328)</f>
        <v>65</v>
      </c>
      <c r="J328" s="55" t="n">
        <f aca="false">IF(OR(D328="",D328+G328=0),"",D328/(D328+G328))</f>
        <v>0.510254816656308</v>
      </c>
      <c r="K328" s="55" t="n">
        <f aca="false">IF(E328="","",E328/(E328+H328))</f>
        <v>0.5</v>
      </c>
      <c r="L328" s="66" t="n">
        <f aca="false">IF(OR(K328="",J328=""),"",(J328-K328)*100)</f>
        <v>1.02548166563082</v>
      </c>
      <c r="M328" s="36" t="n">
        <v>1.85842379998278</v>
      </c>
      <c r="N328" s="36" t="n">
        <v>1.85957856755981</v>
      </c>
      <c r="O328" s="36" t="n">
        <f aca="false">SQRT(M328^2+N328^2)</f>
        <v>2.62902481336145</v>
      </c>
      <c r="P328" s="55" t="n">
        <f aca="false">IF(J328="","",MAX(0,J328-1.96*O328/100))</f>
        <v>0.458725930314424</v>
      </c>
      <c r="Q328" s="55" t="n">
        <f aca="false">IF(J328="","",MIN(1,J328+1.96*O328/100))</f>
        <v>0.561783702998193</v>
      </c>
      <c r="R328" s="32" t="str">
        <f aca="false">IF(L328="","",IF(ABS(L328)&lt;=O328,"Yes","No"))</f>
        <v>Yes</v>
      </c>
      <c r="S328" s="32" t="str">
        <f aca="false">IF(L328="","",IF(ABS(L328)&lt;=1.96*O328,"Yes","No"))</f>
        <v>Yes</v>
      </c>
      <c r="T328" s="54" t="n">
        <f aca="false">IF(D328="","",ROUND(SQRT(((D328+G328)*O328/100)^2+(J328*(D328+G328)*0.07132)^2),0))</f>
        <v>72</v>
      </c>
      <c r="U328" s="32"/>
    </row>
    <row r="329" customFormat="false" ht="15" hidden="false" customHeight="false" outlineLevel="0" collapsed="false">
      <c r="A329" s="32" t="s">
        <v>386</v>
      </c>
      <c r="B329" s="32" t="s">
        <v>512</v>
      </c>
      <c r="C329" s="32" t="s">
        <v>516</v>
      </c>
      <c r="D329" s="54" t="n">
        <v>202</v>
      </c>
      <c r="E329" s="54" t="n">
        <v>162</v>
      </c>
      <c r="F329" s="65" t="n">
        <f aca="false">IF(E329="","",D329-E329)</f>
        <v>40</v>
      </c>
      <c r="G329" s="54" t="n">
        <v>157</v>
      </c>
      <c r="H329" s="54" t="n">
        <v>162</v>
      </c>
      <c r="I329" s="65" t="n">
        <f aca="false">IF(H329="","",G329-H329)</f>
        <v>-5</v>
      </c>
      <c r="J329" s="55" t="n">
        <f aca="false">IF(OR(D329="",D329+G329=0),"",D329/(D329+G329))</f>
        <v>0.562674094707521</v>
      </c>
      <c r="K329" s="55" t="n">
        <f aca="false">IF(E329="","",E329/(E329+H329))</f>
        <v>0.5</v>
      </c>
      <c r="L329" s="66" t="n">
        <f aca="false">IF(OR(K329="",J329=""),"",(J329-K329)*100)</f>
        <v>6.26740947075209</v>
      </c>
      <c r="M329" s="36" t="n">
        <v>3.43182552369834</v>
      </c>
      <c r="N329" s="36" t="n">
        <v>1.85957856755981</v>
      </c>
      <c r="O329" s="36" t="n">
        <f aca="false">SQRT(M329^2+N329^2)</f>
        <v>3.90326259352803</v>
      </c>
      <c r="P329" s="55" t="n">
        <f aca="false">IF(J329="","",MAX(0,J329-1.96*O329/100))</f>
        <v>0.486170147874372</v>
      </c>
      <c r="Q329" s="55" t="n">
        <f aca="false">IF(J329="","",MIN(1,J329+1.96*O329/100))</f>
        <v>0.63917804154067</v>
      </c>
      <c r="R329" s="32" t="str">
        <f aca="false">IF(L329="","",IF(ABS(L329)&lt;=O329,"Yes","No"))</f>
        <v>No</v>
      </c>
      <c r="S329" s="32" t="str">
        <f aca="false">IF(L329="","",IF(ABS(L329)&lt;=1.96*O329,"Yes","No"))</f>
        <v>Yes</v>
      </c>
      <c r="T329" s="54" t="n">
        <f aca="false">IF(D329="","",ROUND(SQRT(((D329+G329)*O329/100)^2+(J329*(D329+G329)*0.13015)^2),0))</f>
        <v>30</v>
      </c>
      <c r="U329" s="32"/>
    </row>
    <row r="330" customFormat="false" ht="15" hidden="false" customHeight="false" outlineLevel="0" collapsed="false">
      <c r="A330" s="32" t="s">
        <v>386</v>
      </c>
      <c r="B330" s="32" t="s">
        <v>517</v>
      </c>
      <c r="C330" s="32" t="s">
        <v>518</v>
      </c>
      <c r="D330" s="54" t="n">
        <v>517</v>
      </c>
      <c r="E330" s="54" t="n">
        <v>491</v>
      </c>
      <c r="F330" s="65" t="n">
        <f aca="false">IF(E330="","",D330-E330)</f>
        <v>26</v>
      </c>
      <c r="G330" s="54" t="n">
        <v>451</v>
      </c>
      <c r="H330" s="54" t="n">
        <v>442</v>
      </c>
      <c r="I330" s="65" t="n">
        <f aca="false">IF(H330="","",G330-H330)</f>
        <v>9</v>
      </c>
      <c r="J330" s="55" t="n">
        <f aca="false">IF(OR(D330="",D330+G330=0),"",D330/(D330+G330))</f>
        <v>0.534090909090909</v>
      </c>
      <c r="K330" s="55" t="n">
        <f aca="false">IF(E330="","",E330/(E330+H330))</f>
        <v>0.526259378349411</v>
      </c>
      <c r="L330" s="66" t="n">
        <f aca="false">IF(OR(K330="",J330=""),"",(J330-K330)*100)</f>
        <v>0.783153074149856</v>
      </c>
      <c r="M330" s="36" t="n">
        <v>1.85842379998278</v>
      </c>
      <c r="N330" s="36" t="n">
        <v>1.85957856755981</v>
      </c>
      <c r="O330" s="36" t="n">
        <f aca="false">SQRT(M330^2+N330^2)</f>
        <v>2.62902481336145</v>
      </c>
      <c r="P330" s="55" t="n">
        <f aca="false">IF(J330="","",MAX(0,J330-1.96*O330/100))</f>
        <v>0.482562022749025</v>
      </c>
      <c r="Q330" s="55" t="n">
        <f aca="false">IF(J330="","",MIN(1,J330+1.96*O330/100))</f>
        <v>0.585619795432794</v>
      </c>
      <c r="R330" s="32" t="str">
        <f aca="false">IF(L330="","",IF(ABS(L330)&lt;=O330,"Yes","No"))</f>
        <v>Yes</v>
      </c>
      <c r="S330" s="32" t="str">
        <f aca="false">IF(L330="","",IF(ABS(L330)&lt;=1.96*O330,"Yes","No"))</f>
        <v>Yes</v>
      </c>
      <c r="T330" s="54" t="n">
        <f aca="false">IF(D330="","",ROUND(SQRT(((D330+G330)*O330/100)^2+(J330*(D330+G330)*0.07132)^2),0))</f>
        <v>45</v>
      </c>
      <c r="U330" s="32"/>
    </row>
    <row r="331" customFormat="false" ht="15" hidden="false" customHeight="false" outlineLevel="0" collapsed="false">
      <c r="A331" s="32" t="s">
        <v>386</v>
      </c>
      <c r="B331" s="32" t="s">
        <v>517</v>
      </c>
      <c r="C331" s="32" t="s">
        <v>519</v>
      </c>
      <c r="D331" s="54" t="n">
        <v>376</v>
      </c>
      <c r="E331" s="54"/>
      <c r="F331" s="65" t="str">
        <f aca="false">IF(E331="","",D331-E331)</f>
        <v/>
      </c>
      <c r="G331" s="54" t="n">
        <v>271</v>
      </c>
      <c r="H331" s="54"/>
      <c r="I331" s="65" t="str">
        <f aca="false">IF(H331="","",G331-H331)</f>
        <v/>
      </c>
      <c r="J331" s="55" t="n">
        <f aca="false">IF(OR(D331="",D331+G331=0),"",D331/(D331+G331))</f>
        <v>0.581143740340031</v>
      </c>
      <c r="K331" s="55" t="str">
        <f aca="false">IF(E331="","",E331/(E331+H331))</f>
        <v/>
      </c>
      <c r="L331" s="66" t="str">
        <f aca="false">IF(OR(K331="",J331=""),"",(J331-K331)*100)</f>
        <v/>
      </c>
      <c r="M331" s="36" t="n">
        <v>2.23027727048957</v>
      </c>
      <c r="N331" s="36" t="n">
        <v>1.85957856755981</v>
      </c>
      <c r="O331" s="36" t="n">
        <f aca="false">SQRT(M331^2+N331^2)</f>
        <v>2.90381975201461</v>
      </c>
      <c r="P331" s="55" t="n">
        <f aca="false">IF(J331="","",MAX(0,J331-1.96*O331/100))</f>
        <v>0.524228873200545</v>
      </c>
      <c r="Q331" s="55" t="n">
        <f aca="false">IF(J331="","",MIN(1,J331+1.96*O331/100))</f>
        <v>0.638058607479517</v>
      </c>
      <c r="R331" s="32" t="str">
        <f aca="false">IF(L331="","",IF(ABS(L331)&lt;=O331,"Yes","No"))</f>
        <v/>
      </c>
      <c r="S331" s="32" t="str">
        <f aca="false">IF(L331="","",IF(ABS(L331)&lt;=1.96*O331,"Yes","No"))</f>
        <v/>
      </c>
      <c r="T331" s="54" t="n">
        <f aca="false">IF(D331="","",ROUND(SQRT(((D331+G331)*O331/100)^2+(J331*(D331+G331)*0.08382)^2),0))</f>
        <v>37</v>
      </c>
      <c r="U331" s="32" t="s">
        <v>764</v>
      </c>
    </row>
    <row r="332" customFormat="false" ht="15" hidden="false" customHeight="false" outlineLevel="0" collapsed="false">
      <c r="A332" s="32" t="s">
        <v>386</v>
      </c>
      <c r="B332" s="32" t="s">
        <v>517</v>
      </c>
      <c r="C332" s="32" t="s">
        <v>520</v>
      </c>
      <c r="D332" s="54" t="n">
        <v>515</v>
      </c>
      <c r="E332" s="54"/>
      <c r="F332" s="65" t="str">
        <f aca="false">IF(E332="","",D332-E332)</f>
        <v/>
      </c>
      <c r="G332" s="54" t="n">
        <v>527</v>
      </c>
      <c r="H332" s="54"/>
      <c r="I332" s="65" t="str">
        <f aca="false">IF(H332="","",G332-H332)</f>
        <v/>
      </c>
      <c r="J332" s="55" t="n">
        <f aca="false">IF(OR(D332="",D332+G332=0),"",D332/(D332+G332))</f>
        <v>0.494241842610365</v>
      </c>
      <c r="K332" s="55" t="str">
        <f aca="false">IF(E332="","",E332/(E332+H332))</f>
        <v/>
      </c>
      <c r="L332" s="66" t="str">
        <f aca="false">IF(OR(K332="",J332=""),"",(J332-K332)*100)</f>
        <v/>
      </c>
      <c r="M332" s="36" t="n">
        <v>1.85842379998278</v>
      </c>
      <c r="N332" s="36" t="n">
        <v>1.85957856755981</v>
      </c>
      <c r="O332" s="36" t="n">
        <f aca="false">SQRT(M332^2+N332^2)</f>
        <v>2.62902481336145</v>
      </c>
      <c r="P332" s="55" t="n">
        <f aca="false">IF(J332="","",MAX(0,J332-1.96*O332/100))</f>
        <v>0.44271295626848</v>
      </c>
      <c r="Q332" s="55" t="n">
        <f aca="false">IF(J332="","",MIN(1,J332+1.96*O332/100))</f>
        <v>0.545770728952249</v>
      </c>
      <c r="R332" s="32" t="str">
        <f aca="false">IF(L332="","",IF(ABS(L332)&lt;=O332,"Yes","No"))</f>
        <v/>
      </c>
      <c r="S332" s="32" t="str">
        <f aca="false">IF(L332="","",IF(ABS(L332)&lt;=1.96*O332,"Yes","No"))</f>
        <v/>
      </c>
      <c r="T332" s="54" t="n">
        <f aca="false">IF(D332="","",ROUND(SQRT(((D332+G332)*O332/100)^2+(J332*(D332+G332)*0.07132)^2),0))</f>
        <v>46</v>
      </c>
      <c r="U332" s="32" t="s">
        <v>764</v>
      </c>
    </row>
    <row r="333" customFormat="false" ht="15" hidden="false" customHeight="false" outlineLevel="0" collapsed="false">
      <c r="A333" s="32" t="s">
        <v>386</v>
      </c>
      <c r="B333" s="32" t="s">
        <v>517</v>
      </c>
      <c r="C333" s="32" t="s">
        <v>521</v>
      </c>
      <c r="D333" s="54" t="n">
        <v>585</v>
      </c>
      <c r="E333" s="54" t="n">
        <v>515</v>
      </c>
      <c r="F333" s="65" t="n">
        <f aca="false">IF(E333="","",D333-E333)</f>
        <v>70</v>
      </c>
      <c r="G333" s="54" t="n">
        <v>484</v>
      </c>
      <c r="H333" s="54" t="n">
        <v>483</v>
      </c>
      <c r="I333" s="65" t="n">
        <f aca="false">IF(H333="","",G333-H333)</f>
        <v>1</v>
      </c>
      <c r="J333" s="55" t="n">
        <f aca="false">IF(OR(D333="",D333+G333=0),"",D333/(D333+G333))</f>
        <v>0.547240411599626</v>
      </c>
      <c r="K333" s="55" t="n">
        <f aca="false">IF(E333="","",E333/(E333+H333))</f>
        <v>0.516032064128257</v>
      </c>
      <c r="L333" s="66" t="n">
        <f aca="false">IF(OR(K333="",J333=""),"",(J333-K333)*100)</f>
        <v>3.12083474713692</v>
      </c>
      <c r="M333" s="36" t="n">
        <v>1.85842379998278</v>
      </c>
      <c r="N333" s="36" t="n">
        <v>1.85957856755981</v>
      </c>
      <c r="O333" s="36" t="n">
        <f aca="false">SQRT(M333^2+N333^2)</f>
        <v>2.62902481336145</v>
      </c>
      <c r="P333" s="55" t="n">
        <f aca="false">IF(J333="","",MAX(0,J333-1.96*O333/100))</f>
        <v>0.495711525257741</v>
      </c>
      <c r="Q333" s="55" t="n">
        <f aca="false">IF(J333="","",MIN(1,J333+1.96*O333/100))</f>
        <v>0.59876929794151</v>
      </c>
      <c r="R333" s="32" t="str">
        <f aca="false">IF(L333="","",IF(ABS(L333)&lt;=O333,"Yes","No"))</f>
        <v>No</v>
      </c>
      <c r="S333" s="32" t="str">
        <f aca="false">IF(L333="","",IF(ABS(L333)&lt;=1.96*O333,"Yes","No"))</f>
        <v>Yes</v>
      </c>
      <c r="T333" s="54" t="n">
        <f aca="false">IF(D333="","",ROUND(SQRT(((D333+G333)*O333/100)^2+(J333*(D333+G333)*0.07132)^2),0))</f>
        <v>50</v>
      </c>
      <c r="U333" s="32"/>
    </row>
    <row r="334" customFormat="false" ht="15" hidden="false" customHeight="false" outlineLevel="0" collapsed="false">
      <c r="A334" s="32" t="s">
        <v>386</v>
      </c>
      <c r="B334" s="32" t="s">
        <v>517</v>
      </c>
      <c r="C334" s="32" t="s">
        <v>522</v>
      </c>
      <c r="D334" s="54" t="n">
        <v>848</v>
      </c>
      <c r="E334" s="54" t="n">
        <v>769</v>
      </c>
      <c r="F334" s="65" t="n">
        <f aca="false">IF(E334="","",D334-E334)</f>
        <v>79</v>
      </c>
      <c r="G334" s="54" t="n">
        <v>846</v>
      </c>
      <c r="H334" s="54" t="n">
        <v>753</v>
      </c>
      <c r="I334" s="65" t="n">
        <f aca="false">IF(H334="","",G334-H334)</f>
        <v>93</v>
      </c>
      <c r="J334" s="55" t="n">
        <f aca="false">IF(OR(D334="",D334+G334=0),"",D334/(D334+G334))</f>
        <v>0.500590318772137</v>
      </c>
      <c r="K334" s="55" t="n">
        <f aca="false">IF(E334="","",E334/(E334+H334))</f>
        <v>0.505256241787122</v>
      </c>
      <c r="L334" s="66" t="n">
        <f aca="false">IF(OR(K334="",J334=""),"",(J334-K334)*100)</f>
        <v>-0.466592301498525</v>
      </c>
      <c r="M334" s="36" t="n">
        <v>1.85842379998278</v>
      </c>
      <c r="N334" s="36" t="n">
        <v>1.85957856755981</v>
      </c>
      <c r="O334" s="36" t="n">
        <f aca="false">SQRT(M334^2+N334^2)</f>
        <v>2.62902481336145</v>
      </c>
      <c r="P334" s="55" t="n">
        <f aca="false">IF(J334="","",MAX(0,J334-1.96*O334/100))</f>
        <v>0.449061432430253</v>
      </c>
      <c r="Q334" s="55" t="n">
        <f aca="false">IF(J334="","",MIN(1,J334+1.96*O334/100))</f>
        <v>0.552119205114022</v>
      </c>
      <c r="R334" s="32" t="str">
        <f aca="false">IF(L334="","",IF(ABS(L334)&lt;=O334,"Yes","No"))</f>
        <v>Yes</v>
      </c>
      <c r="S334" s="32" t="str">
        <f aca="false">IF(L334="","",IF(ABS(L334)&lt;=1.96*O334,"Yes","No"))</f>
        <v>Yes</v>
      </c>
      <c r="T334" s="54" t="n">
        <f aca="false">IF(D334="","",ROUND(SQRT(((D334+G334)*O334/100)^2+(J334*(D334+G334)*0.07132)^2),0))</f>
        <v>75</v>
      </c>
      <c r="U334" s="32"/>
    </row>
    <row r="335" customFormat="false" ht="15" hidden="false" customHeight="false" outlineLevel="0" collapsed="false">
      <c r="A335" s="32" t="s">
        <v>386</v>
      </c>
      <c r="B335" s="32" t="s">
        <v>517</v>
      </c>
      <c r="C335" s="32" t="s">
        <v>523</v>
      </c>
      <c r="D335" s="54" t="n">
        <v>595</v>
      </c>
      <c r="E335" s="54" t="n">
        <v>554</v>
      </c>
      <c r="F335" s="65" t="n">
        <f aca="false">IF(E335="","",D335-E335)</f>
        <v>41</v>
      </c>
      <c r="G335" s="54" t="n">
        <v>618</v>
      </c>
      <c r="H335" s="54" t="n">
        <v>591</v>
      </c>
      <c r="I335" s="65" t="n">
        <f aca="false">IF(H335="","",G335-H335)</f>
        <v>27</v>
      </c>
      <c r="J335" s="55" t="n">
        <f aca="false">IF(OR(D335="",D335+G335=0),"",D335/(D335+G335))</f>
        <v>0.490519373454246</v>
      </c>
      <c r="K335" s="55" t="n">
        <f aca="false">IF(E335="","",E335/(E335+H335))</f>
        <v>0.483842794759825</v>
      </c>
      <c r="L335" s="66" t="n">
        <f aca="false">IF(OR(K335="",J335=""),"",(J335-K335)*100)</f>
        <v>0.667657869442034</v>
      </c>
      <c r="M335" s="36" t="n">
        <v>1.85842379998278</v>
      </c>
      <c r="N335" s="36" t="n">
        <v>1.85957856755981</v>
      </c>
      <c r="O335" s="36" t="n">
        <f aca="false">SQRT(M335^2+N335^2)</f>
        <v>2.62902481336145</v>
      </c>
      <c r="P335" s="55" t="n">
        <f aca="false">IF(J335="","",MAX(0,J335-1.96*O335/100))</f>
        <v>0.438990487112361</v>
      </c>
      <c r="Q335" s="55" t="n">
        <f aca="false">IF(J335="","",MIN(1,J335+1.96*O335/100))</f>
        <v>0.54204825979613</v>
      </c>
      <c r="R335" s="32" t="str">
        <f aca="false">IF(L335="","",IF(ABS(L335)&lt;=O335,"Yes","No"))</f>
        <v>Yes</v>
      </c>
      <c r="S335" s="32" t="str">
        <f aca="false">IF(L335="","",IF(ABS(L335)&lt;=1.96*O335,"Yes","No"))</f>
        <v>Yes</v>
      </c>
      <c r="T335" s="54" t="n">
        <f aca="false">IF(D335="","",ROUND(SQRT(((D335+G335)*O335/100)^2+(J335*(D335+G335)*0.07132)^2),0))</f>
        <v>53</v>
      </c>
      <c r="U335" s="32"/>
    </row>
    <row r="336" customFormat="false" ht="15" hidden="false" customHeight="false" outlineLevel="0" collapsed="false">
      <c r="A336" s="32" t="s">
        <v>386</v>
      </c>
      <c r="B336" s="32" t="s">
        <v>517</v>
      </c>
      <c r="C336" s="32" t="s">
        <v>524</v>
      </c>
      <c r="D336" s="54" t="n">
        <v>452</v>
      </c>
      <c r="E336" s="54"/>
      <c r="F336" s="65" t="str">
        <f aca="false">IF(E336="","",D336-E336)</f>
        <v/>
      </c>
      <c r="G336" s="54" t="n">
        <v>433</v>
      </c>
      <c r="H336" s="54"/>
      <c r="I336" s="65" t="str">
        <f aca="false">IF(H336="","",G336-H336)</f>
        <v/>
      </c>
      <c r="J336" s="55" t="n">
        <f aca="false">IF(OR(D336="",D336+G336=0),"",D336/(D336+G336))</f>
        <v>0.510734463276836</v>
      </c>
      <c r="K336" s="55" t="str">
        <f aca="false">IF(E336="","",E336/(E336+H336))</f>
        <v/>
      </c>
      <c r="L336" s="66" t="str">
        <f aca="false">IF(OR(K336="",J336=""),"",(J336-K336)*100)</f>
        <v/>
      </c>
      <c r="M336" s="36" t="n">
        <v>1.85842379998278</v>
      </c>
      <c r="N336" s="36" t="n">
        <v>1.85957856755981</v>
      </c>
      <c r="O336" s="36" t="n">
        <f aca="false">SQRT(M336^2+N336^2)</f>
        <v>2.62902481336145</v>
      </c>
      <c r="P336" s="55" t="n">
        <f aca="false">IF(J336="","",MAX(0,J336-1.96*O336/100))</f>
        <v>0.459205576934952</v>
      </c>
      <c r="Q336" s="55" t="n">
        <f aca="false">IF(J336="","",MIN(1,J336+1.96*O336/100))</f>
        <v>0.562263349618721</v>
      </c>
      <c r="R336" s="32" t="str">
        <f aca="false">IF(L336="","",IF(ABS(L336)&lt;=O336,"Yes","No"))</f>
        <v/>
      </c>
      <c r="S336" s="32" t="str">
        <f aca="false">IF(L336="","",IF(ABS(L336)&lt;=1.96*O336,"Yes","No"))</f>
        <v/>
      </c>
      <c r="T336" s="54" t="n">
        <f aca="false">IF(D336="","",ROUND(SQRT(((D336+G336)*O336/100)^2+(J336*(D336+G336)*0.07132)^2),0))</f>
        <v>40</v>
      </c>
      <c r="U336" s="32" t="s">
        <v>764</v>
      </c>
    </row>
    <row r="337" customFormat="false" ht="15" hidden="false" customHeight="false" outlineLevel="0" collapsed="false">
      <c r="A337" s="32" t="s">
        <v>386</v>
      </c>
      <c r="B337" s="32" t="s">
        <v>517</v>
      </c>
      <c r="C337" s="32" t="s">
        <v>525</v>
      </c>
      <c r="D337" s="54" t="n">
        <v>500</v>
      </c>
      <c r="E337" s="54"/>
      <c r="F337" s="65" t="str">
        <f aca="false">IF(E337="","",D337-E337)</f>
        <v/>
      </c>
      <c r="G337" s="54" t="n">
        <v>455</v>
      </c>
      <c r="H337" s="54"/>
      <c r="I337" s="65" t="str">
        <f aca="false">IF(H337="","",G337-H337)</f>
        <v/>
      </c>
      <c r="J337" s="55" t="n">
        <f aca="false">IF(OR(D337="",D337+G337=0),"",D337/(D337+G337))</f>
        <v>0.523560209424084</v>
      </c>
      <c r="K337" s="55" t="str">
        <f aca="false">IF(E337="","",E337/(E337+H337))</f>
        <v/>
      </c>
      <c r="L337" s="66" t="str">
        <f aca="false">IF(OR(K337="",J337=""),"",(J337-K337)*100)</f>
        <v/>
      </c>
      <c r="M337" s="36" t="n">
        <v>1.85842379998278</v>
      </c>
      <c r="N337" s="36" t="n">
        <v>1.85957856755981</v>
      </c>
      <c r="O337" s="36" t="n">
        <f aca="false">SQRT(M337^2+N337^2)</f>
        <v>2.62902481336145</v>
      </c>
      <c r="P337" s="55" t="n">
        <f aca="false">IF(J337="","",MAX(0,J337-1.96*O337/100))</f>
        <v>0.472031323082199</v>
      </c>
      <c r="Q337" s="55" t="n">
        <f aca="false">IF(J337="","",MIN(1,J337+1.96*O337/100))</f>
        <v>0.575089095765968</v>
      </c>
      <c r="R337" s="32" t="str">
        <f aca="false">IF(L337="","",IF(ABS(L337)&lt;=O337,"Yes","No"))</f>
        <v/>
      </c>
      <c r="S337" s="32" t="str">
        <f aca="false">IF(L337="","",IF(ABS(L337)&lt;=1.96*O337,"Yes","No"))</f>
        <v/>
      </c>
      <c r="T337" s="54" t="n">
        <f aca="false">IF(D337="","",ROUND(SQRT(((D337+G337)*O337/100)^2+(J337*(D337+G337)*0.07132)^2),0))</f>
        <v>44</v>
      </c>
      <c r="U337" s="32" t="s">
        <v>764</v>
      </c>
    </row>
    <row r="338" customFormat="false" ht="15" hidden="false" customHeight="false" outlineLevel="0" collapsed="false">
      <c r="A338" s="32" t="s">
        <v>386</v>
      </c>
      <c r="B338" s="32" t="s">
        <v>517</v>
      </c>
      <c r="C338" s="32" t="s">
        <v>526</v>
      </c>
      <c r="D338" s="54" t="n">
        <v>243</v>
      </c>
      <c r="E338" s="54"/>
      <c r="F338" s="65" t="str">
        <f aca="false">IF(E338="","",D338-E338)</f>
        <v/>
      </c>
      <c r="G338" s="54" t="n">
        <v>239</v>
      </c>
      <c r="H338" s="54"/>
      <c r="I338" s="65" t="str">
        <f aca="false">IF(H338="","",G338-H338)</f>
        <v/>
      </c>
      <c r="J338" s="55" t="n">
        <f aca="false">IF(OR(D338="",D338+G338=0),"",D338/(D338+G338))</f>
        <v>0.504149377593361</v>
      </c>
      <c r="K338" s="55" t="str">
        <f aca="false">IF(E338="","",E338/(E338+H338))</f>
        <v/>
      </c>
      <c r="L338" s="66" t="str">
        <f aca="false">IF(OR(K338="",J338=""),"",(J338-K338)*100)</f>
        <v/>
      </c>
      <c r="M338" s="36" t="n">
        <v>3.43182552369834</v>
      </c>
      <c r="N338" s="36" t="n">
        <v>1.85957856755981</v>
      </c>
      <c r="O338" s="36" t="n">
        <f aca="false">SQRT(M338^2+N338^2)</f>
        <v>3.90326259352803</v>
      </c>
      <c r="P338" s="55" t="n">
        <f aca="false">IF(J338="","",MAX(0,J338-1.96*O338/100))</f>
        <v>0.427645430760212</v>
      </c>
      <c r="Q338" s="55" t="n">
        <f aca="false">IF(J338="","",MIN(1,J338+1.96*O338/100))</f>
        <v>0.58065332442651</v>
      </c>
      <c r="R338" s="32" t="str">
        <f aca="false">IF(L338="","",IF(ABS(L338)&lt;=O338,"Yes","No"))</f>
        <v/>
      </c>
      <c r="S338" s="32" t="str">
        <f aca="false">IF(L338="","",IF(ABS(L338)&lt;=1.96*O338,"Yes","No"))</f>
        <v/>
      </c>
      <c r="T338" s="54" t="n">
        <f aca="false">IF(D338="","",ROUND(SQRT(((D338+G338)*O338/100)^2+(J338*(D338+G338)*0.13015)^2),0))</f>
        <v>37</v>
      </c>
      <c r="U338" s="32" t="s">
        <v>764</v>
      </c>
    </row>
    <row r="339" customFormat="false" ht="15" hidden="false" customHeight="false" outlineLevel="0" collapsed="false">
      <c r="A339" s="32" t="s">
        <v>386</v>
      </c>
      <c r="B339" s="32" t="s">
        <v>527</v>
      </c>
      <c r="C339" s="32" t="s">
        <v>528</v>
      </c>
      <c r="D339" s="54" t="n">
        <v>90</v>
      </c>
      <c r="E339" s="54" t="n">
        <v>71</v>
      </c>
      <c r="F339" s="65" t="n">
        <f aca="false">IF(E339="","",D339-E339)</f>
        <v>19</v>
      </c>
      <c r="G339" s="54" t="n">
        <v>100</v>
      </c>
      <c r="H339" s="54" t="n">
        <v>87</v>
      </c>
      <c r="I339" s="65" t="n">
        <f aca="false">IF(H339="","",G339-H339)</f>
        <v>13</v>
      </c>
      <c r="J339" s="55" t="n">
        <f aca="false">IF(OR(D339="",D339+G339=0),"",D339/(D339+G339))</f>
        <v>0.473684210526316</v>
      </c>
      <c r="K339" s="55" t="n">
        <f aca="false">IF(E339="","",E339/(E339+H339))</f>
        <v>0.449367088607595</v>
      </c>
      <c r="L339" s="66" t="n">
        <f aca="false">IF(OR(K339="",J339=""),"",(J339-K339)*100)</f>
        <v>2.43171219187208</v>
      </c>
      <c r="M339" s="36" t="n">
        <v>3.43182552369834</v>
      </c>
      <c r="N339" s="36" t="n">
        <v>1.85957856755981</v>
      </c>
      <c r="O339" s="36" t="n">
        <f aca="false">SQRT(M339^2+N339^2)</f>
        <v>3.90326259352803</v>
      </c>
      <c r="P339" s="55" t="n">
        <f aca="false">IF(J339="","",MAX(0,J339-1.96*O339/100))</f>
        <v>0.397180263693166</v>
      </c>
      <c r="Q339" s="55" t="n">
        <f aca="false">IF(J339="","",MIN(1,J339+1.96*O339/100))</f>
        <v>0.550188157359465</v>
      </c>
      <c r="R339" s="32" t="str">
        <f aca="false">IF(L339="","",IF(ABS(L339)&lt;=O339,"Yes","No"))</f>
        <v>Yes</v>
      </c>
      <c r="S339" s="32" t="str">
        <f aca="false">IF(L339="","",IF(ABS(L339)&lt;=1.96*O339,"Yes","No"))</f>
        <v>Yes</v>
      </c>
      <c r="T339" s="54" t="n">
        <f aca="false">IF(D339="","",ROUND(SQRT(((D339+G339)*O339/100)^2+(J339*(D339+G339)*0.13015)^2),0))</f>
        <v>14</v>
      </c>
      <c r="U339" s="32"/>
    </row>
    <row r="340" customFormat="false" ht="15" hidden="false" customHeight="false" outlineLevel="0" collapsed="false">
      <c r="A340" s="32" t="s">
        <v>386</v>
      </c>
      <c r="B340" s="32" t="s">
        <v>527</v>
      </c>
      <c r="C340" s="32" t="s">
        <v>529</v>
      </c>
      <c r="D340" s="54" t="n">
        <v>195</v>
      </c>
      <c r="E340" s="54" t="n">
        <v>169</v>
      </c>
      <c r="F340" s="65" t="n">
        <f aca="false">IF(E340="","",D340-E340)</f>
        <v>26</v>
      </c>
      <c r="G340" s="54" t="n">
        <v>343</v>
      </c>
      <c r="H340" s="54" t="n">
        <v>336</v>
      </c>
      <c r="I340" s="65" t="n">
        <f aca="false">IF(H340="","",G340-H340)</f>
        <v>7</v>
      </c>
      <c r="J340" s="55" t="n">
        <f aca="false">IF(OR(D340="",D340+G340=0),"",D340/(D340+G340))</f>
        <v>0.362453531598513</v>
      </c>
      <c r="K340" s="55" t="n">
        <f aca="false">IF(E340="","",E340/(E340+H340))</f>
        <v>0.334653465346535</v>
      </c>
      <c r="L340" s="66" t="n">
        <f aca="false">IF(OR(K340="",J340=""),"",(J340-K340)*100)</f>
        <v>2.78000662519783</v>
      </c>
      <c r="M340" s="36" t="n">
        <v>2.23027727048957</v>
      </c>
      <c r="N340" s="36" t="n">
        <v>1.85957856755981</v>
      </c>
      <c r="O340" s="36" t="n">
        <f aca="false">SQRT(M340^2+N340^2)</f>
        <v>2.90381975201461</v>
      </c>
      <c r="P340" s="55" t="n">
        <f aca="false">IF(J340="","",MAX(0,J340-1.96*O340/100))</f>
        <v>0.305538664459027</v>
      </c>
      <c r="Q340" s="55" t="n">
        <f aca="false">IF(J340="","",MIN(1,J340+1.96*O340/100))</f>
        <v>0.419368398737999</v>
      </c>
      <c r="R340" s="32" t="str">
        <f aca="false">IF(L340="","",IF(ABS(L340)&lt;=O340,"Yes","No"))</f>
        <v>Yes</v>
      </c>
      <c r="S340" s="32" t="str">
        <f aca="false">IF(L340="","",IF(ABS(L340)&lt;=1.96*O340,"Yes","No"))</f>
        <v>Yes</v>
      </c>
      <c r="T340" s="54" t="n">
        <f aca="false">IF(D340="","",ROUND(SQRT(((D340+G340)*O340/100)^2+(J340*(D340+G340)*0.08382)^2),0))</f>
        <v>23</v>
      </c>
      <c r="U340" s="32"/>
    </row>
    <row r="341" customFormat="false" ht="15" hidden="false" customHeight="false" outlineLevel="0" collapsed="false">
      <c r="A341" s="32" t="s">
        <v>386</v>
      </c>
      <c r="B341" s="32" t="s">
        <v>527</v>
      </c>
      <c r="C341" s="32" t="s">
        <v>530</v>
      </c>
      <c r="D341" s="54" t="n">
        <v>152</v>
      </c>
      <c r="E341" s="54" t="n">
        <v>154</v>
      </c>
      <c r="F341" s="65" t="n">
        <f aca="false">IF(E341="","",D341-E341)</f>
        <v>-2</v>
      </c>
      <c r="G341" s="54" t="n">
        <v>184</v>
      </c>
      <c r="H341" s="54" t="n">
        <v>168</v>
      </c>
      <c r="I341" s="65" t="n">
        <f aca="false">IF(H341="","",G341-H341)</f>
        <v>16</v>
      </c>
      <c r="J341" s="55" t="n">
        <f aca="false">IF(OR(D341="",D341+G341=0),"",D341/(D341+G341))</f>
        <v>0.452380952380952</v>
      </c>
      <c r="K341" s="55" t="n">
        <f aca="false">IF(E341="","",E341/(E341+H341))</f>
        <v>0.478260869565217</v>
      </c>
      <c r="L341" s="66" t="n">
        <f aca="false">IF(OR(K341="",J341=""),"",(J341-K341)*100)</f>
        <v>-2.5879917184265</v>
      </c>
      <c r="M341" s="36" t="n">
        <v>3.43182552369834</v>
      </c>
      <c r="N341" s="36" t="n">
        <v>1.85957856755981</v>
      </c>
      <c r="O341" s="36" t="n">
        <f aca="false">SQRT(M341^2+N341^2)</f>
        <v>3.90326259352803</v>
      </c>
      <c r="P341" s="55" t="n">
        <f aca="false">IF(J341="","",MAX(0,J341-1.96*O341/100))</f>
        <v>0.375877005547803</v>
      </c>
      <c r="Q341" s="55" t="n">
        <f aca="false">IF(J341="","",MIN(1,J341+1.96*O341/100))</f>
        <v>0.528884899214102</v>
      </c>
      <c r="R341" s="32" t="str">
        <f aca="false">IF(L341="","",IF(ABS(L341)&lt;=O341,"Yes","No"))</f>
        <v>Yes</v>
      </c>
      <c r="S341" s="32" t="str">
        <f aca="false">IF(L341="","",IF(ABS(L341)&lt;=1.96*O341,"Yes","No"))</f>
        <v>Yes</v>
      </c>
      <c r="T341" s="54" t="n">
        <f aca="false">IF(D341="","",ROUND(SQRT(((D341+G341)*O341/100)^2+(J341*(D341+G341)*0.13015)^2),0))</f>
        <v>24</v>
      </c>
      <c r="U341" s="32"/>
    </row>
    <row r="342" customFormat="false" ht="15" hidden="false" customHeight="false" outlineLevel="0" collapsed="false">
      <c r="A342" s="32" t="s">
        <v>386</v>
      </c>
      <c r="B342" s="32" t="s">
        <v>527</v>
      </c>
      <c r="C342" s="32" t="s">
        <v>531</v>
      </c>
      <c r="D342" s="54" t="n">
        <v>93</v>
      </c>
      <c r="E342" s="54" t="n">
        <v>90</v>
      </c>
      <c r="F342" s="65" t="n">
        <f aca="false">IF(E342="","",D342-E342)</f>
        <v>3</v>
      </c>
      <c r="G342" s="54" t="n">
        <v>93</v>
      </c>
      <c r="H342" s="54" t="n">
        <v>94</v>
      </c>
      <c r="I342" s="65" t="n">
        <f aca="false">IF(H342="","",G342-H342)</f>
        <v>-1</v>
      </c>
      <c r="J342" s="55" t="n">
        <f aca="false">IF(OR(D342="",D342+G342=0),"",D342/(D342+G342))</f>
        <v>0.5</v>
      </c>
      <c r="K342" s="55" t="n">
        <f aca="false">IF(E342="","",E342/(E342+H342))</f>
        <v>0.489130434782609</v>
      </c>
      <c r="L342" s="66" t="n">
        <f aca="false">IF(OR(K342="",J342=""),"",(J342-K342)*100)</f>
        <v>1.08695652173913</v>
      </c>
      <c r="M342" s="36" t="n">
        <v>3.43182552369834</v>
      </c>
      <c r="N342" s="36" t="n">
        <v>1.85957856755981</v>
      </c>
      <c r="O342" s="36" t="n">
        <f aca="false">SQRT(M342^2+N342^2)</f>
        <v>3.90326259352803</v>
      </c>
      <c r="P342" s="55" t="n">
        <f aca="false">IF(J342="","",MAX(0,J342-1.96*O342/100))</f>
        <v>0.423496053166851</v>
      </c>
      <c r="Q342" s="55" t="n">
        <f aca="false">IF(J342="","",MIN(1,J342+1.96*O342/100))</f>
        <v>0.576503946833149</v>
      </c>
      <c r="R342" s="32" t="str">
        <f aca="false">IF(L342="","",IF(ABS(L342)&lt;=O342,"Yes","No"))</f>
        <v>Yes</v>
      </c>
      <c r="S342" s="32" t="str">
        <f aca="false">IF(L342="","",IF(ABS(L342)&lt;=1.96*O342,"Yes","No"))</f>
        <v>Yes</v>
      </c>
      <c r="T342" s="54" t="n">
        <f aca="false">IF(D342="","",ROUND(SQRT(((D342+G342)*O342/100)^2+(J342*(D342+G342)*0.13015)^2),0))</f>
        <v>14</v>
      </c>
      <c r="U342" s="32"/>
    </row>
    <row r="343" customFormat="false" ht="15" hidden="false" customHeight="false" outlineLevel="0" collapsed="false">
      <c r="A343" s="32" t="s">
        <v>386</v>
      </c>
      <c r="B343" s="32" t="s">
        <v>532</v>
      </c>
      <c r="C343" s="32" t="s">
        <v>533</v>
      </c>
      <c r="D343" s="54" t="n">
        <v>358</v>
      </c>
      <c r="E343" s="54" t="n">
        <v>324</v>
      </c>
      <c r="F343" s="65" t="n">
        <f aca="false">IF(E343="","",D343-E343)</f>
        <v>34</v>
      </c>
      <c r="G343" s="54" t="n">
        <v>490</v>
      </c>
      <c r="H343" s="54" t="n">
        <v>461</v>
      </c>
      <c r="I343" s="65" t="n">
        <f aca="false">IF(H343="","",G343-H343)</f>
        <v>29</v>
      </c>
      <c r="J343" s="55" t="n">
        <f aca="false">IF(OR(D343="",D343+G343=0),"",D343/(D343+G343))</f>
        <v>0.422169811320755</v>
      </c>
      <c r="K343" s="55" t="n">
        <f aca="false">IF(E343="","",E343/(E343+H343))</f>
        <v>0.412738853503185</v>
      </c>
      <c r="L343" s="66" t="n">
        <f aca="false">IF(OR(K343="",J343=""),"",(J343-K343)*100)</f>
        <v>0.943095781756997</v>
      </c>
      <c r="M343" s="36" t="n">
        <v>1.85842379998278</v>
      </c>
      <c r="N343" s="36" t="n">
        <v>1.85957856755981</v>
      </c>
      <c r="O343" s="36" t="n">
        <f aca="false">SQRT(M343^2+N343^2)</f>
        <v>2.62902481336145</v>
      </c>
      <c r="P343" s="55" t="n">
        <f aca="false">IF(J343="","",MAX(0,J343-1.96*O343/100))</f>
        <v>0.37064092497887</v>
      </c>
      <c r="Q343" s="55" t="n">
        <f aca="false">IF(J343="","",MIN(1,J343+1.96*O343/100))</f>
        <v>0.473698697662639</v>
      </c>
      <c r="R343" s="32" t="str">
        <f aca="false">IF(L343="","",IF(ABS(L343)&lt;=O343,"Yes","No"))</f>
        <v>Yes</v>
      </c>
      <c r="S343" s="32" t="str">
        <f aca="false">IF(L343="","",IF(ABS(L343)&lt;=1.96*O343,"Yes","No"))</f>
        <v>Yes</v>
      </c>
      <c r="T343" s="54" t="n">
        <f aca="false">IF(D343="","",ROUND(SQRT(((D343+G343)*O343/100)^2+(J343*(D343+G343)*0.07132)^2),0))</f>
        <v>34</v>
      </c>
      <c r="U343" s="32"/>
    </row>
    <row r="344" customFormat="false" ht="15" hidden="false" customHeight="false" outlineLevel="0" collapsed="false">
      <c r="A344" s="32" t="s">
        <v>386</v>
      </c>
      <c r="B344" s="32" t="s">
        <v>532</v>
      </c>
      <c r="C344" s="32" t="s">
        <v>534</v>
      </c>
      <c r="D344" s="54" t="n">
        <v>272</v>
      </c>
      <c r="E344" s="54" t="n">
        <v>276</v>
      </c>
      <c r="F344" s="65" t="n">
        <f aca="false">IF(E344="","",D344-E344)</f>
        <v>-4</v>
      </c>
      <c r="G344" s="54" t="n">
        <v>400</v>
      </c>
      <c r="H344" s="54" t="n">
        <v>361</v>
      </c>
      <c r="I344" s="65" t="n">
        <f aca="false">IF(H344="","",G344-H344)</f>
        <v>39</v>
      </c>
      <c r="J344" s="55" t="n">
        <f aca="false">IF(OR(D344="",D344+G344=0),"",D344/(D344+G344))</f>
        <v>0.404761904761905</v>
      </c>
      <c r="K344" s="55" t="n">
        <f aca="false">IF(E344="","",E344/(E344+H344))</f>
        <v>0.433281004709576</v>
      </c>
      <c r="L344" s="66" t="n">
        <f aca="false">IF(OR(K344="",J344=""),"",(J344-K344)*100)</f>
        <v>-2.85190999476714</v>
      </c>
      <c r="M344" s="36" t="n">
        <v>2.23027727048957</v>
      </c>
      <c r="N344" s="36" t="n">
        <v>1.85957856755981</v>
      </c>
      <c r="O344" s="36" t="n">
        <f aca="false">SQRT(M344^2+N344^2)</f>
        <v>2.90381975201461</v>
      </c>
      <c r="P344" s="55" t="n">
        <f aca="false">IF(J344="","",MAX(0,J344-1.96*O344/100))</f>
        <v>0.347847037622418</v>
      </c>
      <c r="Q344" s="55" t="n">
        <f aca="false">IF(J344="","",MIN(1,J344+1.96*O344/100))</f>
        <v>0.461676771901391</v>
      </c>
      <c r="R344" s="32" t="str">
        <f aca="false">IF(L344="","",IF(ABS(L344)&lt;=O344,"Yes","No"))</f>
        <v>Yes</v>
      </c>
      <c r="S344" s="32" t="str">
        <f aca="false">IF(L344="","",IF(ABS(L344)&lt;=1.96*O344,"Yes","No"))</f>
        <v>Yes</v>
      </c>
      <c r="T344" s="54" t="n">
        <f aca="false">IF(D344="","",ROUND(SQRT(((D344+G344)*O344/100)^2+(J344*(D344+G344)*0.08382)^2),0))</f>
        <v>30</v>
      </c>
      <c r="U344" s="32"/>
    </row>
    <row r="345" customFormat="false" ht="15" hidden="false" customHeight="false" outlineLevel="0" collapsed="false">
      <c r="A345" s="32" t="s">
        <v>386</v>
      </c>
      <c r="B345" s="32" t="s">
        <v>532</v>
      </c>
      <c r="C345" s="32" t="s">
        <v>535</v>
      </c>
      <c r="D345" s="54" t="n">
        <v>234</v>
      </c>
      <c r="E345" s="54" t="n">
        <v>188</v>
      </c>
      <c r="F345" s="65" t="n">
        <f aca="false">IF(E345="","",D345-E345)</f>
        <v>46</v>
      </c>
      <c r="G345" s="54" t="n">
        <v>419</v>
      </c>
      <c r="H345" s="54" t="n">
        <v>354</v>
      </c>
      <c r="I345" s="65" t="n">
        <f aca="false">IF(H345="","",G345-H345)</f>
        <v>65</v>
      </c>
      <c r="J345" s="55" t="n">
        <f aca="false">IF(OR(D345="",D345+G345=0),"",D345/(D345+G345))</f>
        <v>0.358346094946401</v>
      </c>
      <c r="K345" s="55" t="n">
        <f aca="false">IF(E345="","",E345/(E345+H345))</f>
        <v>0.346863468634686</v>
      </c>
      <c r="L345" s="66" t="n">
        <f aca="false">IF(OR(K345="",J345=""),"",(J345-K345)*100)</f>
        <v>1.14826263117149</v>
      </c>
      <c r="M345" s="36" t="n">
        <v>2.23027727048957</v>
      </c>
      <c r="N345" s="36" t="n">
        <v>1.85957856755981</v>
      </c>
      <c r="O345" s="36" t="n">
        <f aca="false">SQRT(M345^2+N345^2)</f>
        <v>2.90381975201461</v>
      </c>
      <c r="P345" s="55" t="n">
        <f aca="false">IF(J345="","",MAX(0,J345-1.96*O345/100))</f>
        <v>0.301431227806915</v>
      </c>
      <c r="Q345" s="55" t="n">
        <f aca="false">IF(J345="","",MIN(1,J345+1.96*O345/100))</f>
        <v>0.415260962085888</v>
      </c>
      <c r="R345" s="32" t="str">
        <f aca="false">IF(L345="","",IF(ABS(L345)&lt;=O345,"Yes","No"))</f>
        <v>Yes</v>
      </c>
      <c r="S345" s="32" t="str">
        <f aca="false">IF(L345="","",IF(ABS(L345)&lt;=1.96*O345,"Yes","No"))</f>
        <v>Yes</v>
      </c>
      <c r="T345" s="54" t="n">
        <f aca="false">IF(D345="","",ROUND(SQRT(((D345+G345)*O345/100)^2+(J345*(D345+G345)*0.08382)^2),0))</f>
        <v>27</v>
      </c>
      <c r="U345" s="32"/>
    </row>
    <row r="346" customFormat="false" ht="15" hidden="false" customHeight="false" outlineLevel="0" collapsed="false">
      <c r="A346" s="32" t="s">
        <v>386</v>
      </c>
      <c r="B346" s="32" t="s">
        <v>532</v>
      </c>
      <c r="C346" s="32" t="s">
        <v>536</v>
      </c>
      <c r="D346" s="54" t="n">
        <v>275</v>
      </c>
      <c r="E346" s="54" t="n">
        <v>228</v>
      </c>
      <c r="F346" s="65" t="n">
        <f aca="false">IF(E346="","",D346-E346)</f>
        <v>47</v>
      </c>
      <c r="G346" s="54" t="n">
        <v>400</v>
      </c>
      <c r="H346" s="54" t="n">
        <v>355</v>
      </c>
      <c r="I346" s="65" t="n">
        <f aca="false">IF(H346="","",G346-H346)</f>
        <v>45</v>
      </c>
      <c r="J346" s="55" t="n">
        <f aca="false">IF(OR(D346="",D346+G346=0),"",D346/(D346+G346))</f>
        <v>0.407407407407407</v>
      </c>
      <c r="K346" s="55" t="n">
        <f aca="false">IF(E346="","",E346/(E346+H346))</f>
        <v>0.391080617495712</v>
      </c>
      <c r="L346" s="66" t="n">
        <f aca="false">IF(OR(K346="",J346=""),"",(J346-K346)*100)</f>
        <v>1.63267899116956</v>
      </c>
      <c r="M346" s="36" t="n">
        <v>2.23027727048957</v>
      </c>
      <c r="N346" s="36" t="n">
        <v>1.85957856755981</v>
      </c>
      <c r="O346" s="36" t="n">
        <f aca="false">SQRT(M346^2+N346^2)</f>
        <v>2.90381975201461</v>
      </c>
      <c r="P346" s="55" t="n">
        <f aca="false">IF(J346="","",MAX(0,J346-1.96*O346/100))</f>
        <v>0.350492540267921</v>
      </c>
      <c r="Q346" s="55" t="n">
        <f aca="false">IF(J346="","",MIN(1,J346+1.96*O346/100))</f>
        <v>0.464322274546894</v>
      </c>
      <c r="R346" s="32" t="str">
        <f aca="false">IF(L346="","",IF(ABS(L346)&lt;=O346,"Yes","No"))</f>
        <v>Yes</v>
      </c>
      <c r="S346" s="32" t="str">
        <f aca="false">IF(L346="","",IF(ABS(L346)&lt;=1.96*O346,"Yes","No"))</f>
        <v>Yes</v>
      </c>
      <c r="T346" s="54" t="n">
        <f aca="false">IF(D346="","",ROUND(SQRT(((D346+G346)*O346/100)^2+(J346*(D346+G346)*0.08382)^2),0))</f>
        <v>30</v>
      </c>
      <c r="U346" s="32"/>
    </row>
    <row r="347" customFormat="false" ht="15" hidden="false" customHeight="false" outlineLevel="0" collapsed="false">
      <c r="A347" s="32" t="s">
        <v>386</v>
      </c>
      <c r="B347" s="32" t="s">
        <v>537</v>
      </c>
      <c r="C347" s="32" t="s">
        <v>538</v>
      </c>
      <c r="D347" s="54" t="n">
        <v>71</v>
      </c>
      <c r="E347" s="54" t="n">
        <v>62</v>
      </c>
      <c r="F347" s="65" t="n">
        <f aca="false">IF(E347="","",D347-E347)</f>
        <v>9</v>
      </c>
      <c r="G347" s="54" t="n">
        <v>110</v>
      </c>
      <c r="H347" s="54" t="n">
        <v>104</v>
      </c>
      <c r="I347" s="65" t="n">
        <f aca="false">IF(H347="","",G347-H347)</f>
        <v>6</v>
      </c>
      <c r="J347" s="55" t="n">
        <f aca="false">IF(OR(D347="",D347+G347=0),"",D347/(D347+G347))</f>
        <v>0.392265193370166</v>
      </c>
      <c r="K347" s="55" t="n">
        <f aca="false">IF(E347="","",E347/(E347+H347))</f>
        <v>0.373493975903614</v>
      </c>
      <c r="L347" s="66" t="n">
        <f aca="false">IF(OR(K347="",J347=""),"",(J347-K347)*100)</f>
        <v>1.87712174665513</v>
      </c>
      <c r="M347" s="36" t="n">
        <v>3.43182552369834</v>
      </c>
      <c r="N347" s="36" t="n">
        <v>1.85957856755981</v>
      </c>
      <c r="O347" s="36" t="n">
        <f aca="false">SQRT(M347^2+N347^2)</f>
        <v>3.90326259352803</v>
      </c>
      <c r="P347" s="55" t="n">
        <f aca="false">IF(J347="","",MAX(0,J347-1.96*O347/100))</f>
        <v>0.315761246537016</v>
      </c>
      <c r="Q347" s="55" t="n">
        <f aca="false">IF(J347="","",MIN(1,J347+1.96*O347/100))</f>
        <v>0.468769140203315</v>
      </c>
      <c r="R347" s="32" t="str">
        <f aca="false">IF(L347="","",IF(ABS(L347)&lt;=O347,"Yes","No"))</f>
        <v>Yes</v>
      </c>
      <c r="S347" s="32" t="str">
        <f aca="false">IF(L347="","",IF(ABS(L347)&lt;=1.96*O347,"Yes","No"))</f>
        <v>Yes</v>
      </c>
      <c r="T347" s="54" t="n">
        <f aca="false">IF(D347="","",ROUND(SQRT(((D347+G347)*O347/100)^2+(J347*(D347+G347)*0.13015)^2),0))</f>
        <v>12</v>
      </c>
      <c r="U347" s="32"/>
    </row>
    <row r="348" customFormat="false" ht="15" hidden="false" customHeight="false" outlineLevel="0" collapsed="false">
      <c r="A348" s="32" t="s">
        <v>386</v>
      </c>
      <c r="B348" s="32" t="s">
        <v>539</v>
      </c>
      <c r="C348" s="32" t="s">
        <v>540</v>
      </c>
      <c r="D348" s="54" t="n">
        <v>279</v>
      </c>
      <c r="E348" s="54" t="n">
        <v>243</v>
      </c>
      <c r="F348" s="65" t="n">
        <f aca="false">IF(E348="","",D348-E348)</f>
        <v>36</v>
      </c>
      <c r="G348" s="54" t="n">
        <v>317</v>
      </c>
      <c r="H348" s="54" t="n">
        <v>335</v>
      </c>
      <c r="I348" s="65" t="n">
        <f aca="false">IF(H348="","",G348-H348)</f>
        <v>-18</v>
      </c>
      <c r="J348" s="55" t="n">
        <f aca="false">IF(OR(D348="",D348+G348=0),"",D348/(D348+G348))</f>
        <v>0.468120805369128</v>
      </c>
      <c r="K348" s="55" t="n">
        <f aca="false">IF(E348="","",E348/(E348+H348))</f>
        <v>0.420415224913495</v>
      </c>
      <c r="L348" s="66" t="n">
        <f aca="false">IF(OR(K348="",J348=""),"",(J348-K348)*100)</f>
        <v>4.77055804556327</v>
      </c>
      <c r="M348" s="36" t="n">
        <v>2.23027727048957</v>
      </c>
      <c r="N348" s="36" t="n">
        <v>1.85957856755981</v>
      </c>
      <c r="O348" s="36" t="n">
        <f aca="false">SQRT(M348^2+N348^2)</f>
        <v>2.90381975201461</v>
      </c>
      <c r="P348" s="55" t="n">
        <f aca="false">IF(J348="","",MAX(0,J348-1.96*O348/100))</f>
        <v>0.411205938229641</v>
      </c>
      <c r="Q348" s="55" t="n">
        <f aca="false">IF(J348="","",MIN(1,J348+1.96*O348/100))</f>
        <v>0.525035672508614</v>
      </c>
      <c r="R348" s="32" t="str">
        <f aca="false">IF(L348="","",IF(ABS(L348)&lt;=O348,"Yes","No"))</f>
        <v>No</v>
      </c>
      <c r="S348" s="32" t="str">
        <f aca="false">IF(L348="","",IF(ABS(L348)&lt;=1.96*O348,"Yes","No"))</f>
        <v>Yes</v>
      </c>
      <c r="T348" s="54" t="n">
        <f aca="false">IF(D348="","",ROUND(SQRT(((D348+G348)*O348/100)^2+(J348*(D348+G348)*0.08382)^2),0))</f>
        <v>29</v>
      </c>
      <c r="U348" s="32"/>
    </row>
    <row r="349" customFormat="false" ht="15" hidden="false" customHeight="false" outlineLevel="0" collapsed="false">
      <c r="A349" s="32" t="s">
        <v>386</v>
      </c>
      <c r="B349" s="32" t="s">
        <v>541</v>
      </c>
      <c r="C349" s="32" t="s">
        <v>542</v>
      </c>
      <c r="D349" s="54" t="n">
        <v>173</v>
      </c>
      <c r="E349" s="54" t="n">
        <v>142</v>
      </c>
      <c r="F349" s="65" t="n">
        <f aca="false">IF(E349="","",D349-E349)</f>
        <v>31</v>
      </c>
      <c r="G349" s="54" t="n">
        <v>190</v>
      </c>
      <c r="H349" s="54" t="n">
        <v>172</v>
      </c>
      <c r="I349" s="65" t="n">
        <f aca="false">IF(H349="","",G349-H349)</f>
        <v>18</v>
      </c>
      <c r="J349" s="55" t="n">
        <f aca="false">IF(OR(D349="",D349+G349=0),"",D349/(D349+G349))</f>
        <v>0.476584022038568</v>
      </c>
      <c r="K349" s="55" t="n">
        <f aca="false">IF(E349="","",E349/(E349+H349))</f>
        <v>0.452229299363057</v>
      </c>
      <c r="L349" s="66" t="n">
        <f aca="false">IF(OR(K349="",J349=""),"",(J349-K349)*100)</f>
        <v>2.43547226755101</v>
      </c>
      <c r="M349" s="36" t="n">
        <v>3.43182552369834</v>
      </c>
      <c r="N349" s="36" t="n">
        <v>1.85957856755981</v>
      </c>
      <c r="O349" s="36" t="n">
        <f aca="false">SQRT(M349^2+N349^2)</f>
        <v>3.90326259352803</v>
      </c>
      <c r="P349" s="55" t="n">
        <f aca="false">IF(J349="","",MAX(0,J349-1.96*O349/100))</f>
        <v>0.400080075205418</v>
      </c>
      <c r="Q349" s="55" t="n">
        <f aca="false">IF(J349="","",MIN(1,J349+1.96*O349/100))</f>
        <v>0.553087968871717</v>
      </c>
      <c r="R349" s="32" t="str">
        <f aca="false">IF(L349="","",IF(ABS(L349)&lt;=O349,"Yes","No"))</f>
        <v>Yes</v>
      </c>
      <c r="S349" s="32" t="str">
        <f aca="false">IF(L349="","",IF(ABS(L349)&lt;=1.96*O349,"Yes","No"))</f>
        <v>Yes</v>
      </c>
      <c r="T349" s="54" t="n">
        <f aca="false">IF(D349="","",ROUND(SQRT(((D349+G349)*O349/100)^2+(J349*(D349+G349)*0.13015)^2),0))</f>
        <v>27</v>
      </c>
      <c r="U349" s="32"/>
    </row>
    <row r="350" customFormat="false" ht="15" hidden="false" customHeight="false" outlineLevel="0" collapsed="false">
      <c r="A350" s="32" t="s">
        <v>386</v>
      </c>
      <c r="B350" s="32" t="s">
        <v>543</v>
      </c>
      <c r="C350" s="32" t="s">
        <v>544</v>
      </c>
      <c r="D350" s="54" t="n">
        <v>232</v>
      </c>
      <c r="E350" s="54" t="n">
        <v>192</v>
      </c>
      <c r="F350" s="65" t="n">
        <f aca="false">IF(E350="","",D350-E350)</f>
        <v>40</v>
      </c>
      <c r="G350" s="54" t="n">
        <v>246</v>
      </c>
      <c r="H350" s="54" t="n">
        <v>253</v>
      </c>
      <c r="I350" s="65" t="n">
        <f aca="false">IF(H350="","",G350-H350)</f>
        <v>-7</v>
      </c>
      <c r="J350" s="55" t="n">
        <f aca="false">IF(OR(D350="",D350+G350=0),"",D350/(D350+G350))</f>
        <v>0.485355648535565</v>
      </c>
      <c r="K350" s="55" t="n">
        <f aca="false">IF(E350="","",E350/(E350+H350))</f>
        <v>0.431460674157303</v>
      </c>
      <c r="L350" s="66" t="n">
        <f aca="false">IF(OR(K350="",J350=""),"",(J350-K350)*100)</f>
        <v>5.38949743782615</v>
      </c>
      <c r="M350" s="36" t="n">
        <v>3.43182552369834</v>
      </c>
      <c r="N350" s="36" t="n">
        <v>1.85957856755981</v>
      </c>
      <c r="O350" s="36" t="n">
        <f aca="false">SQRT(M350^2+N350^2)</f>
        <v>3.90326259352803</v>
      </c>
      <c r="P350" s="55" t="n">
        <f aca="false">IF(J350="","",MAX(0,J350-1.96*O350/100))</f>
        <v>0.408851701702415</v>
      </c>
      <c r="Q350" s="55" t="n">
        <f aca="false">IF(J350="","",MIN(1,J350+1.96*O350/100))</f>
        <v>0.561859595368714</v>
      </c>
      <c r="R350" s="32" t="str">
        <f aca="false">IF(L350="","",IF(ABS(L350)&lt;=O350,"Yes","No"))</f>
        <v>No</v>
      </c>
      <c r="S350" s="32" t="str">
        <f aca="false">IF(L350="","",IF(ABS(L350)&lt;=1.96*O350,"Yes","No"))</f>
        <v>Yes</v>
      </c>
      <c r="T350" s="54" t="n">
        <f aca="false">IF(D350="","",ROUND(SQRT(((D350+G350)*O350/100)^2+(J350*(D350+G350)*0.13015)^2),0))</f>
        <v>35</v>
      </c>
      <c r="U350" s="32"/>
    </row>
    <row r="351" customFormat="false" ht="15" hidden="false" customHeight="false" outlineLevel="0" collapsed="false">
      <c r="A351" s="32" t="s">
        <v>386</v>
      </c>
      <c r="B351" s="32" t="s">
        <v>545</v>
      </c>
      <c r="C351" s="32" t="s">
        <v>546</v>
      </c>
      <c r="D351" s="54" t="n">
        <v>263</v>
      </c>
      <c r="E351" s="54" t="n">
        <v>229</v>
      </c>
      <c r="F351" s="65" t="n">
        <f aca="false">IF(E351="","",D351-E351)</f>
        <v>34</v>
      </c>
      <c r="G351" s="54" t="n">
        <v>504</v>
      </c>
      <c r="H351" s="54" t="n">
        <v>476</v>
      </c>
      <c r="I351" s="65" t="n">
        <f aca="false">IF(H351="","",G351-H351)</f>
        <v>28</v>
      </c>
      <c r="J351" s="55" t="n">
        <f aca="false">IF(OR(D351="",D351+G351=0),"",D351/(D351+G351))</f>
        <v>0.342894393741851</v>
      </c>
      <c r="K351" s="55" t="n">
        <f aca="false">IF(E351="","",E351/(E351+H351))</f>
        <v>0.324822695035461</v>
      </c>
      <c r="L351" s="66" t="n">
        <f aca="false">IF(OR(K351="",J351=""),"",(J351-K351)*100)</f>
        <v>1.80716987063904</v>
      </c>
      <c r="M351" s="36" t="n">
        <v>2.23027727048957</v>
      </c>
      <c r="N351" s="36" t="n">
        <v>1.85957856755981</v>
      </c>
      <c r="O351" s="36" t="n">
        <f aca="false">SQRT(M351^2+N351^2)</f>
        <v>2.90381975201461</v>
      </c>
      <c r="P351" s="55" t="n">
        <f aca="false">IF(J351="","",MAX(0,J351-1.96*O351/100))</f>
        <v>0.285979526602365</v>
      </c>
      <c r="Q351" s="55" t="n">
        <f aca="false">IF(J351="","",MIN(1,J351+1.96*O351/100))</f>
        <v>0.399809260881338</v>
      </c>
      <c r="R351" s="32" t="str">
        <f aca="false">IF(L351="","",IF(ABS(L351)&lt;=O351,"Yes","No"))</f>
        <v>Yes</v>
      </c>
      <c r="S351" s="32" t="str">
        <f aca="false">IF(L351="","",IF(ABS(L351)&lt;=1.96*O351,"Yes","No"))</f>
        <v>Yes</v>
      </c>
      <c r="T351" s="54" t="n">
        <f aca="false">IF(D351="","",ROUND(SQRT(((D351+G351)*O351/100)^2+(J351*(D351+G351)*0.08382)^2),0))</f>
        <v>31</v>
      </c>
      <c r="U351" s="32"/>
    </row>
    <row r="352" customFormat="false" ht="15" hidden="false" customHeight="false" outlineLevel="0" collapsed="false">
      <c r="A352" s="32" t="s">
        <v>386</v>
      </c>
      <c r="B352" s="32" t="s">
        <v>545</v>
      </c>
      <c r="C352" s="32" t="s">
        <v>547</v>
      </c>
      <c r="D352" s="54" t="n">
        <v>201</v>
      </c>
      <c r="E352" s="54" t="n">
        <v>193</v>
      </c>
      <c r="F352" s="65" t="n">
        <f aca="false">IF(E352="","",D352-E352)</f>
        <v>8</v>
      </c>
      <c r="G352" s="54" t="n">
        <v>364</v>
      </c>
      <c r="H352" s="54" t="n">
        <v>317</v>
      </c>
      <c r="I352" s="65" t="n">
        <f aca="false">IF(H352="","",G352-H352)</f>
        <v>47</v>
      </c>
      <c r="J352" s="55" t="n">
        <f aca="false">IF(OR(D352="",D352+G352=0),"",D352/(D352+G352))</f>
        <v>0.355752212389381</v>
      </c>
      <c r="K352" s="55" t="n">
        <f aca="false">IF(E352="","",E352/(E352+H352))</f>
        <v>0.37843137254902</v>
      </c>
      <c r="L352" s="66" t="n">
        <f aca="false">IF(OR(K352="",J352=""),"",(J352-K352)*100)</f>
        <v>-2.26791601596391</v>
      </c>
      <c r="M352" s="36" t="n">
        <v>2.23027727048957</v>
      </c>
      <c r="N352" s="36" t="n">
        <v>1.85957856755981</v>
      </c>
      <c r="O352" s="36" t="n">
        <f aca="false">SQRT(M352^2+N352^2)</f>
        <v>2.90381975201461</v>
      </c>
      <c r="P352" s="55" t="n">
        <f aca="false">IF(J352="","",MAX(0,J352-1.96*O352/100))</f>
        <v>0.298837345249894</v>
      </c>
      <c r="Q352" s="55" t="n">
        <f aca="false">IF(J352="","",MIN(1,J352+1.96*O352/100))</f>
        <v>0.412667079528867</v>
      </c>
      <c r="R352" s="32" t="str">
        <f aca="false">IF(L352="","",IF(ABS(L352)&lt;=O352,"Yes","No"))</f>
        <v>Yes</v>
      </c>
      <c r="S352" s="32" t="str">
        <f aca="false">IF(L352="","",IF(ABS(L352)&lt;=1.96*O352,"Yes","No"))</f>
        <v>Yes</v>
      </c>
      <c r="T352" s="54" t="n">
        <f aca="false">IF(D352="","",ROUND(SQRT(((D352+G352)*O352/100)^2+(J352*(D352+G352)*0.08382)^2),0))</f>
        <v>24</v>
      </c>
      <c r="U352" s="32"/>
    </row>
    <row r="353" customFormat="false" ht="15" hidden="false" customHeight="false" outlineLevel="0" collapsed="false">
      <c r="A353" s="32" t="s">
        <v>386</v>
      </c>
      <c r="B353" s="32" t="s">
        <v>545</v>
      </c>
      <c r="C353" s="32" t="s">
        <v>548</v>
      </c>
      <c r="D353" s="54" t="n">
        <v>172</v>
      </c>
      <c r="E353" s="54" t="n">
        <v>137</v>
      </c>
      <c r="F353" s="65" t="n">
        <f aca="false">IF(E353="","",D353-E353)</f>
        <v>35</v>
      </c>
      <c r="G353" s="54" t="n">
        <v>302</v>
      </c>
      <c r="H353" s="54" t="n">
        <v>266</v>
      </c>
      <c r="I353" s="65" t="n">
        <f aca="false">IF(H353="","",G353-H353)</f>
        <v>36</v>
      </c>
      <c r="J353" s="55" t="n">
        <f aca="false">IF(OR(D353="",D353+G353=0),"",D353/(D353+G353))</f>
        <v>0.362869198312236</v>
      </c>
      <c r="K353" s="55" t="n">
        <f aca="false">IF(E353="","",E353/(E353+H353))</f>
        <v>0.339950372208437</v>
      </c>
      <c r="L353" s="66" t="n">
        <f aca="false">IF(OR(K353="",J353=""),"",(J353-K353)*100)</f>
        <v>2.29188261037996</v>
      </c>
      <c r="M353" s="36" t="n">
        <v>3.43182552369834</v>
      </c>
      <c r="N353" s="36" t="n">
        <v>1.85957856755981</v>
      </c>
      <c r="O353" s="36" t="n">
        <f aca="false">SQRT(M353^2+N353^2)</f>
        <v>3.90326259352803</v>
      </c>
      <c r="P353" s="55" t="n">
        <f aca="false">IF(J353="","",MAX(0,J353-1.96*O353/100))</f>
        <v>0.286365251479087</v>
      </c>
      <c r="Q353" s="55" t="n">
        <f aca="false">IF(J353="","",MIN(1,J353+1.96*O353/100))</f>
        <v>0.439373145145386</v>
      </c>
      <c r="R353" s="32" t="str">
        <f aca="false">IF(L353="","",IF(ABS(L353)&lt;=O353,"Yes","No"))</f>
        <v>Yes</v>
      </c>
      <c r="S353" s="32" t="str">
        <f aca="false">IF(L353="","",IF(ABS(L353)&lt;=1.96*O353,"Yes","No"))</f>
        <v>Yes</v>
      </c>
      <c r="T353" s="54" t="n">
        <f aca="false">IF(D353="","",ROUND(SQRT(((D353+G353)*O353/100)^2+(J353*(D353+G353)*0.13015)^2),0))</f>
        <v>29</v>
      </c>
      <c r="U353" s="32"/>
    </row>
    <row r="354" customFormat="false" ht="15" hidden="false" customHeight="false" outlineLevel="0" collapsed="false">
      <c r="A354" s="32" t="s">
        <v>386</v>
      </c>
      <c r="B354" s="32" t="s">
        <v>545</v>
      </c>
      <c r="C354" s="32" t="s">
        <v>549</v>
      </c>
      <c r="D354" s="54" t="n">
        <v>154</v>
      </c>
      <c r="E354" s="54" t="n">
        <v>145</v>
      </c>
      <c r="F354" s="65" t="n">
        <f aca="false">IF(E354="","",D354-E354)</f>
        <v>9</v>
      </c>
      <c r="G354" s="54" t="n">
        <v>280</v>
      </c>
      <c r="H354" s="54" t="n">
        <v>270</v>
      </c>
      <c r="I354" s="65" t="n">
        <f aca="false">IF(H354="","",G354-H354)</f>
        <v>10</v>
      </c>
      <c r="J354" s="55" t="n">
        <f aca="false">IF(OR(D354="",D354+G354=0),"",D354/(D354+G354))</f>
        <v>0.354838709677419</v>
      </c>
      <c r="K354" s="55" t="n">
        <f aca="false">IF(E354="","",E354/(E354+H354))</f>
        <v>0.349397590361446</v>
      </c>
      <c r="L354" s="66" t="n">
        <f aca="false">IF(OR(K354="",J354=""),"",(J354-K354)*100)</f>
        <v>0.544111931597358</v>
      </c>
      <c r="M354" s="36" t="n">
        <v>3.43182552369834</v>
      </c>
      <c r="N354" s="36" t="n">
        <v>1.85957856755981</v>
      </c>
      <c r="O354" s="36" t="n">
        <f aca="false">SQRT(M354^2+N354^2)</f>
        <v>3.90326259352803</v>
      </c>
      <c r="P354" s="55" t="n">
        <f aca="false">IF(J354="","",MAX(0,J354-1.96*O354/100))</f>
        <v>0.27833476284427</v>
      </c>
      <c r="Q354" s="55" t="n">
        <f aca="false">IF(J354="","",MIN(1,J354+1.96*O354/100))</f>
        <v>0.431342656510569</v>
      </c>
      <c r="R354" s="32" t="str">
        <f aca="false">IF(L354="","",IF(ABS(L354)&lt;=O354,"Yes","No"))</f>
        <v>Yes</v>
      </c>
      <c r="S354" s="32" t="str">
        <f aca="false">IF(L354="","",IF(ABS(L354)&lt;=1.96*O354,"Yes","No"))</f>
        <v>Yes</v>
      </c>
      <c r="T354" s="54" t="n">
        <f aca="false">IF(D354="","",ROUND(SQRT(((D354+G354)*O354/100)^2+(J354*(D354+G354)*0.13015)^2),0))</f>
        <v>26</v>
      </c>
      <c r="U354" s="32"/>
    </row>
    <row r="355" customFormat="false" ht="15" hidden="false" customHeight="false" outlineLevel="0" collapsed="false">
      <c r="A355" s="32" t="s">
        <v>386</v>
      </c>
      <c r="B355" s="32" t="s">
        <v>545</v>
      </c>
      <c r="C355" s="32" t="s">
        <v>550</v>
      </c>
      <c r="D355" s="54" t="n">
        <v>284</v>
      </c>
      <c r="E355" s="54" t="n">
        <v>263</v>
      </c>
      <c r="F355" s="65" t="n">
        <f aca="false">IF(E355="","",D355-E355)</f>
        <v>21</v>
      </c>
      <c r="G355" s="54" t="n">
        <v>413</v>
      </c>
      <c r="H355" s="54" t="n">
        <v>380</v>
      </c>
      <c r="I355" s="65" t="n">
        <f aca="false">IF(H355="","",G355-H355)</f>
        <v>33</v>
      </c>
      <c r="J355" s="55" t="n">
        <f aca="false">IF(OR(D355="",D355+G355=0),"",D355/(D355+G355))</f>
        <v>0.407460545193687</v>
      </c>
      <c r="K355" s="55" t="n">
        <f aca="false">IF(E355="","",E355/(E355+H355))</f>
        <v>0.409020217729393</v>
      </c>
      <c r="L355" s="66" t="n">
        <f aca="false">IF(OR(K355="",J355=""),"",(J355-K355)*100)</f>
        <v>-0.155967253570621</v>
      </c>
      <c r="M355" s="36" t="n">
        <v>2.23027727048957</v>
      </c>
      <c r="N355" s="36" t="n">
        <v>1.85957856755981</v>
      </c>
      <c r="O355" s="36" t="n">
        <f aca="false">SQRT(M355^2+N355^2)</f>
        <v>2.90381975201461</v>
      </c>
      <c r="P355" s="55" t="n">
        <f aca="false">IF(J355="","",MAX(0,J355-1.96*O355/100))</f>
        <v>0.350545678054201</v>
      </c>
      <c r="Q355" s="55" t="n">
        <f aca="false">IF(J355="","",MIN(1,J355+1.96*O355/100))</f>
        <v>0.464375412333174</v>
      </c>
      <c r="R355" s="32" t="str">
        <f aca="false">IF(L355="","",IF(ABS(L355)&lt;=O355,"Yes","No"))</f>
        <v>Yes</v>
      </c>
      <c r="S355" s="32" t="str">
        <f aca="false">IF(L355="","",IF(ABS(L355)&lt;=1.96*O355,"Yes","No"))</f>
        <v>Yes</v>
      </c>
      <c r="T355" s="54" t="n">
        <f aca="false">IF(D355="","",ROUND(SQRT(((D355+G355)*O355/100)^2+(J355*(D355+G355)*0.08382)^2),0))</f>
        <v>31</v>
      </c>
      <c r="U355" s="32"/>
    </row>
    <row r="356" customFormat="false" ht="15" hidden="false" customHeight="false" outlineLevel="0" collapsed="false">
      <c r="A356" s="32" t="s">
        <v>386</v>
      </c>
      <c r="B356" s="32" t="s">
        <v>551</v>
      </c>
      <c r="C356" s="32" t="s">
        <v>552</v>
      </c>
      <c r="D356" s="54" t="n">
        <v>772</v>
      </c>
      <c r="E356" s="54" t="n">
        <v>690</v>
      </c>
      <c r="F356" s="65" t="n">
        <f aca="false">IF(E356="","",D356-E356)</f>
        <v>82</v>
      </c>
      <c r="G356" s="54" t="n">
        <v>831</v>
      </c>
      <c r="H356" s="54" t="n">
        <v>687</v>
      </c>
      <c r="I356" s="65" t="n">
        <f aca="false">IF(H356="","",G356-H356)</f>
        <v>144</v>
      </c>
      <c r="J356" s="55" t="n">
        <f aca="false">IF(OR(D356="",D356+G356=0),"",D356/(D356+G356))</f>
        <v>0.481597005614473</v>
      </c>
      <c r="K356" s="55" t="n">
        <f aca="false">IF(E356="","",E356/(E356+H356))</f>
        <v>0.501089324618736</v>
      </c>
      <c r="L356" s="66" t="n">
        <f aca="false">IF(OR(K356="",J356=""),"",(J356-K356)*100)</f>
        <v>-1.94923190042635</v>
      </c>
      <c r="M356" s="36" t="n">
        <v>1.85842379998278</v>
      </c>
      <c r="N356" s="36" t="n">
        <v>1.85957856755981</v>
      </c>
      <c r="O356" s="36" t="n">
        <f aca="false">SQRT(M356^2+N356^2)</f>
        <v>2.62902481336145</v>
      </c>
      <c r="P356" s="55" t="n">
        <f aca="false">IF(J356="","",MAX(0,J356-1.96*O356/100))</f>
        <v>0.430068119272589</v>
      </c>
      <c r="Q356" s="55" t="n">
        <f aca="false">IF(J356="","",MIN(1,J356+1.96*O356/100))</f>
        <v>0.533125891956357</v>
      </c>
      <c r="R356" s="32" t="str">
        <f aca="false">IF(L356="","",IF(ABS(L356)&lt;=O356,"Yes","No"))</f>
        <v>Yes</v>
      </c>
      <c r="S356" s="32" t="str">
        <f aca="false">IF(L356="","",IF(ABS(L356)&lt;=1.96*O356,"Yes","No"))</f>
        <v>Yes</v>
      </c>
      <c r="T356" s="54" t="n">
        <f aca="false">IF(D356="","",ROUND(SQRT(((D356+G356)*O356/100)^2+(J356*(D356+G356)*0.07132)^2),0))</f>
        <v>69</v>
      </c>
      <c r="U356" s="32"/>
    </row>
    <row r="357" customFormat="false" ht="15" hidden="false" customHeight="false" outlineLevel="0" collapsed="false">
      <c r="A357" s="32" t="s">
        <v>386</v>
      </c>
      <c r="B357" s="32" t="s">
        <v>551</v>
      </c>
      <c r="C357" s="32" t="s">
        <v>553</v>
      </c>
      <c r="D357" s="54" t="n">
        <v>236</v>
      </c>
      <c r="E357" s="54"/>
      <c r="F357" s="65" t="str">
        <f aca="false">IF(E357="","",D357-E357)</f>
        <v/>
      </c>
      <c r="G357" s="54" t="n">
        <v>279</v>
      </c>
      <c r="H357" s="54"/>
      <c r="I357" s="65" t="str">
        <f aca="false">IF(H357="","",G357-H357)</f>
        <v/>
      </c>
      <c r="J357" s="55" t="n">
        <f aca="false">IF(OR(D357="",D357+G357=0),"",D357/(D357+G357))</f>
        <v>0.458252427184466</v>
      </c>
      <c r="K357" s="55" t="str">
        <f aca="false">IF(E357="","",E357/(E357+H357))</f>
        <v/>
      </c>
      <c r="L357" s="66" t="str">
        <f aca="false">IF(OR(K357="",J357=""),"",(J357-K357)*100)</f>
        <v/>
      </c>
      <c r="M357" s="36" t="n">
        <v>3.43182552369834</v>
      </c>
      <c r="N357" s="36" t="n">
        <v>1.85957856755981</v>
      </c>
      <c r="O357" s="36" t="n">
        <f aca="false">SQRT(M357^2+N357^2)</f>
        <v>3.90326259352803</v>
      </c>
      <c r="P357" s="55" t="n">
        <f aca="false">IF(J357="","",MAX(0,J357-1.96*O357/100))</f>
        <v>0.381748480351317</v>
      </c>
      <c r="Q357" s="55" t="n">
        <f aca="false">IF(J357="","",MIN(1,J357+1.96*O357/100))</f>
        <v>0.534756374017615</v>
      </c>
      <c r="R357" s="32" t="str">
        <f aca="false">IF(L357="","",IF(ABS(L357)&lt;=O357,"Yes","No"))</f>
        <v/>
      </c>
      <c r="S357" s="32" t="str">
        <f aca="false">IF(L357="","",IF(ABS(L357)&lt;=1.96*O357,"Yes","No"))</f>
        <v/>
      </c>
      <c r="T357" s="54" t="n">
        <f aca="false">IF(D357="","",ROUND(SQRT(((D357+G357)*O357/100)^2+(J357*(D357+G357)*0.13015)^2),0))</f>
        <v>37</v>
      </c>
      <c r="U357" s="32" t="s">
        <v>764</v>
      </c>
    </row>
    <row r="358" customFormat="false" ht="15" hidden="false" customHeight="false" outlineLevel="0" collapsed="false">
      <c r="A358" s="32" t="s">
        <v>386</v>
      </c>
      <c r="B358" s="32" t="s">
        <v>551</v>
      </c>
      <c r="C358" s="32" t="s">
        <v>554</v>
      </c>
      <c r="D358" s="54" t="n">
        <v>618</v>
      </c>
      <c r="E358" s="54" t="n">
        <v>571</v>
      </c>
      <c r="F358" s="65" t="n">
        <f aca="false">IF(E358="","",D358-E358)</f>
        <v>47</v>
      </c>
      <c r="G358" s="54" t="n">
        <v>637</v>
      </c>
      <c r="H358" s="54" t="n">
        <v>575</v>
      </c>
      <c r="I358" s="65" t="n">
        <f aca="false">IF(H358="","",G358-H358)</f>
        <v>62</v>
      </c>
      <c r="J358" s="55" t="n">
        <f aca="false">IF(OR(D358="",D358+G358=0),"",D358/(D358+G358))</f>
        <v>0.492430278884462</v>
      </c>
      <c r="K358" s="55" t="n">
        <f aca="false">IF(E358="","",E358/(E358+H358))</f>
        <v>0.49825479930192</v>
      </c>
      <c r="L358" s="66" t="n">
        <f aca="false">IF(OR(K358="",J358=""),"",(J358-K358)*100)</f>
        <v>-0.582452041745757</v>
      </c>
      <c r="M358" s="36" t="n">
        <v>1.85842379998278</v>
      </c>
      <c r="N358" s="36" t="n">
        <v>1.85957856755981</v>
      </c>
      <c r="O358" s="36" t="n">
        <f aca="false">SQRT(M358^2+N358^2)</f>
        <v>2.62902481336145</v>
      </c>
      <c r="P358" s="55" t="n">
        <f aca="false">IF(J358="","",MAX(0,J358-1.96*O358/100))</f>
        <v>0.440901392542578</v>
      </c>
      <c r="Q358" s="55" t="n">
        <f aca="false">IF(J358="","",MIN(1,J358+1.96*O358/100))</f>
        <v>0.543959165226347</v>
      </c>
      <c r="R358" s="32" t="str">
        <f aca="false">IF(L358="","",IF(ABS(L358)&lt;=O358,"Yes","No"))</f>
        <v>Yes</v>
      </c>
      <c r="S358" s="32" t="str">
        <f aca="false">IF(L358="","",IF(ABS(L358)&lt;=1.96*O358,"Yes","No"))</f>
        <v>Yes</v>
      </c>
      <c r="T358" s="54" t="n">
        <f aca="false">IF(D358="","",ROUND(SQRT(((D358+G358)*O358/100)^2+(J358*(D358+G358)*0.07132)^2),0))</f>
        <v>55</v>
      </c>
      <c r="U358" s="32"/>
    </row>
    <row r="359" customFormat="false" ht="15" hidden="false" customHeight="false" outlineLevel="0" collapsed="false">
      <c r="A359" s="32" t="s">
        <v>386</v>
      </c>
      <c r="B359" s="32" t="s">
        <v>551</v>
      </c>
      <c r="C359" s="32" t="s">
        <v>555</v>
      </c>
      <c r="D359" s="54" t="n">
        <v>182</v>
      </c>
      <c r="E359" s="54"/>
      <c r="F359" s="65" t="str">
        <f aca="false">IF(E359="","",D359-E359)</f>
        <v/>
      </c>
      <c r="G359" s="54" t="n">
        <v>200</v>
      </c>
      <c r="H359" s="54"/>
      <c r="I359" s="65" t="str">
        <f aca="false">IF(H359="","",G359-H359)</f>
        <v/>
      </c>
      <c r="J359" s="55" t="n">
        <f aca="false">IF(OR(D359="",D359+G359=0),"",D359/(D359+G359))</f>
        <v>0.476439790575916</v>
      </c>
      <c r="K359" s="55" t="str">
        <f aca="false">IF(E359="","",E359/(E359+H359))</f>
        <v/>
      </c>
      <c r="L359" s="66" t="str">
        <f aca="false">IF(OR(K359="",J359=""),"",(J359-K359)*100)</f>
        <v/>
      </c>
      <c r="M359" s="36" t="n">
        <v>3.43182552369834</v>
      </c>
      <c r="N359" s="36" t="n">
        <v>1.85957856755981</v>
      </c>
      <c r="O359" s="36" t="n">
        <f aca="false">SQRT(M359^2+N359^2)</f>
        <v>3.90326259352803</v>
      </c>
      <c r="P359" s="55" t="n">
        <f aca="false">IF(J359="","",MAX(0,J359-1.96*O359/100))</f>
        <v>0.399935843742767</v>
      </c>
      <c r="Q359" s="55" t="n">
        <f aca="false">IF(J359="","",MIN(1,J359+1.96*O359/100))</f>
        <v>0.552943737409066</v>
      </c>
      <c r="R359" s="32" t="str">
        <f aca="false">IF(L359="","",IF(ABS(L359)&lt;=O359,"Yes","No"))</f>
        <v/>
      </c>
      <c r="S359" s="32" t="str">
        <f aca="false">IF(L359="","",IF(ABS(L359)&lt;=1.96*O359,"Yes","No"))</f>
        <v/>
      </c>
      <c r="T359" s="54" t="n">
        <f aca="false">IF(D359="","",ROUND(SQRT(((D359+G359)*O359/100)^2+(J359*(D359+G359)*0.13015)^2),0))</f>
        <v>28</v>
      </c>
      <c r="U359" s="32" t="s">
        <v>764</v>
      </c>
    </row>
    <row r="360" customFormat="false" ht="15" hidden="false" customHeight="false" outlineLevel="0" collapsed="false">
      <c r="A360" s="32" t="s">
        <v>386</v>
      </c>
      <c r="B360" s="32" t="s">
        <v>556</v>
      </c>
      <c r="C360" s="32" t="s">
        <v>557</v>
      </c>
      <c r="D360" s="54" t="n">
        <v>309</v>
      </c>
      <c r="E360" s="54" t="n">
        <v>250</v>
      </c>
      <c r="F360" s="65" t="n">
        <f aca="false">IF(E360="","",D360-E360)</f>
        <v>59</v>
      </c>
      <c r="G360" s="54" t="n">
        <v>337</v>
      </c>
      <c r="H360" s="54" t="n">
        <v>344</v>
      </c>
      <c r="I360" s="65" t="n">
        <f aca="false">IF(H360="","",G360-H360)</f>
        <v>-7</v>
      </c>
      <c r="J360" s="55" t="n">
        <f aca="false">IF(OR(D360="",D360+G360=0),"",D360/(D360+G360))</f>
        <v>0.478328173374613</v>
      </c>
      <c r="K360" s="55" t="n">
        <f aca="false">IF(E360="","",E360/(E360+H360))</f>
        <v>0.420875420875421</v>
      </c>
      <c r="L360" s="66" t="n">
        <f aca="false">IF(OR(K360="",J360=""),"",(J360-K360)*100)</f>
        <v>5.74527524991921</v>
      </c>
      <c r="M360" s="36" t="n">
        <v>2.23027727048957</v>
      </c>
      <c r="N360" s="36" t="n">
        <v>1.85957856755981</v>
      </c>
      <c r="O360" s="36" t="n">
        <f aca="false">SQRT(M360^2+N360^2)</f>
        <v>2.90381975201461</v>
      </c>
      <c r="P360" s="55" t="n">
        <f aca="false">IF(J360="","",MAX(0,J360-1.96*O360/100))</f>
        <v>0.421413306235127</v>
      </c>
      <c r="Q360" s="55" t="n">
        <f aca="false">IF(J360="","",MIN(1,J360+1.96*O360/100))</f>
        <v>0.535243040514099</v>
      </c>
      <c r="R360" s="32" t="str">
        <f aca="false">IF(L360="","",IF(ABS(L360)&lt;=O360,"Yes","No"))</f>
        <v>No</v>
      </c>
      <c r="S360" s="32" t="str">
        <f aca="false">IF(L360="","",IF(ABS(L360)&lt;=1.96*O360,"Yes","No"))</f>
        <v>No</v>
      </c>
      <c r="T360" s="54" t="n">
        <f aca="false">IF(D360="","",ROUND(SQRT(((D360+G360)*O360/100)^2+(J360*(D360+G360)*0.08382)^2),0))</f>
        <v>32</v>
      </c>
      <c r="U360" s="32"/>
    </row>
    <row r="361" customFormat="false" ht="15" hidden="false" customHeight="false" outlineLevel="0" collapsed="false">
      <c r="A361" s="32" t="s">
        <v>386</v>
      </c>
      <c r="B361" s="32" t="s">
        <v>361</v>
      </c>
      <c r="C361" s="32" t="s">
        <v>558</v>
      </c>
      <c r="D361" s="54" t="n">
        <v>683</v>
      </c>
      <c r="E361" s="54" t="n">
        <v>548</v>
      </c>
      <c r="F361" s="65" t="n">
        <f aca="false">IF(E361="","",D361-E361)</f>
        <v>135</v>
      </c>
      <c r="G361" s="54" t="n">
        <v>971</v>
      </c>
      <c r="H361" s="54" t="n">
        <v>870</v>
      </c>
      <c r="I361" s="65" t="n">
        <f aca="false">IF(H361="","",G361-H361)</f>
        <v>101</v>
      </c>
      <c r="J361" s="55" t="n">
        <f aca="false">IF(OR(D361="",D361+G361=0),"",D361/(D361+G361))</f>
        <v>0.412938331318017</v>
      </c>
      <c r="K361" s="55" t="n">
        <f aca="false">IF(E361="","",E361/(E361+H361))</f>
        <v>0.386459802538787</v>
      </c>
      <c r="L361" s="66" t="n">
        <f aca="false">IF(OR(K361="",J361=""),"",(J361-K361)*100)</f>
        <v>2.64785287792299</v>
      </c>
      <c r="M361" s="36" t="n">
        <v>1.85842379998278</v>
      </c>
      <c r="N361" s="36" t="n">
        <v>1.85957856755981</v>
      </c>
      <c r="O361" s="36" t="n">
        <f aca="false">SQRT(M361^2+N361^2)</f>
        <v>2.62902481336145</v>
      </c>
      <c r="P361" s="55" t="n">
        <f aca="false">IF(J361="","",MAX(0,J361-1.96*O361/100))</f>
        <v>0.361409444976133</v>
      </c>
      <c r="Q361" s="55" t="n">
        <f aca="false">IF(J361="","",MIN(1,J361+1.96*O361/100))</f>
        <v>0.464467217659901</v>
      </c>
      <c r="R361" s="32" t="str">
        <f aca="false">IF(L361="","",IF(ABS(L361)&lt;=O361,"Yes","No"))</f>
        <v>No</v>
      </c>
      <c r="S361" s="32" t="str">
        <f aca="false">IF(L361="","",IF(ABS(L361)&lt;=1.96*O361,"Yes","No"))</f>
        <v>Yes</v>
      </c>
      <c r="T361" s="54" t="n">
        <f aca="false">IF(D361="","",ROUND(SQRT(((D361+G361)*O361/100)^2+(J361*(D361+G361)*0.07132)^2),0))</f>
        <v>65</v>
      </c>
      <c r="U361" s="32"/>
    </row>
    <row r="362" customFormat="false" ht="15" hidden="false" customHeight="false" outlineLevel="0" collapsed="false">
      <c r="A362" s="32" t="s">
        <v>386</v>
      </c>
      <c r="B362" s="32" t="s">
        <v>361</v>
      </c>
      <c r="C362" s="32" t="s">
        <v>559</v>
      </c>
      <c r="D362" s="54" t="n">
        <v>285</v>
      </c>
      <c r="E362" s="54"/>
      <c r="F362" s="65" t="str">
        <f aca="false">IF(E362="","",D362-E362)</f>
        <v/>
      </c>
      <c r="G362" s="54" t="n">
        <v>328</v>
      </c>
      <c r="H362" s="54"/>
      <c r="I362" s="65" t="str">
        <f aca="false">IF(H362="","",G362-H362)</f>
        <v/>
      </c>
      <c r="J362" s="55" t="n">
        <f aca="false">IF(OR(D362="",D362+G362=0),"",D362/(D362+G362))</f>
        <v>0.464926590538336</v>
      </c>
      <c r="K362" s="55" t="str">
        <f aca="false">IF(E362="","",E362/(E362+H362))</f>
        <v/>
      </c>
      <c r="L362" s="66" t="str">
        <f aca="false">IF(OR(K362="",J362=""),"",(J362-K362)*100)</f>
        <v/>
      </c>
      <c r="M362" s="36" t="n">
        <v>2.23027727048957</v>
      </c>
      <c r="N362" s="36" t="n">
        <v>1.85957856755981</v>
      </c>
      <c r="O362" s="36" t="n">
        <f aca="false">SQRT(M362^2+N362^2)</f>
        <v>2.90381975201461</v>
      </c>
      <c r="P362" s="55" t="n">
        <f aca="false">IF(J362="","",MAX(0,J362-1.96*O362/100))</f>
        <v>0.40801172339885</v>
      </c>
      <c r="Q362" s="55" t="n">
        <f aca="false">IF(J362="","",MIN(1,J362+1.96*O362/100))</f>
        <v>0.521841457677822</v>
      </c>
      <c r="R362" s="32" t="str">
        <f aca="false">IF(L362="","",IF(ABS(L362)&lt;=O362,"Yes","No"))</f>
        <v/>
      </c>
      <c r="S362" s="32" t="str">
        <f aca="false">IF(L362="","",IF(ABS(L362)&lt;=1.96*O362,"Yes","No"))</f>
        <v/>
      </c>
      <c r="T362" s="54" t="n">
        <f aca="false">IF(D362="","",ROUND(SQRT(((D362+G362)*O362/100)^2+(J362*(D362+G362)*0.08382)^2),0))</f>
        <v>30</v>
      </c>
      <c r="U362" s="32" t="s">
        <v>764</v>
      </c>
    </row>
    <row r="363" customFormat="false" ht="15" hidden="false" customHeight="false" outlineLevel="0" collapsed="false">
      <c r="A363" s="32" t="s">
        <v>386</v>
      </c>
      <c r="B363" s="32" t="s">
        <v>561</v>
      </c>
      <c r="C363" s="32" t="s">
        <v>561</v>
      </c>
      <c r="D363" s="54" t="n">
        <v>207</v>
      </c>
      <c r="E363" s="54" t="n">
        <v>190</v>
      </c>
      <c r="F363" s="65" t="n">
        <f aca="false">IF(E363="","",D363-E363)</f>
        <v>17</v>
      </c>
      <c r="G363" s="54" t="n">
        <v>193</v>
      </c>
      <c r="H363" s="54" t="n">
        <v>165</v>
      </c>
      <c r="I363" s="65" t="n">
        <f aca="false">IF(H363="","",G363-H363)</f>
        <v>28</v>
      </c>
      <c r="J363" s="55" t="n">
        <f aca="false">IF(OR(D363="",D363+G363=0),"",D363/(D363+G363))</f>
        <v>0.5175</v>
      </c>
      <c r="K363" s="55" t="n">
        <f aca="false">IF(E363="","",E363/(E363+H363))</f>
        <v>0.535211267605634</v>
      </c>
      <c r="L363" s="66" t="n">
        <f aca="false">IF(OR(K363="",J363=""),"",(J363-K363)*100)</f>
        <v>-1.77112676056338</v>
      </c>
      <c r="M363" s="36" t="n">
        <v>3.43182552369834</v>
      </c>
      <c r="N363" s="36" t="n">
        <v>1.85957856755981</v>
      </c>
      <c r="O363" s="36" t="n">
        <f aca="false">SQRT(M363^2+N363^2)</f>
        <v>3.90326259352803</v>
      </c>
      <c r="P363" s="55" t="n">
        <f aca="false">IF(J363="","",MAX(0,J363-1.96*O363/100))</f>
        <v>0.440996053166851</v>
      </c>
      <c r="Q363" s="55" t="n">
        <f aca="false">IF(J363="","",MIN(1,J363+1.96*O363/100))</f>
        <v>0.594003946833149</v>
      </c>
      <c r="R363" s="32" t="str">
        <f aca="false">IF(L363="","",IF(ABS(L363)&lt;=O363,"Yes","No"))</f>
        <v>Yes</v>
      </c>
      <c r="S363" s="32" t="str">
        <f aca="false">IF(L363="","",IF(ABS(L363)&lt;=1.96*O363,"Yes","No"))</f>
        <v>Yes</v>
      </c>
      <c r="T363" s="54" t="n">
        <f aca="false">IF(D363="","",ROUND(SQRT(((D363+G363)*O363/100)^2+(J363*(D363+G363)*0.13015)^2),0))</f>
        <v>31</v>
      </c>
      <c r="U363" s="32"/>
    </row>
    <row r="364" customFormat="false" ht="15" hidden="false" customHeight="false" outlineLevel="0" collapsed="false">
      <c r="A364" s="32" t="s">
        <v>386</v>
      </c>
      <c r="B364" s="32" t="s">
        <v>562</v>
      </c>
      <c r="C364" s="32" t="s">
        <v>563</v>
      </c>
      <c r="D364" s="54" t="n">
        <v>360</v>
      </c>
      <c r="E364" s="54" t="n">
        <v>372</v>
      </c>
      <c r="F364" s="65" t="n">
        <f aca="false">IF(E364="","",D364-E364)</f>
        <v>-12</v>
      </c>
      <c r="G364" s="54" t="n">
        <v>537</v>
      </c>
      <c r="H364" s="54" t="n">
        <v>432</v>
      </c>
      <c r="I364" s="65" t="n">
        <f aca="false">IF(H364="","",G364-H364)</f>
        <v>105</v>
      </c>
      <c r="J364" s="55" t="n">
        <f aca="false">IF(OR(D364="",D364+G364=0),"",D364/(D364+G364))</f>
        <v>0.401337792642141</v>
      </c>
      <c r="K364" s="55" t="n">
        <f aca="false">IF(E364="","",E364/(E364+H364))</f>
        <v>0.462686567164179</v>
      </c>
      <c r="L364" s="66" t="n">
        <f aca="false">IF(OR(K364="",J364=""),"",(J364-K364)*100)</f>
        <v>-6.13487745220386</v>
      </c>
      <c r="M364" s="36" t="n">
        <v>1.85842379998278</v>
      </c>
      <c r="N364" s="36" t="n">
        <v>1.85957856755981</v>
      </c>
      <c r="O364" s="36" t="n">
        <f aca="false">SQRT(M364^2+N364^2)</f>
        <v>2.62902481336145</v>
      </c>
      <c r="P364" s="55" t="n">
        <f aca="false">IF(J364="","",MAX(0,J364-1.96*O364/100))</f>
        <v>0.349808906300256</v>
      </c>
      <c r="Q364" s="55" t="n">
        <f aca="false">IF(J364="","",MIN(1,J364+1.96*O364/100))</f>
        <v>0.452866678984025</v>
      </c>
      <c r="R364" s="32" t="str">
        <f aca="false">IF(L364="","",IF(ABS(L364)&lt;=O364,"Yes","No"))</f>
        <v>No</v>
      </c>
      <c r="S364" s="32" t="str">
        <f aca="false">IF(L364="","",IF(ABS(L364)&lt;=1.96*O364,"Yes","No"))</f>
        <v>No</v>
      </c>
      <c r="T364" s="54" t="n">
        <f aca="false">IF(D364="","",ROUND(SQRT(((D364+G364)*O364/100)^2+(J364*(D364+G364)*0.07132)^2),0))</f>
        <v>35</v>
      </c>
      <c r="U364" s="32"/>
    </row>
    <row r="365" customFormat="false" ht="15" hidden="false" customHeight="false" outlineLevel="0" collapsed="false">
      <c r="A365" s="32" t="s">
        <v>386</v>
      </c>
      <c r="B365" s="32" t="s">
        <v>562</v>
      </c>
      <c r="C365" s="32" t="s">
        <v>564</v>
      </c>
      <c r="D365" s="54" t="n">
        <v>319</v>
      </c>
      <c r="E365" s="54" t="n">
        <v>292</v>
      </c>
      <c r="F365" s="65" t="n">
        <f aca="false">IF(E365="","",D365-E365)</f>
        <v>27</v>
      </c>
      <c r="G365" s="54" t="n">
        <v>491</v>
      </c>
      <c r="H365" s="54" t="n">
        <v>408</v>
      </c>
      <c r="I365" s="65" t="n">
        <f aca="false">IF(H365="","",G365-H365)</f>
        <v>83</v>
      </c>
      <c r="J365" s="55" t="n">
        <f aca="false">IF(OR(D365="",D365+G365=0),"",D365/(D365+G365))</f>
        <v>0.393827160493827</v>
      </c>
      <c r="K365" s="55" t="n">
        <f aca="false">IF(E365="","",E365/(E365+H365))</f>
        <v>0.417142857142857</v>
      </c>
      <c r="L365" s="66" t="n">
        <f aca="false">IF(OR(K365="",J365=""),"",(J365-K365)*100)</f>
        <v>-2.331569664903</v>
      </c>
      <c r="M365" s="36" t="n">
        <v>2.23027727048957</v>
      </c>
      <c r="N365" s="36" t="n">
        <v>1.85957856755981</v>
      </c>
      <c r="O365" s="36" t="n">
        <f aca="false">SQRT(M365^2+N365^2)</f>
        <v>2.90381975201461</v>
      </c>
      <c r="P365" s="55" t="n">
        <f aca="false">IF(J365="","",MAX(0,J365-1.96*O365/100))</f>
        <v>0.336912293354341</v>
      </c>
      <c r="Q365" s="55" t="n">
        <f aca="false">IF(J365="","",MIN(1,J365+1.96*O365/100))</f>
        <v>0.450742027633314</v>
      </c>
      <c r="R365" s="32" t="str">
        <f aca="false">IF(L365="","",IF(ABS(L365)&lt;=O365,"Yes","No"))</f>
        <v>Yes</v>
      </c>
      <c r="S365" s="32" t="str">
        <f aca="false">IF(L365="","",IF(ABS(L365)&lt;=1.96*O365,"Yes","No"))</f>
        <v>Yes</v>
      </c>
      <c r="T365" s="54" t="n">
        <f aca="false">IF(D365="","",ROUND(SQRT(((D365+G365)*O365/100)^2+(J365*(D365+G365)*0.08382)^2),0))</f>
        <v>36</v>
      </c>
      <c r="U365" s="32"/>
    </row>
    <row r="366" customFormat="false" ht="15" hidden="false" customHeight="false" outlineLevel="0" collapsed="false">
      <c r="A366" s="32" t="s">
        <v>386</v>
      </c>
      <c r="B366" s="32" t="s">
        <v>562</v>
      </c>
      <c r="C366" s="32" t="s">
        <v>565</v>
      </c>
      <c r="D366" s="54" t="n">
        <v>392</v>
      </c>
      <c r="E366" s="54" t="n">
        <v>383</v>
      </c>
      <c r="F366" s="65" t="n">
        <f aca="false">IF(E366="","",D366-E366)</f>
        <v>9</v>
      </c>
      <c r="G366" s="54" t="n">
        <v>429</v>
      </c>
      <c r="H366" s="54" t="n">
        <v>419</v>
      </c>
      <c r="I366" s="65" t="n">
        <f aca="false">IF(H366="","",G366-H366)</f>
        <v>10</v>
      </c>
      <c r="J366" s="55" t="n">
        <f aca="false">IF(OR(D366="",D366+G366=0),"",D366/(D366+G366))</f>
        <v>0.477466504263094</v>
      </c>
      <c r="K366" s="55" t="n">
        <f aca="false">IF(E366="","",E366/(E366+H366))</f>
        <v>0.477556109725686</v>
      </c>
      <c r="L366" s="66" t="n">
        <f aca="false">IF(OR(K366="",J366=""),"",(J366-K366)*100)</f>
        <v>-0.00896054625920129</v>
      </c>
      <c r="M366" s="36" t="n">
        <v>2.23027727048957</v>
      </c>
      <c r="N366" s="36" t="n">
        <v>1.85957856755981</v>
      </c>
      <c r="O366" s="36" t="n">
        <f aca="false">SQRT(M366^2+N366^2)</f>
        <v>2.90381975201461</v>
      </c>
      <c r="P366" s="55" t="n">
        <f aca="false">IF(J366="","",MAX(0,J366-1.96*O366/100))</f>
        <v>0.420551637123607</v>
      </c>
      <c r="Q366" s="55" t="n">
        <f aca="false">IF(J366="","",MIN(1,J366+1.96*O366/100))</f>
        <v>0.53438137140258</v>
      </c>
      <c r="R366" s="32" t="str">
        <f aca="false">IF(L366="","",IF(ABS(L366)&lt;=O366,"Yes","No"))</f>
        <v>Yes</v>
      </c>
      <c r="S366" s="32" t="str">
        <f aca="false">IF(L366="","",IF(ABS(L366)&lt;=1.96*O366,"Yes","No"))</f>
        <v>Yes</v>
      </c>
      <c r="T366" s="54" t="n">
        <f aca="false">IF(D366="","",ROUND(SQRT(((D366+G366)*O366/100)^2+(J366*(D366+G366)*0.08382)^2),0))</f>
        <v>41</v>
      </c>
      <c r="U366" s="32"/>
    </row>
    <row r="367" customFormat="false" ht="15" hidden="false" customHeight="false" outlineLevel="0" collapsed="false">
      <c r="A367" s="32" t="s">
        <v>386</v>
      </c>
      <c r="B367" s="32" t="s">
        <v>562</v>
      </c>
      <c r="C367" s="32" t="s">
        <v>566</v>
      </c>
      <c r="D367" s="54" t="n">
        <v>251</v>
      </c>
      <c r="E367" s="54" t="n">
        <v>249</v>
      </c>
      <c r="F367" s="65" t="n">
        <f aca="false">IF(E367="","",D367-E367)</f>
        <v>2</v>
      </c>
      <c r="G367" s="54" t="n">
        <v>305</v>
      </c>
      <c r="H367" s="54" t="n">
        <v>275</v>
      </c>
      <c r="I367" s="65" t="n">
        <f aca="false">IF(H367="","",G367-H367)</f>
        <v>30</v>
      </c>
      <c r="J367" s="55" t="n">
        <f aca="false">IF(OR(D367="",D367+G367=0),"",D367/(D367+G367))</f>
        <v>0.451438848920863</v>
      </c>
      <c r="K367" s="55" t="n">
        <f aca="false">IF(E367="","",E367/(E367+H367))</f>
        <v>0.475190839694657</v>
      </c>
      <c r="L367" s="66" t="n">
        <f aca="false">IF(OR(K367="",J367=""),"",(J367-K367)*100)</f>
        <v>-2.37519907737931</v>
      </c>
      <c r="M367" s="36" t="n">
        <v>2.23027727048957</v>
      </c>
      <c r="N367" s="36" t="n">
        <v>1.85957856755981</v>
      </c>
      <c r="O367" s="36" t="n">
        <f aca="false">SQRT(M367^2+N367^2)</f>
        <v>2.90381975201461</v>
      </c>
      <c r="P367" s="55" t="n">
        <f aca="false">IF(J367="","",MAX(0,J367-1.96*O367/100))</f>
        <v>0.394523981781377</v>
      </c>
      <c r="Q367" s="55" t="n">
        <f aca="false">IF(J367="","",MIN(1,J367+1.96*O367/100))</f>
        <v>0.50835371606035</v>
      </c>
      <c r="R367" s="32" t="str">
        <f aca="false">IF(L367="","",IF(ABS(L367)&lt;=O367,"Yes","No"))</f>
        <v>Yes</v>
      </c>
      <c r="S367" s="32" t="str">
        <f aca="false">IF(L367="","",IF(ABS(L367)&lt;=1.96*O367,"Yes","No"))</f>
        <v>Yes</v>
      </c>
      <c r="T367" s="54" t="n">
        <f aca="false">IF(D367="","",ROUND(SQRT(((D367+G367)*O367/100)^2+(J367*(D367+G367)*0.08382)^2),0))</f>
        <v>27</v>
      </c>
      <c r="U367" s="32"/>
    </row>
    <row r="368" customFormat="false" ht="15" hidden="false" customHeight="false" outlineLevel="0" collapsed="false">
      <c r="A368" s="32" t="s">
        <v>386</v>
      </c>
      <c r="B368" s="32" t="s">
        <v>567</v>
      </c>
      <c r="C368" s="32" t="s">
        <v>568</v>
      </c>
      <c r="D368" s="54" t="n">
        <v>445</v>
      </c>
      <c r="E368" s="54" t="n">
        <v>404</v>
      </c>
      <c r="F368" s="65" t="n">
        <f aca="false">IF(E368="","",D368-E368)</f>
        <v>41</v>
      </c>
      <c r="G368" s="54" t="n">
        <v>271</v>
      </c>
      <c r="H368" s="54" t="n">
        <v>245</v>
      </c>
      <c r="I368" s="65" t="n">
        <f aca="false">IF(H368="","",G368-H368)</f>
        <v>26</v>
      </c>
      <c r="J368" s="55" t="n">
        <f aca="false">IF(OR(D368="",D368+G368=0),"",D368/(D368+G368))</f>
        <v>0.621508379888268</v>
      </c>
      <c r="K368" s="55" t="n">
        <f aca="false">IF(E368="","",E368/(E368+H368))</f>
        <v>0.622496147919877</v>
      </c>
      <c r="L368" s="66" t="n">
        <f aca="false">IF(OR(K368="",J368=""),"",(J368-K368)*100)</f>
        <v>-0.0987768031608605</v>
      </c>
      <c r="M368" s="36" t="n">
        <v>2.23027727048957</v>
      </c>
      <c r="N368" s="36" t="n">
        <v>1.85957856755981</v>
      </c>
      <c r="O368" s="36" t="n">
        <f aca="false">SQRT(M368^2+N368^2)</f>
        <v>2.90381975201461</v>
      </c>
      <c r="P368" s="55" t="n">
        <f aca="false">IF(J368="","",MAX(0,J368-1.96*O368/100))</f>
        <v>0.564593512748782</v>
      </c>
      <c r="Q368" s="55" t="n">
        <f aca="false">IF(J368="","",MIN(1,J368+1.96*O368/100))</f>
        <v>0.678423247027755</v>
      </c>
      <c r="R368" s="32" t="str">
        <f aca="false">IF(L368="","",IF(ABS(L368)&lt;=O368,"Yes","No"))</f>
        <v>Yes</v>
      </c>
      <c r="S368" s="32" t="str">
        <f aca="false">IF(L368="","",IF(ABS(L368)&lt;=1.96*O368,"Yes","No"))</f>
        <v>Yes</v>
      </c>
      <c r="T368" s="54" t="n">
        <f aca="false">IF(D368="","",ROUND(SQRT(((D368+G368)*O368/100)^2+(J368*(D368+G368)*0.08382)^2),0))</f>
        <v>43</v>
      </c>
      <c r="U368" s="32"/>
    </row>
    <row r="369" customFormat="false" ht="15" hidden="false" customHeight="false" outlineLevel="0" collapsed="false">
      <c r="A369" s="32" t="s">
        <v>386</v>
      </c>
      <c r="B369" s="32" t="s">
        <v>567</v>
      </c>
      <c r="C369" s="32" t="s">
        <v>569</v>
      </c>
      <c r="D369" s="54" t="n">
        <v>353</v>
      </c>
      <c r="E369" s="54" t="n">
        <v>346</v>
      </c>
      <c r="F369" s="65" t="n">
        <f aca="false">IF(E369="","",D369-E369)</f>
        <v>7</v>
      </c>
      <c r="G369" s="54" t="n">
        <v>229</v>
      </c>
      <c r="H369" s="54" t="n">
        <v>192</v>
      </c>
      <c r="I369" s="65" t="n">
        <f aca="false">IF(H369="","",G369-H369)</f>
        <v>37</v>
      </c>
      <c r="J369" s="55" t="n">
        <f aca="false">IF(OR(D369="",D369+G369=0),"",D369/(D369+G369))</f>
        <v>0.606529209621993</v>
      </c>
      <c r="K369" s="55" t="n">
        <f aca="false">IF(E369="","",E369/(E369+H369))</f>
        <v>0.643122676579926</v>
      </c>
      <c r="L369" s="66" t="n">
        <f aca="false">IF(OR(K369="",J369=""),"",(J369-K369)*100)</f>
        <v>-3.65934669579325</v>
      </c>
      <c r="M369" s="36" t="n">
        <v>2.23027727048957</v>
      </c>
      <c r="N369" s="36" t="n">
        <v>1.85957856755981</v>
      </c>
      <c r="O369" s="36" t="n">
        <f aca="false">SQRT(M369^2+N369^2)</f>
        <v>2.90381975201461</v>
      </c>
      <c r="P369" s="55" t="n">
        <f aca="false">IF(J369="","",MAX(0,J369-1.96*O369/100))</f>
        <v>0.549614342482507</v>
      </c>
      <c r="Q369" s="55" t="n">
        <f aca="false">IF(J369="","",MIN(1,J369+1.96*O369/100))</f>
        <v>0.663444076761479</v>
      </c>
      <c r="R369" s="32" t="str">
        <f aca="false">IF(L369="","",IF(ABS(L369)&lt;=O369,"Yes","No"))</f>
        <v>No</v>
      </c>
      <c r="S369" s="32" t="str">
        <f aca="false">IF(L369="","",IF(ABS(L369)&lt;=1.96*O369,"Yes","No"))</f>
        <v>Yes</v>
      </c>
      <c r="T369" s="54" t="n">
        <f aca="false">IF(D369="","",ROUND(SQRT(((D369+G369)*O369/100)^2+(J369*(D369+G369)*0.08382)^2),0))</f>
        <v>34</v>
      </c>
      <c r="U369" s="32"/>
    </row>
    <row r="370" customFormat="false" ht="15" hidden="false" customHeight="false" outlineLevel="0" collapsed="false">
      <c r="A370" s="32" t="s">
        <v>386</v>
      </c>
      <c r="B370" s="32" t="s">
        <v>567</v>
      </c>
      <c r="C370" s="32" t="s">
        <v>570</v>
      </c>
      <c r="D370" s="54" t="n">
        <v>584</v>
      </c>
      <c r="E370" s="54" t="n">
        <v>497</v>
      </c>
      <c r="F370" s="65" t="n">
        <f aca="false">IF(E370="","",D370-E370)</f>
        <v>87</v>
      </c>
      <c r="G370" s="54" t="n">
        <v>335</v>
      </c>
      <c r="H370" s="54" t="n">
        <v>373</v>
      </c>
      <c r="I370" s="65" t="n">
        <f aca="false">IF(H370="","",G370-H370)</f>
        <v>-38</v>
      </c>
      <c r="J370" s="55" t="n">
        <f aca="false">IF(OR(D370="",D370+G370=0),"",D370/(D370+G370))</f>
        <v>0.635473340587595</v>
      </c>
      <c r="K370" s="55" t="n">
        <f aca="false">IF(E370="","",E370/(E370+H370))</f>
        <v>0.571264367816092</v>
      </c>
      <c r="L370" s="66" t="n">
        <f aca="false">IF(OR(K370="",J370=""),"",(J370-K370)*100)</f>
        <v>6.42089727715033</v>
      </c>
      <c r="M370" s="36" t="n">
        <v>1.85842379998278</v>
      </c>
      <c r="N370" s="36" t="n">
        <v>1.85957856755981</v>
      </c>
      <c r="O370" s="36" t="n">
        <f aca="false">SQRT(M370^2+N370^2)</f>
        <v>2.62902481336145</v>
      </c>
      <c r="P370" s="55" t="n">
        <f aca="false">IF(J370="","",MAX(0,J370-1.96*O370/100))</f>
        <v>0.583944454245711</v>
      </c>
      <c r="Q370" s="55" t="n">
        <f aca="false">IF(J370="","",MIN(1,J370+1.96*O370/100))</f>
        <v>0.68700222692948</v>
      </c>
      <c r="R370" s="32" t="str">
        <f aca="false">IF(L370="","",IF(ABS(L370)&lt;=O370,"Yes","No"))</f>
        <v>No</v>
      </c>
      <c r="S370" s="32" t="str">
        <f aca="false">IF(L370="","",IF(ABS(L370)&lt;=1.96*O370,"Yes","No"))</f>
        <v>No</v>
      </c>
      <c r="T370" s="54" t="n">
        <f aca="false">IF(D370="","",ROUND(SQRT(((D370+G370)*O370/100)^2+(J370*(D370+G370)*0.07132)^2),0))</f>
        <v>48</v>
      </c>
      <c r="U370" s="32"/>
    </row>
    <row r="371" customFormat="false" ht="15" hidden="false" customHeight="false" outlineLevel="0" collapsed="false">
      <c r="A371" s="32" t="s">
        <v>386</v>
      </c>
      <c r="B371" s="32" t="s">
        <v>571</v>
      </c>
      <c r="C371" s="32" t="s">
        <v>571</v>
      </c>
      <c r="D371" s="54" t="n">
        <v>431</v>
      </c>
      <c r="E371" s="54" t="n">
        <v>362</v>
      </c>
      <c r="F371" s="65" t="n">
        <f aca="false">IF(E371="","",D371-E371)</f>
        <v>69</v>
      </c>
      <c r="G371" s="54" t="n">
        <v>473</v>
      </c>
      <c r="H371" s="54" t="n">
        <v>437</v>
      </c>
      <c r="I371" s="65" t="n">
        <f aca="false">IF(H371="","",G371-H371)</f>
        <v>36</v>
      </c>
      <c r="J371" s="55" t="n">
        <f aca="false">IF(OR(D371="",D371+G371=0),"",D371/(D371+G371))</f>
        <v>0.476769911504425</v>
      </c>
      <c r="K371" s="55" t="n">
        <f aca="false">IF(E371="","",E371/(E371+H371))</f>
        <v>0.453066332916145</v>
      </c>
      <c r="L371" s="66" t="n">
        <f aca="false">IF(OR(K371="",J371=""),"",(J371-K371)*100)</f>
        <v>2.37035785882796</v>
      </c>
      <c r="M371" s="36" t="n">
        <v>1.85842379998278</v>
      </c>
      <c r="N371" s="36" t="n">
        <v>1.85957856755981</v>
      </c>
      <c r="O371" s="36" t="n">
        <f aca="false">SQRT(M371^2+N371^2)</f>
        <v>2.62902481336145</v>
      </c>
      <c r="P371" s="55" t="n">
        <f aca="false">IF(J371="","",MAX(0,J371-1.96*O371/100))</f>
        <v>0.42524102516254</v>
      </c>
      <c r="Q371" s="55" t="n">
        <f aca="false">IF(J371="","",MIN(1,J371+1.96*O371/100))</f>
        <v>0.528298797846309</v>
      </c>
      <c r="R371" s="32" t="str">
        <f aca="false">IF(L371="","",IF(ABS(L371)&lt;=O371,"Yes","No"))</f>
        <v>Yes</v>
      </c>
      <c r="S371" s="32" t="str">
        <f aca="false">IF(L371="","",IF(ABS(L371)&lt;=1.96*O371,"Yes","No"))</f>
        <v>Yes</v>
      </c>
      <c r="T371" s="54" t="n">
        <f aca="false">IF(D371="","",ROUND(SQRT(((D371+G371)*O371/100)^2+(J371*(D371+G371)*0.07132)^2),0))</f>
        <v>39</v>
      </c>
      <c r="U371" s="32"/>
    </row>
    <row r="373" customFormat="false" ht="15" hidden="false" customHeight="false" outlineLevel="0" collapsed="false">
      <c r="A373" s="20" t="s">
        <v>704</v>
      </c>
      <c r="B373" s="67"/>
      <c r="C373" s="67"/>
      <c r="D373" s="68" t="n">
        <f aca="false">SUMIF(E2:E371,"&lt;&gt;",D2:D371)</f>
        <v>132343</v>
      </c>
      <c r="E373" s="68" t="n">
        <f aca="false">SUM(E2:E371)</f>
        <v>128790</v>
      </c>
      <c r="F373" s="69" t="n">
        <f aca="false">D373-E373</f>
        <v>3553</v>
      </c>
      <c r="G373" s="68" t="n">
        <f aca="false">SUMIF(H2:H371,"&lt;&gt;",G2:G371)</f>
        <v>124200</v>
      </c>
      <c r="H373" s="68" t="n">
        <f aca="false">SUM(H2:H371)</f>
        <v>113278</v>
      </c>
      <c r="I373" s="69" t="n">
        <f aca="false">G373-H373</f>
        <v>10922</v>
      </c>
      <c r="J373" s="70" t="n">
        <f aca="false">D373/(D373+G373)</f>
        <v>0.515870633772896</v>
      </c>
      <c r="K373" s="70" t="n">
        <f aca="false">E373/(E373+H373)</f>
        <v>0.532040583637656</v>
      </c>
      <c r="L373" s="71" t="n">
        <f aca="false">(J373-K373)*100</f>
        <v>-1.61699498647597</v>
      </c>
      <c r="M373" s="72" t="n">
        <v>0</v>
      </c>
      <c r="N373" s="72" t="n">
        <v>1.85957856755981</v>
      </c>
      <c r="O373" s="72" t="n">
        <f aca="false">SQRT(M373^2+N373^2)</f>
        <v>1.85957856755981</v>
      </c>
      <c r="P373" s="70" t="n">
        <f aca="false">J373-1.96*O373/100</f>
        <v>0.479422893848724</v>
      </c>
      <c r="Q373" s="70" t="n">
        <f aca="false">J373+1.96*O373/100</f>
        <v>0.552318373697068</v>
      </c>
      <c r="R373" s="67" t="str">
        <f aca="false">IF(ABS(L373)&lt;=O373,"Yes","No")</f>
        <v>Yes</v>
      </c>
      <c r="S373" s="67" t="str">
        <f aca="false">IF(ABS(L373)&lt;=1.96*O373,"Yes","No")</f>
        <v>Yes</v>
      </c>
      <c r="T373" s="68" t="n">
        <f aca="false">ROUND(SQRT(((D373+G373)*O373/100)^2+(J373*(D373+G373)*0.03622)^2),0)</f>
        <v>6763</v>
      </c>
    </row>
    <row r="374" customFormat="false" ht="15" hidden="false" customHeight="false" outlineLevel="0" collapsed="false">
      <c r="A374" s="20" t="s">
        <v>705</v>
      </c>
      <c r="B374" s="67"/>
      <c r="C374" s="67"/>
      <c r="D374" s="68" t="n">
        <f aca="false">SUM(D2:D371)</f>
        <v>144428</v>
      </c>
      <c r="E374" s="68"/>
      <c r="F374" s="69"/>
      <c r="G374" s="68" t="n">
        <f aca="false">SUM(G2:G371)</f>
        <v>135394</v>
      </c>
      <c r="H374" s="68"/>
      <c r="I374" s="69"/>
      <c r="J374" s="70" t="n">
        <f aca="false">D374/(D374+G374)</f>
        <v>0.516142404814489</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39.0970588235294</v>
      </c>
    </row>
    <row r="377" customFormat="false" ht="15" hidden="false" customHeight="false" outlineLevel="0" collapsed="false">
      <c r="A377" s="2" t="s">
        <v>707</v>
      </c>
      <c r="F377" s="73" t="n">
        <f aca="false">(SUMIF(I2:I371,"&gt;0")-SUMIF(I2:I371,"&lt;0"))/COUNT(I2:I371)</f>
        <v>36.8294117647059</v>
      </c>
    </row>
    <row r="378" customFormat="false" ht="15" hidden="false" customHeight="false" outlineLevel="0" collapsed="false">
      <c r="A378" s="2" t="s">
        <v>708</v>
      </c>
      <c r="F378" s="74" t="n">
        <f aca="false">(SUMIF(L2:L371,"&gt;0")-SUMIF(L2:L371,"&lt;0"))/COUNT(L2:L371)</f>
        <v>3.20488743794577</v>
      </c>
    </row>
    <row r="379" customFormat="false" ht="15" hidden="false" customHeight="false" outlineLevel="0" collapsed="false">
      <c r="A379" s="5" t="s">
        <v>709</v>
      </c>
      <c r="F379" s="75" t="n">
        <f aca="false">SQRT(SUMSQ(L2:L371)/COUNT(L2:L371))</f>
        <v>4.23365553763789</v>
      </c>
    </row>
    <row r="380" customFormat="false" ht="15" hidden="false" customHeight="false" outlineLevel="0" collapsed="false">
      <c r="A380" s="5" t="s">
        <v>710</v>
      </c>
      <c r="F380" s="76" t="n">
        <f aca="false">L373</f>
        <v>-1.61699498647597</v>
      </c>
    </row>
    <row r="381" customFormat="false" ht="15" hidden="false" customHeight="false" outlineLevel="0" collapsed="false">
      <c r="A381" s="5" t="s">
        <v>711</v>
      </c>
      <c r="F381" s="75" t="n">
        <f aca="false">SQRT((SUMSQ(L2:L371)-2*L373*SUM(L2:L371)+COUNT(L2:L371)*L373^2)/COUNT(L2:L371))</f>
        <v>4.06697799425647</v>
      </c>
    </row>
    <row r="382" customFormat="false" ht="15" hidden="false" customHeight="false" outlineLevel="0" collapsed="false">
      <c r="A382" s="2" t="s">
        <v>712</v>
      </c>
      <c r="F382" s="77" t="n">
        <f aca="false">D373/E373-1</f>
        <v>0.0275875456168957</v>
      </c>
    </row>
    <row r="383" customFormat="false" ht="15" hidden="false" customHeight="false" outlineLevel="0" collapsed="false">
      <c r="A383" s="5" t="s">
        <v>713</v>
      </c>
      <c r="F383" s="78" t="n">
        <f aca="false">G373/H373-1</f>
        <v>0.0964176627412208</v>
      </c>
    </row>
    <row r="384" customFormat="false" ht="15" hidden="false" customHeight="false" outlineLevel="0" collapsed="false">
      <c r="A384" s="2" t="s">
        <v>714</v>
      </c>
      <c r="F384" s="77" t="n">
        <f aca="false">(D373+G373)/(E373+H373)-1</f>
        <v>0.0597972470545467</v>
      </c>
    </row>
    <row r="385" customFormat="false" ht="15" hidden="false" customHeight="false" outlineLevel="0" collapsed="false">
      <c r="A385" s="2" t="s">
        <v>715</v>
      </c>
      <c r="F385" s="74" t="n">
        <f aca="false">AVERAGE(O2:O371)</f>
        <v>3.14471621701951</v>
      </c>
    </row>
    <row r="386" customFormat="false" ht="15" hidden="false" customHeight="false" outlineLevel="0" collapsed="false">
      <c r="A386" s="5" t="s">
        <v>716</v>
      </c>
      <c r="F386" s="79" t="n">
        <f aca="false">COUNTIF(R2:R371,"Yes")/(COUNTIF(R2:R371,"Yes")+COUNTIF(R2:R371,"No"))</f>
        <v>0.594117647058824</v>
      </c>
    </row>
    <row r="387" customFormat="false" ht="15" hidden="false" customHeight="false" outlineLevel="0" collapsed="false">
      <c r="A387" s="5" t="s">
        <v>717</v>
      </c>
      <c r="F387" s="79" t="n">
        <f aca="false">COUNTIF(S2:S371,"Yes")/(COUNTIF(S2:S371,"Yes")+COUNTIF(S2:S371,"No"))</f>
        <v>0.876470588235294</v>
      </c>
    </row>
    <row r="388" customFormat="false" ht="15" hidden="false" customHeight="false" outlineLevel="0" collapsed="false">
      <c r="A388" s="2" t="s">
        <v>718</v>
      </c>
      <c r="F388" s="80" t="n">
        <f aca="false">COUNTIFS(L2:L371,"&gt;=-3",L2:L371,"&lt;=3")/COUNT(L2:L371)</f>
        <v>0.594117647058824</v>
      </c>
    </row>
    <row r="389" customFormat="false" ht="15" hidden="false" customHeight="false" outlineLevel="0" collapsed="false">
      <c r="A389" s="2" t="s">
        <v>765</v>
      </c>
      <c r="F389" s="81" t="n">
        <f aca="false">COUNT(E2:E371)</f>
        <v>340</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766</v>
      </c>
    </row>
    <row r="394" customFormat="false" ht="41.75" hidden="false" customHeight="false" outlineLevel="0" collapsed="false">
      <c r="U394" s="64" t="s">
        <v>767</v>
      </c>
    </row>
    <row r="395" customFormat="false" ht="15" hidden="false" customHeight="false" outlineLevel="0" collapsed="false">
      <c r="U395" s="64" t="s">
        <v>768</v>
      </c>
    </row>
    <row r="396" customFormat="false" ht="28.35" hidden="false" customHeight="false" outlineLevel="0" collapsed="false">
      <c r="U396" s="64" t="s">
        <v>769</v>
      </c>
    </row>
    <row r="397" customFormat="false" ht="28.35" hidden="false" customHeight="false" outlineLevel="0" collapsed="false">
      <c r="U397" s="64" t="s">
        <v>770</v>
      </c>
    </row>
    <row r="398" customFormat="false" ht="28.35" hidden="false" customHeight="false" outlineLevel="0" collapsed="false">
      <c r="U398" s="64" t="s">
        <v>771</v>
      </c>
    </row>
    <row r="399" customFormat="false" ht="28.35" hidden="false" customHeight="false" outlineLevel="0" collapsed="false">
      <c r="U399" s="64" t="s">
        <v>727</v>
      </c>
    </row>
    <row r="400" customFormat="false" ht="41.75" hidden="false" customHeight="false" outlineLevel="0" collapsed="false">
      <c r="U400" s="64" t="s">
        <v>772</v>
      </c>
    </row>
    <row r="401" customFormat="false" ht="28.35" hidden="false" customHeight="false" outlineLevel="0" collapsed="false">
      <c r="U401" s="64" t="s">
        <v>773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761</v>
      </c>
      <c r="H1" s="8" t="s">
        <v>690</v>
      </c>
      <c r="I1" s="8" t="s">
        <v>691</v>
      </c>
      <c r="J1" s="8" t="s">
        <v>692</v>
      </c>
      <c r="K1" s="8" t="s">
        <v>693</v>
      </c>
      <c r="L1" s="8" t="s">
        <v>694</v>
      </c>
      <c r="M1" s="8" t="s">
        <v>762</v>
      </c>
      <c r="N1" s="8" t="s">
        <v>763</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272</v>
      </c>
      <c r="E2" s="54" t="n">
        <v>160</v>
      </c>
      <c r="F2" s="65" t="n">
        <f aca="false">IF(E2="","",D2-E2)</f>
        <v>112</v>
      </c>
      <c r="G2" s="54" t="n">
        <v>154</v>
      </c>
      <c r="H2" s="54" t="n">
        <v>221</v>
      </c>
      <c r="I2" s="65" t="n">
        <f aca="false">IF(H2="","",G2-H2)</f>
        <v>-67</v>
      </c>
      <c r="J2" s="55" t="n">
        <f aca="false">IF(OR(D2="",D2+G2=0),"",D2/(D2+G2))</f>
        <v>0.63849765258216</v>
      </c>
      <c r="K2" s="55" t="n">
        <f aca="false">IF(E2="","",E2/(E2+H2))</f>
        <v>0.41994750656168</v>
      </c>
      <c r="L2" s="66" t="n">
        <f aca="false">IF(OR(K2="",J2=""),"",(J2-K2)*100)</f>
        <v>21.855014602048</v>
      </c>
      <c r="M2" s="36" t="n">
        <v>3.48106248693425</v>
      </c>
      <c r="N2" s="36" t="n">
        <v>1.86030294597389</v>
      </c>
      <c r="O2" s="36" t="n">
        <f aca="false">SQRT(M2^2+N2^2)</f>
        <v>3.94696378102713</v>
      </c>
      <c r="P2" s="55" t="n">
        <f aca="false">IF(J2="","",MAX(0,J2-1.96*O2/100))</f>
        <v>0.561137162474028</v>
      </c>
      <c r="Q2" s="55" t="n">
        <f aca="false">IF(J2="","",MIN(1,J2+1.96*O2/100))</f>
        <v>0.715858142690291</v>
      </c>
      <c r="R2" s="32" t="str">
        <f aca="false">IF(L2="","",IF(ABS(L2)&lt;=O2,"Yes","No"))</f>
        <v>No</v>
      </c>
      <c r="S2" s="32" t="str">
        <f aca="false">IF(L2="","",IF(ABS(L2)&lt;=1.96*O2,"Yes","No"))</f>
        <v>No</v>
      </c>
      <c r="T2" s="54" t="n">
        <f aca="false">IF(D2="","",ROUND(SQRT(((D2+G2)*O2/100)^2+(J2*(D2+G2)*0.13015)^2),0))</f>
        <v>39</v>
      </c>
      <c r="U2" s="32" t="s">
        <v>747</v>
      </c>
    </row>
    <row r="3" customFormat="false" ht="15" hidden="false" customHeight="false" outlineLevel="0" collapsed="false">
      <c r="A3" s="32" t="s">
        <v>127</v>
      </c>
      <c r="B3" s="32" t="s">
        <v>132</v>
      </c>
      <c r="C3" s="32" t="s">
        <v>132</v>
      </c>
      <c r="D3" s="54" t="n">
        <v>154</v>
      </c>
      <c r="E3" s="54" t="n">
        <v>95</v>
      </c>
      <c r="F3" s="65" t="n">
        <f aca="false">IF(E3="","",D3-E3)</f>
        <v>59</v>
      </c>
      <c r="G3" s="54" t="n">
        <v>170</v>
      </c>
      <c r="H3" s="54" t="n">
        <v>192</v>
      </c>
      <c r="I3" s="65" t="n">
        <f aca="false">IF(H3="","",G3-H3)</f>
        <v>-22</v>
      </c>
      <c r="J3" s="55" t="n">
        <f aca="false">IF(OR(D3="",D3+G3=0),"",D3/(D3+G3))</f>
        <v>0.475308641975309</v>
      </c>
      <c r="K3" s="55" t="n">
        <f aca="false">IF(E3="","",E3/(E3+H3))</f>
        <v>0.331010452961673</v>
      </c>
      <c r="L3" s="66" t="n">
        <f aca="false">IF(OR(K3="",J3=""),"",(J3-K3)*100)</f>
        <v>14.4298189013636</v>
      </c>
      <c r="M3" s="36" t="n">
        <v>3.48106248693425</v>
      </c>
      <c r="N3" s="36" t="n">
        <v>1.86030294597389</v>
      </c>
      <c r="O3" s="36" t="n">
        <f aca="false">SQRT(M3^2+N3^2)</f>
        <v>3.94696378102713</v>
      </c>
      <c r="P3" s="55" t="n">
        <f aca="false">IF(J3="","",MAX(0,J3-1.96*O3/100))</f>
        <v>0.397948151867177</v>
      </c>
      <c r="Q3" s="55" t="n">
        <f aca="false">IF(J3="","",MIN(1,J3+1.96*O3/100))</f>
        <v>0.55266913208344</v>
      </c>
      <c r="R3" s="32" t="str">
        <f aca="false">IF(L3="","",IF(ABS(L3)&lt;=O3,"Yes","No"))</f>
        <v>No</v>
      </c>
      <c r="S3" s="32" t="str">
        <f aca="false">IF(L3="","",IF(ABS(L3)&lt;=1.96*O3,"Yes","No"))</f>
        <v>No</v>
      </c>
      <c r="T3" s="54" t="n">
        <f aca="false">IF(D3="","",ROUND(SQRT(((D3+G3)*O3/100)^2+(J3*(D3+G3)*0.13015)^2),0))</f>
        <v>24</v>
      </c>
      <c r="U3" s="32" t="s">
        <v>747</v>
      </c>
    </row>
    <row r="4" customFormat="false" ht="15" hidden="false" customHeight="false" outlineLevel="0" collapsed="false">
      <c r="A4" s="32" t="s">
        <v>127</v>
      </c>
      <c r="B4" s="32" t="s">
        <v>133</v>
      </c>
      <c r="C4" s="32" t="s">
        <v>133</v>
      </c>
      <c r="D4" s="54" t="n">
        <v>170</v>
      </c>
      <c r="E4" s="54" t="n">
        <v>110</v>
      </c>
      <c r="F4" s="65" t="n">
        <f aca="false">IF(E4="","",D4-E4)</f>
        <v>60</v>
      </c>
      <c r="G4" s="54" t="n">
        <v>175</v>
      </c>
      <c r="H4" s="54" t="n">
        <v>175</v>
      </c>
      <c r="I4" s="65" t="n">
        <f aca="false">IF(H4="","",G4-H4)</f>
        <v>0</v>
      </c>
      <c r="J4" s="55" t="n">
        <f aca="false">IF(OR(D4="",D4+G4=0),"",D4/(D4+G4))</f>
        <v>0.492753623188406</v>
      </c>
      <c r="K4" s="55" t="n">
        <f aca="false">IF(E4="","",E4/(E4+H4))</f>
        <v>0.385964912280702</v>
      </c>
      <c r="L4" s="66" t="n">
        <f aca="false">IF(OR(K4="",J4=""),"",(J4-K4)*100)</f>
        <v>10.6788710907704</v>
      </c>
      <c r="M4" s="36" t="n">
        <v>3.48106248693425</v>
      </c>
      <c r="N4" s="36" t="n">
        <v>1.86030294597389</v>
      </c>
      <c r="O4" s="36" t="n">
        <f aca="false">SQRT(M4^2+N4^2)</f>
        <v>3.94696378102713</v>
      </c>
      <c r="P4" s="55" t="n">
        <f aca="false">IF(J4="","",MAX(0,J4-1.96*O4/100))</f>
        <v>0.415393133080274</v>
      </c>
      <c r="Q4" s="55" t="n">
        <f aca="false">IF(J4="","",MIN(1,J4+1.96*O4/100))</f>
        <v>0.570114113296538</v>
      </c>
      <c r="R4" s="32" t="str">
        <f aca="false">IF(L4="","",IF(ABS(L4)&lt;=O4,"Yes","No"))</f>
        <v>No</v>
      </c>
      <c r="S4" s="32" t="str">
        <f aca="false">IF(L4="","",IF(ABS(L4)&lt;=1.96*O4,"Yes","No"))</f>
        <v>No</v>
      </c>
      <c r="T4" s="54" t="n">
        <f aca="false">IF(D4="","",ROUND(SQRT(((D4+G4)*O4/100)^2+(J4*(D4+G4)*0.13015)^2),0))</f>
        <v>26</v>
      </c>
      <c r="U4" s="32" t="s">
        <v>747</v>
      </c>
    </row>
    <row r="5" customFormat="false" ht="15" hidden="false" customHeight="false" outlineLevel="0" collapsed="false">
      <c r="A5" s="32" t="s">
        <v>127</v>
      </c>
      <c r="B5" s="32" t="s">
        <v>134</v>
      </c>
      <c r="C5" s="32" t="s">
        <v>135</v>
      </c>
      <c r="D5" s="54" t="n">
        <v>237</v>
      </c>
      <c r="E5" s="54" t="n">
        <v>201</v>
      </c>
      <c r="F5" s="65" t="n">
        <f aca="false">IF(E5="","",D5-E5)</f>
        <v>36</v>
      </c>
      <c r="G5" s="54" t="n">
        <v>449</v>
      </c>
      <c r="H5" s="54" t="n">
        <v>409</v>
      </c>
      <c r="I5" s="65" t="n">
        <f aca="false">IF(H5="","",G5-H5)</f>
        <v>40</v>
      </c>
      <c r="J5" s="55" t="n">
        <f aca="false">IF(OR(D5="",D5+G5=0),"",D5/(D5+G5))</f>
        <v>0.345481049562682</v>
      </c>
      <c r="K5" s="55" t="n">
        <f aca="false">IF(E5="","",E5/(E5+H5))</f>
        <v>0.329508196721312</v>
      </c>
      <c r="L5" s="66" t="n">
        <f aca="false">IF(OR(K5="",J5=""),"",(J5-K5)*100)</f>
        <v>1.59728528413707</v>
      </c>
      <c r="M5" s="36" t="n">
        <v>2.45669826527509</v>
      </c>
      <c r="N5" s="36" t="n">
        <v>1.86030294597389</v>
      </c>
      <c r="O5" s="36" t="n">
        <f aca="false">SQRT(M5^2+N5^2)</f>
        <v>3.0815732049401</v>
      </c>
      <c r="P5" s="55" t="n">
        <f aca="false">IF(J5="","",MAX(0,J5-1.96*O5/100))</f>
        <v>0.285082214745856</v>
      </c>
      <c r="Q5" s="55" t="n">
        <f aca="false">IF(J5="","",MIN(1,J5+1.96*O5/100))</f>
        <v>0.405879884379508</v>
      </c>
      <c r="R5" s="32" t="str">
        <f aca="false">IF(L5="","",IF(ABS(L5)&lt;=O5,"Yes","No"))</f>
        <v>Yes</v>
      </c>
      <c r="S5" s="32" t="str">
        <f aca="false">IF(L5="","",IF(ABS(L5)&lt;=1.96*O5,"Yes","No"))</f>
        <v>Yes</v>
      </c>
      <c r="T5" s="54" t="n">
        <f aca="false">IF(D5="","",ROUND(SQRT(((D5+G5)*O5/100)^2+(J5*(D5+G5)*0.08382)^2),0))</f>
        <v>29</v>
      </c>
      <c r="U5" s="32" t="s">
        <v>747</v>
      </c>
    </row>
    <row r="6" customFormat="false" ht="15" hidden="false" customHeight="false" outlineLevel="0" collapsed="false">
      <c r="A6" s="32" t="s">
        <v>127</v>
      </c>
      <c r="B6" s="32" t="s">
        <v>134</v>
      </c>
      <c r="C6" s="32" t="s">
        <v>137</v>
      </c>
      <c r="D6" s="54" t="n">
        <v>236</v>
      </c>
      <c r="E6" s="54" t="n">
        <v>168</v>
      </c>
      <c r="F6" s="65" t="n">
        <f aca="false">IF(E6="","",D6-E6)</f>
        <v>68</v>
      </c>
      <c r="G6" s="54" t="n">
        <v>352</v>
      </c>
      <c r="H6" s="54" t="n">
        <v>333</v>
      </c>
      <c r="I6" s="65" t="n">
        <f aca="false">IF(H6="","",G6-H6)</f>
        <v>19</v>
      </c>
      <c r="J6" s="55" t="n">
        <f aca="false">IF(OR(D6="",D6+G6=0),"",D6/(D6+G6))</f>
        <v>0.401360544217687</v>
      </c>
      <c r="K6" s="55" t="n">
        <f aca="false">IF(E6="","",E6/(E6+H6))</f>
        <v>0.335329341317365</v>
      </c>
      <c r="L6" s="66" t="n">
        <f aca="false">IF(OR(K6="",J6=""),"",(J6-K6)*100)</f>
        <v>6.60312029003218</v>
      </c>
      <c r="M6" s="36" t="n">
        <v>2.45669826527509</v>
      </c>
      <c r="N6" s="36" t="n">
        <v>1.86030294597389</v>
      </c>
      <c r="O6" s="36" t="n">
        <f aca="false">SQRT(M6^2+N6^2)</f>
        <v>3.0815732049401</v>
      </c>
      <c r="P6" s="55" t="n">
        <f aca="false">IF(J6="","",MAX(0,J6-1.96*O6/100))</f>
        <v>0.340961709400861</v>
      </c>
      <c r="Q6" s="55" t="n">
        <f aca="false">IF(J6="","",MIN(1,J6+1.96*O6/100))</f>
        <v>0.461759379034513</v>
      </c>
      <c r="R6" s="32" t="str">
        <f aca="false">IF(L6="","",IF(ABS(L6)&lt;=O6,"Yes","No"))</f>
        <v>No</v>
      </c>
      <c r="S6" s="32" t="str">
        <f aca="false">IF(L6="","",IF(ABS(L6)&lt;=1.96*O6,"Yes","No"))</f>
        <v>No</v>
      </c>
      <c r="T6" s="54" t="n">
        <f aca="false">IF(D6="","",ROUND(SQRT(((D6+G6)*O6/100)^2+(J6*(D6+G6)*0.08382)^2),0))</f>
        <v>27</v>
      </c>
      <c r="U6" s="32" t="s">
        <v>747</v>
      </c>
    </row>
    <row r="7" customFormat="false" ht="15" hidden="false" customHeight="false" outlineLevel="0" collapsed="false">
      <c r="A7" s="32" t="s">
        <v>127</v>
      </c>
      <c r="B7" s="32" t="s">
        <v>138</v>
      </c>
      <c r="C7" s="32" t="s">
        <v>138</v>
      </c>
      <c r="D7" s="54" t="n">
        <v>48</v>
      </c>
      <c r="E7" s="54" t="n">
        <v>34</v>
      </c>
      <c r="F7" s="65" t="n">
        <f aca="false">IF(E7="","",D7-E7)</f>
        <v>14</v>
      </c>
      <c r="G7" s="54" t="n">
        <v>48</v>
      </c>
      <c r="H7" s="54" t="n">
        <v>43</v>
      </c>
      <c r="I7" s="65" t="n">
        <f aca="false">IF(H7="","",G7-H7)</f>
        <v>5</v>
      </c>
      <c r="J7" s="55" t="n">
        <f aca="false">IF(OR(D7="",D7+G7=0),"",D7/(D7+G7))</f>
        <v>0.5</v>
      </c>
      <c r="K7" s="55" t="n">
        <f aca="false">IF(E7="","",E7/(E7+H7))</f>
        <v>0.441558441558442</v>
      </c>
      <c r="L7" s="66" t="n">
        <f aca="false">IF(OR(K7="",J7=""),"",(J7-K7)*100)</f>
        <v>5.84415584415585</v>
      </c>
      <c r="M7" s="36" t="n">
        <v>3.48106248693425</v>
      </c>
      <c r="N7" s="36" t="n">
        <v>1.86030294597389</v>
      </c>
      <c r="O7" s="36" t="n">
        <f aca="false">SQRT(M7^2+N7^2)</f>
        <v>3.94696378102713</v>
      </c>
      <c r="P7" s="55" t="n">
        <f aca="false">IF(J7="","",MAX(0,J7-1.96*O7/100))</f>
        <v>0.422639509891868</v>
      </c>
      <c r="Q7" s="55" t="n">
        <f aca="false">IF(J7="","",MIN(1,J7+1.96*O7/100))</f>
        <v>0.577360490108132</v>
      </c>
      <c r="R7" s="32" t="str">
        <f aca="false">IF(L7="","",IF(ABS(L7)&lt;=O7,"Yes","No"))</f>
        <v>No</v>
      </c>
      <c r="S7" s="32" t="str">
        <f aca="false">IF(L7="","",IF(ABS(L7)&lt;=1.96*O7,"Yes","No"))</f>
        <v>Yes</v>
      </c>
      <c r="T7" s="54" t="n">
        <f aca="false">IF(D7="","",ROUND(SQRT(((D7+G7)*O7/100)^2+(J7*(D7+G7)*0.13015)^2),0))</f>
        <v>7</v>
      </c>
      <c r="U7" s="32" t="s">
        <v>747</v>
      </c>
    </row>
    <row r="8" customFormat="false" ht="15" hidden="false" customHeight="false" outlineLevel="0" collapsed="false">
      <c r="A8" s="32" t="s">
        <v>127</v>
      </c>
      <c r="B8" s="32" t="s">
        <v>139</v>
      </c>
      <c r="C8" s="32" t="s">
        <v>140</v>
      </c>
      <c r="D8" s="54" t="n">
        <v>253</v>
      </c>
      <c r="E8" s="54" t="n">
        <v>245</v>
      </c>
      <c r="F8" s="65" t="n">
        <f aca="false">IF(E8="","",D8-E8)</f>
        <v>8</v>
      </c>
      <c r="G8" s="54" t="n">
        <v>552</v>
      </c>
      <c r="H8" s="54" t="n">
        <v>473</v>
      </c>
      <c r="I8" s="65" t="n">
        <f aca="false">IF(H8="","",G8-H8)</f>
        <v>79</v>
      </c>
      <c r="J8" s="55" t="n">
        <f aca="false">IF(OR(D8="",D8+G8=0),"",D8/(D8+G8))</f>
        <v>0.314285714285714</v>
      </c>
      <c r="K8" s="55" t="n">
        <f aca="false">IF(E8="","",E8/(E8+H8))</f>
        <v>0.341225626740947</v>
      </c>
      <c r="L8" s="66" t="n">
        <f aca="false">IF(OR(K8="",J8=""),"",(J8-K8)*100)</f>
        <v>-2.69399124552328</v>
      </c>
      <c r="M8" s="36" t="n">
        <v>2.45669826527509</v>
      </c>
      <c r="N8" s="36" t="n">
        <v>1.86030294597389</v>
      </c>
      <c r="O8" s="36" t="n">
        <f aca="false">SQRT(M8^2+N8^2)</f>
        <v>3.0815732049401</v>
      </c>
      <c r="P8" s="55" t="n">
        <f aca="false">IF(J8="","",MAX(0,J8-1.96*O8/100))</f>
        <v>0.253886879468888</v>
      </c>
      <c r="Q8" s="55" t="n">
        <f aca="false">IF(J8="","",MIN(1,J8+1.96*O8/100))</f>
        <v>0.37468454910254</v>
      </c>
      <c r="R8" s="32" t="str">
        <f aca="false">IF(L8="","",IF(ABS(L8)&lt;=O8,"Yes","No"))</f>
        <v>Yes</v>
      </c>
      <c r="S8" s="32" t="str">
        <f aca="false">IF(L8="","",IF(ABS(L8)&lt;=1.96*O8,"Yes","No"))</f>
        <v>Yes</v>
      </c>
      <c r="T8" s="54" t="n">
        <f aca="false">IF(D8="","",ROUND(SQRT(((D8+G8)*O8/100)^2+(J8*(D8+G8)*0.08382)^2),0))</f>
        <v>33</v>
      </c>
      <c r="U8" s="32" t="s">
        <v>747</v>
      </c>
    </row>
    <row r="9" customFormat="false" ht="15" hidden="false" customHeight="false" outlineLevel="0" collapsed="false">
      <c r="A9" s="32" t="s">
        <v>127</v>
      </c>
      <c r="B9" s="32" t="s">
        <v>139</v>
      </c>
      <c r="C9" s="32" t="s">
        <v>141</v>
      </c>
      <c r="D9" s="54" t="n">
        <v>163</v>
      </c>
      <c r="E9" s="54" t="n">
        <v>132</v>
      </c>
      <c r="F9" s="65" t="n">
        <f aca="false">IF(E9="","",D9-E9)</f>
        <v>31</v>
      </c>
      <c r="G9" s="54" t="n">
        <v>277</v>
      </c>
      <c r="H9" s="54" t="n">
        <v>254</v>
      </c>
      <c r="I9" s="65" t="n">
        <f aca="false">IF(H9="","",G9-H9)</f>
        <v>23</v>
      </c>
      <c r="J9" s="55" t="n">
        <f aca="false">IF(OR(D9="",D9+G9=0),"",D9/(D9+G9))</f>
        <v>0.370454545454546</v>
      </c>
      <c r="K9" s="55" t="n">
        <f aca="false">IF(E9="","",E9/(E9+H9))</f>
        <v>0.341968911917098</v>
      </c>
      <c r="L9" s="66" t="n">
        <f aca="false">IF(OR(K9="",J9=""),"",(J9-K9)*100)</f>
        <v>2.8485633537447</v>
      </c>
      <c r="M9" s="36" t="n">
        <v>3.48106248693425</v>
      </c>
      <c r="N9" s="36" t="n">
        <v>1.86030294597389</v>
      </c>
      <c r="O9" s="36" t="n">
        <f aca="false">SQRT(M9^2+N9^2)</f>
        <v>3.94696378102713</v>
      </c>
      <c r="P9" s="55" t="n">
        <f aca="false">IF(J9="","",MAX(0,J9-1.96*O9/100))</f>
        <v>0.293094055346414</v>
      </c>
      <c r="Q9" s="55" t="n">
        <f aca="false">IF(J9="","",MIN(1,J9+1.96*O9/100))</f>
        <v>0.447815035562677</v>
      </c>
      <c r="R9" s="32" t="str">
        <f aca="false">IF(L9="","",IF(ABS(L9)&lt;=O9,"Yes","No"))</f>
        <v>Yes</v>
      </c>
      <c r="S9" s="32" t="str">
        <f aca="false">IF(L9="","",IF(ABS(L9)&lt;=1.96*O9,"Yes","No"))</f>
        <v>Yes</v>
      </c>
      <c r="T9" s="54" t="n">
        <f aca="false">IF(D9="","",ROUND(SQRT(((D9+G9)*O9/100)^2+(J9*(D9+G9)*0.13015)^2),0))</f>
        <v>27</v>
      </c>
      <c r="U9" s="32" t="s">
        <v>747</v>
      </c>
    </row>
    <row r="10" customFormat="false" ht="15" hidden="false" customHeight="false" outlineLevel="0" collapsed="false">
      <c r="A10" s="32" t="s">
        <v>127</v>
      </c>
      <c r="B10" s="32" t="s">
        <v>139</v>
      </c>
      <c r="C10" s="32" t="s">
        <v>142</v>
      </c>
      <c r="D10" s="54" t="n">
        <v>189</v>
      </c>
      <c r="E10" s="54" t="n">
        <v>159</v>
      </c>
      <c r="F10" s="65" t="n">
        <f aca="false">IF(E10="","",D10-E10)</f>
        <v>30</v>
      </c>
      <c r="G10" s="54" t="n">
        <v>443</v>
      </c>
      <c r="H10" s="54" t="n">
        <v>395</v>
      </c>
      <c r="I10" s="65" t="n">
        <f aca="false">IF(H10="","",G10-H10)</f>
        <v>48</v>
      </c>
      <c r="J10" s="55" t="n">
        <f aca="false">IF(OR(D10="",D10+G10=0),"",D10/(D10+G10))</f>
        <v>0.299050632911392</v>
      </c>
      <c r="K10" s="55" t="n">
        <f aca="false">IF(E10="","",E10/(E10+H10))</f>
        <v>0.287003610108303</v>
      </c>
      <c r="L10" s="66" t="n">
        <f aca="false">IF(OR(K10="",J10=""),"",(J10-K10)*100)</f>
        <v>1.20470228030891</v>
      </c>
      <c r="M10" s="36" t="n">
        <v>2.45669826527509</v>
      </c>
      <c r="N10" s="36" t="n">
        <v>1.86030294597389</v>
      </c>
      <c r="O10" s="36" t="n">
        <f aca="false">SQRT(M10^2+N10^2)</f>
        <v>3.0815732049401</v>
      </c>
      <c r="P10" s="55" t="n">
        <f aca="false">IF(J10="","",MAX(0,J10-1.96*O10/100))</f>
        <v>0.238651798094567</v>
      </c>
      <c r="Q10" s="55" t="n">
        <f aca="false">IF(J10="","",MIN(1,J10+1.96*O10/100))</f>
        <v>0.359449467728218</v>
      </c>
      <c r="R10" s="32" t="str">
        <f aca="false">IF(L10="","",IF(ABS(L10)&lt;=O10,"Yes","No"))</f>
        <v>Yes</v>
      </c>
      <c r="S10" s="32" t="str">
        <f aca="false">IF(L10="","",IF(ABS(L10)&lt;=1.96*O10,"Yes","No"))</f>
        <v>Yes</v>
      </c>
      <c r="T10" s="54" t="n">
        <f aca="false">IF(D10="","",ROUND(SQRT(((D10+G10)*O10/100)^2+(J10*(D10+G10)*0.08382)^2),0))</f>
        <v>25</v>
      </c>
      <c r="U10" s="32" t="s">
        <v>747</v>
      </c>
    </row>
    <row r="11" customFormat="false" ht="15" hidden="false" customHeight="false" outlineLevel="0" collapsed="false">
      <c r="A11" s="32" t="s">
        <v>127</v>
      </c>
      <c r="B11" s="32" t="s">
        <v>143</v>
      </c>
      <c r="C11" s="32" t="s">
        <v>144</v>
      </c>
      <c r="D11" s="54" t="n">
        <v>251</v>
      </c>
      <c r="E11" s="54" t="n">
        <v>218</v>
      </c>
      <c r="F11" s="65" t="n">
        <f aca="false">IF(E11="","",D11-E11)</f>
        <v>33</v>
      </c>
      <c r="G11" s="54" t="n">
        <v>197</v>
      </c>
      <c r="H11" s="54" t="n">
        <v>182</v>
      </c>
      <c r="I11" s="65" t="n">
        <f aca="false">IF(H11="","",G11-H11)</f>
        <v>15</v>
      </c>
      <c r="J11" s="55" t="n">
        <f aca="false">IF(OR(D11="",D11+G11=0),"",D11/(D11+G11))</f>
        <v>0.560267857142857</v>
      </c>
      <c r="K11" s="55" t="n">
        <f aca="false">IF(E11="","",E11/(E11+H11))</f>
        <v>0.545</v>
      </c>
      <c r="L11" s="66" t="n">
        <f aca="false">IF(OR(K11="",J11=""),"",(J11-K11)*100)</f>
        <v>1.52678571428571</v>
      </c>
      <c r="M11" s="36" t="n">
        <v>3.48106248693425</v>
      </c>
      <c r="N11" s="36" t="n">
        <v>1.86030294597389</v>
      </c>
      <c r="O11" s="36" t="n">
        <f aca="false">SQRT(M11^2+N11^2)</f>
        <v>3.94696378102713</v>
      </c>
      <c r="P11" s="55" t="n">
        <f aca="false">IF(J11="","",MAX(0,J11-1.96*O11/100))</f>
        <v>0.482907367034725</v>
      </c>
      <c r="Q11" s="55" t="n">
        <f aca="false">IF(J11="","",MIN(1,J11+1.96*O11/100))</f>
        <v>0.637628347250989</v>
      </c>
      <c r="R11" s="32" t="str">
        <f aca="false">IF(L11="","",IF(ABS(L11)&lt;=O11,"Yes","No"))</f>
        <v>Yes</v>
      </c>
      <c r="S11" s="32" t="str">
        <f aca="false">IF(L11="","",IF(ABS(L11)&lt;=1.96*O11,"Yes","No"))</f>
        <v>Yes</v>
      </c>
      <c r="T11" s="54" t="n">
        <f aca="false">IF(D11="","",ROUND(SQRT(((D11+G11)*O11/100)^2+(J11*(D11+G11)*0.13015)^2),0))</f>
        <v>37</v>
      </c>
      <c r="U11" s="32" t="s">
        <v>747</v>
      </c>
    </row>
    <row r="12" customFormat="false" ht="15" hidden="false" customHeight="false" outlineLevel="0" collapsed="false">
      <c r="A12" s="32" t="s">
        <v>127</v>
      </c>
      <c r="B12" s="32" t="s">
        <v>143</v>
      </c>
      <c r="C12" s="32" t="s">
        <v>145</v>
      </c>
      <c r="D12" s="54" t="n">
        <v>154</v>
      </c>
      <c r="E12" s="54" t="n">
        <v>110</v>
      </c>
      <c r="F12" s="65" t="n">
        <f aca="false">IF(E12="","",D12-E12)</f>
        <v>44</v>
      </c>
      <c r="G12" s="54" t="n">
        <v>141</v>
      </c>
      <c r="H12" s="54" t="n">
        <v>146</v>
      </c>
      <c r="I12" s="65" t="n">
        <f aca="false">IF(H12="","",G12-H12)</f>
        <v>-5</v>
      </c>
      <c r="J12" s="55" t="n">
        <f aca="false">IF(OR(D12="",D12+G12=0),"",D12/(D12+G12))</f>
        <v>0.522033898305085</v>
      </c>
      <c r="K12" s="55" t="n">
        <f aca="false">IF(E12="","",E12/(E12+H12))</f>
        <v>0.4296875</v>
      </c>
      <c r="L12" s="66" t="n">
        <f aca="false">IF(OR(K12="",J12=""),"",(J12-K12)*100)</f>
        <v>9.23463983050847</v>
      </c>
      <c r="M12" s="36" t="n">
        <v>3.48106248693425</v>
      </c>
      <c r="N12" s="36" t="n">
        <v>1.86030294597389</v>
      </c>
      <c r="O12" s="36" t="n">
        <f aca="false">SQRT(M12^2+N12^2)</f>
        <v>3.94696378102713</v>
      </c>
      <c r="P12" s="55" t="n">
        <f aca="false">IF(J12="","",MAX(0,J12-1.96*O12/100))</f>
        <v>0.444673408196953</v>
      </c>
      <c r="Q12" s="55" t="n">
        <f aca="false">IF(J12="","",MIN(1,J12+1.96*O12/100))</f>
        <v>0.599394388413217</v>
      </c>
      <c r="R12" s="32" t="str">
        <f aca="false">IF(L12="","",IF(ABS(L12)&lt;=O12,"Yes","No"))</f>
        <v>No</v>
      </c>
      <c r="S12" s="32" t="str">
        <f aca="false">IF(L12="","",IF(ABS(L12)&lt;=1.96*O12,"Yes","No"))</f>
        <v>No</v>
      </c>
      <c r="T12" s="54" t="n">
        <f aca="false">IF(D12="","",ROUND(SQRT(((D12+G12)*O12/100)^2+(J12*(D12+G12)*0.13015)^2),0))</f>
        <v>23</v>
      </c>
      <c r="U12" s="32" t="s">
        <v>747</v>
      </c>
    </row>
    <row r="13" customFormat="false" ht="15" hidden="false" customHeight="false" outlineLevel="0" collapsed="false">
      <c r="A13" s="32" t="s">
        <v>127</v>
      </c>
      <c r="B13" s="32" t="s">
        <v>143</v>
      </c>
      <c r="C13" s="32" t="s">
        <v>146</v>
      </c>
      <c r="D13" s="54" t="n">
        <v>294</v>
      </c>
      <c r="E13" s="54" t="n">
        <v>258</v>
      </c>
      <c r="F13" s="65" t="n">
        <f aca="false">IF(E13="","",D13-E13)</f>
        <v>36</v>
      </c>
      <c r="G13" s="54" t="n">
        <v>313</v>
      </c>
      <c r="H13" s="54" t="n">
        <v>302</v>
      </c>
      <c r="I13" s="65" t="n">
        <f aca="false">IF(H13="","",G13-H13)</f>
        <v>11</v>
      </c>
      <c r="J13" s="55" t="n">
        <f aca="false">IF(OR(D13="",D13+G13=0),"",D13/(D13+G13))</f>
        <v>0.484349258649094</v>
      </c>
      <c r="K13" s="55" t="n">
        <f aca="false">IF(E13="","",E13/(E13+H13))</f>
        <v>0.460714285714286</v>
      </c>
      <c r="L13" s="66" t="n">
        <f aca="false">IF(OR(K13="",J13=""),"",(J13-K13)*100)</f>
        <v>2.36349729348082</v>
      </c>
      <c r="M13" s="36" t="n">
        <v>2.45669826527509</v>
      </c>
      <c r="N13" s="36" t="n">
        <v>1.86030294597389</v>
      </c>
      <c r="O13" s="36" t="n">
        <f aca="false">SQRT(M13^2+N13^2)</f>
        <v>3.0815732049401</v>
      </c>
      <c r="P13" s="55" t="n">
        <f aca="false">IF(J13="","",MAX(0,J13-1.96*O13/100))</f>
        <v>0.423950423832268</v>
      </c>
      <c r="Q13" s="55" t="n">
        <f aca="false">IF(J13="","",MIN(1,J13+1.96*O13/100))</f>
        <v>0.54474809346592</v>
      </c>
      <c r="R13" s="32" t="str">
        <f aca="false">IF(L13="","",IF(ABS(L13)&lt;=O13,"Yes","No"))</f>
        <v>Yes</v>
      </c>
      <c r="S13" s="32" t="str">
        <f aca="false">IF(L13="","",IF(ABS(L13)&lt;=1.96*O13,"Yes","No"))</f>
        <v>Yes</v>
      </c>
      <c r="T13" s="54" t="n">
        <f aca="false">IF(D13="","",ROUND(SQRT(((D13+G13)*O13/100)^2+(J13*(D13+G13)*0.08382)^2),0))</f>
        <v>31</v>
      </c>
      <c r="U13" s="32" t="s">
        <v>747</v>
      </c>
    </row>
    <row r="14" customFormat="false" ht="15" hidden="false" customHeight="false" outlineLevel="0" collapsed="false">
      <c r="A14" s="32" t="s">
        <v>127</v>
      </c>
      <c r="B14" s="32" t="s">
        <v>143</v>
      </c>
      <c r="C14" s="32" t="s">
        <v>147</v>
      </c>
      <c r="D14" s="54" t="n">
        <v>180</v>
      </c>
      <c r="E14" s="54" t="n">
        <v>133</v>
      </c>
      <c r="F14" s="65" t="n">
        <f aca="false">IF(E14="","",D14-E14)</f>
        <v>47</v>
      </c>
      <c r="G14" s="54" t="n">
        <v>100</v>
      </c>
      <c r="H14" s="54" t="n">
        <v>94</v>
      </c>
      <c r="I14" s="65" t="n">
        <f aca="false">IF(H14="","",G14-H14)</f>
        <v>6</v>
      </c>
      <c r="J14" s="55" t="n">
        <f aca="false">IF(OR(D14="",D14+G14=0),"",D14/(D14+G14))</f>
        <v>0.642857142857143</v>
      </c>
      <c r="K14" s="55" t="n">
        <f aca="false">IF(E14="","",E14/(E14+H14))</f>
        <v>0.585903083700441</v>
      </c>
      <c r="L14" s="66" t="n">
        <f aca="false">IF(OR(K14="",J14=""),"",(J14-K14)*100)</f>
        <v>5.69540591567024</v>
      </c>
      <c r="M14" s="36" t="n">
        <v>3.48106248693425</v>
      </c>
      <c r="N14" s="36" t="n">
        <v>1.86030294597389</v>
      </c>
      <c r="O14" s="36" t="n">
        <f aca="false">SQRT(M14^2+N14^2)</f>
        <v>3.94696378102713</v>
      </c>
      <c r="P14" s="55" t="n">
        <f aca="false">IF(J14="","",MAX(0,J14-1.96*O14/100))</f>
        <v>0.565496652749011</v>
      </c>
      <c r="Q14" s="55" t="n">
        <f aca="false">IF(J14="","",MIN(1,J14+1.96*O14/100))</f>
        <v>0.720217632965275</v>
      </c>
      <c r="R14" s="32" t="str">
        <f aca="false">IF(L14="","",IF(ABS(L14)&lt;=O14,"Yes","No"))</f>
        <v>No</v>
      </c>
      <c r="S14" s="32" t="str">
        <f aca="false">IF(L14="","",IF(ABS(L14)&lt;=1.96*O14,"Yes","No"))</f>
        <v>Yes</v>
      </c>
      <c r="T14" s="54" t="n">
        <f aca="false">IF(D14="","",ROUND(SQRT(((D14+G14)*O14/100)^2+(J14*(D14+G14)*0.13015)^2),0))</f>
        <v>26</v>
      </c>
      <c r="U14" s="32" t="s">
        <v>747</v>
      </c>
    </row>
    <row r="15" customFormat="false" ht="15" hidden="false" customHeight="false" outlineLevel="0" collapsed="false">
      <c r="A15" s="32" t="s">
        <v>127</v>
      </c>
      <c r="B15" s="32" t="s">
        <v>143</v>
      </c>
      <c r="C15" s="32" t="s">
        <v>148</v>
      </c>
      <c r="D15" s="54" t="n">
        <v>257</v>
      </c>
      <c r="E15" s="54" t="n">
        <v>193</v>
      </c>
      <c r="F15" s="65" t="n">
        <f aca="false">IF(E15="","",D15-E15)</f>
        <v>64</v>
      </c>
      <c r="G15" s="54" t="n">
        <v>260</v>
      </c>
      <c r="H15" s="54" t="n">
        <v>225</v>
      </c>
      <c r="I15" s="65" t="n">
        <f aca="false">IF(H15="","",G15-H15)</f>
        <v>35</v>
      </c>
      <c r="J15" s="55" t="n">
        <f aca="false">IF(OR(D15="",D15+G15=0),"",D15/(D15+G15))</f>
        <v>0.497098646034816</v>
      </c>
      <c r="K15" s="55" t="n">
        <f aca="false">IF(E15="","",E15/(E15+H15))</f>
        <v>0.461722488038278</v>
      </c>
      <c r="L15" s="66" t="n">
        <f aca="false">IF(OR(K15="",J15=""),"",(J15-K15)*100)</f>
        <v>3.53761579965387</v>
      </c>
      <c r="M15" s="36" t="n">
        <v>3.48106248693425</v>
      </c>
      <c r="N15" s="36" t="n">
        <v>1.86030294597389</v>
      </c>
      <c r="O15" s="36" t="n">
        <f aca="false">SQRT(M15^2+N15^2)</f>
        <v>3.94696378102713</v>
      </c>
      <c r="P15" s="55" t="n">
        <f aca="false">IF(J15="","",MAX(0,J15-1.96*O15/100))</f>
        <v>0.419738155926685</v>
      </c>
      <c r="Q15" s="55" t="n">
        <f aca="false">IF(J15="","",MIN(1,J15+1.96*O15/100))</f>
        <v>0.574459136142948</v>
      </c>
      <c r="R15" s="32" t="str">
        <f aca="false">IF(L15="","",IF(ABS(L15)&lt;=O15,"Yes","No"))</f>
        <v>Yes</v>
      </c>
      <c r="S15" s="32" t="str">
        <f aca="false">IF(L15="","",IF(ABS(L15)&lt;=1.96*O15,"Yes","No"))</f>
        <v>Yes</v>
      </c>
      <c r="T15" s="54" t="n">
        <f aca="false">IF(D15="","",ROUND(SQRT(((D15+G15)*O15/100)^2+(J15*(D15+G15)*0.13015)^2),0))</f>
        <v>39</v>
      </c>
      <c r="U15" s="32" t="s">
        <v>747</v>
      </c>
    </row>
    <row r="16" customFormat="false" ht="15" hidden="false" customHeight="false" outlineLevel="0" collapsed="false">
      <c r="A16" s="32" t="s">
        <v>127</v>
      </c>
      <c r="B16" s="32" t="s">
        <v>149</v>
      </c>
      <c r="C16" s="32" t="s">
        <v>150</v>
      </c>
      <c r="D16" s="54" t="n">
        <v>79</v>
      </c>
      <c r="E16" s="54" t="n">
        <v>82</v>
      </c>
      <c r="F16" s="65" t="n">
        <f aca="false">IF(E16="","",D16-E16)</f>
        <v>-3</v>
      </c>
      <c r="G16" s="54" t="n">
        <v>142</v>
      </c>
      <c r="H16" s="54" t="n">
        <v>131</v>
      </c>
      <c r="I16" s="65" t="n">
        <f aca="false">IF(H16="","",G16-H16)</f>
        <v>11</v>
      </c>
      <c r="J16" s="55" t="n">
        <f aca="false">IF(OR(D16="",D16+G16=0),"",D16/(D16+G16))</f>
        <v>0.357466063348416</v>
      </c>
      <c r="K16" s="55" t="n">
        <f aca="false">IF(E16="","",E16/(E16+H16))</f>
        <v>0.384976525821596</v>
      </c>
      <c r="L16" s="66" t="n">
        <f aca="false">IF(OR(K16="",J16=""),"",(J16-K16)*100)</f>
        <v>-2.751046247318</v>
      </c>
      <c r="M16" s="36" t="n">
        <v>3.48106248693425</v>
      </c>
      <c r="N16" s="36" t="n">
        <v>1.86030294597389</v>
      </c>
      <c r="O16" s="36" t="n">
        <f aca="false">SQRT(M16^2+N16^2)</f>
        <v>3.94696378102713</v>
      </c>
      <c r="P16" s="55" t="n">
        <f aca="false">IF(J16="","",MAX(0,J16-1.96*O16/100))</f>
        <v>0.280105573240285</v>
      </c>
      <c r="Q16" s="55" t="n">
        <f aca="false">IF(J16="","",MIN(1,J16+1.96*O16/100))</f>
        <v>0.434826553456548</v>
      </c>
      <c r="R16" s="32" t="str">
        <f aca="false">IF(L16="","",IF(ABS(L16)&lt;=O16,"Yes","No"))</f>
        <v>Yes</v>
      </c>
      <c r="S16" s="32" t="str">
        <f aca="false">IF(L16="","",IF(ABS(L16)&lt;=1.96*O16,"Yes","No"))</f>
        <v>Yes</v>
      </c>
      <c r="T16" s="54" t="n">
        <f aca="false">IF(D16="","",ROUND(SQRT(((D16+G16)*O16/100)^2+(J16*(D16+G16)*0.13015)^2),0))</f>
        <v>13</v>
      </c>
      <c r="U16" s="32" t="s">
        <v>747</v>
      </c>
    </row>
    <row r="17" customFormat="false" ht="15" hidden="false" customHeight="false" outlineLevel="0" collapsed="false">
      <c r="A17" s="32" t="s">
        <v>127</v>
      </c>
      <c r="B17" s="32" t="s">
        <v>149</v>
      </c>
      <c r="C17" s="32" t="s">
        <v>151</v>
      </c>
      <c r="D17" s="54" t="n">
        <v>217</v>
      </c>
      <c r="E17" s="54" t="n">
        <v>185</v>
      </c>
      <c r="F17" s="65" t="n">
        <f aca="false">IF(E17="","",D17-E17)</f>
        <v>32</v>
      </c>
      <c r="G17" s="54" t="n">
        <v>348</v>
      </c>
      <c r="H17" s="54" t="n">
        <v>364</v>
      </c>
      <c r="I17" s="65" t="n">
        <f aca="false">IF(H17="","",G17-H17)</f>
        <v>-16</v>
      </c>
      <c r="J17" s="55" t="n">
        <f aca="false">IF(OR(D17="",D17+G17=0),"",D17/(D17+G17))</f>
        <v>0.384070796460177</v>
      </c>
      <c r="K17" s="55" t="n">
        <f aca="false">IF(E17="","",E17/(E17+H17))</f>
        <v>0.336976320582878</v>
      </c>
      <c r="L17" s="66" t="n">
        <f aca="false">IF(OR(K17="",J17=""),"",(J17-K17)*100)</f>
        <v>4.7094475877299</v>
      </c>
      <c r="M17" s="36" t="n">
        <v>2.45669826527509</v>
      </c>
      <c r="N17" s="36" t="n">
        <v>1.86030294597389</v>
      </c>
      <c r="O17" s="36" t="n">
        <f aca="false">SQRT(M17^2+N17^2)</f>
        <v>3.0815732049401</v>
      </c>
      <c r="P17" s="55" t="n">
        <f aca="false">IF(J17="","",MAX(0,J17-1.96*O17/100))</f>
        <v>0.323671961643351</v>
      </c>
      <c r="Q17" s="55" t="n">
        <f aca="false">IF(J17="","",MIN(1,J17+1.96*O17/100))</f>
        <v>0.444469631277003</v>
      </c>
      <c r="R17" s="32" t="str">
        <f aca="false">IF(L17="","",IF(ABS(L17)&lt;=O17,"Yes","No"))</f>
        <v>No</v>
      </c>
      <c r="S17" s="32" t="str">
        <f aca="false">IF(L17="","",IF(ABS(L17)&lt;=1.96*O17,"Yes","No"))</f>
        <v>Yes</v>
      </c>
      <c r="T17" s="54" t="n">
        <f aca="false">IF(D17="","",ROUND(SQRT(((D17+G17)*O17/100)^2+(J17*(D17+G17)*0.08382)^2),0))</f>
        <v>25</v>
      </c>
      <c r="U17" s="32" t="s">
        <v>747</v>
      </c>
    </row>
    <row r="18" customFormat="false" ht="15" hidden="false" customHeight="false" outlineLevel="0" collapsed="false">
      <c r="A18" s="32" t="s">
        <v>127</v>
      </c>
      <c r="B18" s="32" t="s">
        <v>152</v>
      </c>
      <c r="C18" s="32" t="s">
        <v>153</v>
      </c>
      <c r="D18" s="54" t="n">
        <v>268</v>
      </c>
      <c r="E18" s="54" t="n">
        <v>209</v>
      </c>
      <c r="F18" s="65" t="n">
        <f aca="false">IF(E18="","",D18-E18)</f>
        <v>59</v>
      </c>
      <c r="G18" s="54" t="n">
        <v>216</v>
      </c>
      <c r="H18" s="54" t="n">
        <v>211</v>
      </c>
      <c r="I18" s="65" t="n">
        <f aca="false">IF(H18="","",G18-H18)</f>
        <v>5</v>
      </c>
      <c r="J18" s="55" t="n">
        <f aca="false">IF(OR(D18="",D18+G18=0),"",D18/(D18+G18))</f>
        <v>0.553719008264463</v>
      </c>
      <c r="K18" s="55" t="n">
        <f aca="false">IF(E18="","",E18/(E18+H18))</f>
        <v>0.497619047619048</v>
      </c>
      <c r="L18" s="66" t="n">
        <f aca="false">IF(OR(K18="",J18=""),"",(J18-K18)*100)</f>
        <v>5.60999606454152</v>
      </c>
      <c r="M18" s="36" t="n">
        <v>3.48106248693425</v>
      </c>
      <c r="N18" s="36" t="n">
        <v>1.86030294597389</v>
      </c>
      <c r="O18" s="36" t="n">
        <f aca="false">SQRT(M18^2+N18^2)</f>
        <v>3.94696378102713</v>
      </c>
      <c r="P18" s="55" t="n">
        <f aca="false">IF(J18="","",MAX(0,J18-1.96*O18/100))</f>
        <v>0.476358518156331</v>
      </c>
      <c r="Q18" s="55" t="n">
        <f aca="false">IF(J18="","",MIN(1,J18+1.96*O18/100))</f>
        <v>0.631079498372595</v>
      </c>
      <c r="R18" s="32" t="str">
        <f aca="false">IF(L18="","",IF(ABS(L18)&lt;=O18,"Yes","No"))</f>
        <v>No</v>
      </c>
      <c r="S18" s="32" t="str">
        <f aca="false">IF(L18="","",IF(ABS(L18)&lt;=1.96*O18,"Yes","No"))</f>
        <v>Yes</v>
      </c>
      <c r="T18" s="54" t="n">
        <f aca="false">IF(D18="","",ROUND(SQRT(((D18+G18)*O18/100)^2+(J18*(D18+G18)*0.13015)^2),0))</f>
        <v>40</v>
      </c>
      <c r="U18" s="32" t="s">
        <v>747</v>
      </c>
    </row>
    <row r="19" customFormat="false" ht="15" hidden="false" customHeight="false" outlineLevel="0" collapsed="false">
      <c r="A19" s="32" t="s">
        <v>127</v>
      </c>
      <c r="B19" s="32" t="s">
        <v>152</v>
      </c>
      <c r="C19" s="32" t="s">
        <v>154</v>
      </c>
      <c r="D19" s="54" t="n">
        <v>160</v>
      </c>
      <c r="E19" s="54" t="n">
        <v>132</v>
      </c>
      <c r="F19" s="65" t="n">
        <f aca="false">IF(E19="","",D19-E19)</f>
        <v>28</v>
      </c>
      <c r="G19" s="54" t="n">
        <v>118</v>
      </c>
      <c r="H19" s="54" t="n">
        <v>147</v>
      </c>
      <c r="I19" s="65" t="n">
        <f aca="false">IF(H19="","",G19-H19)</f>
        <v>-29</v>
      </c>
      <c r="J19" s="55" t="n">
        <f aca="false">IF(OR(D19="",D19+G19=0),"",D19/(D19+G19))</f>
        <v>0.575539568345324</v>
      </c>
      <c r="K19" s="55" t="n">
        <f aca="false">IF(E19="","",E19/(E19+H19))</f>
        <v>0.473118279569893</v>
      </c>
      <c r="L19" s="66" t="n">
        <f aca="false">IF(OR(K19="",J19=""),"",(J19-K19)*100)</f>
        <v>10.2421288775431</v>
      </c>
      <c r="M19" s="36" t="n">
        <v>3.48106248693425</v>
      </c>
      <c r="N19" s="36" t="n">
        <v>1.86030294597389</v>
      </c>
      <c r="O19" s="36" t="n">
        <f aca="false">SQRT(M19^2+N19^2)</f>
        <v>3.94696378102713</v>
      </c>
      <c r="P19" s="55" t="n">
        <f aca="false">IF(J19="","",MAX(0,J19-1.96*O19/100))</f>
        <v>0.498179078237192</v>
      </c>
      <c r="Q19" s="55" t="n">
        <f aca="false">IF(J19="","",MIN(1,J19+1.96*O19/100))</f>
        <v>0.652900058453455</v>
      </c>
      <c r="R19" s="32" t="str">
        <f aca="false">IF(L19="","",IF(ABS(L19)&lt;=O19,"Yes","No"))</f>
        <v>No</v>
      </c>
      <c r="S19" s="32" t="str">
        <f aca="false">IF(L19="","",IF(ABS(L19)&lt;=1.96*O19,"Yes","No"))</f>
        <v>No</v>
      </c>
      <c r="T19" s="54" t="n">
        <f aca="false">IF(D19="","",ROUND(SQRT(((D19+G19)*O19/100)^2+(J19*(D19+G19)*0.13015)^2),0))</f>
        <v>24</v>
      </c>
      <c r="U19" s="32" t="s">
        <v>747</v>
      </c>
    </row>
    <row r="20" customFormat="false" ht="15" hidden="false" customHeight="false" outlineLevel="0" collapsed="false">
      <c r="A20" s="32" t="s">
        <v>127</v>
      </c>
      <c r="B20" s="32" t="s">
        <v>152</v>
      </c>
      <c r="C20" s="32" t="s">
        <v>155</v>
      </c>
      <c r="D20" s="54" t="n">
        <v>137</v>
      </c>
      <c r="E20" s="54" t="n">
        <v>114</v>
      </c>
      <c r="F20" s="65" t="n">
        <f aca="false">IF(E20="","",D20-E20)</f>
        <v>23</v>
      </c>
      <c r="G20" s="54" t="n">
        <v>111</v>
      </c>
      <c r="H20" s="54" t="n">
        <v>109</v>
      </c>
      <c r="I20" s="65" t="n">
        <f aca="false">IF(H20="","",G20-H20)</f>
        <v>2</v>
      </c>
      <c r="J20" s="55" t="n">
        <f aca="false">IF(OR(D20="",D20+G20=0),"",D20/(D20+G20))</f>
        <v>0.55241935483871</v>
      </c>
      <c r="K20" s="55" t="n">
        <f aca="false">IF(E20="","",E20/(E20+H20))</f>
        <v>0.511210762331839</v>
      </c>
      <c r="L20" s="66" t="n">
        <f aca="false">IF(OR(K20="",J20=""),"",(J20-K20)*100)</f>
        <v>4.1208592506871</v>
      </c>
      <c r="M20" s="36" t="n">
        <v>3.48106248693425</v>
      </c>
      <c r="N20" s="36" t="n">
        <v>1.86030294597389</v>
      </c>
      <c r="O20" s="36" t="n">
        <f aca="false">SQRT(M20^2+N20^2)</f>
        <v>3.94696378102713</v>
      </c>
      <c r="P20" s="55" t="n">
        <f aca="false">IF(J20="","",MAX(0,J20-1.96*O20/100))</f>
        <v>0.475058864730578</v>
      </c>
      <c r="Q20" s="55" t="n">
        <f aca="false">IF(J20="","",MIN(1,J20+1.96*O20/100))</f>
        <v>0.629779844946841</v>
      </c>
      <c r="R20" s="32" t="str">
        <f aca="false">IF(L20="","",IF(ABS(L20)&lt;=O20,"Yes","No"))</f>
        <v>No</v>
      </c>
      <c r="S20" s="32" t="str">
        <f aca="false">IF(L20="","",IF(ABS(L20)&lt;=1.96*O20,"Yes","No"))</f>
        <v>Yes</v>
      </c>
      <c r="T20" s="54" t="n">
        <f aca="false">IF(D20="","",ROUND(SQRT(((D20+G20)*O20/100)^2+(J20*(D20+G20)*0.13015)^2),0))</f>
        <v>20</v>
      </c>
      <c r="U20" s="32" t="s">
        <v>747</v>
      </c>
    </row>
    <row r="21" customFormat="false" ht="15" hidden="false" customHeight="false" outlineLevel="0" collapsed="false">
      <c r="A21" s="32" t="s">
        <v>127</v>
      </c>
      <c r="B21" s="32" t="s">
        <v>156</v>
      </c>
      <c r="C21" s="32" t="s">
        <v>156</v>
      </c>
      <c r="D21" s="54" t="n">
        <v>49</v>
      </c>
      <c r="E21" s="54" t="n">
        <v>29</v>
      </c>
      <c r="F21" s="65" t="n">
        <f aca="false">IF(E21="","",D21-E21)</f>
        <v>20</v>
      </c>
      <c r="G21" s="54" t="n">
        <v>62</v>
      </c>
      <c r="H21" s="54" t="n">
        <v>59</v>
      </c>
      <c r="I21" s="65" t="n">
        <f aca="false">IF(H21="","",G21-H21)</f>
        <v>3</v>
      </c>
      <c r="J21" s="55" t="n">
        <f aca="false">IF(OR(D21="",D21+G21=0),"",D21/(D21+G21))</f>
        <v>0.441441441441441</v>
      </c>
      <c r="K21" s="55" t="n">
        <f aca="false">IF(E21="","",E21/(E21+H21))</f>
        <v>0.329545454545455</v>
      </c>
      <c r="L21" s="66" t="n">
        <f aca="false">IF(OR(K21="",J21=""),"",(J21-K21)*100)</f>
        <v>11.1895986895987</v>
      </c>
      <c r="M21" s="36" t="n">
        <v>3.48106248693425</v>
      </c>
      <c r="N21" s="36" t="n">
        <v>1.86030294597389</v>
      </c>
      <c r="O21" s="36" t="n">
        <f aca="false">SQRT(M21^2+N21^2)</f>
        <v>3.94696378102713</v>
      </c>
      <c r="P21" s="55" t="n">
        <f aca="false">IF(J21="","",MAX(0,J21-1.96*O21/100))</f>
        <v>0.36408095133331</v>
      </c>
      <c r="Q21" s="55" t="n">
        <f aca="false">IF(J21="","",MIN(1,J21+1.96*O21/100))</f>
        <v>0.518801931549573</v>
      </c>
      <c r="R21" s="32" t="str">
        <f aca="false">IF(L21="","",IF(ABS(L21)&lt;=O21,"Yes","No"))</f>
        <v>No</v>
      </c>
      <c r="S21" s="32" t="str">
        <f aca="false">IF(L21="","",IF(ABS(L21)&lt;=1.96*O21,"Yes","No"))</f>
        <v>No</v>
      </c>
      <c r="T21" s="54" t="n">
        <f aca="false">IF(D21="","",ROUND(SQRT(((D21+G21)*O21/100)^2+(J21*(D21+G21)*0.13015)^2),0))</f>
        <v>8</v>
      </c>
      <c r="U21" s="32" t="s">
        <v>747</v>
      </c>
    </row>
    <row r="22" customFormat="false" ht="15" hidden="false" customHeight="false" outlineLevel="0" collapsed="false">
      <c r="A22" s="32" t="s">
        <v>127</v>
      </c>
      <c r="B22" s="32" t="s">
        <v>157</v>
      </c>
      <c r="C22" s="32" t="s">
        <v>157</v>
      </c>
      <c r="D22" s="54" t="n">
        <v>68</v>
      </c>
      <c r="E22" s="54" t="n">
        <v>41</v>
      </c>
      <c r="F22" s="65" t="n">
        <f aca="false">IF(E22="","",D22-E22)</f>
        <v>27</v>
      </c>
      <c r="G22" s="54" t="n">
        <v>179</v>
      </c>
      <c r="H22" s="54" t="n">
        <v>163</v>
      </c>
      <c r="I22" s="65" t="n">
        <f aca="false">IF(H22="","",G22-H22)</f>
        <v>16</v>
      </c>
      <c r="J22" s="55" t="n">
        <f aca="false">IF(OR(D22="",D22+G22=0),"",D22/(D22+G22))</f>
        <v>0.275303643724696</v>
      </c>
      <c r="K22" s="55" t="n">
        <f aca="false">IF(E22="","",E22/(E22+H22))</f>
        <v>0.200980392156863</v>
      </c>
      <c r="L22" s="66" t="n">
        <f aca="false">IF(OR(K22="",J22=""),"",(J22-K22)*100)</f>
        <v>7.43232515678336</v>
      </c>
      <c r="M22" s="36" t="n">
        <v>3.48106248693425</v>
      </c>
      <c r="N22" s="36" t="n">
        <v>1.86030294597389</v>
      </c>
      <c r="O22" s="36" t="n">
        <f aca="false">SQRT(M22^2+N22^2)</f>
        <v>3.94696378102713</v>
      </c>
      <c r="P22" s="55" t="n">
        <f aca="false">IF(J22="","",MAX(0,J22-1.96*O22/100))</f>
        <v>0.197943153616565</v>
      </c>
      <c r="Q22" s="55" t="n">
        <f aca="false">IF(J22="","",MIN(1,J22+1.96*O22/100))</f>
        <v>0.352664133832828</v>
      </c>
      <c r="R22" s="32" t="str">
        <f aca="false">IF(L22="","",IF(ABS(L22)&lt;=O22,"Yes","No"))</f>
        <v>No</v>
      </c>
      <c r="S22" s="32" t="str">
        <f aca="false">IF(L22="","",IF(ABS(L22)&lt;=1.96*O22,"Yes","No"))</f>
        <v>Yes</v>
      </c>
      <c r="T22" s="54" t="n">
        <f aca="false">IF(D22="","",ROUND(SQRT(((D22+G22)*O22/100)^2+(J22*(D22+G22)*0.13015)^2),0))</f>
        <v>13</v>
      </c>
      <c r="U22" s="32" t="s">
        <v>747</v>
      </c>
    </row>
    <row r="23" customFormat="false" ht="15" hidden="false" customHeight="false" outlineLevel="0" collapsed="false">
      <c r="A23" s="32" t="s">
        <v>127</v>
      </c>
      <c r="B23" s="32" t="s">
        <v>158</v>
      </c>
      <c r="C23" s="32" t="s">
        <v>159</v>
      </c>
      <c r="D23" s="54" t="n">
        <v>252</v>
      </c>
      <c r="E23" s="54" t="n">
        <v>226</v>
      </c>
      <c r="F23" s="65" t="n">
        <f aca="false">IF(E23="","",D23-E23)</f>
        <v>26</v>
      </c>
      <c r="G23" s="54" t="n">
        <v>303</v>
      </c>
      <c r="H23" s="54" t="n">
        <v>272</v>
      </c>
      <c r="I23" s="65" t="n">
        <f aca="false">IF(H23="","",G23-H23)</f>
        <v>31</v>
      </c>
      <c r="J23" s="55" t="n">
        <f aca="false">IF(OR(D23="",D23+G23=0),"",D23/(D23+G23))</f>
        <v>0.454054054054054</v>
      </c>
      <c r="K23" s="55" t="n">
        <f aca="false">IF(E23="","",E23/(E23+H23))</f>
        <v>0.453815261044177</v>
      </c>
      <c r="L23" s="66" t="n">
        <f aca="false">IF(OR(K23="",J23=""),"",(J23-K23)*100)</f>
        <v>0.0238793009877392</v>
      </c>
      <c r="M23" s="36" t="n">
        <v>2.45669826527509</v>
      </c>
      <c r="N23" s="36" t="n">
        <v>1.86030294597389</v>
      </c>
      <c r="O23" s="36" t="n">
        <f aca="false">SQRT(M23^2+N23^2)</f>
        <v>3.0815732049401</v>
      </c>
      <c r="P23" s="55" t="n">
        <f aca="false">IF(J23="","",MAX(0,J23-1.96*O23/100))</f>
        <v>0.393655219237228</v>
      </c>
      <c r="Q23" s="55" t="n">
        <f aca="false">IF(J23="","",MIN(1,J23+1.96*O23/100))</f>
        <v>0.51445288887088</v>
      </c>
      <c r="R23" s="32" t="str">
        <f aca="false">IF(L23="","",IF(ABS(L23)&lt;=O23,"Yes","No"))</f>
        <v>Yes</v>
      </c>
      <c r="S23" s="32" t="str">
        <f aca="false">IF(L23="","",IF(ABS(L23)&lt;=1.96*O23,"Yes","No"))</f>
        <v>Yes</v>
      </c>
      <c r="T23" s="54" t="n">
        <f aca="false">IF(D23="","",ROUND(SQRT(((D23+G23)*O23/100)^2+(J23*(D23+G23)*0.08382)^2),0))</f>
        <v>27</v>
      </c>
      <c r="U23" s="32" t="s">
        <v>747</v>
      </c>
    </row>
    <row r="24" customFormat="false" ht="15" hidden="false" customHeight="false" outlineLevel="0" collapsed="false">
      <c r="A24" s="32" t="s">
        <v>127</v>
      </c>
      <c r="B24" s="32" t="s">
        <v>158</v>
      </c>
      <c r="C24" s="32" t="s">
        <v>160</v>
      </c>
      <c r="D24" s="54" t="n">
        <v>269</v>
      </c>
      <c r="E24" s="54" t="n">
        <v>205</v>
      </c>
      <c r="F24" s="65" t="n">
        <f aca="false">IF(E24="","",D24-E24)</f>
        <v>64</v>
      </c>
      <c r="G24" s="54" t="n">
        <v>258</v>
      </c>
      <c r="H24" s="54" t="n">
        <v>252</v>
      </c>
      <c r="I24" s="65" t="n">
        <f aca="false">IF(H24="","",G24-H24)</f>
        <v>6</v>
      </c>
      <c r="J24" s="55" t="n">
        <f aca="false">IF(OR(D24="",D24+G24=0),"",D24/(D24+G24))</f>
        <v>0.510436432637571</v>
      </c>
      <c r="K24" s="55" t="n">
        <f aca="false">IF(E24="","",E24/(E24+H24))</f>
        <v>0.448577680525164</v>
      </c>
      <c r="L24" s="66" t="n">
        <f aca="false">IF(OR(K24="",J24=""),"",(J24-K24)*100)</f>
        <v>6.1858752112407</v>
      </c>
      <c r="M24" s="36" t="n">
        <v>3.48106248693425</v>
      </c>
      <c r="N24" s="36" t="n">
        <v>1.86030294597389</v>
      </c>
      <c r="O24" s="36" t="n">
        <f aca="false">SQRT(M24^2+N24^2)</f>
        <v>3.94696378102713</v>
      </c>
      <c r="P24" s="55" t="n">
        <f aca="false">IF(J24="","",MAX(0,J24-1.96*O24/100))</f>
        <v>0.433075942529439</v>
      </c>
      <c r="Q24" s="55" t="n">
        <f aca="false">IF(J24="","",MIN(1,J24+1.96*O24/100))</f>
        <v>0.587796922745703</v>
      </c>
      <c r="R24" s="32" t="str">
        <f aca="false">IF(L24="","",IF(ABS(L24)&lt;=O24,"Yes","No"))</f>
        <v>No</v>
      </c>
      <c r="S24" s="32" t="str">
        <f aca="false">IF(L24="","",IF(ABS(L24)&lt;=1.96*O24,"Yes","No"))</f>
        <v>Yes</v>
      </c>
      <c r="T24" s="54" t="n">
        <f aca="false">IF(D24="","",ROUND(SQRT(((D24+G24)*O24/100)^2+(J24*(D24+G24)*0.13015)^2),0))</f>
        <v>41</v>
      </c>
      <c r="U24" s="32" t="s">
        <v>747</v>
      </c>
    </row>
    <row r="25" customFormat="false" ht="15" hidden="false" customHeight="false" outlineLevel="0" collapsed="false">
      <c r="A25" s="32" t="s">
        <v>127</v>
      </c>
      <c r="B25" s="32" t="s">
        <v>158</v>
      </c>
      <c r="C25" s="32" t="s">
        <v>161</v>
      </c>
      <c r="D25" s="54" t="n">
        <v>230</v>
      </c>
      <c r="E25" s="54" t="n">
        <v>237</v>
      </c>
      <c r="F25" s="65" t="n">
        <f aca="false">IF(E25="","",D25-E25)</f>
        <v>-7</v>
      </c>
      <c r="G25" s="54" t="n">
        <v>307</v>
      </c>
      <c r="H25" s="54" t="n">
        <v>242</v>
      </c>
      <c r="I25" s="65" t="n">
        <f aca="false">IF(H25="","",G25-H25)</f>
        <v>65</v>
      </c>
      <c r="J25" s="55" t="n">
        <f aca="false">IF(OR(D25="",D25+G25=0),"",D25/(D25+G25))</f>
        <v>0.428305400372439</v>
      </c>
      <c r="K25" s="55" t="n">
        <f aca="false">IF(E25="","",E25/(E25+H25))</f>
        <v>0.494780793319415</v>
      </c>
      <c r="L25" s="66" t="n">
        <f aca="false">IF(OR(K25="",J25=""),"",(J25-K25)*100)</f>
        <v>-6.6475392946976</v>
      </c>
      <c r="M25" s="36" t="n">
        <v>2.45669826527509</v>
      </c>
      <c r="N25" s="36" t="n">
        <v>1.86030294597389</v>
      </c>
      <c r="O25" s="36" t="n">
        <f aca="false">SQRT(M25^2+N25^2)</f>
        <v>3.0815732049401</v>
      </c>
      <c r="P25" s="55" t="n">
        <f aca="false">IF(J25="","",MAX(0,J25-1.96*O25/100))</f>
        <v>0.367906565555614</v>
      </c>
      <c r="Q25" s="55" t="n">
        <f aca="false">IF(J25="","",MIN(1,J25+1.96*O25/100))</f>
        <v>0.488704235189265</v>
      </c>
      <c r="R25" s="32" t="str">
        <f aca="false">IF(L25="","",IF(ABS(L25)&lt;=O25,"Yes","No"))</f>
        <v>No</v>
      </c>
      <c r="S25" s="32" t="str">
        <f aca="false">IF(L25="","",IF(ABS(L25)&lt;=1.96*O25,"Yes","No"))</f>
        <v>No</v>
      </c>
      <c r="T25" s="54" t="n">
        <f aca="false">IF(D25="","",ROUND(SQRT(((D25+G25)*O25/100)^2+(J25*(D25+G25)*0.08382)^2),0))</f>
        <v>25</v>
      </c>
      <c r="U25" s="32" t="s">
        <v>747</v>
      </c>
    </row>
    <row r="26" customFormat="false" ht="15" hidden="false" customHeight="false" outlineLevel="0" collapsed="false">
      <c r="A26" s="32" t="s">
        <v>127</v>
      </c>
      <c r="B26" s="32" t="s">
        <v>162</v>
      </c>
      <c r="C26" s="32" t="s">
        <v>163</v>
      </c>
      <c r="D26" s="54" t="n">
        <v>377</v>
      </c>
      <c r="E26" s="54" t="n">
        <v>228</v>
      </c>
      <c r="F26" s="65" t="n">
        <f aca="false">IF(E26="","",D26-E26)</f>
        <v>149</v>
      </c>
      <c r="G26" s="54" t="n">
        <v>360</v>
      </c>
      <c r="H26" s="54" t="n">
        <v>413</v>
      </c>
      <c r="I26" s="65" t="n">
        <f aca="false">IF(H26="","",G26-H26)</f>
        <v>-53</v>
      </c>
      <c r="J26" s="55" t="n">
        <f aca="false">IF(OR(D26="",D26+G26=0),"",D26/(D26+G26))</f>
        <v>0.511533242876527</v>
      </c>
      <c r="K26" s="55" t="n">
        <f aca="false">IF(E26="","",E26/(E26+H26))</f>
        <v>0.355694227769111</v>
      </c>
      <c r="L26" s="66" t="n">
        <f aca="false">IF(OR(K26="",J26=""),"",(J26-K26)*100)</f>
        <v>15.5839015107416</v>
      </c>
      <c r="M26" s="36" t="n">
        <v>2.45669826527509</v>
      </c>
      <c r="N26" s="36" t="n">
        <v>1.86030294597389</v>
      </c>
      <c r="O26" s="36" t="n">
        <f aca="false">SQRT(M26^2+N26^2)</f>
        <v>3.0815732049401</v>
      </c>
      <c r="P26" s="55" t="n">
        <f aca="false">IF(J26="","",MAX(0,J26-1.96*O26/100))</f>
        <v>0.451134408059701</v>
      </c>
      <c r="Q26" s="55" t="n">
        <f aca="false">IF(J26="","",MIN(1,J26+1.96*O26/100))</f>
        <v>0.571932077693352</v>
      </c>
      <c r="R26" s="32" t="str">
        <f aca="false">IF(L26="","",IF(ABS(L26)&lt;=O26,"Yes","No"))</f>
        <v>No</v>
      </c>
      <c r="S26" s="32" t="str">
        <f aca="false">IF(L26="","",IF(ABS(L26)&lt;=1.96*O26,"Yes","No"))</f>
        <v>No</v>
      </c>
      <c r="T26" s="54" t="n">
        <f aca="false">IF(D26="","",ROUND(SQRT(((D26+G26)*O26/100)^2+(J26*(D26+G26)*0.08382)^2),0))</f>
        <v>39</v>
      </c>
      <c r="U26" s="32" t="s">
        <v>747</v>
      </c>
    </row>
    <row r="27" customFormat="false" ht="15" hidden="false" customHeight="false" outlineLevel="0" collapsed="false">
      <c r="A27" s="32" t="s">
        <v>127</v>
      </c>
      <c r="B27" s="32" t="s">
        <v>162</v>
      </c>
      <c r="C27" s="32" t="s">
        <v>164</v>
      </c>
      <c r="D27" s="54" t="n">
        <v>254</v>
      </c>
      <c r="E27" s="54" t="n">
        <v>174</v>
      </c>
      <c r="F27" s="65" t="n">
        <f aca="false">IF(E27="","",D27-E27)</f>
        <v>80</v>
      </c>
      <c r="G27" s="54" t="n">
        <v>276</v>
      </c>
      <c r="H27" s="54" t="n">
        <v>273</v>
      </c>
      <c r="I27" s="65" t="n">
        <f aca="false">IF(H27="","",G27-H27)</f>
        <v>3</v>
      </c>
      <c r="J27" s="55" t="n">
        <f aca="false">IF(OR(D27="",D27+G27=0),"",D27/(D27+G27))</f>
        <v>0.479245283018868</v>
      </c>
      <c r="K27" s="55" t="n">
        <f aca="false">IF(E27="","",E27/(E27+H27))</f>
        <v>0.389261744966443</v>
      </c>
      <c r="L27" s="66" t="n">
        <f aca="false">IF(OR(K27="",J27=""),"",(J27-K27)*100)</f>
        <v>8.9983538052425</v>
      </c>
      <c r="M27" s="36" t="n">
        <v>3.48106248693425</v>
      </c>
      <c r="N27" s="36" t="n">
        <v>1.86030294597389</v>
      </c>
      <c r="O27" s="36" t="n">
        <f aca="false">SQRT(M27^2+N27^2)</f>
        <v>3.94696378102713</v>
      </c>
      <c r="P27" s="55" t="n">
        <f aca="false">IF(J27="","",MAX(0,J27-1.96*O27/100))</f>
        <v>0.401884792910736</v>
      </c>
      <c r="Q27" s="55" t="n">
        <f aca="false">IF(J27="","",MIN(1,J27+1.96*O27/100))</f>
        <v>0.556605773127</v>
      </c>
      <c r="R27" s="32" t="str">
        <f aca="false">IF(L27="","",IF(ABS(L27)&lt;=O27,"Yes","No"))</f>
        <v>No</v>
      </c>
      <c r="S27" s="32" t="str">
        <f aca="false">IF(L27="","",IF(ABS(L27)&lt;=1.96*O27,"Yes","No"))</f>
        <v>No</v>
      </c>
      <c r="T27" s="54" t="n">
        <f aca="false">IF(D27="","",ROUND(SQRT(((D27+G27)*O27/100)^2+(J27*(D27+G27)*0.13015)^2),0))</f>
        <v>39</v>
      </c>
      <c r="U27" s="32" t="s">
        <v>747</v>
      </c>
    </row>
    <row r="28" customFormat="false" ht="15" hidden="false" customHeight="false" outlineLevel="0" collapsed="false">
      <c r="A28" s="32" t="s">
        <v>127</v>
      </c>
      <c r="B28" s="32" t="s">
        <v>165</v>
      </c>
      <c r="C28" s="32" t="s">
        <v>166</v>
      </c>
      <c r="D28" s="54" t="n">
        <v>119</v>
      </c>
      <c r="E28" s="54" t="n">
        <v>95</v>
      </c>
      <c r="F28" s="65" t="n">
        <f aca="false">IF(E28="","",D28-E28)</f>
        <v>24</v>
      </c>
      <c r="G28" s="54" t="n">
        <v>243</v>
      </c>
      <c r="H28" s="54" t="n">
        <v>225</v>
      </c>
      <c r="I28" s="65" t="n">
        <f aca="false">IF(H28="","",G28-H28)</f>
        <v>18</v>
      </c>
      <c r="J28" s="55" t="n">
        <f aca="false">IF(OR(D28="",D28+G28=0),"",D28/(D28+G28))</f>
        <v>0.328729281767956</v>
      </c>
      <c r="K28" s="55" t="n">
        <f aca="false">IF(E28="","",E28/(E28+H28))</f>
        <v>0.296875</v>
      </c>
      <c r="L28" s="66" t="n">
        <f aca="false">IF(OR(K28="",J28=""),"",(J28-K28)*100)</f>
        <v>3.18542817679558</v>
      </c>
      <c r="M28" s="36" t="n">
        <v>3.48106248693425</v>
      </c>
      <c r="N28" s="36" t="n">
        <v>1.86030294597389</v>
      </c>
      <c r="O28" s="36" t="n">
        <f aca="false">SQRT(M28^2+N28^2)</f>
        <v>3.94696378102713</v>
      </c>
      <c r="P28" s="55" t="n">
        <f aca="false">IF(J28="","",MAX(0,J28-1.96*O28/100))</f>
        <v>0.251368791659824</v>
      </c>
      <c r="Q28" s="55" t="n">
        <f aca="false">IF(J28="","",MIN(1,J28+1.96*O28/100))</f>
        <v>0.406089771876088</v>
      </c>
      <c r="R28" s="32" t="str">
        <f aca="false">IF(L28="","",IF(ABS(L28)&lt;=O28,"Yes","No"))</f>
        <v>Yes</v>
      </c>
      <c r="S28" s="32" t="str">
        <f aca="false">IF(L28="","",IF(ABS(L28)&lt;=1.96*O28,"Yes","No"))</f>
        <v>Yes</v>
      </c>
      <c r="T28" s="54" t="n">
        <f aca="false">IF(D28="","",ROUND(SQRT(((D28+G28)*O28/100)^2+(J28*(D28+G28)*0.13015)^2),0))</f>
        <v>21</v>
      </c>
      <c r="U28" s="32" t="s">
        <v>747</v>
      </c>
    </row>
    <row r="29" customFormat="false" ht="15" hidden="false" customHeight="false" outlineLevel="0" collapsed="false">
      <c r="A29" s="32" t="s">
        <v>127</v>
      </c>
      <c r="B29" s="32" t="s">
        <v>165</v>
      </c>
      <c r="C29" s="32" t="s">
        <v>167</v>
      </c>
      <c r="D29" s="54" t="n">
        <v>126</v>
      </c>
      <c r="E29" s="54" t="n">
        <v>88</v>
      </c>
      <c r="F29" s="65" t="n">
        <f aca="false">IF(E29="","",D29-E29)</f>
        <v>38</v>
      </c>
      <c r="G29" s="54" t="n">
        <v>147</v>
      </c>
      <c r="H29" s="54" t="n">
        <v>148</v>
      </c>
      <c r="I29" s="65" t="n">
        <f aca="false">IF(H29="","",G29-H29)</f>
        <v>-1</v>
      </c>
      <c r="J29" s="55" t="n">
        <f aca="false">IF(OR(D29="",D29+G29=0),"",D29/(D29+G29))</f>
        <v>0.461538461538462</v>
      </c>
      <c r="K29" s="55" t="n">
        <f aca="false">IF(E29="","",E29/(E29+H29))</f>
        <v>0.372881355932203</v>
      </c>
      <c r="L29" s="66" t="n">
        <f aca="false">IF(OR(K29="",J29=""),"",(J29-K29)*100)</f>
        <v>8.86571056062582</v>
      </c>
      <c r="M29" s="36" t="n">
        <v>3.48106248693425</v>
      </c>
      <c r="N29" s="36" t="n">
        <v>1.86030294597389</v>
      </c>
      <c r="O29" s="36" t="n">
        <f aca="false">SQRT(M29^2+N29^2)</f>
        <v>3.94696378102713</v>
      </c>
      <c r="P29" s="55" t="n">
        <f aca="false">IF(J29="","",MAX(0,J29-1.96*O29/100))</f>
        <v>0.38417797143033</v>
      </c>
      <c r="Q29" s="55" t="n">
        <f aca="false">IF(J29="","",MIN(1,J29+1.96*O29/100))</f>
        <v>0.538898951646593</v>
      </c>
      <c r="R29" s="32" t="str">
        <f aca="false">IF(L29="","",IF(ABS(L29)&lt;=O29,"Yes","No"))</f>
        <v>No</v>
      </c>
      <c r="S29" s="32" t="str">
        <f aca="false">IF(L29="","",IF(ABS(L29)&lt;=1.96*O29,"Yes","No"))</f>
        <v>No</v>
      </c>
      <c r="T29" s="54" t="n">
        <f aca="false">IF(D29="","",ROUND(SQRT(((D29+G29)*O29/100)^2+(J29*(D29+G29)*0.13015)^2),0))</f>
        <v>20</v>
      </c>
      <c r="U29" s="32" t="s">
        <v>747</v>
      </c>
    </row>
    <row r="30" customFormat="false" ht="15" hidden="false" customHeight="false" outlineLevel="0" collapsed="false">
      <c r="A30" s="32" t="s">
        <v>127</v>
      </c>
      <c r="B30" s="32" t="s">
        <v>165</v>
      </c>
      <c r="C30" s="32" t="s">
        <v>168</v>
      </c>
      <c r="D30" s="54" t="n">
        <v>358</v>
      </c>
      <c r="E30" s="54" t="n">
        <v>327</v>
      </c>
      <c r="F30" s="65" t="n">
        <f aca="false">IF(E30="","",D30-E30)</f>
        <v>31</v>
      </c>
      <c r="G30" s="54" t="n">
        <v>681</v>
      </c>
      <c r="H30" s="54" t="n">
        <v>587</v>
      </c>
      <c r="I30" s="65" t="n">
        <f aca="false">IF(H30="","",G30-H30)</f>
        <v>94</v>
      </c>
      <c r="J30" s="55" t="n">
        <f aca="false">IF(OR(D30="",D30+G30=0),"",D30/(D30+G30))</f>
        <v>0.34456207892204</v>
      </c>
      <c r="K30" s="55" t="n">
        <f aca="false">IF(E30="","",E30/(E30+H30))</f>
        <v>0.357768052516411</v>
      </c>
      <c r="L30" s="66" t="n">
        <f aca="false">IF(OR(K30="",J30=""),"",(J30-K30)*100)</f>
        <v>-1.32059735943709</v>
      </c>
      <c r="M30" s="36" t="n">
        <v>2.25387692880643</v>
      </c>
      <c r="N30" s="36" t="n">
        <v>1.86030294597389</v>
      </c>
      <c r="O30" s="36" t="n">
        <f aca="false">SQRT(M30^2+N30^2)</f>
        <v>2.92244559590166</v>
      </c>
      <c r="P30" s="55" t="n">
        <f aca="false">IF(J30="","",MAX(0,J30-1.96*O30/100))</f>
        <v>0.287282145242368</v>
      </c>
      <c r="Q30" s="55" t="n">
        <f aca="false">IF(J30="","",MIN(1,J30+1.96*O30/100))</f>
        <v>0.401842012601713</v>
      </c>
      <c r="R30" s="32" t="str">
        <f aca="false">IF(L30="","",IF(ABS(L30)&lt;=O30,"Yes","No"))</f>
        <v>Yes</v>
      </c>
      <c r="S30" s="32" t="str">
        <f aca="false">IF(L30="","",IF(ABS(L30)&lt;=1.96*O30,"Yes","No"))</f>
        <v>Yes</v>
      </c>
      <c r="T30" s="54" t="n">
        <f aca="false">IF(D30="","",ROUND(SQRT(((D30+G30)*O30/100)^2+(J30*(D30+G30)*0.07132)^2),0))</f>
        <v>40</v>
      </c>
      <c r="U30" s="32" t="s">
        <v>747</v>
      </c>
    </row>
    <row r="31" customFormat="false" ht="15" hidden="false" customHeight="false" outlineLevel="0" collapsed="false">
      <c r="A31" s="32" t="s">
        <v>127</v>
      </c>
      <c r="B31" s="32" t="s">
        <v>170</v>
      </c>
      <c r="C31" s="32" t="s">
        <v>171</v>
      </c>
      <c r="D31" s="54" t="n">
        <v>312</v>
      </c>
      <c r="E31" s="54" t="n">
        <v>238</v>
      </c>
      <c r="F31" s="65" t="n">
        <f aca="false">IF(E31="","",D31-E31)</f>
        <v>74</v>
      </c>
      <c r="G31" s="54" t="n">
        <v>258</v>
      </c>
      <c r="H31" s="54" t="n">
        <v>261</v>
      </c>
      <c r="I31" s="65" t="n">
        <f aca="false">IF(H31="","",G31-H31)</f>
        <v>-3</v>
      </c>
      <c r="J31" s="55" t="n">
        <f aca="false">IF(OR(D31="",D31+G31=0),"",D31/(D31+G31))</f>
        <v>0.547368421052632</v>
      </c>
      <c r="K31" s="55" t="n">
        <f aca="false">IF(E31="","",E31/(E31+H31))</f>
        <v>0.476953907815631</v>
      </c>
      <c r="L31" s="66" t="n">
        <f aca="false">IF(OR(K31="",J31=""),"",(J31-K31)*100)</f>
        <v>7.04145132370004</v>
      </c>
      <c r="M31" s="36" t="n">
        <v>2.45669826527509</v>
      </c>
      <c r="N31" s="36" t="n">
        <v>1.86030294597389</v>
      </c>
      <c r="O31" s="36" t="n">
        <f aca="false">SQRT(M31^2+N31^2)</f>
        <v>3.0815732049401</v>
      </c>
      <c r="P31" s="55" t="n">
        <f aca="false">IF(J31="","",MAX(0,J31-1.96*O31/100))</f>
        <v>0.486969586235806</v>
      </c>
      <c r="Q31" s="55" t="n">
        <f aca="false">IF(J31="","",MIN(1,J31+1.96*O31/100))</f>
        <v>0.607767255869458</v>
      </c>
      <c r="R31" s="32" t="str">
        <f aca="false">IF(L31="","",IF(ABS(L31)&lt;=O31,"Yes","No"))</f>
        <v>No</v>
      </c>
      <c r="S31" s="32" t="str">
        <f aca="false">IF(L31="","",IF(ABS(L31)&lt;=1.96*O31,"Yes","No"))</f>
        <v>No</v>
      </c>
      <c r="T31" s="54" t="n">
        <f aca="false">IF(D31="","",ROUND(SQRT(((D31+G31)*O31/100)^2+(J31*(D31+G31)*0.08382)^2),0))</f>
        <v>32</v>
      </c>
      <c r="U31" s="32" t="s">
        <v>747</v>
      </c>
    </row>
    <row r="32" customFormat="false" ht="15" hidden="false" customHeight="false" outlineLevel="0" collapsed="false">
      <c r="A32" s="32" t="s">
        <v>127</v>
      </c>
      <c r="B32" s="32" t="s">
        <v>170</v>
      </c>
      <c r="C32" s="32" t="s">
        <v>172</v>
      </c>
      <c r="D32" s="54" t="n">
        <v>317</v>
      </c>
      <c r="E32" s="54" t="n">
        <v>262</v>
      </c>
      <c r="F32" s="65" t="n">
        <f aca="false">IF(E32="","",D32-E32)</f>
        <v>55</v>
      </c>
      <c r="G32" s="54" t="n">
        <v>333</v>
      </c>
      <c r="H32" s="54" t="n">
        <v>285</v>
      </c>
      <c r="I32" s="65" t="n">
        <f aca="false">IF(H32="","",G32-H32)</f>
        <v>48</v>
      </c>
      <c r="J32" s="55" t="n">
        <f aca="false">IF(OR(D32="",D32+G32=0),"",D32/(D32+G32))</f>
        <v>0.487692307692308</v>
      </c>
      <c r="K32" s="55" t="n">
        <f aca="false">IF(E32="","",E32/(E32+H32))</f>
        <v>0.478976234003656</v>
      </c>
      <c r="L32" s="66" t="n">
        <f aca="false">IF(OR(K32="",J32=""),"",(J32-K32)*100)</f>
        <v>0.871607368865141</v>
      </c>
      <c r="M32" s="36" t="n">
        <v>2.45669826527509</v>
      </c>
      <c r="N32" s="36" t="n">
        <v>1.86030294597389</v>
      </c>
      <c r="O32" s="36" t="n">
        <f aca="false">SQRT(M32^2+N32^2)</f>
        <v>3.0815732049401</v>
      </c>
      <c r="P32" s="55" t="n">
        <f aca="false">IF(J32="","",MAX(0,J32-1.96*O32/100))</f>
        <v>0.427293472875482</v>
      </c>
      <c r="Q32" s="55" t="n">
        <f aca="false">IF(J32="","",MIN(1,J32+1.96*O32/100))</f>
        <v>0.548091142509134</v>
      </c>
      <c r="R32" s="32" t="str">
        <f aca="false">IF(L32="","",IF(ABS(L32)&lt;=O32,"Yes","No"))</f>
        <v>Yes</v>
      </c>
      <c r="S32" s="32" t="str">
        <f aca="false">IF(L32="","",IF(ABS(L32)&lt;=1.96*O32,"Yes","No"))</f>
        <v>Yes</v>
      </c>
      <c r="T32" s="54" t="n">
        <f aca="false">IF(D32="","",ROUND(SQRT(((D32+G32)*O32/100)^2+(J32*(D32+G32)*0.08382)^2),0))</f>
        <v>33</v>
      </c>
      <c r="U32" s="32" t="s">
        <v>747</v>
      </c>
    </row>
    <row r="33" customFormat="false" ht="15" hidden="false" customHeight="false" outlineLevel="0" collapsed="false">
      <c r="A33" s="32" t="s">
        <v>127</v>
      </c>
      <c r="B33" s="32" t="s">
        <v>173</v>
      </c>
      <c r="C33" s="32" t="s">
        <v>173</v>
      </c>
      <c r="D33" s="54" t="n">
        <v>145</v>
      </c>
      <c r="E33" s="54" t="n">
        <v>111</v>
      </c>
      <c r="F33" s="65" t="n">
        <f aca="false">IF(E33="","",D33-E33)</f>
        <v>34</v>
      </c>
      <c r="G33" s="54" t="n">
        <v>385</v>
      </c>
      <c r="H33" s="54" t="n">
        <v>372</v>
      </c>
      <c r="I33" s="65" t="n">
        <f aca="false">IF(H33="","",G33-H33)</f>
        <v>13</v>
      </c>
      <c r="J33" s="55" t="n">
        <f aca="false">IF(OR(D33="",D33+G33=0),"",D33/(D33+G33))</f>
        <v>0.273584905660377</v>
      </c>
      <c r="K33" s="55" t="n">
        <f aca="false">IF(E33="","",E33/(E33+H33))</f>
        <v>0.229813664596273</v>
      </c>
      <c r="L33" s="66" t="n">
        <f aca="false">IF(OR(K33="",J33=""),"",(J33-K33)*100)</f>
        <v>4.37712410641041</v>
      </c>
      <c r="M33" s="36" t="n">
        <v>2.45669826527509</v>
      </c>
      <c r="N33" s="36" t="n">
        <v>1.86030294597389</v>
      </c>
      <c r="O33" s="36" t="n">
        <f aca="false">SQRT(M33^2+N33^2)</f>
        <v>3.0815732049401</v>
      </c>
      <c r="P33" s="55" t="n">
        <f aca="false">IF(J33="","",MAX(0,J33-1.96*O33/100))</f>
        <v>0.213186070843551</v>
      </c>
      <c r="Q33" s="55" t="n">
        <f aca="false">IF(J33="","",MIN(1,J33+1.96*O33/100))</f>
        <v>0.333983740477203</v>
      </c>
      <c r="R33" s="32" t="str">
        <f aca="false">IF(L33="","",IF(ABS(L33)&lt;=O33,"Yes","No"))</f>
        <v>No</v>
      </c>
      <c r="S33" s="32" t="str">
        <f aca="false">IF(L33="","",IF(ABS(L33)&lt;=1.96*O33,"Yes","No"))</f>
        <v>Yes</v>
      </c>
      <c r="T33" s="54" t="n">
        <f aca="false">IF(D33="","",ROUND(SQRT(((D33+G33)*O33/100)^2+(J33*(D33+G33)*0.08382)^2),0))</f>
        <v>20</v>
      </c>
      <c r="U33" s="32" t="s">
        <v>747</v>
      </c>
    </row>
    <row r="34" customFormat="false" ht="15" hidden="false" customHeight="false" outlineLevel="0" collapsed="false">
      <c r="A34" s="32" t="s">
        <v>127</v>
      </c>
      <c r="B34" s="32" t="s">
        <v>174</v>
      </c>
      <c r="C34" s="32" t="s">
        <v>175</v>
      </c>
      <c r="D34" s="54" t="n">
        <v>299</v>
      </c>
      <c r="E34" s="54" t="n">
        <v>224</v>
      </c>
      <c r="F34" s="65" t="n">
        <f aca="false">IF(E34="","",D34-E34)</f>
        <v>75</v>
      </c>
      <c r="G34" s="54" t="n">
        <v>360</v>
      </c>
      <c r="H34" s="54" t="n">
        <v>376</v>
      </c>
      <c r="I34" s="65" t="n">
        <f aca="false">IF(H34="","",G34-H34)</f>
        <v>-16</v>
      </c>
      <c r="J34" s="55" t="n">
        <f aca="false">IF(OR(D34="",D34+G34=0),"",D34/(D34+G34))</f>
        <v>0.453717754172989</v>
      </c>
      <c r="K34" s="55" t="n">
        <f aca="false">IF(E34="","",E34/(E34+H34))</f>
        <v>0.373333333333333</v>
      </c>
      <c r="L34" s="66" t="n">
        <f aca="false">IF(OR(K34="",J34=""),"",(J34-K34)*100)</f>
        <v>8.0384420839656</v>
      </c>
      <c r="M34" s="36" t="n">
        <v>2.45669826527509</v>
      </c>
      <c r="N34" s="36" t="n">
        <v>1.86030294597389</v>
      </c>
      <c r="O34" s="36" t="n">
        <f aca="false">SQRT(M34^2+N34^2)</f>
        <v>3.0815732049401</v>
      </c>
      <c r="P34" s="55" t="n">
        <f aca="false">IF(J34="","",MAX(0,J34-1.96*O34/100))</f>
        <v>0.393318919356164</v>
      </c>
      <c r="Q34" s="55" t="n">
        <f aca="false">IF(J34="","",MIN(1,J34+1.96*O34/100))</f>
        <v>0.514116588989815</v>
      </c>
      <c r="R34" s="32" t="str">
        <f aca="false">IF(L34="","",IF(ABS(L34)&lt;=O34,"Yes","No"))</f>
        <v>No</v>
      </c>
      <c r="S34" s="32" t="str">
        <f aca="false">IF(L34="","",IF(ABS(L34)&lt;=1.96*O34,"Yes","No"))</f>
        <v>No</v>
      </c>
      <c r="T34" s="54" t="n">
        <f aca="false">IF(D34="","",ROUND(SQRT(((D34+G34)*O34/100)^2+(J34*(D34+G34)*0.08382)^2),0))</f>
        <v>32</v>
      </c>
      <c r="U34" s="32" t="s">
        <v>747</v>
      </c>
    </row>
    <row r="35" customFormat="false" ht="15" hidden="false" customHeight="false" outlineLevel="0" collapsed="false">
      <c r="A35" s="32" t="s">
        <v>127</v>
      </c>
      <c r="B35" s="32" t="s">
        <v>174</v>
      </c>
      <c r="C35" s="32" t="s">
        <v>176</v>
      </c>
      <c r="D35" s="54" t="n">
        <v>449</v>
      </c>
      <c r="E35" s="54" t="n">
        <v>367</v>
      </c>
      <c r="F35" s="65" t="n">
        <f aca="false">IF(E35="","",D35-E35)</f>
        <v>82</v>
      </c>
      <c r="G35" s="54" t="n">
        <v>440</v>
      </c>
      <c r="H35" s="54" t="n">
        <v>452</v>
      </c>
      <c r="I35" s="65" t="n">
        <f aca="false">IF(H35="","",G35-H35)</f>
        <v>-12</v>
      </c>
      <c r="J35" s="55" t="n">
        <f aca="false">IF(OR(D35="",D35+G35=0),"",D35/(D35+G35))</f>
        <v>0.505061867266592</v>
      </c>
      <c r="K35" s="55" t="n">
        <f aca="false">IF(E35="","",E35/(E35+H35))</f>
        <v>0.448107448107448</v>
      </c>
      <c r="L35" s="66" t="n">
        <f aca="false">IF(OR(K35="",J35=""),"",(J35-K35)*100)</f>
        <v>5.69544191591435</v>
      </c>
      <c r="M35" s="36" t="n">
        <v>2.25387692880643</v>
      </c>
      <c r="N35" s="36" t="n">
        <v>1.86030294597389</v>
      </c>
      <c r="O35" s="36" t="n">
        <f aca="false">SQRT(M35^2+N35^2)</f>
        <v>2.92244559590166</v>
      </c>
      <c r="P35" s="55" t="n">
        <f aca="false">IF(J35="","",MAX(0,J35-1.96*O35/100))</f>
        <v>0.447781933586919</v>
      </c>
      <c r="Q35" s="55" t="n">
        <f aca="false">IF(J35="","",MIN(1,J35+1.96*O35/100))</f>
        <v>0.562341800946264</v>
      </c>
      <c r="R35" s="32" t="str">
        <f aca="false">IF(L35="","",IF(ABS(L35)&lt;=O35,"Yes","No"))</f>
        <v>No</v>
      </c>
      <c r="S35" s="32" t="str">
        <f aca="false">IF(L35="","",IF(ABS(L35)&lt;=1.96*O35,"Yes","No"))</f>
        <v>Yes</v>
      </c>
      <c r="T35" s="54" t="n">
        <f aca="false">IF(D35="","",ROUND(SQRT(((D35+G35)*O35/100)^2+(J35*(D35+G35)*0.07132)^2),0))</f>
        <v>41</v>
      </c>
      <c r="U35" s="32" t="s">
        <v>747</v>
      </c>
    </row>
    <row r="36" customFormat="false" ht="15" hidden="false" customHeight="false" outlineLevel="0" collapsed="false">
      <c r="A36" s="32" t="s">
        <v>127</v>
      </c>
      <c r="B36" s="32" t="s">
        <v>174</v>
      </c>
      <c r="C36" s="32" t="s">
        <v>177</v>
      </c>
      <c r="D36" s="54" t="n">
        <v>148</v>
      </c>
      <c r="E36" s="54" t="n">
        <v>96</v>
      </c>
      <c r="F36" s="65" t="n">
        <f aca="false">IF(E36="","",D36-E36)</f>
        <v>52</v>
      </c>
      <c r="G36" s="54" t="n">
        <v>138</v>
      </c>
      <c r="H36" s="54" t="n">
        <v>150</v>
      </c>
      <c r="I36" s="65" t="n">
        <f aca="false">IF(H36="","",G36-H36)</f>
        <v>-12</v>
      </c>
      <c r="J36" s="55" t="n">
        <f aca="false">IF(OR(D36="",D36+G36=0),"",D36/(D36+G36))</f>
        <v>0.517482517482518</v>
      </c>
      <c r="K36" s="55" t="n">
        <f aca="false">IF(E36="","",E36/(E36+H36))</f>
        <v>0.390243902439024</v>
      </c>
      <c r="L36" s="66" t="n">
        <f aca="false">IF(OR(K36="",J36=""),"",(J36-K36)*100)</f>
        <v>12.7238615043493</v>
      </c>
      <c r="M36" s="36" t="n">
        <v>3.48106248693425</v>
      </c>
      <c r="N36" s="36" t="n">
        <v>1.86030294597389</v>
      </c>
      <c r="O36" s="36" t="n">
        <f aca="false">SQRT(M36^2+N36^2)</f>
        <v>3.94696378102713</v>
      </c>
      <c r="P36" s="55" t="n">
        <f aca="false">IF(J36="","",MAX(0,J36-1.96*O36/100))</f>
        <v>0.440122027374386</v>
      </c>
      <c r="Q36" s="55" t="n">
        <f aca="false">IF(J36="","",MIN(1,J36+1.96*O36/100))</f>
        <v>0.594843007590649</v>
      </c>
      <c r="R36" s="32" t="str">
        <f aca="false">IF(L36="","",IF(ABS(L36)&lt;=O36,"Yes","No"))</f>
        <v>No</v>
      </c>
      <c r="S36" s="32" t="str">
        <f aca="false">IF(L36="","",IF(ABS(L36)&lt;=1.96*O36,"Yes","No"))</f>
        <v>No</v>
      </c>
      <c r="T36" s="54" t="n">
        <f aca="false">IF(D36="","",ROUND(SQRT(((D36+G36)*O36/100)^2+(J36*(D36+G36)*0.13015)^2),0))</f>
        <v>22</v>
      </c>
      <c r="U36" s="32" t="s">
        <v>747</v>
      </c>
    </row>
    <row r="37" customFormat="false" ht="15" hidden="false" customHeight="false" outlineLevel="0" collapsed="false">
      <c r="A37" s="32" t="s">
        <v>127</v>
      </c>
      <c r="B37" s="32" t="s">
        <v>178</v>
      </c>
      <c r="C37" s="32" t="s">
        <v>178</v>
      </c>
      <c r="D37" s="54" t="n">
        <v>76</v>
      </c>
      <c r="E37" s="54" t="n">
        <v>53</v>
      </c>
      <c r="F37" s="65" t="n">
        <f aca="false">IF(E37="","",D37-E37)</f>
        <v>23</v>
      </c>
      <c r="G37" s="54" t="n">
        <v>100</v>
      </c>
      <c r="H37" s="54" t="n">
        <v>112</v>
      </c>
      <c r="I37" s="65" t="n">
        <f aca="false">IF(H37="","",G37-H37)</f>
        <v>-12</v>
      </c>
      <c r="J37" s="55" t="n">
        <f aca="false">IF(OR(D37="",D37+G37=0),"",D37/(D37+G37))</f>
        <v>0.431818181818182</v>
      </c>
      <c r="K37" s="55" t="n">
        <f aca="false">IF(E37="","",E37/(E37+H37))</f>
        <v>0.321212121212121</v>
      </c>
      <c r="L37" s="66" t="n">
        <f aca="false">IF(OR(K37="",J37=""),"",(J37-K37)*100)</f>
        <v>11.0606060606061</v>
      </c>
      <c r="M37" s="36" t="n">
        <v>3.48106248693425</v>
      </c>
      <c r="N37" s="36" t="n">
        <v>1.86030294597389</v>
      </c>
      <c r="O37" s="36" t="n">
        <f aca="false">SQRT(M37^2+N37^2)</f>
        <v>3.94696378102713</v>
      </c>
      <c r="P37" s="55" t="n">
        <f aca="false">IF(J37="","",MAX(0,J37-1.96*O37/100))</f>
        <v>0.35445769171005</v>
      </c>
      <c r="Q37" s="55" t="n">
        <f aca="false">IF(J37="","",MIN(1,J37+1.96*O37/100))</f>
        <v>0.509178671926314</v>
      </c>
      <c r="R37" s="32" t="str">
        <f aca="false">IF(L37="","",IF(ABS(L37)&lt;=O37,"Yes","No"))</f>
        <v>No</v>
      </c>
      <c r="S37" s="32" t="str">
        <f aca="false">IF(L37="","",IF(ABS(L37)&lt;=1.96*O37,"Yes","No"))</f>
        <v>No</v>
      </c>
      <c r="T37" s="54" t="n">
        <f aca="false">IF(D37="","",ROUND(SQRT(((D37+G37)*O37/100)^2+(J37*(D37+G37)*0.13015)^2),0))</f>
        <v>12</v>
      </c>
      <c r="U37" s="32" t="s">
        <v>747</v>
      </c>
    </row>
    <row r="38" customFormat="false" ht="15" hidden="false" customHeight="false" outlineLevel="0" collapsed="false">
      <c r="A38" s="32" t="s">
        <v>127</v>
      </c>
      <c r="B38" s="32" t="s">
        <v>179</v>
      </c>
      <c r="C38" s="32" t="s">
        <v>180</v>
      </c>
      <c r="D38" s="54" t="n">
        <v>396</v>
      </c>
      <c r="E38" s="54" t="n">
        <v>299</v>
      </c>
      <c r="F38" s="65" t="n">
        <f aca="false">IF(E38="","",D38-E38)</f>
        <v>97</v>
      </c>
      <c r="G38" s="54" t="n">
        <v>414</v>
      </c>
      <c r="H38" s="54" t="n">
        <v>376</v>
      </c>
      <c r="I38" s="65" t="n">
        <f aca="false">IF(H38="","",G38-H38)</f>
        <v>38</v>
      </c>
      <c r="J38" s="55" t="n">
        <f aca="false">IF(OR(D38="",D38+G38=0),"",D38/(D38+G38))</f>
        <v>0.488888888888889</v>
      </c>
      <c r="K38" s="55" t="n">
        <f aca="false">IF(E38="","",E38/(E38+H38))</f>
        <v>0.442962962962963</v>
      </c>
      <c r="L38" s="66" t="n">
        <f aca="false">IF(OR(K38="",J38=""),"",(J38-K38)*100)</f>
        <v>4.59259259259259</v>
      </c>
      <c r="M38" s="36" t="n">
        <v>2.45669826527509</v>
      </c>
      <c r="N38" s="36" t="n">
        <v>1.86030294597389</v>
      </c>
      <c r="O38" s="36" t="n">
        <f aca="false">SQRT(M38^2+N38^2)</f>
        <v>3.0815732049401</v>
      </c>
      <c r="P38" s="55" t="n">
        <f aca="false">IF(J38="","",MAX(0,J38-1.96*O38/100))</f>
        <v>0.428490054072063</v>
      </c>
      <c r="Q38" s="55" t="n">
        <f aca="false">IF(J38="","",MIN(1,J38+1.96*O38/100))</f>
        <v>0.549287723705715</v>
      </c>
      <c r="R38" s="32" t="str">
        <f aca="false">IF(L38="","",IF(ABS(L38)&lt;=O38,"Yes","No"))</f>
        <v>No</v>
      </c>
      <c r="S38" s="32" t="str">
        <f aca="false">IF(L38="","",IF(ABS(L38)&lt;=1.96*O38,"Yes","No"))</f>
        <v>Yes</v>
      </c>
      <c r="T38" s="54" t="n">
        <f aca="false">IF(D38="","",ROUND(SQRT(((D38+G38)*O38/100)^2+(J38*(D38+G38)*0.08382)^2),0))</f>
        <v>42</v>
      </c>
      <c r="U38" s="32" t="s">
        <v>747</v>
      </c>
    </row>
    <row r="39" customFormat="false" ht="15" hidden="false" customHeight="false" outlineLevel="0" collapsed="false">
      <c r="A39" s="32" t="s">
        <v>127</v>
      </c>
      <c r="B39" s="32" t="s">
        <v>179</v>
      </c>
      <c r="C39" s="32" t="s">
        <v>181</v>
      </c>
      <c r="D39" s="54" t="n">
        <v>290</v>
      </c>
      <c r="E39" s="54" t="n">
        <v>206</v>
      </c>
      <c r="F39" s="65" t="n">
        <f aca="false">IF(E39="","",D39-E39)</f>
        <v>84</v>
      </c>
      <c r="G39" s="54" t="n">
        <v>292</v>
      </c>
      <c r="H39" s="54" t="n">
        <v>301</v>
      </c>
      <c r="I39" s="65" t="n">
        <f aca="false">IF(H39="","",G39-H39)</f>
        <v>-9</v>
      </c>
      <c r="J39" s="55" t="n">
        <f aca="false">IF(OR(D39="",D39+G39=0),"",D39/(D39+G39))</f>
        <v>0.498281786941581</v>
      </c>
      <c r="K39" s="55" t="n">
        <f aca="false">IF(E39="","",E39/(E39+H39))</f>
        <v>0.406311637080868</v>
      </c>
      <c r="L39" s="66" t="n">
        <f aca="false">IF(OR(K39="",J39=""),"",(J39-K39)*100)</f>
        <v>9.19701498607129</v>
      </c>
      <c r="M39" s="36" t="n">
        <v>2.45669826527509</v>
      </c>
      <c r="N39" s="36" t="n">
        <v>1.86030294597389</v>
      </c>
      <c r="O39" s="36" t="n">
        <f aca="false">SQRT(M39^2+N39^2)</f>
        <v>3.0815732049401</v>
      </c>
      <c r="P39" s="55" t="n">
        <f aca="false">IF(J39="","",MAX(0,J39-1.96*O39/100))</f>
        <v>0.437882952124755</v>
      </c>
      <c r="Q39" s="55" t="n">
        <f aca="false">IF(J39="","",MIN(1,J39+1.96*O39/100))</f>
        <v>0.558680621758407</v>
      </c>
      <c r="R39" s="32" t="str">
        <f aca="false">IF(L39="","",IF(ABS(L39)&lt;=O39,"Yes","No"))</f>
        <v>No</v>
      </c>
      <c r="S39" s="32" t="str">
        <f aca="false">IF(L39="","",IF(ABS(L39)&lt;=1.96*O39,"Yes","No"))</f>
        <v>No</v>
      </c>
      <c r="T39" s="54" t="n">
        <f aca="false">IF(D39="","",ROUND(SQRT(((D39+G39)*O39/100)^2+(J39*(D39+G39)*0.08382)^2),0))</f>
        <v>30</v>
      </c>
      <c r="U39" s="32" t="s">
        <v>747</v>
      </c>
    </row>
    <row r="40" customFormat="false" ht="15" hidden="false" customHeight="false" outlineLevel="0" collapsed="false">
      <c r="A40" s="32" t="s">
        <v>127</v>
      </c>
      <c r="B40" s="32" t="s">
        <v>179</v>
      </c>
      <c r="C40" s="32" t="s">
        <v>182</v>
      </c>
      <c r="D40" s="54" t="n">
        <v>471</v>
      </c>
      <c r="E40" s="54" t="n">
        <v>352</v>
      </c>
      <c r="F40" s="65" t="n">
        <f aca="false">IF(E40="","",D40-E40)</f>
        <v>119</v>
      </c>
      <c r="G40" s="54" t="n">
        <v>452</v>
      </c>
      <c r="H40" s="54" t="n">
        <v>460</v>
      </c>
      <c r="I40" s="65" t="n">
        <f aca="false">IF(H40="","",G40-H40)</f>
        <v>-8</v>
      </c>
      <c r="J40" s="55" t="n">
        <f aca="false">IF(OR(D40="",D40+G40=0),"",D40/(D40+G40))</f>
        <v>0.510292524377031</v>
      </c>
      <c r="K40" s="55" t="n">
        <f aca="false">IF(E40="","",E40/(E40+H40))</f>
        <v>0.433497536945813</v>
      </c>
      <c r="L40" s="66" t="n">
        <f aca="false">IF(OR(K40="",J40=""),"",(J40-K40)*100)</f>
        <v>7.67949874312186</v>
      </c>
      <c r="M40" s="36" t="n">
        <v>2.25387692880643</v>
      </c>
      <c r="N40" s="36" t="n">
        <v>1.86030294597389</v>
      </c>
      <c r="O40" s="36" t="n">
        <f aca="false">SQRT(M40^2+N40^2)</f>
        <v>2.92244559590166</v>
      </c>
      <c r="P40" s="55" t="n">
        <f aca="false">IF(J40="","",MAX(0,J40-1.96*O40/100))</f>
        <v>0.453012590697359</v>
      </c>
      <c r="Q40" s="55" t="n">
        <f aca="false">IF(J40="","",MIN(1,J40+1.96*O40/100))</f>
        <v>0.567572458056704</v>
      </c>
      <c r="R40" s="32" t="str">
        <f aca="false">IF(L40="","",IF(ABS(L40)&lt;=O40,"Yes","No"))</f>
        <v>No</v>
      </c>
      <c r="S40" s="32" t="str">
        <f aca="false">IF(L40="","",IF(ABS(L40)&lt;=1.96*O40,"Yes","No"))</f>
        <v>No</v>
      </c>
      <c r="T40" s="54" t="n">
        <f aca="false">IF(D40="","",ROUND(SQRT(((D40+G40)*O40/100)^2+(J40*(D40+G40)*0.07132)^2),0))</f>
        <v>43</v>
      </c>
      <c r="U40" s="32" t="s">
        <v>747</v>
      </c>
    </row>
    <row r="41" customFormat="false" ht="15" hidden="false" customHeight="false" outlineLevel="0" collapsed="false">
      <c r="A41" s="32" t="s">
        <v>127</v>
      </c>
      <c r="B41" s="32" t="s">
        <v>179</v>
      </c>
      <c r="C41" s="32" t="s">
        <v>183</v>
      </c>
      <c r="D41" s="54" t="n">
        <v>481</v>
      </c>
      <c r="E41" s="54" t="n">
        <v>308</v>
      </c>
      <c r="F41" s="65" t="n">
        <f aca="false">IF(E41="","",D41-E41)</f>
        <v>173</v>
      </c>
      <c r="G41" s="54" t="n">
        <v>512</v>
      </c>
      <c r="H41" s="54" t="n">
        <v>489</v>
      </c>
      <c r="I41" s="65" t="n">
        <f aca="false">IF(H41="","",G41-H41)</f>
        <v>23</v>
      </c>
      <c r="J41" s="55" t="n">
        <f aca="false">IF(OR(D41="",D41+G41=0),"",D41/(D41+G41))</f>
        <v>0.484390735146022</v>
      </c>
      <c r="K41" s="55" t="n">
        <f aca="false">IF(E41="","",E41/(E41+H41))</f>
        <v>0.386449184441656</v>
      </c>
      <c r="L41" s="66" t="n">
        <f aca="false">IF(OR(K41="",J41=""),"",(J41-K41)*100)</f>
        <v>9.7941550704366</v>
      </c>
      <c r="M41" s="36" t="n">
        <v>2.25387692880643</v>
      </c>
      <c r="N41" s="36" t="n">
        <v>1.86030294597389</v>
      </c>
      <c r="O41" s="36" t="n">
        <f aca="false">SQRT(M41^2+N41^2)</f>
        <v>2.92244559590166</v>
      </c>
      <c r="P41" s="55" t="n">
        <f aca="false">IF(J41="","",MAX(0,J41-1.96*O41/100))</f>
        <v>0.42711080146635</v>
      </c>
      <c r="Q41" s="55" t="n">
        <f aca="false">IF(J41="","",MIN(1,J41+1.96*O41/100))</f>
        <v>0.541670668825695</v>
      </c>
      <c r="R41" s="32" t="str">
        <f aca="false">IF(L41="","",IF(ABS(L41)&lt;=O41,"Yes","No"))</f>
        <v>No</v>
      </c>
      <c r="S41" s="32" t="str">
        <f aca="false">IF(L41="","",IF(ABS(L41)&lt;=1.96*O41,"Yes","No"))</f>
        <v>No</v>
      </c>
      <c r="T41" s="54" t="n">
        <f aca="false">IF(D41="","",ROUND(SQRT(((D41+G41)*O41/100)^2+(J41*(D41+G41)*0.07132)^2),0))</f>
        <v>45</v>
      </c>
      <c r="U41" s="32" t="s">
        <v>747</v>
      </c>
    </row>
    <row r="42" customFormat="false" ht="15" hidden="false" customHeight="false" outlineLevel="0" collapsed="false">
      <c r="A42" s="32" t="s">
        <v>127</v>
      </c>
      <c r="B42" s="32" t="s">
        <v>179</v>
      </c>
      <c r="C42" s="32" t="s">
        <v>184</v>
      </c>
      <c r="D42" s="54" t="n">
        <v>382</v>
      </c>
      <c r="E42" s="54" t="n">
        <v>288</v>
      </c>
      <c r="F42" s="65" t="n">
        <f aca="false">IF(E42="","",D42-E42)</f>
        <v>94</v>
      </c>
      <c r="G42" s="54" t="n">
        <v>504</v>
      </c>
      <c r="H42" s="54" t="n">
        <v>454</v>
      </c>
      <c r="I42" s="65" t="n">
        <f aca="false">IF(H42="","",G42-H42)</f>
        <v>50</v>
      </c>
      <c r="J42" s="55" t="n">
        <f aca="false">IF(OR(D42="",D42+G42=0),"",D42/(D42+G42))</f>
        <v>0.431151241534989</v>
      </c>
      <c r="K42" s="55" t="n">
        <f aca="false">IF(E42="","",E42/(E42+H42))</f>
        <v>0.388140161725067</v>
      </c>
      <c r="L42" s="66" t="n">
        <f aca="false">IF(OR(K42="",J42=""),"",(J42-K42)*100)</f>
        <v>4.30110798099214</v>
      </c>
      <c r="M42" s="36" t="n">
        <v>2.25387692880643</v>
      </c>
      <c r="N42" s="36" t="n">
        <v>1.86030294597389</v>
      </c>
      <c r="O42" s="36" t="n">
        <f aca="false">SQRT(M42^2+N42^2)</f>
        <v>2.92244559590166</v>
      </c>
      <c r="P42" s="55" t="n">
        <f aca="false">IF(J42="","",MAX(0,J42-1.96*O42/100))</f>
        <v>0.373871307855316</v>
      </c>
      <c r="Q42" s="55" t="n">
        <f aca="false">IF(J42="","",MIN(1,J42+1.96*O42/100))</f>
        <v>0.488431175214661</v>
      </c>
      <c r="R42" s="32" t="str">
        <f aca="false">IF(L42="","",IF(ABS(L42)&lt;=O42,"Yes","No"))</f>
        <v>No</v>
      </c>
      <c r="S42" s="32" t="str">
        <f aca="false">IF(L42="","",IF(ABS(L42)&lt;=1.96*O42,"Yes","No"))</f>
        <v>Yes</v>
      </c>
      <c r="T42" s="54" t="n">
        <f aca="false">IF(D42="","",ROUND(SQRT(((D42+G42)*O42/100)^2+(J42*(D42+G42)*0.07132)^2),0))</f>
        <v>38</v>
      </c>
      <c r="U42" s="32" t="s">
        <v>747</v>
      </c>
    </row>
    <row r="43" customFormat="false" ht="15" hidden="false" customHeight="false" outlineLevel="0" collapsed="false">
      <c r="A43" s="32" t="s">
        <v>127</v>
      </c>
      <c r="B43" s="32" t="s">
        <v>185</v>
      </c>
      <c r="C43" s="32" t="s">
        <v>186</v>
      </c>
      <c r="D43" s="54" t="n">
        <v>206</v>
      </c>
      <c r="E43" s="54" t="n">
        <v>161</v>
      </c>
      <c r="F43" s="65" t="n">
        <f aca="false">IF(E43="","",D43-E43)</f>
        <v>45</v>
      </c>
      <c r="G43" s="54" t="n">
        <v>86</v>
      </c>
      <c r="H43" s="54" t="n">
        <v>120</v>
      </c>
      <c r="I43" s="65" t="n">
        <f aca="false">IF(H43="","",G43-H43)</f>
        <v>-34</v>
      </c>
      <c r="J43" s="55" t="n">
        <f aca="false">IF(OR(D43="",D43+G43=0),"",D43/(D43+G43))</f>
        <v>0.705479452054795</v>
      </c>
      <c r="K43" s="55" t="n">
        <f aca="false">IF(E43="","",E43/(E43+H43))</f>
        <v>0.572953736654804</v>
      </c>
      <c r="L43" s="66" t="n">
        <f aca="false">IF(OR(K43="",J43=""),"",(J43-K43)*100)</f>
        <v>13.252571539999</v>
      </c>
      <c r="M43" s="36" t="n">
        <v>3.48106248693425</v>
      </c>
      <c r="N43" s="36" t="n">
        <v>1.86030294597389</v>
      </c>
      <c r="O43" s="36" t="n">
        <f aca="false">SQRT(M43^2+N43^2)</f>
        <v>3.94696378102713</v>
      </c>
      <c r="P43" s="55" t="n">
        <f aca="false">IF(J43="","",MAX(0,J43-1.96*O43/100))</f>
        <v>0.628118961946663</v>
      </c>
      <c r="Q43" s="55" t="n">
        <f aca="false">IF(J43="","",MIN(1,J43+1.96*O43/100))</f>
        <v>0.782839942162926</v>
      </c>
      <c r="R43" s="32" t="str">
        <f aca="false">IF(L43="","",IF(ABS(L43)&lt;=O43,"Yes","No"))</f>
        <v>No</v>
      </c>
      <c r="S43" s="32" t="str">
        <f aca="false">IF(L43="","",IF(ABS(L43)&lt;=1.96*O43,"Yes","No"))</f>
        <v>No</v>
      </c>
      <c r="T43" s="54" t="n">
        <f aca="false">IF(D43="","",ROUND(SQRT(((D43+G43)*O43/100)^2+(J43*(D43+G43)*0.13015)^2),0))</f>
        <v>29</v>
      </c>
      <c r="U43" s="32" t="s">
        <v>747</v>
      </c>
    </row>
    <row r="44" customFormat="false" ht="15" hidden="false" customHeight="false" outlineLevel="0" collapsed="false">
      <c r="A44" s="32" t="s">
        <v>127</v>
      </c>
      <c r="B44" s="32" t="s">
        <v>185</v>
      </c>
      <c r="C44" s="32" t="s">
        <v>187</v>
      </c>
      <c r="D44" s="54" t="n">
        <v>216</v>
      </c>
      <c r="E44" s="54" t="n">
        <v>169</v>
      </c>
      <c r="F44" s="65" t="n">
        <f aca="false">IF(E44="","",D44-E44)</f>
        <v>47</v>
      </c>
      <c r="G44" s="54" t="n">
        <v>105</v>
      </c>
      <c r="H44" s="54" t="n">
        <v>132</v>
      </c>
      <c r="I44" s="65" t="n">
        <f aca="false">IF(H44="","",G44-H44)</f>
        <v>-27</v>
      </c>
      <c r="J44" s="55" t="n">
        <f aca="false">IF(OR(D44="",D44+G44=0),"",D44/(D44+G44))</f>
        <v>0.672897196261682</v>
      </c>
      <c r="K44" s="55" t="n">
        <f aca="false">IF(E44="","",E44/(E44+H44))</f>
        <v>0.561461794019934</v>
      </c>
      <c r="L44" s="66" t="n">
        <f aca="false">IF(OR(K44="",J44=""),"",(J44-K44)*100)</f>
        <v>11.1435402241749</v>
      </c>
      <c r="M44" s="36" t="n">
        <v>3.48106248693425</v>
      </c>
      <c r="N44" s="36" t="n">
        <v>1.86030294597389</v>
      </c>
      <c r="O44" s="36" t="n">
        <f aca="false">SQRT(M44^2+N44^2)</f>
        <v>3.94696378102713</v>
      </c>
      <c r="P44" s="55" t="n">
        <f aca="false">IF(J44="","",MAX(0,J44-1.96*O44/100))</f>
        <v>0.595536706153551</v>
      </c>
      <c r="Q44" s="55" t="n">
        <f aca="false">IF(J44="","",MIN(1,J44+1.96*O44/100))</f>
        <v>0.750257686369814</v>
      </c>
      <c r="R44" s="32" t="str">
        <f aca="false">IF(L44="","",IF(ABS(L44)&lt;=O44,"Yes","No"))</f>
        <v>No</v>
      </c>
      <c r="S44" s="32" t="str">
        <f aca="false">IF(L44="","",IF(ABS(L44)&lt;=1.96*O44,"Yes","No"))</f>
        <v>No</v>
      </c>
      <c r="T44" s="54" t="n">
        <f aca="false">IF(D44="","",ROUND(SQRT(((D44+G44)*O44/100)^2+(J44*(D44+G44)*0.13015)^2),0))</f>
        <v>31</v>
      </c>
      <c r="U44" s="32" t="s">
        <v>747</v>
      </c>
    </row>
    <row r="45" customFormat="false" ht="15" hidden="false" customHeight="false" outlineLevel="0" collapsed="false">
      <c r="A45" s="32" t="s">
        <v>127</v>
      </c>
      <c r="B45" s="32" t="s">
        <v>185</v>
      </c>
      <c r="C45" s="32" t="s">
        <v>188</v>
      </c>
      <c r="D45" s="54" t="n">
        <v>102</v>
      </c>
      <c r="E45" s="54" t="n">
        <v>85</v>
      </c>
      <c r="F45" s="65" t="n">
        <f aca="false">IF(E45="","",D45-E45)</f>
        <v>17</v>
      </c>
      <c r="G45" s="54" t="n">
        <v>137</v>
      </c>
      <c r="H45" s="54" t="n">
        <v>147</v>
      </c>
      <c r="I45" s="65" t="n">
        <f aca="false">IF(H45="","",G45-H45)</f>
        <v>-10</v>
      </c>
      <c r="J45" s="55" t="n">
        <f aca="false">IF(OR(D45="",D45+G45=0),"",D45/(D45+G45))</f>
        <v>0.426778242677824</v>
      </c>
      <c r="K45" s="55" t="n">
        <f aca="false">IF(E45="","",E45/(E45+H45))</f>
        <v>0.366379310344828</v>
      </c>
      <c r="L45" s="66" t="n">
        <f aca="false">IF(OR(K45="",J45=""),"",(J45-K45)*100)</f>
        <v>6.03989323329967</v>
      </c>
      <c r="M45" s="36" t="n">
        <v>3.48106248693425</v>
      </c>
      <c r="N45" s="36" t="n">
        <v>1.86030294597389</v>
      </c>
      <c r="O45" s="36" t="n">
        <f aca="false">SQRT(M45^2+N45^2)</f>
        <v>3.94696378102713</v>
      </c>
      <c r="P45" s="55" t="n">
        <f aca="false">IF(J45="","",MAX(0,J45-1.96*O45/100))</f>
        <v>0.349417752569693</v>
      </c>
      <c r="Q45" s="55" t="n">
        <f aca="false">IF(J45="","",MIN(1,J45+1.96*O45/100))</f>
        <v>0.504138732785956</v>
      </c>
      <c r="R45" s="32" t="str">
        <f aca="false">IF(L45="","",IF(ABS(L45)&lt;=O45,"Yes","No"))</f>
        <v>No</v>
      </c>
      <c r="S45" s="32" t="str">
        <f aca="false">IF(L45="","",IF(ABS(L45)&lt;=1.96*O45,"Yes","No"))</f>
        <v>Yes</v>
      </c>
      <c r="T45" s="54" t="n">
        <f aca="false">IF(D45="","",ROUND(SQRT(((D45+G45)*O45/100)^2+(J45*(D45+G45)*0.13015)^2),0))</f>
        <v>16</v>
      </c>
      <c r="U45" s="32" t="s">
        <v>747</v>
      </c>
    </row>
    <row r="46" customFormat="false" ht="15" hidden="false" customHeight="false" outlineLevel="0" collapsed="false">
      <c r="A46" s="32" t="s">
        <v>127</v>
      </c>
      <c r="B46" s="32" t="s">
        <v>185</v>
      </c>
      <c r="C46" s="32" t="s">
        <v>189</v>
      </c>
      <c r="D46" s="54" t="n">
        <v>190</v>
      </c>
      <c r="E46" s="54" t="n">
        <v>159</v>
      </c>
      <c r="F46" s="65" t="n">
        <f aca="false">IF(E46="","",D46-E46)</f>
        <v>31</v>
      </c>
      <c r="G46" s="54" t="n">
        <v>184</v>
      </c>
      <c r="H46" s="54" t="n">
        <v>163</v>
      </c>
      <c r="I46" s="65" t="n">
        <f aca="false">IF(H46="","",G46-H46)</f>
        <v>21</v>
      </c>
      <c r="J46" s="55" t="n">
        <f aca="false">IF(OR(D46="",D46+G46=0),"",D46/(D46+G46))</f>
        <v>0.508021390374332</v>
      </c>
      <c r="K46" s="55" t="n">
        <f aca="false">IF(E46="","",E46/(E46+H46))</f>
        <v>0.493788819875776</v>
      </c>
      <c r="L46" s="66" t="n">
        <f aca="false">IF(OR(K46="",J46=""),"",(J46-K46)*100)</f>
        <v>1.42325704985552</v>
      </c>
      <c r="M46" s="36" t="n">
        <v>3.48106248693425</v>
      </c>
      <c r="N46" s="36" t="n">
        <v>1.86030294597389</v>
      </c>
      <c r="O46" s="36" t="n">
        <f aca="false">SQRT(M46^2+N46^2)</f>
        <v>3.94696378102713</v>
      </c>
      <c r="P46" s="55" t="n">
        <f aca="false">IF(J46="","",MAX(0,J46-1.96*O46/100))</f>
        <v>0.4306609002662</v>
      </c>
      <c r="Q46" s="55" t="n">
        <f aca="false">IF(J46="","",MIN(1,J46+1.96*O46/100))</f>
        <v>0.585381880482463</v>
      </c>
      <c r="R46" s="32" t="str">
        <f aca="false">IF(L46="","",IF(ABS(L46)&lt;=O46,"Yes","No"))</f>
        <v>Yes</v>
      </c>
      <c r="S46" s="32" t="str">
        <f aca="false">IF(L46="","",IF(ABS(L46)&lt;=1.96*O46,"Yes","No"))</f>
        <v>Yes</v>
      </c>
      <c r="T46" s="54" t="n">
        <f aca="false">IF(D46="","",ROUND(SQRT(((D46+G46)*O46/100)^2+(J46*(D46+G46)*0.13015)^2),0))</f>
        <v>29</v>
      </c>
      <c r="U46" s="32" t="s">
        <v>747</v>
      </c>
    </row>
    <row r="47" customFormat="false" ht="15" hidden="false" customHeight="false" outlineLevel="0" collapsed="false">
      <c r="A47" s="32" t="s">
        <v>127</v>
      </c>
      <c r="B47" s="32" t="s">
        <v>190</v>
      </c>
      <c r="C47" s="32" t="s">
        <v>191</v>
      </c>
      <c r="D47" s="54" t="n">
        <v>246</v>
      </c>
      <c r="E47" s="54" t="n">
        <v>198</v>
      </c>
      <c r="F47" s="65" t="n">
        <f aca="false">IF(E47="","",D47-E47)</f>
        <v>48</v>
      </c>
      <c r="G47" s="54" t="n">
        <v>411</v>
      </c>
      <c r="H47" s="54" t="n">
        <v>374</v>
      </c>
      <c r="I47" s="65" t="n">
        <f aca="false">IF(H47="","",G47-H47)</f>
        <v>37</v>
      </c>
      <c r="J47" s="55" t="n">
        <f aca="false">IF(OR(D47="",D47+G47=0),"",D47/(D47+G47))</f>
        <v>0.374429223744292</v>
      </c>
      <c r="K47" s="55" t="n">
        <f aca="false">IF(E47="","",E47/(E47+H47))</f>
        <v>0.346153846153846</v>
      </c>
      <c r="L47" s="66" t="n">
        <f aca="false">IF(OR(K47="",J47=""),"",(J47-K47)*100)</f>
        <v>2.82753775904461</v>
      </c>
      <c r="M47" s="36" t="n">
        <v>2.45669826527509</v>
      </c>
      <c r="N47" s="36" t="n">
        <v>1.86030294597389</v>
      </c>
      <c r="O47" s="36" t="n">
        <f aca="false">SQRT(M47^2+N47^2)</f>
        <v>3.0815732049401</v>
      </c>
      <c r="P47" s="55" t="n">
        <f aca="false">IF(J47="","",MAX(0,J47-1.96*O47/100))</f>
        <v>0.314030388927466</v>
      </c>
      <c r="Q47" s="55" t="n">
        <f aca="false">IF(J47="","",MIN(1,J47+1.96*O47/100))</f>
        <v>0.434828058561118</v>
      </c>
      <c r="R47" s="32" t="str">
        <f aca="false">IF(L47="","",IF(ABS(L47)&lt;=O47,"Yes","No"))</f>
        <v>Yes</v>
      </c>
      <c r="S47" s="32" t="str">
        <f aca="false">IF(L47="","",IF(ABS(L47)&lt;=1.96*O47,"Yes","No"))</f>
        <v>Yes</v>
      </c>
      <c r="T47" s="54" t="n">
        <f aca="false">IF(D47="","",ROUND(SQRT(((D47+G47)*O47/100)^2+(J47*(D47+G47)*0.08382)^2),0))</f>
        <v>29</v>
      </c>
      <c r="U47" s="32" t="s">
        <v>747</v>
      </c>
    </row>
    <row r="48" customFormat="false" ht="15" hidden="false" customHeight="false" outlineLevel="0" collapsed="false">
      <c r="A48" s="32" t="s">
        <v>127</v>
      </c>
      <c r="B48" s="32" t="s">
        <v>190</v>
      </c>
      <c r="C48" s="32" t="s">
        <v>192</v>
      </c>
      <c r="D48" s="54" t="n">
        <v>237</v>
      </c>
      <c r="E48" s="54" t="n">
        <v>217</v>
      </c>
      <c r="F48" s="65" t="n">
        <f aca="false">IF(E48="","",D48-E48)</f>
        <v>20</v>
      </c>
      <c r="G48" s="54" t="n">
        <v>478</v>
      </c>
      <c r="H48" s="54" t="n">
        <v>393</v>
      </c>
      <c r="I48" s="65" t="n">
        <f aca="false">IF(H48="","",G48-H48)</f>
        <v>85</v>
      </c>
      <c r="J48" s="55" t="n">
        <f aca="false">IF(OR(D48="",D48+G48=0),"",D48/(D48+G48))</f>
        <v>0.331468531468531</v>
      </c>
      <c r="K48" s="55" t="n">
        <f aca="false">IF(E48="","",E48/(E48+H48))</f>
        <v>0.355737704918033</v>
      </c>
      <c r="L48" s="66" t="n">
        <f aca="false">IF(OR(K48="",J48=""),"",(J48-K48)*100)</f>
        <v>-2.42691734495014</v>
      </c>
      <c r="M48" s="36" t="n">
        <v>2.45669826527509</v>
      </c>
      <c r="N48" s="36" t="n">
        <v>1.86030294597389</v>
      </c>
      <c r="O48" s="36" t="n">
        <f aca="false">SQRT(M48^2+N48^2)</f>
        <v>3.0815732049401</v>
      </c>
      <c r="P48" s="55" t="n">
        <f aca="false">IF(J48="","",MAX(0,J48-1.96*O48/100))</f>
        <v>0.271069696651706</v>
      </c>
      <c r="Q48" s="55" t="n">
        <f aca="false">IF(J48="","",MIN(1,J48+1.96*O48/100))</f>
        <v>0.391867366285357</v>
      </c>
      <c r="R48" s="32" t="str">
        <f aca="false">IF(L48="","",IF(ABS(L48)&lt;=O48,"Yes","No"))</f>
        <v>Yes</v>
      </c>
      <c r="S48" s="32" t="str">
        <f aca="false">IF(L48="","",IF(ABS(L48)&lt;=1.96*O48,"Yes","No"))</f>
        <v>Yes</v>
      </c>
      <c r="T48" s="54" t="n">
        <f aca="false">IF(D48="","",ROUND(SQRT(((D48+G48)*O48/100)^2+(J48*(D48+G48)*0.08382)^2),0))</f>
        <v>30</v>
      </c>
      <c r="U48" s="32" t="s">
        <v>747</v>
      </c>
    </row>
    <row r="49" customFormat="false" ht="15" hidden="false" customHeight="false" outlineLevel="0" collapsed="false">
      <c r="A49" s="32" t="s">
        <v>127</v>
      </c>
      <c r="B49" s="32" t="s">
        <v>190</v>
      </c>
      <c r="C49" s="32" t="s">
        <v>193</v>
      </c>
      <c r="D49" s="54" t="n">
        <v>240</v>
      </c>
      <c r="E49" s="54" t="n">
        <v>198</v>
      </c>
      <c r="F49" s="65" t="n">
        <f aca="false">IF(E49="","",D49-E49)</f>
        <v>42</v>
      </c>
      <c r="G49" s="54" t="n">
        <v>407</v>
      </c>
      <c r="H49" s="54" t="n">
        <v>369</v>
      </c>
      <c r="I49" s="65" t="n">
        <f aca="false">IF(H49="","",G49-H49)</f>
        <v>38</v>
      </c>
      <c r="J49" s="55" t="n">
        <f aca="false">IF(OR(D49="",D49+G49=0),"",D49/(D49+G49))</f>
        <v>0.370942812982998</v>
      </c>
      <c r="K49" s="55" t="n">
        <f aca="false">IF(E49="","",E49/(E49+H49))</f>
        <v>0.349206349206349</v>
      </c>
      <c r="L49" s="66" t="n">
        <f aca="false">IF(OR(K49="",J49=""),"",(J49-K49)*100)</f>
        <v>2.17364637766493</v>
      </c>
      <c r="M49" s="36" t="n">
        <v>2.45669826527509</v>
      </c>
      <c r="N49" s="36" t="n">
        <v>1.86030294597389</v>
      </c>
      <c r="O49" s="36" t="n">
        <f aca="false">SQRT(M49^2+N49^2)</f>
        <v>3.0815732049401</v>
      </c>
      <c r="P49" s="55" t="n">
        <f aca="false">IF(J49="","",MAX(0,J49-1.96*O49/100))</f>
        <v>0.310543978166173</v>
      </c>
      <c r="Q49" s="55" t="n">
        <f aca="false">IF(J49="","",MIN(1,J49+1.96*O49/100))</f>
        <v>0.431341647799824</v>
      </c>
      <c r="R49" s="32" t="str">
        <f aca="false">IF(L49="","",IF(ABS(L49)&lt;=O49,"Yes","No"))</f>
        <v>Yes</v>
      </c>
      <c r="S49" s="32" t="str">
        <f aca="false">IF(L49="","",IF(ABS(L49)&lt;=1.96*O49,"Yes","No"))</f>
        <v>Yes</v>
      </c>
      <c r="T49" s="54" t="n">
        <f aca="false">IF(D49="","",ROUND(SQRT(((D49+G49)*O49/100)^2+(J49*(D49+G49)*0.08382)^2),0))</f>
        <v>28</v>
      </c>
      <c r="U49" s="32" t="s">
        <v>747</v>
      </c>
    </row>
    <row r="50" customFormat="false" ht="15" hidden="false" customHeight="false" outlineLevel="0" collapsed="false">
      <c r="A50" s="32" t="s">
        <v>127</v>
      </c>
      <c r="B50" s="32" t="s">
        <v>194</v>
      </c>
      <c r="C50" s="32" t="s">
        <v>195</v>
      </c>
      <c r="D50" s="54" t="n">
        <v>188</v>
      </c>
      <c r="E50" s="54" t="n">
        <v>183</v>
      </c>
      <c r="F50" s="65" t="n">
        <f aca="false">IF(E50="","",D50-E50)</f>
        <v>5</v>
      </c>
      <c r="G50" s="54" t="n">
        <v>412</v>
      </c>
      <c r="H50" s="54" t="n">
        <v>377</v>
      </c>
      <c r="I50" s="65" t="n">
        <f aca="false">IF(H50="","",G50-H50)</f>
        <v>35</v>
      </c>
      <c r="J50" s="55" t="n">
        <f aca="false">IF(OR(D50="",D50+G50=0),"",D50/(D50+G50))</f>
        <v>0.313333333333333</v>
      </c>
      <c r="K50" s="55" t="n">
        <f aca="false">IF(E50="","",E50/(E50+H50))</f>
        <v>0.326785714285714</v>
      </c>
      <c r="L50" s="66" t="n">
        <f aca="false">IF(OR(K50="",J50=""),"",(J50-K50)*100)</f>
        <v>-1.34523809523809</v>
      </c>
      <c r="M50" s="36" t="n">
        <v>2.45669826527509</v>
      </c>
      <c r="N50" s="36" t="n">
        <v>1.86030294597389</v>
      </c>
      <c r="O50" s="36" t="n">
        <f aca="false">SQRT(M50^2+N50^2)</f>
        <v>3.0815732049401</v>
      </c>
      <c r="P50" s="55" t="n">
        <f aca="false">IF(J50="","",MAX(0,J50-1.96*O50/100))</f>
        <v>0.252934498516507</v>
      </c>
      <c r="Q50" s="55" t="n">
        <f aca="false">IF(J50="","",MIN(1,J50+1.96*O50/100))</f>
        <v>0.373732168150159</v>
      </c>
      <c r="R50" s="32" t="str">
        <f aca="false">IF(L50="","",IF(ABS(L50)&lt;=O50,"Yes","No"))</f>
        <v>Yes</v>
      </c>
      <c r="S50" s="32" t="str">
        <f aca="false">IF(L50="","",IF(ABS(L50)&lt;=1.96*O50,"Yes","No"))</f>
        <v>Yes</v>
      </c>
      <c r="T50" s="54" t="n">
        <f aca="false">IF(D50="","",ROUND(SQRT(((D50+G50)*O50/100)^2+(J50*(D50+G50)*0.08382)^2),0))</f>
        <v>24</v>
      </c>
      <c r="U50" s="32" t="s">
        <v>747</v>
      </c>
    </row>
    <row r="51" customFormat="false" ht="15" hidden="false" customHeight="false" outlineLevel="0" collapsed="false">
      <c r="A51" s="32" t="s">
        <v>127</v>
      </c>
      <c r="B51" s="32" t="s">
        <v>194</v>
      </c>
      <c r="C51" s="32" t="s">
        <v>196</v>
      </c>
      <c r="D51" s="54" t="n">
        <v>101</v>
      </c>
      <c r="E51" s="54" t="n">
        <v>90</v>
      </c>
      <c r="F51" s="65" t="n">
        <f aca="false">IF(E51="","",D51-E51)</f>
        <v>11</v>
      </c>
      <c r="G51" s="54" t="n">
        <v>197</v>
      </c>
      <c r="H51" s="54" t="n">
        <v>197</v>
      </c>
      <c r="I51" s="65" t="n">
        <f aca="false">IF(H51="","",G51-H51)</f>
        <v>0</v>
      </c>
      <c r="J51" s="55" t="n">
        <f aca="false">IF(OR(D51="",D51+G51=0),"",D51/(D51+G51))</f>
        <v>0.338926174496644</v>
      </c>
      <c r="K51" s="55" t="n">
        <f aca="false">IF(E51="","",E51/(E51+H51))</f>
        <v>0.313588850174216</v>
      </c>
      <c r="L51" s="66" t="n">
        <f aca="false">IF(OR(K51="",J51=""),"",(J51-K51)*100)</f>
        <v>2.53373243224283</v>
      </c>
      <c r="M51" s="36" t="n">
        <v>3.48106248693425</v>
      </c>
      <c r="N51" s="36" t="n">
        <v>1.86030294597389</v>
      </c>
      <c r="O51" s="36" t="n">
        <f aca="false">SQRT(M51^2+N51^2)</f>
        <v>3.94696378102713</v>
      </c>
      <c r="P51" s="55" t="n">
        <f aca="false">IF(J51="","",MAX(0,J51-1.96*O51/100))</f>
        <v>0.261565684388513</v>
      </c>
      <c r="Q51" s="55" t="n">
        <f aca="false">IF(J51="","",MIN(1,J51+1.96*O51/100))</f>
        <v>0.416286664604776</v>
      </c>
      <c r="R51" s="32" t="str">
        <f aca="false">IF(L51="","",IF(ABS(L51)&lt;=O51,"Yes","No"))</f>
        <v>Yes</v>
      </c>
      <c r="S51" s="32" t="str">
        <f aca="false">IF(L51="","",IF(ABS(L51)&lt;=1.96*O51,"Yes","No"))</f>
        <v>Yes</v>
      </c>
      <c r="T51" s="54" t="n">
        <f aca="false">IF(D51="","",ROUND(SQRT(((D51+G51)*O51/100)^2+(J51*(D51+G51)*0.13015)^2),0))</f>
        <v>18</v>
      </c>
      <c r="U51" s="32" t="s">
        <v>747</v>
      </c>
    </row>
    <row r="52" customFormat="false" ht="15" hidden="false" customHeight="false" outlineLevel="0" collapsed="false">
      <c r="A52" s="32" t="s">
        <v>127</v>
      </c>
      <c r="B52" s="32" t="s">
        <v>197</v>
      </c>
      <c r="C52" s="32" t="s">
        <v>197</v>
      </c>
      <c r="D52" s="54" t="n">
        <v>60</v>
      </c>
      <c r="E52" s="54" t="n">
        <v>50</v>
      </c>
      <c r="F52" s="65" t="n">
        <f aca="false">IF(E52="","",D52-E52)</f>
        <v>10</v>
      </c>
      <c r="G52" s="54" t="n">
        <v>46</v>
      </c>
      <c r="H52" s="54" t="n">
        <v>48</v>
      </c>
      <c r="I52" s="65" t="n">
        <f aca="false">IF(H52="","",G52-H52)</f>
        <v>-2</v>
      </c>
      <c r="J52" s="55" t="n">
        <f aca="false">IF(OR(D52="",D52+G52=0),"",D52/(D52+G52))</f>
        <v>0.566037735849057</v>
      </c>
      <c r="K52" s="55" t="n">
        <f aca="false">IF(E52="","",E52/(E52+H52))</f>
        <v>0.510204081632653</v>
      </c>
      <c r="L52" s="66" t="n">
        <f aca="false">IF(OR(K52="",J52=""),"",(J52-K52)*100)</f>
        <v>5.58336542164035</v>
      </c>
      <c r="M52" s="36" t="n">
        <v>3.48106248693425</v>
      </c>
      <c r="N52" s="36" t="n">
        <v>1.86030294597389</v>
      </c>
      <c r="O52" s="36" t="n">
        <f aca="false">SQRT(M52^2+N52^2)</f>
        <v>3.94696378102713</v>
      </c>
      <c r="P52" s="55" t="n">
        <f aca="false">IF(J52="","",MAX(0,J52-1.96*O52/100))</f>
        <v>0.488677245740925</v>
      </c>
      <c r="Q52" s="55" t="n">
        <f aca="false">IF(J52="","",MIN(1,J52+1.96*O52/100))</f>
        <v>0.643398225957188</v>
      </c>
      <c r="R52" s="32" t="str">
        <f aca="false">IF(L52="","",IF(ABS(L52)&lt;=O52,"Yes","No"))</f>
        <v>No</v>
      </c>
      <c r="S52" s="32" t="str">
        <f aca="false">IF(L52="","",IF(ABS(L52)&lt;=1.96*O52,"Yes","No"))</f>
        <v>Yes</v>
      </c>
      <c r="T52" s="54" t="n">
        <f aca="false">IF(D52="","",ROUND(SQRT(((D52+G52)*O52/100)^2+(J52*(D52+G52)*0.13015)^2),0))</f>
        <v>9</v>
      </c>
      <c r="U52" s="32" t="s">
        <v>747</v>
      </c>
    </row>
    <row r="53" customFormat="false" ht="15" hidden="false" customHeight="false" outlineLevel="0" collapsed="false">
      <c r="A53" s="32" t="s">
        <v>198</v>
      </c>
      <c r="B53" s="32" t="s">
        <v>199</v>
      </c>
      <c r="C53" s="32" t="s">
        <v>199</v>
      </c>
      <c r="D53" s="54" t="n">
        <v>488</v>
      </c>
      <c r="E53" s="54" t="n">
        <v>454</v>
      </c>
      <c r="F53" s="65" t="n">
        <f aca="false">IF(E53="","",D53-E53)</f>
        <v>34</v>
      </c>
      <c r="G53" s="54" t="n">
        <v>452</v>
      </c>
      <c r="H53" s="54" t="n">
        <v>406</v>
      </c>
      <c r="I53" s="65" t="n">
        <f aca="false">IF(H53="","",G53-H53)</f>
        <v>46</v>
      </c>
      <c r="J53" s="55" t="n">
        <f aca="false">IF(OR(D53="",D53+G53=0),"",D53/(D53+G53))</f>
        <v>0.519148936170213</v>
      </c>
      <c r="K53" s="55" t="n">
        <f aca="false">IF(E53="","",E53/(E53+H53))</f>
        <v>0.527906976744186</v>
      </c>
      <c r="L53" s="66" t="n">
        <f aca="false">IF(OR(K53="",J53=""),"",(J53-K53)*100)</f>
        <v>-0.875804057397334</v>
      </c>
      <c r="M53" s="36" t="n">
        <v>2.25387692880643</v>
      </c>
      <c r="N53" s="36" t="n">
        <v>1.86030294597389</v>
      </c>
      <c r="O53" s="36" t="n">
        <f aca="false">SQRT(M53^2+N53^2)</f>
        <v>2.92244559590166</v>
      </c>
      <c r="P53" s="55" t="n">
        <f aca="false">IF(J53="","",MAX(0,J53-1.96*O53/100))</f>
        <v>0.46186900249054</v>
      </c>
      <c r="Q53" s="55" t="n">
        <f aca="false">IF(J53="","",MIN(1,J53+1.96*O53/100))</f>
        <v>0.576428869849885</v>
      </c>
      <c r="R53" s="32" t="str">
        <f aca="false">IF(L53="","",IF(ABS(L53)&lt;=O53,"Yes","No"))</f>
        <v>Yes</v>
      </c>
      <c r="S53" s="32" t="str">
        <f aca="false">IF(L53="","",IF(ABS(L53)&lt;=1.96*O53,"Yes","No"))</f>
        <v>Yes</v>
      </c>
      <c r="T53" s="54" t="n">
        <f aca="false">IF(D53="","",ROUND(SQRT(((D53+G53)*O53/100)^2+(J53*(D53+G53)*0.07132)^2),0))</f>
        <v>44</v>
      </c>
      <c r="U53" s="32"/>
    </row>
    <row r="54" customFormat="false" ht="15" hidden="false" customHeight="false" outlineLevel="0" collapsed="false">
      <c r="A54" s="32" t="s">
        <v>198</v>
      </c>
      <c r="B54" s="32" t="s">
        <v>200</v>
      </c>
      <c r="C54" s="32" t="s">
        <v>201</v>
      </c>
      <c r="D54" s="54" t="n">
        <v>257</v>
      </c>
      <c r="E54" s="54" t="n">
        <v>342</v>
      </c>
      <c r="F54" s="65" t="n">
        <f aca="false">IF(E54="","",D54-E54)</f>
        <v>-85</v>
      </c>
      <c r="G54" s="54" t="n">
        <v>69</v>
      </c>
      <c r="H54" s="54" t="n">
        <v>49</v>
      </c>
      <c r="I54" s="65" t="n">
        <f aca="false">IF(H54="","",G54-H54)</f>
        <v>20</v>
      </c>
      <c r="J54" s="55" t="n">
        <f aca="false">IF(OR(D54="",D54+G54=0),"",D54/(D54+G54))</f>
        <v>0.788343558282209</v>
      </c>
      <c r="K54" s="55" t="n">
        <f aca="false">IF(E54="","",E54/(E54+H54))</f>
        <v>0.874680306905371</v>
      </c>
      <c r="L54" s="66" t="n">
        <f aca="false">IF(OR(K54="",J54=""),"",(J54-K54)*100)</f>
        <v>-8.63367486231622</v>
      </c>
      <c r="M54" s="36" t="n">
        <v>3.48106248693425</v>
      </c>
      <c r="N54" s="36" t="n">
        <v>1.86030294597389</v>
      </c>
      <c r="O54" s="36" t="n">
        <f aca="false">SQRT(M54^2+N54^2)</f>
        <v>3.94696378102713</v>
      </c>
      <c r="P54" s="55" t="n">
        <f aca="false">IF(J54="","",MAX(0,J54-1.96*O54/100))</f>
        <v>0.710983068174077</v>
      </c>
      <c r="Q54" s="55" t="n">
        <f aca="false">IF(J54="","",MIN(1,J54+1.96*O54/100))</f>
        <v>0.86570404839034</v>
      </c>
      <c r="R54" s="32" t="str">
        <f aca="false">IF(L54="","",IF(ABS(L54)&lt;=O54,"Yes","No"))</f>
        <v>No</v>
      </c>
      <c r="S54" s="32" t="str">
        <f aca="false">IF(L54="","",IF(ABS(L54)&lt;=1.96*O54,"Yes","No"))</f>
        <v>No</v>
      </c>
      <c r="T54" s="54" t="n">
        <f aca="false">IF(D54="","",ROUND(SQRT(((D54+G54)*O54/100)^2+(J54*(D54+G54)*0.13015)^2),0))</f>
        <v>36</v>
      </c>
      <c r="U54" s="32"/>
    </row>
    <row r="55" customFormat="false" ht="15" hidden="false" customHeight="false" outlineLevel="0" collapsed="false">
      <c r="A55" s="32" t="s">
        <v>198</v>
      </c>
      <c r="B55" s="32" t="s">
        <v>200</v>
      </c>
      <c r="C55" s="32" t="s">
        <v>202</v>
      </c>
      <c r="D55" s="54" t="n">
        <v>181</v>
      </c>
      <c r="E55" s="54" t="n">
        <v>252</v>
      </c>
      <c r="F55" s="65" t="n">
        <f aca="false">IF(E55="","",D55-E55)</f>
        <v>-71</v>
      </c>
      <c r="G55" s="54" t="n">
        <v>43</v>
      </c>
      <c r="H55" s="54" t="n">
        <v>67</v>
      </c>
      <c r="I55" s="65" t="n">
        <f aca="false">IF(H55="","",G55-H55)</f>
        <v>-24</v>
      </c>
      <c r="J55" s="55" t="n">
        <f aca="false">IF(OR(D55="",D55+G55=0),"",D55/(D55+G55))</f>
        <v>0.808035714285714</v>
      </c>
      <c r="K55" s="55" t="n">
        <f aca="false">IF(E55="","",E55/(E55+H55))</f>
        <v>0.789968652037618</v>
      </c>
      <c r="L55" s="66" t="n">
        <f aca="false">IF(OR(K55="",J55=""),"",(J55-K55)*100)</f>
        <v>1.80670622480967</v>
      </c>
      <c r="M55" s="36" t="n">
        <v>3.48106248693425</v>
      </c>
      <c r="N55" s="36" t="n">
        <v>1.86030294597389</v>
      </c>
      <c r="O55" s="36" t="n">
        <f aca="false">SQRT(M55^2+N55^2)</f>
        <v>3.94696378102713</v>
      </c>
      <c r="P55" s="55" t="n">
        <f aca="false">IF(J55="","",MAX(0,J55-1.96*O55/100))</f>
        <v>0.730675224177583</v>
      </c>
      <c r="Q55" s="55" t="n">
        <f aca="false">IF(J55="","",MIN(1,J55+1.96*O55/100))</f>
        <v>0.885396204393846</v>
      </c>
      <c r="R55" s="32" t="str">
        <f aca="false">IF(L55="","",IF(ABS(L55)&lt;=O55,"Yes","No"))</f>
        <v>Yes</v>
      </c>
      <c r="S55" s="32" t="str">
        <f aca="false">IF(L55="","",IF(ABS(L55)&lt;=1.96*O55,"Yes","No"))</f>
        <v>Yes</v>
      </c>
      <c r="T55" s="54" t="n">
        <f aca="false">IF(D55="","",ROUND(SQRT(((D55+G55)*O55/100)^2+(J55*(D55+G55)*0.13015)^2),0))</f>
        <v>25</v>
      </c>
      <c r="U55" s="32"/>
    </row>
    <row r="56" customFormat="false" ht="15" hidden="false" customHeight="false" outlineLevel="0" collapsed="false">
      <c r="A56" s="32" t="s">
        <v>198</v>
      </c>
      <c r="B56" s="32" t="s">
        <v>200</v>
      </c>
      <c r="C56" s="32" t="s">
        <v>203</v>
      </c>
      <c r="D56" s="54" t="n">
        <v>190</v>
      </c>
      <c r="E56" s="54" t="n">
        <v>267</v>
      </c>
      <c r="F56" s="65" t="n">
        <f aca="false">IF(E56="","",D56-E56)</f>
        <v>-77</v>
      </c>
      <c r="G56" s="54" t="n">
        <v>50</v>
      </c>
      <c r="H56" s="54" t="n">
        <v>48</v>
      </c>
      <c r="I56" s="65" t="n">
        <f aca="false">IF(H56="","",G56-H56)</f>
        <v>2</v>
      </c>
      <c r="J56" s="55" t="n">
        <f aca="false">IF(OR(D56="",D56+G56=0),"",D56/(D56+G56))</f>
        <v>0.791666666666667</v>
      </c>
      <c r="K56" s="55" t="n">
        <f aca="false">IF(E56="","",E56/(E56+H56))</f>
        <v>0.847619047619048</v>
      </c>
      <c r="L56" s="66" t="n">
        <f aca="false">IF(OR(K56="",J56=""),"",(J56-K56)*100)</f>
        <v>-5.5952380952381</v>
      </c>
      <c r="M56" s="36" t="n">
        <v>3.48106248693425</v>
      </c>
      <c r="N56" s="36" t="n">
        <v>1.86030294597389</v>
      </c>
      <c r="O56" s="36" t="n">
        <f aca="false">SQRT(M56^2+N56^2)</f>
        <v>3.94696378102713</v>
      </c>
      <c r="P56" s="55" t="n">
        <f aca="false">IF(J56="","",MAX(0,J56-1.96*O56/100))</f>
        <v>0.714306176558535</v>
      </c>
      <c r="Q56" s="55" t="n">
        <f aca="false">IF(J56="","",MIN(1,J56+1.96*O56/100))</f>
        <v>0.869027156774798</v>
      </c>
      <c r="R56" s="32" t="str">
        <f aca="false">IF(L56="","",IF(ABS(L56)&lt;=O56,"Yes","No"))</f>
        <v>No</v>
      </c>
      <c r="S56" s="32" t="str">
        <f aca="false">IF(L56="","",IF(ABS(L56)&lt;=1.96*O56,"Yes","No"))</f>
        <v>Yes</v>
      </c>
      <c r="T56" s="54" t="n">
        <f aca="false">IF(D56="","",ROUND(SQRT(((D56+G56)*O56/100)^2+(J56*(D56+G56)*0.13015)^2),0))</f>
        <v>26</v>
      </c>
      <c r="U56" s="32"/>
    </row>
    <row r="57" customFormat="false" ht="15" hidden="false" customHeight="false" outlineLevel="0" collapsed="false">
      <c r="A57" s="32" t="s">
        <v>198</v>
      </c>
      <c r="B57" s="32" t="s">
        <v>200</v>
      </c>
      <c r="C57" s="32" t="s">
        <v>204</v>
      </c>
      <c r="D57" s="54" t="n">
        <v>189</v>
      </c>
      <c r="E57" s="54" t="n">
        <v>234</v>
      </c>
      <c r="F57" s="65" t="n">
        <f aca="false">IF(E57="","",D57-E57)</f>
        <v>-45</v>
      </c>
      <c r="G57" s="54" t="n">
        <v>54</v>
      </c>
      <c r="H57" s="54" t="n">
        <v>69</v>
      </c>
      <c r="I57" s="65" t="n">
        <f aca="false">IF(H57="","",G57-H57)</f>
        <v>-15</v>
      </c>
      <c r="J57" s="55" t="n">
        <f aca="false">IF(OR(D57="",D57+G57=0),"",D57/(D57+G57))</f>
        <v>0.777777777777778</v>
      </c>
      <c r="K57" s="55" t="n">
        <f aca="false">IF(E57="","",E57/(E57+H57))</f>
        <v>0.772277227722772</v>
      </c>
      <c r="L57" s="66" t="n">
        <f aca="false">IF(OR(K57="",J57=""),"",(J57-K57)*100)</f>
        <v>0.550055005500549</v>
      </c>
      <c r="M57" s="36" t="n">
        <v>3.48106248693425</v>
      </c>
      <c r="N57" s="36" t="n">
        <v>1.86030294597389</v>
      </c>
      <c r="O57" s="36" t="n">
        <f aca="false">SQRT(M57^2+N57^2)</f>
        <v>3.94696378102713</v>
      </c>
      <c r="P57" s="55" t="n">
        <f aca="false">IF(J57="","",MAX(0,J57-1.96*O57/100))</f>
        <v>0.700417287669646</v>
      </c>
      <c r="Q57" s="55" t="n">
        <f aca="false">IF(J57="","",MIN(1,J57+1.96*O57/100))</f>
        <v>0.85513826788591</v>
      </c>
      <c r="R57" s="32" t="str">
        <f aca="false">IF(L57="","",IF(ABS(L57)&lt;=O57,"Yes","No"))</f>
        <v>Yes</v>
      </c>
      <c r="S57" s="32" t="str">
        <f aca="false">IF(L57="","",IF(ABS(L57)&lt;=1.96*O57,"Yes","No"))</f>
        <v>Yes</v>
      </c>
      <c r="T57" s="54" t="n">
        <f aca="false">IF(D57="","",ROUND(SQRT(((D57+G57)*O57/100)^2+(J57*(D57+G57)*0.13015)^2),0))</f>
        <v>26</v>
      </c>
      <c r="U57" s="32"/>
    </row>
    <row r="58" customFormat="false" ht="15" hidden="false" customHeight="false" outlineLevel="0" collapsed="false">
      <c r="A58" s="32" t="s">
        <v>198</v>
      </c>
      <c r="B58" s="32" t="s">
        <v>200</v>
      </c>
      <c r="C58" s="32" t="s">
        <v>205</v>
      </c>
      <c r="D58" s="54" t="n">
        <v>206</v>
      </c>
      <c r="E58" s="54" t="n">
        <v>297</v>
      </c>
      <c r="F58" s="65" t="n">
        <f aca="false">IF(E58="","",D58-E58)</f>
        <v>-91</v>
      </c>
      <c r="G58" s="54" t="n">
        <v>51</v>
      </c>
      <c r="H58" s="54" t="n">
        <v>58</v>
      </c>
      <c r="I58" s="65" t="n">
        <f aca="false">IF(H58="","",G58-H58)</f>
        <v>-7</v>
      </c>
      <c r="J58" s="55" t="n">
        <f aca="false">IF(OR(D58="",D58+G58=0),"",D58/(D58+G58))</f>
        <v>0.801556420233463</v>
      </c>
      <c r="K58" s="55" t="n">
        <f aca="false">IF(E58="","",E58/(E58+H58))</f>
        <v>0.836619718309859</v>
      </c>
      <c r="L58" s="66" t="n">
        <f aca="false">IF(OR(K58="",J58=""),"",(J58-K58)*100)</f>
        <v>-3.50632980763961</v>
      </c>
      <c r="M58" s="36" t="n">
        <v>3.48106248693425</v>
      </c>
      <c r="N58" s="36" t="n">
        <v>1.86030294597389</v>
      </c>
      <c r="O58" s="36" t="n">
        <f aca="false">SQRT(M58^2+N58^2)</f>
        <v>3.94696378102713</v>
      </c>
      <c r="P58" s="55" t="n">
        <f aca="false">IF(J58="","",MAX(0,J58-1.96*O58/100))</f>
        <v>0.724195930125331</v>
      </c>
      <c r="Q58" s="55" t="n">
        <f aca="false">IF(J58="","",MIN(1,J58+1.96*O58/100))</f>
        <v>0.878916910341595</v>
      </c>
      <c r="R58" s="32" t="str">
        <f aca="false">IF(L58="","",IF(ABS(L58)&lt;=O58,"Yes","No"))</f>
        <v>Yes</v>
      </c>
      <c r="S58" s="32" t="str">
        <f aca="false">IF(L58="","",IF(ABS(L58)&lt;=1.96*O58,"Yes","No"))</f>
        <v>Yes</v>
      </c>
      <c r="T58" s="54" t="n">
        <f aca="false">IF(D58="","",ROUND(SQRT(((D58+G58)*O58/100)^2+(J58*(D58+G58)*0.13015)^2),0))</f>
        <v>29</v>
      </c>
      <c r="U58" s="32"/>
    </row>
    <row r="59" customFormat="false" ht="15" hidden="false" customHeight="false" outlineLevel="0" collapsed="false">
      <c r="A59" s="32" t="s">
        <v>198</v>
      </c>
      <c r="B59" s="32" t="s">
        <v>200</v>
      </c>
      <c r="C59" s="32" t="s">
        <v>206</v>
      </c>
      <c r="D59" s="54" t="n">
        <v>278</v>
      </c>
      <c r="E59" s="54" t="n">
        <v>365</v>
      </c>
      <c r="F59" s="65" t="n">
        <f aca="false">IF(E59="","",D59-E59)</f>
        <v>-87</v>
      </c>
      <c r="G59" s="54" t="n">
        <v>103</v>
      </c>
      <c r="H59" s="54" t="n">
        <v>93</v>
      </c>
      <c r="I59" s="65" t="n">
        <f aca="false">IF(H59="","",G59-H59)</f>
        <v>10</v>
      </c>
      <c r="J59" s="55" t="n">
        <f aca="false">IF(OR(D59="",D59+G59=0),"",D59/(D59+G59))</f>
        <v>0.729658792650919</v>
      </c>
      <c r="K59" s="55" t="n">
        <f aca="false">IF(E59="","",E59/(E59+H59))</f>
        <v>0.796943231441048</v>
      </c>
      <c r="L59" s="66" t="n">
        <f aca="false">IF(OR(K59="",J59=""),"",(J59-K59)*100)</f>
        <v>-6.72844387901295</v>
      </c>
      <c r="M59" s="36" t="n">
        <v>3.48106248693425</v>
      </c>
      <c r="N59" s="36" t="n">
        <v>1.86030294597389</v>
      </c>
      <c r="O59" s="36" t="n">
        <f aca="false">SQRT(M59^2+N59^2)</f>
        <v>3.94696378102713</v>
      </c>
      <c r="P59" s="55" t="n">
        <f aca="false">IF(J59="","",MAX(0,J59-1.96*O59/100))</f>
        <v>0.652298302542787</v>
      </c>
      <c r="Q59" s="55" t="n">
        <f aca="false">IF(J59="","",MIN(1,J59+1.96*O59/100))</f>
        <v>0.80701928275905</v>
      </c>
      <c r="R59" s="32" t="str">
        <f aca="false">IF(L59="","",IF(ABS(L59)&lt;=O59,"Yes","No"))</f>
        <v>No</v>
      </c>
      <c r="S59" s="32" t="str">
        <f aca="false">IF(L59="","",IF(ABS(L59)&lt;=1.96*O59,"Yes","No"))</f>
        <v>Yes</v>
      </c>
      <c r="T59" s="54" t="n">
        <f aca="false">IF(D59="","",ROUND(SQRT(((D59+G59)*O59/100)^2+(J59*(D59+G59)*0.13015)^2),0))</f>
        <v>39</v>
      </c>
      <c r="U59" s="32"/>
    </row>
    <row r="60" customFormat="false" ht="15" hidden="false" customHeight="false" outlineLevel="0" collapsed="false">
      <c r="A60" s="32" t="s">
        <v>198</v>
      </c>
      <c r="B60" s="32" t="s">
        <v>200</v>
      </c>
      <c r="C60" s="32" t="s">
        <v>207</v>
      </c>
      <c r="D60" s="54" t="n">
        <v>510</v>
      </c>
      <c r="E60" s="54" t="n">
        <v>755</v>
      </c>
      <c r="F60" s="65" t="n">
        <f aca="false">IF(E60="","",D60-E60)</f>
        <v>-245</v>
      </c>
      <c r="G60" s="54" t="n">
        <v>195</v>
      </c>
      <c r="H60" s="54" t="n">
        <v>169</v>
      </c>
      <c r="I60" s="65" t="n">
        <f aca="false">IF(H60="","",G60-H60)</f>
        <v>26</v>
      </c>
      <c r="J60" s="55" t="n">
        <f aca="false">IF(OR(D60="",D60+G60=0),"",D60/(D60+G60))</f>
        <v>0.723404255319149</v>
      </c>
      <c r="K60" s="55" t="n">
        <f aca="false">IF(E60="","",E60/(E60+H60))</f>
        <v>0.817099567099567</v>
      </c>
      <c r="L60" s="66" t="n">
        <f aca="false">IF(OR(K60="",J60=""),"",(J60-K60)*100)</f>
        <v>-9.36953117804181</v>
      </c>
      <c r="M60" s="36" t="n">
        <v>2.45669826527509</v>
      </c>
      <c r="N60" s="36" t="n">
        <v>1.86030294597389</v>
      </c>
      <c r="O60" s="36" t="n">
        <f aca="false">SQRT(M60^2+N60^2)</f>
        <v>3.0815732049401</v>
      </c>
      <c r="P60" s="55" t="n">
        <f aca="false">IF(J60="","",MAX(0,J60-1.96*O60/100))</f>
        <v>0.663005420502323</v>
      </c>
      <c r="Q60" s="55" t="n">
        <f aca="false">IF(J60="","",MIN(1,J60+1.96*O60/100))</f>
        <v>0.783803090135975</v>
      </c>
      <c r="R60" s="32" t="str">
        <f aca="false">IF(L60="","",IF(ABS(L60)&lt;=O60,"Yes","No"))</f>
        <v>No</v>
      </c>
      <c r="S60" s="32" t="str">
        <f aca="false">IF(L60="","",IF(ABS(L60)&lt;=1.96*O60,"Yes","No"))</f>
        <v>No</v>
      </c>
      <c r="T60" s="54" t="n">
        <f aca="false">IF(D60="","",ROUND(SQRT(((D60+G60)*O60/100)^2+(J60*(D60+G60)*0.08382)^2),0))</f>
        <v>48</v>
      </c>
      <c r="U60" s="32"/>
    </row>
    <row r="61" customFormat="false" ht="15" hidden="false" customHeight="false" outlineLevel="0" collapsed="false">
      <c r="A61" s="32" t="s">
        <v>198</v>
      </c>
      <c r="B61" s="32" t="s">
        <v>200</v>
      </c>
      <c r="C61" s="32" t="s">
        <v>208</v>
      </c>
      <c r="D61" s="54" t="n">
        <v>281</v>
      </c>
      <c r="E61" s="54" t="n">
        <v>301</v>
      </c>
      <c r="F61" s="65" t="n">
        <f aca="false">IF(E61="","",D61-E61)</f>
        <v>-20</v>
      </c>
      <c r="G61" s="54" t="n">
        <v>121</v>
      </c>
      <c r="H61" s="54" t="n">
        <v>128</v>
      </c>
      <c r="I61" s="65" t="n">
        <f aca="false">IF(H61="","",G61-H61)</f>
        <v>-7</v>
      </c>
      <c r="J61" s="55" t="n">
        <f aca="false">IF(OR(D61="",D61+G61=0),"",D61/(D61+G61))</f>
        <v>0.699004975124378</v>
      </c>
      <c r="K61" s="55" t="n">
        <f aca="false">IF(E61="","",E61/(E61+H61))</f>
        <v>0.701631701631702</v>
      </c>
      <c r="L61" s="66" t="n">
        <f aca="false">IF(OR(K61="",J61=""),"",(J61-K61)*100)</f>
        <v>-0.262672650732354</v>
      </c>
      <c r="M61" s="36" t="n">
        <v>3.48106248693425</v>
      </c>
      <c r="N61" s="36" t="n">
        <v>1.86030294597389</v>
      </c>
      <c r="O61" s="36" t="n">
        <f aca="false">SQRT(M61^2+N61^2)</f>
        <v>3.94696378102713</v>
      </c>
      <c r="P61" s="55" t="n">
        <f aca="false">IF(J61="","",MAX(0,J61-1.96*O61/100))</f>
        <v>0.621644485016246</v>
      </c>
      <c r="Q61" s="55" t="n">
        <f aca="false">IF(J61="","",MIN(1,J61+1.96*O61/100))</f>
        <v>0.77636546523251</v>
      </c>
      <c r="R61" s="32" t="str">
        <f aca="false">IF(L61="","",IF(ABS(L61)&lt;=O61,"Yes","No"))</f>
        <v>Yes</v>
      </c>
      <c r="S61" s="32" t="str">
        <f aca="false">IF(L61="","",IF(ABS(L61)&lt;=1.96*O61,"Yes","No"))</f>
        <v>Yes</v>
      </c>
      <c r="T61" s="54" t="n">
        <f aca="false">IF(D61="","",ROUND(SQRT(((D61+G61)*O61/100)^2+(J61*(D61+G61)*0.13015)^2),0))</f>
        <v>40</v>
      </c>
      <c r="U61" s="32"/>
    </row>
    <row r="62" customFormat="false" ht="15" hidden="false" customHeight="false" outlineLevel="0" collapsed="false">
      <c r="A62" s="32" t="s">
        <v>198</v>
      </c>
      <c r="B62" s="32" t="s">
        <v>200</v>
      </c>
      <c r="C62" s="32" t="s">
        <v>209</v>
      </c>
      <c r="D62" s="54" t="n">
        <v>436</v>
      </c>
      <c r="E62" s="54" t="n">
        <v>484</v>
      </c>
      <c r="F62" s="65" t="n">
        <f aca="false">IF(E62="","",D62-E62)</f>
        <v>-48</v>
      </c>
      <c r="G62" s="54" t="n">
        <v>241</v>
      </c>
      <c r="H62" s="54" t="n">
        <v>251</v>
      </c>
      <c r="I62" s="65" t="n">
        <f aca="false">IF(H62="","",G62-H62)</f>
        <v>-10</v>
      </c>
      <c r="J62" s="55" t="n">
        <f aca="false">IF(OR(D62="",D62+G62=0),"",D62/(D62+G62))</f>
        <v>0.644017725258493</v>
      </c>
      <c r="K62" s="55" t="n">
        <f aca="false">IF(E62="","",E62/(E62+H62))</f>
        <v>0.658503401360544</v>
      </c>
      <c r="L62" s="66" t="n">
        <f aca="false">IF(OR(K62="",J62=""),"",(J62-K62)*100)</f>
        <v>-1.44856761020509</v>
      </c>
      <c r="M62" s="36" t="n">
        <v>2.45669826527509</v>
      </c>
      <c r="N62" s="36" t="n">
        <v>1.86030294597389</v>
      </c>
      <c r="O62" s="36" t="n">
        <f aca="false">SQRT(M62^2+N62^2)</f>
        <v>3.0815732049401</v>
      </c>
      <c r="P62" s="55" t="n">
        <f aca="false">IF(J62="","",MAX(0,J62-1.96*O62/100))</f>
        <v>0.583618890441668</v>
      </c>
      <c r="Q62" s="55" t="n">
        <f aca="false">IF(J62="","",MIN(1,J62+1.96*O62/100))</f>
        <v>0.704416560075319</v>
      </c>
      <c r="R62" s="32" t="str">
        <f aca="false">IF(L62="","",IF(ABS(L62)&lt;=O62,"Yes","No"))</f>
        <v>Yes</v>
      </c>
      <c r="S62" s="32" t="str">
        <f aca="false">IF(L62="","",IF(ABS(L62)&lt;=1.96*O62,"Yes","No"))</f>
        <v>Yes</v>
      </c>
      <c r="T62" s="54" t="n">
        <f aca="false">IF(D62="","",ROUND(SQRT(((D62+G62)*O62/100)^2+(J62*(D62+G62)*0.08382)^2),0))</f>
        <v>42</v>
      </c>
      <c r="U62" s="32"/>
    </row>
    <row r="63" customFormat="false" ht="15" hidden="false" customHeight="false" outlineLevel="0" collapsed="false">
      <c r="A63" s="32" t="s">
        <v>198</v>
      </c>
      <c r="B63" s="32" t="s">
        <v>200</v>
      </c>
      <c r="C63" s="32" t="s">
        <v>210</v>
      </c>
      <c r="D63" s="54" t="n">
        <v>335</v>
      </c>
      <c r="E63" s="54" t="n">
        <v>355</v>
      </c>
      <c r="F63" s="65" t="n">
        <f aca="false">IF(E63="","",D63-E63)</f>
        <v>-20</v>
      </c>
      <c r="G63" s="54" t="n">
        <v>189</v>
      </c>
      <c r="H63" s="54" t="n">
        <v>190</v>
      </c>
      <c r="I63" s="65" t="n">
        <f aca="false">IF(H63="","",G63-H63)</f>
        <v>-1</v>
      </c>
      <c r="J63" s="55" t="n">
        <f aca="false">IF(OR(D63="",D63+G63=0),"",D63/(D63+G63))</f>
        <v>0.639312977099237</v>
      </c>
      <c r="K63" s="55" t="n">
        <f aca="false">IF(E63="","",E63/(E63+H63))</f>
        <v>0.651376146788991</v>
      </c>
      <c r="L63" s="66" t="n">
        <f aca="false">IF(OR(K63="",J63=""),"",(J63-K63)*100)</f>
        <v>-1.20631696897542</v>
      </c>
      <c r="M63" s="36" t="n">
        <v>3.48106248693425</v>
      </c>
      <c r="N63" s="36" t="n">
        <v>1.86030294597389</v>
      </c>
      <c r="O63" s="36" t="n">
        <f aca="false">SQRT(M63^2+N63^2)</f>
        <v>3.94696378102713</v>
      </c>
      <c r="P63" s="55" t="n">
        <f aca="false">IF(J63="","",MAX(0,J63-1.96*O63/100))</f>
        <v>0.561952486991105</v>
      </c>
      <c r="Q63" s="55" t="n">
        <f aca="false">IF(J63="","",MIN(1,J63+1.96*O63/100))</f>
        <v>0.716673467207368</v>
      </c>
      <c r="R63" s="32" t="str">
        <f aca="false">IF(L63="","",IF(ABS(L63)&lt;=O63,"Yes","No"))</f>
        <v>Yes</v>
      </c>
      <c r="S63" s="32" t="str">
        <f aca="false">IF(L63="","",IF(ABS(L63)&lt;=1.96*O63,"Yes","No"))</f>
        <v>Yes</v>
      </c>
      <c r="T63" s="54" t="n">
        <f aca="false">IF(D63="","",ROUND(SQRT(((D63+G63)*O63/100)^2+(J63*(D63+G63)*0.13015)^2),0))</f>
        <v>48</v>
      </c>
      <c r="U63" s="32"/>
    </row>
    <row r="64" customFormat="false" ht="15" hidden="false" customHeight="false" outlineLevel="0" collapsed="false">
      <c r="A64" s="32" t="s">
        <v>198</v>
      </c>
      <c r="B64" s="32" t="s">
        <v>200</v>
      </c>
      <c r="C64" s="32" t="s">
        <v>211</v>
      </c>
      <c r="D64" s="54" t="n">
        <v>287</v>
      </c>
      <c r="E64" s="54" t="n">
        <v>362</v>
      </c>
      <c r="F64" s="65" t="n">
        <f aca="false">IF(E64="","",D64-E64)</f>
        <v>-75</v>
      </c>
      <c r="G64" s="54" t="n">
        <v>106</v>
      </c>
      <c r="H64" s="54" t="n">
        <v>109</v>
      </c>
      <c r="I64" s="65" t="n">
        <f aca="false">IF(H64="","",G64-H64)</f>
        <v>-3</v>
      </c>
      <c r="J64" s="55" t="n">
        <f aca="false">IF(OR(D64="",D64+G64=0),"",D64/(D64+G64))</f>
        <v>0.73027989821883</v>
      </c>
      <c r="K64" s="55" t="n">
        <f aca="false">IF(E64="","",E64/(E64+H64))</f>
        <v>0.768577494692144</v>
      </c>
      <c r="L64" s="66" t="n">
        <f aca="false">IF(OR(K64="",J64=""),"",(J64-K64)*100)</f>
        <v>-3.82975964733149</v>
      </c>
      <c r="M64" s="36" t="n">
        <v>3.48106248693425</v>
      </c>
      <c r="N64" s="36" t="n">
        <v>1.86030294597389</v>
      </c>
      <c r="O64" s="36" t="n">
        <f aca="false">SQRT(M64^2+N64^2)</f>
        <v>3.94696378102713</v>
      </c>
      <c r="P64" s="55" t="n">
        <f aca="false">IF(J64="","",MAX(0,J64-1.96*O64/100))</f>
        <v>0.652919408110698</v>
      </c>
      <c r="Q64" s="55" t="n">
        <f aca="false">IF(J64="","",MIN(1,J64+1.96*O64/100))</f>
        <v>0.807640388326961</v>
      </c>
      <c r="R64" s="32" t="str">
        <f aca="false">IF(L64="","",IF(ABS(L64)&lt;=O64,"Yes","No"))</f>
        <v>Yes</v>
      </c>
      <c r="S64" s="32" t="str">
        <f aca="false">IF(L64="","",IF(ABS(L64)&lt;=1.96*O64,"Yes","No"))</f>
        <v>Yes</v>
      </c>
      <c r="T64" s="54" t="n">
        <f aca="false">IF(D64="","",ROUND(SQRT(((D64+G64)*O64/100)^2+(J64*(D64+G64)*0.13015)^2),0))</f>
        <v>40</v>
      </c>
      <c r="U64" s="32"/>
    </row>
    <row r="65" customFormat="false" ht="15" hidden="false" customHeight="false" outlineLevel="0" collapsed="false">
      <c r="A65" s="32" t="s">
        <v>198</v>
      </c>
      <c r="B65" s="32" t="s">
        <v>200</v>
      </c>
      <c r="C65" s="32" t="s">
        <v>212</v>
      </c>
      <c r="D65" s="54" t="n">
        <v>375</v>
      </c>
      <c r="E65" s="54" t="n">
        <v>449</v>
      </c>
      <c r="F65" s="65" t="n">
        <f aca="false">IF(E65="","",D65-E65)</f>
        <v>-74</v>
      </c>
      <c r="G65" s="54" t="n">
        <v>135</v>
      </c>
      <c r="H65" s="54" t="n">
        <v>148</v>
      </c>
      <c r="I65" s="65" t="n">
        <f aca="false">IF(H65="","",G65-H65)</f>
        <v>-13</v>
      </c>
      <c r="J65" s="55" t="n">
        <f aca="false">IF(OR(D65="",D65+G65=0),"",D65/(D65+G65))</f>
        <v>0.735294117647059</v>
      </c>
      <c r="K65" s="55" t="n">
        <f aca="false">IF(E65="","",E65/(E65+H65))</f>
        <v>0.752093802345059</v>
      </c>
      <c r="L65" s="66" t="n">
        <f aca="false">IF(OR(K65="",J65=""),"",(J65-K65)*100)</f>
        <v>-1.67996846979998</v>
      </c>
      <c r="M65" s="36" t="n">
        <v>3.48106248693425</v>
      </c>
      <c r="N65" s="36" t="n">
        <v>1.86030294597389</v>
      </c>
      <c r="O65" s="36" t="n">
        <f aca="false">SQRT(M65^2+N65^2)</f>
        <v>3.94696378102713</v>
      </c>
      <c r="P65" s="55" t="n">
        <f aca="false">IF(J65="","",MAX(0,J65-1.96*O65/100))</f>
        <v>0.657933627538927</v>
      </c>
      <c r="Q65" s="55" t="n">
        <f aca="false">IF(J65="","",MIN(1,J65+1.96*O65/100))</f>
        <v>0.812654607755191</v>
      </c>
      <c r="R65" s="32" t="str">
        <f aca="false">IF(L65="","",IF(ABS(L65)&lt;=O65,"Yes","No"))</f>
        <v>Yes</v>
      </c>
      <c r="S65" s="32" t="str">
        <f aca="false">IF(L65="","",IF(ABS(L65)&lt;=1.96*O65,"Yes","No"))</f>
        <v>Yes</v>
      </c>
      <c r="T65" s="54" t="n">
        <f aca="false">IF(D65="","",ROUND(SQRT(((D65+G65)*O65/100)^2+(J65*(D65+G65)*0.13015)^2),0))</f>
        <v>53</v>
      </c>
      <c r="U65" s="32"/>
    </row>
    <row r="66" customFormat="false" ht="15" hidden="false" customHeight="false" outlineLevel="0" collapsed="false">
      <c r="A66" s="32" t="s">
        <v>198</v>
      </c>
      <c r="B66" s="32" t="s">
        <v>200</v>
      </c>
      <c r="C66" s="32" t="s">
        <v>213</v>
      </c>
      <c r="D66" s="54" t="n">
        <v>323</v>
      </c>
      <c r="E66" s="54" t="n">
        <v>325</v>
      </c>
      <c r="F66" s="65" t="n">
        <f aca="false">IF(E66="","",D66-E66)</f>
        <v>-2</v>
      </c>
      <c r="G66" s="54" t="n">
        <v>148</v>
      </c>
      <c r="H66" s="54" t="n">
        <v>176</v>
      </c>
      <c r="I66" s="65" t="n">
        <f aca="false">IF(H66="","",G66-H66)</f>
        <v>-28</v>
      </c>
      <c r="J66" s="55" t="n">
        <f aca="false">IF(OR(D66="",D66+G66=0),"",D66/(D66+G66))</f>
        <v>0.685774946921444</v>
      </c>
      <c r="K66" s="55" t="n">
        <f aca="false">IF(E66="","",E66/(E66+H66))</f>
        <v>0.648702594810379</v>
      </c>
      <c r="L66" s="66" t="n">
        <f aca="false">IF(OR(K66="",J66=""),"",(J66-K66)*100)</f>
        <v>3.70723521110644</v>
      </c>
      <c r="M66" s="36" t="n">
        <v>3.48106248693425</v>
      </c>
      <c r="N66" s="36" t="n">
        <v>1.86030294597389</v>
      </c>
      <c r="O66" s="36" t="n">
        <f aca="false">SQRT(M66^2+N66^2)</f>
        <v>3.94696378102713</v>
      </c>
      <c r="P66" s="55" t="n">
        <f aca="false">IF(J66="","",MAX(0,J66-1.96*O66/100))</f>
        <v>0.608414456813312</v>
      </c>
      <c r="Q66" s="55" t="n">
        <f aca="false">IF(J66="","",MIN(1,J66+1.96*O66/100))</f>
        <v>0.763135437029575</v>
      </c>
      <c r="R66" s="32" t="str">
        <f aca="false">IF(L66="","",IF(ABS(L66)&lt;=O66,"Yes","No"))</f>
        <v>Yes</v>
      </c>
      <c r="S66" s="32" t="str">
        <f aca="false">IF(L66="","",IF(ABS(L66)&lt;=1.96*O66,"Yes","No"))</f>
        <v>Yes</v>
      </c>
      <c r="T66" s="54" t="n">
        <f aca="false">IF(D66="","",ROUND(SQRT(((D66+G66)*O66/100)^2+(J66*(D66+G66)*0.13015)^2),0))</f>
        <v>46</v>
      </c>
      <c r="U66" s="32"/>
    </row>
    <row r="67" customFormat="false" ht="15" hidden="false" customHeight="false" outlineLevel="0" collapsed="false">
      <c r="A67" s="32" t="s">
        <v>198</v>
      </c>
      <c r="B67" s="32" t="s">
        <v>200</v>
      </c>
      <c r="C67" s="32" t="s">
        <v>214</v>
      </c>
      <c r="D67" s="54" t="n">
        <v>338</v>
      </c>
      <c r="E67" s="54" t="n">
        <v>307</v>
      </c>
      <c r="F67" s="65" t="n">
        <f aca="false">IF(E67="","",D67-E67)</f>
        <v>31</v>
      </c>
      <c r="G67" s="54" t="n">
        <v>203</v>
      </c>
      <c r="H67" s="54" t="n">
        <v>193</v>
      </c>
      <c r="I67" s="65" t="n">
        <f aca="false">IF(H67="","",G67-H67)</f>
        <v>10</v>
      </c>
      <c r="J67" s="55" t="n">
        <f aca="false">IF(OR(D67="",D67+G67=0),"",D67/(D67+G67))</f>
        <v>0.624768946395564</v>
      </c>
      <c r="K67" s="55" t="n">
        <f aca="false">IF(E67="","",E67/(E67+H67))</f>
        <v>0.614</v>
      </c>
      <c r="L67" s="66" t="n">
        <f aca="false">IF(OR(K67="",J67=""),"",(J67-K67)*100)</f>
        <v>1.07689463955638</v>
      </c>
      <c r="M67" s="36" t="n">
        <v>2.45669826527509</v>
      </c>
      <c r="N67" s="36" t="n">
        <v>1.86030294597389</v>
      </c>
      <c r="O67" s="36" t="n">
        <f aca="false">SQRT(M67^2+N67^2)</f>
        <v>3.0815732049401</v>
      </c>
      <c r="P67" s="55" t="n">
        <f aca="false">IF(J67="","",MAX(0,J67-1.96*O67/100))</f>
        <v>0.564370111578738</v>
      </c>
      <c r="Q67" s="55" t="n">
        <f aca="false">IF(J67="","",MIN(1,J67+1.96*O67/100))</f>
        <v>0.68516778121239</v>
      </c>
      <c r="R67" s="32" t="str">
        <f aca="false">IF(L67="","",IF(ABS(L67)&lt;=O67,"Yes","No"))</f>
        <v>Yes</v>
      </c>
      <c r="S67" s="32" t="str">
        <f aca="false">IF(L67="","",IF(ABS(L67)&lt;=1.96*O67,"Yes","No"))</f>
        <v>Yes</v>
      </c>
      <c r="T67" s="54" t="n">
        <f aca="false">IF(D67="","",ROUND(SQRT(((D67+G67)*O67/100)^2+(J67*(D67+G67)*0.08382)^2),0))</f>
        <v>33</v>
      </c>
      <c r="U67" s="32"/>
    </row>
    <row r="68" customFormat="false" ht="15" hidden="false" customHeight="false" outlineLevel="0" collapsed="false">
      <c r="A68" s="32" t="s">
        <v>198</v>
      </c>
      <c r="B68" s="32" t="s">
        <v>200</v>
      </c>
      <c r="C68" s="32" t="s">
        <v>215</v>
      </c>
      <c r="D68" s="54" t="n">
        <v>281</v>
      </c>
      <c r="E68" s="54" t="n">
        <v>331</v>
      </c>
      <c r="F68" s="65" t="n">
        <f aca="false">IF(E68="","",D68-E68)</f>
        <v>-50</v>
      </c>
      <c r="G68" s="54" t="n">
        <v>127</v>
      </c>
      <c r="H68" s="54" t="n">
        <v>135</v>
      </c>
      <c r="I68" s="65" t="n">
        <f aca="false">IF(H68="","",G68-H68)</f>
        <v>-8</v>
      </c>
      <c r="J68" s="55" t="n">
        <f aca="false">IF(OR(D68="",D68+G68=0),"",D68/(D68+G68))</f>
        <v>0.688725490196078</v>
      </c>
      <c r="K68" s="55" t="n">
        <f aca="false">IF(E68="","",E68/(E68+H68))</f>
        <v>0.710300429184549</v>
      </c>
      <c r="L68" s="66" t="n">
        <f aca="false">IF(OR(K68="",J68=""),"",(J68-K68)*100)</f>
        <v>-2.1574938988471</v>
      </c>
      <c r="M68" s="36" t="n">
        <v>3.48106248693425</v>
      </c>
      <c r="N68" s="36" t="n">
        <v>1.86030294597389</v>
      </c>
      <c r="O68" s="36" t="n">
        <f aca="false">SQRT(M68^2+N68^2)</f>
        <v>3.94696378102713</v>
      </c>
      <c r="P68" s="55" t="n">
        <f aca="false">IF(J68="","",MAX(0,J68-1.96*O68/100))</f>
        <v>0.611365000087947</v>
      </c>
      <c r="Q68" s="55" t="n">
        <f aca="false">IF(J68="","",MIN(1,J68+1.96*O68/100))</f>
        <v>0.76608598030421</v>
      </c>
      <c r="R68" s="32" t="str">
        <f aca="false">IF(L68="","",IF(ABS(L68)&lt;=O68,"Yes","No"))</f>
        <v>Yes</v>
      </c>
      <c r="S68" s="32" t="str">
        <f aca="false">IF(L68="","",IF(ABS(L68)&lt;=1.96*O68,"Yes","No"))</f>
        <v>Yes</v>
      </c>
      <c r="T68" s="54" t="n">
        <f aca="false">IF(D68="","",ROUND(SQRT(((D68+G68)*O68/100)^2+(J68*(D68+G68)*0.13015)^2),0))</f>
        <v>40</v>
      </c>
      <c r="U68" s="32"/>
    </row>
    <row r="69" customFormat="false" ht="15" hidden="false" customHeight="false" outlineLevel="0" collapsed="false">
      <c r="A69" s="32" t="s">
        <v>198</v>
      </c>
      <c r="B69" s="32" t="s">
        <v>200</v>
      </c>
      <c r="C69" s="32" t="s">
        <v>216</v>
      </c>
      <c r="D69" s="54" t="n">
        <v>279</v>
      </c>
      <c r="E69" s="54" t="n">
        <v>363</v>
      </c>
      <c r="F69" s="65" t="n">
        <f aca="false">IF(E69="","",D69-E69)</f>
        <v>-84</v>
      </c>
      <c r="G69" s="54" t="n">
        <v>76</v>
      </c>
      <c r="H69" s="54" t="n">
        <v>70</v>
      </c>
      <c r="I69" s="65" t="n">
        <f aca="false">IF(H69="","",G69-H69)</f>
        <v>6</v>
      </c>
      <c r="J69" s="55" t="n">
        <f aca="false">IF(OR(D69="",D69+G69=0),"",D69/(D69+G69))</f>
        <v>0.785915492957746</v>
      </c>
      <c r="K69" s="55" t="n">
        <f aca="false">IF(E69="","",E69/(E69+H69))</f>
        <v>0.838337182448037</v>
      </c>
      <c r="L69" s="66" t="n">
        <f aca="false">IF(OR(K69="",J69=""),"",(J69-K69)*100)</f>
        <v>-5.24216894902905</v>
      </c>
      <c r="M69" s="36" t="n">
        <v>3.48106248693425</v>
      </c>
      <c r="N69" s="36" t="n">
        <v>1.86030294597389</v>
      </c>
      <c r="O69" s="36" t="n">
        <f aca="false">SQRT(M69^2+N69^2)</f>
        <v>3.94696378102713</v>
      </c>
      <c r="P69" s="55" t="n">
        <f aca="false">IF(J69="","",MAX(0,J69-1.96*O69/100))</f>
        <v>0.708555002849615</v>
      </c>
      <c r="Q69" s="55" t="n">
        <f aca="false">IF(J69="","",MIN(1,J69+1.96*O69/100))</f>
        <v>0.863275983065878</v>
      </c>
      <c r="R69" s="32" t="str">
        <f aca="false">IF(L69="","",IF(ABS(L69)&lt;=O69,"Yes","No"))</f>
        <v>No</v>
      </c>
      <c r="S69" s="32" t="str">
        <f aca="false">IF(L69="","",IF(ABS(L69)&lt;=1.96*O69,"Yes","No"))</f>
        <v>Yes</v>
      </c>
      <c r="T69" s="54" t="n">
        <f aca="false">IF(D69="","",ROUND(SQRT(((D69+G69)*O69/100)^2+(J69*(D69+G69)*0.13015)^2),0))</f>
        <v>39</v>
      </c>
      <c r="U69" s="32"/>
    </row>
    <row r="70" customFormat="false" ht="15" hidden="false" customHeight="false" outlineLevel="0" collapsed="false">
      <c r="A70" s="32" t="s">
        <v>198</v>
      </c>
      <c r="B70" s="32" t="s">
        <v>200</v>
      </c>
      <c r="C70" s="32" t="s">
        <v>217</v>
      </c>
      <c r="D70" s="54" t="n">
        <v>225</v>
      </c>
      <c r="E70" s="54" t="n">
        <v>282</v>
      </c>
      <c r="F70" s="65" t="n">
        <f aca="false">IF(E70="","",D70-E70)</f>
        <v>-57</v>
      </c>
      <c r="G70" s="54" t="n">
        <v>81</v>
      </c>
      <c r="H70" s="54" t="n">
        <v>102</v>
      </c>
      <c r="I70" s="65" t="n">
        <f aca="false">IF(H70="","",G70-H70)</f>
        <v>-21</v>
      </c>
      <c r="J70" s="55" t="n">
        <f aca="false">IF(OR(D70="",D70+G70=0),"",D70/(D70+G70))</f>
        <v>0.735294117647059</v>
      </c>
      <c r="K70" s="55" t="n">
        <f aca="false">IF(E70="","",E70/(E70+H70))</f>
        <v>0.734375</v>
      </c>
      <c r="L70" s="66" t="n">
        <f aca="false">IF(OR(K70="",J70=""),"",(J70-K70)*100)</f>
        <v>0.0919117647058876</v>
      </c>
      <c r="M70" s="36" t="n">
        <v>3.48106248693425</v>
      </c>
      <c r="N70" s="36" t="n">
        <v>1.86030294597389</v>
      </c>
      <c r="O70" s="36" t="n">
        <f aca="false">SQRT(M70^2+N70^2)</f>
        <v>3.94696378102713</v>
      </c>
      <c r="P70" s="55" t="n">
        <f aca="false">IF(J70="","",MAX(0,J70-1.96*O70/100))</f>
        <v>0.657933627538927</v>
      </c>
      <c r="Q70" s="55" t="n">
        <f aca="false">IF(J70="","",MIN(1,J70+1.96*O70/100))</f>
        <v>0.812654607755191</v>
      </c>
      <c r="R70" s="32" t="str">
        <f aca="false">IF(L70="","",IF(ABS(L70)&lt;=O70,"Yes","No"))</f>
        <v>Yes</v>
      </c>
      <c r="S70" s="32" t="str">
        <f aca="false">IF(L70="","",IF(ABS(L70)&lt;=1.96*O70,"Yes","No"))</f>
        <v>Yes</v>
      </c>
      <c r="T70" s="54" t="n">
        <f aca="false">IF(D70="","",ROUND(SQRT(((D70+G70)*O70/100)^2+(J70*(D70+G70)*0.13015)^2),0))</f>
        <v>32</v>
      </c>
      <c r="U70" s="32"/>
    </row>
    <row r="71" customFormat="false" ht="15" hidden="false" customHeight="false" outlineLevel="0" collapsed="false">
      <c r="A71" s="32" t="s">
        <v>198</v>
      </c>
      <c r="B71" s="32" t="s">
        <v>200</v>
      </c>
      <c r="C71" s="32" t="s">
        <v>218</v>
      </c>
      <c r="D71" s="54" t="n">
        <v>287</v>
      </c>
      <c r="E71" s="54" t="n">
        <v>343</v>
      </c>
      <c r="F71" s="65" t="n">
        <f aca="false">IF(E71="","",D71-E71)</f>
        <v>-56</v>
      </c>
      <c r="G71" s="54" t="n">
        <v>101</v>
      </c>
      <c r="H71" s="54" t="n">
        <v>118</v>
      </c>
      <c r="I71" s="65" t="n">
        <f aca="false">IF(H71="","",G71-H71)</f>
        <v>-17</v>
      </c>
      <c r="J71" s="55" t="n">
        <f aca="false">IF(OR(D71="",D71+G71=0),"",D71/(D71+G71))</f>
        <v>0.739690721649485</v>
      </c>
      <c r="K71" s="55" t="n">
        <f aca="false">IF(E71="","",E71/(E71+H71))</f>
        <v>0.744034707158351</v>
      </c>
      <c r="L71" s="66" t="n">
        <f aca="false">IF(OR(K71="",J71=""),"",(J71-K71)*100)</f>
        <v>-0.434398550886683</v>
      </c>
      <c r="M71" s="36" t="n">
        <v>3.48106248693425</v>
      </c>
      <c r="N71" s="36" t="n">
        <v>1.86030294597389</v>
      </c>
      <c r="O71" s="36" t="n">
        <f aca="false">SQRT(M71^2+N71^2)</f>
        <v>3.94696378102713</v>
      </c>
      <c r="P71" s="55" t="n">
        <f aca="false">IF(J71="","",MAX(0,J71-1.96*O71/100))</f>
        <v>0.662330231541353</v>
      </c>
      <c r="Q71" s="55" t="n">
        <f aca="false">IF(J71="","",MIN(1,J71+1.96*O71/100))</f>
        <v>0.817051211757616</v>
      </c>
      <c r="R71" s="32" t="str">
        <f aca="false">IF(L71="","",IF(ABS(L71)&lt;=O71,"Yes","No"))</f>
        <v>Yes</v>
      </c>
      <c r="S71" s="32" t="str">
        <f aca="false">IF(L71="","",IF(ABS(L71)&lt;=1.96*O71,"Yes","No"))</f>
        <v>Yes</v>
      </c>
      <c r="T71" s="54" t="n">
        <f aca="false">IF(D71="","",ROUND(SQRT(((D71+G71)*O71/100)^2+(J71*(D71+G71)*0.13015)^2),0))</f>
        <v>40</v>
      </c>
      <c r="U71" s="32"/>
    </row>
    <row r="72" customFormat="false" ht="15" hidden="false" customHeight="false" outlineLevel="0" collapsed="false">
      <c r="A72" s="32" t="s">
        <v>198</v>
      </c>
      <c r="B72" s="32" t="s">
        <v>200</v>
      </c>
      <c r="C72" s="32" t="s">
        <v>219</v>
      </c>
      <c r="D72" s="54" t="n">
        <v>208</v>
      </c>
      <c r="E72" s="54" t="n">
        <v>238</v>
      </c>
      <c r="F72" s="65" t="n">
        <f aca="false">IF(E72="","",D72-E72)</f>
        <v>-30</v>
      </c>
      <c r="G72" s="54" t="n">
        <v>85</v>
      </c>
      <c r="H72" s="54" t="n">
        <v>99</v>
      </c>
      <c r="I72" s="65" t="n">
        <f aca="false">IF(H72="","",G72-H72)</f>
        <v>-14</v>
      </c>
      <c r="J72" s="55" t="n">
        <f aca="false">IF(OR(D72="",D72+G72=0),"",D72/(D72+G72))</f>
        <v>0.709897610921502</v>
      </c>
      <c r="K72" s="55" t="n">
        <f aca="false">IF(E72="","",E72/(E72+H72))</f>
        <v>0.706231454005935</v>
      </c>
      <c r="L72" s="66" t="n">
        <f aca="false">IF(OR(K72="",J72=""),"",(J72-K72)*100)</f>
        <v>0.366615691556704</v>
      </c>
      <c r="M72" s="36" t="n">
        <v>3.48106248693425</v>
      </c>
      <c r="N72" s="36" t="n">
        <v>1.86030294597389</v>
      </c>
      <c r="O72" s="36" t="n">
        <f aca="false">SQRT(M72^2+N72^2)</f>
        <v>3.94696378102713</v>
      </c>
      <c r="P72" s="55" t="n">
        <f aca="false">IF(J72="","",MAX(0,J72-1.96*O72/100))</f>
        <v>0.63253712081337</v>
      </c>
      <c r="Q72" s="55" t="n">
        <f aca="false">IF(J72="","",MIN(1,J72+1.96*O72/100))</f>
        <v>0.787258101029634</v>
      </c>
      <c r="R72" s="32" t="str">
        <f aca="false">IF(L72="","",IF(ABS(L72)&lt;=O72,"Yes","No"))</f>
        <v>Yes</v>
      </c>
      <c r="S72" s="32" t="str">
        <f aca="false">IF(L72="","",IF(ABS(L72)&lt;=1.96*O72,"Yes","No"))</f>
        <v>Yes</v>
      </c>
      <c r="T72" s="54" t="n">
        <f aca="false">IF(D72="","",ROUND(SQRT(((D72+G72)*O72/100)^2+(J72*(D72+G72)*0.13015)^2),0))</f>
        <v>29</v>
      </c>
      <c r="U72" s="32"/>
    </row>
    <row r="73" customFormat="false" ht="15" hidden="false" customHeight="false" outlineLevel="0" collapsed="false">
      <c r="A73" s="32" t="s">
        <v>198</v>
      </c>
      <c r="B73" s="32" t="s">
        <v>200</v>
      </c>
      <c r="C73" s="32" t="s">
        <v>220</v>
      </c>
      <c r="D73" s="54" t="n">
        <v>440</v>
      </c>
      <c r="E73" s="54" t="n">
        <v>481</v>
      </c>
      <c r="F73" s="65" t="n">
        <f aca="false">IF(E73="","",D73-E73)</f>
        <v>-41</v>
      </c>
      <c r="G73" s="54" t="n">
        <v>153</v>
      </c>
      <c r="H73" s="54" t="n">
        <v>174</v>
      </c>
      <c r="I73" s="65" t="n">
        <f aca="false">IF(H73="","",G73-H73)</f>
        <v>-21</v>
      </c>
      <c r="J73" s="55" t="n">
        <f aca="false">IF(OR(D73="",D73+G73=0),"",D73/(D73+G73))</f>
        <v>0.741989881956155</v>
      </c>
      <c r="K73" s="55" t="n">
        <f aca="false">IF(E73="","",E73/(E73+H73))</f>
        <v>0.734351145038168</v>
      </c>
      <c r="L73" s="66" t="n">
        <f aca="false">IF(OR(K73="",J73=""),"",(J73-K73)*100)</f>
        <v>0.763873691798722</v>
      </c>
      <c r="M73" s="36" t="n">
        <v>2.45669826527509</v>
      </c>
      <c r="N73" s="36" t="n">
        <v>1.86030294597389</v>
      </c>
      <c r="O73" s="36" t="n">
        <f aca="false">SQRT(M73^2+N73^2)</f>
        <v>3.0815732049401</v>
      </c>
      <c r="P73" s="55" t="n">
        <f aca="false">IF(J73="","",MAX(0,J73-1.96*O73/100))</f>
        <v>0.681591047139329</v>
      </c>
      <c r="Q73" s="55" t="n">
        <f aca="false">IF(J73="","",MIN(1,J73+1.96*O73/100))</f>
        <v>0.802388716772981</v>
      </c>
      <c r="R73" s="32" t="str">
        <f aca="false">IF(L73="","",IF(ABS(L73)&lt;=O73,"Yes","No"))</f>
        <v>Yes</v>
      </c>
      <c r="S73" s="32" t="str">
        <f aca="false">IF(L73="","",IF(ABS(L73)&lt;=1.96*O73,"Yes","No"))</f>
        <v>Yes</v>
      </c>
      <c r="T73" s="54" t="n">
        <f aca="false">IF(D73="","",ROUND(SQRT(((D73+G73)*O73/100)^2+(J73*(D73+G73)*0.08382)^2),0))</f>
        <v>41</v>
      </c>
      <c r="U73" s="32"/>
    </row>
    <row r="74" customFormat="false" ht="15" hidden="false" customHeight="false" outlineLevel="0" collapsed="false">
      <c r="A74" s="32" t="s">
        <v>198</v>
      </c>
      <c r="B74" s="32" t="s">
        <v>200</v>
      </c>
      <c r="C74" s="32" t="s">
        <v>221</v>
      </c>
      <c r="D74" s="54" t="n">
        <v>427</v>
      </c>
      <c r="E74" s="54" t="n">
        <v>497</v>
      </c>
      <c r="F74" s="65" t="n">
        <f aca="false">IF(E74="","",D74-E74)</f>
        <v>-70</v>
      </c>
      <c r="G74" s="54" t="n">
        <v>114</v>
      </c>
      <c r="H74" s="54" t="n">
        <v>124</v>
      </c>
      <c r="I74" s="65" t="n">
        <f aca="false">IF(H74="","",G74-H74)</f>
        <v>-10</v>
      </c>
      <c r="J74" s="55" t="n">
        <f aca="false">IF(OR(D74="",D74+G74=0),"",D74/(D74+G74))</f>
        <v>0.789279112754159</v>
      </c>
      <c r="K74" s="55" t="n">
        <f aca="false">IF(E74="","",E74/(E74+H74))</f>
        <v>0.800322061191626</v>
      </c>
      <c r="L74" s="66" t="n">
        <f aca="false">IF(OR(K74="",J74=""),"",(J74-K74)*100)</f>
        <v>-1.10429484374674</v>
      </c>
      <c r="M74" s="36" t="n">
        <v>2.45669826527509</v>
      </c>
      <c r="N74" s="36" t="n">
        <v>1.86030294597389</v>
      </c>
      <c r="O74" s="36" t="n">
        <f aca="false">SQRT(M74^2+N74^2)</f>
        <v>3.0815732049401</v>
      </c>
      <c r="P74" s="55" t="n">
        <f aca="false">IF(J74="","",MAX(0,J74-1.96*O74/100))</f>
        <v>0.728880277937333</v>
      </c>
      <c r="Q74" s="55" t="n">
        <f aca="false">IF(J74="","",MIN(1,J74+1.96*O74/100))</f>
        <v>0.849677947570985</v>
      </c>
      <c r="R74" s="32" t="str">
        <f aca="false">IF(L74="","",IF(ABS(L74)&lt;=O74,"Yes","No"))</f>
        <v>Yes</v>
      </c>
      <c r="S74" s="32" t="str">
        <f aca="false">IF(L74="","",IF(ABS(L74)&lt;=1.96*O74,"Yes","No"))</f>
        <v>Yes</v>
      </c>
      <c r="T74" s="54" t="n">
        <f aca="false">IF(D74="","",ROUND(SQRT(((D74+G74)*O74/100)^2+(J74*(D74+G74)*0.08382)^2),0))</f>
        <v>39</v>
      </c>
      <c r="U74" s="32"/>
    </row>
    <row r="75" customFormat="false" ht="15" hidden="false" customHeight="false" outlineLevel="0" collapsed="false">
      <c r="A75" s="32" t="s">
        <v>198</v>
      </c>
      <c r="B75" s="32" t="s">
        <v>200</v>
      </c>
      <c r="C75" s="32" t="s">
        <v>222</v>
      </c>
      <c r="D75" s="54" t="n">
        <v>364</v>
      </c>
      <c r="E75" s="54" t="n">
        <v>348</v>
      </c>
      <c r="F75" s="65" t="n">
        <f aca="false">IF(E75="","",D75-E75)</f>
        <v>16</v>
      </c>
      <c r="G75" s="54" t="n">
        <v>143</v>
      </c>
      <c r="H75" s="54" t="n">
        <v>169</v>
      </c>
      <c r="I75" s="65" t="n">
        <f aca="false">IF(H75="","",G75-H75)</f>
        <v>-26</v>
      </c>
      <c r="J75" s="55" t="n">
        <f aca="false">IF(OR(D75="",D75+G75=0),"",D75/(D75+G75))</f>
        <v>0.717948717948718</v>
      </c>
      <c r="K75" s="55" t="n">
        <f aca="false">IF(E75="","",E75/(E75+H75))</f>
        <v>0.673114119922631</v>
      </c>
      <c r="L75" s="66" t="n">
        <f aca="false">IF(OR(K75="",J75=""),"",(J75-K75)*100)</f>
        <v>4.48345980260874</v>
      </c>
      <c r="M75" s="36" t="n">
        <v>3.48106248693425</v>
      </c>
      <c r="N75" s="36" t="n">
        <v>1.86030294597389</v>
      </c>
      <c r="O75" s="36" t="n">
        <f aca="false">SQRT(M75^2+N75^2)</f>
        <v>3.94696378102713</v>
      </c>
      <c r="P75" s="55" t="n">
        <f aca="false">IF(J75="","",MAX(0,J75-1.96*O75/100))</f>
        <v>0.640588227840586</v>
      </c>
      <c r="Q75" s="55" t="n">
        <f aca="false">IF(J75="","",MIN(1,J75+1.96*O75/100))</f>
        <v>0.79530920805685</v>
      </c>
      <c r="R75" s="32" t="str">
        <f aca="false">IF(L75="","",IF(ABS(L75)&lt;=O75,"Yes","No"))</f>
        <v>No</v>
      </c>
      <c r="S75" s="32" t="str">
        <f aca="false">IF(L75="","",IF(ABS(L75)&lt;=1.96*O75,"Yes","No"))</f>
        <v>Yes</v>
      </c>
      <c r="T75" s="54" t="n">
        <f aca="false">IF(D75="","",ROUND(SQRT(((D75+G75)*O75/100)^2+(J75*(D75+G75)*0.13015)^2),0))</f>
        <v>51</v>
      </c>
      <c r="U75" s="32"/>
    </row>
    <row r="76" customFormat="false" ht="15" hidden="false" customHeight="false" outlineLevel="0" collapsed="false">
      <c r="A76" s="32" t="s">
        <v>198</v>
      </c>
      <c r="B76" s="32" t="s">
        <v>200</v>
      </c>
      <c r="C76" s="32" t="s">
        <v>223</v>
      </c>
      <c r="D76" s="54" t="n">
        <v>382</v>
      </c>
      <c r="E76" s="54" t="n">
        <v>400</v>
      </c>
      <c r="F76" s="65" t="n">
        <f aca="false">IF(E76="","",D76-E76)</f>
        <v>-18</v>
      </c>
      <c r="G76" s="54" t="n">
        <v>191</v>
      </c>
      <c r="H76" s="54" t="n">
        <v>189</v>
      </c>
      <c r="I76" s="65" t="n">
        <f aca="false">IF(H76="","",G76-H76)</f>
        <v>2</v>
      </c>
      <c r="J76" s="55" t="n">
        <f aca="false">IF(OR(D76="",D76+G76=0),"",D76/(D76+G76))</f>
        <v>0.666666666666667</v>
      </c>
      <c r="K76" s="55" t="n">
        <f aca="false">IF(E76="","",E76/(E76+H76))</f>
        <v>0.67911714770798</v>
      </c>
      <c r="L76" s="66" t="n">
        <f aca="false">IF(OR(K76="",J76=""),"",(J76-K76)*100)</f>
        <v>-1.2450481041313</v>
      </c>
      <c r="M76" s="36" t="n">
        <v>2.45669826527509</v>
      </c>
      <c r="N76" s="36" t="n">
        <v>1.86030294597389</v>
      </c>
      <c r="O76" s="36" t="n">
        <f aca="false">SQRT(M76^2+N76^2)</f>
        <v>3.0815732049401</v>
      </c>
      <c r="P76" s="55" t="n">
        <f aca="false">IF(J76="","",MAX(0,J76-1.96*O76/100))</f>
        <v>0.606267831849841</v>
      </c>
      <c r="Q76" s="55" t="n">
        <f aca="false">IF(J76="","",MIN(1,J76+1.96*O76/100))</f>
        <v>0.727065501483493</v>
      </c>
      <c r="R76" s="32" t="str">
        <f aca="false">IF(L76="","",IF(ABS(L76)&lt;=O76,"Yes","No"))</f>
        <v>Yes</v>
      </c>
      <c r="S76" s="32" t="str">
        <f aca="false">IF(L76="","",IF(ABS(L76)&lt;=1.96*O76,"Yes","No"))</f>
        <v>Yes</v>
      </c>
      <c r="T76" s="54" t="n">
        <f aca="false">IF(D76="","",ROUND(SQRT(((D76+G76)*O76/100)^2+(J76*(D76+G76)*0.08382)^2),0))</f>
        <v>37</v>
      </c>
      <c r="U76" s="32"/>
    </row>
    <row r="77" customFormat="false" ht="15" hidden="false" customHeight="false" outlineLevel="0" collapsed="false">
      <c r="A77" s="32" t="s">
        <v>198</v>
      </c>
      <c r="B77" s="32" t="s">
        <v>200</v>
      </c>
      <c r="C77" s="32" t="s">
        <v>224</v>
      </c>
      <c r="D77" s="54" t="n">
        <v>451</v>
      </c>
      <c r="E77" s="54" t="n">
        <v>488</v>
      </c>
      <c r="F77" s="65" t="n">
        <f aca="false">IF(E77="","",D77-E77)</f>
        <v>-37</v>
      </c>
      <c r="G77" s="54" t="n">
        <v>199</v>
      </c>
      <c r="H77" s="54" t="n">
        <v>238</v>
      </c>
      <c r="I77" s="65" t="n">
        <f aca="false">IF(H77="","",G77-H77)</f>
        <v>-39</v>
      </c>
      <c r="J77" s="55" t="n">
        <f aca="false">IF(OR(D77="",D77+G77=0),"",D77/(D77+G77))</f>
        <v>0.693846153846154</v>
      </c>
      <c r="K77" s="55" t="n">
        <f aca="false">IF(E77="","",E77/(E77+H77))</f>
        <v>0.672176308539945</v>
      </c>
      <c r="L77" s="66" t="n">
        <f aca="false">IF(OR(K77="",J77=""),"",(J77-K77)*100)</f>
        <v>2.1669845306209</v>
      </c>
      <c r="M77" s="36" t="n">
        <v>2.45669826527509</v>
      </c>
      <c r="N77" s="36" t="n">
        <v>1.86030294597389</v>
      </c>
      <c r="O77" s="36" t="n">
        <f aca="false">SQRT(M77^2+N77^2)</f>
        <v>3.0815732049401</v>
      </c>
      <c r="P77" s="55" t="n">
        <f aca="false">IF(J77="","",MAX(0,J77-1.96*O77/100))</f>
        <v>0.633447319029328</v>
      </c>
      <c r="Q77" s="55" t="n">
        <f aca="false">IF(J77="","",MIN(1,J77+1.96*O77/100))</f>
        <v>0.75424498866298</v>
      </c>
      <c r="R77" s="32" t="str">
        <f aca="false">IF(L77="","",IF(ABS(L77)&lt;=O77,"Yes","No"))</f>
        <v>Yes</v>
      </c>
      <c r="S77" s="32" t="str">
        <f aca="false">IF(L77="","",IF(ABS(L77)&lt;=1.96*O77,"Yes","No"))</f>
        <v>Yes</v>
      </c>
      <c r="T77" s="54" t="n">
        <f aca="false">IF(D77="","",ROUND(SQRT(((D77+G77)*O77/100)^2+(J77*(D77+G77)*0.08382)^2),0))</f>
        <v>43</v>
      </c>
      <c r="U77" s="32"/>
    </row>
    <row r="78" customFormat="false" ht="15" hidden="false" customHeight="false" outlineLevel="0" collapsed="false">
      <c r="A78" s="32" t="s">
        <v>198</v>
      </c>
      <c r="B78" s="32" t="s">
        <v>200</v>
      </c>
      <c r="C78" s="32" t="s">
        <v>225</v>
      </c>
      <c r="D78" s="54" t="n">
        <v>311</v>
      </c>
      <c r="E78" s="54" t="n">
        <v>339</v>
      </c>
      <c r="F78" s="65" t="n">
        <f aca="false">IF(E78="","",D78-E78)</f>
        <v>-28</v>
      </c>
      <c r="G78" s="54" t="n">
        <v>126</v>
      </c>
      <c r="H78" s="54" t="n">
        <v>138</v>
      </c>
      <c r="I78" s="65" t="n">
        <f aca="false">IF(H78="","",G78-H78)</f>
        <v>-12</v>
      </c>
      <c r="J78" s="55" t="n">
        <f aca="false">IF(OR(D78="",D78+G78=0),"",D78/(D78+G78))</f>
        <v>0.711670480549199</v>
      </c>
      <c r="K78" s="55" t="n">
        <f aca="false">IF(E78="","",E78/(E78+H78))</f>
        <v>0.710691823899371</v>
      </c>
      <c r="L78" s="66" t="n">
        <f aca="false">IF(OR(K78="",J78=""),"",(J78-K78)*100)</f>
        <v>0.0978656649828102</v>
      </c>
      <c r="M78" s="36" t="n">
        <v>3.48106248693425</v>
      </c>
      <c r="N78" s="36" t="n">
        <v>1.86030294597389</v>
      </c>
      <c r="O78" s="36" t="n">
        <f aca="false">SQRT(M78^2+N78^2)</f>
        <v>3.94696378102713</v>
      </c>
      <c r="P78" s="55" t="n">
        <f aca="false">IF(J78="","",MAX(0,J78-1.96*O78/100))</f>
        <v>0.634309990441067</v>
      </c>
      <c r="Q78" s="55" t="n">
        <f aca="false">IF(J78="","",MIN(1,J78+1.96*O78/100))</f>
        <v>0.789030970657331</v>
      </c>
      <c r="R78" s="32" t="str">
        <f aca="false">IF(L78="","",IF(ABS(L78)&lt;=O78,"Yes","No"))</f>
        <v>Yes</v>
      </c>
      <c r="S78" s="32" t="str">
        <f aca="false">IF(L78="","",IF(ABS(L78)&lt;=1.96*O78,"Yes","No"))</f>
        <v>Yes</v>
      </c>
      <c r="T78" s="54" t="n">
        <f aca="false">IF(D78="","",ROUND(SQRT(((D78+G78)*O78/100)^2+(J78*(D78+G78)*0.13015)^2),0))</f>
        <v>44</v>
      </c>
      <c r="U78" s="32"/>
    </row>
    <row r="79" customFormat="false" ht="15" hidden="false" customHeight="false" outlineLevel="0" collapsed="false">
      <c r="A79" s="32" t="s">
        <v>198</v>
      </c>
      <c r="B79" s="32" t="s">
        <v>200</v>
      </c>
      <c r="C79" s="32" t="s">
        <v>226</v>
      </c>
      <c r="D79" s="54" t="n">
        <v>311</v>
      </c>
      <c r="E79" s="54" t="n">
        <v>387</v>
      </c>
      <c r="F79" s="65" t="n">
        <f aca="false">IF(E79="","",D79-E79)</f>
        <v>-76</v>
      </c>
      <c r="G79" s="54" t="n">
        <v>126</v>
      </c>
      <c r="H79" s="54" t="n">
        <v>154</v>
      </c>
      <c r="I79" s="65" t="n">
        <f aca="false">IF(H79="","",G79-H79)</f>
        <v>-28</v>
      </c>
      <c r="J79" s="55" t="n">
        <f aca="false">IF(OR(D79="",D79+G79=0),"",D79/(D79+G79))</f>
        <v>0.711670480549199</v>
      </c>
      <c r="K79" s="55" t="n">
        <f aca="false">IF(E79="","",E79/(E79+H79))</f>
        <v>0.715341959334566</v>
      </c>
      <c r="L79" s="66" t="n">
        <f aca="false">IF(OR(K79="",J79=""),"",(J79-K79)*100)</f>
        <v>-0.367147878536644</v>
      </c>
      <c r="M79" s="36" t="n">
        <v>3.48106248693425</v>
      </c>
      <c r="N79" s="36" t="n">
        <v>1.86030294597389</v>
      </c>
      <c r="O79" s="36" t="n">
        <f aca="false">SQRT(M79^2+N79^2)</f>
        <v>3.94696378102713</v>
      </c>
      <c r="P79" s="55" t="n">
        <f aca="false">IF(J79="","",MAX(0,J79-1.96*O79/100))</f>
        <v>0.634309990441067</v>
      </c>
      <c r="Q79" s="55" t="n">
        <f aca="false">IF(J79="","",MIN(1,J79+1.96*O79/100))</f>
        <v>0.789030970657331</v>
      </c>
      <c r="R79" s="32" t="str">
        <f aca="false">IF(L79="","",IF(ABS(L79)&lt;=O79,"Yes","No"))</f>
        <v>Yes</v>
      </c>
      <c r="S79" s="32" t="str">
        <f aca="false">IF(L79="","",IF(ABS(L79)&lt;=1.96*O79,"Yes","No"))</f>
        <v>Yes</v>
      </c>
      <c r="T79" s="54" t="n">
        <f aca="false">IF(D79="","",ROUND(SQRT(((D79+G79)*O79/100)^2+(J79*(D79+G79)*0.13015)^2),0))</f>
        <v>44</v>
      </c>
      <c r="U79" s="32"/>
    </row>
    <row r="80" customFormat="false" ht="15" hidden="false" customHeight="false" outlineLevel="0" collapsed="false">
      <c r="A80" s="32" t="s">
        <v>198</v>
      </c>
      <c r="B80" s="32" t="s">
        <v>200</v>
      </c>
      <c r="C80" s="32" t="s">
        <v>227</v>
      </c>
      <c r="D80" s="54" t="n">
        <v>557</v>
      </c>
      <c r="E80" s="54" t="n">
        <v>559</v>
      </c>
      <c r="F80" s="65" t="n">
        <f aca="false">IF(E80="","",D80-E80)</f>
        <v>-2</v>
      </c>
      <c r="G80" s="54" t="n">
        <v>216</v>
      </c>
      <c r="H80" s="54" t="n">
        <v>255</v>
      </c>
      <c r="I80" s="65" t="n">
        <f aca="false">IF(H80="","",G80-H80)</f>
        <v>-39</v>
      </c>
      <c r="J80" s="55" t="n">
        <f aca="false">IF(OR(D80="",D80+G80=0),"",D80/(D80+G80))</f>
        <v>0.720569210866753</v>
      </c>
      <c r="K80" s="55" t="n">
        <f aca="false">IF(E80="","",E80/(E80+H80))</f>
        <v>0.686732186732187</v>
      </c>
      <c r="L80" s="66" t="n">
        <f aca="false">IF(OR(K80="",J80=""),"",(J80-K80)*100)</f>
        <v>3.38370241345662</v>
      </c>
      <c r="M80" s="36" t="n">
        <v>2.45669826527509</v>
      </c>
      <c r="N80" s="36" t="n">
        <v>1.86030294597389</v>
      </c>
      <c r="O80" s="36" t="n">
        <f aca="false">SQRT(M80^2+N80^2)</f>
        <v>3.0815732049401</v>
      </c>
      <c r="P80" s="55" t="n">
        <f aca="false">IF(J80="","",MAX(0,J80-1.96*O80/100))</f>
        <v>0.660170376049927</v>
      </c>
      <c r="Q80" s="55" t="n">
        <f aca="false">IF(J80="","",MIN(1,J80+1.96*O80/100))</f>
        <v>0.780968045683579</v>
      </c>
      <c r="R80" s="32" t="str">
        <f aca="false">IF(L80="","",IF(ABS(L80)&lt;=O80,"Yes","No"))</f>
        <v>No</v>
      </c>
      <c r="S80" s="32" t="str">
        <f aca="false">IF(L80="","",IF(ABS(L80)&lt;=1.96*O80,"Yes","No"))</f>
        <v>Yes</v>
      </c>
      <c r="T80" s="54" t="n">
        <f aca="false">IF(D80="","",ROUND(SQRT(((D80+G80)*O80/100)^2+(J80*(D80+G80)*0.08382)^2),0))</f>
        <v>52</v>
      </c>
      <c r="U80" s="32"/>
    </row>
    <row r="81" customFormat="false" ht="15" hidden="false" customHeight="false" outlineLevel="0" collapsed="false">
      <c r="A81" s="32" t="s">
        <v>198</v>
      </c>
      <c r="B81" s="32" t="s">
        <v>200</v>
      </c>
      <c r="C81" s="32" t="s">
        <v>228</v>
      </c>
      <c r="D81" s="54" t="n">
        <v>312</v>
      </c>
      <c r="E81" s="54" t="n">
        <v>337</v>
      </c>
      <c r="F81" s="65" t="n">
        <f aca="false">IF(E81="","",D81-E81)</f>
        <v>-25</v>
      </c>
      <c r="G81" s="54" t="n">
        <v>167</v>
      </c>
      <c r="H81" s="54" t="n">
        <v>161</v>
      </c>
      <c r="I81" s="65" t="n">
        <f aca="false">IF(H81="","",G81-H81)</f>
        <v>6</v>
      </c>
      <c r="J81" s="55" t="n">
        <f aca="false">IF(OR(D81="",D81+G81=0),"",D81/(D81+G81))</f>
        <v>0.651356993736952</v>
      </c>
      <c r="K81" s="55" t="n">
        <f aca="false">IF(E81="","",E81/(E81+H81))</f>
        <v>0.676706827309237</v>
      </c>
      <c r="L81" s="66" t="n">
        <f aca="false">IF(OR(K81="",J81=""),"",(J81-K81)*100)</f>
        <v>-2.53498335722849</v>
      </c>
      <c r="M81" s="36" t="n">
        <v>3.48106248693425</v>
      </c>
      <c r="N81" s="36" t="n">
        <v>1.86030294597389</v>
      </c>
      <c r="O81" s="36" t="n">
        <f aca="false">SQRT(M81^2+N81^2)</f>
        <v>3.94696378102713</v>
      </c>
      <c r="P81" s="55" t="n">
        <f aca="false">IF(J81="","",MAX(0,J81-1.96*O81/100))</f>
        <v>0.57399650362882</v>
      </c>
      <c r="Q81" s="55" t="n">
        <f aca="false">IF(J81="","",MIN(1,J81+1.96*O81/100))</f>
        <v>0.728717483845084</v>
      </c>
      <c r="R81" s="32" t="str">
        <f aca="false">IF(L81="","",IF(ABS(L81)&lt;=O81,"Yes","No"))</f>
        <v>Yes</v>
      </c>
      <c r="S81" s="32" t="str">
        <f aca="false">IF(L81="","",IF(ABS(L81)&lt;=1.96*O81,"Yes","No"))</f>
        <v>Yes</v>
      </c>
      <c r="T81" s="54" t="n">
        <f aca="false">IF(D81="","",ROUND(SQRT(((D81+G81)*O81/100)^2+(J81*(D81+G81)*0.13015)^2),0))</f>
        <v>45</v>
      </c>
      <c r="U81" s="32"/>
    </row>
    <row r="82" customFormat="false" ht="15" hidden="false" customHeight="false" outlineLevel="0" collapsed="false">
      <c r="A82" s="32" t="s">
        <v>198</v>
      </c>
      <c r="B82" s="32" t="s">
        <v>200</v>
      </c>
      <c r="C82" s="32" t="s">
        <v>229</v>
      </c>
      <c r="D82" s="54" t="n">
        <v>305</v>
      </c>
      <c r="E82" s="54" t="n">
        <v>382</v>
      </c>
      <c r="F82" s="65" t="n">
        <f aca="false">IF(E82="","",D82-E82)</f>
        <v>-77</v>
      </c>
      <c r="G82" s="54" t="n">
        <v>300</v>
      </c>
      <c r="H82" s="54" t="n">
        <v>205</v>
      </c>
      <c r="I82" s="65" t="n">
        <f aca="false">IF(H82="","",G82-H82)</f>
        <v>95</v>
      </c>
      <c r="J82" s="55" t="n">
        <f aca="false">IF(OR(D82="",D82+G82=0),"",D82/(D82+G82))</f>
        <v>0.504132231404959</v>
      </c>
      <c r="K82" s="55" t="n">
        <f aca="false">IF(E82="","",E82/(E82+H82))</f>
        <v>0.65076660988075</v>
      </c>
      <c r="L82" s="66" t="n">
        <f aca="false">IF(OR(K82="",J82=""),"",(J82-K82)*100)</f>
        <v>-14.6634378475791</v>
      </c>
      <c r="M82" s="36" t="n">
        <v>2.45669826527509</v>
      </c>
      <c r="N82" s="36" t="n">
        <v>1.86030294597389</v>
      </c>
      <c r="O82" s="36" t="n">
        <f aca="false">SQRT(M82^2+N82^2)</f>
        <v>3.0815732049401</v>
      </c>
      <c r="P82" s="55" t="n">
        <f aca="false">IF(J82="","",MAX(0,J82-1.96*O82/100))</f>
        <v>0.443733396588133</v>
      </c>
      <c r="Q82" s="55" t="n">
        <f aca="false">IF(J82="","",MIN(1,J82+1.96*O82/100))</f>
        <v>0.564531066221785</v>
      </c>
      <c r="R82" s="32" t="str">
        <f aca="false">IF(L82="","",IF(ABS(L82)&lt;=O82,"Yes","No"))</f>
        <v>No</v>
      </c>
      <c r="S82" s="32" t="str">
        <f aca="false">IF(L82="","",IF(ABS(L82)&lt;=1.96*O82,"Yes","No"))</f>
        <v>No</v>
      </c>
      <c r="T82" s="54" t="n">
        <f aca="false">IF(D82="","",ROUND(SQRT(((D82+G82)*O82/100)^2+(J82*(D82+G82)*0.08382)^2),0))</f>
        <v>32</v>
      </c>
      <c r="U82" s="32"/>
    </row>
    <row r="83" customFormat="false" ht="15" hidden="false" customHeight="false" outlineLevel="0" collapsed="false">
      <c r="A83" s="32" t="s">
        <v>198</v>
      </c>
      <c r="B83" s="32" t="s">
        <v>200</v>
      </c>
      <c r="C83" s="32" t="s">
        <v>230</v>
      </c>
      <c r="D83" s="54" t="n">
        <v>294</v>
      </c>
      <c r="E83" s="54" t="n">
        <v>415</v>
      </c>
      <c r="F83" s="65" t="n">
        <f aca="false">IF(E83="","",D83-E83)</f>
        <v>-121</v>
      </c>
      <c r="G83" s="54" t="n">
        <v>364</v>
      </c>
      <c r="H83" s="54" t="n">
        <v>235</v>
      </c>
      <c r="I83" s="65" t="n">
        <f aca="false">IF(H83="","",G83-H83)</f>
        <v>129</v>
      </c>
      <c r="J83" s="55" t="n">
        <f aca="false">IF(OR(D83="",D83+G83=0),"",D83/(D83+G83))</f>
        <v>0.446808510638298</v>
      </c>
      <c r="K83" s="55" t="n">
        <f aca="false">IF(E83="","",E83/(E83+H83))</f>
        <v>0.638461538461538</v>
      </c>
      <c r="L83" s="66" t="n">
        <f aca="false">IF(OR(K83="",J83=""),"",(J83-K83)*100)</f>
        <v>-19.1653027823241</v>
      </c>
      <c r="M83" s="36" t="n">
        <v>2.45669826527509</v>
      </c>
      <c r="N83" s="36" t="n">
        <v>1.86030294597389</v>
      </c>
      <c r="O83" s="36" t="n">
        <f aca="false">SQRT(M83^2+N83^2)</f>
        <v>3.0815732049401</v>
      </c>
      <c r="P83" s="55" t="n">
        <f aca="false">IF(J83="","",MAX(0,J83-1.96*O83/100))</f>
        <v>0.386409675821472</v>
      </c>
      <c r="Q83" s="55" t="n">
        <f aca="false">IF(J83="","",MIN(1,J83+1.96*O83/100))</f>
        <v>0.507207345455124</v>
      </c>
      <c r="R83" s="32" t="str">
        <f aca="false">IF(L83="","",IF(ABS(L83)&lt;=O83,"Yes","No"))</f>
        <v>No</v>
      </c>
      <c r="S83" s="32" t="str">
        <f aca="false">IF(L83="","",IF(ABS(L83)&lt;=1.96*O83,"Yes","No"))</f>
        <v>No</v>
      </c>
      <c r="T83" s="54" t="n">
        <f aca="false">IF(D83="","",ROUND(SQRT(((D83+G83)*O83/100)^2+(J83*(D83+G83)*0.08382)^2),0))</f>
        <v>32</v>
      </c>
      <c r="U83" s="32"/>
    </row>
    <row r="84" customFormat="false" ht="15" hidden="false" customHeight="false" outlineLevel="0" collapsed="false">
      <c r="A84" s="32" t="s">
        <v>198</v>
      </c>
      <c r="B84" s="32" t="s">
        <v>200</v>
      </c>
      <c r="C84" s="32" t="s">
        <v>231</v>
      </c>
      <c r="D84" s="54" t="n">
        <v>283</v>
      </c>
      <c r="E84" s="54"/>
      <c r="F84" s="65" t="str">
        <f aca="false">IF(E84="","",D84-E84)</f>
        <v/>
      </c>
      <c r="G84" s="54" t="n">
        <v>243</v>
      </c>
      <c r="H84" s="54"/>
      <c r="I84" s="65" t="str">
        <f aca="false">IF(H84="","",G84-H84)</f>
        <v/>
      </c>
      <c r="J84" s="55" t="n">
        <f aca="false">IF(OR(D84="",D84+G84=0),"",D84/(D84+G84))</f>
        <v>0.538022813688213</v>
      </c>
      <c r="K84" s="55" t="str">
        <f aca="false">IF(E84="","",E84/(E84+H84))</f>
        <v/>
      </c>
      <c r="L84" s="66" t="str">
        <f aca="false">IF(OR(K84="",J84=""),"",(J84-K84)*100)</f>
        <v/>
      </c>
      <c r="M84" s="36" t="n">
        <v>3.48106248693425</v>
      </c>
      <c r="N84" s="36" t="n">
        <v>1.86030294597389</v>
      </c>
      <c r="O84" s="36" t="n">
        <f aca="false">SQRT(M84^2+N84^2)</f>
        <v>3.94696378102713</v>
      </c>
      <c r="P84" s="55" t="n">
        <f aca="false">IF(J84="","",MAX(0,J84-1.96*O84/100))</f>
        <v>0.460662323580081</v>
      </c>
      <c r="Q84" s="55" t="n">
        <f aca="false">IF(J84="","",MIN(1,J84+1.96*O84/100))</f>
        <v>0.615383303796345</v>
      </c>
      <c r="R84" s="32" t="str">
        <f aca="false">IF(L84="","",IF(ABS(L84)&lt;=O84,"Yes","No"))</f>
        <v/>
      </c>
      <c r="S84" s="32" t="str">
        <f aca="false">IF(L84="","",IF(ABS(L84)&lt;=1.96*O84,"Yes","No"))</f>
        <v/>
      </c>
      <c r="T84" s="54" t="n">
        <f aca="false">IF(D84="","",ROUND(SQRT(((D84+G84)*O84/100)^2+(J84*(D84+G84)*0.13015)^2),0))</f>
        <v>42</v>
      </c>
      <c r="U84" s="32" t="s">
        <v>764</v>
      </c>
    </row>
    <row r="85" customFormat="false" ht="15" hidden="false" customHeight="false" outlineLevel="0" collapsed="false">
      <c r="A85" s="32" t="s">
        <v>198</v>
      </c>
      <c r="B85" s="32" t="s">
        <v>200</v>
      </c>
      <c r="C85" s="32" t="s">
        <v>233</v>
      </c>
      <c r="D85" s="54" t="n">
        <v>667</v>
      </c>
      <c r="E85" s="54"/>
      <c r="F85" s="65" t="str">
        <f aca="false">IF(E85="","",D85-E85)</f>
        <v/>
      </c>
      <c r="G85" s="54" t="n">
        <v>658</v>
      </c>
      <c r="H85" s="54"/>
      <c r="I85" s="65" t="str">
        <f aca="false">IF(H85="","",G85-H85)</f>
        <v/>
      </c>
      <c r="J85" s="55" t="n">
        <f aca="false">IF(OR(D85="",D85+G85=0),"",D85/(D85+G85))</f>
        <v>0.503396226415094</v>
      </c>
      <c r="K85" s="55" t="str">
        <f aca="false">IF(E85="","",E85/(E85+H85))</f>
        <v/>
      </c>
      <c r="L85" s="66" t="str">
        <f aca="false">IF(OR(K85="",J85=""),"",(J85-K85)*100)</f>
        <v/>
      </c>
      <c r="M85" s="36" t="n">
        <v>2.25387692880643</v>
      </c>
      <c r="N85" s="36" t="n">
        <v>1.86030294597389</v>
      </c>
      <c r="O85" s="36" t="n">
        <f aca="false">SQRT(M85^2+N85^2)</f>
        <v>2.92244559590166</v>
      </c>
      <c r="P85" s="55" t="n">
        <f aca="false">IF(J85="","",MAX(0,J85-1.96*O85/100))</f>
        <v>0.446116292735422</v>
      </c>
      <c r="Q85" s="55" t="n">
        <f aca="false">IF(J85="","",MIN(1,J85+1.96*O85/100))</f>
        <v>0.560676160094767</v>
      </c>
      <c r="R85" s="32" t="str">
        <f aca="false">IF(L85="","",IF(ABS(L85)&lt;=O85,"Yes","No"))</f>
        <v/>
      </c>
      <c r="S85" s="32" t="str">
        <f aca="false">IF(L85="","",IF(ABS(L85)&lt;=1.96*O85,"Yes","No"))</f>
        <v/>
      </c>
      <c r="T85" s="54" t="n">
        <f aca="false">IF(D85="","",ROUND(SQRT(((D85+G85)*O85/100)^2+(J85*(D85+G85)*0.07132)^2),0))</f>
        <v>61</v>
      </c>
      <c r="U85" s="32" t="s">
        <v>764</v>
      </c>
    </row>
    <row r="86" customFormat="false" ht="15" hidden="false" customHeight="false" outlineLevel="0" collapsed="false">
      <c r="A86" s="32" t="s">
        <v>198</v>
      </c>
      <c r="B86" s="32" t="s">
        <v>200</v>
      </c>
      <c r="C86" s="32" t="s">
        <v>235</v>
      </c>
      <c r="D86" s="54" t="n">
        <v>372</v>
      </c>
      <c r="E86" s="54" t="n">
        <v>398</v>
      </c>
      <c r="F86" s="65" t="n">
        <f aca="false">IF(E86="","",D86-E86)</f>
        <v>-26</v>
      </c>
      <c r="G86" s="54" t="n">
        <v>202</v>
      </c>
      <c r="H86" s="54" t="n">
        <v>167</v>
      </c>
      <c r="I86" s="65" t="n">
        <f aca="false">IF(H86="","",G86-H86)</f>
        <v>35</v>
      </c>
      <c r="J86" s="55" t="n">
        <f aca="false">IF(OR(D86="",D86+G86=0),"",D86/(D86+G86))</f>
        <v>0.64808362369338</v>
      </c>
      <c r="K86" s="55" t="n">
        <f aca="false">IF(E86="","",E86/(E86+H86))</f>
        <v>0.704424778761062</v>
      </c>
      <c r="L86" s="66" t="n">
        <f aca="false">IF(OR(K86="",J86=""),"",(J86-K86)*100)</f>
        <v>-5.63411550676821</v>
      </c>
      <c r="M86" s="36" t="n">
        <v>2.45669826527509</v>
      </c>
      <c r="N86" s="36" t="n">
        <v>1.86030294597389</v>
      </c>
      <c r="O86" s="36" t="n">
        <f aca="false">SQRT(M86^2+N86^2)</f>
        <v>3.0815732049401</v>
      </c>
      <c r="P86" s="55" t="n">
        <f aca="false">IF(J86="","",MAX(0,J86-1.96*O86/100))</f>
        <v>0.587684788876554</v>
      </c>
      <c r="Q86" s="55" t="n">
        <f aca="false">IF(J86="","",MIN(1,J86+1.96*O86/100))</f>
        <v>0.708482458510206</v>
      </c>
      <c r="R86" s="32" t="str">
        <f aca="false">IF(L86="","",IF(ABS(L86)&lt;=O86,"Yes","No"))</f>
        <v>No</v>
      </c>
      <c r="S86" s="32" t="str">
        <f aca="false">IF(L86="","",IF(ABS(L86)&lt;=1.96*O86,"Yes","No"))</f>
        <v>Yes</v>
      </c>
      <c r="T86" s="54" t="n">
        <f aca="false">IF(D86="","",ROUND(SQRT(((D86+G86)*O86/100)^2+(J86*(D86+G86)*0.08382)^2),0))</f>
        <v>36</v>
      </c>
      <c r="U86" s="32"/>
    </row>
    <row r="87" customFormat="false" ht="15" hidden="false" customHeight="false" outlineLevel="0" collapsed="false">
      <c r="A87" s="32" t="s">
        <v>198</v>
      </c>
      <c r="B87" s="32" t="s">
        <v>200</v>
      </c>
      <c r="C87" s="32" t="s">
        <v>236</v>
      </c>
      <c r="D87" s="54" t="n">
        <v>458</v>
      </c>
      <c r="E87" s="54" t="n">
        <v>482</v>
      </c>
      <c r="F87" s="65" t="n">
        <f aca="false">IF(E87="","",D87-E87)</f>
        <v>-24</v>
      </c>
      <c r="G87" s="54" t="n">
        <v>327</v>
      </c>
      <c r="H87" s="54" t="n">
        <v>276</v>
      </c>
      <c r="I87" s="65" t="n">
        <f aca="false">IF(H87="","",G87-H87)</f>
        <v>51</v>
      </c>
      <c r="J87" s="55" t="n">
        <f aca="false">IF(OR(D87="",D87+G87=0),"",D87/(D87+G87))</f>
        <v>0.58343949044586</v>
      </c>
      <c r="K87" s="55" t="n">
        <f aca="false">IF(E87="","",E87/(E87+H87))</f>
        <v>0.635883905013193</v>
      </c>
      <c r="L87" s="66" t="n">
        <f aca="false">IF(OR(K87="",J87=""),"",(J87-K87)*100)</f>
        <v>-5.24444145673327</v>
      </c>
      <c r="M87" s="36" t="n">
        <v>2.45669826527509</v>
      </c>
      <c r="N87" s="36" t="n">
        <v>1.86030294597389</v>
      </c>
      <c r="O87" s="36" t="n">
        <f aca="false">SQRT(M87^2+N87^2)</f>
        <v>3.0815732049401</v>
      </c>
      <c r="P87" s="55" t="n">
        <f aca="false">IF(J87="","",MAX(0,J87-1.96*O87/100))</f>
        <v>0.523040655629034</v>
      </c>
      <c r="Q87" s="55" t="n">
        <f aca="false">IF(J87="","",MIN(1,J87+1.96*O87/100))</f>
        <v>0.643838325262686</v>
      </c>
      <c r="R87" s="32" t="str">
        <f aca="false">IF(L87="","",IF(ABS(L87)&lt;=O87,"Yes","No"))</f>
        <v>No</v>
      </c>
      <c r="S87" s="32" t="str">
        <f aca="false">IF(L87="","",IF(ABS(L87)&lt;=1.96*O87,"Yes","No"))</f>
        <v>Yes</v>
      </c>
      <c r="T87" s="54" t="n">
        <f aca="false">IF(D87="","",ROUND(SQRT(((D87+G87)*O87/100)^2+(J87*(D87+G87)*0.08382)^2),0))</f>
        <v>45</v>
      </c>
      <c r="U87" s="32"/>
    </row>
    <row r="88" customFormat="false" ht="15" hidden="false" customHeight="false" outlineLevel="0" collapsed="false">
      <c r="A88" s="32" t="s">
        <v>198</v>
      </c>
      <c r="B88" s="32" t="s">
        <v>200</v>
      </c>
      <c r="C88" s="32" t="s">
        <v>237</v>
      </c>
      <c r="D88" s="54" t="n">
        <v>13</v>
      </c>
      <c r="E88" s="54"/>
      <c r="F88" s="65" t="str">
        <f aca="false">IF(E88="","",D88-E88)</f>
        <v/>
      </c>
      <c r="G88" s="54" t="n">
        <v>13</v>
      </c>
      <c r="H88" s="54"/>
      <c r="I88" s="65" t="str">
        <f aca="false">IF(H88="","",G88-H88)</f>
        <v/>
      </c>
      <c r="J88" s="55" t="n">
        <f aca="false">IF(OR(D88="",D88+G88=0),"",D88/(D88+G88))</f>
        <v>0.5</v>
      </c>
      <c r="K88" s="55" t="str">
        <f aca="false">IF(E88="","",E88/(E88+H88))</f>
        <v/>
      </c>
      <c r="L88" s="66" t="str">
        <f aca="false">IF(OR(K88="",J88=""),"",(J88-K88)*100)</f>
        <v/>
      </c>
      <c r="M88" s="36" t="n">
        <v>3.48106248693425</v>
      </c>
      <c r="N88" s="36" t="n">
        <v>1.86030294597389</v>
      </c>
      <c r="O88" s="36" t="n">
        <f aca="false">SQRT(M88^2+N88^2)</f>
        <v>3.94696378102713</v>
      </c>
      <c r="P88" s="55" t="n">
        <f aca="false">IF(J88="","",MAX(0,J88-1.96*O88/100))</f>
        <v>0.422639509891868</v>
      </c>
      <c r="Q88" s="55" t="n">
        <f aca="false">IF(J88="","",MIN(1,J88+1.96*O88/100))</f>
        <v>0.577360490108132</v>
      </c>
      <c r="R88" s="32" t="str">
        <f aca="false">IF(L88="","",IF(ABS(L88)&lt;=O88,"Yes","No"))</f>
        <v/>
      </c>
      <c r="S88" s="32" t="str">
        <f aca="false">IF(L88="","",IF(ABS(L88)&lt;=1.96*O88,"Yes","No"))</f>
        <v/>
      </c>
      <c r="T88" s="54" t="n">
        <f aca="false">IF(D88="","",ROUND(SQRT(((D88+G88)*O88/100)^2+(J88*(D88+G88)*0.13015)^2),0))</f>
        <v>2</v>
      </c>
      <c r="U88" s="32" t="s">
        <v>764</v>
      </c>
    </row>
    <row r="89" customFormat="false" ht="15" hidden="false" customHeight="false" outlineLevel="0" collapsed="false">
      <c r="A89" s="32" t="s">
        <v>198</v>
      </c>
      <c r="B89" s="32" t="s">
        <v>200</v>
      </c>
      <c r="C89" s="32" t="s">
        <v>238</v>
      </c>
      <c r="D89" s="54" t="n">
        <v>239</v>
      </c>
      <c r="E89" s="54" t="n">
        <v>261</v>
      </c>
      <c r="F89" s="65" t="n">
        <f aca="false">IF(E89="","",D89-E89)</f>
        <v>-22</v>
      </c>
      <c r="G89" s="54" t="n">
        <v>115</v>
      </c>
      <c r="H89" s="54" t="n">
        <v>120</v>
      </c>
      <c r="I89" s="65" t="n">
        <f aca="false">IF(H89="","",G89-H89)</f>
        <v>-5</v>
      </c>
      <c r="J89" s="55" t="n">
        <f aca="false">IF(OR(D89="",D89+G89=0),"",D89/(D89+G89))</f>
        <v>0.675141242937853</v>
      </c>
      <c r="K89" s="55" t="n">
        <f aca="false">IF(E89="","",E89/(E89+H89))</f>
        <v>0.68503937007874</v>
      </c>
      <c r="L89" s="66" t="n">
        <f aca="false">IF(OR(K89="",J89=""),"",(J89-K89)*100)</f>
        <v>-0.9898127140887</v>
      </c>
      <c r="M89" s="36" t="n">
        <v>3.48106248693425</v>
      </c>
      <c r="N89" s="36" t="n">
        <v>1.86030294597389</v>
      </c>
      <c r="O89" s="36" t="n">
        <f aca="false">SQRT(M89^2+N89^2)</f>
        <v>3.94696378102713</v>
      </c>
      <c r="P89" s="55" t="n">
        <f aca="false">IF(J89="","",MAX(0,J89-1.96*O89/100))</f>
        <v>0.597780752829721</v>
      </c>
      <c r="Q89" s="55" t="n">
        <f aca="false">IF(J89="","",MIN(1,J89+1.96*O89/100))</f>
        <v>0.752501733045985</v>
      </c>
      <c r="R89" s="32" t="str">
        <f aca="false">IF(L89="","",IF(ABS(L89)&lt;=O89,"Yes","No"))</f>
        <v>Yes</v>
      </c>
      <c r="S89" s="32" t="str">
        <f aca="false">IF(L89="","",IF(ABS(L89)&lt;=1.96*O89,"Yes","No"))</f>
        <v>Yes</v>
      </c>
      <c r="T89" s="54" t="n">
        <f aca="false">IF(D89="","",ROUND(SQRT(((D89+G89)*O89/100)^2+(J89*(D89+G89)*0.13015)^2),0))</f>
        <v>34</v>
      </c>
      <c r="U89" s="32"/>
    </row>
    <row r="90" customFormat="false" ht="15" hidden="false" customHeight="false" outlineLevel="0" collapsed="false">
      <c r="A90" s="32" t="s">
        <v>198</v>
      </c>
      <c r="B90" s="32" t="s">
        <v>200</v>
      </c>
      <c r="C90" s="32" t="s">
        <v>239</v>
      </c>
      <c r="D90" s="54" t="n">
        <v>407</v>
      </c>
      <c r="E90" s="54" t="n">
        <v>491</v>
      </c>
      <c r="F90" s="65" t="n">
        <f aca="false">IF(E90="","",D90-E90)</f>
        <v>-84</v>
      </c>
      <c r="G90" s="54" t="n">
        <v>160</v>
      </c>
      <c r="H90" s="54" t="n">
        <v>166</v>
      </c>
      <c r="I90" s="65" t="n">
        <f aca="false">IF(H90="","",G90-H90)</f>
        <v>-6</v>
      </c>
      <c r="J90" s="55" t="n">
        <f aca="false">IF(OR(D90="",D90+G90=0),"",D90/(D90+G90))</f>
        <v>0.717813051146385</v>
      </c>
      <c r="K90" s="55" t="n">
        <f aca="false">IF(E90="","",E90/(E90+H90))</f>
        <v>0.747336377473364</v>
      </c>
      <c r="L90" s="66" t="n">
        <f aca="false">IF(OR(K90="",J90=""),"",(J90-K90)*100)</f>
        <v>-2.95233263269793</v>
      </c>
      <c r="M90" s="36" t="n">
        <v>2.45669826527509</v>
      </c>
      <c r="N90" s="36" t="n">
        <v>1.86030294597389</v>
      </c>
      <c r="O90" s="36" t="n">
        <f aca="false">SQRT(M90^2+N90^2)</f>
        <v>3.0815732049401</v>
      </c>
      <c r="P90" s="55" t="n">
        <f aca="false">IF(J90="","",MAX(0,J90-1.96*O90/100))</f>
        <v>0.657414216329559</v>
      </c>
      <c r="Q90" s="55" t="n">
        <f aca="false">IF(J90="","",MIN(1,J90+1.96*O90/100))</f>
        <v>0.77821188596321</v>
      </c>
      <c r="R90" s="32" t="str">
        <f aca="false">IF(L90="","",IF(ABS(L90)&lt;=O90,"Yes","No"))</f>
        <v>Yes</v>
      </c>
      <c r="S90" s="32" t="str">
        <f aca="false">IF(L90="","",IF(ABS(L90)&lt;=1.96*O90,"Yes","No"))</f>
        <v>Yes</v>
      </c>
      <c r="T90" s="54" t="n">
        <f aca="false">IF(D90="","",ROUND(SQRT(((D90+G90)*O90/100)^2+(J90*(D90+G90)*0.08382)^2),0))</f>
        <v>38</v>
      </c>
      <c r="U90" s="32"/>
    </row>
    <row r="91" customFormat="false" ht="15" hidden="false" customHeight="false" outlineLevel="0" collapsed="false">
      <c r="A91" s="32" t="s">
        <v>198</v>
      </c>
      <c r="B91" s="32" t="s">
        <v>200</v>
      </c>
      <c r="C91" s="32" t="s">
        <v>240</v>
      </c>
      <c r="D91" s="54" t="n">
        <v>265</v>
      </c>
      <c r="E91" s="54" t="n">
        <v>266</v>
      </c>
      <c r="F91" s="65" t="n">
        <f aca="false">IF(E91="","",D91-E91)</f>
        <v>-1</v>
      </c>
      <c r="G91" s="54" t="n">
        <v>154</v>
      </c>
      <c r="H91" s="54" t="n">
        <v>158</v>
      </c>
      <c r="I91" s="65" t="n">
        <f aca="false">IF(H91="","",G91-H91)</f>
        <v>-4</v>
      </c>
      <c r="J91" s="55" t="n">
        <f aca="false">IF(OR(D91="",D91+G91=0),"",D91/(D91+G91))</f>
        <v>0.632458233890215</v>
      </c>
      <c r="K91" s="55" t="n">
        <f aca="false">IF(E91="","",E91/(E91+H91))</f>
        <v>0.627358490566038</v>
      </c>
      <c r="L91" s="66" t="n">
        <f aca="false">IF(OR(K91="",J91=""),"",(J91-K91)*100)</f>
        <v>0.509974332417706</v>
      </c>
      <c r="M91" s="36" t="n">
        <v>3.48106248693425</v>
      </c>
      <c r="N91" s="36" t="n">
        <v>1.86030294597389</v>
      </c>
      <c r="O91" s="36" t="n">
        <f aca="false">SQRT(M91^2+N91^2)</f>
        <v>3.94696378102713</v>
      </c>
      <c r="P91" s="55" t="n">
        <f aca="false">IF(J91="","",MAX(0,J91-1.96*O91/100))</f>
        <v>0.555097743782083</v>
      </c>
      <c r="Q91" s="55" t="n">
        <f aca="false">IF(J91="","",MIN(1,J91+1.96*O91/100))</f>
        <v>0.709818723998347</v>
      </c>
      <c r="R91" s="32" t="str">
        <f aca="false">IF(L91="","",IF(ABS(L91)&lt;=O91,"Yes","No"))</f>
        <v>Yes</v>
      </c>
      <c r="S91" s="32" t="str">
        <f aca="false">IF(L91="","",IF(ABS(L91)&lt;=1.96*O91,"Yes","No"))</f>
        <v>Yes</v>
      </c>
      <c r="T91" s="54" t="n">
        <f aca="false">IF(D91="","",ROUND(SQRT(((D91+G91)*O91/100)^2+(J91*(D91+G91)*0.13015)^2),0))</f>
        <v>38</v>
      </c>
      <c r="U91" s="32"/>
    </row>
    <row r="92" customFormat="false" ht="15" hidden="false" customHeight="false" outlineLevel="0" collapsed="false">
      <c r="A92" s="32" t="s">
        <v>198</v>
      </c>
      <c r="B92" s="32" t="s">
        <v>200</v>
      </c>
      <c r="C92" s="32" t="s">
        <v>241</v>
      </c>
      <c r="D92" s="54" t="n">
        <v>292</v>
      </c>
      <c r="E92" s="54" t="n">
        <v>296</v>
      </c>
      <c r="F92" s="65" t="n">
        <f aca="false">IF(E92="","",D92-E92)</f>
        <v>-4</v>
      </c>
      <c r="G92" s="54" t="n">
        <v>97</v>
      </c>
      <c r="H92" s="54" t="n">
        <v>115</v>
      </c>
      <c r="I92" s="65" t="n">
        <f aca="false">IF(H92="","",G92-H92)</f>
        <v>-18</v>
      </c>
      <c r="J92" s="55" t="n">
        <f aca="false">IF(OR(D92="",D92+G92=0),"",D92/(D92+G92))</f>
        <v>0.750642673521851</v>
      </c>
      <c r="K92" s="55" t="n">
        <f aca="false">IF(E92="","",E92/(E92+H92))</f>
        <v>0.720194647201947</v>
      </c>
      <c r="L92" s="66" t="n">
        <f aca="false">IF(OR(K92="",J92=""),"",(J92-K92)*100)</f>
        <v>3.04480263199044</v>
      </c>
      <c r="M92" s="36" t="n">
        <v>3.48106248693425</v>
      </c>
      <c r="N92" s="36" t="n">
        <v>1.86030294597389</v>
      </c>
      <c r="O92" s="36" t="n">
        <f aca="false">SQRT(M92^2+N92^2)</f>
        <v>3.94696378102713</v>
      </c>
      <c r="P92" s="55" t="n">
        <f aca="false">IF(J92="","",MAX(0,J92-1.96*O92/100))</f>
        <v>0.673282183413719</v>
      </c>
      <c r="Q92" s="55" t="n">
        <f aca="false">IF(J92="","",MIN(1,J92+1.96*O92/100))</f>
        <v>0.828003163629983</v>
      </c>
      <c r="R92" s="32" t="str">
        <f aca="false">IF(L92="","",IF(ABS(L92)&lt;=O92,"Yes","No"))</f>
        <v>Yes</v>
      </c>
      <c r="S92" s="32" t="str">
        <f aca="false">IF(L92="","",IF(ABS(L92)&lt;=1.96*O92,"Yes","No"))</f>
        <v>Yes</v>
      </c>
      <c r="T92" s="54" t="n">
        <f aca="false">IF(D92="","",ROUND(SQRT(((D92+G92)*O92/100)^2+(J92*(D92+G92)*0.13015)^2),0))</f>
        <v>41</v>
      </c>
      <c r="U92" s="32"/>
    </row>
    <row r="93" customFormat="false" ht="15" hidden="false" customHeight="false" outlineLevel="0" collapsed="false">
      <c r="A93" s="32" t="s">
        <v>198</v>
      </c>
      <c r="B93" s="32" t="s">
        <v>200</v>
      </c>
      <c r="C93" s="32" t="s">
        <v>242</v>
      </c>
      <c r="D93" s="54" t="n">
        <v>658</v>
      </c>
      <c r="E93" s="54" t="n">
        <v>367</v>
      </c>
      <c r="F93" s="65" t="n">
        <f aca="false">IF(E93="","",D93-E93)</f>
        <v>291</v>
      </c>
      <c r="G93" s="54" t="n">
        <v>446</v>
      </c>
      <c r="H93" s="54" t="n">
        <v>246</v>
      </c>
      <c r="I93" s="65" t="n">
        <f aca="false">IF(H93="","",G93-H93)</f>
        <v>200</v>
      </c>
      <c r="J93" s="55" t="n">
        <f aca="false">IF(OR(D93="",D93+G93=0),"",D93/(D93+G93))</f>
        <v>0.596014492753623</v>
      </c>
      <c r="K93" s="55" t="n">
        <f aca="false">IF(E93="","",E93/(E93+H93))</f>
        <v>0.598694942903752</v>
      </c>
      <c r="L93" s="66" t="n">
        <f aca="false">IF(OR(K93="",J93=""),"",(J93-K93)*100)</f>
        <v>-0.268045015012885</v>
      </c>
      <c r="M93" s="36" t="n">
        <v>2.25387692880643</v>
      </c>
      <c r="N93" s="36" t="n">
        <v>1.86030294597389</v>
      </c>
      <c r="O93" s="36" t="n">
        <f aca="false">SQRT(M93^2+N93^2)</f>
        <v>2.92244559590166</v>
      </c>
      <c r="P93" s="55" t="n">
        <f aca="false">IF(J93="","",MAX(0,J93-1.96*O93/100))</f>
        <v>0.538734559073951</v>
      </c>
      <c r="Q93" s="55" t="n">
        <f aca="false">IF(J93="","",MIN(1,J93+1.96*O93/100))</f>
        <v>0.653294426433296</v>
      </c>
      <c r="R93" s="32" t="str">
        <f aca="false">IF(L93="","",IF(ABS(L93)&lt;=O93,"Yes","No"))</f>
        <v>Yes</v>
      </c>
      <c r="S93" s="32" t="str">
        <f aca="false">IF(L93="","",IF(ABS(L93)&lt;=1.96*O93,"Yes","No"))</f>
        <v>Yes</v>
      </c>
      <c r="T93" s="54" t="n">
        <f aca="false">IF(D93="","",ROUND(SQRT(((D93+G93)*O93/100)^2+(J93*(D93+G93)*0.07132)^2),0))</f>
        <v>57</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3.48106248693425</v>
      </c>
      <c r="N94" s="36" t="n">
        <v>1.86030294597389</v>
      </c>
      <c r="O94" s="36" t="n">
        <f aca="false">SQRT(M94^2+N94^2)</f>
        <v>3.94696378102713</v>
      </c>
      <c r="P94" s="55" t="n">
        <f aca="false">IF(J94="","",MAX(0,J94-1.96*O94/100))</f>
        <v>0.422639509891868</v>
      </c>
      <c r="Q94" s="55" t="n">
        <f aca="false">IF(J94="","",MIN(1,J94+1.96*O94/100))</f>
        <v>0.577360490108132</v>
      </c>
      <c r="R94" s="32" t="str">
        <f aca="false">IF(L94="","",IF(ABS(L94)&lt;=O94,"Yes","No"))</f>
        <v/>
      </c>
      <c r="S94" s="32" t="str">
        <f aca="false">IF(L94="","",IF(ABS(L94)&lt;=1.96*O94,"Yes","No"))</f>
        <v/>
      </c>
      <c r="T94" s="54" t="n">
        <f aca="false">IF(D94="","",ROUND(SQRT(((D94+G94)*O94/100)^2+(J94*(D94+G94)*0.13015)^2),0))</f>
        <v>0</v>
      </c>
      <c r="U94" s="32" t="s">
        <v>764</v>
      </c>
    </row>
    <row r="95" customFormat="false" ht="15" hidden="false" customHeight="false" outlineLevel="0" collapsed="false">
      <c r="A95" s="32" t="s">
        <v>198</v>
      </c>
      <c r="B95" s="32" t="s">
        <v>200</v>
      </c>
      <c r="C95" s="32" t="s">
        <v>244</v>
      </c>
      <c r="D95" s="54" t="n">
        <v>533</v>
      </c>
      <c r="E95" s="54" t="n">
        <v>603</v>
      </c>
      <c r="F95" s="65" t="n">
        <f aca="false">IF(E95="","",D95-E95)</f>
        <v>-70</v>
      </c>
      <c r="G95" s="54" t="n">
        <v>213</v>
      </c>
      <c r="H95" s="54" t="n">
        <v>239</v>
      </c>
      <c r="I95" s="65" t="n">
        <f aca="false">IF(H95="","",G95-H95)</f>
        <v>-26</v>
      </c>
      <c r="J95" s="55" t="n">
        <f aca="false">IF(OR(D95="",D95+G95=0),"",D95/(D95+G95))</f>
        <v>0.714477211796247</v>
      </c>
      <c r="K95" s="55" t="n">
        <f aca="false">IF(E95="","",E95/(E95+H95))</f>
        <v>0.716152019002375</v>
      </c>
      <c r="L95" s="66" t="n">
        <f aca="false">IF(OR(K95="",J95=""),"",(J95-K95)*100)</f>
        <v>-0.167480720612867</v>
      </c>
      <c r="M95" s="36" t="n">
        <v>2.45669826527509</v>
      </c>
      <c r="N95" s="36" t="n">
        <v>1.86030294597389</v>
      </c>
      <c r="O95" s="36" t="n">
        <f aca="false">SQRT(M95^2+N95^2)</f>
        <v>3.0815732049401</v>
      </c>
      <c r="P95" s="55" t="n">
        <f aca="false">IF(J95="","",MAX(0,J95-1.96*O95/100))</f>
        <v>0.654078376979421</v>
      </c>
      <c r="Q95" s="55" t="n">
        <f aca="false">IF(J95="","",MIN(1,J95+1.96*O95/100))</f>
        <v>0.774876046613073</v>
      </c>
      <c r="R95" s="32" t="str">
        <f aca="false">IF(L95="","",IF(ABS(L95)&lt;=O95,"Yes","No"))</f>
        <v>Yes</v>
      </c>
      <c r="S95" s="32" t="str">
        <f aca="false">IF(L95="","",IF(ABS(L95)&lt;=1.96*O95,"Yes","No"))</f>
        <v>Yes</v>
      </c>
      <c r="T95" s="54" t="n">
        <f aca="false">IF(D95="","",ROUND(SQRT(((D95+G95)*O95/100)^2+(J95*(D95+G95)*0.08382)^2),0))</f>
        <v>50</v>
      </c>
      <c r="U95" s="32"/>
    </row>
    <row r="96" customFormat="false" ht="15" hidden="false" customHeight="false" outlineLevel="0" collapsed="false">
      <c r="A96" s="32" t="s">
        <v>198</v>
      </c>
      <c r="B96" s="32" t="s">
        <v>200</v>
      </c>
      <c r="C96" s="32" t="s">
        <v>245</v>
      </c>
      <c r="D96" s="54" t="n">
        <v>249</v>
      </c>
      <c r="E96" s="54" t="n">
        <v>357</v>
      </c>
      <c r="F96" s="65" t="n">
        <f aca="false">IF(E96="","",D96-E96)</f>
        <v>-108</v>
      </c>
      <c r="G96" s="54" t="n">
        <v>67</v>
      </c>
      <c r="H96" s="54" t="n">
        <v>33</v>
      </c>
      <c r="I96" s="65" t="n">
        <f aca="false">IF(H96="","",G96-H96)</f>
        <v>34</v>
      </c>
      <c r="J96" s="55" t="n">
        <f aca="false">IF(OR(D96="",D96+G96=0),"",D96/(D96+G96))</f>
        <v>0.787974683544304</v>
      </c>
      <c r="K96" s="55" t="n">
        <f aca="false">IF(E96="","",E96/(E96+H96))</f>
        <v>0.915384615384615</v>
      </c>
      <c r="L96" s="66" t="n">
        <f aca="false">IF(OR(K96="",J96=""),"",(J96-K96)*100)</f>
        <v>-12.7409931840312</v>
      </c>
      <c r="M96" s="36" t="n">
        <v>3.48106248693425</v>
      </c>
      <c r="N96" s="36" t="n">
        <v>1.86030294597389</v>
      </c>
      <c r="O96" s="36" t="n">
        <f aca="false">SQRT(M96^2+N96^2)</f>
        <v>3.94696378102713</v>
      </c>
      <c r="P96" s="55" t="n">
        <f aca="false">IF(J96="","",MAX(0,J96-1.96*O96/100))</f>
        <v>0.710614193436172</v>
      </c>
      <c r="Q96" s="55" t="n">
        <f aca="false">IF(J96="","",MIN(1,J96+1.96*O96/100))</f>
        <v>0.865335173652436</v>
      </c>
      <c r="R96" s="32" t="str">
        <f aca="false">IF(L96="","",IF(ABS(L96)&lt;=O96,"Yes","No"))</f>
        <v>No</v>
      </c>
      <c r="S96" s="32" t="str">
        <f aca="false">IF(L96="","",IF(ABS(L96)&lt;=1.96*O96,"Yes","No"))</f>
        <v>No</v>
      </c>
      <c r="T96" s="54" t="n">
        <f aca="false">IF(D96="","",ROUND(SQRT(((D96+G96)*O96/100)^2+(J96*(D96+G96)*0.13015)^2),0))</f>
        <v>35</v>
      </c>
      <c r="U96" s="32"/>
    </row>
    <row r="97" customFormat="false" ht="15" hidden="false" customHeight="false" outlineLevel="0" collapsed="false">
      <c r="A97" s="32" t="s">
        <v>198</v>
      </c>
      <c r="B97" s="32" t="s">
        <v>200</v>
      </c>
      <c r="C97" s="32" t="s">
        <v>246</v>
      </c>
      <c r="D97" s="54" t="n">
        <v>232</v>
      </c>
      <c r="E97" s="54" t="n">
        <v>251</v>
      </c>
      <c r="F97" s="65" t="n">
        <f aca="false">IF(E97="","",D97-E97)</f>
        <v>-19</v>
      </c>
      <c r="G97" s="54" t="n">
        <v>52</v>
      </c>
      <c r="H97" s="54" t="n">
        <v>40</v>
      </c>
      <c r="I97" s="65" t="n">
        <f aca="false">IF(H97="","",G97-H97)</f>
        <v>12</v>
      </c>
      <c r="J97" s="55" t="n">
        <f aca="false">IF(OR(D97="",D97+G97=0),"",D97/(D97+G97))</f>
        <v>0.816901408450704</v>
      </c>
      <c r="K97" s="55" t="n">
        <f aca="false">IF(E97="","",E97/(E97+H97))</f>
        <v>0.862542955326461</v>
      </c>
      <c r="L97" s="66" t="n">
        <f aca="false">IF(OR(K97="",J97=""),"",(J97-K97)*100)</f>
        <v>-4.56415468757563</v>
      </c>
      <c r="M97" s="36" t="n">
        <v>3.48106248693425</v>
      </c>
      <c r="N97" s="36" t="n">
        <v>1.86030294597389</v>
      </c>
      <c r="O97" s="36" t="n">
        <f aca="false">SQRT(M97^2+N97^2)</f>
        <v>3.94696378102713</v>
      </c>
      <c r="P97" s="55" t="n">
        <f aca="false">IF(J97="","",MAX(0,J97-1.96*O97/100))</f>
        <v>0.739540918342573</v>
      </c>
      <c r="Q97" s="55" t="n">
        <f aca="false">IF(J97="","",MIN(1,J97+1.96*O97/100))</f>
        <v>0.894261898558836</v>
      </c>
      <c r="R97" s="32" t="str">
        <f aca="false">IF(L97="","",IF(ABS(L97)&lt;=O97,"Yes","No"))</f>
        <v>No</v>
      </c>
      <c r="S97" s="32" t="str">
        <f aca="false">IF(L97="","",IF(ABS(L97)&lt;=1.96*O97,"Yes","No"))</f>
        <v>Yes</v>
      </c>
      <c r="T97" s="54" t="n">
        <f aca="false">IF(D97="","",ROUND(SQRT(((D97+G97)*O97/100)^2+(J97*(D97+G97)*0.13015)^2),0))</f>
        <v>32</v>
      </c>
      <c r="U97" s="32"/>
    </row>
    <row r="98" customFormat="false" ht="15" hidden="false" customHeight="false" outlineLevel="0" collapsed="false">
      <c r="A98" s="32" t="s">
        <v>198</v>
      </c>
      <c r="B98" s="32" t="s">
        <v>200</v>
      </c>
      <c r="C98" s="32" t="s">
        <v>247</v>
      </c>
      <c r="D98" s="54" t="n">
        <v>306</v>
      </c>
      <c r="E98" s="54" t="n">
        <v>333</v>
      </c>
      <c r="F98" s="65" t="n">
        <f aca="false">IF(E98="","",D98-E98)</f>
        <v>-27</v>
      </c>
      <c r="G98" s="54" t="n">
        <v>87</v>
      </c>
      <c r="H98" s="54" t="n">
        <v>49</v>
      </c>
      <c r="I98" s="65" t="n">
        <f aca="false">IF(H98="","",G98-H98)</f>
        <v>38</v>
      </c>
      <c r="J98" s="55" t="n">
        <f aca="false">IF(OR(D98="",D98+G98=0),"",D98/(D98+G98))</f>
        <v>0.778625954198473</v>
      </c>
      <c r="K98" s="55" t="n">
        <f aca="false">IF(E98="","",E98/(E98+H98))</f>
        <v>0.8717277486911</v>
      </c>
      <c r="L98" s="66" t="n">
        <f aca="false">IF(OR(K98="",J98=""),"",(J98-K98)*100)</f>
        <v>-9.31017944926262</v>
      </c>
      <c r="M98" s="36" t="n">
        <v>3.48106248693425</v>
      </c>
      <c r="N98" s="36" t="n">
        <v>1.86030294597389</v>
      </c>
      <c r="O98" s="36" t="n">
        <f aca="false">SQRT(M98^2+N98^2)</f>
        <v>3.94696378102713</v>
      </c>
      <c r="P98" s="55" t="n">
        <f aca="false">IF(J98="","",MAX(0,J98-1.96*O98/100))</f>
        <v>0.701265464090342</v>
      </c>
      <c r="Q98" s="55" t="n">
        <f aca="false">IF(J98="","",MIN(1,J98+1.96*O98/100))</f>
        <v>0.855986444306605</v>
      </c>
      <c r="R98" s="32" t="str">
        <f aca="false">IF(L98="","",IF(ABS(L98)&lt;=O98,"Yes","No"))</f>
        <v>No</v>
      </c>
      <c r="S98" s="32" t="str">
        <f aca="false">IF(L98="","",IF(ABS(L98)&lt;=1.96*O98,"Yes","No"))</f>
        <v>No</v>
      </c>
      <c r="T98" s="54" t="n">
        <f aca="false">IF(D98="","",ROUND(SQRT(((D98+G98)*O98/100)^2+(J98*(D98+G98)*0.13015)^2),0))</f>
        <v>43</v>
      </c>
      <c r="U98" s="32"/>
    </row>
    <row r="99" customFormat="false" ht="15" hidden="false" customHeight="false" outlineLevel="0" collapsed="false">
      <c r="A99" s="32" t="s">
        <v>198</v>
      </c>
      <c r="B99" s="32" t="s">
        <v>200</v>
      </c>
      <c r="C99" s="32" t="s">
        <v>248</v>
      </c>
      <c r="D99" s="54" t="n">
        <v>203</v>
      </c>
      <c r="E99" s="54" t="n">
        <v>221</v>
      </c>
      <c r="F99" s="65" t="n">
        <f aca="false">IF(E99="","",D99-E99)</f>
        <v>-18</v>
      </c>
      <c r="G99" s="54" t="n">
        <v>51</v>
      </c>
      <c r="H99" s="54" t="n">
        <v>48</v>
      </c>
      <c r="I99" s="65" t="n">
        <f aca="false">IF(H99="","",G99-H99)</f>
        <v>3</v>
      </c>
      <c r="J99" s="55" t="n">
        <f aca="false">IF(OR(D99="",D99+G99=0),"",D99/(D99+G99))</f>
        <v>0.799212598425197</v>
      </c>
      <c r="K99" s="55" t="n">
        <f aca="false">IF(E99="","",E99/(E99+H99))</f>
        <v>0.821561338289963</v>
      </c>
      <c r="L99" s="66" t="n">
        <f aca="false">IF(OR(K99="",J99=""),"",(J99-K99)*100)</f>
        <v>-2.23487398647659</v>
      </c>
      <c r="M99" s="36" t="n">
        <v>3.48106248693425</v>
      </c>
      <c r="N99" s="36" t="n">
        <v>1.86030294597389</v>
      </c>
      <c r="O99" s="36" t="n">
        <f aca="false">SQRT(M99^2+N99^2)</f>
        <v>3.94696378102713</v>
      </c>
      <c r="P99" s="55" t="n">
        <f aca="false">IF(J99="","",MAX(0,J99-1.96*O99/100))</f>
        <v>0.721852108317065</v>
      </c>
      <c r="Q99" s="55" t="n">
        <f aca="false">IF(J99="","",MIN(1,J99+1.96*O99/100))</f>
        <v>0.876573088533329</v>
      </c>
      <c r="R99" s="32" t="str">
        <f aca="false">IF(L99="","",IF(ABS(L99)&lt;=O99,"Yes","No"))</f>
        <v>Yes</v>
      </c>
      <c r="S99" s="32" t="str">
        <f aca="false">IF(L99="","",IF(ABS(L99)&lt;=1.96*O99,"Yes","No"))</f>
        <v>Yes</v>
      </c>
      <c r="T99" s="54" t="n">
        <f aca="false">IF(D99="","",ROUND(SQRT(((D99+G99)*O99/100)^2+(J99*(D99+G99)*0.13015)^2),0))</f>
        <v>28</v>
      </c>
      <c r="U99" s="32"/>
    </row>
    <row r="100" customFormat="false" ht="15" hidden="false" customHeight="false" outlineLevel="0" collapsed="false">
      <c r="A100" s="32" t="s">
        <v>198</v>
      </c>
      <c r="B100" s="32" t="s">
        <v>200</v>
      </c>
      <c r="C100" s="32" t="s">
        <v>249</v>
      </c>
      <c r="D100" s="54" t="n">
        <v>213</v>
      </c>
      <c r="E100" s="54" t="n">
        <v>283</v>
      </c>
      <c r="F100" s="65" t="n">
        <f aca="false">IF(E100="","",D100-E100)</f>
        <v>-70</v>
      </c>
      <c r="G100" s="54" t="n">
        <v>59</v>
      </c>
      <c r="H100" s="54" t="n">
        <v>48</v>
      </c>
      <c r="I100" s="65" t="n">
        <f aca="false">IF(H100="","",G100-H100)</f>
        <v>11</v>
      </c>
      <c r="J100" s="55" t="n">
        <f aca="false">IF(OR(D100="",D100+G100=0),"",D100/(D100+G100))</f>
        <v>0.783088235294118</v>
      </c>
      <c r="K100" s="55" t="n">
        <f aca="false">IF(E100="","",E100/(E100+H100))</f>
        <v>0.854984894259819</v>
      </c>
      <c r="L100" s="66" t="n">
        <f aca="false">IF(OR(K100="",J100=""),"",(J100-K100)*100)</f>
        <v>-7.18966589657011</v>
      </c>
      <c r="M100" s="36" t="n">
        <v>3.48106248693425</v>
      </c>
      <c r="N100" s="36" t="n">
        <v>1.86030294597389</v>
      </c>
      <c r="O100" s="36" t="n">
        <f aca="false">SQRT(M100^2+N100^2)</f>
        <v>3.94696378102713</v>
      </c>
      <c r="P100" s="55" t="n">
        <f aca="false">IF(J100="","",MAX(0,J100-1.96*O100/100))</f>
        <v>0.705727745185986</v>
      </c>
      <c r="Q100" s="55" t="n">
        <f aca="false">IF(J100="","",MIN(1,J100+1.96*O100/100))</f>
        <v>0.860448725402249</v>
      </c>
      <c r="R100" s="32" t="str">
        <f aca="false">IF(L100="","",IF(ABS(L100)&lt;=O100,"Yes","No"))</f>
        <v>No</v>
      </c>
      <c r="S100" s="32" t="str">
        <f aca="false">IF(L100="","",IF(ABS(L100)&lt;=1.96*O100,"Yes","No"))</f>
        <v>Yes</v>
      </c>
      <c r="T100" s="54" t="n">
        <f aca="false">IF(D100="","",ROUND(SQRT(((D100+G100)*O100/100)^2+(J100*(D100+G100)*0.13015)^2),0))</f>
        <v>30</v>
      </c>
      <c r="U100" s="32"/>
    </row>
    <row r="101" customFormat="false" ht="15" hidden="false" customHeight="false" outlineLevel="0" collapsed="false">
      <c r="A101" s="32" t="s">
        <v>198</v>
      </c>
      <c r="B101" s="32" t="s">
        <v>200</v>
      </c>
      <c r="C101" s="32" t="s">
        <v>250</v>
      </c>
      <c r="D101" s="54" t="n">
        <v>106</v>
      </c>
      <c r="E101" s="54" t="n">
        <v>167</v>
      </c>
      <c r="F101" s="65" t="n">
        <f aca="false">IF(E101="","",D101-E101)</f>
        <v>-61</v>
      </c>
      <c r="G101" s="54" t="n">
        <v>28</v>
      </c>
      <c r="H101" s="54" t="n">
        <v>35</v>
      </c>
      <c r="I101" s="65" t="n">
        <f aca="false">IF(H101="","",G101-H101)</f>
        <v>-7</v>
      </c>
      <c r="J101" s="55" t="n">
        <f aca="false">IF(OR(D101="",D101+G101=0),"",D101/(D101+G101))</f>
        <v>0.791044776119403</v>
      </c>
      <c r="K101" s="55" t="n">
        <f aca="false">IF(E101="","",E101/(E101+H101))</f>
        <v>0.826732673267327</v>
      </c>
      <c r="L101" s="66" t="n">
        <f aca="false">IF(OR(K101="",J101=""),"",(J101-K101)*100)</f>
        <v>-3.56878971479238</v>
      </c>
      <c r="M101" s="36" t="n">
        <v>3.48106248693425</v>
      </c>
      <c r="N101" s="36" t="n">
        <v>1.86030294597389</v>
      </c>
      <c r="O101" s="36" t="n">
        <f aca="false">SQRT(M101^2+N101^2)</f>
        <v>3.94696378102713</v>
      </c>
      <c r="P101" s="55" t="n">
        <f aca="false">IF(J101="","",MAX(0,J101-1.96*O101/100))</f>
        <v>0.713684286011271</v>
      </c>
      <c r="Q101" s="55" t="n">
        <f aca="false">IF(J101="","",MIN(1,J101+1.96*O101/100))</f>
        <v>0.868405266227535</v>
      </c>
      <c r="R101" s="32" t="str">
        <f aca="false">IF(L101="","",IF(ABS(L101)&lt;=O101,"Yes","No"))</f>
        <v>Yes</v>
      </c>
      <c r="S101" s="32" t="str">
        <f aca="false">IF(L101="","",IF(ABS(L101)&lt;=1.96*O101,"Yes","No"))</f>
        <v>Yes</v>
      </c>
      <c r="T101" s="54" t="n">
        <f aca="false">IF(D101="","",ROUND(SQRT(((D101+G101)*O101/100)^2+(J101*(D101+G101)*0.13015)^2),0))</f>
        <v>15</v>
      </c>
      <c r="U101" s="32"/>
    </row>
    <row r="102" customFormat="false" ht="15" hidden="false" customHeight="false" outlineLevel="0" collapsed="false">
      <c r="A102" s="32" t="s">
        <v>198</v>
      </c>
      <c r="B102" s="32" t="s">
        <v>200</v>
      </c>
      <c r="C102" s="32" t="s">
        <v>251</v>
      </c>
      <c r="D102" s="54" t="n">
        <v>191</v>
      </c>
      <c r="E102" s="54" t="n">
        <v>240</v>
      </c>
      <c r="F102" s="65" t="n">
        <f aca="false">IF(E102="","",D102-E102)</f>
        <v>-49</v>
      </c>
      <c r="G102" s="54" t="n">
        <v>77</v>
      </c>
      <c r="H102" s="54" t="n">
        <v>71</v>
      </c>
      <c r="I102" s="65" t="n">
        <f aca="false">IF(H102="","",G102-H102)</f>
        <v>6</v>
      </c>
      <c r="J102" s="55" t="n">
        <f aca="false">IF(OR(D102="",D102+G102=0),"",D102/(D102+G102))</f>
        <v>0.712686567164179</v>
      </c>
      <c r="K102" s="55" t="n">
        <f aca="false">IF(E102="","",E102/(E102+H102))</f>
        <v>0.771704180064309</v>
      </c>
      <c r="L102" s="66" t="n">
        <f aca="false">IF(OR(K102="",J102=""),"",(J102-K102)*100)</f>
        <v>-5.90176129001295</v>
      </c>
      <c r="M102" s="36" t="n">
        <v>3.48106248693425</v>
      </c>
      <c r="N102" s="36" t="n">
        <v>1.86030294597389</v>
      </c>
      <c r="O102" s="36" t="n">
        <f aca="false">SQRT(M102^2+N102^2)</f>
        <v>3.94696378102713</v>
      </c>
      <c r="P102" s="55" t="n">
        <f aca="false">IF(J102="","",MAX(0,J102-1.96*O102/100))</f>
        <v>0.635326077056047</v>
      </c>
      <c r="Q102" s="55" t="n">
        <f aca="false">IF(J102="","",MIN(1,J102+1.96*O102/100))</f>
        <v>0.790047057272311</v>
      </c>
      <c r="R102" s="32" t="str">
        <f aca="false">IF(L102="","",IF(ABS(L102)&lt;=O102,"Yes","No"))</f>
        <v>No</v>
      </c>
      <c r="S102" s="32" t="str">
        <f aca="false">IF(L102="","",IF(ABS(L102)&lt;=1.96*O102,"Yes","No"))</f>
        <v>Yes</v>
      </c>
      <c r="T102" s="54" t="n">
        <f aca="false">IF(D102="","",ROUND(SQRT(((D102+G102)*O102/100)^2+(J102*(D102+G102)*0.13015)^2),0))</f>
        <v>27</v>
      </c>
      <c r="U102" s="32"/>
    </row>
    <row r="103" customFormat="false" ht="15" hidden="false" customHeight="false" outlineLevel="0" collapsed="false">
      <c r="A103" s="32" t="s">
        <v>198</v>
      </c>
      <c r="B103" s="32" t="s">
        <v>200</v>
      </c>
      <c r="C103" s="32" t="s">
        <v>252</v>
      </c>
      <c r="D103" s="54" t="n">
        <v>348</v>
      </c>
      <c r="E103" s="54" t="n">
        <v>398</v>
      </c>
      <c r="F103" s="65" t="n">
        <f aca="false">IF(E103="","",D103-E103)</f>
        <v>-50</v>
      </c>
      <c r="G103" s="54" t="n">
        <v>77</v>
      </c>
      <c r="H103" s="54" t="n">
        <v>69</v>
      </c>
      <c r="I103" s="65" t="n">
        <f aca="false">IF(H103="","",G103-H103)</f>
        <v>8</v>
      </c>
      <c r="J103" s="55" t="n">
        <f aca="false">IF(OR(D103="",D103+G103=0),"",D103/(D103+G103))</f>
        <v>0.818823529411765</v>
      </c>
      <c r="K103" s="55" t="n">
        <f aca="false">IF(E103="","",E103/(E103+H103))</f>
        <v>0.852248394004283</v>
      </c>
      <c r="L103" s="66" t="n">
        <f aca="false">IF(OR(K103="",J103=""),"",(J103-K103)*100)</f>
        <v>-3.34248645925179</v>
      </c>
      <c r="M103" s="36" t="n">
        <v>3.48106248693425</v>
      </c>
      <c r="N103" s="36" t="n">
        <v>1.86030294597389</v>
      </c>
      <c r="O103" s="36" t="n">
        <f aca="false">SQRT(M103^2+N103^2)</f>
        <v>3.94696378102713</v>
      </c>
      <c r="P103" s="55" t="n">
        <f aca="false">IF(J103="","",MAX(0,J103-1.96*O103/100))</f>
        <v>0.741463039303633</v>
      </c>
      <c r="Q103" s="55" t="n">
        <f aca="false">IF(J103="","",MIN(1,J103+1.96*O103/100))</f>
        <v>0.896184019519897</v>
      </c>
      <c r="R103" s="32" t="str">
        <f aca="false">IF(L103="","",IF(ABS(L103)&lt;=O103,"Yes","No"))</f>
        <v>Yes</v>
      </c>
      <c r="S103" s="32" t="str">
        <f aca="false">IF(L103="","",IF(ABS(L103)&lt;=1.96*O103,"Yes","No"))</f>
        <v>Yes</v>
      </c>
      <c r="T103" s="54" t="n">
        <f aca="false">IF(D103="","",ROUND(SQRT(((D103+G103)*O103/100)^2+(J103*(D103+G103)*0.13015)^2),0))</f>
        <v>48</v>
      </c>
      <c r="U103" s="32"/>
    </row>
    <row r="104" customFormat="false" ht="15" hidden="false" customHeight="false" outlineLevel="0" collapsed="false">
      <c r="A104" s="32" t="s">
        <v>198</v>
      </c>
      <c r="B104" s="32" t="s">
        <v>200</v>
      </c>
      <c r="C104" s="32" t="s">
        <v>253</v>
      </c>
      <c r="D104" s="54" t="n">
        <v>117</v>
      </c>
      <c r="E104" s="54" t="n">
        <v>160</v>
      </c>
      <c r="F104" s="65" t="n">
        <f aca="false">IF(E104="","",D104-E104)</f>
        <v>-43</v>
      </c>
      <c r="G104" s="54" t="n">
        <v>34</v>
      </c>
      <c r="H104" s="54" t="n">
        <v>29</v>
      </c>
      <c r="I104" s="65" t="n">
        <f aca="false">IF(H104="","",G104-H104)</f>
        <v>5</v>
      </c>
      <c r="J104" s="55" t="n">
        <f aca="false">IF(OR(D104="",D104+G104=0),"",D104/(D104+G104))</f>
        <v>0.774834437086093</v>
      </c>
      <c r="K104" s="55" t="n">
        <f aca="false">IF(E104="","",E104/(E104+H104))</f>
        <v>0.846560846560847</v>
      </c>
      <c r="L104" s="66" t="n">
        <f aca="false">IF(OR(K104="",J104=""),"",(J104-K104)*100)</f>
        <v>-7.17264094747538</v>
      </c>
      <c r="M104" s="36" t="n">
        <v>3.48106248693425</v>
      </c>
      <c r="N104" s="36" t="n">
        <v>1.86030294597389</v>
      </c>
      <c r="O104" s="36" t="n">
        <f aca="false">SQRT(M104^2+N104^2)</f>
        <v>3.94696378102713</v>
      </c>
      <c r="P104" s="55" t="n">
        <f aca="false">IF(J104="","",MAX(0,J104-1.96*O104/100))</f>
        <v>0.697473946977961</v>
      </c>
      <c r="Q104" s="55" t="n">
        <f aca="false">IF(J104="","",MIN(1,J104+1.96*O104/100))</f>
        <v>0.852194927194224</v>
      </c>
      <c r="R104" s="32" t="str">
        <f aca="false">IF(L104="","",IF(ABS(L104)&lt;=O104,"Yes","No"))</f>
        <v>No</v>
      </c>
      <c r="S104" s="32" t="str">
        <f aca="false">IF(L104="","",IF(ABS(L104)&lt;=1.96*O104,"Yes","No"))</f>
        <v>Yes</v>
      </c>
      <c r="T104" s="54" t="n">
        <f aca="false">IF(D104="","",ROUND(SQRT(((D104+G104)*O104/100)^2+(J104*(D104+G104)*0.13015)^2),0))</f>
        <v>16</v>
      </c>
      <c r="U104" s="32"/>
    </row>
    <row r="105" customFormat="false" ht="15" hidden="false" customHeight="false" outlineLevel="0" collapsed="false">
      <c r="A105" s="32" t="s">
        <v>198</v>
      </c>
      <c r="B105" s="32" t="s">
        <v>200</v>
      </c>
      <c r="C105" s="32" t="s">
        <v>254</v>
      </c>
      <c r="D105" s="54" t="n">
        <v>163</v>
      </c>
      <c r="E105" s="54" t="n">
        <v>222</v>
      </c>
      <c r="F105" s="65" t="n">
        <f aca="false">IF(E105="","",D105-E105)</f>
        <v>-59</v>
      </c>
      <c r="G105" s="54" t="n">
        <v>44</v>
      </c>
      <c r="H105" s="54" t="n">
        <v>34</v>
      </c>
      <c r="I105" s="65" t="n">
        <f aca="false">IF(H105="","",G105-H105)</f>
        <v>10</v>
      </c>
      <c r="J105" s="55" t="n">
        <f aca="false">IF(OR(D105="",D105+G105=0),"",D105/(D105+G105))</f>
        <v>0.78743961352657</v>
      </c>
      <c r="K105" s="55" t="n">
        <f aca="false">IF(E105="","",E105/(E105+H105))</f>
        <v>0.8671875</v>
      </c>
      <c r="L105" s="66" t="n">
        <f aca="false">IF(OR(K105="",J105=""),"",(J105-K105)*100)</f>
        <v>-7.97478864734299</v>
      </c>
      <c r="M105" s="36" t="n">
        <v>3.48106248693425</v>
      </c>
      <c r="N105" s="36" t="n">
        <v>1.86030294597389</v>
      </c>
      <c r="O105" s="36" t="n">
        <f aca="false">SQRT(M105^2+N105^2)</f>
        <v>3.94696378102713</v>
      </c>
      <c r="P105" s="55" t="n">
        <f aca="false">IF(J105="","",MAX(0,J105-1.96*O105/100))</f>
        <v>0.710079123418438</v>
      </c>
      <c r="Q105" s="55" t="n">
        <f aca="false">IF(J105="","",MIN(1,J105+1.96*O105/100))</f>
        <v>0.864800103634702</v>
      </c>
      <c r="R105" s="32" t="str">
        <f aca="false">IF(L105="","",IF(ABS(L105)&lt;=O105,"Yes","No"))</f>
        <v>No</v>
      </c>
      <c r="S105" s="32" t="str">
        <f aca="false">IF(L105="","",IF(ABS(L105)&lt;=1.96*O105,"Yes","No"))</f>
        <v>No</v>
      </c>
      <c r="T105" s="54" t="n">
        <f aca="false">IF(D105="","",ROUND(SQRT(((D105+G105)*O105/100)^2+(J105*(D105+G105)*0.13015)^2),0))</f>
        <v>23</v>
      </c>
      <c r="U105" s="32"/>
    </row>
    <row r="106" customFormat="false" ht="15" hidden="false" customHeight="false" outlineLevel="0" collapsed="false">
      <c r="A106" s="32" t="s">
        <v>198</v>
      </c>
      <c r="B106" s="32" t="s">
        <v>200</v>
      </c>
      <c r="C106" s="32" t="s">
        <v>255</v>
      </c>
      <c r="D106" s="54" t="n">
        <v>235</v>
      </c>
      <c r="E106" s="54" t="n">
        <v>290</v>
      </c>
      <c r="F106" s="65" t="n">
        <f aca="false">IF(E106="","",D106-E106)</f>
        <v>-55</v>
      </c>
      <c r="G106" s="54" t="n">
        <v>64</v>
      </c>
      <c r="H106" s="54" t="n">
        <v>42</v>
      </c>
      <c r="I106" s="65" t="n">
        <f aca="false">IF(H106="","",G106-H106)</f>
        <v>22</v>
      </c>
      <c r="J106" s="55" t="n">
        <f aca="false">IF(OR(D106="",D106+G106=0),"",D106/(D106+G106))</f>
        <v>0.785953177257525</v>
      </c>
      <c r="K106" s="55" t="n">
        <f aca="false">IF(E106="","",E106/(E106+H106))</f>
        <v>0.873493975903614</v>
      </c>
      <c r="L106" s="66" t="n">
        <f aca="false">IF(OR(K106="",J106=""),"",(J106-K106)*100)</f>
        <v>-8.75407986460893</v>
      </c>
      <c r="M106" s="36" t="n">
        <v>3.48106248693425</v>
      </c>
      <c r="N106" s="36" t="n">
        <v>1.86030294597389</v>
      </c>
      <c r="O106" s="36" t="n">
        <f aca="false">SQRT(M106^2+N106^2)</f>
        <v>3.94696378102713</v>
      </c>
      <c r="P106" s="55" t="n">
        <f aca="false">IF(J106="","",MAX(0,J106-1.96*O106/100))</f>
        <v>0.708592687149393</v>
      </c>
      <c r="Q106" s="55" t="n">
        <f aca="false">IF(J106="","",MIN(1,J106+1.96*O106/100))</f>
        <v>0.863313667365657</v>
      </c>
      <c r="R106" s="32" t="str">
        <f aca="false">IF(L106="","",IF(ABS(L106)&lt;=O106,"Yes","No"))</f>
        <v>No</v>
      </c>
      <c r="S106" s="32" t="str">
        <f aca="false">IF(L106="","",IF(ABS(L106)&lt;=1.96*O106,"Yes","No"))</f>
        <v>No</v>
      </c>
      <c r="T106" s="54" t="n">
        <f aca="false">IF(D106="","",ROUND(SQRT(((D106+G106)*O106/100)^2+(J106*(D106+G106)*0.13015)^2),0))</f>
        <v>33</v>
      </c>
      <c r="U106" s="32"/>
    </row>
    <row r="107" customFormat="false" ht="15" hidden="false" customHeight="false" outlineLevel="0" collapsed="false">
      <c r="A107" s="32" t="s">
        <v>198</v>
      </c>
      <c r="B107" s="32" t="s">
        <v>200</v>
      </c>
      <c r="C107" s="32" t="s">
        <v>256</v>
      </c>
      <c r="D107" s="54" t="n">
        <v>378</v>
      </c>
      <c r="E107" s="54" t="n">
        <v>426</v>
      </c>
      <c r="F107" s="65" t="n">
        <f aca="false">IF(E107="","",D107-E107)</f>
        <v>-48</v>
      </c>
      <c r="G107" s="54" t="n">
        <v>124</v>
      </c>
      <c r="H107" s="54" t="n">
        <v>127</v>
      </c>
      <c r="I107" s="65" t="n">
        <f aca="false">IF(H107="","",G107-H107)</f>
        <v>-3</v>
      </c>
      <c r="J107" s="55" t="n">
        <f aca="false">IF(OR(D107="",D107+G107=0),"",D107/(D107+G107))</f>
        <v>0.752988047808765</v>
      </c>
      <c r="K107" s="55" t="n">
        <f aca="false">IF(E107="","",E107/(E107+H107))</f>
        <v>0.770343580470163</v>
      </c>
      <c r="L107" s="66" t="n">
        <f aca="false">IF(OR(K107="",J107=""),"",(J107-K107)*100)</f>
        <v>-1.73555326613978</v>
      </c>
      <c r="M107" s="36" t="n">
        <v>3.48106248693425</v>
      </c>
      <c r="N107" s="36" t="n">
        <v>1.86030294597389</v>
      </c>
      <c r="O107" s="36" t="n">
        <f aca="false">SQRT(M107^2+N107^2)</f>
        <v>3.94696378102713</v>
      </c>
      <c r="P107" s="55" t="n">
        <f aca="false">IF(J107="","",MAX(0,J107-1.96*O107/100))</f>
        <v>0.675627557700633</v>
      </c>
      <c r="Q107" s="55" t="n">
        <f aca="false">IF(J107="","",MIN(1,J107+1.96*O107/100))</f>
        <v>0.830348537916897</v>
      </c>
      <c r="R107" s="32" t="str">
        <f aca="false">IF(L107="","",IF(ABS(L107)&lt;=O107,"Yes","No"))</f>
        <v>Yes</v>
      </c>
      <c r="S107" s="32" t="str">
        <f aca="false">IF(L107="","",IF(ABS(L107)&lt;=1.96*O107,"Yes","No"))</f>
        <v>Yes</v>
      </c>
      <c r="T107" s="54" t="n">
        <f aca="false">IF(D107="","",ROUND(SQRT(((D107+G107)*O107/100)^2+(J107*(D107+G107)*0.13015)^2),0))</f>
        <v>53</v>
      </c>
      <c r="U107" s="32"/>
    </row>
    <row r="108" customFormat="false" ht="15" hidden="false" customHeight="false" outlineLevel="0" collapsed="false">
      <c r="A108" s="32" t="s">
        <v>198</v>
      </c>
      <c r="B108" s="32" t="s">
        <v>200</v>
      </c>
      <c r="C108" s="32" t="s">
        <v>257</v>
      </c>
      <c r="D108" s="54" t="n">
        <v>170</v>
      </c>
      <c r="E108" s="54" t="n">
        <v>214</v>
      </c>
      <c r="F108" s="65" t="n">
        <f aca="false">IF(E108="","",D108-E108)</f>
        <v>-44</v>
      </c>
      <c r="G108" s="54" t="n">
        <v>51</v>
      </c>
      <c r="H108" s="54" t="n">
        <v>51</v>
      </c>
      <c r="I108" s="65" t="n">
        <f aca="false">IF(H108="","",G108-H108)</f>
        <v>0</v>
      </c>
      <c r="J108" s="55" t="n">
        <f aca="false">IF(OR(D108="",D108+G108=0),"",D108/(D108+G108))</f>
        <v>0.769230769230769</v>
      </c>
      <c r="K108" s="55" t="n">
        <f aca="false">IF(E108="","",E108/(E108+H108))</f>
        <v>0.807547169811321</v>
      </c>
      <c r="L108" s="66" t="n">
        <f aca="false">IF(OR(K108="",J108=""),"",(J108-K108)*100)</f>
        <v>-3.83164005805515</v>
      </c>
      <c r="M108" s="36" t="n">
        <v>3.48106248693425</v>
      </c>
      <c r="N108" s="36" t="n">
        <v>1.86030294597389</v>
      </c>
      <c r="O108" s="36" t="n">
        <f aca="false">SQRT(M108^2+N108^2)</f>
        <v>3.94696378102713</v>
      </c>
      <c r="P108" s="55" t="n">
        <f aca="false">IF(J108="","",MAX(0,J108-1.96*O108/100))</f>
        <v>0.691870279122638</v>
      </c>
      <c r="Q108" s="55" t="n">
        <f aca="false">IF(J108="","",MIN(1,J108+1.96*O108/100))</f>
        <v>0.846591259338901</v>
      </c>
      <c r="R108" s="32" t="str">
        <f aca="false">IF(L108="","",IF(ABS(L108)&lt;=O108,"Yes","No"))</f>
        <v>Yes</v>
      </c>
      <c r="S108" s="32" t="str">
        <f aca="false">IF(L108="","",IF(ABS(L108)&lt;=1.96*O108,"Yes","No"))</f>
        <v>Yes</v>
      </c>
      <c r="T108" s="54" t="n">
        <f aca="false">IF(D108="","",ROUND(SQRT(((D108+G108)*O108/100)^2+(J108*(D108+G108)*0.13015)^2),0))</f>
        <v>24</v>
      </c>
      <c r="U108" s="32"/>
    </row>
    <row r="109" customFormat="false" ht="15" hidden="false" customHeight="false" outlineLevel="0" collapsed="false">
      <c r="A109" s="32" t="s">
        <v>198</v>
      </c>
      <c r="B109" s="32" t="s">
        <v>200</v>
      </c>
      <c r="C109" s="32" t="s">
        <v>258</v>
      </c>
      <c r="D109" s="54" t="n">
        <v>203</v>
      </c>
      <c r="E109" s="54" t="n">
        <v>296</v>
      </c>
      <c r="F109" s="65" t="n">
        <f aca="false">IF(E109="","",D109-E109)</f>
        <v>-93</v>
      </c>
      <c r="G109" s="54" t="n">
        <v>58</v>
      </c>
      <c r="H109" s="54" t="n">
        <v>45</v>
      </c>
      <c r="I109" s="65" t="n">
        <f aca="false">IF(H109="","",G109-H109)</f>
        <v>13</v>
      </c>
      <c r="J109" s="55" t="n">
        <f aca="false">IF(OR(D109="",D109+G109=0),"",D109/(D109+G109))</f>
        <v>0.777777777777778</v>
      </c>
      <c r="K109" s="55" t="n">
        <f aca="false">IF(E109="","",E109/(E109+H109))</f>
        <v>0.868035190615836</v>
      </c>
      <c r="L109" s="66" t="n">
        <f aca="false">IF(OR(K109="",J109=""),"",(J109-K109)*100)</f>
        <v>-9.0257412838058</v>
      </c>
      <c r="M109" s="36" t="n">
        <v>3.48106248693425</v>
      </c>
      <c r="N109" s="36" t="n">
        <v>1.86030294597389</v>
      </c>
      <c r="O109" s="36" t="n">
        <f aca="false">SQRT(M109^2+N109^2)</f>
        <v>3.94696378102713</v>
      </c>
      <c r="P109" s="55" t="n">
        <f aca="false">IF(J109="","",MAX(0,J109-1.96*O109/100))</f>
        <v>0.700417287669646</v>
      </c>
      <c r="Q109" s="55" t="n">
        <f aca="false">IF(J109="","",MIN(1,J109+1.96*O109/100))</f>
        <v>0.85513826788591</v>
      </c>
      <c r="R109" s="32" t="str">
        <f aca="false">IF(L109="","",IF(ABS(L109)&lt;=O109,"Yes","No"))</f>
        <v>No</v>
      </c>
      <c r="S109" s="32" t="str">
        <f aca="false">IF(L109="","",IF(ABS(L109)&lt;=1.96*O109,"Yes","No"))</f>
        <v>No</v>
      </c>
      <c r="T109" s="54" t="n">
        <f aca="false">IF(D109="","",ROUND(SQRT(((D109+G109)*O109/100)^2+(J109*(D109+G109)*0.13015)^2),0))</f>
        <v>28</v>
      </c>
      <c r="U109" s="32"/>
    </row>
    <row r="110" customFormat="false" ht="15" hidden="false" customHeight="false" outlineLevel="0" collapsed="false">
      <c r="A110" s="32" t="s">
        <v>198</v>
      </c>
      <c r="B110" s="32" t="s">
        <v>200</v>
      </c>
      <c r="C110" s="32" t="s">
        <v>259</v>
      </c>
      <c r="D110" s="54" t="n">
        <v>305</v>
      </c>
      <c r="E110" s="54" t="n">
        <v>329</v>
      </c>
      <c r="F110" s="65" t="n">
        <f aca="false">IF(E110="","",D110-E110)</f>
        <v>-24</v>
      </c>
      <c r="G110" s="54" t="n">
        <v>149</v>
      </c>
      <c r="H110" s="54" t="n">
        <v>184</v>
      </c>
      <c r="I110" s="65" t="n">
        <f aca="false">IF(H110="","",G110-H110)</f>
        <v>-35</v>
      </c>
      <c r="J110" s="55" t="n">
        <f aca="false">IF(OR(D110="",D110+G110=0),"",D110/(D110+G110))</f>
        <v>0.671806167400881</v>
      </c>
      <c r="K110" s="55" t="n">
        <f aca="false">IF(E110="","",E110/(E110+H110))</f>
        <v>0.641325536062378</v>
      </c>
      <c r="L110" s="66" t="n">
        <f aca="false">IF(OR(K110="",J110=""),"",(J110-K110)*100)</f>
        <v>3.04806313385029</v>
      </c>
      <c r="M110" s="36" t="n">
        <v>3.48106248693425</v>
      </c>
      <c r="N110" s="36" t="n">
        <v>1.86030294597389</v>
      </c>
      <c r="O110" s="36" t="n">
        <f aca="false">SQRT(M110^2+N110^2)</f>
        <v>3.94696378102713</v>
      </c>
      <c r="P110" s="55" t="n">
        <f aca="false">IF(J110="","",MAX(0,J110-1.96*O110/100))</f>
        <v>0.594445677292749</v>
      </c>
      <c r="Q110" s="55" t="n">
        <f aca="false">IF(J110="","",MIN(1,J110+1.96*O110/100))</f>
        <v>0.749166657509013</v>
      </c>
      <c r="R110" s="32" t="str">
        <f aca="false">IF(L110="","",IF(ABS(L110)&lt;=O110,"Yes","No"))</f>
        <v>Yes</v>
      </c>
      <c r="S110" s="32" t="str">
        <f aca="false">IF(L110="","",IF(ABS(L110)&lt;=1.96*O110,"Yes","No"))</f>
        <v>Yes</v>
      </c>
      <c r="T110" s="54" t="n">
        <f aca="false">IF(D110="","",ROUND(SQRT(((D110+G110)*O110/100)^2+(J110*(D110+G110)*0.13015)^2),0))</f>
        <v>44</v>
      </c>
      <c r="U110" s="32"/>
    </row>
    <row r="111" customFormat="false" ht="15" hidden="false" customHeight="false" outlineLevel="0" collapsed="false">
      <c r="A111" s="32" t="s">
        <v>198</v>
      </c>
      <c r="B111" s="32" t="s">
        <v>200</v>
      </c>
      <c r="C111" s="32" t="s">
        <v>260</v>
      </c>
      <c r="D111" s="54" t="n">
        <v>234</v>
      </c>
      <c r="E111" s="54" t="n">
        <v>305</v>
      </c>
      <c r="F111" s="65" t="n">
        <f aca="false">IF(E111="","",D111-E111)</f>
        <v>-71</v>
      </c>
      <c r="G111" s="54" t="n">
        <v>66</v>
      </c>
      <c r="H111" s="54" t="n">
        <v>50</v>
      </c>
      <c r="I111" s="65" t="n">
        <f aca="false">IF(H111="","",G111-H111)</f>
        <v>16</v>
      </c>
      <c r="J111" s="55" t="n">
        <f aca="false">IF(OR(D111="",D111+G111=0),"",D111/(D111+G111))</f>
        <v>0.78</v>
      </c>
      <c r="K111" s="55" t="n">
        <f aca="false">IF(E111="","",E111/(E111+H111))</f>
        <v>0.859154929577465</v>
      </c>
      <c r="L111" s="66" t="n">
        <f aca="false">IF(OR(K111="",J111=""),"",(J111-K111)*100)</f>
        <v>-7.91549295774647</v>
      </c>
      <c r="M111" s="36" t="n">
        <v>3.48106248693425</v>
      </c>
      <c r="N111" s="36" t="n">
        <v>1.86030294597389</v>
      </c>
      <c r="O111" s="36" t="n">
        <f aca="false">SQRT(M111^2+N111^2)</f>
        <v>3.94696378102713</v>
      </c>
      <c r="P111" s="55" t="n">
        <f aca="false">IF(J111="","",MAX(0,J111-1.96*O111/100))</f>
        <v>0.702639509891868</v>
      </c>
      <c r="Q111" s="55" t="n">
        <f aca="false">IF(J111="","",MIN(1,J111+1.96*O111/100))</f>
        <v>0.857360490108132</v>
      </c>
      <c r="R111" s="32" t="str">
        <f aca="false">IF(L111="","",IF(ABS(L111)&lt;=O111,"Yes","No"))</f>
        <v>No</v>
      </c>
      <c r="S111" s="32" t="str">
        <f aca="false">IF(L111="","",IF(ABS(L111)&lt;=1.96*O111,"Yes","No"))</f>
        <v>No</v>
      </c>
      <c r="T111" s="54" t="n">
        <f aca="false">IF(D111="","",ROUND(SQRT(((D111+G111)*O111/100)^2+(J111*(D111+G111)*0.13015)^2),0))</f>
        <v>33</v>
      </c>
      <c r="U111" s="32"/>
    </row>
    <row r="112" customFormat="false" ht="15" hidden="false" customHeight="false" outlineLevel="0" collapsed="false">
      <c r="A112" s="32" t="s">
        <v>198</v>
      </c>
      <c r="B112" s="32" t="s">
        <v>261</v>
      </c>
      <c r="C112" s="32" t="s">
        <v>262</v>
      </c>
      <c r="D112" s="54" t="n">
        <v>437</v>
      </c>
      <c r="E112" s="54" t="n">
        <v>425</v>
      </c>
      <c r="F112" s="65" t="n">
        <f aca="false">IF(E112="","",D112-E112)</f>
        <v>12</v>
      </c>
      <c r="G112" s="54" t="n">
        <v>156</v>
      </c>
      <c r="H112" s="54" t="n">
        <v>139</v>
      </c>
      <c r="I112" s="65" t="n">
        <f aca="false">IF(H112="","",G112-H112)</f>
        <v>17</v>
      </c>
      <c r="J112" s="55" t="n">
        <f aca="false">IF(OR(D112="",D112+G112=0),"",D112/(D112+G112))</f>
        <v>0.736930860033727</v>
      </c>
      <c r="K112" s="55" t="n">
        <f aca="false">IF(E112="","",E112/(E112+H112))</f>
        <v>0.75354609929078</v>
      </c>
      <c r="L112" s="66" t="n">
        <f aca="false">IF(OR(K112="",J112=""),"",(J112-K112)*100)</f>
        <v>-1.66152392570533</v>
      </c>
      <c r="M112" s="36" t="n">
        <v>2.45669826527509</v>
      </c>
      <c r="N112" s="36" t="n">
        <v>1.86030294597389</v>
      </c>
      <c r="O112" s="36" t="n">
        <f aca="false">SQRT(M112^2+N112^2)</f>
        <v>3.0815732049401</v>
      </c>
      <c r="P112" s="55" t="n">
        <f aca="false">IF(J112="","",MAX(0,J112-1.96*O112/100))</f>
        <v>0.676532025216901</v>
      </c>
      <c r="Q112" s="55" t="n">
        <f aca="false">IF(J112="","",MIN(1,J112+1.96*O112/100))</f>
        <v>0.797329694850553</v>
      </c>
      <c r="R112" s="32" t="str">
        <f aca="false">IF(L112="","",IF(ABS(L112)&lt;=O112,"Yes","No"))</f>
        <v>Yes</v>
      </c>
      <c r="S112" s="32" t="str">
        <f aca="false">IF(L112="","",IF(ABS(L112)&lt;=1.96*O112,"Yes","No"))</f>
        <v>Yes</v>
      </c>
      <c r="T112" s="54" t="n">
        <f aca="false">IF(D112="","",ROUND(SQRT(((D112+G112)*O112/100)^2+(J112*(D112+G112)*0.08382)^2),0))</f>
        <v>41</v>
      </c>
      <c r="U112" s="32"/>
    </row>
    <row r="113" customFormat="false" ht="15" hidden="false" customHeight="false" outlineLevel="0" collapsed="false">
      <c r="A113" s="32" t="s">
        <v>198</v>
      </c>
      <c r="B113" s="32" t="s">
        <v>261</v>
      </c>
      <c r="C113" s="32" t="s">
        <v>263</v>
      </c>
      <c r="D113" s="54" t="n">
        <v>310</v>
      </c>
      <c r="E113" s="54" t="n">
        <v>325</v>
      </c>
      <c r="F113" s="65" t="n">
        <f aca="false">IF(E113="","",D113-E113)</f>
        <v>-15</v>
      </c>
      <c r="G113" s="54" t="n">
        <v>128</v>
      </c>
      <c r="H113" s="54" t="n">
        <v>106</v>
      </c>
      <c r="I113" s="65" t="n">
        <f aca="false">IF(H113="","",G113-H113)</f>
        <v>22</v>
      </c>
      <c r="J113" s="55" t="n">
        <f aca="false">IF(OR(D113="",D113+G113=0),"",D113/(D113+G113))</f>
        <v>0.707762557077626</v>
      </c>
      <c r="K113" s="55" t="n">
        <f aca="false">IF(E113="","",E113/(E113+H113))</f>
        <v>0.754060324825986</v>
      </c>
      <c r="L113" s="66" t="n">
        <f aca="false">IF(OR(K113="",J113=""),"",(J113-K113)*100)</f>
        <v>-4.62977677483605</v>
      </c>
      <c r="M113" s="36" t="n">
        <v>3.48106248693425</v>
      </c>
      <c r="N113" s="36" t="n">
        <v>1.86030294597389</v>
      </c>
      <c r="O113" s="36" t="n">
        <f aca="false">SQRT(M113^2+N113^2)</f>
        <v>3.94696378102713</v>
      </c>
      <c r="P113" s="55" t="n">
        <f aca="false">IF(J113="","",MAX(0,J113-1.96*O113/100))</f>
        <v>0.630402066969494</v>
      </c>
      <c r="Q113" s="55" t="n">
        <f aca="false">IF(J113="","",MIN(1,J113+1.96*O113/100))</f>
        <v>0.785123047185757</v>
      </c>
      <c r="R113" s="32" t="str">
        <f aca="false">IF(L113="","",IF(ABS(L113)&lt;=O113,"Yes","No"))</f>
        <v>No</v>
      </c>
      <c r="S113" s="32" t="str">
        <f aca="false">IF(L113="","",IF(ABS(L113)&lt;=1.96*O113,"Yes","No"))</f>
        <v>Yes</v>
      </c>
      <c r="T113" s="54" t="n">
        <f aca="false">IF(D113="","",ROUND(SQRT(((D113+G113)*O113/100)^2+(J113*(D113+G113)*0.13015)^2),0))</f>
        <v>44</v>
      </c>
      <c r="U113" s="32"/>
    </row>
    <row r="114" customFormat="false" ht="15" hidden="false" customHeight="false" outlineLevel="0" collapsed="false">
      <c r="A114" s="32" t="s">
        <v>198</v>
      </c>
      <c r="B114" s="32" t="s">
        <v>261</v>
      </c>
      <c r="C114" s="32" t="s">
        <v>264</v>
      </c>
      <c r="D114" s="54" t="n">
        <v>320</v>
      </c>
      <c r="E114" s="54" t="n">
        <v>328</v>
      </c>
      <c r="F114" s="65" t="n">
        <f aca="false">IF(E114="","",D114-E114)</f>
        <v>-8</v>
      </c>
      <c r="G114" s="54" t="n">
        <v>131</v>
      </c>
      <c r="H114" s="54" t="n">
        <v>109</v>
      </c>
      <c r="I114" s="65" t="n">
        <f aca="false">IF(H114="","",G114-H114)</f>
        <v>22</v>
      </c>
      <c r="J114" s="55" t="n">
        <f aca="false">IF(OR(D114="",D114+G114=0),"",D114/(D114+G114))</f>
        <v>0.709534368070954</v>
      </c>
      <c r="K114" s="55" t="n">
        <f aca="false">IF(E114="","",E114/(E114+H114))</f>
        <v>0.750572082379863</v>
      </c>
      <c r="L114" s="66" t="n">
        <f aca="false">IF(OR(K114="",J114=""),"",(J114-K114)*100)</f>
        <v>-4.10377143089092</v>
      </c>
      <c r="M114" s="36" t="n">
        <v>3.48106248693425</v>
      </c>
      <c r="N114" s="36" t="n">
        <v>1.86030294597389</v>
      </c>
      <c r="O114" s="36" t="n">
        <f aca="false">SQRT(M114^2+N114^2)</f>
        <v>3.94696378102713</v>
      </c>
      <c r="P114" s="55" t="n">
        <f aca="false">IF(J114="","",MAX(0,J114-1.96*O114/100))</f>
        <v>0.632173877962822</v>
      </c>
      <c r="Q114" s="55" t="n">
        <f aca="false">IF(J114="","",MIN(1,J114+1.96*O114/100))</f>
        <v>0.786894858179085</v>
      </c>
      <c r="R114" s="32" t="str">
        <f aca="false">IF(L114="","",IF(ABS(L114)&lt;=O114,"Yes","No"))</f>
        <v>No</v>
      </c>
      <c r="S114" s="32" t="str">
        <f aca="false">IF(L114="","",IF(ABS(L114)&lt;=1.96*O114,"Yes","No"))</f>
        <v>Yes</v>
      </c>
      <c r="T114" s="54" t="n">
        <f aca="false">IF(D114="","",ROUND(SQRT(((D114+G114)*O114/100)^2+(J114*(D114+G114)*0.13015)^2),0))</f>
        <v>45</v>
      </c>
      <c r="U114" s="32"/>
    </row>
    <row r="115" customFormat="false" ht="15" hidden="false" customHeight="false" outlineLevel="0" collapsed="false">
      <c r="A115" s="32" t="s">
        <v>198</v>
      </c>
      <c r="B115" s="32" t="s">
        <v>261</v>
      </c>
      <c r="C115" s="32" t="s">
        <v>265</v>
      </c>
      <c r="D115" s="54" t="n">
        <v>376</v>
      </c>
      <c r="E115" s="54" t="n">
        <v>358</v>
      </c>
      <c r="F115" s="65" t="n">
        <f aca="false">IF(E115="","",D115-E115)</f>
        <v>18</v>
      </c>
      <c r="G115" s="54" t="n">
        <v>159</v>
      </c>
      <c r="H115" s="54" t="n">
        <v>130</v>
      </c>
      <c r="I115" s="65" t="n">
        <f aca="false">IF(H115="","",G115-H115)</f>
        <v>29</v>
      </c>
      <c r="J115" s="55" t="n">
        <f aca="false">IF(OR(D115="",D115+G115=0),"",D115/(D115+G115))</f>
        <v>0.702803738317757</v>
      </c>
      <c r="K115" s="55" t="n">
        <f aca="false">IF(E115="","",E115/(E115+H115))</f>
        <v>0.733606557377049</v>
      </c>
      <c r="L115" s="66" t="n">
        <f aca="false">IF(OR(K115="",J115=""),"",(J115-K115)*100)</f>
        <v>-3.08028190592922</v>
      </c>
      <c r="M115" s="36" t="n">
        <v>2.45669826527509</v>
      </c>
      <c r="N115" s="36" t="n">
        <v>1.86030294597389</v>
      </c>
      <c r="O115" s="36" t="n">
        <f aca="false">SQRT(M115^2+N115^2)</f>
        <v>3.0815732049401</v>
      </c>
      <c r="P115" s="55" t="n">
        <f aca="false">IF(J115="","",MAX(0,J115-1.96*O115/100))</f>
        <v>0.642404903500931</v>
      </c>
      <c r="Q115" s="55" t="n">
        <f aca="false">IF(J115="","",MIN(1,J115+1.96*O115/100))</f>
        <v>0.763202573134583</v>
      </c>
      <c r="R115" s="32" t="str">
        <f aca="false">IF(L115="","",IF(ABS(L115)&lt;=O115,"Yes","No"))</f>
        <v>Yes</v>
      </c>
      <c r="S115" s="32" t="str">
        <f aca="false">IF(L115="","",IF(ABS(L115)&lt;=1.96*O115,"Yes","No"))</f>
        <v>Yes</v>
      </c>
      <c r="T115" s="54" t="n">
        <f aca="false">IF(D115="","",ROUND(SQRT(((D115+G115)*O115/100)^2+(J115*(D115+G115)*0.08382)^2),0))</f>
        <v>36</v>
      </c>
      <c r="U115" s="32"/>
    </row>
    <row r="116" customFormat="false" ht="15" hidden="false" customHeight="false" outlineLevel="0" collapsed="false">
      <c r="A116" s="32" t="s">
        <v>198</v>
      </c>
      <c r="B116" s="32" t="s">
        <v>261</v>
      </c>
      <c r="C116" s="32" t="s">
        <v>266</v>
      </c>
      <c r="D116" s="54" t="n">
        <v>546</v>
      </c>
      <c r="E116" s="54" t="n">
        <v>548</v>
      </c>
      <c r="F116" s="65" t="n">
        <f aca="false">IF(E116="","",D116-E116)</f>
        <v>-2</v>
      </c>
      <c r="G116" s="54" t="n">
        <v>277</v>
      </c>
      <c r="H116" s="54" t="n">
        <v>248</v>
      </c>
      <c r="I116" s="65" t="n">
        <f aca="false">IF(H116="","",G116-H116)</f>
        <v>29</v>
      </c>
      <c r="J116" s="55" t="n">
        <f aca="false">IF(OR(D116="",D116+G116=0),"",D116/(D116+G116))</f>
        <v>0.663426488456865</v>
      </c>
      <c r="K116" s="55" t="n">
        <f aca="false">IF(E116="","",E116/(E116+H116))</f>
        <v>0.688442211055276</v>
      </c>
      <c r="L116" s="66" t="n">
        <f aca="false">IF(OR(K116="",J116=""),"",(J116-K116)*100)</f>
        <v>-2.50157225984112</v>
      </c>
      <c r="M116" s="36" t="n">
        <v>2.45669826527509</v>
      </c>
      <c r="N116" s="36" t="n">
        <v>1.86030294597389</v>
      </c>
      <c r="O116" s="36" t="n">
        <f aca="false">SQRT(M116^2+N116^2)</f>
        <v>3.0815732049401</v>
      </c>
      <c r="P116" s="55" t="n">
        <f aca="false">IF(J116="","",MAX(0,J116-1.96*O116/100))</f>
        <v>0.603027653640039</v>
      </c>
      <c r="Q116" s="55" t="n">
        <f aca="false">IF(J116="","",MIN(1,J116+1.96*O116/100))</f>
        <v>0.723825323273691</v>
      </c>
      <c r="R116" s="32" t="str">
        <f aca="false">IF(L116="","",IF(ABS(L116)&lt;=O116,"Yes","No"))</f>
        <v>Yes</v>
      </c>
      <c r="S116" s="32" t="str">
        <f aca="false">IF(L116="","",IF(ABS(L116)&lt;=1.96*O116,"Yes","No"))</f>
        <v>Yes</v>
      </c>
      <c r="T116" s="54" t="n">
        <f aca="false">IF(D116="","",ROUND(SQRT(((D116+G116)*O116/100)^2+(J116*(D116+G116)*0.08382)^2),0))</f>
        <v>52</v>
      </c>
      <c r="U116" s="32"/>
    </row>
    <row r="117" customFormat="false" ht="15" hidden="false" customHeight="false" outlineLevel="0" collapsed="false">
      <c r="A117" s="32" t="s">
        <v>198</v>
      </c>
      <c r="B117" s="32" t="s">
        <v>261</v>
      </c>
      <c r="C117" s="32" t="s">
        <v>267</v>
      </c>
      <c r="D117" s="54" t="n">
        <v>377</v>
      </c>
      <c r="E117" s="54" t="n">
        <v>370</v>
      </c>
      <c r="F117" s="65" t="n">
        <f aca="false">IF(E117="","",D117-E117)</f>
        <v>7</v>
      </c>
      <c r="G117" s="54" t="n">
        <v>210</v>
      </c>
      <c r="H117" s="54" t="n">
        <v>189</v>
      </c>
      <c r="I117" s="65" t="n">
        <f aca="false">IF(H117="","",G117-H117)</f>
        <v>21</v>
      </c>
      <c r="J117" s="55" t="n">
        <f aca="false">IF(OR(D117="",D117+G117=0),"",D117/(D117+G117))</f>
        <v>0.642248722316866</v>
      </c>
      <c r="K117" s="55" t="n">
        <f aca="false">IF(E117="","",E117/(E117+H117))</f>
        <v>0.661896243291592</v>
      </c>
      <c r="L117" s="66" t="n">
        <f aca="false">IF(OR(K117="",J117=""),"",(J117-K117)*100)</f>
        <v>-1.96475209747267</v>
      </c>
      <c r="M117" s="36" t="n">
        <v>2.45669826527509</v>
      </c>
      <c r="N117" s="36" t="n">
        <v>1.86030294597389</v>
      </c>
      <c r="O117" s="36" t="n">
        <f aca="false">SQRT(M117^2+N117^2)</f>
        <v>3.0815732049401</v>
      </c>
      <c r="P117" s="55" t="n">
        <f aca="false">IF(J117="","",MAX(0,J117-1.96*O117/100))</f>
        <v>0.58184988750004</v>
      </c>
      <c r="Q117" s="55" t="n">
        <f aca="false">IF(J117="","",MIN(1,J117+1.96*O117/100))</f>
        <v>0.702647557133691</v>
      </c>
      <c r="R117" s="32" t="str">
        <f aca="false">IF(L117="","",IF(ABS(L117)&lt;=O117,"Yes","No"))</f>
        <v>Yes</v>
      </c>
      <c r="S117" s="32" t="str">
        <f aca="false">IF(L117="","",IF(ABS(L117)&lt;=1.96*O117,"Yes","No"))</f>
        <v>Yes</v>
      </c>
      <c r="T117" s="54" t="n">
        <f aca="false">IF(D117="","",ROUND(SQRT(((D117+G117)*O117/100)^2+(J117*(D117+G117)*0.08382)^2),0))</f>
        <v>36</v>
      </c>
      <c r="U117" s="32"/>
    </row>
    <row r="118" customFormat="false" ht="15" hidden="false" customHeight="false" outlineLevel="0" collapsed="false">
      <c r="A118" s="32" t="s">
        <v>198</v>
      </c>
      <c r="B118" s="32" t="s">
        <v>261</v>
      </c>
      <c r="C118" s="32" t="s">
        <v>268</v>
      </c>
      <c r="D118" s="54" t="n">
        <v>435</v>
      </c>
      <c r="E118" s="54" t="n">
        <v>410</v>
      </c>
      <c r="F118" s="65" t="n">
        <f aca="false">IF(E118="","",D118-E118)</f>
        <v>25</v>
      </c>
      <c r="G118" s="54" t="n">
        <v>272</v>
      </c>
      <c r="H118" s="54" t="n">
        <v>276</v>
      </c>
      <c r="I118" s="65" t="n">
        <f aca="false">IF(H118="","",G118-H118)</f>
        <v>-4</v>
      </c>
      <c r="J118" s="55" t="n">
        <f aca="false">IF(OR(D118="",D118+G118=0),"",D118/(D118+G118))</f>
        <v>0.615275813295615</v>
      </c>
      <c r="K118" s="55" t="n">
        <f aca="false">IF(E118="","",E118/(E118+H118))</f>
        <v>0.597667638483965</v>
      </c>
      <c r="L118" s="66" t="n">
        <f aca="false">IF(OR(K118="",J118=""),"",(J118-K118)*100)</f>
        <v>1.76081748116503</v>
      </c>
      <c r="M118" s="36" t="n">
        <v>2.45669826527509</v>
      </c>
      <c r="N118" s="36" t="n">
        <v>1.86030294597389</v>
      </c>
      <c r="O118" s="36" t="n">
        <f aca="false">SQRT(M118^2+N118^2)</f>
        <v>3.0815732049401</v>
      </c>
      <c r="P118" s="55" t="n">
        <f aca="false">IF(J118="","",MAX(0,J118-1.96*O118/100))</f>
        <v>0.55487697847879</v>
      </c>
      <c r="Q118" s="55" t="n">
        <f aca="false">IF(J118="","",MIN(1,J118+1.96*O118/100))</f>
        <v>0.675674648112441</v>
      </c>
      <c r="R118" s="32" t="str">
        <f aca="false">IF(L118="","",IF(ABS(L118)&lt;=O118,"Yes","No"))</f>
        <v>Yes</v>
      </c>
      <c r="S118" s="32" t="str">
        <f aca="false">IF(L118="","",IF(ABS(L118)&lt;=1.96*O118,"Yes","No"))</f>
        <v>Yes</v>
      </c>
      <c r="T118" s="54" t="n">
        <f aca="false">IF(D118="","",ROUND(SQRT(((D118+G118)*O118/100)^2+(J118*(D118+G118)*0.08382)^2),0))</f>
        <v>42</v>
      </c>
      <c r="U118" s="32"/>
    </row>
    <row r="119" customFormat="false" ht="15" hidden="false" customHeight="false" outlineLevel="0" collapsed="false">
      <c r="A119" s="32" t="s">
        <v>198</v>
      </c>
      <c r="B119" s="32" t="s">
        <v>261</v>
      </c>
      <c r="C119" s="32" t="s">
        <v>269</v>
      </c>
      <c r="D119" s="54" t="n">
        <v>504</v>
      </c>
      <c r="E119" s="54" t="n">
        <v>503</v>
      </c>
      <c r="F119" s="65" t="n">
        <f aca="false">IF(E119="","",D119-E119)</f>
        <v>1</v>
      </c>
      <c r="G119" s="54" t="n">
        <v>369</v>
      </c>
      <c r="H119" s="54" t="n">
        <v>299</v>
      </c>
      <c r="I119" s="65" t="n">
        <f aca="false">IF(H119="","",G119-H119)</f>
        <v>70</v>
      </c>
      <c r="J119" s="55" t="n">
        <f aca="false">IF(OR(D119="",D119+G119=0),"",D119/(D119+G119))</f>
        <v>0.577319587628866</v>
      </c>
      <c r="K119" s="55" t="n">
        <f aca="false">IF(E119="","",E119/(E119+H119))</f>
        <v>0.627182044887781</v>
      </c>
      <c r="L119" s="66" t="n">
        <f aca="false">IF(OR(K119="",J119=""),"",(J119-K119)*100)</f>
        <v>-4.98624572589146</v>
      </c>
      <c r="M119" s="36" t="n">
        <v>2.25387692880643</v>
      </c>
      <c r="N119" s="36" t="n">
        <v>1.86030294597389</v>
      </c>
      <c r="O119" s="36" t="n">
        <f aca="false">SQRT(M119^2+N119^2)</f>
        <v>2.92244559590166</v>
      </c>
      <c r="P119" s="55" t="n">
        <f aca="false">IF(J119="","",MAX(0,J119-1.96*O119/100))</f>
        <v>0.520039653949193</v>
      </c>
      <c r="Q119" s="55" t="n">
        <f aca="false">IF(J119="","",MIN(1,J119+1.96*O119/100))</f>
        <v>0.634599521308539</v>
      </c>
      <c r="R119" s="32" t="str">
        <f aca="false">IF(L119="","",IF(ABS(L119)&lt;=O119,"Yes","No"))</f>
        <v>No</v>
      </c>
      <c r="S119" s="32" t="str">
        <f aca="false">IF(L119="","",IF(ABS(L119)&lt;=1.96*O119,"Yes","No"))</f>
        <v>Yes</v>
      </c>
      <c r="T119" s="54" t="n">
        <f aca="false">IF(D119="","",ROUND(SQRT(((D119+G119)*O119/100)^2+(J119*(D119+G119)*0.07132)^2),0))</f>
        <v>44</v>
      </c>
      <c r="U119" s="32"/>
    </row>
    <row r="120" customFormat="false" ht="15" hidden="false" customHeight="false" outlineLevel="0" collapsed="false">
      <c r="A120" s="32" t="s">
        <v>198</v>
      </c>
      <c r="B120" s="32" t="s">
        <v>261</v>
      </c>
      <c r="C120" s="32" t="s">
        <v>270</v>
      </c>
      <c r="D120" s="54" t="n">
        <v>390</v>
      </c>
      <c r="E120" s="54" t="n">
        <v>417</v>
      </c>
      <c r="F120" s="65" t="n">
        <f aca="false">IF(E120="","",D120-E120)</f>
        <v>-27</v>
      </c>
      <c r="G120" s="54" t="n">
        <v>227</v>
      </c>
      <c r="H120" s="54" t="n">
        <v>193</v>
      </c>
      <c r="I120" s="65" t="n">
        <f aca="false">IF(H120="","",G120-H120)</f>
        <v>34</v>
      </c>
      <c r="J120" s="55" t="n">
        <f aca="false">IF(OR(D120="",D120+G120=0),"",D120/(D120+G120))</f>
        <v>0.632090761750405</v>
      </c>
      <c r="K120" s="55" t="n">
        <f aca="false">IF(E120="","",E120/(E120+H120))</f>
        <v>0.683606557377049</v>
      </c>
      <c r="L120" s="66" t="n">
        <f aca="false">IF(OR(K120="",J120=""),"",(J120-K120)*100)</f>
        <v>-5.1515795626644</v>
      </c>
      <c r="M120" s="36" t="n">
        <v>2.45669826527509</v>
      </c>
      <c r="N120" s="36" t="n">
        <v>1.86030294597389</v>
      </c>
      <c r="O120" s="36" t="n">
        <f aca="false">SQRT(M120^2+N120^2)</f>
        <v>3.0815732049401</v>
      </c>
      <c r="P120" s="55" t="n">
        <f aca="false">IF(J120="","",MAX(0,J120-1.96*O120/100))</f>
        <v>0.571691926933579</v>
      </c>
      <c r="Q120" s="55" t="n">
        <f aca="false">IF(J120="","",MIN(1,J120+1.96*O120/100))</f>
        <v>0.692489596567231</v>
      </c>
      <c r="R120" s="32" t="str">
        <f aca="false">IF(L120="","",IF(ABS(L120)&lt;=O120,"Yes","No"))</f>
        <v>No</v>
      </c>
      <c r="S120" s="32" t="str">
        <f aca="false">IF(L120="","",IF(ABS(L120)&lt;=1.96*O120,"Yes","No"))</f>
        <v>Yes</v>
      </c>
      <c r="T120" s="54" t="n">
        <f aca="false">IF(D120="","",ROUND(SQRT(((D120+G120)*O120/100)^2+(J120*(D120+G120)*0.08382)^2),0))</f>
        <v>38</v>
      </c>
      <c r="U120" s="32"/>
    </row>
    <row r="121" customFormat="false" ht="15" hidden="false" customHeight="false" outlineLevel="0" collapsed="false">
      <c r="A121" s="32" t="s">
        <v>198</v>
      </c>
      <c r="B121" s="32" t="s">
        <v>261</v>
      </c>
      <c r="C121" s="32" t="s">
        <v>271</v>
      </c>
      <c r="D121" s="54" t="n">
        <v>295</v>
      </c>
      <c r="E121" s="54" t="n">
        <v>293</v>
      </c>
      <c r="F121" s="65" t="n">
        <f aca="false">IF(E121="","",D121-E121)</f>
        <v>2</v>
      </c>
      <c r="G121" s="54" t="n">
        <v>255</v>
      </c>
      <c r="H121" s="54" t="n">
        <v>197</v>
      </c>
      <c r="I121" s="65" t="n">
        <f aca="false">IF(H121="","",G121-H121)</f>
        <v>58</v>
      </c>
      <c r="J121" s="55" t="n">
        <f aca="false">IF(OR(D121="",D121+G121=0),"",D121/(D121+G121))</f>
        <v>0.536363636363636</v>
      </c>
      <c r="K121" s="55" t="n">
        <f aca="false">IF(E121="","",E121/(E121+H121))</f>
        <v>0.597959183673469</v>
      </c>
      <c r="L121" s="66" t="n">
        <f aca="false">IF(OR(K121="",J121=""),"",(J121-K121)*100)</f>
        <v>-6.1595547309833</v>
      </c>
      <c r="M121" s="36" t="n">
        <v>2.45669826527509</v>
      </c>
      <c r="N121" s="36" t="n">
        <v>1.86030294597389</v>
      </c>
      <c r="O121" s="36" t="n">
        <f aca="false">SQRT(M121^2+N121^2)</f>
        <v>3.0815732049401</v>
      </c>
      <c r="P121" s="55" t="n">
        <f aca="false">IF(J121="","",MAX(0,J121-1.96*O121/100))</f>
        <v>0.475964801546811</v>
      </c>
      <c r="Q121" s="55" t="n">
        <f aca="false">IF(J121="","",MIN(1,J121+1.96*O121/100))</f>
        <v>0.596762471180462</v>
      </c>
      <c r="R121" s="32" t="str">
        <f aca="false">IF(L121="","",IF(ABS(L121)&lt;=O121,"Yes","No"))</f>
        <v>No</v>
      </c>
      <c r="S121" s="32" t="str">
        <f aca="false">IF(L121="","",IF(ABS(L121)&lt;=1.96*O121,"Yes","No"))</f>
        <v>No</v>
      </c>
      <c r="T121" s="54" t="n">
        <f aca="false">IF(D121="","",ROUND(SQRT(((D121+G121)*O121/100)^2+(J121*(D121+G121)*0.08382)^2),0))</f>
        <v>30</v>
      </c>
      <c r="U121" s="32"/>
    </row>
    <row r="122" customFormat="false" ht="15" hidden="false" customHeight="false" outlineLevel="0" collapsed="false">
      <c r="A122" s="32" t="s">
        <v>198</v>
      </c>
      <c r="B122" s="32" t="s">
        <v>261</v>
      </c>
      <c r="C122" s="32" t="s">
        <v>272</v>
      </c>
      <c r="D122" s="54" t="n">
        <v>368</v>
      </c>
      <c r="E122" s="54" t="n">
        <v>374</v>
      </c>
      <c r="F122" s="65" t="n">
        <f aca="false">IF(E122="","",D122-E122)</f>
        <v>-6</v>
      </c>
      <c r="G122" s="54" t="n">
        <v>206</v>
      </c>
      <c r="H122" s="54" t="n">
        <v>191</v>
      </c>
      <c r="I122" s="65" t="n">
        <f aca="false">IF(H122="","",G122-H122)</f>
        <v>15</v>
      </c>
      <c r="J122" s="55" t="n">
        <f aca="false">IF(OR(D122="",D122+G122=0),"",D122/(D122+G122))</f>
        <v>0.641114982578397</v>
      </c>
      <c r="K122" s="55" t="n">
        <f aca="false">IF(E122="","",E122/(E122+H122))</f>
        <v>0.661946902654867</v>
      </c>
      <c r="L122" s="66" t="n">
        <f aca="false">IF(OR(K122="",J122=""),"",(J122-K122)*100)</f>
        <v>-2.08319200764701</v>
      </c>
      <c r="M122" s="36" t="n">
        <v>2.45669826527509</v>
      </c>
      <c r="N122" s="36" t="n">
        <v>1.86030294597389</v>
      </c>
      <c r="O122" s="36" t="n">
        <f aca="false">SQRT(M122^2+N122^2)</f>
        <v>3.0815732049401</v>
      </c>
      <c r="P122" s="55" t="n">
        <f aca="false">IF(J122="","",MAX(0,J122-1.96*O122/100))</f>
        <v>0.580716147761571</v>
      </c>
      <c r="Q122" s="55" t="n">
        <f aca="false">IF(J122="","",MIN(1,J122+1.96*O122/100))</f>
        <v>0.701513817395223</v>
      </c>
      <c r="R122" s="32" t="str">
        <f aca="false">IF(L122="","",IF(ABS(L122)&lt;=O122,"Yes","No"))</f>
        <v>Yes</v>
      </c>
      <c r="S122" s="32" t="str">
        <f aca="false">IF(L122="","",IF(ABS(L122)&lt;=1.96*O122,"Yes","No"))</f>
        <v>Yes</v>
      </c>
      <c r="T122" s="54" t="n">
        <f aca="false">IF(D122="","",ROUND(SQRT(((D122+G122)*O122/100)^2+(J122*(D122+G122)*0.08382)^2),0))</f>
        <v>36</v>
      </c>
      <c r="U122" s="32"/>
    </row>
    <row r="123" customFormat="false" ht="15" hidden="false" customHeight="false" outlineLevel="0" collapsed="false">
      <c r="A123" s="32" t="s">
        <v>198</v>
      </c>
      <c r="B123" s="32" t="s">
        <v>261</v>
      </c>
      <c r="C123" s="32" t="s">
        <v>273</v>
      </c>
      <c r="D123" s="54" t="n">
        <v>378</v>
      </c>
      <c r="E123" s="54" t="n">
        <v>349</v>
      </c>
      <c r="F123" s="65" t="n">
        <f aca="false">IF(E123="","",D123-E123)</f>
        <v>29</v>
      </c>
      <c r="G123" s="54" t="n">
        <v>229</v>
      </c>
      <c r="H123" s="54" t="n">
        <v>223</v>
      </c>
      <c r="I123" s="65" t="n">
        <f aca="false">IF(H123="","",G123-H123)</f>
        <v>6</v>
      </c>
      <c r="J123" s="55" t="n">
        <f aca="false">IF(OR(D123="",D123+G123=0),"",D123/(D123+G123))</f>
        <v>0.622734761120264</v>
      </c>
      <c r="K123" s="55" t="n">
        <f aca="false">IF(E123="","",E123/(E123+H123))</f>
        <v>0.61013986013986</v>
      </c>
      <c r="L123" s="66" t="n">
        <f aca="false">IF(OR(K123="",J123=""),"",(J123-K123)*100)</f>
        <v>1.25949009804035</v>
      </c>
      <c r="M123" s="36" t="n">
        <v>2.45669826527509</v>
      </c>
      <c r="N123" s="36" t="n">
        <v>1.86030294597389</v>
      </c>
      <c r="O123" s="36" t="n">
        <f aca="false">SQRT(M123^2+N123^2)</f>
        <v>3.0815732049401</v>
      </c>
      <c r="P123" s="55" t="n">
        <f aca="false">IF(J123="","",MAX(0,J123-1.96*O123/100))</f>
        <v>0.562335926303438</v>
      </c>
      <c r="Q123" s="55" t="n">
        <f aca="false">IF(J123="","",MIN(1,J123+1.96*O123/100))</f>
        <v>0.683133595937089</v>
      </c>
      <c r="R123" s="32" t="str">
        <f aca="false">IF(L123="","",IF(ABS(L123)&lt;=O123,"Yes","No"))</f>
        <v>Yes</v>
      </c>
      <c r="S123" s="32" t="str">
        <f aca="false">IF(L123="","",IF(ABS(L123)&lt;=1.96*O123,"Yes","No"))</f>
        <v>Yes</v>
      </c>
      <c r="T123" s="54" t="n">
        <f aca="false">IF(D123="","",ROUND(SQRT(((D123+G123)*O123/100)^2+(J123*(D123+G123)*0.08382)^2),0))</f>
        <v>37</v>
      </c>
      <c r="U123" s="32"/>
    </row>
    <row r="124" customFormat="false" ht="15" hidden="false" customHeight="false" outlineLevel="0" collapsed="false">
      <c r="A124" s="32" t="s">
        <v>198</v>
      </c>
      <c r="B124" s="32" t="s">
        <v>274</v>
      </c>
      <c r="C124" s="32" t="s">
        <v>275</v>
      </c>
      <c r="D124" s="54" t="n">
        <v>411</v>
      </c>
      <c r="E124" s="54" t="n">
        <v>386</v>
      </c>
      <c r="F124" s="65" t="n">
        <f aca="false">IF(E124="","",D124-E124)</f>
        <v>25</v>
      </c>
      <c r="G124" s="54" t="n">
        <v>231</v>
      </c>
      <c r="H124" s="54" t="n">
        <v>215</v>
      </c>
      <c r="I124" s="65" t="n">
        <f aca="false">IF(H124="","",G124-H124)</f>
        <v>16</v>
      </c>
      <c r="J124" s="55" t="n">
        <f aca="false">IF(OR(D124="",D124+G124=0),"",D124/(D124+G124))</f>
        <v>0.640186915887851</v>
      </c>
      <c r="K124" s="55" t="n">
        <f aca="false">IF(E124="","",E124/(E124+H124))</f>
        <v>0.642262895174709</v>
      </c>
      <c r="L124" s="66" t="n">
        <f aca="false">IF(OR(K124="",J124=""),"",(J124-K124)*100)</f>
        <v>-0.207597928685832</v>
      </c>
      <c r="M124" s="36" t="n">
        <v>2.45669826527509</v>
      </c>
      <c r="N124" s="36" t="n">
        <v>1.86030294597389</v>
      </c>
      <c r="O124" s="36" t="n">
        <f aca="false">SQRT(M124^2+N124^2)</f>
        <v>3.0815732049401</v>
      </c>
      <c r="P124" s="55" t="n">
        <f aca="false">IF(J124="","",MAX(0,J124-1.96*O124/100))</f>
        <v>0.579788081071025</v>
      </c>
      <c r="Q124" s="55" t="n">
        <f aca="false">IF(J124="","",MIN(1,J124+1.96*O124/100))</f>
        <v>0.700585750704676</v>
      </c>
      <c r="R124" s="32" t="str">
        <f aca="false">IF(L124="","",IF(ABS(L124)&lt;=O124,"Yes","No"))</f>
        <v>Yes</v>
      </c>
      <c r="S124" s="32" t="str">
        <f aca="false">IF(L124="","",IF(ABS(L124)&lt;=1.96*O124,"Yes","No"))</f>
        <v>Yes</v>
      </c>
      <c r="T124" s="54" t="n">
        <f aca="false">IF(D124="","",ROUND(SQRT(((D124+G124)*O124/100)^2+(J124*(D124+G124)*0.08382)^2),0))</f>
        <v>40</v>
      </c>
      <c r="U124" s="32"/>
    </row>
    <row r="125" customFormat="false" ht="15" hidden="false" customHeight="false" outlineLevel="0" collapsed="false">
      <c r="A125" s="32" t="s">
        <v>198</v>
      </c>
      <c r="B125" s="32" t="s">
        <v>274</v>
      </c>
      <c r="C125" s="32" t="s">
        <v>276</v>
      </c>
      <c r="D125" s="54" t="n">
        <v>341</v>
      </c>
      <c r="E125" s="54" t="n">
        <v>330</v>
      </c>
      <c r="F125" s="65" t="n">
        <f aca="false">IF(E125="","",D125-E125)</f>
        <v>11</v>
      </c>
      <c r="G125" s="54" t="n">
        <v>291</v>
      </c>
      <c r="H125" s="54" t="n">
        <v>313</v>
      </c>
      <c r="I125" s="65" t="n">
        <f aca="false">IF(H125="","",G125-H125)</f>
        <v>-22</v>
      </c>
      <c r="J125" s="55" t="n">
        <f aca="false">IF(OR(D125="",D125+G125=0),"",D125/(D125+G125))</f>
        <v>0.539556962025316</v>
      </c>
      <c r="K125" s="55" t="n">
        <f aca="false">IF(E125="","",E125/(E125+H125))</f>
        <v>0.513219284603422</v>
      </c>
      <c r="L125" s="66" t="n">
        <f aca="false">IF(OR(K125="",J125=""),"",(J125-K125)*100)</f>
        <v>2.6337677421895</v>
      </c>
      <c r="M125" s="36" t="n">
        <v>2.45669826527509</v>
      </c>
      <c r="N125" s="36" t="n">
        <v>1.86030294597389</v>
      </c>
      <c r="O125" s="36" t="n">
        <f aca="false">SQRT(M125^2+N125^2)</f>
        <v>3.0815732049401</v>
      </c>
      <c r="P125" s="55" t="n">
        <f aca="false">IF(J125="","",MAX(0,J125-1.96*O125/100))</f>
        <v>0.479158127208491</v>
      </c>
      <c r="Q125" s="55" t="n">
        <f aca="false">IF(J125="","",MIN(1,J125+1.96*O125/100))</f>
        <v>0.599955796842142</v>
      </c>
      <c r="R125" s="32" t="str">
        <f aca="false">IF(L125="","",IF(ABS(L125)&lt;=O125,"Yes","No"))</f>
        <v>Yes</v>
      </c>
      <c r="S125" s="32" t="str">
        <f aca="false">IF(L125="","",IF(ABS(L125)&lt;=1.96*O125,"Yes","No"))</f>
        <v>Yes</v>
      </c>
      <c r="T125" s="54" t="n">
        <f aca="false">IF(D125="","",ROUND(SQRT(((D125+G125)*O125/100)^2+(J125*(D125+G125)*0.08382)^2),0))</f>
        <v>35</v>
      </c>
      <c r="U125" s="32"/>
    </row>
    <row r="126" customFormat="false" ht="15" hidden="false" customHeight="false" outlineLevel="0" collapsed="false">
      <c r="A126" s="32" t="s">
        <v>198</v>
      </c>
      <c r="B126" s="32" t="s">
        <v>274</v>
      </c>
      <c r="C126" s="32" t="s">
        <v>277</v>
      </c>
      <c r="D126" s="54" t="n">
        <v>404</v>
      </c>
      <c r="E126" s="54" t="n">
        <v>421</v>
      </c>
      <c r="F126" s="65" t="n">
        <f aca="false">IF(E126="","",D126-E126)</f>
        <v>-17</v>
      </c>
      <c r="G126" s="54" t="n">
        <v>345</v>
      </c>
      <c r="H126" s="54" t="n">
        <v>293</v>
      </c>
      <c r="I126" s="65" t="n">
        <f aca="false">IF(H126="","",G126-H126)</f>
        <v>52</v>
      </c>
      <c r="J126" s="55" t="n">
        <f aca="false">IF(OR(D126="",D126+G126=0),"",D126/(D126+G126))</f>
        <v>0.539385847797063</v>
      </c>
      <c r="K126" s="55" t="n">
        <f aca="false">IF(E126="","",E126/(E126+H126))</f>
        <v>0.589635854341737</v>
      </c>
      <c r="L126" s="66" t="n">
        <f aca="false">IF(OR(K126="",J126=""),"",(J126-K126)*100)</f>
        <v>-5.02500065446739</v>
      </c>
      <c r="M126" s="36" t="n">
        <v>2.45669826527509</v>
      </c>
      <c r="N126" s="36" t="n">
        <v>1.86030294597389</v>
      </c>
      <c r="O126" s="36" t="n">
        <f aca="false">SQRT(M126^2+N126^2)</f>
        <v>3.0815732049401</v>
      </c>
      <c r="P126" s="55" t="n">
        <f aca="false">IF(J126="","",MAX(0,J126-1.96*O126/100))</f>
        <v>0.478987012980237</v>
      </c>
      <c r="Q126" s="55" t="n">
        <f aca="false">IF(J126="","",MIN(1,J126+1.96*O126/100))</f>
        <v>0.599784682613889</v>
      </c>
      <c r="R126" s="32" t="str">
        <f aca="false">IF(L126="","",IF(ABS(L126)&lt;=O126,"Yes","No"))</f>
        <v>No</v>
      </c>
      <c r="S126" s="32" t="str">
        <f aca="false">IF(L126="","",IF(ABS(L126)&lt;=1.96*O126,"Yes","No"))</f>
        <v>Yes</v>
      </c>
      <c r="T126" s="54" t="n">
        <f aca="false">IF(D126="","",ROUND(SQRT(((D126+G126)*O126/100)^2+(J126*(D126+G126)*0.08382)^2),0))</f>
        <v>41</v>
      </c>
      <c r="U126" s="32"/>
    </row>
    <row r="127" customFormat="false" ht="15" hidden="false" customHeight="false" outlineLevel="0" collapsed="false">
      <c r="A127" s="32" t="s">
        <v>198</v>
      </c>
      <c r="B127" s="32" t="s">
        <v>278</v>
      </c>
      <c r="C127" s="32" t="s">
        <v>278</v>
      </c>
      <c r="D127" s="54" t="n">
        <v>527</v>
      </c>
      <c r="E127" s="54" t="n">
        <v>513</v>
      </c>
      <c r="F127" s="65" t="n">
        <f aca="false">IF(E127="","",D127-E127)</f>
        <v>14</v>
      </c>
      <c r="G127" s="54" t="n">
        <v>549</v>
      </c>
      <c r="H127" s="54" t="n">
        <v>446</v>
      </c>
      <c r="I127" s="65" t="n">
        <f aca="false">IF(H127="","",G127-H127)</f>
        <v>103</v>
      </c>
      <c r="J127" s="55" t="n">
        <f aca="false">IF(OR(D127="",D127+G127=0),"",D127/(D127+G127))</f>
        <v>0.489776951672862</v>
      </c>
      <c r="K127" s="55" t="n">
        <f aca="false">IF(E127="","",E127/(E127+H127))</f>
        <v>0.534932221063608</v>
      </c>
      <c r="L127" s="66" t="n">
        <f aca="false">IF(OR(K127="",J127=""),"",(J127-K127)*100)</f>
        <v>-4.51552693907455</v>
      </c>
      <c r="M127" s="36" t="n">
        <v>2.25387692880643</v>
      </c>
      <c r="N127" s="36" t="n">
        <v>1.86030294597389</v>
      </c>
      <c r="O127" s="36" t="n">
        <f aca="false">SQRT(M127^2+N127^2)</f>
        <v>2.92244559590166</v>
      </c>
      <c r="P127" s="55" t="n">
        <f aca="false">IF(J127="","",MAX(0,J127-1.96*O127/100))</f>
        <v>0.43249701799319</v>
      </c>
      <c r="Q127" s="55" t="n">
        <f aca="false">IF(J127="","",MIN(1,J127+1.96*O127/100))</f>
        <v>0.547056885352535</v>
      </c>
      <c r="R127" s="32" t="str">
        <f aca="false">IF(L127="","",IF(ABS(L127)&lt;=O127,"Yes","No"))</f>
        <v>No</v>
      </c>
      <c r="S127" s="32" t="str">
        <f aca="false">IF(L127="","",IF(ABS(L127)&lt;=1.96*O127,"Yes","No"))</f>
        <v>Yes</v>
      </c>
      <c r="T127" s="54" t="n">
        <f aca="false">IF(D127="","",ROUND(SQRT(((D127+G127)*O127/100)^2+(J127*(D127+G127)*0.07132)^2),0))</f>
        <v>49</v>
      </c>
      <c r="U127" s="32"/>
    </row>
    <row r="128" customFormat="false" ht="15" hidden="false" customHeight="false" outlineLevel="0" collapsed="false">
      <c r="A128" s="32" t="s">
        <v>198</v>
      </c>
      <c r="B128" s="32" t="s">
        <v>279</v>
      </c>
      <c r="C128" s="32" t="s">
        <v>280</v>
      </c>
      <c r="D128" s="54" t="n">
        <v>320</v>
      </c>
      <c r="E128" s="54" t="n">
        <v>293</v>
      </c>
      <c r="F128" s="65" t="n">
        <f aca="false">IF(E128="","",D128-E128)</f>
        <v>27</v>
      </c>
      <c r="G128" s="54" t="n">
        <v>209</v>
      </c>
      <c r="H128" s="54" t="n">
        <v>223</v>
      </c>
      <c r="I128" s="65" t="n">
        <f aca="false">IF(H128="","",G128-H128)</f>
        <v>-14</v>
      </c>
      <c r="J128" s="55" t="n">
        <f aca="false">IF(OR(D128="",D128+G128=0),"",D128/(D128+G128))</f>
        <v>0.604914933837429</v>
      </c>
      <c r="K128" s="55" t="n">
        <f aca="false">IF(E128="","",E128/(E128+H128))</f>
        <v>0.567829457364341</v>
      </c>
      <c r="L128" s="66" t="n">
        <f aca="false">IF(OR(K128="",J128=""),"",(J128-K128)*100)</f>
        <v>3.7085476473088</v>
      </c>
      <c r="M128" s="36" t="n">
        <v>3.48106248693425</v>
      </c>
      <c r="N128" s="36" t="n">
        <v>1.86030294597389</v>
      </c>
      <c r="O128" s="36" t="n">
        <f aca="false">SQRT(M128^2+N128^2)</f>
        <v>3.94696378102713</v>
      </c>
      <c r="P128" s="55" t="n">
        <f aca="false">IF(J128="","",MAX(0,J128-1.96*O128/100))</f>
        <v>0.527554443729297</v>
      </c>
      <c r="Q128" s="55" t="n">
        <f aca="false">IF(J128="","",MIN(1,J128+1.96*O128/100))</f>
        <v>0.682275423945561</v>
      </c>
      <c r="R128" s="32" t="str">
        <f aca="false">IF(L128="","",IF(ABS(L128)&lt;=O128,"Yes","No"))</f>
        <v>Yes</v>
      </c>
      <c r="S128" s="32" t="str">
        <f aca="false">IF(L128="","",IF(ABS(L128)&lt;=1.96*O128,"Yes","No"))</f>
        <v>Yes</v>
      </c>
      <c r="T128" s="54" t="n">
        <f aca="false">IF(D128="","",ROUND(SQRT(((D128+G128)*O128/100)^2+(J128*(D128+G128)*0.13015)^2),0))</f>
        <v>47</v>
      </c>
      <c r="U128" s="32"/>
    </row>
    <row r="129" customFormat="false" ht="15" hidden="false" customHeight="false" outlineLevel="0" collapsed="false">
      <c r="A129" s="32" t="s">
        <v>198</v>
      </c>
      <c r="B129" s="32" t="s">
        <v>279</v>
      </c>
      <c r="C129" s="32" t="s">
        <v>281</v>
      </c>
      <c r="D129" s="54" t="n">
        <v>428</v>
      </c>
      <c r="E129" s="54" t="n">
        <v>367</v>
      </c>
      <c r="F129" s="65" t="n">
        <f aca="false">IF(E129="","",D129-E129)</f>
        <v>61</v>
      </c>
      <c r="G129" s="54" t="n">
        <v>253</v>
      </c>
      <c r="H129" s="54" t="n">
        <v>292</v>
      </c>
      <c r="I129" s="65" t="n">
        <f aca="false">IF(H129="","",G129-H129)</f>
        <v>-39</v>
      </c>
      <c r="J129" s="55" t="n">
        <f aca="false">IF(OR(D129="",D129+G129=0),"",D129/(D129+G129))</f>
        <v>0.62848751835536</v>
      </c>
      <c r="K129" s="55" t="n">
        <f aca="false">IF(E129="","",E129/(E129+H129))</f>
        <v>0.55690440060698</v>
      </c>
      <c r="L129" s="66" t="n">
        <f aca="false">IF(OR(K129="",J129=""),"",(J129-K129)*100)</f>
        <v>7.15831177483794</v>
      </c>
      <c r="M129" s="36" t="n">
        <v>2.45669826527509</v>
      </c>
      <c r="N129" s="36" t="n">
        <v>1.86030294597389</v>
      </c>
      <c r="O129" s="36" t="n">
        <f aca="false">SQRT(M129^2+N129^2)</f>
        <v>3.0815732049401</v>
      </c>
      <c r="P129" s="55" t="n">
        <f aca="false">IF(J129="","",MAX(0,J129-1.96*O129/100))</f>
        <v>0.568088683538534</v>
      </c>
      <c r="Q129" s="55" t="n">
        <f aca="false">IF(J129="","",MIN(1,J129+1.96*O129/100))</f>
        <v>0.688886353172186</v>
      </c>
      <c r="R129" s="32" t="str">
        <f aca="false">IF(L129="","",IF(ABS(L129)&lt;=O129,"Yes","No"))</f>
        <v>No</v>
      </c>
      <c r="S129" s="32" t="str">
        <f aca="false">IF(L129="","",IF(ABS(L129)&lt;=1.96*O129,"Yes","No"))</f>
        <v>No</v>
      </c>
      <c r="T129" s="54" t="n">
        <f aca="false">IF(D129="","",ROUND(SQRT(((D129+G129)*O129/100)^2+(J129*(D129+G129)*0.08382)^2),0))</f>
        <v>42</v>
      </c>
      <c r="U129" s="32"/>
    </row>
    <row r="130" customFormat="false" ht="15" hidden="false" customHeight="false" outlineLevel="0" collapsed="false">
      <c r="A130" s="32" t="s">
        <v>198</v>
      </c>
      <c r="B130" s="32" t="s">
        <v>282</v>
      </c>
      <c r="C130" s="32" t="s">
        <v>283</v>
      </c>
      <c r="D130" s="54" t="n">
        <v>428</v>
      </c>
      <c r="E130" s="54" t="n">
        <v>391</v>
      </c>
      <c r="F130" s="65" t="n">
        <f aca="false">IF(E130="","",D130-E130)</f>
        <v>37</v>
      </c>
      <c r="G130" s="54" t="n">
        <v>323</v>
      </c>
      <c r="H130" s="54" t="n">
        <v>291</v>
      </c>
      <c r="I130" s="65" t="n">
        <f aca="false">IF(H130="","",G130-H130)</f>
        <v>32</v>
      </c>
      <c r="J130" s="55" t="n">
        <f aca="false">IF(OR(D130="",D130+G130=0),"",D130/(D130+G130))</f>
        <v>0.569906790945406</v>
      </c>
      <c r="K130" s="55" t="n">
        <f aca="false">IF(E130="","",E130/(E130+H130))</f>
        <v>0.573313782991202</v>
      </c>
      <c r="L130" s="66" t="n">
        <f aca="false">IF(OR(K130="",J130=""),"",(J130-K130)*100)</f>
        <v>-0.340699204579631</v>
      </c>
      <c r="M130" s="36" t="n">
        <v>2.45669826527509</v>
      </c>
      <c r="N130" s="36" t="n">
        <v>1.86030294597389</v>
      </c>
      <c r="O130" s="36" t="n">
        <f aca="false">SQRT(M130^2+N130^2)</f>
        <v>3.0815732049401</v>
      </c>
      <c r="P130" s="55" t="n">
        <f aca="false">IF(J130="","",MAX(0,J130-1.96*O130/100))</f>
        <v>0.50950795612858</v>
      </c>
      <c r="Q130" s="55" t="n">
        <f aca="false">IF(J130="","",MIN(1,J130+1.96*O130/100))</f>
        <v>0.630305625762232</v>
      </c>
      <c r="R130" s="32" t="str">
        <f aca="false">IF(L130="","",IF(ABS(L130)&lt;=O130,"Yes","No"))</f>
        <v>Yes</v>
      </c>
      <c r="S130" s="32" t="str">
        <f aca="false">IF(L130="","",IF(ABS(L130)&lt;=1.96*O130,"Yes","No"))</f>
        <v>Yes</v>
      </c>
      <c r="T130" s="54" t="n">
        <f aca="false">IF(D130="","",ROUND(SQRT(((D130+G130)*O130/100)^2+(J130*(D130+G130)*0.08382)^2),0))</f>
        <v>43</v>
      </c>
      <c r="U130" s="32"/>
    </row>
    <row r="131" customFormat="false" ht="15" hidden="false" customHeight="false" outlineLevel="0" collapsed="false">
      <c r="A131" s="32" t="s">
        <v>198</v>
      </c>
      <c r="B131" s="32" t="s">
        <v>282</v>
      </c>
      <c r="C131" s="32" t="s">
        <v>284</v>
      </c>
      <c r="D131" s="54" t="n">
        <v>414</v>
      </c>
      <c r="E131" s="54" t="n">
        <v>390</v>
      </c>
      <c r="F131" s="65" t="n">
        <f aca="false">IF(E131="","",D131-E131)</f>
        <v>24</v>
      </c>
      <c r="G131" s="54" t="n">
        <v>324</v>
      </c>
      <c r="H131" s="54" t="n">
        <v>330</v>
      </c>
      <c r="I131" s="65" t="n">
        <f aca="false">IF(H131="","",G131-H131)</f>
        <v>-6</v>
      </c>
      <c r="J131" s="55" t="n">
        <f aca="false">IF(OR(D131="",D131+G131=0),"",D131/(D131+G131))</f>
        <v>0.560975609756098</v>
      </c>
      <c r="K131" s="55" t="n">
        <f aca="false">IF(E131="","",E131/(E131+H131))</f>
        <v>0.541666666666667</v>
      </c>
      <c r="L131" s="66" t="n">
        <f aca="false">IF(OR(K131="",J131=""),"",(J131-K131)*100)</f>
        <v>1.9308943089431</v>
      </c>
      <c r="M131" s="36" t="n">
        <v>2.45669826527509</v>
      </c>
      <c r="N131" s="36" t="n">
        <v>1.86030294597389</v>
      </c>
      <c r="O131" s="36" t="n">
        <f aca="false">SQRT(M131^2+N131^2)</f>
        <v>3.0815732049401</v>
      </c>
      <c r="P131" s="55" t="n">
        <f aca="false">IF(J131="","",MAX(0,J131-1.96*O131/100))</f>
        <v>0.500576774939272</v>
      </c>
      <c r="Q131" s="55" t="n">
        <f aca="false">IF(J131="","",MIN(1,J131+1.96*O131/100))</f>
        <v>0.621374444572924</v>
      </c>
      <c r="R131" s="32" t="str">
        <f aca="false">IF(L131="","",IF(ABS(L131)&lt;=O131,"Yes","No"))</f>
        <v>Yes</v>
      </c>
      <c r="S131" s="32" t="str">
        <f aca="false">IF(L131="","",IF(ABS(L131)&lt;=1.96*O131,"Yes","No"))</f>
        <v>Yes</v>
      </c>
      <c r="T131" s="54" t="n">
        <f aca="false">IF(D131="","",ROUND(SQRT(((D131+G131)*O131/100)^2+(J131*(D131+G131)*0.08382)^2),0))</f>
        <v>41</v>
      </c>
      <c r="U131" s="32"/>
    </row>
    <row r="132" customFormat="false" ht="15" hidden="false" customHeight="false" outlineLevel="0" collapsed="false">
      <c r="A132" s="32" t="s">
        <v>198</v>
      </c>
      <c r="B132" s="32" t="s">
        <v>282</v>
      </c>
      <c r="C132" s="32" t="s">
        <v>285</v>
      </c>
      <c r="D132" s="54" t="n">
        <v>486</v>
      </c>
      <c r="E132" s="54" t="n">
        <v>437</v>
      </c>
      <c r="F132" s="65" t="n">
        <f aca="false">IF(E132="","",D132-E132)</f>
        <v>49</v>
      </c>
      <c r="G132" s="54" t="n">
        <v>461</v>
      </c>
      <c r="H132" s="54" t="n">
        <v>431</v>
      </c>
      <c r="I132" s="65" t="n">
        <f aca="false">IF(H132="","",G132-H132)</f>
        <v>30</v>
      </c>
      <c r="J132" s="55" t="n">
        <f aca="false">IF(OR(D132="",D132+G132=0),"",D132/(D132+G132))</f>
        <v>0.513199577613516</v>
      </c>
      <c r="K132" s="55" t="n">
        <f aca="false">IF(E132="","",E132/(E132+H132))</f>
        <v>0.503456221198157</v>
      </c>
      <c r="L132" s="66" t="n">
        <f aca="false">IF(OR(K132="",J132=""),"",(J132-K132)*100)</f>
        <v>0.974335641535973</v>
      </c>
      <c r="M132" s="36" t="n">
        <v>2.25387692880643</v>
      </c>
      <c r="N132" s="36" t="n">
        <v>1.86030294597389</v>
      </c>
      <c r="O132" s="36" t="n">
        <f aca="false">SQRT(M132^2+N132^2)</f>
        <v>2.92244559590166</v>
      </c>
      <c r="P132" s="55" t="n">
        <f aca="false">IF(J132="","",MAX(0,J132-1.96*O132/100))</f>
        <v>0.455919643933844</v>
      </c>
      <c r="Q132" s="55" t="n">
        <f aca="false">IF(J132="","",MIN(1,J132+1.96*O132/100))</f>
        <v>0.570479511293189</v>
      </c>
      <c r="R132" s="32" t="str">
        <f aca="false">IF(L132="","",IF(ABS(L132)&lt;=O132,"Yes","No"))</f>
        <v>Yes</v>
      </c>
      <c r="S132" s="32" t="str">
        <f aca="false">IF(L132="","",IF(ABS(L132)&lt;=1.96*O132,"Yes","No"))</f>
        <v>Yes</v>
      </c>
      <c r="T132" s="54" t="n">
        <f aca="false">IF(D132="","",ROUND(SQRT(((D132+G132)*O132/100)^2+(J132*(D132+G132)*0.07132)^2),0))</f>
        <v>44</v>
      </c>
      <c r="U132" s="32"/>
    </row>
    <row r="133" customFormat="false" ht="15" hidden="false" customHeight="false" outlineLevel="0" collapsed="false">
      <c r="A133" s="32" t="s">
        <v>198</v>
      </c>
      <c r="B133" s="32" t="s">
        <v>282</v>
      </c>
      <c r="C133" s="32" t="s">
        <v>286</v>
      </c>
      <c r="D133" s="54" t="n">
        <v>452</v>
      </c>
      <c r="E133" s="54" t="n">
        <v>431</v>
      </c>
      <c r="F133" s="65" t="n">
        <f aca="false">IF(E133="","",D133-E133)</f>
        <v>21</v>
      </c>
      <c r="G133" s="54" t="n">
        <v>354</v>
      </c>
      <c r="H133" s="54" t="n">
        <v>293</v>
      </c>
      <c r="I133" s="65" t="n">
        <f aca="false">IF(H133="","",G133-H133)</f>
        <v>61</v>
      </c>
      <c r="J133" s="55" t="n">
        <f aca="false">IF(OR(D133="",D133+G133=0),"",D133/(D133+G133))</f>
        <v>0.560794044665012</v>
      </c>
      <c r="K133" s="55" t="n">
        <f aca="false">IF(E133="","",E133/(E133+H133))</f>
        <v>0.595303867403315</v>
      </c>
      <c r="L133" s="66" t="n">
        <f aca="false">IF(OR(K133="",J133=""),"",(J133-K133)*100)</f>
        <v>-3.45098227383025</v>
      </c>
      <c r="M133" s="36" t="n">
        <v>2.45669826527509</v>
      </c>
      <c r="N133" s="36" t="n">
        <v>1.86030294597389</v>
      </c>
      <c r="O133" s="36" t="n">
        <f aca="false">SQRT(M133^2+N133^2)</f>
        <v>3.0815732049401</v>
      </c>
      <c r="P133" s="55" t="n">
        <f aca="false">IF(J133="","",MAX(0,J133-1.96*O133/100))</f>
        <v>0.500395209848187</v>
      </c>
      <c r="Q133" s="55" t="n">
        <f aca="false">IF(J133="","",MIN(1,J133+1.96*O133/100))</f>
        <v>0.621192879481838</v>
      </c>
      <c r="R133" s="32" t="str">
        <f aca="false">IF(L133="","",IF(ABS(L133)&lt;=O133,"Yes","No"))</f>
        <v>No</v>
      </c>
      <c r="S133" s="32" t="str">
        <f aca="false">IF(L133="","",IF(ABS(L133)&lt;=1.96*O133,"Yes","No"))</f>
        <v>Yes</v>
      </c>
      <c r="T133" s="54" t="n">
        <f aca="false">IF(D133="","",ROUND(SQRT(((D133+G133)*O133/100)^2+(J133*(D133+G133)*0.08382)^2),0))</f>
        <v>45</v>
      </c>
      <c r="U133" s="32"/>
    </row>
    <row r="134" customFormat="false" ht="15" hidden="false" customHeight="false" outlineLevel="0" collapsed="false">
      <c r="A134" s="32" t="s">
        <v>198</v>
      </c>
      <c r="B134" s="32" t="s">
        <v>282</v>
      </c>
      <c r="C134" s="32" t="s">
        <v>287</v>
      </c>
      <c r="D134" s="54" t="n">
        <v>248</v>
      </c>
      <c r="E134" s="54" t="n">
        <v>259</v>
      </c>
      <c r="F134" s="65" t="n">
        <f aca="false">IF(E134="","",D134-E134)</f>
        <v>-11</v>
      </c>
      <c r="G134" s="54" t="n">
        <v>286</v>
      </c>
      <c r="H134" s="54" t="n">
        <v>231</v>
      </c>
      <c r="I134" s="65" t="n">
        <f aca="false">IF(H134="","",G134-H134)</f>
        <v>55</v>
      </c>
      <c r="J134" s="55" t="n">
        <f aca="false">IF(OR(D134="",D134+G134=0),"",D134/(D134+G134))</f>
        <v>0.464419475655431</v>
      </c>
      <c r="K134" s="55" t="n">
        <f aca="false">IF(E134="","",E134/(E134+H134))</f>
        <v>0.528571428571429</v>
      </c>
      <c r="L134" s="66" t="n">
        <f aca="false">IF(OR(K134="",J134=""),"",(J134-K134)*100)</f>
        <v>-6.41519529159979</v>
      </c>
      <c r="M134" s="36" t="n">
        <v>2.45669826527509</v>
      </c>
      <c r="N134" s="36" t="n">
        <v>1.86030294597389</v>
      </c>
      <c r="O134" s="36" t="n">
        <f aca="false">SQRT(M134^2+N134^2)</f>
        <v>3.0815732049401</v>
      </c>
      <c r="P134" s="55" t="n">
        <f aca="false">IF(J134="","",MAX(0,J134-1.96*O134/100))</f>
        <v>0.404020640838605</v>
      </c>
      <c r="Q134" s="55" t="n">
        <f aca="false">IF(J134="","",MIN(1,J134+1.96*O134/100))</f>
        <v>0.524818310472257</v>
      </c>
      <c r="R134" s="32" t="str">
        <f aca="false">IF(L134="","",IF(ABS(L134)&lt;=O134,"Yes","No"))</f>
        <v>No</v>
      </c>
      <c r="S134" s="32" t="str">
        <f aca="false">IF(L134="","",IF(ABS(L134)&lt;=1.96*O134,"Yes","No"))</f>
        <v>No</v>
      </c>
      <c r="T134" s="54" t="n">
        <f aca="false">IF(D134="","",ROUND(SQRT(((D134+G134)*O134/100)^2+(J134*(D134+G134)*0.08382)^2),0))</f>
        <v>27</v>
      </c>
      <c r="U134" s="32"/>
    </row>
    <row r="135" customFormat="false" ht="15" hidden="false" customHeight="false" outlineLevel="0" collapsed="false">
      <c r="A135" s="32" t="s">
        <v>198</v>
      </c>
      <c r="B135" s="32" t="s">
        <v>282</v>
      </c>
      <c r="C135" s="32" t="s">
        <v>288</v>
      </c>
      <c r="D135" s="54" t="n">
        <v>494</v>
      </c>
      <c r="E135" s="54" t="n">
        <v>526</v>
      </c>
      <c r="F135" s="65" t="n">
        <f aca="false">IF(E135="","",D135-E135)</f>
        <v>-32</v>
      </c>
      <c r="G135" s="54" t="n">
        <v>473</v>
      </c>
      <c r="H135" s="54" t="n">
        <v>379</v>
      </c>
      <c r="I135" s="65" t="n">
        <f aca="false">IF(H135="","",G135-H135)</f>
        <v>94</v>
      </c>
      <c r="J135" s="55" t="n">
        <f aca="false">IF(OR(D135="",D135+G135=0),"",D135/(D135+G135))</f>
        <v>0.510858324715615</v>
      </c>
      <c r="K135" s="55" t="n">
        <f aca="false">IF(E135="","",E135/(E135+H135))</f>
        <v>0.58121546961326</v>
      </c>
      <c r="L135" s="66" t="n">
        <f aca="false">IF(OR(K135="",J135=""),"",(J135-K135)*100)</f>
        <v>-7.03571448976443</v>
      </c>
      <c r="M135" s="36" t="n">
        <v>2.25387692880643</v>
      </c>
      <c r="N135" s="36" t="n">
        <v>1.86030294597389</v>
      </c>
      <c r="O135" s="36" t="n">
        <f aca="false">SQRT(M135^2+N135^2)</f>
        <v>2.92244559590166</v>
      </c>
      <c r="P135" s="55" t="n">
        <f aca="false">IF(J135="","",MAX(0,J135-1.96*O135/100))</f>
        <v>0.453578391035943</v>
      </c>
      <c r="Q135" s="55" t="n">
        <f aca="false">IF(J135="","",MIN(1,J135+1.96*O135/100))</f>
        <v>0.568138258395288</v>
      </c>
      <c r="R135" s="32" t="str">
        <f aca="false">IF(L135="","",IF(ABS(L135)&lt;=O135,"Yes","No"))</f>
        <v>No</v>
      </c>
      <c r="S135" s="32" t="str">
        <f aca="false">IF(L135="","",IF(ABS(L135)&lt;=1.96*O135,"Yes","No"))</f>
        <v>No</v>
      </c>
      <c r="T135" s="54" t="n">
        <f aca="false">IF(D135="","",ROUND(SQRT(((D135+G135)*O135/100)^2+(J135*(D135+G135)*0.07132)^2),0))</f>
        <v>45</v>
      </c>
      <c r="U135" s="32"/>
    </row>
    <row r="136" customFormat="false" ht="15" hidden="false" customHeight="false" outlineLevel="0" collapsed="false">
      <c r="A136" s="32" t="s">
        <v>198</v>
      </c>
      <c r="B136" s="32" t="s">
        <v>289</v>
      </c>
      <c r="C136" s="32" t="s">
        <v>290</v>
      </c>
      <c r="D136" s="54" t="n">
        <v>385</v>
      </c>
      <c r="E136" s="54" t="n">
        <v>416</v>
      </c>
      <c r="F136" s="65" t="n">
        <f aca="false">IF(E136="","",D136-E136)</f>
        <v>-31</v>
      </c>
      <c r="G136" s="54" t="n">
        <v>158</v>
      </c>
      <c r="H136" s="54" t="n">
        <v>151</v>
      </c>
      <c r="I136" s="65" t="n">
        <f aca="false">IF(H136="","",G136-H136)</f>
        <v>7</v>
      </c>
      <c r="J136" s="55" t="n">
        <f aca="false">IF(OR(D136="",D136+G136=0),"",D136/(D136+G136))</f>
        <v>0.70902394106814</v>
      </c>
      <c r="K136" s="55" t="n">
        <f aca="false">IF(E136="","",E136/(E136+H136))</f>
        <v>0.7336860670194</v>
      </c>
      <c r="L136" s="66" t="n">
        <f aca="false">IF(OR(K136="",J136=""),"",(J136-K136)*100)</f>
        <v>-2.46621259512604</v>
      </c>
      <c r="M136" s="36" t="n">
        <v>2.45669826527509</v>
      </c>
      <c r="N136" s="36" t="n">
        <v>1.86030294597389</v>
      </c>
      <c r="O136" s="36" t="n">
        <f aca="false">SQRT(M136^2+N136^2)</f>
        <v>3.0815732049401</v>
      </c>
      <c r="P136" s="55" t="n">
        <f aca="false">IF(J136="","",MAX(0,J136-1.96*O136/100))</f>
        <v>0.648625106251314</v>
      </c>
      <c r="Q136" s="55" t="n">
        <f aca="false">IF(J136="","",MIN(1,J136+1.96*O136/100))</f>
        <v>0.769422775884966</v>
      </c>
      <c r="R136" s="32" t="str">
        <f aca="false">IF(L136="","",IF(ABS(L136)&lt;=O136,"Yes","No"))</f>
        <v>Yes</v>
      </c>
      <c r="S136" s="32" t="str">
        <f aca="false">IF(L136="","",IF(ABS(L136)&lt;=1.96*O136,"Yes","No"))</f>
        <v>Yes</v>
      </c>
      <c r="T136" s="54" t="n">
        <f aca="false">IF(D136="","",ROUND(SQRT(((D136+G136)*O136/100)^2+(J136*(D136+G136)*0.08382)^2),0))</f>
        <v>36</v>
      </c>
      <c r="U136" s="32"/>
    </row>
    <row r="137" customFormat="false" ht="15" hidden="false" customHeight="false" outlineLevel="0" collapsed="false">
      <c r="A137" s="32" t="s">
        <v>198</v>
      </c>
      <c r="B137" s="32" t="s">
        <v>289</v>
      </c>
      <c r="C137" s="32" t="s">
        <v>291</v>
      </c>
      <c r="D137" s="54" t="n">
        <v>310</v>
      </c>
      <c r="E137" s="54" t="n">
        <v>334</v>
      </c>
      <c r="F137" s="65" t="n">
        <f aca="false">IF(E137="","",D137-E137)</f>
        <v>-24</v>
      </c>
      <c r="G137" s="54" t="n">
        <v>143</v>
      </c>
      <c r="H137" s="54" t="n">
        <v>165</v>
      </c>
      <c r="I137" s="65" t="n">
        <f aca="false">IF(H137="","",G137-H137)</f>
        <v>-22</v>
      </c>
      <c r="J137" s="55" t="n">
        <f aca="false">IF(OR(D137="",D137+G137=0),"",D137/(D137+G137))</f>
        <v>0.684326710816777</v>
      </c>
      <c r="K137" s="55" t="n">
        <f aca="false">IF(E137="","",E137/(E137+H137))</f>
        <v>0.669338677354709</v>
      </c>
      <c r="L137" s="66" t="n">
        <f aca="false">IF(OR(K137="",J137=""),"",(J137-K137)*100)</f>
        <v>1.49880334620677</v>
      </c>
      <c r="M137" s="36" t="n">
        <v>3.48106248693425</v>
      </c>
      <c r="N137" s="36" t="n">
        <v>1.86030294597389</v>
      </c>
      <c r="O137" s="36" t="n">
        <f aca="false">SQRT(M137^2+N137^2)</f>
        <v>3.94696378102713</v>
      </c>
      <c r="P137" s="55" t="n">
        <f aca="false">IF(J137="","",MAX(0,J137-1.96*O137/100))</f>
        <v>0.606966220708645</v>
      </c>
      <c r="Q137" s="55" t="n">
        <f aca="false">IF(J137="","",MIN(1,J137+1.96*O137/100))</f>
        <v>0.761687200924909</v>
      </c>
      <c r="R137" s="32" t="str">
        <f aca="false">IF(L137="","",IF(ABS(L137)&lt;=O137,"Yes","No"))</f>
        <v>Yes</v>
      </c>
      <c r="S137" s="32" t="str">
        <f aca="false">IF(L137="","",IF(ABS(L137)&lt;=1.96*O137,"Yes","No"))</f>
        <v>Yes</v>
      </c>
      <c r="T137" s="54" t="n">
        <f aca="false">IF(D137="","",ROUND(SQRT(((D137+G137)*O137/100)^2+(J137*(D137+G137)*0.13015)^2),0))</f>
        <v>44</v>
      </c>
      <c r="U137" s="32"/>
    </row>
    <row r="138" customFormat="false" ht="15" hidden="false" customHeight="false" outlineLevel="0" collapsed="false">
      <c r="A138" s="32" t="s">
        <v>198</v>
      </c>
      <c r="B138" s="32" t="s">
        <v>289</v>
      </c>
      <c r="C138" s="32" t="s">
        <v>292</v>
      </c>
      <c r="D138" s="54" t="n">
        <v>334</v>
      </c>
      <c r="E138" s="54" t="n">
        <v>327</v>
      </c>
      <c r="F138" s="65" t="n">
        <f aca="false">IF(E138="","",D138-E138)</f>
        <v>7</v>
      </c>
      <c r="G138" s="54" t="n">
        <v>147</v>
      </c>
      <c r="H138" s="54" t="n">
        <v>147</v>
      </c>
      <c r="I138" s="65" t="n">
        <f aca="false">IF(H138="","",G138-H138)</f>
        <v>0</v>
      </c>
      <c r="J138" s="55" t="n">
        <f aca="false">IF(OR(D138="",D138+G138=0),"",D138/(D138+G138))</f>
        <v>0.694386694386694</v>
      </c>
      <c r="K138" s="55" t="n">
        <f aca="false">IF(E138="","",E138/(E138+H138))</f>
        <v>0.689873417721519</v>
      </c>
      <c r="L138" s="66" t="n">
        <f aca="false">IF(OR(K138="",J138=""),"",(J138-K138)*100)</f>
        <v>0.451327666517543</v>
      </c>
      <c r="M138" s="36" t="n">
        <v>3.48106248693425</v>
      </c>
      <c r="N138" s="36" t="n">
        <v>1.86030294597389</v>
      </c>
      <c r="O138" s="36" t="n">
        <f aca="false">SQRT(M138^2+N138^2)</f>
        <v>3.94696378102713</v>
      </c>
      <c r="P138" s="55" t="n">
        <f aca="false">IF(J138="","",MAX(0,J138-1.96*O138/100))</f>
        <v>0.617026204278563</v>
      </c>
      <c r="Q138" s="55" t="n">
        <f aca="false">IF(J138="","",MIN(1,J138+1.96*O138/100))</f>
        <v>0.771747184494826</v>
      </c>
      <c r="R138" s="32" t="str">
        <f aca="false">IF(L138="","",IF(ABS(L138)&lt;=O138,"Yes","No"))</f>
        <v>Yes</v>
      </c>
      <c r="S138" s="32" t="str">
        <f aca="false">IF(L138="","",IF(ABS(L138)&lt;=1.96*O138,"Yes","No"))</f>
        <v>Yes</v>
      </c>
      <c r="T138" s="54" t="n">
        <f aca="false">IF(D138="","",ROUND(SQRT(((D138+G138)*O138/100)^2+(J138*(D138+G138)*0.13015)^2),0))</f>
        <v>47</v>
      </c>
      <c r="U138" s="32"/>
    </row>
    <row r="139" customFormat="false" ht="15" hidden="false" customHeight="false" outlineLevel="0" collapsed="false">
      <c r="A139" s="32" t="s">
        <v>198</v>
      </c>
      <c r="B139" s="32" t="s">
        <v>293</v>
      </c>
      <c r="C139" s="32" t="s">
        <v>293</v>
      </c>
      <c r="D139" s="54" t="n">
        <v>274</v>
      </c>
      <c r="E139" s="54" t="n">
        <v>294</v>
      </c>
      <c r="F139" s="65" t="n">
        <f aca="false">IF(E139="","",D139-E139)</f>
        <v>-20</v>
      </c>
      <c r="G139" s="54" t="n">
        <v>196</v>
      </c>
      <c r="H139" s="54" t="n">
        <v>198</v>
      </c>
      <c r="I139" s="65" t="n">
        <f aca="false">IF(H139="","",G139-H139)</f>
        <v>-2</v>
      </c>
      <c r="J139" s="55" t="n">
        <f aca="false">IF(OR(D139="",D139+G139=0),"",D139/(D139+G139))</f>
        <v>0.582978723404255</v>
      </c>
      <c r="K139" s="55" t="n">
        <f aca="false">IF(E139="","",E139/(E139+H139))</f>
        <v>0.597560975609756</v>
      </c>
      <c r="L139" s="66" t="n">
        <f aca="false">IF(OR(K139="",J139=""),"",(J139-K139)*100)</f>
        <v>-1.45822522055008</v>
      </c>
      <c r="M139" s="36" t="n">
        <v>3.48106248693425</v>
      </c>
      <c r="N139" s="36" t="n">
        <v>1.86030294597389</v>
      </c>
      <c r="O139" s="36" t="n">
        <f aca="false">SQRT(M139^2+N139^2)</f>
        <v>3.94696378102713</v>
      </c>
      <c r="P139" s="55" t="n">
        <f aca="false">IF(J139="","",MAX(0,J139-1.96*O139/100))</f>
        <v>0.505618233296124</v>
      </c>
      <c r="Q139" s="55" t="n">
        <f aca="false">IF(J139="","",MIN(1,J139+1.96*O139/100))</f>
        <v>0.660339213512387</v>
      </c>
      <c r="R139" s="32" t="str">
        <f aca="false">IF(L139="","",IF(ABS(L139)&lt;=O139,"Yes","No"))</f>
        <v>Yes</v>
      </c>
      <c r="S139" s="32" t="str">
        <f aca="false">IF(L139="","",IF(ABS(L139)&lt;=1.96*O139,"Yes","No"))</f>
        <v>Yes</v>
      </c>
      <c r="T139" s="54" t="n">
        <f aca="false">IF(D139="","",ROUND(SQRT(((D139+G139)*O139/100)^2+(J139*(D139+G139)*0.13015)^2),0))</f>
        <v>40</v>
      </c>
      <c r="U139" s="32"/>
    </row>
    <row r="140" customFormat="false" ht="15" hidden="false" customHeight="false" outlineLevel="0" collapsed="false">
      <c r="A140" s="32" t="s">
        <v>198</v>
      </c>
      <c r="B140" s="32" t="s">
        <v>294</v>
      </c>
      <c r="C140" s="32" t="s">
        <v>294</v>
      </c>
      <c r="D140" s="54" t="n">
        <v>475</v>
      </c>
      <c r="E140" s="54" t="n">
        <v>498</v>
      </c>
      <c r="F140" s="65" t="n">
        <f aca="false">IF(E140="","",D140-E140)</f>
        <v>-23</v>
      </c>
      <c r="G140" s="54" t="n">
        <v>1018</v>
      </c>
      <c r="H140" s="54" t="n">
        <v>876</v>
      </c>
      <c r="I140" s="65" t="n">
        <f aca="false">IF(H140="","",G140-H140)</f>
        <v>142</v>
      </c>
      <c r="J140" s="55" t="n">
        <f aca="false">IF(OR(D140="",D140+G140=0),"",D140/(D140+G140))</f>
        <v>0.318151373074347</v>
      </c>
      <c r="K140" s="55" t="n">
        <f aca="false">IF(E140="","",E140/(E140+H140))</f>
        <v>0.362445414847162</v>
      </c>
      <c r="L140" s="66" t="n">
        <f aca="false">IF(OR(K140="",J140=""),"",(J140-K140)*100)</f>
        <v>-4.42940417728147</v>
      </c>
      <c r="M140" s="36" t="n">
        <v>2.25387692880643</v>
      </c>
      <c r="N140" s="36" t="n">
        <v>1.86030294597389</v>
      </c>
      <c r="O140" s="36" t="n">
        <f aca="false">SQRT(M140^2+N140^2)</f>
        <v>2.92244559590166</v>
      </c>
      <c r="P140" s="55" t="n">
        <f aca="false">IF(J140="","",MAX(0,J140-1.96*O140/100))</f>
        <v>0.260871439394674</v>
      </c>
      <c r="Q140" s="55" t="n">
        <f aca="false">IF(J140="","",MIN(1,J140+1.96*O140/100))</f>
        <v>0.37543130675402</v>
      </c>
      <c r="R140" s="32" t="str">
        <f aca="false">IF(L140="","",IF(ABS(L140)&lt;=O140,"Yes","No"))</f>
        <v>No</v>
      </c>
      <c r="S140" s="32" t="str">
        <f aca="false">IF(L140="","",IF(ABS(L140)&lt;=1.96*O140,"Yes","No"))</f>
        <v>Yes</v>
      </c>
      <c r="T140" s="54" t="n">
        <f aca="false">IF(D140="","",ROUND(SQRT(((D140+G140)*O140/100)^2+(J140*(D140+G140)*0.07132)^2),0))</f>
        <v>55</v>
      </c>
      <c r="U140" s="32"/>
    </row>
    <row r="141" customFormat="false" ht="15" hidden="false" customHeight="false" outlineLevel="0" collapsed="false">
      <c r="A141" s="32" t="s">
        <v>198</v>
      </c>
      <c r="B141" s="32" t="s">
        <v>295</v>
      </c>
      <c r="C141" s="32" t="s">
        <v>296</v>
      </c>
      <c r="D141" s="54" t="n">
        <v>645</v>
      </c>
      <c r="E141" s="54" t="n">
        <v>672</v>
      </c>
      <c r="F141" s="65" t="n">
        <f aca="false">IF(E141="","",D141-E141)</f>
        <v>-27</v>
      </c>
      <c r="G141" s="54" t="n">
        <v>784</v>
      </c>
      <c r="H141" s="54" t="n">
        <v>652</v>
      </c>
      <c r="I141" s="65" t="n">
        <f aca="false">IF(H141="","",G141-H141)</f>
        <v>132</v>
      </c>
      <c r="J141" s="55" t="n">
        <f aca="false">IF(OR(D141="",D141+G141=0),"",D141/(D141+G141))</f>
        <v>0.451364590622813</v>
      </c>
      <c r="K141" s="55" t="n">
        <f aca="false">IF(E141="","",E141/(E141+H141))</f>
        <v>0.507552870090634</v>
      </c>
      <c r="L141" s="66" t="n">
        <f aca="false">IF(OR(K141="",J141=""),"",(J141-K141)*100)</f>
        <v>-5.61882794678213</v>
      </c>
      <c r="M141" s="36" t="n">
        <v>2.25387692880643</v>
      </c>
      <c r="N141" s="36" t="n">
        <v>1.86030294597389</v>
      </c>
      <c r="O141" s="36" t="n">
        <f aca="false">SQRT(M141^2+N141^2)</f>
        <v>2.92244559590166</v>
      </c>
      <c r="P141" s="55" t="n">
        <f aca="false">IF(J141="","",MAX(0,J141-1.96*O141/100))</f>
        <v>0.394084656943141</v>
      </c>
      <c r="Q141" s="55" t="n">
        <f aca="false">IF(J141="","",MIN(1,J141+1.96*O141/100))</f>
        <v>0.508644524302486</v>
      </c>
      <c r="R141" s="32" t="str">
        <f aca="false">IF(L141="","",IF(ABS(L141)&lt;=O141,"Yes","No"))</f>
        <v>No</v>
      </c>
      <c r="S141" s="32" t="str">
        <f aca="false">IF(L141="","",IF(ABS(L141)&lt;=1.96*O141,"Yes","No"))</f>
        <v>Yes</v>
      </c>
      <c r="T141" s="54" t="n">
        <f aca="false">IF(D141="","",ROUND(SQRT(((D141+G141)*O141/100)^2+(J141*(D141+G141)*0.07132)^2),0))</f>
        <v>62</v>
      </c>
      <c r="U141" s="32"/>
    </row>
    <row r="142" customFormat="false" ht="15" hidden="false" customHeight="false" outlineLevel="0" collapsed="false">
      <c r="A142" s="32" t="s">
        <v>198</v>
      </c>
      <c r="B142" s="32" t="s">
        <v>295</v>
      </c>
      <c r="C142" s="32" t="s">
        <v>297</v>
      </c>
      <c r="D142" s="54" t="n">
        <v>769</v>
      </c>
      <c r="E142" s="54" t="n">
        <v>791</v>
      </c>
      <c r="F142" s="65" t="n">
        <f aca="false">IF(E142="","",D142-E142)</f>
        <v>-22</v>
      </c>
      <c r="G142" s="54" t="n">
        <v>819</v>
      </c>
      <c r="H142" s="54" t="n">
        <v>781</v>
      </c>
      <c r="I142" s="65" t="n">
        <f aca="false">IF(H142="","",G142-H142)</f>
        <v>38</v>
      </c>
      <c r="J142" s="55" t="n">
        <f aca="false">IF(OR(D142="",D142+G142=0),"",D142/(D142+G142))</f>
        <v>0.484256926952141</v>
      </c>
      <c r="K142" s="55" t="n">
        <f aca="false">IF(E142="","",E142/(E142+H142))</f>
        <v>0.503180661577608</v>
      </c>
      <c r="L142" s="66" t="n">
        <f aca="false">IF(OR(K142="",J142=""),"",(J142-K142)*100)</f>
        <v>-1.8923734625467</v>
      </c>
      <c r="M142" s="36" t="n">
        <v>2.25387692880643</v>
      </c>
      <c r="N142" s="36" t="n">
        <v>1.86030294597389</v>
      </c>
      <c r="O142" s="36" t="n">
        <f aca="false">SQRT(M142^2+N142^2)</f>
        <v>2.92244559590166</v>
      </c>
      <c r="P142" s="55" t="n">
        <f aca="false">IF(J142="","",MAX(0,J142-1.96*O142/100))</f>
        <v>0.426976993272469</v>
      </c>
      <c r="Q142" s="55" t="n">
        <f aca="false">IF(J142="","",MIN(1,J142+1.96*O142/100))</f>
        <v>0.541536860631814</v>
      </c>
      <c r="R142" s="32" t="str">
        <f aca="false">IF(L142="","",IF(ABS(L142)&lt;=O142,"Yes","No"))</f>
        <v>Yes</v>
      </c>
      <c r="S142" s="32" t="str">
        <f aca="false">IF(L142="","",IF(ABS(L142)&lt;=1.96*O142,"Yes","No"))</f>
        <v>Yes</v>
      </c>
      <c r="T142" s="54" t="n">
        <f aca="false">IF(D142="","",ROUND(SQRT(((D142+G142)*O142/100)^2+(J142*(D142+G142)*0.07132)^2),0))</f>
        <v>72</v>
      </c>
      <c r="U142" s="32"/>
    </row>
    <row r="143" customFormat="false" ht="15" hidden="false" customHeight="false" outlineLevel="0" collapsed="false">
      <c r="A143" s="32" t="s">
        <v>198</v>
      </c>
      <c r="B143" s="32" t="s">
        <v>295</v>
      </c>
      <c r="C143" s="32" t="s">
        <v>298</v>
      </c>
      <c r="D143" s="54" t="n">
        <v>1406</v>
      </c>
      <c r="E143" s="54" t="n">
        <v>1343</v>
      </c>
      <c r="F143" s="65" t="n">
        <f aca="false">IF(E143="","",D143-E143)</f>
        <v>63</v>
      </c>
      <c r="G143" s="54" t="n">
        <v>1401</v>
      </c>
      <c r="H143" s="54" t="n">
        <v>1305</v>
      </c>
      <c r="I143" s="65" t="n">
        <f aca="false">IF(H143="","",G143-H143)</f>
        <v>96</v>
      </c>
      <c r="J143" s="55" t="n">
        <f aca="false">IF(OR(D143="",D143+G143=0),"",D143/(D143+G143))</f>
        <v>0.500890630566441</v>
      </c>
      <c r="K143" s="55" t="n">
        <f aca="false">IF(E143="","",E143/(E143+H143))</f>
        <v>0.507175226586103</v>
      </c>
      <c r="L143" s="66" t="n">
        <f aca="false">IF(OR(K143="",J143=""),"",(J143-K143)*100)</f>
        <v>-0.628459601966169</v>
      </c>
      <c r="M143" s="36" t="n">
        <v>2.25387692880643</v>
      </c>
      <c r="N143" s="36" t="n">
        <v>1.86030294597389</v>
      </c>
      <c r="O143" s="36" t="n">
        <f aca="false">SQRT(M143^2+N143^2)</f>
        <v>2.92244559590166</v>
      </c>
      <c r="P143" s="55" t="n">
        <f aca="false">IF(J143="","",MAX(0,J143-1.96*O143/100))</f>
        <v>0.443610696886768</v>
      </c>
      <c r="Q143" s="55" t="n">
        <f aca="false">IF(J143="","",MIN(1,J143+1.96*O143/100))</f>
        <v>0.558170564246114</v>
      </c>
      <c r="R143" s="32" t="str">
        <f aca="false">IF(L143="","",IF(ABS(L143)&lt;=O143,"Yes","No"))</f>
        <v>Yes</v>
      </c>
      <c r="S143" s="32" t="str">
        <f aca="false">IF(L143="","",IF(ABS(L143)&lt;=1.96*O143,"Yes","No"))</f>
        <v>Yes</v>
      </c>
      <c r="T143" s="54" t="n">
        <f aca="false">IF(D143="","",ROUND(SQRT(((D143+G143)*O143/100)^2+(J143*(D143+G143)*0.07132)^2),0))</f>
        <v>130</v>
      </c>
      <c r="U143" s="32"/>
    </row>
    <row r="144" customFormat="false" ht="15" hidden="false" customHeight="false" outlineLevel="0" collapsed="false">
      <c r="A144" s="32" t="s">
        <v>198</v>
      </c>
      <c r="B144" s="32" t="s">
        <v>295</v>
      </c>
      <c r="C144" s="32" t="s">
        <v>299</v>
      </c>
      <c r="D144" s="54" t="n">
        <v>695</v>
      </c>
      <c r="E144" s="54" t="n">
        <v>649</v>
      </c>
      <c r="F144" s="65" t="n">
        <f aca="false">IF(E144="","",D144-E144)</f>
        <v>46</v>
      </c>
      <c r="G144" s="54" t="n">
        <v>679</v>
      </c>
      <c r="H144" s="54" t="n">
        <v>636</v>
      </c>
      <c r="I144" s="65" t="n">
        <f aca="false">IF(H144="","",G144-H144)</f>
        <v>43</v>
      </c>
      <c r="J144" s="55" t="n">
        <f aca="false">IF(OR(D144="",D144+G144=0),"",D144/(D144+G144))</f>
        <v>0.505822416302766</v>
      </c>
      <c r="K144" s="55" t="n">
        <f aca="false">IF(E144="","",E144/(E144+H144))</f>
        <v>0.505058365758755</v>
      </c>
      <c r="L144" s="66" t="n">
        <f aca="false">IF(OR(K144="",J144=""),"",(J144-K144)*100)</f>
        <v>0.0764050544010853</v>
      </c>
      <c r="M144" s="36" t="n">
        <v>2.25387692880643</v>
      </c>
      <c r="N144" s="36" t="n">
        <v>1.86030294597389</v>
      </c>
      <c r="O144" s="36" t="n">
        <f aca="false">SQRT(M144^2+N144^2)</f>
        <v>2.92244559590166</v>
      </c>
      <c r="P144" s="55" t="n">
        <f aca="false">IF(J144="","",MAX(0,J144-1.96*O144/100))</f>
        <v>0.448542482623093</v>
      </c>
      <c r="Q144" s="55" t="n">
        <f aca="false">IF(J144="","",MIN(1,J144+1.96*O144/100))</f>
        <v>0.563102349982438</v>
      </c>
      <c r="R144" s="32" t="str">
        <f aca="false">IF(L144="","",IF(ABS(L144)&lt;=O144,"Yes","No"))</f>
        <v>Yes</v>
      </c>
      <c r="S144" s="32" t="str">
        <f aca="false">IF(L144="","",IF(ABS(L144)&lt;=1.96*O144,"Yes","No"))</f>
        <v>Yes</v>
      </c>
      <c r="T144" s="54" t="n">
        <f aca="false">IF(D144="","",ROUND(SQRT(((D144+G144)*O144/100)^2+(J144*(D144+G144)*0.07132)^2),0))</f>
        <v>64</v>
      </c>
      <c r="U144" s="32"/>
    </row>
    <row r="145" customFormat="false" ht="15" hidden="false" customHeight="false" outlineLevel="0" collapsed="false">
      <c r="A145" s="32" t="s">
        <v>198</v>
      </c>
      <c r="B145" s="32" t="s">
        <v>295</v>
      </c>
      <c r="C145" s="32" t="s">
        <v>300</v>
      </c>
      <c r="D145" s="54" t="n">
        <v>662</v>
      </c>
      <c r="E145" s="54" t="n">
        <v>647</v>
      </c>
      <c r="F145" s="65" t="n">
        <f aca="false">IF(E145="","",D145-E145)</f>
        <v>15</v>
      </c>
      <c r="G145" s="54" t="n">
        <v>661</v>
      </c>
      <c r="H145" s="54" t="n">
        <v>623</v>
      </c>
      <c r="I145" s="65" t="n">
        <f aca="false">IF(H145="","",G145-H145)</f>
        <v>38</v>
      </c>
      <c r="J145" s="55" t="n">
        <f aca="false">IF(OR(D145="",D145+G145=0),"",D145/(D145+G145))</f>
        <v>0.500377928949358</v>
      </c>
      <c r="K145" s="55" t="n">
        <f aca="false">IF(E145="","",E145/(E145+H145))</f>
        <v>0.509448818897638</v>
      </c>
      <c r="L145" s="66" t="n">
        <f aca="false">IF(OR(K145="",J145=""),"",(J145-K145)*100)</f>
        <v>-0.907088994828031</v>
      </c>
      <c r="M145" s="36" t="n">
        <v>2.25387692880643</v>
      </c>
      <c r="N145" s="36" t="n">
        <v>1.86030294597389</v>
      </c>
      <c r="O145" s="36" t="n">
        <f aca="false">SQRT(M145^2+N145^2)</f>
        <v>2.92244559590166</v>
      </c>
      <c r="P145" s="55" t="n">
        <f aca="false">IF(J145="","",MAX(0,J145-1.96*O145/100))</f>
        <v>0.443097995269685</v>
      </c>
      <c r="Q145" s="55" t="n">
        <f aca="false">IF(J145="","",MIN(1,J145+1.96*O145/100))</f>
        <v>0.55765786262903</v>
      </c>
      <c r="R145" s="32" t="str">
        <f aca="false">IF(L145="","",IF(ABS(L145)&lt;=O145,"Yes","No"))</f>
        <v>Yes</v>
      </c>
      <c r="S145" s="32" t="str">
        <f aca="false">IF(L145="","",IF(ABS(L145)&lt;=1.96*O145,"Yes","No"))</f>
        <v>Yes</v>
      </c>
      <c r="T145" s="54" t="n">
        <f aca="false">IF(D145="","",ROUND(SQRT(((D145+G145)*O145/100)^2+(J145*(D145+G145)*0.07132)^2),0))</f>
        <v>61</v>
      </c>
      <c r="U145" s="32"/>
    </row>
    <row r="146" customFormat="false" ht="15" hidden="false" customHeight="false" outlineLevel="0" collapsed="false">
      <c r="A146" s="32" t="s">
        <v>198</v>
      </c>
      <c r="B146" s="32" t="s">
        <v>295</v>
      </c>
      <c r="C146" s="32" t="s">
        <v>301</v>
      </c>
      <c r="D146" s="54" t="n">
        <v>429</v>
      </c>
      <c r="E146" s="54" t="n">
        <v>530</v>
      </c>
      <c r="F146" s="65" t="n">
        <f aca="false">IF(E146="","",D146-E146)</f>
        <v>-101</v>
      </c>
      <c r="G146" s="54" t="n">
        <v>711</v>
      </c>
      <c r="H146" s="54" t="n">
        <v>545</v>
      </c>
      <c r="I146" s="65" t="n">
        <f aca="false">IF(H146="","",G146-H146)</f>
        <v>166</v>
      </c>
      <c r="J146" s="55" t="n">
        <f aca="false">IF(OR(D146="",D146+G146=0),"",D146/(D146+G146))</f>
        <v>0.376315789473684</v>
      </c>
      <c r="K146" s="55" t="n">
        <f aca="false">IF(E146="","",E146/(E146+H146))</f>
        <v>0.493023255813954</v>
      </c>
      <c r="L146" s="66" t="n">
        <f aca="false">IF(OR(K146="",J146=""),"",(J146-K146)*100)</f>
        <v>-11.6707466340269</v>
      </c>
      <c r="M146" s="36" t="n">
        <v>2.25387692880643</v>
      </c>
      <c r="N146" s="36" t="n">
        <v>1.86030294597389</v>
      </c>
      <c r="O146" s="36" t="n">
        <f aca="false">SQRT(M146^2+N146^2)</f>
        <v>2.92244559590166</v>
      </c>
      <c r="P146" s="55" t="n">
        <f aca="false">IF(J146="","",MAX(0,J146-1.96*O146/100))</f>
        <v>0.319035855794012</v>
      </c>
      <c r="Q146" s="55" t="n">
        <f aca="false">IF(J146="","",MIN(1,J146+1.96*O146/100))</f>
        <v>0.433595723153357</v>
      </c>
      <c r="R146" s="32" t="str">
        <f aca="false">IF(L146="","",IF(ABS(L146)&lt;=O146,"Yes","No"))</f>
        <v>No</v>
      </c>
      <c r="S146" s="32" t="str">
        <f aca="false">IF(L146="","",IF(ABS(L146)&lt;=1.96*O146,"Yes","No"))</f>
        <v>No</v>
      </c>
      <c r="T146" s="54" t="n">
        <f aca="false">IF(D146="","",ROUND(SQRT(((D146+G146)*O146/100)^2+(J146*(D146+G146)*0.07132)^2),0))</f>
        <v>45</v>
      </c>
      <c r="U146" s="32"/>
    </row>
    <row r="147" customFormat="false" ht="15" hidden="false" customHeight="false" outlineLevel="0" collapsed="false">
      <c r="A147" s="32" t="s">
        <v>198</v>
      </c>
      <c r="B147" s="32" t="s">
        <v>295</v>
      </c>
      <c r="C147" s="32" t="s">
        <v>302</v>
      </c>
      <c r="D147" s="54" t="n">
        <v>1014</v>
      </c>
      <c r="E147" s="54" t="n">
        <v>1006</v>
      </c>
      <c r="F147" s="65" t="n">
        <f aca="false">IF(E147="","",D147-E147)</f>
        <v>8</v>
      </c>
      <c r="G147" s="54" t="n">
        <v>914</v>
      </c>
      <c r="H147" s="54" t="n">
        <v>777</v>
      </c>
      <c r="I147" s="65" t="n">
        <f aca="false">IF(H147="","",G147-H147)</f>
        <v>137</v>
      </c>
      <c r="J147" s="55" t="n">
        <f aca="false">IF(OR(D147="",D147+G147=0),"",D147/(D147+G147))</f>
        <v>0.525933609958506</v>
      </c>
      <c r="K147" s="55" t="n">
        <f aca="false">IF(E147="","",E147/(E147+H147))</f>
        <v>0.564217610768368</v>
      </c>
      <c r="L147" s="66" t="n">
        <f aca="false">IF(OR(K147="",J147=""),"",(J147-K147)*100)</f>
        <v>-3.82840008098617</v>
      </c>
      <c r="M147" s="36" t="n">
        <v>2.25387692880643</v>
      </c>
      <c r="N147" s="36" t="n">
        <v>1.86030294597389</v>
      </c>
      <c r="O147" s="36" t="n">
        <f aca="false">SQRT(M147^2+N147^2)</f>
        <v>2.92244559590166</v>
      </c>
      <c r="P147" s="55" t="n">
        <f aca="false">IF(J147="","",MAX(0,J147-1.96*O147/100))</f>
        <v>0.468653676278834</v>
      </c>
      <c r="Q147" s="55" t="n">
        <f aca="false">IF(J147="","",MIN(1,J147+1.96*O147/100))</f>
        <v>0.583213543638179</v>
      </c>
      <c r="R147" s="32" t="str">
        <f aca="false">IF(L147="","",IF(ABS(L147)&lt;=O147,"Yes","No"))</f>
        <v>No</v>
      </c>
      <c r="S147" s="32" t="str">
        <f aca="false">IF(L147="","",IF(ABS(L147)&lt;=1.96*O147,"Yes","No"))</f>
        <v>Yes</v>
      </c>
      <c r="T147" s="54" t="n">
        <f aca="false">IF(D147="","",ROUND(SQRT(((D147+G147)*O147/100)^2+(J147*(D147+G147)*0.07132)^2),0))</f>
        <v>92</v>
      </c>
      <c r="U147" s="32"/>
    </row>
    <row r="148" customFormat="false" ht="15" hidden="false" customHeight="false" outlineLevel="0" collapsed="false">
      <c r="A148" s="32" t="s">
        <v>198</v>
      </c>
      <c r="B148" s="32" t="s">
        <v>295</v>
      </c>
      <c r="C148" s="32" t="s">
        <v>303</v>
      </c>
      <c r="D148" s="54" t="n">
        <v>568</v>
      </c>
      <c r="E148" s="54" t="n">
        <v>626</v>
      </c>
      <c r="F148" s="65" t="n">
        <f aca="false">IF(E148="","",D148-E148)</f>
        <v>-58</v>
      </c>
      <c r="G148" s="54" t="n">
        <v>667</v>
      </c>
      <c r="H148" s="54" t="n">
        <v>553</v>
      </c>
      <c r="I148" s="65" t="n">
        <f aca="false">IF(H148="","",G148-H148)</f>
        <v>114</v>
      </c>
      <c r="J148" s="55" t="n">
        <f aca="false">IF(OR(D148="",D148+G148=0),"",D148/(D148+G148))</f>
        <v>0.459919028340081</v>
      </c>
      <c r="K148" s="55" t="n">
        <f aca="false">IF(E148="","",E148/(E148+H148))</f>
        <v>0.530958439355386</v>
      </c>
      <c r="L148" s="66" t="n">
        <f aca="false">IF(OR(K148="",J148=""),"",(J148-K148)*100)</f>
        <v>-7.10394110153049</v>
      </c>
      <c r="M148" s="36" t="n">
        <v>2.25387692880643</v>
      </c>
      <c r="N148" s="36" t="n">
        <v>1.86030294597389</v>
      </c>
      <c r="O148" s="36" t="n">
        <f aca="false">SQRT(M148^2+N148^2)</f>
        <v>2.92244559590166</v>
      </c>
      <c r="P148" s="55" t="n">
        <f aca="false">IF(J148="","",MAX(0,J148-1.96*O148/100))</f>
        <v>0.402639094660408</v>
      </c>
      <c r="Q148" s="55" t="n">
        <f aca="false">IF(J148="","",MIN(1,J148+1.96*O148/100))</f>
        <v>0.517198962019754</v>
      </c>
      <c r="R148" s="32" t="str">
        <f aca="false">IF(L148="","",IF(ABS(L148)&lt;=O148,"Yes","No"))</f>
        <v>No</v>
      </c>
      <c r="S148" s="32" t="str">
        <f aca="false">IF(L148="","",IF(ABS(L148)&lt;=1.96*O148,"Yes","No"))</f>
        <v>No</v>
      </c>
      <c r="T148" s="54" t="n">
        <f aca="false">IF(D148="","",ROUND(SQRT(((D148+G148)*O148/100)^2+(J148*(D148+G148)*0.07132)^2),0))</f>
        <v>54</v>
      </c>
      <c r="U148" s="32"/>
    </row>
    <row r="149" customFormat="false" ht="15" hidden="false" customHeight="false" outlineLevel="0" collapsed="false">
      <c r="A149" s="32" t="s">
        <v>198</v>
      </c>
      <c r="B149" s="32" t="s">
        <v>295</v>
      </c>
      <c r="C149" s="32" t="s">
        <v>304</v>
      </c>
      <c r="D149" s="54" t="n">
        <v>432</v>
      </c>
      <c r="E149" s="54" t="n">
        <v>542</v>
      </c>
      <c r="F149" s="65" t="n">
        <f aca="false">IF(E149="","",D149-E149)</f>
        <v>-110</v>
      </c>
      <c r="G149" s="54" t="n">
        <v>764</v>
      </c>
      <c r="H149" s="54" t="n">
        <v>565</v>
      </c>
      <c r="I149" s="65" t="n">
        <f aca="false">IF(H149="","",G149-H149)</f>
        <v>199</v>
      </c>
      <c r="J149" s="55" t="n">
        <f aca="false">IF(OR(D149="",D149+G149=0),"",D149/(D149+G149))</f>
        <v>0.361204013377926</v>
      </c>
      <c r="K149" s="55" t="n">
        <f aca="false">IF(E149="","",E149/(E149+H149))</f>
        <v>0.489611562782295</v>
      </c>
      <c r="L149" s="66" t="n">
        <f aca="false">IF(OR(K149="",J149=""),"",(J149-K149)*100)</f>
        <v>-12.8407549404368</v>
      </c>
      <c r="M149" s="36" t="n">
        <v>2.25387692880643</v>
      </c>
      <c r="N149" s="36" t="n">
        <v>1.86030294597389</v>
      </c>
      <c r="O149" s="36" t="n">
        <f aca="false">SQRT(M149^2+N149^2)</f>
        <v>2.92244559590166</v>
      </c>
      <c r="P149" s="55" t="n">
        <f aca="false">IF(J149="","",MAX(0,J149-1.96*O149/100))</f>
        <v>0.303924079698254</v>
      </c>
      <c r="Q149" s="55" t="n">
        <f aca="false">IF(J149="","",MIN(1,J149+1.96*O149/100))</f>
        <v>0.418483947057599</v>
      </c>
      <c r="R149" s="32" t="str">
        <f aca="false">IF(L149="","",IF(ABS(L149)&lt;=O149,"Yes","No"))</f>
        <v>No</v>
      </c>
      <c r="S149" s="32" t="str">
        <f aca="false">IF(L149="","",IF(ABS(L149)&lt;=1.96*O149,"Yes","No"))</f>
        <v>No</v>
      </c>
      <c r="T149" s="54" t="n">
        <f aca="false">IF(D149="","",ROUND(SQRT(((D149+G149)*O149/100)^2+(J149*(D149+G149)*0.07132)^2),0))</f>
        <v>47</v>
      </c>
      <c r="U149" s="32"/>
    </row>
    <row r="150" customFormat="false" ht="15" hidden="false" customHeight="false" outlineLevel="0" collapsed="false">
      <c r="A150" s="32" t="s">
        <v>198</v>
      </c>
      <c r="B150" s="32" t="s">
        <v>295</v>
      </c>
      <c r="C150" s="32" t="s">
        <v>305</v>
      </c>
      <c r="D150" s="54" t="n">
        <v>430</v>
      </c>
      <c r="E150" s="54" t="n">
        <v>430</v>
      </c>
      <c r="F150" s="65" t="n">
        <f aca="false">IF(E150="","",D150-E150)</f>
        <v>0</v>
      </c>
      <c r="G150" s="54" t="n">
        <v>471</v>
      </c>
      <c r="H150" s="54" t="n">
        <v>409</v>
      </c>
      <c r="I150" s="65" t="n">
        <f aca="false">IF(H150="","",G150-H150)</f>
        <v>62</v>
      </c>
      <c r="J150" s="55" t="n">
        <f aca="false">IF(OR(D150="",D150+G150=0),"",D150/(D150+G150))</f>
        <v>0.477247502774695</v>
      </c>
      <c r="K150" s="55" t="n">
        <f aca="false">IF(E150="","",E150/(E150+H150))</f>
        <v>0.512514898688915</v>
      </c>
      <c r="L150" s="66" t="n">
        <f aca="false">IF(OR(K150="",J150=""),"",(J150-K150)*100)</f>
        <v>-3.52673959142206</v>
      </c>
      <c r="M150" s="36" t="n">
        <v>2.25387692880643</v>
      </c>
      <c r="N150" s="36" t="n">
        <v>1.86030294597389</v>
      </c>
      <c r="O150" s="36" t="n">
        <f aca="false">SQRT(M150^2+N150^2)</f>
        <v>2.92244559590166</v>
      </c>
      <c r="P150" s="55" t="n">
        <f aca="false">IF(J150="","",MAX(0,J150-1.96*O150/100))</f>
        <v>0.419967569095022</v>
      </c>
      <c r="Q150" s="55" t="n">
        <f aca="false">IF(J150="","",MIN(1,J150+1.96*O150/100))</f>
        <v>0.534527436454367</v>
      </c>
      <c r="R150" s="32" t="str">
        <f aca="false">IF(L150="","",IF(ABS(L150)&lt;=O150,"Yes","No"))</f>
        <v>No</v>
      </c>
      <c r="S150" s="32" t="str">
        <f aca="false">IF(L150="","",IF(ABS(L150)&lt;=1.96*O150,"Yes","No"))</f>
        <v>Yes</v>
      </c>
      <c r="T150" s="54" t="n">
        <f aca="false">IF(D150="","",ROUND(SQRT(((D150+G150)*O150/100)^2+(J150*(D150+G150)*0.07132)^2),0))</f>
        <v>40</v>
      </c>
      <c r="U150" s="32"/>
    </row>
    <row r="151" customFormat="false" ht="15" hidden="false" customHeight="false" outlineLevel="0" collapsed="false">
      <c r="A151" s="32" t="s">
        <v>198</v>
      </c>
      <c r="B151" s="32" t="s">
        <v>306</v>
      </c>
      <c r="C151" s="32" t="s">
        <v>306</v>
      </c>
      <c r="D151" s="54" t="n">
        <v>636</v>
      </c>
      <c r="E151" s="54" t="n">
        <v>738</v>
      </c>
      <c r="F151" s="65" t="n">
        <f aca="false">IF(E151="","",D151-E151)</f>
        <v>-102</v>
      </c>
      <c r="G151" s="54" t="n">
        <v>1353</v>
      </c>
      <c r="H151" s="54" t="n">
        <v>1114</v>
      </c>
      <c r="I151" s="65" t="n">
        <f aca="false">IF(H151="","",G151-H151)</f>
        <v>239</v>
      </c>
      <c r="J151" s="55" t="n">
        <f aca="false">IF(OR(D151="",D151+G151=0),"",D151/(D151+G151))</f>
        <v>0.319758672699849</v>
      </c>
      <c r="K151" s="55" t="n">
        <f aca="false">IF(E151="","",E151/(E151+H151))</f>
        <v>0.398488120950324</v>
      </c>
      <c r="L151" s="66" t="n">
        <f aca="false">IF(OR(K151="",J151=""),"",(J151-K151)*100)</f>
        <v>-7.87294482504748</v>
      </c>
      <c r="M151" s="36" t="n">
        <v>2.25387692880643</v>
      </c>
      <c r="N151" s="36" t="n">
        <v>1.86030294597389</v>
      </c>
      <c r="O151" s="36" t="n">
        <f aca="false">SQRT(M151^2+N151^2)</f>
        <v>2.92244559590166</v>
      </c>
      <c r="P151" s="55" t="n">
        <f aca="false">IF(J151="","",MAX(0,J151-1.96*O151/100))</f>
        <v>0.262478739020177</v>
      </c>
      <c r="Q151" s="55" t="n">
        <f aca="false">IF(J151="","",MIN(1,J151+1.96*O151/100))</f>
        <v>0.377038606379522</v>
      </c>
      <c r="R151" s="32" t="str">
        <f aca="false">IF(L151="","",IF(ABS(L151)&lt;=O151,"Yes","No"))</f>
        <v>No</v>
      </c>
      <c r="S151" s="32" t="str">
        <f aca="false">IF(L151="","",IF(ABS(L151)&lt;=1.96*O151,"Yes","No"))</f>
        <v>No</v>
      </c>
      <c r="T151" s="54" t="n">
        <f aca="false">IF(D151="","",ROUND(SQRT(((D151+G151)*O151/100)^2+(J151*(D151+G151)*0.07132)^2),0))</f>
        <v>74</v>
      </c>
      <c r="U151" s="32"/>
    </row>
    <row r="152" customFormat="false" ht="15" hidden="false" customHeight="false" outlineLevel="0" collapsed="false">
      <c r="A152" s="32" t="s">
        <v>198</v>
      </c>
      <c r="B152" s="32" t="s">
        <v>307</v>
      </c>
      <c r="C152" s="32" t="s">
        <v>307</v>
      </c>
      <c r="D152" s="54" t="n">
        <v>383</v>
      </c>
      <c r="E152" s="54" t="n">
        <v>411</v>
      </c>
      <c r="F152" s="65" t="n">
        <f aca="false">IF(E152="","",D152-E152)</f>
        <v>-28</v>
      </c>
      <c r="G152" s="54" t="n">
        <v>744</v>
      </c>
      <c r="H152" s="54" t="n">
        <v>680</v>
      </c>
      <c r="I152" s="65" t="n">
        <f aca="false">IF(H152="","",G152-H152)</f>
        <v>64</v>
      </c>
      <c r="J152" s="55" t="n">
        <f aca="false">IF(OR(D152="",D152+G152=0),"",D152/(D152+G152))</f>
        <v>0.339840283939663</v>
      </c>
      <c r="K152" s="55" t="n">
        <f aca="false">IF(E152="","",E152/(E152+H152))</f>
        <v>0.376718606782768</v>
      </c>
      <c r="L152" s="66" t="n">
        <f aca="false">IF(OR(K152="",J152=""),"",(J152-K152)*100)</f>
        <v>-3.68783228431053</v>
      </c>
      <c r="M152" s="36" t="n">
        <v>2.25387692880643</v>
      </c>
      <c r="N152" s="36" t="n">
        <v>1.86030294597389</v>
      </c>
      <c r="O152" s="36" t="n">
        <f aca="false">SQRT(M152^2+N152^2)</f>
        <v>2.92244559590166</v>
      </c>
      <c r="P152" s="55" t="n">
        <f aca="false">IF(J152="","",MAX(0,J152-1.96*O152/100))</f>
        <v>0.28256035025999</v>
      </c>
      <c r="Q152" s="55" t="n">
        <f aca="false">IF(J152="","",MIN(1,J152+1.96*O152/100))</f>
        <v>0.397120217619335</v>
      </c>
      <c r="R152" s="32" t="str">
        <f aca="false">IF(L152="","",IF(ABS(L152)&lt;=O152,"Yes","No"))</f>
        <v>No</v>
      </c>
      <c r="S152" s="32" t="str">
        <f aca="false">IF(L152="","",IF(ABS(L152)&lt;=1.96*O152,"Yes","No"))</f>
        <v>Yes</v>
      </c>
      <c r="T152" s="54" t="n">
        <f aca="false">IF(D152="","",ROUND(SQRT(((D152+G152)*O152/100)^2+(J152*(D152+G152)*0.07132)^2),0))</f>
        <v>43</v>
      </c>
      <c r="U152" s="32"/>
    </row>
    <row r="153" customFormat="false" ht="15" hidden="false" customHeight="false" outlineLevel="0" collapsed="false">
      <c r="A153" s="32" t="s">
        <v>198</v>
      </c>
      <c r="B153" s="32" t="s">
        <v>308</v>
      </c>
      <c r="C153" s="32" t="s">
        <v>309</v>
      </c>
      <c r="D153" s="54" t="n">
        <v>160</v>
      </c>
      <c r="E153" s="54" t="n">
        <v>118</v>
      </c>
      <c r="F153" s="65" t="n">
        <f aca="false">IF(E153="","",D153-E153)</f>
        <v>42</v>
      </c>
      <c r="G153" s="54" t="n">
        <v>323</v>
      </c>
      <c r="H153" s="54" t="n">
        <v>307</v>
      </c>
      <c r="I153" s="65" t="n">
        <f aca="false">IF(H153="","",G153-H153)</f>
        <v>16</v>
      </c>
      <c r="J153" s="55" t="n">
        <f aca="false">IF(OR(D153="",D153+G153=0),"",D153/(D153+G153))</f>
        <v>0.331262939958592</v>
      </c>
      <c r="K153" s="55" t="n">
        <f aca="false">IF(E153="","",E153/(E153+H153))</f>
        <v>0.277647058823529</v>
      </c>
      <c r="L153" s="66" t="n">
        <f aca="false">IF(OR(K153="",J153=""),"",(J153-K153)*100)</f>
        <v>5.36158811350627</v>
      </c>
      <c r="M153" s="36" t="n">
        <v>3.48106248693425</v>
      </c>
      <c r="N153" s="36" t="n">
        <v>1.86030294597389</v>
      </c>
      <c r="O153" s="36" t="n">
        <f aca="false">SQRT(M153^2+N153^2)</f>
        <v>3.94696378102713</v>
      </c>
      <c r="P153" s="55" t="n">
        <f aca="false">IF(J153="","",MAX(0,J153-1.96*O153/100))</f>
        <v>0.25390244985046</v>
      </c>
      <c r="Q153" s="55" t="n">
        <f aca="false">IF(J153="","",MIN(1,J153+1.96*O153/100))</f>
        <v>0.408623430066724</v>
      </c>
      <c r="R153" s="32" t="str">
        <f aca="false">IF(L153="","",IF(ABS(L153)&lt;=O153,"Yes","No"))</f>
        <v>No</v>
      </c>
      <c r="S153" s="32" t="str">
        <f aca="false">IF(L153="","",IF(ABS(L153)&lt;=1.96*O153,"Yes","No"))</f>
        <v>Yes</v>
      </c>
      <c r="T153" s="54" t="n">
        <f aca="false">IF(D153="","",ROUND(SQRT(((D153+G153)*O153/100)^2+(J153*(D153+G153)*0.13015)^2),0))</f>
        <v>28</v>
      </c>
      <c r="U153" s="32"/>
    </row>
    <row r="154" customFormat="false" ht="15" hidden="false" customHeight="false" outlineLevel="0" collapsed="false">
      <c r="A154" s="32" t="s">
        <v>198</v>
      </c>
      <c r="B154" s="32" t="s">
        <v>308</v>
      </c>
      <c r="C154" s="32" t="s">
        <v>310</v>
      </c>
      <c r="D154" s="54" t="n">
        <v>117</v>
      </c>
      <c r="E154" s="54" t="n">
        <v>118</v>
      </c>
      <c r="F154" s="65" t="n">
        <f aca="false">IF(E154="","",D154-E154)</f>
        <v>-1</v>
      </c>
      <c r="G154" s="54" t="n">
        <v>235</v>
      </c>
      <c r="H154" s="54" t="n">
        <v>233</v>
      </c>
      <c r="I154" s="65" t="n">
        <f aca="false">IF(H154="","",G154-H154)</f>
        <v>2</v>
      </c>
      <c r="J154" s="55" t="n">
        <f aca="false">IF(OR(D154="",D154+G154=0),"",D154/(D154+G154))</f>
        <v>0.332386363636364</v>
      </c>
      <c r="K154" s="55" t="n">
        <f aca="false">IF(E154="","",E154/(E154+H154))</f>
        <v>0.336182336182336</v>
      </c>
      <c r="L154" s="66" t="n">
        <f aca="false">IF(OR(K154="",J154=""),"",(J154-K154)*100)</f>
        <v>-0.379597254597253</v>
      </c>
      <c r="M154" s="36" t="n">
        <v>3.48106248693425</v>
      </c>
      <c r="N154" s="36" t="n">
        <v>1.86030294597389</v>
      </c>
      <c r="O154" s="36" t="n">
        <f aca="false">SQRT(M154^2+N154^2)</f>
        <v>3.94696378102713</v>
      </c>
      <c r="P154" s="55" t="n">
        <f aca="false">IF(J154="","",MAX(0,J154-1.96*O154/100))</f>
        <v>0.255025873528232</v>
      </c>
      <c r="Q154" s="55" t="n">
        <f aca="false">IF(J154="","",MIN(1,J154+1.96*O154/100))</f>
        <v>0.409746853744495</v>
      </c>
      <c r="R154" s="32" t="str">
        <f aca="false">IF(L154="","",IF(ABS(L154)&lt;=O154,"Yes","No"))</f>
        <v>Yes</v>
      </c>
      <c r="S154" s="32" t="str">
        <f aca="false">IF(L154="","",IF(ABS(L154)&lt;=1.96*O154,"Yes","No"))</f>
        <v>Yes</v>
      </c>
      <c r="T154" s="54" t="n">
        <f aca="false">IF(D154="","",ROUND(SQRT(((D154+G154)*O154/100)^2+(J154*(D154+G154)*0.13015)^2),0))</f>
        <v>21</v>
      </c>
      <c r="U154" s="32"/>
    </row>
    <row r="155" customFormat="false" ht="15" hidden="false" customHeight="false" outlineLevel="0" collapsed="false">
      <c r="A155" s="32" t="s">
        <v>198</v>
      </c>
      <c r="B155" s="32" t="s">
        <v>308</v>
      </c>
      <c r="C155" s="32" t="s">
        <v>311</v>
      </c>
      <c r="D155" s="54" t="n">
        <v>357</v>
      </c>
      <c r="E155" s="54" t="n">
        <v>387</v>
      </c>
      <c r="F155" s="65" t="n">
        <f aca="false">IF(E155="","",D155-E155)</f>
        <v>-30</v>
      </c>
      <c r="G155" s="54" t="n">
        <v>814</v>
      </c>
      <c r="H155" s="54" t="n">
        <v>693</v>
      </c>
      <c r="I155" s="65" t="n">
        <f aca="false">IF(H155="","",G155-H155)</f>
        <v>121</v>
      </c>
      <c r="J155" s="55" t="n">
        <f aca="false">IF(OR(D155="",D155+G155=0),"",D155/(D155+G155))</f>
        <v>0.304867634500427</v>
      </c>
      <c r="K155" s="55" t="n">
        <f aca="false">IF(E155="","",E155/(E155+H155))</f>
        <v>0.358333333333333</v>
      </c>
      <c r="L155" s="66" t="n">
        <f aca="false">IF(OR(K155="",J155=""),"",(J155-K155)*100)</f>
        <v>-5.34656988329064</v>
      </c>
      <c r="M155" s="36" t="n">
        <v>2.25387692880643</v>
      </c>
      <c r="N155" s="36" t="n">
        <v>1.86030294597389</v>
      </c>
      <c r="O155" s="36" t="n">
        <f aca="false">SQRT(M155^2+N155^2)</f>
        <v>2.92244559590166</v>
      </c>
      <c r="P155" s="55" t="n">
        <f aca="false">IF(J155="","",MAX(0,J155-1.96*O155/100))</f>
        <v>0.247587700820754</v>
      </c>
      <c r="Q155" s="55" t="n">
        <f aca="false">IF(J155="","",MIN(1,J155+1.96*O155/100))</f>
        <v>0.3621475681801</v>
      </c>
      <c r="R155" s="32" t="str">
        <f aca="false">IF(L155="","",IF(ABS(L155)&lt;=O155,"Yes","No"))</f>
        <v>No</v>
      </c>
      <c r="S155" s="32" t="str">
        <f aca="false">IF(L155="","",IF(ABS(L155)&lt;=1.96*O155,"Yes","No"))</f>
        <v>Yes</v>
      </c>
      <c r="T155" s="54" t="n">
        <f aca="false">IF(D155="","",ROUND(SQRT(((D155+G155)*O155/100)^2+(J155*(D155+G155)*0.07132)^2),0))</f>
        <v>43</v>
      </c>
      <c r="U155" s="32"/>
    </row>
    <row r="156" customFormat="false" ht="15" hidden="false" customHeight="false" outlineLevel="0" collapsed="false">
      <c r="A156" s="32" t="s">
        <v>198</v>
      </c>
      <c r="B156" s="32" t="s">
        <v>312</v>
      </c>
      <c r="C156" s="32" t="s">
        <v>312</v>
      </c>
      <c r="D156" s="54" t="n">
        <v>685</v>
      </c>
      <c r="E156" s="54" t="n">
        <v>691</v>
      </c>
      <c r="F156" s="65" t="n">
        <f aca="false">IF(E156="","",D156-E156)</f>
        <v>-6</v>
      </c>
      <c r="G156" s="54" t="n">
        <v>658</v>
      </c>
      <c r="H156" s="54" t="n">
        <v>584</v>
      </c>
      <c r="I156" s="65" t="n">
        <f aca="false">IF(H156="","",G156-H156)</f>
        <v>74</v>
      </c>
      <c r="J156" s="55" t="n">
        <f aca="false">IF(OR(D156="",D156+G156=0),"",D156/(D156+G156))</f>
        <v>0.510052122114669</v>
      </c>
      <c r="K156" s="55" t="n">
        <f aca="false">IF(E156="","",E156/(E156+H156))</f>
        <v>0.541960784313726</v>
      </c>
      <c r="L156" s="66" t="n">
        <f aca="false">IF(OR(K156="",J156=""),"",(J156-K156)*100)</f>
        <v>-3.19086621990569</v>
      </c>
      <c r="M156" s="36" t="n">
        <v>2.25387692880643</v>
      </c>
      <c r="N156" s="36" t="n">
        <v>1.86030294597389</v>
      </c>
      <c r="O156" s="36" t="n">
        <f aca="false">SQRT(M156^2+N156^2)</f>
        <v>2.92244559590166</v>
      </c>
      <c r="P156" s="55" t="n">
        <f aca="false">IF(J156="","",MAX(0,J156-1.96*O156/100))</f>
        <v>0.452772188434996</v>
      </c>
      <c r="Q156" s="55" t="n">
        <f aca="false">IF(J156="","",MIN(1,J156+1.96*O156/100))</f>
        <v>0.567332055794341</v>
      </c>
      <c r="R156" s="32" t="str">
        <f aca="false">IF(L156="","",IF(ABS(L156)&lt;=O156,"Yes","No"))</f>
        <v>No</v>
      </c>
      <c r="S156" s="32" t="str">
        <f aca="false">IF(L156="","",IF(ABS(L156)&lt;=1.96*O156,"Yes","No"))</f>
        <v>Yes</v>
      </c>
      <c r="T156" s="54" t="n">
        <f aca="false">IF(D156="","",ROUND(SQRT(((D156+G156)*O156/100)^2+(J156*(D156+G156)*0.07132)^2),0))</f>
        <v>63</v>
      </c>
      <c r="U156" s="32"/>
    </row>
    <row r="157" customFormat="false" ht="15" hidden="false" customHeight="false" outlineLevel="0" collapsed="false">
      <c r="A157" s="32" t="s">
        <v>198</v>
      </c>
      <c r="B157" s="32" t="s">
        <v>313</v>
      </c>
      <c r="C157" s="32" t="s">
        <v>314</v>
      </c>
      <c r="D157" s="54" t="n">
        <v>617</v>
      </c>
      <c r="E157" s="54" t="n">
        <v>727</v>
      </c>
      <c r="F157" s="65" t="n">
        <f aca="false">IF(E157="","",D157-E157)</f>
        <v>-110</v>
      </c>
      <c r="G157" s="54" t="n">
        <v>1148</v>
      </c>
      <c r="H157" s="54" t="n">
        <v>932</v>
      </c>
      <c r="I157" s="65" t="n">
        <f aca="false">IF(H157="","",G157-H157)</f>
        <v>216</v>
      </c>
      <c r="J157" s="55" t="n">
        <f aca="false">IF(OR(D157="",D157+G157=0),"",D157/(D157+G157))</f>
        <v>0.34957507082153</v>
      </c>
      <c r="K157" s="55" t="n">
        <f aca="false">IF(E157="","",E157/(E157+H157))</f>
        <v>0.438215792646172</v>
      </c>
      <c r="L157" s="66" t="n">
        <f aca="false">IF(OR(K157="",J157=""),"",(J157-K157)*100)</f>
        <v>-8.86407218246427</v>
      </c>
      <c r="M157" s="36" t="n">
        <v>2.25387692880643</v>
      </c>
      <c r="N157" s="36" t="n">
        <v>1.86030294597389</v>
      </c>
      <c r="O157" s="36" t="n">
        <f aca="false">SQRT(M157^2+N157^2)</f>
        <v>2.92244559590166</v>
      </c>
      <c r="P157" s="55" t="n">
        <f aca="false">IF(J157="","",MAX(0,J157-1.96*O157/100))</f>
        <v>0.292295137141857</v>
      </c>
      <c r="Q157" s="55" t="n">
        <f aca="false">IF(J157="","",MIN(1,J157+1.96*O157/100))</f>
        <v>0.406855004501202</v>
      </c>
      <c r="R157" s="32" t="str">
        <f aca="false">IF(L157="","",IF(ABS(L157)&lt;=O157,"Yes","No"))</f>
        <v>No</v>
      </c>
      <c r="S157" s="32" t="str">
        <f aca="false">IF(L157="","",IF(ABS(L157)&lt;=1.96*O157,"Yes","No"))</f>
        <v>No</v>
      </c>
      <c r="T157" s="54" t="n">
        <f aca="false">IF(D157="","",ROUND(SQRT(((D157+G157)*O157/100)^2+(J157*(D157+G157)*0.07132)^2),0))</f>
        <v>68</v>
      </c>
      <c r="U157" s="32"/>
    </row>
    <row r="158" customFormat="false" ht="15" hidden="false" customHeight="false" outlineLevel="0" collapsed="false">
      <c r="A158" s="32" t="s">
        <v>198</v>
      </c>
      <c r="B158" s="32" t="s">
        <v>313</v>
      </c>
      <c r="C158" s="32" t="s">
        <v>315</v>
      </c>
      <c r="D158" s="54" t="n">
        <v>653</v>
      </c>
      <c r="E158" s="54" t="n">
        <v>598</v>
      </c>
      <c r="F158" s="65" t="n">
        <f aca="false">IF(E158="","",D158-E158)</f>
        <v>55</v>
      </c>
      <c r="G158" s="54" t="n">
        <v>932</v>
      </c>
      <c r="H158" s="54" t="n">
        <v>813</v>
      </c>
      <c r="I158" s="65" t="n">
        <f aca="false">IF(H158="","",G158-H158)</f>
        <v>119</v>
      </c>
      <c r="J158" s="55" t="n">
        <f aca="false">IF(OR(D158="",D158+G158=0),"",D158/(D158+G158))</f>
        <v>0.41198738170347</v>
      </c>
      <c r="K158" s="55" t="n">
        <f aca="false">IF(E158="","",E158/(E158+H158))</f>
        <v>0.423812898653437</v>
      </c>
      <c r="L158" s="66" t="n">
        <f aca="false">IF(OR(K158="",J158=""),"",(J158-K158)*100)</f>
        <v>-1.18255169499673</v>
      </c>
      <c r="M158" s="36" t="n">
        <v>2.25387692880643</v>
      </c>
      <c r="N158" s="36" t="n">
        <v>1.86030294597389</v>
      </c>
      <c r="O158" s="36" t="n">
        <f aca="false">SQRT(M158^2+N158^2)</f>
        <v>2.92244559590166</v>
      </c>
      <c r="P158" s="55" t="n">
        <f aca="false">IF(J158="","",MAX(0,J158-1.96*O158/100))</f>
        <v>0.354707448023798</v>
      </c>
      <c r="Q158" s="55" t="n">
        <f aca="false">IF(J158="","",MIN(1,J158+1.96*O158/100))</f>
        <v>0.469267315383143</v>
      </c>
      <c r="R158" s="32" t="str">
        <f aca="false">IF(L158="","",IF(ABS(L158)&lt;=O158,"Yes","No"))</f>
        <v>Yes</v>
      </c>
      <c r="S158" s="32" t="str">
        <f aca="false">IF(L158="","",IF(ABS(L158)&lt;=1.96*O158,"Yes","No"))</f>
        <v>Yes</v>
      </c>
      <c r="T158" s="54" t="n">
        <f aca="false">IF(D158="","",ROUND(SQRT(((D158+G158)*O158/100)^2+(J158*(D158+G158)*0.07132)^2),0))</f>
        <v>66</v>
      </c>
      <c r="U158" s="32"/>
    </row>
    <row r="159" customFormat="false" ht="15" hidden="false" customHeight="false" outlineLevel="0" collapsed="false">
      <c r="A159" s="32" t="s">
        <v>198</v>
      </c>
      <c r="B159" s="32" t="s">
        <v>313</v>
      </c>
      <c r="C159" s="32" t="s">
        <v>316</v>
      </c>
      <c r="D159" s="54" t="n">
        <v>361</v>
      </c>
      <c r="E159" s="54" t="n">
        <v>314</v>
      </c>
      <c r="F159" s="65" t="n">
        <f aca="false">IF(E159="","",D159-E159)</f>
        <v>47</v>
      </c>
      <c r="G159" s="54" t="n">
        <v>518</v>
      </c>
      <c r="H159" s="54" t="n">
        <v>468</v>
      </c>
      <c r="I159" s="65" t="n">
        <f aca="false">IF(H159="","",G159-H159)</f>
        <v>50</v>
      </c>
      <c r="J159" s="55" t="n">
        <f aca="false">IF(OR(D159="",D159+G159=0),"",D159/(D159+G159))</f>
        <v>0.410693970420933</v>
      </c>
      <c r="K159" s="55" t="n">
        <f aca="false">IF(E159="","",E159/(E159+H159))</f>
        <v>0.40153452685422</v>
      </c>
      <c r="L159" s="66" t="n">
        <f aca="false">IF(OR(K159="",J159=""),"",(J159-K159)*100)</f>
        <v>0.915944356671289</v>
      </c>
      <c r="M159" s="36" t="n">
        <v>2.25387692880643</v>
      </c>
      <c r="N159" s="36" t="n">
        <v>1.86030294597389</v>
      </c>
      <c r="O159" s="36" t="n">
        <f aca="false">SQRT(M159^2+N159^2)</f>
        <v>2.92244559590166</v>
      </c>
      <c r="P159" s="55" t="n">
        <f aca="false">IF(J159="","",MAX(0,J159-1.96*O159/100))</f>
        <v>0.35341403674126</v>
      </c>
      <c r="Q159" s="55" t="n">
        <f aca="false">IF(J159="","",MIN(1,J159+1.96*O159/100))</f>
        <v>0.467973904100605</v>
      </c>
      <c r="R159" s="32" t="str">
        <f aca="false">IF(L159="","",IF(ABS(L159)&lt;=O159,"Yes","No"))</f>
        <v>Yes</v>
      </c>
      <c r="S159" s="32" t="str">
        <f aca="false">IF(L159="","",IF(ABS(L159)&lt;=1.96*O159,"Yes","No"))</f>
        <v>Yes</v>
      </c>
      <c r="T159" s="54" t="n">
        <f aca="false">IF(D159="","",ROUND(SQRT(((D159+G159)*O159/100)^2+(J159*(D159+G159)*0.07132)^2),0))</f>
        <v>36</v>
      </c>
      <c r="U159" s="32"/>
    </row>
    <row r="160" customFormat="false" ht="15" hidden="false" customHeight="false" outlineLevel="0" collapsed="false">
      <c r="A160" s="32" t="s">
        <v>198</v>
      </c>
      <c r="B160" s="32" t="s">
        <v>313</v>
      </c>
      <c r="C160" s="32" t="s">
        <v>317</v>
      </c>
      <c r="D160" s="54" t="n">
        <v>459</v>
      </c>
      <c r="E160" s="54" t="n">
        <v>413</v>
      </c>
      <c r="F160" s="65" t="n">
        <f aca="false">IF(E160="","",D160-E160)</f>
        <v>46</v>
      </c>
      <c r="G160" s="54" t="n">
        <v>692</v>
      </c>
      <c r="H160" s="54" t="n">
        <v>633</v>
      </c>
      <c r="I160" s="65" t="n">
        <f aca="false">IF(H160="","",G160-H160)</f>
        <v>59</v>
      </c>
      <c r="J160" s="55" t="n">
        <f aca="false">IF(OR(D160="",D160+G160=0),"",D160/(D160+G160))</f>
        <v>0.398783666377063</v>
      </c>
      <c r="K160" s="55" t="n">
        <f aca="false">IF(E160="","",E160/(E160+H160))</f>
        <v>0.394837476099426</v>
      </c>
      <c r="L160" s="66" t="n">
        <f aca="false">IF(OR(K160="",J160=""),"",(J160-K160)*100)</f>
        <v>0.394619027763704</v>
      </c>
      <c r="M160" s="36" t="n">
        <v>2.25387692880643</v>
      </c>
      <c r="N160" s="36" t="n">
        <v>1.86030294597389</v>
      </c>
      <c r="O160" s="36" t="n">
        <f aca="false">SQRT(M160^2+N160^2)</f>
        <v>2.92244559590166</v>
      </c>
      <c r="P160" s="55" t="n">
        <f aca="false">IF(J160="","",MAX(0,J160-1.96*O160/100))</f>
        <v>0.341503732697391</v>
      </c>
      <c r="Q160" s="55" t="n">
        <f aca="false">IF(J160="","",MIN(1,J160+1.96*O160/100))</f>
        <v>0.456063600056736</v>
      </c>
      <c r="R160" s="32" t="str">
        <f aca="false">IF(L160="","",IF(ABS(L160)&lt;=O160,"Yes","No"))</f>
        <v>Yes</v>
      </c>
      <c r="S160" s="32" t="str">
        <f aca="false">IF(L160="","",IF(ABS(L160)&lt;=1.96*O160,"Yes","No"))</f>
        <v>Yes</v>
      </c>
      <c r="T160" s="54" t="n">
        <f aca="false">IF(D160="","",ROUND(SQRT(((D160+G160)*O160/100)^2+(J160*(D160+G160)*0.07132)^2),0))</f>
        <v>47</v>
      </c>
      <c r="U160" s="32"/>
    </row>
    <row r="161" customFormat="false" ht="15" hidden="false" customHeight="false" outlineLevel="0" collapsed="false">
      <c r="A161" s="32" t="s">
        <v>198</v>
      </c>
      <c r="B161" s="32" t="s">
        <v>313</v>
      </c>
      <c r="C161" s="32" t="s">
        <v>318</v>
      </c>
      <c r="D161" s="54" t="n">
        <v>355</v>
      </c>
      <c r="E161" s="54" t="n">
        <v>376</v>
      </c>
      <c r="F161" s="65" t="n">
        <f aca="false">IF(E161="","",D161-E161)</f>
        <v>-21</v>
      </c>
      <c r="G161" s="54" t="n">
        <v>759</v>
      </c>
      <c r="H161" s="54" t="n">
        <v>622</v>
      </c>
      <c r="I161" s="65" t="n">
        <f aca="false">IF(H161="","",G161-H161)</f>
        <v>137</v>
      </c>
      <c r="J161" s="55" t="n">
        <f aca="false">IF(OR(D161="",D161+G161=0),"",D161/(D161+G161))</f>
        <v>0.318671454219031</v>
      </c>
      <c r="K161" s="55" t="n">
        <f aca="false">IF(E161="","",E161/(E161+H161))</f>
        <v>0.376753507014028</v>
      </c>
      <c r="L161" s="66" t="n">
        <f aca="false">IF(OR(K161="",J161=""),"",(J161-K161)*100)</f>
        <v>-5.80820527949975</v>
      </c>
      <c r="M161" s="36" t="n">
        <v>2.25387692880643</v>
      </c>
      <c r="N161" s="36" t="n">
        <v>1.86030294597389</v>
      </c>
      <c r="O161" s="36" t="n">
        <f aca="false">SQRT(M161^2+N161^2)</f>
        <v>2.92244559590166</v>
      </c>
      <c r="P161" s="55" t="n">
        <f aca="false">IF(J161="","",MAX(0,J161-1.96*O161/100))</f>
        <v>0.261391520539358</v>
      </c>
      <c r="Q161" s="55" t="n">
        <f aca="false">IF(J161="","",MIN(1,J161+1.96*O161/100))</f>
        <v>0.375951387898703</v>
      </c>
      <c r="R161" s="32" t="str">
        <f aca="false">IF(L161="","",IF(ABS(L161)&lt;=O161,"Yes","No"))</f>
        <v>No</v>
      </c>
      <c r="S161" s="32" t="str">
        <f aca="false">IF(L161="","",IF(ABS(L161)&lt;=1.96*O161,"Yes","No"))</f>
        <v>No</v>
      </c>
      <c r="T161" s="54" t="n">
        <f aca="false">IF(D161="","",ROUND(SQRT(((D161+G161)*O161/100)^2+(J161*(D161+G161)*0.07132)^2),0))</f>
        <v>41</v>
      </c>
      <c r="U161" s="32"/>
    </row>
    <row r="162" customFormat="false" ht="15" hidden="false" customHeight="false" outlineLevel="0" collapsed="false">
      <c r="A162" s="32" t="s">
        <v>198</v>
      </c>
      <c r="B162" s="32" t="s">
        <v>313</v>
      </c>
      <c r="C162" s="32" t="s">
        <v>319</v>
      </c>
      <c r="D162" s="54" t="n">
        <v>387</v>
      </c>
      <c r="E162" s="54" t="n">
        <v>352</v>
      </c>
      <c r="F162" s="65" t="n">
        <f aca="false">IF(E162="","",D162-E162)</f>
        <v>35</v>
      </c>
      <c r="G162" s="54" t="n">
        <v>405</v>
      </c>
      <c r="H162" s="54" t="n">
        <v>381</v>
      </c>
      <c r="I162" s="65" t="n">
        <f aca="false">IF(H162="","",G162-H162)</f>
        <v>24</v>
      </c>
      <c r="J162" s="55" t="n">
        <f aca="false">IF(OR(D162="",D162+G162=0),"",D162/(D162+G162))</f>
        <v>0.488636363636364</v>
      </c>
      <c r="K162" s="55" t="n">
        <f aca="false">IF(E162="","",E162/(E162+H162))</f>
        <v>0.480218281036835</v>
      </c>
      <c r="L162" s="66" t="n">
        <f aca="false">IF(OR(K162="",J162=""),"",(J162-K162)*100)</f>
        <v>0.84180825995287</v>
      </c>
      <c r="M162" s="36" t="n">
        <v>2.45669826527509</v>
      </c>
      <c r="N162" s="36" t="n">
        <v>1.86030294597389</v>
      </c>
      <c r="O162" s="36" t="n">
        <f aca="false">SQRT(M162^2+N162^2)</f>
        <v>3.0815732049401</v>
      </c>
      <c r="P162" s="55" t="n">
        <f aca="false">IF(J162="","",MAX(0,J162-1.96*O162/100))</f>
        <v>0.428237528819538</v>
      </c>
      <c r="Q162" s="55" t="n">
        <f aca="false">IF(J162="","",MIN(1,J162+1.96*O162/100))</f>
        <v>0.54903519845319</v>
      </c>
      <c r="R162" s="32" t="str">
        <f aca="false">IF(L162="","",IF(ABS(L162)&lt;=O162,"Yes","No"))</f>
        <v>Yes</v>
      </c>
      <c r="S162" s="32" t="str">
        <f aca="false">IF(L162="","",IF(ABS(L162)&lt;=1.96*O162,"Yes","No"))</f>
        <v>Yes</v>
      </c>
      <c r="T162" s="54" t="n">
        <f aca="false">IF(D162="","",ROUND(SQRT(((D162+G162)*O162/100)^2+(J162*(D162+G162)*0.08382)^2),0))</f>
        <v>41</v>
      </c>
      <c r="U162" s="32"/>
    </row>
    <row r="163" customFormat="false" ht="15" hidden="false" customHeight="false" outlineLevel="0" collapsed="false">
      <c r="A163" s="32" t="s">
        <v>198</v>
      </c>
      <c r="B163" s="32" t="s">
        <v>320</v>
      </c>
      <c r="C163" s="32" t="s">
        <v>321</v>
      </c>
      <c r="D163" s="54" t="n">
        <v>540</v>
      </c>
      <c r="E163" s="54" t="n">
        <v>505</v>
      </c>
      <c r="F163" s="65" t="n">
        <f aca="false">IF(E163="","",D163-E163)</f>
        <v>35</v>
      </c>
      <c r="G163" s="54" t="n">
        <v>428</v>
      </c>
      <c r="H163" s="54" t="n">
        <v>425</v>
      </c>
      <c r="I163" s="65" t="n">
        <f aca="false">IF(H163="","",G163-H163)</f>
        <v>3</v>
      </c>
      <c r="J163" s="55" t="n">
        <f aca="false">IF(OR(D163="",D163+G163=0),"",D163/(D163+G163))</f>
        <v>0.557851239669422</v>
      </c>
      <c r="K163" s="55" t="n">
        <f aca="false">IF(E163="","",E163/(E163+H163))</f>
        <v>0.543010752688172</v>
      </c>
      <c r="L163" s="66" t="n">
        <f aca="false">IF(OR(K163="",J163=""),"",(J163-K163)*100)</f>
        <v>1.48404869812495</v>
      </c>
      <c r="M163" s="36" t="n">
        <v>2.25387692880643</v>
      </c>
      <c r="N163" s="36" t="n">
        <v>1.86030294597389</v>
      </c>
      <c r="O163" s="36" t="n">
        <f aca="false">SQRT(M163^2+N163^2)</f>
        <v>2.92244559590166</v>
      </c>
      <c r="P163" s="55" t="n">
        <f aca="false">IF(J163="","",MAX(0,J163-1.96*O163/100))</f>
        <v>0.500571305989749</v>
      </c>
      <c r="Q163" s="55" t="n">
        <f aca="false">IF(J163="","",MIN(1,J163+1.96*O163/100))</f>
        <v>0.615131173349094</v>
      </c>
      <c r="R163" s="32" t="str">
        <f aca="false">IF(L163="","",IF(ABS(L163)&lt;=O163,"Yes","No"))</f>
        <v>Yes</v>
      </c>
      <c r="S163" s="32" t="str">
        <f aca="false">IF(L163="","",IF(ABS(L163)&lt;=1.96*O163,"Yes","No"))</f>
        <v>Yes</v>
      </c>
      <c r="T163" s="54" t="n">
        <f aca="false">IF(D163="","",ROUND(SQRT(((D163+G163)*O163/100)^2+(J163*(D163+G163)*0.07132)^2),0))</f>
        <v>48</v>
      </c>
      <c r="U163" s="32"/>
    </row>
    <row r="164" customFormat="false" ht="15" hidden="false" customHeight="false" outlineLevel="0" collapsed="false">
      <c r="A164" s="32" t="s">
        <v>198</v>
      </c>
      <c r="B164" s="32" t="s">
        <v>320</v>
      </c>
      <c r="C164" s="32" t="s">
        <v>322</v>
      </c>
      <c r="D164" s="54" t="n">
        <v>658</v>
      </c>
      <c r="E164" s="54" t="n">
        <v>565</v>
      </c>
      <c r="F164" s="65" t="n">
        <f aca="false">IF(E164="","",D164-E164)</f>
        <v>93</v>
      </c>
      <c r="G164" s="54" t="n">
        <v>463</v>
      </c>
      <c r="H164" s="54" t="n">
        <v>475</v>
      </c>
      <c r="I164" s="65" t="n">
        <f aca="false">IF(H164="","",G164-H164)</f>
        <v>-12</v>
      </c>
      <c r="J164" s="55" t="n">
        <f aca="false">IF(OR(D164="",D164+G164=0),"",D164/(D164+G164))</f>
        <v>0.586975914362177</v>
      </c>
      <c r="K164" s="55" t="n">
        <f aca="false">IF(E164="","",E164/(E164+H164))</f>
        <v>0.543269230769231</v>
      </c>
      <c r="L164" s="66" t="n">
        <f aca="false">IF(OR(K164="",J164=""),"",(J164-K164)*100)</f>
        <v>4.37066835929459</v>
      </c>
      <c r="M164" s="36" t="n">
        <v>2.25387692880643</v>
      </c>
      <c r="N164" s="36" t="n">
        <v>1.86030294597389</v>
      </c>
      <c r="O164" s="36" t="n">
        <f aca="false">SQRT(M164^2+N164^2)</f>
        <v>2.92244559590166</v>
      </c>
      <c r="P164" s="55" t="n">
        <f aca="false">IF(J164="","",MAX(0,J164-1.96*O164/100))</f>
        <v>0.529695980682504</v>
      </c>
      <c r="Q164" s="55" t="n">
        <f aca="false">IF(J164="","",MIN(1,J164+1.96*O164/100))</f>
        <v>0.644255848041849</v>
      </c>
      <c r="R164" s="32" t="str">
        <f aca="false">IF(L164="","",IF(ABS(L164)&lt;=O164,"Yes","No"))</f>
        <v>No</v>
      </c>
      <c r="S164" s="32" t="str">
        <f aca="false">IF(L164="","",IF(ABS(L164)&lt;=1.96*O164,"Yes","No"))</f>
        <v>Yes</v>
      </c>
      <c r="T164" s="54" t="n">
        <f aca="false">IF(D164="","",ROUND(SQRT(((D164+G164)*O164/100)^2+(J164*(D164+G164)*0.07132)^2),0))</f>
        <v>57</v>
      </c>
      <c r="U164" s="32"/>
    </row>
    <row r="165" customFormat="false" ht="15" hidden="false" customHeight="false" outlineLevel="0" collapsed="false">
      <c r="A165" s="32" t="s">
        <v>198</v>
      </c>
      <c r="B165" s="32" t="s">
        <v>320</v>
      </c>
      <c r="C165" s="32" t="s">
        <v>323</v>
      </c>
      <c r="D165" s="54" t="n">
        <v>234</v>
      </c>
      <c r="E165" s="54" t="n">
        <v>252</v>
      </c>
      <c r="F165" s="65" t="n">
        <f aca="false">IF(E165="","",D165-E165)</f>
        <v>-18</v>
      </c>
      <c r="G165" s="54" t="n">
        <v>313</v>
      </c>
      <c r="H165" s="54" t="n">
        <v>235</v>
      </c>
      <c r="I165" s="65" t="n">
        <f aca="false">IF(H165="","",G165-H165)</f>
        <v>78</v>
      </c>
      <c r="J165" s="55" t="n">
        <f aca="false">IF(OR(D165="",D165+G165=0),"",D165/(D165+G165))</f>
        <v>0.427787934186472</v>
      </c>
      <c r="K165" s="55" t="n">
        <f aca="false">IF(E165="","",E165/(E165+H165))</f>
        <v>0.517453798767967</v>
      </c>
      <c r="L165" s="66" t="n">
        <f aca="false">IF(OR(K165="",J165=""),"",(J165-K165)*100)</f>
        <v>-8.96658645814955</v>
      </c>
      <c r="M165" s="36" t="n">
        <v>2.45669826527509</v>
      </c>
      <c r="N165" s="36" t="n">
        <v>1.86030294597389</v>
      </c>
      <c r="O165" s="36" t="n">
        <f aca="false">SQRT(M165^2+N165^2)</f>
        <v>3.0815732049401</v>
      </c>
      <c r="P165" s="55" t="n">
        <f aca="false">IF(J165="","",MAX(0,J165-1.96*O165/100))</f>
        <v>0.367389099369646</v>
      </c>
      <c r="Q165" s="55" t="n">
        <f aca="false">IF(J165="","",MIN(1,J165+1.96*O165/100))</f>
        <v>0.488186769003298</v>
      </c>
      <c r="R165" s="32" t="str">
        <f aca="false">IF(L165="","",IF(ABS(L165)&lt;=O165,"Yes","No"))</f>
        <v>No</v>
      </c>
      <c r="S165" s="32" t="str">
        <f aca="false">IF(L165="","",IF(ABS(L165)&lt;=1.96*O165,"Yes","No"))</f>
        <v>No</v>
      </c>
      <c r="T165" s="54" t="n">
        <f aca="false">IF(D165="","",ROUND(SQRT(((D165+G165)*O165/100)^2+(J165*(D165+G165)*0.08382)^2),0))</f>
        <v>26</v>
      </c>
      <c r="U165" s="32"/>
    </row>
    <row r="166" customFormat="false" ht="15" hidden="false" customHeight="false" outlineLevel="0" collapsed="false">
      <c r="A166" s="32" t="s">
        <v>198</v>
      </c>
      <c r="B166" s="32" t="s">
        <v>320</v>
      </c>
      <c r="C166" s="32" t="s">
        <v>324</v>
      </c>
      <c r="D166" s="54" t="n">
        <v>338</v>
      </c>
      <c r="E166" s="54" t="n">
        <v>277</v>
      </c>
      <c r="F166" s="65" t="n">
        <f aca="false">IF(E166="","",D166-E166)</f>
        <v>61</v>
      </c>
      <c r="G166" s="54" t="n">
        <v>265</v>
      </c>
      <c r="H166" s="54" t="n">
        <v>252</v>
      </c>
      <c r="I166" s="65" t="n">
        <f aca="false">IF(H166="","",G166-H166)</f>
        <v>13</v>
      </c>
      <c r="J166" s="55" t="n">
        <f aca="false">IF(OR(D166="",D166+G166=0),"",D166/(D166+G166))</f>
        <v>0.560530679933665</v>
      </c>
      <c r="K166" s="55" t="n">
        <f aca="false">IF(E166="","",E166/(E166+H166))</f>
        <v>0.523629489603025</v>
      </c>
      <c r="L166" s="66" t="n">
        <f aca="false">IF(OR(K166="",J166=""),"",(J166-K166)*100)</f>
        <v>3.69011903306404</v>
      </c>
      <c r="M166" s="36" t="n">
        <v>2.45669826527509</v>
      </c>
      <c r="N166" s="36" t="n">
        <v>1.86030294597389</v>
      </c>
      <c r="O166" s="36" t="n">
        <f aca="false">SQRT(M166^2+N166^2)</f>
        <v>3.0815732049401</v>
      </c>
      <c r="P166" s="55" t="n">
        <f aca="false">IF(J166="","",MAX(0,J166-1.96*O166/100))</f>
        <v>0.500131845116839</v>
      </c>
      <c r="Q166" s="55" t="n">
        <f aca="false">IF(J166="","",MIN(1,J166+1.96*O166/100))</f>
        <v>0.620929514750491</v>
      </c>
      <c r="R166" s="32" t="str">
        <f aca="false">IF(L166="","",IF(ABS(L166)&lt;=O166,"Yes","No"))</f>
        <v>No</v>
      </c>
      <c r="S166" s="32" t="str">
        <f aca="false">IF(L166="","",IF(ABS(L166)&lt;=1.96*O166,"Yes","No"))</f>
        <v>Yes</v>
      </c>
      <c r="T166" s="54" t="n">
        <f aca="false">IF(D166="","",ROUND(SQRT(((D166+G166)*O166/100)^2+(J166*(D166+G166)*0.08382)^2),0))</f>
        <v>34</v>
      </c>
      <c r="U166" s="32"/>
    </row>
    <row r="167" customFormat="false" ht="15" hidden="false" customHeight="false" outlineLevel="0" collapsed="false">
      <c r="A167" s="32" t="s">
        <v>198</v>
      </c>
      <c r="B167" s="32" t="s">
        <v>320</v>
      </c>
      <c r="C167" s="32" t="s">
        <v>325</v>
      </c>
      <c r="D167" s="54" t="n">
        <v>325</v>
      </c>
      <c r="E167" s="54" t="n">
        <v>385</v>
      </c>
      <c r="F167" s="65" t="n">
        <f aca="false">IF(E167="","",D167-E167)</f>
        <v>-60</v>
      </c>
      <c r="G167" s="54" t="n">
        <v>497</v>
      </c>
      <c r="H167" s="54" t="n">
        <v>428</v>
      </c>
      <c r="I167" s="65" t="n">
        <f aca="false">IF(H167="","",G167-H167)</f>
        <v>69</v>
      </c>
      <c r="J167" s="55" t="n">
        <f aca="false">IF(OR(D167="",D167+G167=0),"",D167/(D167+G167))</f>
        <v>0.395377128953771</v>
      </c>
      <c r="K167" s="55" t="n">
        <f aca="false">IF(E167="","",E167/(E167+H167))</f>
        <v>0.473554735547356</v>
      </c>
      <c r="L167" s="66" t="n">
        <f aca="false">IF(OR(K167="",J167=""),"",(J167-K167)*100)</f>
        <v>-7.81776065935842</v>
      </c>
      <c r="M167" s="36" t="n">
        <v>2.45669826527509</v>
      </c>
      <c r="N167" s="36" t="n">
        <v>1.86030294597389</v>
      </c>
      <c r="O167" s="36" t="n">
        <f aca="false">SQRT(M167^2+N167^2)</f>
        <v>3.0815732049401</v>
      </c>
      <c r="P167" s="55" t="n">
        <f aca="false">IF(J167="","",MAX(0,J167-1.96*O167/100))</f>
        <v>0.334978294136945</v>
      </c>
      <c r="Q167" s="55" t="n">
        <f aca="false">IF(J167="","",MIN(1,J167+1.96*O167/100))</f>
        <v>0.455775963770597</v>
      </c>
      <c r="R167" s="32" t="str">
        <f aca="false">IF(L167="","",IF(ABS(L167)&lt;=O167,"Yes","No"))</f>
        <v>No</v>
      </c>
      <c r="S167" s="32" t="str">
        <f aca="false">IF(L167="","",IF(ABS(L167)&lt;=1.96*O167,"Yes","No"))</f>
        <v>No</v>
      </c>
      <c r="T167" s="54" t="n">
        <f aca="false">IF(D167="","",ROUND(SQRT(((D167+G167)*O167/100)^2+(J167*(D167+G167)*0.08382)^2),0))</f>
        <v>37</v>
      </c>
      <c r="U167" s="32"/>
    </row>
    <row r="168" customFormat="false" ht="15" hidden="false" customHeight="false" outlineLevel="0" collapsed="false">
      <c r="A168" s="32" t="s">
        <v>198</v>
      </c>
      <c r="B168" s="32" t="s">
        <v>320</v>
      </c>
      <c r="C168" s="32" t="s">
        <v>326</v>
      </c>
      <c r="D168" s="54" t="n">
        <v>198</v>
      </c>
      <c r="E168" s="54" t="n">
        <v>242</v>
      </c>
      <c r="F168" s="65" t="n">
        <f aca="false">IF(E168="","",D168-E168)</f>
        <v>-44</v>
      </c>
      <c r="G168" s="54" t="n">
        <v>328</v>
      </c>
      <c r="H168" s="54" t="n">
        <v>256</v>
      </c>
      <c r="I168" s="65" t="n">
        <f aca="false">IF(H168="","",G168-H168)</f>
        <v>72</v>
      </c>
      <c r="J168" s="55" t="n">
        <f aca="false">IF(OR(D168="",D168+G168=0),"",D168/(D168+G168))</f>
        <v>0.376425855513308</v>
      </c>
      <c r="K168" s="55" t="n">
        <f aca="false">IF(E168="","",E168/(E168+H168))</f>
        <v>0.485943775100402</v>
      </c>
      <c r="L168" s="66" t="n">
        <f aca="false">IF(OR(K168="",J168=""),"",(J168-K168)*100)</f>
        <v>-10.9517919587094</v>
      </c>
      <c r="M168" s="36" t="n">
        <v>3.48106248693425</v>
      </c>
      <c r="N168" s="36" t="n">
        <v>1.86030294597389</v>
      </c>
      <c r="O168" s="36" t="n">
        <f aca="false">SQRT(M168^2+N168^2)</f>
        <v>3.94696378102713</v>
      </c>
      <c r="P168" s="55" t="n">
        <f aca="false">IF(J168="","",MAX(0,J168-1.96*O168/100))</f>
        <v>0.299065365405176</v>
      </c>
      <c r="Q168" s="55" t="n">
        <f aca="false">IF(J168="","",MIN(1,J168+1.96*O168/100))</f>
        <v>0.45378634562144</v>
      </c>
      <c r="R168" s="32" t="str">
        <f aca="false">IF(L168="","",IF(ABS(L168)&lt;=O168,"Yes","No"))</f>
        <v>No</v>
      </c>
      <c r="S168" s="32" t="str">
        <f aca="false">IF(L168="","",IF(ABS(L168)&lt;=1.96*O168,"Yes","No"))</f>
        <v>No</v>
      </c>
      <c r="T168" s="54" t="n">
        <f aca="false">IF(D168="","",ROUND(SQRT(((D168+G168)*O168/100)^2+(J168*(D168+G168)*0.13015)^2),0))</f>
        <v>33</v>
      </c>
      <c r="U168" s="32"/>
    </row>
    <row r="169" customFormat="false" ht="15" hidden="false" customHeight="false" outlineLevel="0" collapsed="false">
      <c r="A169" s="32" t="s">
        <v>198</v>
      </c>
      <c r="B169" s="32" t="s">
        <v>320</v>
      </c>
      <c r="C169" s="32" t="s">
        <v>327</v>
      </c>
      <c r="D169" s="54" t="n">
        <v>222</v>
      </c>
      <c r="E169" s="54" t="n">
        <v>281</v>
      </c>
      <c r="F169" s="65" t="n">
        <f aca="false">IF(E169="","",D169-E169)</f>
        <v>-59</v>
      </c>
      <c r="G169" s="54" t="n">
        <v>405</v>
      </c>
      <c r="H169" s="54" t="n">
        <v>313</v>
      </c>
      <c r="I169" s="65" t="n">
        <f aca="false">IF(H169="","",G169-H169)</f>
        <v>92</v>
      </c>
      <c r="J169" s="55" t="n">
        <f aca="false">IF(OR(D169="",D169+G169=0),"",D169/(D169+G169))</f>
        <v>0.354066985645933</v>
      </c>
      <c r="K169" s="55" t="n">
        <f aca="false">IF(E169="","",E169/(E169+H169))</f>
        <v>0.473063973063973</v>
      </c>
      <c r="L169" s="66" t="n">
        <f aca="false">IF(OR(K169="",J169=""),"",(J169-K169)*100)</f>
        <v>-11.899698741804</v>
      </c>
      <c r="M169" s="36" t="n">
        <v>2.45669826527509</v>
      </c>
      <c r="N169" s="36" t="n">
        <v>1.86030294597389</v>
      </c>
      <c r="O169" s="36" t="n">
        <f aca="false">SQRT(M169^2+N169^2)</f>
        <v>3.0815732049401</v>
      </c>
      <c r="P169" s="55" t="n">
        <f aca="false">IF(J169="","",MAX(0,J169-1.96*O169/100))</f>
        <v>0.293668150829107</v>
      </c>
      <c r="Q169" s="55" t="n">
        <f aca="false">IF(J169="","",MIN(1,J169+1.96*O169/100))</f>
        <v>0.414465820462759</v>
      </c>
      <c r="R169" s="32" t="str">
        <f aca="false">IF(L169="","",IF(ABS(L169)&lt;=O169,"Yes","No"))</f>
        <v>No</v>
      </c>
      <c r="S169" s="32" t="str">
        <f aca="false">IF(L169="","",IF(ABS(L169)&lt;=1.96*O169,"Yes","No"))</f>
        <v>No</v>
      </c>
      <c r="T169" s="54" t="n">
        <f aca="false">IF(D169="","",ROUND(SQRT(((D169+G169)*O169/100)^2+(J169*(D169+G169)*0.08382)^2),0))</f>
        <v>27</v>
      </c>
      <c r="U169" s="32"/>
    </row>
    <row r="170" customFormat="false" ht="15" hidden="false" customHeight="false" outlineLevel="0" collapsed="false">
      <c r="A170" s="32" t="s">
        <v>198</v>
      </c>
      <c r="B170" s="32" t="s">
        <v>320</v>
      </c>
      <c r="C170" s="32" t="s">
        <v>328</v>
      </c>
      <c r="D170" s="54" t="n">
        <v>379</v>
      </c>
      <c r="E170" s="54" t="n">
        <v>438</v>
      </c>
      <c r="F170" s="65" t="n">
        <f aca="false">IF(E170="","",D170-E170)</f>
        <v>-59</v>
      </c>
      <c r="G170" s="54" t="n">
        <v>530</v>
      </c>
      <c r="H170" s="54" t="n">
        <v>460</v>
      </c>
      <c r="I170" s="65" t="n">
        <f aca="false">IF(H170="","",G170-H170)</f>
        <v>70</v>
      </c>
      <c r="J170" s="55" t="n">
        <f aca="false">IF(OR(D170="",D170+G170=0),"",D170/(D170+G170))</f>
        <v>0.416941694169417</v>
      </c>
      <c r="K170" s="55" t="n">
        <f aca="false">IF(E170="","",E170/(E170+H170))</f>
        <v>0.487750556792873</v>
      </c>
      <c r="L170" s="66" t="n">
        <f aca="false">IF(OR(K170="",J170=""),"",(J170-K170)*100)</f>
        <v>-7.08088626234561</v>
      </c>
      <c r="M170" s="36" t="n">
        <v>2.25387692880643</v>
      </c>
      <c r="N170" s="36" t="n">
        <v>1.86030294597389</v>
      </c>
      <c r="O170" s="36" t="n">
        <f aca="false">SQRT(M170^2+N170^2)</f>
        <v>2.92244559590166</v>
      </c>
      <c r="P170" s="55" t="n">
        <f aca="false">IF(J170="","",MAX(0,J170-1.96*O170/100))</f>
        <v>0.359661760489744</v>
      </c>
      <c r="Q170" s="55" t="n">
        <f aca="false">IF(J170="","",MIN(1,J170+1.96*O170/100))</f>
        <v>0.47422162784909</v>
      </c>
      <c r="R170" s="32" t="str">
        <f aca="false">IF(L170="","",IF(ABS(L170)&lt;=O170,"Yes","No"))</f>
        <v>No</v>
      </c>
      <c r="S170" s="32" t="str">
        <f aca="false">IF(L170="","",IF(ABS(L170)&lt;=1.96*O170,"Yes","No"))</f>
        <v>No</v>
      </c>
      <c r="T170" s="54" t="n">
        <f aca="false">IF(D170="","",ROUND(SQRT(((D170+G170)*O170/100)^2+(J170*(D170+G170)*0.07132)^2),0))</f>
        <v>38</v>
      </c>
      <c r="U170" s="32"/>
    </row>
    <row r="171" customFormat="false" ht="15" hidden="false" customHeight="false" outlineLevel="0" collapsed="false">
      <c r="A171" s="32" t="s">
        <v>198</v>
      </c>
      <c r="B171" s="32" t="s">
        <v>329</v>
      </c>
      <c r="C171" s="32" t="s">
        <v>330</v>
      </c>
      <c r="D171" s="54" t="n">
        <v>175</v>
      </c>
      <c r="E171" s="54" t="n">
        <v>156</v>
      </c>
      <c r="F171" s="65" t="n">
        <f aca="false">IF(E171="","",D171-E171)</f>
        <v>19</v>
      </c>
      <c r="G171" s="54" t="n">
        <v>165</v>
      </c>
      <c r="H171" s="54" t="n">
        <v>176</v>
      </c>
      <c r="I171" s="65" t="n">
        <f aca="false">IF(H171="","",G171-H171)</f>
        <v>-11</v>
      </c>
      <c r="J171" s="55" t="n">
        <f aca="false">IF(OR(D171="",D171+G171=0),"",D171/(D171+G171))</f>
        <v>0.514705882352941</v>
      </c>
      <c r="K171" s="55" t="n">
        <f aca="false">IF(E171="","",E171/(E171+H171))</f>
        <v>0.469879518072289</v>
      </c>
      <c r="L171" s="66" t="n">
        <f aca="false">IF(OR(K171="",J171=""),"",(J171-K171)*100)</f>
        <v>4.4826364280652</v>
      </c>
      <c r="M171" s="36" t="n">
        <v>3.48106248693425</v>
      </c>
      <c r="N171" s="36" t="n">
        <v>1.86030294597389</v>
      </c>
      <c r="O171" s="36" t="n">
        <f aca="false">SQRT(M171^2+N171^2)</f>
        <v>3.94696378102713</v>
      </c>
      <c r="P171" s="55" t="n">
        <f aca="false">IF(J171="","",MAX(0,J171-1.96*O171/100))</f>
        <v>0.437345392244809</v>
      </c>
      <c r="Q171" s="55" t="n">
        <f aca="false">IF(J171="","",MIN(1,J171+1.96*O171/100))</f>
        <v>0.592066372461073</v>
      </c>
      <c r="R171" s="32" t="str">
        <f aca="false">IF(L171="","",IF(ABS(L171)&lt;=O171,"Yes","No"))</f>
        <v>No</v>
      </c>
      <c r="S171" s="32" t="str">
        <f aca="false">IF(L171="","",IF(ABS(L171)&lt;=1.96*O171,"Yes","No"))</f>
        <v>Yes</v>
      </c>
      <c r="T171" s="54" t="n">
        <f aca="false">IF(D171="","",ROUND(SQRT(((D171+G171)*O171/100)^2+(J171*(D171+G171)*0.13015)^2),0))</f>
        <v>26</v>
      </c>
      <c r="U171" s="32"/>
    </row>
    <row r="172" customFormat="false" ht="15" hidden="false" customHeight="false" outlineLevel="0" collapsed="false">
      <c r="A172" s="32" t="s">
        <v>198</v>
      </c>
      <c r="B172" s="32" t="s">
        <v>329</v>
      </c>
      <c r="C172" s="32" t="s">
        <v>331</v>
      </c>
      <c r="D172" s="54" t="n">
        <v>143</v>
      </c>
      <c r="E172" s="54" t="n">
        <v>132</v>
      </c>
      <c r="F172" s="65" t="n">
        <f aca="false">IF(E172="","",D172-E172)</f>
        <v>11</v>
      </c>
      <c r="G172" s="54" t="n">
        <v>127</v>
      </c>
      <c r="H172" s="54" t="n">
        <v>148</v>
      </c>
      <c r="I172" s="65" t="n">
        <f aca="false">IF(H172="","",G172-H172)</f>
        <v>-21</v>
      </c>
      <c r="J172" s="55" t="n">
        <f aca="false">IF(OR(D172="",D172+G172=0),"",D172/(D172+G172))</f>
        <v>0.52962962962963</v>
      </c>
      <c r="K172" s="55" t="n">
        <f aca="false">IF(E172="","",E172/(E172+H172))</f>
        <v>0.471428571428571</v>
      </c>
      <c r="L172" s="66" t="n">
        <f aca="false">IF(OR(K172="",J172=""),"",(J172-K172)*100)</f>
        <v>5.82010582010583</v>
      </c>
      <c r="M172" s="36" t="n">
        <v>3.48106248693425</v>
      </c>
      <c r="N172" s="36" t="n">
        <v>1.86030294597389</v>
      </c>
      <c r="O172" s="36" t="n">
        <f aca="false">SQRT(M172^2+N172^2)</f>
        <v>3.94696378102713</v>
      </c>
      <c r="P172" s="55" t="n">
        <f aca="false">IF(J172="","",MAX(0,J172-1.96*O172/100))</f>
        <v>0.452269139521498</v>
      </c>
      <c r="Q172" s="55" t="n">
        <f aca="false">IF(J172="","",MIN(1,J172+1.96*O172/100))</f>
        <v>0.606990119737761</v>
      </c>
      <c r="R172" s="32" t="str">
        <f aca="false">IF(L172="","",IF(ABS(L172)&lt;=O172,"Yes","No"))</f>
        <v>No</v>
      </c>
      <c r="S172" s="32" t="str">
        <f aca="false">IF(L172="","",IF(ABS(L172)&lt;=1.96*O172,"Yes","No"))</f>
        <v>Yes</v>
      </c>
      <c r="T172" s="54" t="n">
        <f aca="false">IF(D172="","",ROUND(SQRT(((D172+G172)*O172/100)^2+(J172*(D172+G172)*0.13015)^2),0))</f>
        <v>21</v>
      </c>
      <c r="U172" s="32"/>
    </row>
    <row r="173" customFormat="false" ht="15" hidden="false" customHeight="false" outlineLevel="0" collapsed="false">
      <c r="A173" s="32" t="s">
        <v>198</v>
      </c>
      <c r="B173" s="32" t="s">
        <v>329</v>
      </c>
      <c r="C173" s="32" t="s">
        <v>332</v>
      </c>
      <c r="D173" s="54" t="n">
        <v>270</v>
      </c>
      <c r="E173" s="54" t="n">
        <v>249</v>
      </c>
      <c r="F173" s="65" t="n">
        <f aca="false">IF(E173="","",D173-E173)</f>
        <v>21</v>
      </c>
      <c r="G173" s="54" t="n">
        <v>318</v>
      </c>
      <c r="H173" s="54" t="n">
        <v>302</v>
      </c>
      <c r="I173" s="65" t="n">
        <f aca="false">IF(H173="","",G173-H173)</f>
        <v>16</v>
      </c>
      <c r="J173" s="55" t="n">
        <f aca="false">IF(OR(D173="",D173+G173=0),"",D173/(D173+G173))</f>
        <v>0.459183673469388</v>
      </c>
      <c r="K173" s="55" t="n">
        <f aca="false">IF(E173="","",E173/(E173+H173))</f>
        <v>0.451905626134301</v>
      </c>
      <c r="L173" s="66" t="n">
        <f aca="false">IF(OR(K173="",J173=""),"",(J173-K173)*100)</f>
        <v>0.727804733508647</v>
      </c>
      <c r="M173" s="36" t="n">
        <v>2.45669826527509</v>
      </c>
      <c r="N173" s="36" t="n">
        <v>1.86030294597389</v>
      </c>
      <c r="O173" s="36" t="n">
        <f aca="false">SQRT(M173^2+N173^2)</f>
        <v>3.0815732049401</v>
      </c>
      <c r="P173" s="55" t="n">
        <f aca="false">IF(J173="","",MAX(0,J173-1.96*O173/100))</f>
        <v>0.398784838652562</v>
      </c>
      <c r="Q173" s="55" t="n">
        <f aca="false">IF(J173="","",MIN(1,J173+1.96*O173/100))</f>
        <v>0.519582508286214</v>
      </c>
      <c r="R173" s="32" t="str">
        <f aca="false">IF(L173="","",IF(ABS(L173)&lt;=O173,"Yes","No"))</f>
        <v>Yes</v>
      </c>
      <c r="S173" s="32" t="str">
        <f aca="false">IF(L173="","",IF(ABS(L173)&lt;=1.96*O173,"Yes","No"))</f>
        <v>Yes</v>
      </c>
      <c r="T173" s="54" t="n">
        <f aca="false">IF(D173="","",ROUND(SQRT(((D173+G173)*O173/100)^2+(J173*(D173+G173)*0.08382)^2),0))</f>
        <v>29</v>
      </c>
      <c r="U173" s="32"/>
    </row>
    <row r="174" customFormat="false" ht="15" hidden="false" customHeight="false" outlineLevel="0" collapsed="false">
      <c r="A174" s="32" t="s">
        <v>198</v>
      </c>
      <c r="B174" s="32" t="s">
        <v>333</v>
      </c>
      <c r="C174" s="32" t="s">
        <v>334</v>
      </c>
      <c r="D174" s="54" t="n">
        <v>732</v>
      </c>
      <c r="E174" s="54" t="n">
        <v>698</v>
      </c>
      <c r="F174" s="65" t="n">
        <f aca="false">IF(E174="","",D174-E174)</f>
        <v>34</v>
      </c>
      <c r="G174" s="54" t="n">
        <v>618</v>
      </c>
      <c r="H174" s="54" t="n">
        <v>577</v>
      </c>
      <c r="I174" s="65" t="n">
        <f aca="false">IF(H174="","",G174-H174)</f>
        <v>41</v>
      </c>
      <c r="J174" s="55" t="n">
        <f aca="false">IF(OR(D174="",D174+G174=0),"",D174/(D174+G174))</f>
        <v>0.542222222222222</v>
      </c>
      <c r="K174" s="55" t="n">
        <f aca="false">IF(E174="","",E174/(E174+H174))</f>
        <v>0.547450980392157</v>
      </c>
      <c r="L174" s="66" t="n">
        <f aca="false">IF(OR(K174="",J174=""),"",(J174-K174)*100)</f>
        <v>-0.522875816993462</v>
      </c>
      <c r="M174" s="36" t="n">
        <v>2.25387692880643</v>
      </c>
      <c r="N174" s="36" t="n">
        <v>1.86030294597389</v>
      </c>
      <c r="O174" s="36" t="n">
        <f aca="false">SQRT(M174^2+N174^2)</f>
        <v>2.92244559590166</v>
      </c>
      <c r="P174" s="55" t="n">
        <f aca="false">IF(J174="","",MAX(0,J174-1.96*O174/100))</f>
        <v>0.48494228854255</v>
      </c>
      <c r="Q174" s="55" t="n">
        <f aca="false">IF(J174="","",MIN(1,J174+1.96*O174/100))</f>
        <v>0.599502155901895</v>
      </c>
      <c r="R174" s="32" t="str">
        <f aca="false">IF(L174="","",IF(ABS(L174)&lt;=O174,"Yes","No"))</f>
        <v>Yes</v>
      </c>
      <c r="S174" s="32" t="str">
        <f aca="false">IF(L174="","",IF(ABS(L174)&lt;=1.96*O174,"Yes","No"))</f>
        <v>Yes</v>
      </c>
      <c r="T174" s="54" t="n">
        <f aca="false">IF(D174="","",ROUND(SQRT(((D174+G174)*O174/100)^2+(J174*(D174+G174)*0.07132)^2),0))</f>
        <v>65</v>
      </c>
      <c r="U174" s="32"/>
    </row>
    <row r="175" customFormat="false" ht="15" hidden="false" customHeight="false" outlineLevel="0" collapsed="false">
      <c r="A175" s="32" t="s">
        <v>198</v>
      </c>
      <c r="B175" s="32" t="s">
        <v>333</v>
      </c>
      <c r="C175" s="32" t="s">
        <v>335</v>
      </c>
      <c r="D175" s="54" t="n">
        <v>335</v>
      </c>
      <c r="E175" s="54" t="n">
        <v>362</v>
      </c>
      <c r="F175" s="65" t="n">
        <f aca="false">IF(E175="","",D175-E175)</f>
        <v>-27</v>
      </c>
      <c r="G175" s="54" t="n">
        <v>294</v>
      </c>
      <c r="H175" s="54" t="n">
        <v>257</v>
      </c>
      <c r="I175" s="65" t="n">
        <f aca="false">IF(H175="","",G175-H175)</f>
        <v>37</v>
      </c>
      <c r="J175" s="55" t="n">
        <f aca="false">IF(OR(D175="",D175+G175=0),"",D175/(D175+G175))</f>
        <v>0.532591414944356</v>
      </c>
      <c r="K175" s="55" t="n">
        <f aca="false">IF(E175="","",E175/(E175+H175))</f>
        <v>0.584814216478191</v>
      </c>
      <c r="L175" s="66" t="n">
        <f aca="false">IF(OR(K175="",J175=""),"",(J175-K175)*100)</f>
        <v>-5.22228015338345</v>
      </c>
      <c r="M175" s="36" t="n">
        <v>2.45669826527509</v>
      </c>
      <c r="N175" s="36" t="n">
        <v>1.86030294597389</v>
      </c>
      <c r="O175" s="36" t="n">
        <f aca="false">SQRT(M175^2+N175^2)</f>
        <v>3.0815732049401</v>
      </c>
      <c r="P175" s="55" t="n">
        <f aca="false">IF(J175="","",MAX(0,J175-1.96*O175/100))</f>
        <v>0.47219258012753</v>
      </c>
      <c r="Q175" s="55" t="n">
        <f aca="false">IF(J175="","",MIN(1,J175+1.96*O175/100))</f>
        <v>0.592990249761182</v>
      </c>
      <c r="R175" s="32" t="str">
        <f aca="false">IF(L175="","",IF(ABS(L175)&lt;=O175,"Yes","No"))</f>
        <v>No</v>
      </c>
      <c r="S175" s="32" t="str">
        <f aca="false">IF(L175="","",IF(ABS(L175)&lt;=1.96*O175,"Yes","No"))</f>
        <v>Yes</v>
      </c>
      <c r="T175" s="54" t="n">
        <f aca="false">IF(D175="","",ROUND(SQRT(((D175+G175)*O175/100)^2+(J175*(D175+G175)*0.08382)^2),0))</f>
        <v>34</v>
      </c>
      <c r="U175" s="32"/>
    </row>
    <row r="176" customFormat="false" ht="15" hidden="false" customHeight="false" outlineLevel="0" collapsed="false">
      <c r="A176" s="32" t="s">
        <v>198</v>
      </c>
      <c r="B176" s="32" t="s">
        <v>333</v>
      </c>
      <c r="C176" s="32" t="s">
        <v>336</v>
      </c>
      <c r="D176" s="54" t="n">
        <v>594</v>
      </c>
      <c r="E176" s="54" t="n">
        <v>743</v>
      </c>
      <c r="F176" s="65" t="n">
        <f aca="false">IF(E176="","",D176-E176)</f>
        <v>-149</v>
      </c>
      <c r="G176" s="54" t="n">
        <v>706</v>
      </c>
      <c r="H176" s="54" t="n">
        <v>566</v>
      </c>
      <c r="I176" s="65" t="n">
        <f aca="false">IF(H176="","",G176-H176)</f>
        <v>140</v>
      </c>
      <c r="J176" s="55" t="n">
        <f aca="false">IF(OR(D176="",D176+G176=0),"",D176/(D176+G176))</f>
        <v>0.456923076923077</v>
      </c>
      <c r="K176" s="55" t="n">
        <f aca="false">IF(E176="","",E176/(E176+H176))</f>
        <v>0.567608861726509</v>
      </c>
      <c r="L176" s="66" t="n">
        <f aca="false">IF(OR(K176="",J176=""),"",(J176-K176)*100)</f>
        <v>-11.0685784803432</v>
      </c>
      <c r="M176" s="36" t="n">
        <v>2.25387692880643</v>
      </c>
      <c r="N176" s="36" t="n">
        <v>1.86030294597389</v>
      </c>
      <c r="O176" s="36" t="n">
        <f aca="false">SQRT(M176^2+N176^2)</f>
        <v>2.92244559590166</v>
      </c>
      <c r="P176" s="55" t="n">
        <f aca="false">IF(J176="","",MAX(0,J176-1.96*O176/100))</f>
        <v>0.399643143243404</v>
      </c>
      <c r="Q176" s="55" t="n">
        <f aca="false">IF(J176="","",MIN(1,J176+1.96*O176/100))</f>
        <v>0.51420301060275</v>
      </c>
      <c r="R176" s="32" t="str">
        <f aca="false">IF(L176="","",IF(ABS(L176)&lt;=O176,"Yes","No"))</f>
        <v>No</v>
      </c>
      <c r="S176" s="32" t="str">
        <f aca="false">IF(L176="","",IF(ABS(L176)&lt;=1.96*O176,"Yes","No"))</f>
        <v>No</v>
      </c>
      <c r="T176" s="54" t="n">
        <f aca="false">IF(D176="","",ROUND(SQRT(((D176+G176)*O176/100)^2+(J176*(D176+G176)*0.07132)^2),0))</f>
        <v>57</v>
      </c>
      <c r="U176" s="32"/>
    </row>
    <row r="177" customFormat="false" ht="15" hidden="false" customHeight="false" outlineLevel="0" collapsed="false">
      <c r="A177" s="32" t="s">
        <v>198</v>
      </c>
      <c r="B177" s="32" t="s">
        <v>333</v>
      </c>
      <c r="C177" s="32" t="s">
        <v>337</v>
      </c>
      <c r="D177" s="54" t="n">
        <v>439</v>
      </c>
      <c r="E177" s="54" t="n">
        <v>428</v>
      </c>
      <c r="F177" s="65" t="n">
        <f aca="false">IF(E177="","",D177-E177)</f>
        <v>11</v>
      </c>
      <c r="G177" s="54" t="n">
        <v>411</v>
      </c>
      <c r="H177" s="54" t="n">
        <v>401</v>
      </c>
      <c r="I177" s="65" t="n">
        <f aca="false">IF(H177="","",G177-H177)</f>
        <v>10</v>
      </c>
      <c r="J177" s="55" t="n">
        <f aca="false">IF(OR(D177="",D177+G177=0),"",D177/(D177+G177))</f>
        <v>0.516470588235294</v>
      </c>
      <c r="K177" s="55" t="n">
        <f aca="false">IF(E177="","",E177/(E177+H177))</f>
        <v>0.516284680337756</v>
      </c>
      <c r="L177" s="66" t="n">
        <f aca="false">IF(OR(K177="",J177=""),"",(J177-K177)*100)</f>
        <v>0.0185907897537807</v>
      </c>
      <c r="M177" s="36" t="n">
        <v>2.25387692880643</v>
      </c>
      <c r="N177" s="36" t="n">
        <v>1.86030294597389</v>
      </c>
      <c r="O177" s="36" t="n">
        <f aca="false">SQRT(M177^2+N177^2)</f>
        <v>2.92244559590166</v>
      </c>
      <c r="P177" s="55" t="n">
        <f aca="false">IF(J177="","",MAX(0,J177-1.96*O177/100))</f>
        <v>0.459190654555622</v>
      </c>
      <c r="Q177" s="55" t="n">
        <f aca="false">IF(J177="","",MIN(1,J177+1.96*O177/100))</f>
        <v>0.573750521914967</v>
      </c>
      <c r="R177" s="32" t="str">
        <f aca="false">IF(L177="","",IF(ABS(L177)&lt;=O177,"Yes","No"))</f>
        <v>Yes</v>
      </c>
      <c r="S177" s="32" t="str">
        <f aca="false">IF(L177="","",IF(ABS(L177)&lt;=1.96*O177,"Yes","No"))</f>
        <v>Yes</v>
      </c>
      <c r="T177" s="54" t="n">
        <f aca="false">IF(D177="","",ROUND(SQRT(((D177+G177)*O177/100)^2+(J177*(D177+G177)*0.07132)^2),0))</f>
        <v>40</v>
      </c>
      <c r="U177" s="32"/>
    </row>
    <row r="178" customFormat="false" ht="15" hidden="false" customHeight="false" outlineLevel="0" collapsed="false">
      <c r="A178" s="32" t="s">
        <v>198</v>
      </c>
      <c r="B178" s="32" t="s">
        <v>333</v>
      </c>
      <c r="C178" s="32" t="s">
        <v>338</v>
      </c>
      <c r="D178" s="54" t="n">
        <v>716</v>
      </c>
      <c r="E178" s="54" t="n">
        <v>821</v>
      </c>
      <c r="F178" s="65" t="n">
        <f aca="false">IF(E178="","",D178-E178)</f>
        <v>-105</v>
      </c>
      <c r="G178" s="54" t="n">
        <v>674</v>
      </c>
      <c r="H178" s="54" t="n">
        <v>513</v>
      </c>
      <c r="I178" s="65" t="n">
        <f aca="false">IF(H178="","",G178-H178)</f>
        <v>161</v>
      </c>
      <c r="J178" s="55" t="n">
        <f aca="false">IF(OR(D178="",D178+G178=0),"",D178/(D178+G178))</f>
        <v>0.515107913669065</v>
      </c>
      <c r="K178" s="55" t="n">
        <f aca="false">IF(E178="","",E178/(E178+H178))</f>
        <v>0.61544227886057</v>
      </c>
      <c r="L178" s="66" t="n">
        <f aca="false">IF(OR(K178="",J178=""),"",(J178-K178)*100)</f>
        <v>-10.0334365191505</v>
      </c>
      <c r="M178" s="36" t="n">
        <v>2.25387692880643</v>
      </c>
      <c r="N178" s="36" t="n">
        <v>1.86030294597389</v>
      </c>
      <c r="O178" s="36" t="n">
        <f aca="false">SQRT(M178^2+N178^2)</f>
        <v>2.92244559590166</v>
      </c>
      <c r="P178" s="55" t="n">
        <f aca="false">IF(J178="","",MAX(0,J178-1.96*O178/100))</f>
        <v>0.457827979989392</v>
      </c>
      <c r="Q178" s="55" t="n">
        <f aca="false">IF(J178="","",MIN(1,J178+1.96*O178/100))</f>
        <v>0.572387847348737</v>
      </c>
      <c r="R178" s="32" t="str">
        <f aca="false">IF(L178="","",IF(ABS(L178)&lt;=O178,"Yes","No"))</f>
        <v>No</v>
      </c>
      <c r="S178" s="32" t="str">
        <f aca="false">IF(L178="","",IF(ABS(L178)&lt;=1.96*O178,"Yes","No"))</f>
        <v>No</v>
      </c>
      <c r="T178" s="54" t="n">
        <f aca="false">IF(D178="","",ROUND(SQRT(((D178+G178)*O178/100)^2+(J178*(D178+G178)*0.07132)^2),0))</f>
        <v>65</v>
      </c>
      <c r="U178" s="32"/>
    </row>
    <row r="179" customFormat="false" ht="15" hidden="false" customHeight="false" outlineLevel="0" collapsed="false">
      <c r="A179" s="32" t="s">
        <v>198</v>
      </c>
      <c r="B179" s="32" t="s">
        <v>333</v>
      </c>
      <c r="C179" s="32" t="s">
        <v>339</v>
      </c>
      <c r="D179" s="54" t="n">
        <v>622</v>
      </c>
      <c r="E179" s="54" t="n">
        <v>768</v>
      </c>
      <c r="F179" s="65" t="n">
        <f aca="false">IF(E179="","",D179-E179)</f>
        <v>-146</v>
      </c>
      <c r="G179" s="54" t="n">
        <v>682</v>
      </c>
      <c r="H179" s="54" t="n">
        <v>482</v>
      </c>
      <c r="I179" s="65" t="n">
        <f aca="false">IF(H179="","",G179-H179)</f>
        <v>200</v>
      </c>
      <c r="J179" s="55" t="n">
        <f aca="false">IF(OR(D179="",D179+G179=0),"",D179/(D179+G179))</f>
        <v>0.476993865030675</v>
      </c>
      <c r="K179" s="55" t="n">
        <f aca="false">IF(E179="","",E179/(E179+H179))</f>
        <v>0.6144</v>
      </c>
      <c r="L179" s="66" t="n">
        <f aca="false">IF(OR(K179="",J179=""),"",(J179-K179)*100)</f>
        <v>-13.7406134969325</v>
      </c>
      <c r="M179" s="36" t="n">
        <v>2.25387692880643</v>
      </c>
      <c r="N179" s="36" t="n">
        <v>1.86030294597389</v>
      </c>
      <c r="O179" s="36" t="n">
        <f aca="false">SQRT(M179^2+N179^2)</f>
        <v>2.92244559590166</v>
      </c>
      <c r="P179" s="55" t="n">
        <f aca="false">IF(J179="","",MAX(0,J179-1.96*O179/100))</f>
        <v>0.419713931351002</v>
      </c>
      <c r="Q179" s="55" t="n">
        <f aca="false">IF(J179="","",MIN(1,J179+1.96*O179/100))</f>
        <v>0.534273798710347</v>
      </c>
      <c r="R179" s="32" t="str">
        <f aca="false">IF(L179="","",IF(ABS(L179)&lt;=O179,"Yes","No"))</f>
        <v>No</v>
      </c>
      <c r="S179" s="32" t="str">
        <f aca="false">IF(L179="","",IF(ABS(L179)&lt;=1.96*O179,"Yes","No"))</f>
        <v>No</v>
      </c>
      <c r="T179" s="54" t="n">
        <f aca="false">IF(D179="","",ROUND(SQRT(((D179+G179)*O179/100)^2+(J179*(D179+G179)*0.07132)^2),0))</f>
        <v>58</v>
      </c>
      <c r="U179" s="32"/>
    </row>
    <row r="180" customFormat="false" ht="15" hidden="false" customHeight="false" outlineLevel="0" collapsed="false">
      <c r="A180" s="32" t="s">
        <v>198</v>
      </c>
      <c r="B180" s="32" t="s">
        <v>333</v>
      </c>
      <c r="C180" s="32" t="s">
        <v>340</v>
      </c>
      <c r="D180" s="54" t="n">
        <v>341</v>
      </c>
      <c r="E180" s="54" t="n">
        <v>355</v>
      </c>
      <c r="F180" s="65" t="n">
        <f aca="false">IF(E180="","",D180-E180)</f>
        <v>-14</v>
      </c>
      <c r="G180" s="54" t="n">
        <v>363</v>
      </c>
      <c r="H180" s="54" t="n">
        <v>298</v>
      </c>
      <c r="I180" s="65" t="n">
        <f aca="false">IF(H180="","",G180-H180)</f>
        <v>65</v>
      </c>
      <c r="J180" s="55" t="n">
        <f aca="false">IF(OR(D180="",D180+G180=0),"",D180/(D180+G180))</f>
        <v>0.484375</v>
      </c>
      <c r="K180" s="55" t="n">
        <f aca="false">IF(E180="","",E180/(E180+H180))</f>
        <v>0.54364471669219</v>
      </c>
      <c r="L180" s="66" t="n">
        <f aca="false">IF(OR(K180="",J180=""),"",(J180-K180)*100)</f>
        <v>-5.926971669219</v>
      </c>
      <c r="M180" s="36" t="n">
        <v>2.45669826527509</v>
      </c>
      <c r="N180" s="36" t="n">
        <v>1.86030294597389</v>
      </c>
      <c r="O180" s="36" t="n">
        <f aca="false">SQRT(M180^2+N180^2)</f>
        <v>3.0815732049401</v>
      </c>
      <c r="P180" s="55" t="n">
        <f aca="false">IF(J180="","",MAX(0,J180-1.96*O180/100))</f>
        <v>0.423976165183174</v>
      </c>
      <c r="Q180" s="55" t="n">
        <f aca="false">IF(J180="","",MIN(1,J180+1.96*O180/100))</f>
        <v>0.544773834816826</v>
      </c>
      <c r="R180" s="32" t="str">
        <f aca="false">IF(L180="","",IF(ABS(L180)&lt;=O180,"Yes","No"))</f>
        <v>No</v>
      </c>
      <c r="S180" s="32" t="str">
        <f aca="false">IF(L180="","",IF(ABS(L180)&lt;=1.96*O180,"Yes","No"))</f>
        <v>Yes</v>
      </c>
      <c r="T180" s="54" t="n">
        <f aca="false">IF(D180="","",ROUND(SQRT(((D180+G180)*O180/100)^2+(J180*(D180+G180)*0.08382)^2),0))</f>
        <v>36</v>
      </c>
      <c r="U180" s="32"/>
    </row>
    <row r="181" customFormat="false" ht="15" hidden="false" customHeight="false" outlineLevel="0" collapsed="false">
      <c r="A181" s="32" t="s">
        <v>198</v>
      </c>
      <c r="B181" s="32" t="s">
        <v>333</v>
      </c>
      <c r="C181" s="32" t="s">
        <v>341</v>
      </c>
      <c r="D181" s="54" t="n">
        <v>872</v>
      </c>
      <c r="E181" s="54" t="n">
        <v>834</v>
      </c>
      <c r="F181" s="65" t="n">
        <f aca="false">IF(E181="","",D181-E181)</f>
        <v>38</v>
      </c>
      <c r="G181" s="54" t="n">
        <v>872</v>
      </c>
      <c r="H181" s="54" t="n">
        <v>745</v>
      </c>
      <c r="I181" s="65" t="n">
        <f aca="false">IF(H181="","",G181-H181)</f>
        <v>127</v>
      </c>
      <c r="J181" s="55" t="n">
        <f aca="false">IF(OR(D181="",D181+G181=0),"",D181/(D181+G181))</f>
        <v>0.5</v>
      </c>
      <c r="K181" s="55" t="n">
        <f aca="false">IF(E181="","",E181/(E181+H181))</f>
        <v>0.528182393920203</v>
      </c>
      <c r="L181" s="66" t="n">
        <f aca="false">IF(OR(K181="",J181=""),"",(J181-K181)*100)</f>
        <v>-2.81823939202026</v>
      </c>
      <c r="M181" s="36" t="n">
        <v>2.25387692880643</v>
      </c>
      <c r="N181" s="36" t="n">
        <v>1.86030294597389</v>
      </c>
      <c r="O181" s="36" t="n">
        <f aca="false">SQRT(M181^2+N181^2)</f>
        <v>2.92244559590166</v>
      </c>
      <c r="P181" s="55" t="n">
        <f aca="false">IF(J181="","",MAX(0,J181-1.96*O181/100))</f>
        <v>0.442720066320327</v>
      </c>
      <c r="Q181" s="55" t="n">
        <f aca="false">IF(J181="","",MIN(1,J181+1.96*O181/100))</f>
        <v>0.557279933679673</v>
      </c>
      <c r="R181" s="32" t="str">
        <f aca="false">IF(L181="","",IF(ABS(L181)&lt;=O181,"Yes","No"))</f>
        <v>Yes</v>
      </c>
      <c r="S181" s="32" t="str">
        <f aca="false">IF(L181="","",IF(ABS(L181)&lt;=1.96*O181,"Yes","No"))</f>
        <v>Yes</v>
      </c>
      <c r="T181" s="54" t="n">
        <f aca="false">IF(D181="","",ROUND(SQRT(((D181+G181)*O181/100)^2+(J181*(D181+G181)*0.07132)^2),0))</f>
        <v>80</v>
      </c>
      <c r="U181" s="32"/>
    </row>
    <row r="182" customFormat="false" ht="15" hidden="false" customHeight="false" outlineLevel="0" collapsed="false">
      <c r="A182" s="32" t="s">
        <v>198</v>
      </c>
      <c r="B182" s="32" t="s">
        <v>342</v>
      </c>
      <c r="C182" s="32" t="s">
        <v>343</v>
      </c>
      <c r="D182" s="54" t="n">
        <v>713</v>
      </c>
      <c r="E182" s="54" t="n">
        <v>725</v>
      </c>
      <c r="F182" s="65" t="n">
        <f aca="false">IF(E182="","",D182-E182)</f>
        <v>-12</v>
      </c>
      <c r="G182" s="54" t="n">
        <v>720</v>
      </c>
      <c r="H182" s="54" t="n">
        <v>672</v>
      </c>
      <c r="I182" s="65" t="n">
        <f aca="false">IF(H182="","",G182-H182)</f>
        <v>48</v>
      </c>
      <c r="J182" s="55" t="n">
        <f aca="false">IF(OR(D182="",D182+G182=0),"",D182/(D182+G182))</f>
        <v>0.497557571528262</v>
      </c>
      <c r="K182" s="55" t="n">
        <f aca="false">IF(E182="","",E182/(E182+H182))</f>
        <v>0.518969219756621</v>
      </c>
      <c r="L182" s="66" t="n">
        <f aca="false">IF(OR(K182="",J182=""),"",(J182-K182)*100)</f>
        <v>-2.1411648228359</v>
      </c>
      <c r="M182" s="36" t="n">
        <v>2.25387692880643</v>
      </c>
      <c r="N182" s="36" t="n">
        <v>1.86030294597389</v>
      </c>
      <c r="O182" s="36" t="n">
        <f aca="false">SQRT(M182^2+N182^2)</f>
        <v>2.92244559590166</v>
      </c>
      <c r="P182" s="55" t="n">
        <f aca="false">IF(J182="","",MAX(0,J182-1.96*O182/100))</f>
        <v>0.44027763784859</v>
      </c>
      <c r="Q182" s="55" t="n">
        <f aca="false">IF(J182="","",MIN(1,J182+1.96*O182/100))</f>
        <v>0.554837505207935</v>
      </c>
      <c r="R182" s="32" t="str">
        <f aca="false">IF(L182="","",IF(ABS(L182)&lt;=O182,"Yes","No"))</f>
        <v>Yes</v>
      </c>
      <c r="S182" s="32" t="str">
        <f aca="false">IF(L182="","",IF(ABS(L182)&lt;=1.96*O182,"Yes","No"))</f>
        <v>Yes</v>
      </c>
      <c r="T182" s="54" t="n">
        <f aca="false">IF(D182="","",ROUND(SQRT(((D182+G182)*O182/100)^2+(J182*(D182+G182)*0.07132)^2),0))</f>
        <v>66</v>
      </c>
      <c r="U182" s="32"/>
    </row>
    <row r="183" customFormat="false" ht="15" hidden="false" customHeight="false" outlineLevel="0" collapsed="false">
      <c r="A183" s="32" t="s">
        <v>198</v>
      </c>
      <c r="B183" s="32" t="s">
        <v>342</v>
      </c>
      <c r="C183" s="32" t="s">
        <v>344</v>
      </c>
      <c r="D183" s="54" t="n">
        <v>843</v>
      </c>
      <c r="E183" s="54" t="n">
        <v>1001</v>
      </c>
      <c r="F183" s="65" t="n">
        <f aca="false">IF(E183="","",D183-E183)</f>
        <v>-158</v>
      </c>
      <c r="G183" s="54" t="n">
        <v>1175</v>
      </c>
      <c r="H183" s="54" t="n">
        <v>938</v>
      </c>
      <c r="I183" s="65" t="n">
        <f aca="false">IF(H183="","",G183-H183)</f>
        <v>237</v>
      </c>
      <c r="J183" s="55" t="n">
        <f aca="false">IF(OR(D183="",D183+G183=0),"",D183/(D183+G183))</f>
        <v>0.417740336967294</v>
      </c>
      <c r="K183" s="55" t="n">
        <f aca="false">IF(E183="","",E183/(E183+H183))</f>
        <v>0.516245487364621</v>
      </c>
      <c r="L183" s="66" t="n">
        <f aca="false">IF(OR(K183="",J183=""),"",(J183-K183)*100)</f>
        <v>-9.85051503973266</v>
      </c>
      <c r="M183" s="36" t="n">
        <v>2.25387692880643</v>
      </c>
      <c r="N183" s="36" t="n">
        <v>1.86030294597389</v>
      </c>
      <c r="O183" s="36" t="n">
        <f aca="false">SQRT(M183^2+N183^2)</f>
        <v>2.92244559590166</v>
      </c>
      <c r="P183" s="55" t="n">
        <f aca="false">IF(J183="","",MAX(0,J183-1.96*O183/100))</f>
        <v>0.360460403287622</v>
      </c>
      <c r="Q183" s="55" t="n">
        <f aca="false">IF(J183="","",MIN(1,J183+1.96*O183/100))</f>
        <v>0.475020270646967</v>
      </c>
      <c r="R183" s="32" t="str">
        <f aca="false">IF(L183="","",IF(ABS(L183)&lt;=O183,"Yes","No"))</f>
        <v>No</v>
      </c>
      <c r="S183" s="32" t="str">
        <f aca="false">IF(L183="","",IF(ABS(L183)&lt;=1.96*O183,"Yes","No"))</f>
        <v>No</v>
      </c>
      <c r="T183" s="54" t="n">
        <f aca="false">IF(D183="","",ROUND(SQRT(((D183+G183)*O183/100)^2+(J183*(D183+G183)*0.07132)^2),0))</f>
        <v>84</v>
      </c>
      <c r="U183" s="32"/>
    </row>
    <row r="184" customFormat="false" ht="15" hidden="false" customHeight="false" outlineLevel="0" collapsed="false">
      <c r="A184" s="32" t="s">
        <v>198</v>
      </c>
      <c r="B184" s="32" t="s">
        <v>342</v>
      </c>
      <c r="C184" s="32" t="s">
        <v>345</v>
      </c>
      <c r="D184" s="54" t="n">
        <v>539</v>
      </c>
      <c r="E184" s="54" t="n">
        <v>582</v>
      </c>
      <c r="F184" s="65" t="n">
        <f aca="false">IF(E184="","",D184-E184)</f>
        <v>-43</v>
      </c>
      <c r="G184" s="54" t="n">
        <v>681</v>
      </c>
      <c r="H184" s="54" t="n">
        <v>595</v>
      </c>
      <c r="I184" s="65" t="n">
        <f aca="false">IF(H184="","",G184-H184)</f>
        <v>86</v>
      </c>
      <c r="J184" s="55" t="n">
        <f aca="false">IF(OR(D184="",D184+G184=0),"",D184/(D184+G184))</f>
        <v>0.441803278688525</v>
      </c>
      <c r="K184" s="55" t="n">
        <f aca="false">IF(E184="","",E184/(E184+H184))</f>
        <v>0.494477485131691</v>
      </c>
      <c r="L184" s="66" t="n">
        <f aca="false">IF(OR(K184="",J184=""),"",(J184-K184)*100)</f>
        <v>-5.26742064431662</v>
      </c>
      <c r="M184" s="36" t="n">
        <v>2.25387692880643</v>
      </c>
      <c r="N184" s="36" t="n">
        <v>1.86030294597389</v>
      </c>
      <c r="O184" s="36" t="n">
        <f aca="false">SQRT(M184^2+N184^2)</f>
        <v>2.92244559590166</v>
      </c>
      <c r="P184" s="55" t="n">
        <f aca="false">IF(J184="","",MAX(0,J184-1.96*O184/100))</f>
        <v>0.384523345008852</v>
      </c>
      <c r="Q184" s="55" t="n">
        <f aca="false">IF(J184="","",MIN(1,J184+1.96*O184/100))</f>
        <v>0.499083212368197</v>
      </c>
      <c r="R184" s="32" t="str">
        <f aca="false">IF(L184="","",IF(ABS(L184)&lt;=O184,"Yes","No"))</f>
        <v>No</v>
      </c>
      <c r="S184" s="32" t="str">
        <f aca="false">IF(L184="","",IF(ABS(L184)&lt;=1.96*O184,"Yes","No"))</f>
        <v>Yes</v>
      </c>
      <c r="T184" s="54" t="n">
        <f aca="false">IF(D184="","",ROUND(SQRT(((D184+G184)*O184/100)^2+(J184*(D184+G184)*0.07132)^2),0))</f>
        <v>52</v>
      </c>
      <c r="U184" s="32"/>
    </row>
    <row r="185" customFormat="false" ht="15" hidden="false" customHeight="false" outlineLevel="0" collapsed="false">
      <c r="A185" s="32" t="s">
        <v>198</v>
      </c>
      <c r="B185" s="32" t="s">
        <v>342</v>
      </c>
      <c r="C185" s="32" t="s">
        <v>346</v>
      </c>
      <c r="D185" s="54" t="n">
        <v>437</v>
      </c>
      <c r="E185" s="54" t="n">
        <v>456</v>
      </c>
      <c r="F185" s="65" t="n">
        <f aca="false">IF(E185="","",D185-E185)</f>
        <v>-19</v>
      </c>
      <c r="G185" s="54" t="n">
        <v>342</v>
      </c>
      <c r="H185" s="54" t="n">
        <v>276</v>
      </c>
      <c r="I185" s="65" t="n">
        <f aca="false">IF(H185="","",G185-H185)</f>
        <v>66</v>
      </c>
      <c r="J185" s="55" t="n">
        <f aca="false">IF(OR(D185="",D185+G185=0),"",D185/(D185+G185))</f>
        <v>0.560975609756098</v>
      </c>
      <c r="K185" s="55" t="n">
        <f aca="false">IF(E185="","",E185/(E185+H185))</f>
        <v>0.622950819672131</v>
      </c>
      <c r="L185" s="66" t="n">
        <f aca="false">IF(OR(K185="",J185=""),"",(J185-K185)*100)</f>
        <v>-6.19752099160336</v>
      </c>
      <c r="M185" s="36" t="n">
        <v>2.45669826527509</v>
      </c>
      <c r="N185" s="36" t="n">
        <v>1.86030294597389</v>
      </c>
      <c r="O185" s="36" t="n">
        <f aca="false">SQRT(M185^2+N185^2)</f>
        <v>3.0815732049401</v>
      </c>
      <c r="P185" s="55" t="n">
        <f aca="false">IF(J185="","",MAX(0,J185-1.96*O185/100))</f>
        <v>0.500576774939272</v>
      </c>
      <c r="Q185" s="55" t="n">
        <f aca="false">IF(J185="","",MIN(1,J185+1.96*O185/100))</f>
        <v>0.621374444572924</v>
      </c>
      <c r="R185" s="32" t="str">
        <f aca="false">IF(L185="","",IF(ABS(L185)&lt;=O185,"Yes","No"))</f>
        <v>No</v>
      </c>
      <c r="S185" s="32" t="str">
        <f aca="false">IF(L185="","",IF(ABS(L185)&lt;=1.96*O185,"Yes","No"))</f>
        <v>No</v>
      </c>
      <c r="T185" s="54" t="n">
        <f aca="false">IF(D185="","",ROUND(SQRT(((D185+G185)*O185/100)^2+(J185*(D185+G185)*0.08382)^2),0))</f>
        <v>44</v>
      </c>
      <c r="U185" s="32"/>
    </row>
    <row r="186" customFormat="false" ht="15" hidden="false" customHeight="false" outlineLevel="0" collapsed="false">
      <c r="A186" s="32" t="s">
        <v>198</v>
      </c>
      <c r="B186" s="32" t="s">
        <v>342</v>
      </c>
      <c r="C186" s="32" t="s">
        <v>347</v>
      </c>
      <c r="D186" s="54" t="n">
        <v>976</v>
      </c>
      <c r="E186" s="54" t="n">
        <v>1053</v>
      </c>
      <c r="F186" s="65" t="n">
        <f aca="false">IF(E186="","",D186-E186)</f>
        <v>-77</v>
      </c>
      <c r="G186" s="54" t="n">
        <v>1081</v>
      </c>
      <c r="H186" s="54" t="n">
        <v>954</v>
      </c>
      <c r="I186" s="65" t="n">
        <f aca="false">IF(H186="","",G186-H186)</f>
        <v>127</v>
      </c>
      <c r="J186" s="55" t="n">
        <f aca="false">IF(OR(D186="",D186+G186=0),"",D186/(D186+G186))</f>
        <v>0.474477394263491</v>
      </c>
      <c r="K186" s="55" t="n">
        <f aca="false">IF(E186="","",E186/(E186+H186))</f>
        <v>0.524663677130045</v>
      </c>
      <c r="L186" s="66" t="n">
        <f aca="false">IF(OR(K186="",J186=""),"",(J186-K186)*100)</f>
        <v>-5.01862828665543</v>
      </c>
      <c r="M186" s="36" t="n">
        <v>2.25387692880643</v>
      </c>
      <c r="N186" s="36" t="n">
        <v>1.86030294597389</v>
      </c>
      <c r="O186" s="36" t="n">
        <f aca="false">SQRT(M186^2+N186^2)</f>
        <v>2.92244559590166</v>
      </c>
      <c r="P186" s="55" t="n">
        <f aca="false">IF(J186="","",MAX(0,J186-1.96*O186/100))</f>
        <v>0.417197460583818</v>
      </c>
      <c r="Q186" s="55" t="n">
        <f aca="false">IF(J186="","",MIN(1,J186+1.96*O186/100))</f>
        <v>0.531757327943163</v>
      </c>
      <c r="R186" s="32" t="str">
        <f aca="false">IF(L186="","",IF(ABS(L186)&lt;=O186,"Yes","No"))</f>
        <v>No</v>
      </c>
      <c r="S186" s="32" t="str">
        <f aca="false">IF(L186="","",IF(ABS(L186)&lt;=1.96*O186,"Yes","No"))</f>
        <v>Yes</v>
      </c>
      <c r="T186" s="54" t="n">
        <f aca="false">IF(D186="","",ROUND(SQRT(((D186+G186)*O186/100)^2+(J186*(D186+G186)*0.07132)^2),0))</f>
        <v>92</v>
      </c>
      <c r="U186" s="32"/>
    </row>
    <row r="187" customFormat="false" ht="15" hidden="false" customHeight="false" outlineLevel="0" collapsed="false">
      <c r="A187" s="32" t="s">
        <v>198</v>
      </c>
      <c r="B187" s="32" t="s">
        <v>342</v>
      </c>
      <c r="C187" s="32" t="s">
        <v>348</v>
      </c>
      <c r="D187" s="54" t="n">
        <v>480</v>
      </c>
      <c r="E187" s="54" t="n">
        <v>445</v>
      </c>
      <c r="F187" s="65" t="n">
        <f aca="false">IF(E187="","",D187-E187)</f>
        <v>35</v>
      </c>
      <c r="G187" s="54" t="n">
        <v>416</v>
      </c>
      <c r="H187" s="54" t="n">
        <v>325</v>
      </c>
      <c r="I187" s="65" t="n">
        <f aca="false">IF(H187="","",G187-H187)</f>
        <v>91</v>
      </c>
      <c r="J187" s="55" t="n">
        <f aca="false">IF(OR(D187="",D187+G187=0),"",D187/(D187+G187))</f>
        <v>0.535714285714286</v>
      </c>
      <c r="K187" s="55" t="n">
        <f aca="false">IF(E187="","",E187/(E187+H187))</f>
        <v>0.577922077922078</v>
      </c>
      <c r="L187" s="66" t="n">
        <f aca="false">IF(OR(K187="",J187=""),"",(J187-K187)*100)</f>
        <v>-4.22077922077922</v>
      </c>
      <c r="M187" s="36" t="n">
        <v>2.25387692880643</v>
      </c>
      <c r="N187" s="36" t="n">
        <v>1.86030294597389</v>
      </c>
      <c r="O187" s="36" t="n">
        <f aca="false">SQRT(M187^2+N187^2)</f>
        <v>2.92244559590166</v>
      </c>
      <c r="P187" s="55" t="n">
        <f aca="false">IF(J187="","",MAX(0,J187-1.96*O187/100))</f>
        <v>0.478434352034613</v>
      </c>
      <c r="Q187" s="55" t="n">
        <f aca="false">IF(J187="","",MIN(1,J187+1.96*O187/100))</f>
        <v>0.592994219393958</v>
      </c>
      <c r="R187" s="32" t="str">
        <f aca="false">IF(L187="","",IF(ABS(L187)&lt;=O187,"Yes","No"))</f>
        <v>No</v>
      </c>
      <c r="S187" s="32" t="str">
        <f aca="false">IF(L187="","",IF(ABS(L187)&lt;=1.96*O187,"Yes","No"))</f>
        <v>Yes</v>
      </c>
      <c r="T187" s="54" t="n">
        <f aca="false">IF(D187="","",ROUND(SQRT(((D187+G187)*O187/100)^2+(J187*(D187+G187)*0.07132)^2),0))</f>
        <v>43</v>
      </c>
      <c r="U187" s="32"/>
    </row>
    <row r="188" customFormat="false" ht="15" hidden="false" customHeight="false" outlineLevel="0" collapsed="false">
      <c r="A188" s="32" t="s">
        <v>198</v>
      </c>
      <c r="B188" s="32" t="s">
        <v>342</v>
      </c>
      <c r="C188" s="32" t="s">
        <v>349</v>
      </c>
      <c r="D188" s="54" t="n">
        <v>453</v>
      </c>
      <c r="E188" s="54" t="n">
        <v>437</v>
      </c>
      <c r="F188" s="65" t="n">
        <f aca="false">IF(E188="","",D188-E188)</f>
        <v>16</v>
      </c>
      <c r="G188" s="54" t="n">
        <v>380</v>
      </c>
      <c r="H188" s="54" t="n">
        <v>362</v>
      </c>
      <c r="I188" s="65" t="n">
        <f aca="false">IF(H188="","",G188-H188)</f>
        <v>18</v>
      </c>
      <c r="J188" s="55" t="n">
        <f aca="false">IF(OR(D188="",D188+G188=0),"",D188/(D188+G188))</f>
        <v>0.543817527010804</v>
      </c>
      <c r="K188" s="55" t="n">
        <f aca="false">IF(E188="","",E188/(E188+H188))</f>
        <v>0.546933667083855</v>
      </c>
      <c r="L188" s="66" t="n">
        <f aca="false">IF(OR(K188="",J188=""),"",(J188-K188)*100)</f>
        <v>-0.31161400730505</v>
      </c>
      <c r="M188" s="36" t="n">
        <v>2.45669826527509</v>
      </c>
      <c r="N188" s="36" t="n">
        <v>1.86030294597389</v>
      </c>
      <c r="O188" s="36" t="n">
        <f aca="false">SQRT(M188^2+N188^2)</f>
        <v>3.0815732049401</v>
      </c>
      <c r="P188" s="55" t="n">
        <f aca="false">IF(J188="","",MAX(0,J188-1.96*O188/100))</f>
        <v>0.483418692193978</v>
      </c>
      <c r="Q188" s="55" t="n">
        <f aca="false">IF(J188="","",MIN(1,J188+1.96*O188/100))</f>
        <v>0.60421636182763</v>
      </c>
      <c r="R188" s="32" t="str">
        <f aca="false">IF(L188="","",IF(ABS(L188)&lt;=O188,"Yes","No"))</f>
        <v>Yes</v>
      </c>
      <c r="S188" s="32" t="str">
        <f aca="false">IF(L188="","",IF(ABS(L188)&lt;=1.96*O188,"Yes","No"))</f>
        <v>Yes</v>
      </c>
      <c r="T188" s="54" t="n">
        <f aca="false">IF(D188="","",ROUND(SQRT(((D188+G188)*O188/100)^2+(J188*(D188+G188)*0.08382)^2),0))</f>
        <v>46</v>
      </c>
      <c r="U188" s="32"/>
    </row>
    <row r="189" customFormat="false" ht="15" hidden="false" customHeight="false" outlineLevel="0" collapsed="false">
      <c r="A189" s="32" t="s">
        <v>198</v>
      </c>
      <c r="B189" s="32" t="s">
        <v>342</v>
      </c>
      <c r="C189" s="32" t="s">
        <v>350</v>
      </c>
      <c r="D189" s="54" t="n">
        <v>393</v>
      </c>
      <c r="E189" s="54" t="n">
        <v>438</v>
      </c>
      <c r="F189" s="65" t="n">
        <f aca="false">IF(E189="","",D189-E189)</f>
        <v>-45</v>
      </c>
      <c r="G189" s="54" t="n">
        <v>428</v>
      </c>
      <c r="H189" s="54" t="n">
        <v>373</v>
      </c>
      <c r="I189" s="65" t="n">
        <f aca="false">IF(H189="","",G189-H189)</f>
        <v>55</v>
      </c>
      <c r="J189" s="55" t="n">
        <f aca="false">IF(OR(D189="",D189+G189=0),"",D189/(D189+G189))</f>
        <v>0.478684531059683</v>
      </c>
      <c r="K189" s="55" t="n">
        <f aca="false">IF(E189="","",E189/(E189+H189))</f>
        <v>0.540073982737361</v>
      </c>
      <c r="L189" s="66" t="n">
        <f aca="false">IF(OR(K189="",J189=""),"",(J189-K189)*100)</f>
        <v>-6.1389451677678</v>
      </c>
      <c r="M189" s="36" t="n">
        <v>2.45669826527509</v>
      </c>
      <c r="N189" s="36" t="n">
        <v>1.86030294597389</v>
      </c>
      <c r="O189" s="36" t="n">
        <f aca="false">SQRT(M189^2+N189^2)</f>
        <v>3.0815732049401</v>
      </c>
      <c r="P189" s="55" t="n">
        <f aca="false">IF(J189="","",MAX(0,J189-1.96*O189/100))</f>
        <v>0.418285696242857</v>
      </c>
      <c r="Q189" s="55" t="n">
        <f aca="false">IF(J189="","",MIN(1,J189+1.96*O189/100))</f>
        <v>0.539083365876509</v>
      </c>
      <c r="R189" s="32" t="str">
        <f aca="false">IF(L189="","",IF(ABS(L189)&lt;=O189,"Yes","No"))</f>
        <v>No</v>
      </c>
      <c r="S189" s="32" t="str">
        <f aca="false">IF(L189="","",IF(ABS(L189)&lt;=1.96*O189,"Yes","No"))</f>
        <v>No</v>
      </c>
      <c r="T189" s="54" t="n">
        <f aca="false">IF(D189="","",ROUND(SQRT(((D189+G189)*O189/100)^2+(J189*(D189+G189)*0.08382)^2),0))</f>
        <v>42</v>
      </c>
      <c r="U189" s="32"/>
    </row>
    <row r="190" customFormat="false" ht="15" hidden="false" customHeight="false" outlineLevel="0" collapsed="false">
      <c r="A190" s="32" t="s">
        <v>198</v>
      </c>
      <c r="B190" s="32" t="s">
        <v>351</v>
      </c>
      <c r="C190" s="32" t="s">
        <v>352</v>
      </c>
      <c r="D190" s="54" t="n">
        <v>995</v>
      </c>
      <c r="E190" s="54" t="n">
        <v>927</v>
      </c>
      <c r="F190" s="65" t="n">
        <f aca="false">IF(E190="","",D190-E190)</f>
        <v>68</v>
      </c>
      <c r="G190" s="54" t="n">
        <v>1095</v>
      </c>
      <c r="H190" s="54" t="n">
        <v>970</v>
      </c>
      <c r="I190" s="65" t="n">
        <f aca="false">IF(H190="","",G190-H190)</f>
        <v>125</v>
      </c>
      <c r="J190" s="55" t="n">
        <f aca="false">IF(OR(D190="",D190+G190=0),"",D190/(D190+G190))</f>
        <v>0.476076555023923</v>
      </c>
      <c r="K190" s="55" t="n">
        <f aca="false">IF(E190="","",E190/(E190+H190))</f>
        <v>0.488666315234581</v>
      </c>
      <c r="L190" s="66" t="n">
        <f aca="false">IF(OR(K190="",J190=""),"",(J190-K190)*100)</f>
        <v>-1.25897602106575</v>
      </c>
      <c r="M190" s="36" t="n">
        <v>2.25387692880643</v>
      </c>
      <c r="N190" s="36" t="n">
        <v>1.86030294597389</v>
      </c>
      <c r="O190" s="36" t="n">
        <f aca="false">SQRT(M190^2+N190^2)</f>
        <v>2.92244559590166</v>
      </c>
      <c r="P190" s="55" t="n">
        <f aca="false">IF(J190="","",MAX(0,J190-1.96*O190/100))</f>
        <v>0.418796621344251</v>
      </c>
      <c r="Q190" s="55" t="n">
        <f aca="false">IF(J190="","",MIN(1,J190+1.96*O190/100))</f>
        <v>0.533356488703596</v>
      </c>
      <c r="R190" s="32" t="str">
        <f aca="false">IF(L190="","",IF(ABS(L190)&lt;=O190,"Yes","No"))</f>
        <v>Yes</v>
      </c>
      <c r="S190" s="32" t="str">
        <f aca="false">IF(L190="","",IF(ABS(L190)&lt;=1.96*O190,"Yes","No"))</f>
        <v>Yes</v>
      </c>
      <c r="T190" s="54" t="n">
        <f aca="false">IF(D190="","",ROUND(SQRT(((D190+G190)*O190/100)^2+(J190*(D190+G190)*0.07132)^2),0))</f>
        <v>94</v>
      </c>
      <c r="U190" s="32"/>
    </row>
    <row r="191" customFormat="false" ht="15" hidden="false" customHeight="false" outlineLevel="0" collapsed="false">
      <c r="A191" s="32" t="s">
        <v>198</v>
      </c>
      <c r="B191" s="32" t="s">
        <v>351</v>
      </c>
      <c r="C191" s="32" t="s">
        <v>353</v>
      </c>
      <c r="D191" s="54" t="n">
        <v>657</v>
      </c>
      <c r="E191" s="54" t="n">
        <v>736</v>
      </c>
      <c r="F191" s="65" t="n">
        <f aca="false">IF(E191="","",D191-E191)</f>
        <v>-79</v>
      </c>
      <c r="G191" s="54" t="n">
        <v>1196</v>
      </c>
      <c r="H191" s="54" t="n">
        <v>1004</v>
      </c>
      <c r="I191" s="65" t="n">
        <f aca="false">IF(H191="","",G191-H191)</f>
        <v>192</v>
      </c>
      <c r="J191" s="55" t="n">
        <f aca="false">IF(OR(D191="",D191+G191=0),"",D191/(D191+G191))</f>
        <v>0.35456017269293</v>
      </c>
      <c r="K191" s="55" t="n">
        <f aca="false">IF(E191="","",E191/(E191+H191))</f>
        <v>0.422988505747126</v>
      </c>
      <c r="L191" s="66" t="n">
        <f aca="false">IF(OR(K191="",J191=""),"",(J191-K191)*100)</f>
        <v>-6.84283330541961</v>
      </c>
      <c r="M191" s="36" t="n">
        <v>2.25387692880643</v>
      </c>
      <c r="N191" s="36" t="n">
        <v>1.86030294597389</v>
      </c>
      <c r="O191" s="36" t="n">
        <f aca="false">SQRT(M191^2+N191^2)</f>
        <v>2.92244559590166</v>
      </c>
      <c r="P191" s="55" t="n">
        <f aca="false">IF(J191="","",MAX(0,J191-1.96*O191/100))</f>
        <v>0.297280239013258</v>
      </c>
      <c r="Q191" s="55" t="n">
        <f aca="false">IF(J191="","",MIN(1,J191+1.96*O191/100))</f>
        <v>0.411840106372603</v>
      </c>
      <c r="R191" s="32" t="str">
        <f aca="false">IF(L191="","",IF(ABS(L191)&lt;=O191,"Yes","No"))</f>
        <v>No</v>
      </c>
      <c r="S191" s="32" t="str">
        <f aca="false">IF(L191="","",IF(ABS(L191)&lt;=1.96*O191,"Yes","No"))</f>
        <v>No</v>
      </c>
      <c r="T191" s="54" t="n">
        <f aca="false">IF(D191="","",ROUND(SQRT(((D191+G191)*O191/100)^2+(J191*(D191+G191)*0.07132)^2),0))</f>
        <v>72</v>
      </c>
      <c r="U191" s="32"/>
    </row>
    <row r="192" customFormat="false" ht="15" hidden="false" customHeight="false" outlineLevel="0" collapsed="false">
      <c r="A192" s="32" t="s">
        <v>198</v>
      </c>
      <c r="B192" s="32" t="s">
        <v>354</v>
      </c>
      <c r="C192" s="32" t="s">
        <v>355</v>
      </c>
      <c r="D192" s="54" t="n">
        <v>820</v>
      </c>
      <c r="E192" s="54" t="n">
        <v>762</v>
      </c>
      <c r="F192" s="65" t="n">
        <f aca="false">IF(E192="","",D192-E192)</f>
        <v>58</v>
      </c>
      <c r="G192" s="54" t="n">
        <v>851</v>
      </c>
      <c r="H192" s="54" t="n">
        <v>808</v>
      </c>
      <c r="I192" s="65" t="n">
        <f aca="false">IF(H192="","",G192-H192)</f>
        <v>43</v>
      </c>
      <c r="J192" s="55" t="n">
        <f aca="false">IF(OR(D192="",D192+G192=0),"",D192/(D192+G192))</f>
        <v>0.490724117295033</v>
      </c>
      <c r="K192" s="55" t="n">
        <f aca="false">IF(E192="","",E192/(E192+H192))</f>
        <v>0.485350318471338</v>
      </c>
      <c r="L192" s="66" t="n">
        <f aca="false">IF(OR(K192="",J192=""),"",(J192-K192)*100)</f>
        <v>0.537379882369532</v>
      </c>
      <c r="M192" s="36" t="n">
        <v>2.25387692880643</v>
      </c>
      <c r="N192" s="36" t="n">
        <v>1.86030294597389</v>
      </c>
      <c r="O192" s="36" t="n">
        <f aca="false">SQRT(M192^2+N192^2)</f>
        <v>2.92244559590166</v>
      </c>
      <c r="P192" s="55" t="n">
        <f aca="false">IF(J192="","",MAX(0,J192-1.96*O192/100))</f>
        <v>0.43344418361536</v>
      </c>
      <c r="Q192" s="55" t="n">
        <f aca="false">IF(J192="","",MIN(1,J192+1.96*O192/100))</f>
        <v>0.548004050974706</v>
      </c>
      <c r="R192" s="32" t="str">
        <f aca="false">IF(L192="","",IF(ABS(L192)&lt;=O192,"Yes","No"))</f>
        <v>Yes</v>
      </c>
      <c r="S192" s="32" t="str">
        <f aca="false">IF(L192="","",IF(ABS(L192)&lt;=1.96*O192,"Yes","No"))</f>
        <v>Yes</v>
      </c>
      <c r="T192" s="54" t="n">
        <f aca="false">IF(D192="","",ROUND(SQRT(((D192+G192)*O192/100)^2+(J192*(D192+G192)*0.07132)^2),0))</f>
        <v>76</v>
      </c>
      <c r="U192" s="32"/>
    </row>
    <row r="193" customFormat="false" ht="15" hidden="false" customHeight="false" outlineLevel="0" collapsed="false">
      <c r="A193" s="32" t="s">
        <v>198</v>
      </c>
      <c r="B193" s="32" t="s">
        <v>354</v>
      </c>
      <c r="C193" s="32" t="s">
        <v>356</v>
      </c>
      <c r="D193" s="54" t="n">
        <v>534</v>
      </c>
      <c r="E193" s="54" t="n">
        <v>473</v>
      </c>
      <c r="F193" s="65" t="n">
        <f aca="false">IF(E193="","",D193-E193)</f>
        <v>61</v>
      </c>
      <c r="G193" s="54" t="n">
        <v>593</v>
      </c>
      <c r="H193" s="54" t="n">
        <v>524</v>
      </c>
      <c r="I193" s="65" t="n">
        <f aca="false">IF(H193="","",G193-H193)</f>
        <v>69</v>
      </c>
      <c r="J193" s="55" t="n">
        <f aca="false">IF(OR(D193="",D193+G193=0),"",D193/(D193+G193))</f>
        <v>0.473824312333629</v>
      </c>
      <c r="K193" s="55" t="n">
        <f aca="false">IF(E193="","",E193/(E193+H193))</f>
        <v>0.474423269809428</v>
      </c>
      <c r="L193" s="66" t="n">
        <f aca="false">IF(OR(K193="",J193=""),"",(J193-K193)*100)</f>
        <v>-0.0598957475799189</v>
      </c>
      <c r="M193" s="36" t="n">
        <v>2.25387692880643</v>
      </c>
      <c r="N193" s="36" t="n">
        <v>1.86030294597389</v>
      </c>
      <c r="O193" s="36" t="n">
        <f aca="false">SQRT(M193^2+N193^2)</f>
        <v>2.92244559590166</v>
      </c>
      <c r="P193" s="55" t="n">
        <f aca="false">IF(J193="","",MAX(0,J193-1.96*O193/100))</f>
        <v>0.416544378653957</v>
      </c>
      <c r="Q193" s="55" t="n">
        <f aca="false">IF(J193="","",MIN(1,J193+1.96*O193/100))</f>
        <v>0.531104246013302</v>
      </c>
      <c r="R193" s="32" t="str">
        <f aca="false">IF(L193="","",IF(ABS(L193)&lt;=O193,"Yes","No"))</f>
        <v>Yes</v>
      </c>
      <c r="S193" s="32" t="str">
        <f aca="false">IF(L193="","",IF(ABS(L193)&lt;=1.96*O193,"Yes","No"))</f>
        <v>Yes</v>
      </c>
      <c r="T193" s="54" t="n">
        <f aca="false">IF(D193="","",ROUND(SQRT(((D193+G193)*O193/100)^2+(J193*(D193+G193)*0.07132)^2),0))</f>
        <v>50</v>
      </c>
      <c r="U193" s="32"/>
    </row>
    <row r="194" customFormat="false" ht="15" hidden="false" customHeight="false" outlineLevel="0" collapsed="false">
      <c r="A194" s="32" t="s">
        <v>198</v>
      </c>
      <c r="B194" s="32" t="s">
        <v>354</v>
      </c>
      <c r="C194" s="32" t="s">
        <v>357</v>
      </c>
      <c r="D194" s="54" t="n">
        <v>354</v>
      </c>
      <c r="E194" s="54" t="n">
        <v>388</v>
      </c>
      <c r="F194" s="65" t="n">
        <f aca="false">IF(E194="","",D194-E194)</f>
        <v>-34</v>
      </c>
      <c r="G194" s="54" t="n">
        <v>549</v>
      </c>
      <c r="H194" s="54" t="n">
        <v>404</v>
      </c>
      <c r="I194" s="65" t="n">
        <f aca="false">IF(H194="","",G194-H194)</f>
        <v>145</v>
      </c>
      <c r="J194" s="55" t="n">
        <f aca="false">IF(OR(D194="",D194+G194=0),"",D194/(D194+G194))</f>
        <v>0.39202657807309</v>
      </c>
      <c r="K194" s="55" t="n">
        <f aca="false">IF(E194="","",E194/(E194+H194))</f>
        <v>0.48989898989899</v>
      </c>
      <c r="L194" s="66" t="n">
        <f aca="false">IF(OR(K194="",J194=""),"",(J194-K194)*100)</f>
        <v>-9.78724118259002</v>
      </c>
      <c r="M194" s="36" t="n">
        <v>2.25387692880643</v>
      </c>
      <c r="N194" s="36" t="n">
        <v>1.86030294597389</v>
      </c>
      <c r="O194" s="36" t="n">
        <f aca="false">SQRT(M194^2+N194^2)</f>
        <v>2.92244559590166</v>
      </c>
      <c r="P194" s="55" t="n">
        <f aca="false">IF(J194="","",MAX(0,J194-1.96*O194/100))</f>
        <v>0.334746644393417</v>
      </c>
      <c r="Q194" s="55" t="n">
        <f aca="false">IF(J194="","",MIN(1,J194+1.96*O194/100))</f>
        <v>0.449306511752762</v>
      </c>
      <c r="R194" s="32" t="str">
        <f aca="false">IF(L194="","",IF(ABS(L194)&lt;=O194,"Yes","No"))</f>
        <v>No</v>
      </c>
      <c r="S194" s="32" t="str">
        <f aca="false">IF(L194="","",IF(ABS(L194)&lt;=1.96*O194,"Yes","No"))</f>
        <v>No</v>
      </c>
      <c r="T194" s="54" t="n">
        <f aca="false">IF(D194="","",ROUND(SQRT(((D194+G194)*O194/100)^2+(J194*(D194+G194)*0.07132)^2),0))</f>
        <v>37</v>
      </c>
      <c r="U194" s="32"/>
    </row>
    <row r="195" customFormat="false" ht="15" hidden="false" customHeight="false" outlineLevel="0" collapsed="false">
      <c r="A195" s="32" t="s">
        <v>198</v>
      </c>
      <c r="B195" s="32" t="s">
        <v>354</v>
      </c>
      <c r="C195" s="32" t="s">
        <v>358</v>
      </c>
      <c r="D195" s="54" t="n">
        <v>1033</v>
      </c>
      <c r="E195" s="54" t="n">
        <v>1052</v>
      </c>
      <c r="F195" s="65" t="n">
        <f aca="false">IF(E195="","",D195-E195)</f>
        <v>-19</v>
      </c>
      <c r="G195" s="54" t="n">
        <v>1326</v>
      </c>
      <c r="H195" s="54" t="n">
        <v>1135</v>
      </c>
      <c r="I195" s="65" t="n">
        <f aca="false">IF(H195="","",G195-H195)</f>
        <v>191</v>
      </c>
      <c r="J195" s="55" t="n">
        <f aca="false">IF(OR(D195="",D195+G195=0),"",D195/(D195+G195))</f>
        <v>0.437897414158542</v>
      </c>
      <c r="K195" s="55" t="n">
        <f aca="false">IF(E195="","",E195/(E195+H195))</f>
        <v>0.481024234110654</v>
      </c>
      <c r="L195" s="66" t="n">
        <f aca="false">IF(OR(K195="",J195=""),"",(J195-K195)*100)</f>
        <v>-4.31268199521121</v>
      </c>
      <c r="M195" s="36" t="n">
        <v>2.25387692880643</v>
      </c>
      <c r="N195" s="36" t="n">
        <v>1.86030294597389</v>
      </c>
      <c r="O195" s="36" t="n">
        <f aca="false">SQRT(M195^2+N195^2)</f>
        <v>2.92244559590166</v>
      </c>
      <c r="P195" s="55" t="n">
        <f aca="false">IF(J195="","",MAX(0,J195-1.96*O195/100))</f>
        <v>0.380617480478869</v>
      </c>
      <c r="Q195" s="55" t="n">
        <f aca="false">IF(J195="","",MIN(1,J195+1.96*O195/100))</f>
        <v>0.495177347838214</v>
      </c>
      <c r="R195" s="32" t="str">
        <f aca="false">IF(L195="","",IF(ABS(L195)&lt;=O195,"Yes","No"))</f>
        <v>No</v>
      </c>
      <c r="S195" s="32" t="str">
        <f aca="false">IF(L195="","",IF(ABS(L195)&lt;=1.96*O195,"Yes","No"))</f>
        <v>Yes</v>
      </c>
      <c r="T195" s="54" t="n">
        <f aca="false">IF(D195="","",ROUND(SQRT(((D195+G195)*O195/100)^2+(J195*(D195+G195)*0.07132)^2),0))</f>
        <v>101</v>
      </c>
      <c r="U195" s="32"/>
    </row>
    <row r="196" customFormat="false" ht="15" hidden="false" customHeight="false" outlineLevel="0" collapsed="false">
      <c r="A196" s="32" t="s">
        <v>198</v>
      </c>
      <c r="B196" s="32" t="s">
        <v>354</v>
      </c>
      <c r="C196" s="32" t="s">
        <v>359</v>
      </c>
      <c r="D196" s="54" t="n">
        <v>406</v>
      </c>
      <c r="E196" s="54" t="n">
        <v>472</v>
      </c>
      <c r="F196" s="65" t="n">
        <f aca="false">IF(E196="","",D196-E196)</f>
        <v>-66</v>
      </c>
      <c r="G196" s="54" t="n">
        <v>601</v>
      </c>
      <c r="H196" s="54" t="n">
        <v>494</v>
      </c>
      <c r="I196" s="65" t="n">
        <f aca="false">IF(H196="","",G196-H196)</f>
        <v>107</v>
      </c>
      <c r="J196" s="55" t="n">
        <f aca="false">IF(OR(D196="",D196+G196=0),"",D196/(D196+G196))</f>
        <v>0.40317775571003</v>
      </c>
      <c r="K196" s="55" t="n">
        <f aca="false">IF(E196="","",E196/(E196+H196))</f>
        <v>0.488612836438923</v>
      </c>
      <c r="L196" s="66" t="n">
        <f aca="false">IF(OR(K196="",J196=""),"",(J196-K196)*100)</f>
        <v>-8.54350807288936</v>
      </c>
      <c r="M196" s="36" t="n">
        <v>2.25387692880643</v>
      </c>
      <c r="N196" s="36" t="n">
        <v>1.86030294597389</v>
      </c>
      <c r="O196" s="36" t="n">
        <f aca="false">SQRT(M196^2+N196^2)</f>
        <v>2.92244559590166</v>
      </c>
      <c r="P196" s="55" t="n">
        <f aca="false">IF(J196="","",MAX(0,J196-1.96*O196/100))</f>
        <v>0.345897822030357</v>
      </c>
      <c r="Q196" s="55" t="n">
        <f aca="false">IF(J196="","",MIN(1,J196+1.96*O196/100))</f>
        <v>0.460457689389702</v>
      </c>
      <c r="R196" s="32" t="str">
        <f aca="false">IF(L196="","",IF(ABS(L196)&lt;=O196,"Yes","No"))</f>
        <v>No</v>
      </c>
      <c r="S196" s="32" t="str">
        <f aca="false">IF(L196="","",IF(ABS(L196)&lt;=1.96*O196,"Yes","No"))</f>
        <v>No</v>
      </c>
      <c r="T196" s="54" t="n">
        <f aca="false">IF(D196="","",ROUND(SQRT(((D196+G196)*O196/100)^2+(J196*(D196+G196)*0.07132)^2),0))</f>
        <v>41</v>
      </c>
      <c r="U196" s="32"/>
    </row>
    <row r="197" customFormat="false" ht="15" hidden="false" customHeight="false" outlineLevel="0" collapsed="false">
      <c r="A197" s="32" t="s">
        <v>198</v>
      </c>
      <c r="B197" s="32" t="s">
        <v>354</v>
      </c>
      <c r="C197" s="32" t="s">
        <v>360</v>
      </c>
      <c r="D197" s="54" t="n">
        <v>479</v>
      </c>
      <c r="E197" s="54" t="n">
        <v>505</v>
      </c>
      <c r="F197" s="65" t="n">
        <f aca="false">IF(E197="","",D197-E197)</f>
        <v>-26</v>
      </c>
      <c r="G197" s="54" t="n">
        <v>510</v>
      </c>
      <c r="H197" s="54" t="n">
        <v>403</v>
      </c>
      <c r="I197" s="65" t="n">
        <f aca="false">IF(H197="","",G197-H197)</f>
        <v>107</v>
      </c>
      <c r="J197" s="55" t="n">
        <f aca="false">IF(OR(D197="",D197+G197=0),"",D197/(D197+G197))</f>
        <v>0.48432760364004</v>
      </c>
      <c r="K197" s="55" t="n">
        <f aca="false">IF(E197="","",E197/(E197+H197))</f>
        <v>0.556167400881057</v>
      </c>
      <c r="L197" s="66" t="n">
        <f aca="false">IF(OR(K197="",J197=""),"",(J197-K197)*100)</f>
        <v>-7.18397972410169</v>
      </c>
      <c r="M197" s="36" t="n">
        <v>2.25387692880643</v>
      </c>
      <c r="N197" s="36" t="n">
        <v>1.86030294597389</v>
      </c>
      <c r="O197" s="36" t="n">
        <f aca="false">SQRT(M197^2+N197^2)</f>
        <v>2.92244559590166</v>
      </c>
      <c r="P197" s="55" t="n">
        <f aca="false">IF(J197="","",MAX(0,J197-1.96*O197/100))</f>
        <v>0.427047669960368</v>
      </c>
      <c r="Q197" s="55" t="n">
        <f aca="false">IF(J197="","",MIN(1,J197+1.96*O197/100))</f>
        <v>0.541607537319713</v>
      </c>
      <c r="R197" s="32" t="str">
        <f aca="false">IF(L197="","",IF(ABS(L197)&lt;=O197,"Yes","No"))</f>
        <v>No</v>
      </c>
      <c r="S197" s="32" t="str">
        <f aca="false">IF(L197="","",IF(ABS(L197)&lt;=1.96*O197,"Yes","No"))</f>
        <v>No</v>
      </c>
      <c r="T197" s="54" t="n">
        <f aca="false">IF(D197="","",ROUND(SQRT(((D197+G197)*O197/100)^2+(J197*(D197+G197)*0.07132)^2),0))</f>
        <v>45</v>
      </c>
      <c r="U197" s="32"/>
    </row>
    <row r="198" customFormat="false" ht="15" hidden="false" customHeight="false" outlineLevel="0" collapsed="false">
      <c r="A198" s="32" t="s">
        <v>198</v>
      </c>
      <c r="B198" s="32" t="s">
        <v>361</v>
      </c>
      <c r="C198" s="32" t="s">
        <v>362</v>
      </c>
      <c r="D198" s="54" t="n">
        <v>171</v>
      </c>
      <c r="E198" s="54" t="n">
        <v>149</v>
      </c>
      <c r="F198" s="65" t="n">
        <f aca="false">IF(E198="","",D198-E198)</f>
        <v>22</v>
      </c>
      <c r="G198" s="54" t="n">
        <v>346</v>
      </c>
      <c r="H198" s="54" t="n">
        <v>312</v>
      </c>
      <c r="I198" s="65" t="n">
        <f aca="false">IF(H198="","",G198-H198)</f>
        <v>34</v>
      </c>
      <c r="J198" s="55" t="n">
        <f aca="false">IF(OR(D198="",D198+G198=0),"",D198/(D198+G198))</f>
        <v>0.330754352030948</v>
      </c>
      <c r="K198" s="55" t="n">
        <f aca="false">IF(E198="","",E198/(E198+H198))</f>
        <v>0.323210412147505</v>
      </c>
      <c r="L198" s="66" t="n">
        <f aca="false">IF(OR(K198="",J198=""),"",(J198-K198)*100)</f>
        <v>0.754393988344237</v>
      </c>
      <c r="M198" s="36" t="n">
        <v>3.48106248693425</v>
      </c>
      <c r="N198" s="36" t="n">
        <v>1.86030294597389</v>
      </c>
      <c r="O198" s="36" t="n">
        <f aca="false">SQRT(M198^2+N198^2)</f>
        <v>3.94696378102713</v>
      </c>
      <c r="P198" s="55" t="n">
        <f aca="false">IF(J198="","",MAX(0,J198-1.96*O198/100))</f>
        <v>0.253393861922816</v>
      </c>
      <c r="Q198" s="55" t="n">
        <f aca="false">IF(J198="","",MIN(1,J198+1.96*O198/100))</f>
        <v>0.40811484213908</v>
      </c>
      <c r="R198" s="32" t="str">
        <f aca="false">IF(L198="","",IF(ABS(L198)&lt;=O198,"Yes","No"))</f>
        <v>Yes</v>
      </c>
      <c r="S198" s="32" t="str">
        <f aca="false">IF(L198="","",IF(ABS(L198)&lt;=1.96*O198,"Yes","No"))</f>
        <v>Yes</v>
      </c>
      <c r="T198" s="54" t="n">
        <f aca="false">IF(D198="","",ROUND(SQRT(((D198+G198)*O198/100)^2+(J198*(D198+G198)*0.13015)^2),0))</f>
        <v>30</v>
      </c>
      <c r="U198" s="32"/>
    </row>
    <row r="199" customFormat="false" ht="15" hidden="false" customHeight="false" outlineLevel="0" collapsed="false">
      <c r="A199" s="32" t="s">
        <v>198</v>
      </c>
      <c r="B199" s="32" t="s">
        <v>361</v>
      </c>
      <c r="C199" s="32" t="s">
        <v>363</v>
      </c>
      <c r="D199" s="54" t="n">
        <v>669</v>
      </c>
      <c r="E199" s="54" t="n">
        <v>590</v>
      </c>
      <c r="F199" s="65" t="n">
        <f aca="false">IF(E199="","",D199-E199)</f>
        <v>79</v>
      </c>
      <c r="G199" s="54" t="n">
        <v>1121</v>
      </c>
      <c r="H199" s="54" t="n">
        <v>1006</v>
      </c>
      <c r="I199" s="65" t="n">
        <f aca="false">IF(H199="","",G199-H199)</f>
        <v>115</v>
      </c>
      <c r="J199" s="55" t="n">
        <f aca="false">IF(OR(D199="",D199+G199=0),"",D199/(D199+G199))</f>
        <v>0.373743016759777</v>
      </c>
      <c r="K199" s="55" t="n">
        <f aca="false">IF(E199="","",E199/(E199+H199))</f>
        <v>0.369674185463659</v>
      </c>
      <c r="L199" s="66" t="n">
        <f aca="false">IF(OR(K199="",J199=""),"",(J199-K199)*100)</f>
        <v>0.40688312961174</v>
      </c>
      <c r="M199" s="36" t="n">
        <v>2.25387692880643</v>
      </c>
      <c r="N199" s="36" t="n">
        <v>1.86030294597389</v>
      </c>
      <c r="O199" s="36" t="n">
        <f aca="false">SQRT(M199^2+N199^2)</f>
        <v>2.92244559590166</v>
      </c>
      <c r="P199" s="55" t="n">
        <f aca="false">IF(J199="","",MAX(0,J199-1.96*O199/100))</f>
        <v>0.316463083080104</v>
      </c>
      <c r="Q199" s="55" t="n">
        <f aca="false">IF(J199="","",MIN(1,J199+1.96*O199/100))</f>
        <v>0.431022950439449</v>
      </c>
      <c r="R199" s="32" t="str">
        <f aca="false">IF(L199="","",IF(ABS(L199)&lt;=O199,"Yes","No"))</f>
        <v>Yes</v>
      </c>
      <c r="S199" s="32" t="str">
        <f aca="false">IF(L199="","",IF(ABS(L199)&lt;=1.96*O199,"Yes","No"))</f>
        <v>Yes</v>
      </c>
      <c r="T199" s="54" t="n">
        <f aca="false">IF(D199="","",ROUND(SQRT(((D199+G199)*O199/100)^2+(J199*(D199+G199)*0.07132)^2),0))</f>
        <v>71</v>
      </c>
      <c r="U199" s="32"/>
    </row>
    <row r="200" customFormat="false" ht="15" hidden="false" customHeight="false" outlineLevel="0" collapsed="false">
      <c r="A200" s="32" t="s">
        <v>198</v>
      </c>
      <c r="B200" s="32" t="s">
        <v>361</v>
      </c>
      <c r="C200" s="32" t="s">
        <v>364</v>
      </c>
      <c r="D200" s="54" t="n">
        <v>184</v>
      </c>
      <c r="E200" s="54" t="n">
        <v>136</v>
      </c>
      <c r="F200" s="65" t="n">
        <f aca="false">IF(E200="","",D200-E200)</f>
        <v>48</v>
      </c>
      <c r="G200" s="54" t="n">
        <v>304</v>
      </c>
      <c r="H200" s="54" t="n">
        <v>274</v>
      </c>
      <c r="I200" s="65" t="n">
        <f aca="false">IF(H200="","",G200-H200)</f>
        <v>30</v>
      </c>
      <c r="J200" s="55" t="n">
        <f aca="false">IF(OR(D200="",D200+G200=0),"",D200/(D200+G200))</f>
        <v>0.377049180327869</v>
      </c>
      <c r="K200" s="55" t="n">
        <f aca="false">IF(E200="","",E200/(E200+H200))</f>
        <v>0.331707317073171</v>
      </c>
      <c r="L200" s="66" t="n">
        <f aca="false">IF(OR(K200="",J200=""),"",(J200-K200)*100)</f>
        <v>4.53418632546981</v>
      </c>
      <c r="M200" s="36" t="n">
        <v>3.48106248693425</v>
      </c>
      <c r="N200" s="36" t="n">
        <v>1.86030294597389</v>
      </c>
      <c r="O200" s="36" t="n">
        <f aca="false">SQRT(M200^2+N200^2)</f>
        <v>3.94696378102713</v>
      </c>
      <c r="P200" s="55" t="n">
        <f aca="false">IF(J200="","",MAX(0,J200-1.96*O200/100))</f>
        <v>0.299688690219737</v>
      </c>
      <c r="Q200" s="55" t="n">
        <f aca="false">IF(J200="","",MIN(1,J200+1.96*O200/100))</f>
        <v>0.454409670436001</v>
      </c>
      <c r="R200" s="32" t="str">
        <f aca="false">IF(L200="","",IF(ABS(L200)&lt;=O200,"Yes","No"))</f>
        <v>No</v>
      </c>
      <c r="S200" s="32" t="str">
        <f aca="false">IF(L200="","",IF(ABS(L200)&lt;=1.96*O200,"Yes","No"))</f>
        <v>Yes</v>
      </c>
      <c r="T200" s="54" t="n">
        <f aca="false">IF(D200="","",ROUND(SQRT(((D200+G200)*O200/100)^2+(J200*(D200+G200)*0.13015)^2),0))</f>
        <v>31</v>
      </c>
      <c r="U200" s="32"/>
    </row>
    <row r="201" customFormat="false" ht="15" hidden="false" customHeight="false" outlineLevel="0" collapsed="false">
      <c r="A201" s="32" t="s">
        <v>198</v>
      </c>
      <c r="B201" s="32" t="s">
        <v>365</v>
      </c>
      <c r="C201" s="32" t="s">
        <v>365</v>
      </c>
      <c r="D201" s="54" t="n">
        <v>853</v>
      </c>
      <c r="E201" s="54" t="n">
        <v>822</v>
      </c>
      <c r="F201" s="65" t="n">
        <f aca="false">IF(E201="","",D201-E201)</f>
        <v>31</v>
      </c>
      <c r="G201" s="54" t="n">
        <v>1639</v>
      </c>
      <c r="H201" s="54" t="n">
        <v>1519</v>
      </c>
      <c r="I201" s="65" t="n">
        <f aca="false">IF(H201="","",G201-H201)</f>
        <v>120</v>
      </c>
      <c r="J201" s="55" t="n">
        <f aca="false">IF(OR(D201="",D201+G201=0),"",D201/(D201+G201))</f>
        <v>0.342295345104334</v>
      </c>
      <c r="K201" s="55" t="n">
        <f aca="false">IF(E201="","",E201/(E201+H201))</f>
        <v>0.351131994873986</v>
      </c>
      <c r="L201" s="66" t="n">
        <f aca="false">IF(OR(K201="",J201=""),"",(J201-K201)*100)</f>
        <v>-0.883664976965165</v>
      </c>
      <c r="M201" s="36" t="n">
        <v>2.25387692880643</v>
      </c>
      <c r="N201" s="36" t="n">
        <v>1.86030294597389</v>
      </c>
      <c r="O201" s="36" t="n">
        <f aca="false">SQRT(M201^2+N201^2)</f>
        <v>2.92244559590166</v>
      </c>
      <c r="P201" s="55" t="n">
        <f aca="false">IF(J201="","",MAX(0,J201-1.96*O201/100))</f>
        <v>0.285015411424661</v>
      </c>
      <c r="Q201" s="55" t="n">
        <f aca="false">IF(J201="","",MIN(1,J201+1.96*O201/100))</f>
        <v>0.399575278784006</v>
      </c>
      <c r="R201" s="32" t="str">
        <f aca="false">IF(L201="","",IF(ABS(L201)&lt;=O201,"Yes","No"))</f>
        <v>Yes</v>
      </c>
      <c r="S201" s="32" t="str">
        <f aca="false">IF(L201="","",IF(ABS(L201)&lt;=1.96*O201,"Yes","No"))</f>
        <v>Yes</v>
      </c>
      <c r="T201" s="54" t="n">
        <f aca="false">IF(D201="","",ROUND(SQRT(((D201+G201)*O201/100)^2+(J201*(D201+G201)*0.07132)^2),0))</f>
        <v>95</v>
      </c>
      <c r="U201" s="32"/>
    </row>
    <row r="202" customFormat="false" ht="15" hidden="false" customHeight="false" outlineLevel="0" collapsed="false">
      <c r="A202" s="32" t="s">
        <v>198</v>
      </c>
      <c r="B202" s="32" t="s">
        <v>366</v>
      </c>
      <c r="C202" s="32" t="s">
        <v>367</v>
      </c>
      <c r="D202" s="54" t="n">
        <v>575</v>
      </c>
      <c r="E202" s="54" t="n">
        <v>519</v>
      </c>
      <c r="F202" s="65" t="n">
        <f aca="false">IF(E202="","",D202-E202)</f>
        <v>56</v>
      </c>
      <c r="G202" s="54" t="n">
        <v>621</v>
      </c>
      <c r="H202" s="54" t="n">
        <v>590</v>
      </c>
      <c r="I202" s="65" t="n">
        <f aca="false">IF(H202="","",G202-H202)</f>
        <v>31</v>
      </c>
      <c r="J202" s="55" t="n">
        <f aca="false">IF(OR(D202="",D202+G202=0),"",D202/(D202+G202))</f>
        <v>0.480769230769231</v>
      </c>
      <c r="K202" s="55" t="n">
        <f aca="false">IF(E202="","",E202/(E202+H202))</f>
        <v>0.467989179440938</v>
      </c>
      <c r="L202" s="66" t="n">
        <f aca="false">IF(OR(K202="",J202=""),"",(J202-K202)*100)</f>
        <v>1.2780051328293</v>
      </c>
      <c r="M202" s="36" t="n">
        <v>2.25387692880643</v>
      </c>
      <c r="N202" s="36" t="n">
        <v>1.86030294597389</v>
      </c>
      <c r="O202" s="36" t="n">
        <f aca="false">SQRT(M202^2+N202^2)</f>
        <v>2.92244559590166</v>
      </c>
      <c r="P202" s="55" t="n">
        <f aca="false">IF(J202="","",MAX(0,J202-1.96*O202/100))</f>
        <v>0.423489297089558</v>
      </c>
      <c r="Q202" s="55" t="n">
        <f aca="false">IF(J202="","",MIN(1,J202+1.96*O202/100))</f>
        <v>0.538049164448903</v>
      </c>
      <c r="R202" s="32" t="str">
        <f aca="false">IF(L202="","",IF(ABS(L202)&lt;=O202,"Yes","No"))</f>
        <v>Yes</v>
      </c>
      <c r="S202" s="32" t="str">
        <f aca="false">IF(L202="","",IF(ABS(L202)&lt;=1.96*O202,"Yes","No"))</f>
        <v>Yes</v>
      </c>
      <c r="T202" s="54" t="n">
        <f aca="false">IF(D202="","",ROUND(SQRT(((D202+G202)*O202/100)^2+(J202*(D202+G202)*0.07132)^2),0))</f>
        <v>54</v>
      </c>
      <c r="U202" s="32"/>
    </row>
    <row r="203" customFormat="false" ht="15" hidden="false" customHeight="false" outlineLevel="0" collapsed="false">
      <c r="A203" s="32" t="s">
        <v>198</v>
      </c>
      <c r="B203" s="32" t="s">
        <v>366</v>
      </c>
      <c r="C203" s="32" t="s">
        <v>368</v>
      </c>
      <c r="D203" s="54" t="n">
        <v>531</v>
      </c>
      <c r="E203" s="54" t="n">
        <v>401</v>
      </c>
      <c r="F203" s="65" t="n">
        <f aca="false">IF(E203="","",D203-E203)</f>
        <v>130</v>
      </c>
      <c r="G203" s="54" t="n">
        <v>381</v>
      </c>
      <c r="H203" s="54" t="n">
        <v>384</v>
      </c>
      <c r="I203" s="65" t="n">
        <f aca="false">IF(H203="","",G203-H203)</f>
        <v>-3</v>
      </c>
      <c r="J203" s="55" t="n">
        <f aca="false">IF(OR(D203="",D203+G203=0),"",D203/(D203+G203))</f>
        <v>0.582236842105263</v>
      </c>
      <c r="K203" s="55" t="n">
        <f aca="false">IF(E203="","",E203/(E203+H203))</f>
        <v>0.510828025477707</v>
      </c>
      <c r="L203" s="66" t="n">
        <f aca="false">IF(OR(K203="",J203=""),"",(J203-K203)*100)</f>
        <v>7.14088166275562</v>
      </c>
      <c r="M203" s="36" t="n">
        <v>2.25387692880643</v>
      </c>
      <c r="N203" s="36" t="n">
        <v>1.86030294597389</v>
      </c>
      <c r="O203" s="36" t="n">
        <f aca="false">SQRT(M203^2+N203^2)</f>
        <v>2.92244559590166</v>
      </c>
      <c r="P203" s="55" t="n">
        <f aca="false">IF(J203="","",MAX(0,J203-1.96*O203/100))</f>
        <v>0.524956908425591</v>
      </c>
      <c r="Q203" s="55" t="n">
        <f aca="false">IF(J203="","",MIN(1,J203+1.96*O203/100))</f>
        <v>0.639516775784936</v>
      </c>
      <c r="R203" s="32" t="str">
        <f aca="false">IF(L203="","",IF(ABS(L203)&lt;=O203,"Yes","No"))</f>
        <v>No</v>
      </c>
      <c r="S203" s="32" t="str">
        <f aca="false">IF(L203="","",IF(ABS(L203)&lt;=1.96*O203,"Yes","No"))</f>
        <v>No</v>
      </c>
      <c r="T203" s="54" t="n">
        <f aca="false">IF(D203="","",ROUND(SQRT(((D203+G203)*O203/100)^2+(J203*(D203+G203)*0.07132)^2),0))</f>
        <v>46</v>
      </c>
      <c r="U203" s="32"/>
    </row>
    <row r="204" customFormat="false" ht="15" hidden="false" customHeight="false" outlineLevel="0" collapsed="false">
      <c r="A204" s="32" t="s">
        <v>198</v>
      </c>
      <c r="B204" s="32" t="s">
        <v>366</v>
      </c>
      <c r="C204" s="32" t="s">
        <v>369</v>
      </c>
      <c r="D204" s="54" t="n">
        <v>544</v>
      </c>
      <c r="E204" s="54" t="n">
        <v>549</v>
      </c>
      <c r="F204" s="65" t="n">
        <f aca="false">IF(E204="","",D204-E204)</f>
        <v>-5</v>
      </c>
      <c r="G204" s="54" t="n">
        <v>334</v>
      </c>
      <c r="H204" s="54" t="n">
        <v>332</v>
      </c>
      <c r="I204" s="65" t="n">
        <f aca="false">IF(H204="","",G204-H204)</f>
        <v>2</v>
      </c>
      <c r="J204" s="55" t="n">
        <f aca="false">IF(OR(D204="",D204+G204=0),"",D204/(D204+G204))</f>
        <v>0.619589977220957</v>
      </c>
      <c r="K204" s="55" t="n">
        <f aca="false">IF(E204="","",E204/(E204+H204))</f>
        <v>0.623155505107832</v>
      </c>
      <c r="L204" s="66" t="n">
        <f aca="false">IF(OR(K204="",J204=""),"",(J204-K204)*100)</f>
        <v>-0.356552788687525</v>
      </c>
      <c r="M204" s="36" t="n">
        <v>2.25387692880643</v>
      </c>
      <c r="N204" s="36" t="n">
        <v>1.86030294597389</v>
      </c>
      <c r="O204" s="36" t="n">
        <f aca="false">SQRT(M204^2+N204^2)</f>
        <v>2.92244559590166</v>
      </c>
      <c r="P204" s="55" t="n">
        <f aca="false">IF(J204="","",MAX(0,J204-1.96*O204/100))</f>
        <v>0.562310043541284</v>
      </c>
      <c r="Q204" s="55" t="n">
        <f aca="false">IF(J204="","",MIN(1,J204+1.96*O204/100))</f>
        <v>0.676869910900629</v>
      </c>
      <c r="R204" s="32" t="str">
        <f aca="false">IF(L204="","",IF(ABS(L204)&lt;=O204,"Yes","No"))</f>
        <v>Yes</v>
      </c>
      <c r="S204" s="32" t="str">
        <f aca="false">IF(L204="","",IF(ABS(L204)&lt;=1.96*O204,"Yes","No"))</f>
        <v>Yes</v>
      </c>
      <c r="T204" s="54" t="n">
        <f aca="false">IF(D204="","",ROUND(SQRT(((D204+G204)*O204/100)^2+(J204*(D204+G204)*0.07132)^2),0))</f>
        <v>47</v>
      </c>
      <c r="U204" s="32"/>
    </row>
    <row r="205" customFormat="false" ht="15" hidden="false" customHeight="false" outlineLevel="0" collapsed="false">
      <c r="A205" s="32" t="s">
        <v>198</v>
      </c>
      <c r="B205" s="32" t="s">
        <v>366</v>
      </c>
      <c r="C205" s="32" t="s">
        <v>370</v>
      </c>
      <c r="D205" s="54" t="n">
        <v>615</v>
      </c>
      <c r="E205" s="54" t="n">
        <v>626</v>
      </c>
      <c r="F205" s="65" t="n">
        <f aca="false">IF(E205="","",D205-E205)</f>
        <v>-11</v>
      </c>
      <c r="G205" s="54" t="n">
        <v>337</v>
      </c>
      <c r="H205" s="54" t="n">
        <v>318</v>
      </c>
      <c r="I205" s="65" t="n">
        <f aca="false">IF(H205="","",G205-H205)</f>
        <v>19</v>
      </c>
      <c r="J205" s="55" t="n">
        <f aca="false">IF(OR(D205="",D205+G205=0),"",D205/(D205+G205))</f>
        <v>0.646008403361345</v>
      </c>
      <c r="K205" s="55" t="n">
        <f aca="false">IF(E205="","",E205/(E205+H205))</f>
        <v>0.663135593220339</v>
      </c>
      <c r="L205" s="66" t="n">
        <f aca="false">IF(OR(K205="",J205=""),"",(J205-K205)*100)</f>
        <v>-1.71271898589944</v>
      </c>
      <c r="M205" s="36" t="n">
        <v>2.25387692880643</v>
      </c>
      <c r="N205" s="36" t="n">
        <v>1.86030294597389</v>
      </c>
      <c r="O205" s="36" t="n">
        <f aca="false">SQRT(M205^2+N205^2)</f>
        <v>2.92244559590166</v>
      </c>
      <c r="P205" s="55" t="n">
        <f aca="false">IF(J205="","",MAX(0,J205-1.96*O205/100))</f>
        <v>0.588728469681672</v>
      </c>
      <c r="Q205" s="55" t="n">
        <f aca="false">IF(J205="","",MIN(1,J205+1.96*O205/100))</f>
        <v>0.703288337041017</v>
      </c>
      <c r="R205" s="32" t="str">
        <f aca="false">IF(L205="","",IF(ABS(L205)&lt;=O205,"Yes","No"))</f>
        <v>Yes</v>
      </c>
      <c r="S205" s="32" t="str">
        <f aca="false">IF(L205="","",IF(ABS(L205)&lt;=1.96*O205,"Yes","No"))</f>
        <v>Yes</v>
      </c>
      <c r="T205" s="54" t="n">
        <f aca="false">IF(D205="","",ROUND(SQRT(((D205+G205)*O205/100)^2+(J205*(D205+G205)*0.07132)^2),0))</f>
        <v>52</v>
      </c>
      <c r="U205" s="32"/>
    </row>
    <row r="206" customFormat="false" ht="15" hidden="false" customHeight="false" outlineLevel="0" collapsed="false">
      <c r="A206" s="32" t="s">
        <v>198</v>
      </c>
      <c r="B206" s="32" t="s">
        <v>366</v>
      </c>
      <c r="C206" s="32" t="s">
        <v>371</v>
      </c>
      <c r="D206" s="54" t="n">
        <v>242</v>
      </c>
      <c r="E206" s="54" t="n">
        <v>234</v>
      </c>
      <c r="F206" s="65" t="n">
        <f aca="false">IF(E206="","",D206-E206)</f>
        <v>8</v>
      </c>
      <c r="G206" s="54" t="n">
        <v>136</v>
      </c>
      <c r="H206" s="54" t="n">
        <v>159</v>
      </c>
      <c r="I206" s="65" t="n">
        <f aca="false">IF(H206="","",G206-H206)</f>
        <v>-23</v>
      </c>
      <c r="J206" s="55" t="n">
        <f aca="false">IF(OR(D206="",D206+G206=0),"",D206/(D206+G206))</f>
        <v>0.64021164021164</v>
      </c>
      <c r="K206" s="55" t="n">
        <f aca="false">IF(E206="","",E206/(E206+H206))</f>
        <v>0.595419847328244</v>
      </c>
      <c r="L206" s="66" t="n">
        <f aca="false">IF(OR(K206="",J206=""),"",(J206-K206)*100)</f>
        <v>4.4791792883396</v>
      </c>
      <c r="M206" s="36" t="n">
        <v>3.48106248693425</v>
      </c>
      <c r="N206" s="36" t="n">
        <v>1.86030294597389</v>
      </c>
      <c r="O206" s="36" t="n">
        <f aca="false">SQRT(M206^2+N206^2)</f>
        <v>3.94696378102713</v>
      </c>
      <c r="P206" s="55" t="n">
        <f aca="false">IF(J206="","",MAX(0,J206-1.96*O206/100))</f>
        <v>0.562851150103509</v>
      </c>
      <c r="Q206" s="55" t="n">
        <f aca="false">IF(J206="","",MIN(1,J206+1.96*O206/100))</f>
        <v>0.717572130319772</v>
      </c>
      <c r="R206" s="32" t="str">
        <f aca="false">IF(L206="","",IF(ABS(L206)&lt;=O206,"Yes","No"))</f>
        <v>No</v>
      </c>
      <c r="S206" s="32" t="str">
        <f aca="false">IF(L206="","",IF(ABS(L206)&lt;=1.96*O206,"Yes","No"))</f>
        <v>Yes</v>
      </c>
      <c r="T206" s="54" t="n">
        <f aca="false">IF(D206="","",ROUND(SQRT(((D206+G206)*O206/100)^2+(J206*(D206+G206)*0.13015)^2),0))</f>
        <v>35</v>
      </c>
      <c r="U206" s="32"/>
    </row>
    <row r="207" customFormat="false" ht="15" hidden="false" customHeight="false" outlineLevel="0" collapsed="false">
      <c r="A207" s="32" t="s">
        <v>198</v>
      </c>
      <c r="B207" s="32" t="s">
        <v>366</v>
      </c>
      <c r="C207" s="32" t="s">
        <v>372</v>
      </c>
      <c r="D207" s="54" t="n">
        <v>354</v>
      </c>
      <c r="E207" s="54" t="n">
        <v>359</v>
      </c>
      <c r="F207" s="65" t="n">
        <f aca="false">IF(E207="","",D207-E207)</f>
        <v>-5</v>
      </c>
      <c r="G207" s="54" t="n">
        <v>139</v>
      </c>
      <c r="H207" s="54" t="n">
        <v>144</v>
      </c>
      <c r="I207" s="65" t="n">
        <f aca="false">IF(H207="","",G207-H207)</f>
        <v>-5</v>
      </c>
      <c r="J207" s="55" t="n">
        <f aca="false">IF(OR(D207="",D207+G207=0),"",D207/(D207+G207))</f>
        <v>0.718052738336714</v>
      </c>
      <c r="K207" s="55" t="n">
        <f aca="false">IF(E207="","",E207/(E207+H207))</f>
        <v>0.713717693836978</v>
      </c>
      <c r="L207" s="66" t="n">
        <f aca="false">IF(OR(K207="",J207=""),"",(J207-K207)*100)</f>
        <v>0.433504449973587</v>
      </c>
      <c r="M207" s="36" t="n">
        <v>3.48106248693425</v>
      </c>
      <c r="N207" s="36" t="n">
        <v>1.86030294597389</v>
      </c>
      <c r="O207" s="36" t="n">
        <f aca="false">SQRT(M207^2+N207^2)</f>
        <v>3.94696378102713</v>
      </c>
      <c r="P207" s="55" t="n">
        <f aca="false">IF(J207="","",MAX(0,J207-1.96*O207/100))</f>
        <v>0.640692248228582</v>
      </c>
      <c r="Q207" s="55" t="n">
        <f aca="false">IF(J207="","",MIN(1,J207+1.96*O207/100))</f>
        <v>0.795413228444846</v>
      </c>
      <c r="R207" s="32" t="str">
        <f aca="false">IF(L207="","",IF(ABS(L207)&lt;=O207,"Yes","No"))</f>
        <v>Yes</v>
      </c>
      <c r="S207" s="32" t="str">
        <f aca="false">IF(L207="","",IF(ABS(L207)&lt;=1.96*O207,"Yes","No"))</f>
        <v>Yes</v>
      </c>
      <c r="T207" s="54" t="n">
        <f aca="false">IF(D207="","",ROUND(SQRT(((D207+G207)*O207/100)^2+(J207*(D207+G207)*0.13015)^2),0))</f>
        <v>50</v>
      </c>
      <c r="U207" s="32"/>
    </row>
    <row r="208" customFormat="false" ht="15" hidden="false" customHeight="false" outlineLevel="0" collapsed="false">
      <c r="A208" s="32" t="s">
        <v>198</v>
      </c>
      <c r="B208" s="32" t="s">
        <v>366</v>
      </c>
      <c r="C208" s="32" t="s">
        <v>373</v>
      </c>
      <c r="D208" s="54" t="n">
        <v>380</v>
      </c>
      <c r="E208" s="54" t="n">
        <v>362</v>
      </c>
      <c r="F208" s="65" t="n">
        <f aca="false">IF(E208="","",D208-E208)</f>
        <v>18</v>
      </c>
      <c r="G208" s="54" t="n">
        <v>264</v>
      </c>
      <c r="H208" s="54" t="n">
        <v>257</v>
      </c>
      <c r="I208" s="65" t="n">
        <f aca="false">IF(H208="","",G208-H208)</f>
        <v>7</v>
      </c>
      <c r="J208" s="55" t="n">
        <f aca="false">IF(OR(D208="",D208+G208=0),"",D208/(D208+G208))</f>
        <v>0.590062111801242</v>
      </c>
      <c r="K208" s="55" t="n">
        <f aca="false">IF(E208="","",E208/(E208+H208))</f>
        <v>0.584814216478191</v>
      </c>
      <c r="L208" s="66" t="n">
        <f aca="false">IF(OR(K208="",J208=""),"",(J208-K208)*100)</f>
        <v>0.524789532305159</v>
      </c>
      <c r="M208" s="36" t="n">
        <v>2.45669826527509</v>
      </c>
      <c r="N208" s="36" t="n">
        <v>1.86030294597389</v>
      </c>
      <c r="O208" s="36" t="n">
        <f aca="false">SQRT(M208^2+N208^2)</f>
        <v>3.0815732049401</v>
      </c>
      <c r="P208" s="55" t="n">
        <f aca="false">IF(J208="","",MAX(0,J208-1.96*O208/100))</f>
        <v>0.529663276984416</v>
      </c>
      <c r="Q208" s="55" t="n">
        <f aca="false">IF(J208="","",MIN(1,J208+1.96*O208/100))</f>
        <v>0.650460946618068</v>
      </c>
      <c r="R208" s="32" t="str">
        <f aca="false">IF(L208="","",IF(ABS(L208)&lt;=O208,"Yes","No"))</f>
        <v>Yes</v>
      </c>
      <c r="S208" s="32" t="str">
        <f aca="false">IF(L208="","",IF(ABS(L208)&lt;=1.96*O208,"Yes","No"))</f>
        <v>Yes</v>
      </c>
      <c r="T208" s="54" t="n">
        <f aca="false">IF(D208="","",ROUND(SQRT(((D208+G208)*O208/100)^2+(J208*(D208+G208)*0.08382)^2),0))</f>
        <v>38</v>
      </c>
      <c r="U208" s="32"/>
    </row>
    <row r="209" customFormat="false" ht="15" hidden="false" customHeight="false" outlineLevel="0" collapsed="false">
      <c r="A209" s="32" t="s">
        <v>198</v>
      </c>
      <c r="B209" s="32" t="s">
        <v>366</v>
      </c>
      <c r="C209" s="32" t="s">
        <v>374</v>
      </c>
      <c r="D209" s="54" t="n">
        <v>229</v>
      </c>
      <c r="E209" s="54" t="n">
        <v>222</v>
      </c>
      <c r="F209" s="65" t="n">
        <f aca="false">IF(E209="","",D209-E209)</f>
        <v>7</v>
      </c>
      <c r="G209" s="54" t="n">
        <v>183</v>
      </c>
      <c r="H209" s="54" t="n">
        <v>172</v>
      </c>
      <c r="I209" s="65" t="n">
        <f aca="false">IF(H209="","",G209-H209)</f>
        <v>11</v>
      </c>
      <c r="J209" s="55" t="n">
        <f aca="false">IF(OR(D209="",D209+G209=0),"",D209/(D209+G209))</f>
        <v>0.555825242718447</v>
      </c>
      <c r="K209" s="55" t="n">
        <f aca="false">IF(E209="","",E209/(E209+H209))</f>
        <v>0.563451776649746</v>
      </c>
      <c r="L209" s="66" t="n">
        <f aca="false">IF(OR(K209="",J209=""),"",(J209-K209)*100)</f>
        <v>-0.762653393129964</v>
      </c>
      <c r="M209" s="36" t="n">
        <v>3.48106248693425</v>
      </c>
      <c r="N209" s="36" t="n">
        <v>1.86030294597389</v>
      </c>
      <c r="O209" s="36" t="n">
        <f aca="false">SQRT(M209^2+N209^2)</f>
        <v>3.94696378102713</v>
      </c>
      <c r="P209" s="55" t="n">
        <f aca="false">IF(J209="","",MAX(0,J209-1.96*O209/100))</f>
        <v>0.478464752610315</v>
      </c>
      <c r="Q209" s="55" t="n">
        <f aca="false">IF(J209="","",MIN(1,J209+1.96*O209/100))</f>
        <v>0.633185732826578</v>
      </c>
      <c r="R209" s="32" t="str">
        <f aca="false">IF(L209="","",IF(ABS(L209)&lt;=O209,"Yes","No"))</f>
        <v>Yes</v>
      </c>
      <c r="S209" s="32" t="str">
        <f aca="false">IF(L209="","",IF(ABS(L209)&lt;=1.96*O209,"Yes","No"))</f>
        <v>Yes</v>
      </c>
      <c r="T209" s="54" t="n">
        <f aca="false">IF(D209="","",ROUND(SQRT(((D209+G209)*O209/100)^2+(J209*(D209+G209)*0.13015)^2),0))</f>
        <v>34</v>
      </c>
      <c r="U209" s="32"/>
    </row>
    <row r="210" customFormat="false" ht="15" hidden="false" customHeight="false" outlineLevel="0" collapsed="false">
      <c r="A210" s="32" t="s">
        <v>198</v>
      </c>
      <c r="B210" s="32" t="s">
        <v>366</v>
      </c>
      <c r="C210" s="32" t="s">
        <v>375</v>
      </c>
      <c r="D210" s="54" t="n">
        <v>387</v>
      </c>
      <c r="E210" s="54" t="n">
        <v>364</v>
      </c>
      <c r="F210" s="65" t="n">
        <f aca="false">IF(E210="","",D210-E210)</f>
        <v>23</v>
      </c>
      <c r="G210" s="54" t="n">
        <v>251</v>
      </c>
      <c r="H210" s="54" t="n">
        <v>269</v>
      </c>
      <c r="I210" s="65" t="n">
        <f aca="false">IF(H210="","",G210-H210)</f>
        <v>-18</v>
      </c>
      <c r="J210" s="55" t="n">
        <f aca="false">IF(OR(D210="",D210+G210=0),"",D210/(D210+G210))</f>
        <v>0.606583072100314</v>
      </c>
      <c r="K210" s="55" t="n">
        <f aca="false">IF(E210="","",E210/(E210+H210))</f>
        <v>0.575039494470774</v>
      </c>
      <c r="L210" s="66" t="n">
        <f aca="false">IF(OR(K210="",J210=""),"",(J210-K210)*100)</f>
        <v>3.15435776295394</v>
      </c>
      <c r="M210" s="36" t="n">
        <v>2.45669826527509</v>
      </c>
      <c r="N210" s="36" t="n">
        <v>1.86030294597389</v>
      </c>
      <c r="O210" s="36" t="n">
        <f aca="false">SQRT(M210^2+N210^2)</f>
        <v>3.0815732049401</v>
      </c>
      <c r="P210" s="55" t="n">
        <f aca="false">IF(J210="","",MAX(0,J210-1.96*O210/100))</f>
        <v>0.546184237283488</v>
      </c>
      <c r="Q210" s="55" t="n">
        <f aca="false">IF(J210="","",MIN(1,J210+1.96*O210/100))</f>
        <v>0.666981906917139</v>
      </c>
      <c r="R210" s="32" t="str">
        <f aca="false">IF(L210="","",IF(ABS(L210)&lt;=O210,"Yes","No"))</f>
        <v>No</v>
      </c>
      <c r="S210" s="32" t="str">
        <f aca="false">IF(L210="","",IF(ABS(L210)&lt;=1.96*O210,"Yes","No"))</f>
        <v>Yes</v>
      </c>
      <c r="T210" s="54" t="n">
        <f aca="false">IF(D210="","",ROUND(SQRT(((D210+G210)*O210/100)^2+(J210*(D210+G210)*0.08382)^2),0))</f>
        <v>38</v>
      </c>
      <c r="U210" s="32"/>
    </row>
    <row r="211" customFormat="false" ht="15" hidden="false" customHeight="false" outlineLevel="0" collapsed="false">
      <c r="A211" s="32" t="s">
        <v>198</v>
      </c>
      <c r="B211" s="32" t="s">
        <v>366</v>
      </c>
      <c r="C211" s="32" t="s">
        <v>376</v>
      </c>
      <c r="D211" s="54" t="n">
        <v>573</v>
      </c>
      <c r="E211" s="54" t="n">
        <v>605</v>
      </c>
      <c r="F211" s="65" t="n">
        <f aca="false">IF(E211="","",D211-E211)</f>
        <v>-32</v>
      </c>
      <c r="G211" s="54" t="n">
        <v>734</v>
      </c>
      <c r="H211" s="54" t="n">
        <v>619</v>
      </c>
      <c r="I211" s="65" t="n">
        <f aca="false">IF(H211="","",G211-H211)</f>
        <v>115</v>
      </c>
      <c r="J211" s="55" t="n">
        <f aca="false">IF(OR(D211="",D211+G211=0),"",D211/(D211+G211))</f>
        <v>0.43840856924254</v>
      </c>
      <c r="K211" s="55" t="n">
        <f aca="false">IF(E211="","",E211/(E211+H211))</f>
        <v>0.494281045751634</v>
      </c>
      <c r="L211" s="66" t="n">
        <f aca="false">IF(OR(K211="",J211=""),"",(J211-K211)*100)</f>
        <v>-5.58724765090938</v>
      </c>
      <c r="M211" s="36" t="n">
        <v>2.25387692880643</v>
      </c>
      <c r="N211" s="36" t="n">
        <v>1.86030294597389</v>
      </c>
      <c r="O211" s="36" t="n">
        <f aca="false">SQRT(M211^2+N211^2)</f>
        <v>2.92244559590166</v>
      </c>
      <c r="P211" s="55" t="n">
        <f aca="false">IF(J211="","",MAX(0,J211-1.96*O211/100))</f>
        <v>0.381128635562868</v>
      </c>
      <c r="Q211" s="55" t="n">
        <f aca="false">IF(J211="","",MIN(1,J211+1.96*O211/100))</f>
        <v>0.495688502922213</v>
      </c>
      <c r="R211" s="32" t="str">
        <f aca="false">IF(L211="","",IF(ABS(L211)&lt;=O211,"Yes","No"))</f>
        <v>No</v>
      </c>
      <c r="S211" s="32" t="str">
        <f aca="false">IF(L211="","",IF(ABS(L211)&lt;=1.96*O211,"Yes","No"))</f>
        <v>Yes</v>
      </c>
      <c r="T211" s="54" t="n">
        <f aca="false">IF(D211="","",ROUND(SQRT(((D211+G211)*O211/100)^2+(J211*(D211+G211)*0.07132)^2),0))</f>
        <v>56</v>
      </c>
      <c r="U211" s="32"/>
    </row>
    <row r="212" customFormat="false" ht="15" hidden="false" customHeight="false" outlineLevel="0" collapsed="false">
      <c r="A212" s="32" t="s">
        <v>198</v>
      </c>
      <c r="B212" s="32" t="s">
        <v>366</v>
      </c>
      <c r="C212" s="32" t="s">
        <v>377</v>
      </c>
      <c r="D212" s="54" t="n">
        <v>566</v>
      </c>
      <c r="E212" s="54" t="n">
        <v>491</v>
      </c>
      <c r="F212" s="65" t="n">
        <f aca="false">IF(E212="","",D212-E212)</f>
        <v>75</v>
      </c>
      <c r="G212" s="54" t="n">
        <v>493</v>
      </c>
      <c r="H212" s="54" t="n">
        <v>458</v>
      </c>
      <c r="I212" s="65" t="n">
        <f aca="false">IF(H212="","",G212-H212)</f>
        <v>35</v>
      </c>
      <c r="J212" s="55" t="n">
        <f aca="false">IF(OR(D212="",D212+G212=0),"",D212/(D212+G212))</f>
        <v>0.534466477809254</v>
      </c>
      <c r="K212" s="55" t="n">
        <f aca="false">IF(E212="","",E212/(E212+H212))</f>
        <v>0.517386722866175</v>
      </c>
      <c r="L212" s="66" t="n">
        <f aca="false">IF(OR(K212="",J212=""),"",(J212-K212)*100)</f>
        <v>1.70797549430791</v>
      </c>
      <c r="M212" s="36" t="n">
        <v>2.25387692880643</v>
      </c>
      <c r="N212" s="36" t="n">
        <v>1.86030294597389</v>
      </c>
      <c r="O212" s="36" t="n">
        <f aca="false">SQRT(M212^2+N212^2)</f>
        <v>2.92244559590166</v>
      </c>
      <c r="P212" s="55" t="n">
        <f aca="false">IF(J212="","",MAX(0,J212-1.96*O212/100))</f>
        <v>0.477186544129582</v>
      </c>
      <c r="Q212" s="55" t="n">
        <f aca="false">IF(J212="","",MIN(1,J212+1.96*O212/100))</f>
        <v>0.591746411488927</v>
      </c>
      <c r="R212" s="32" t="str">
        <f aca="false">IF(L212="","",IF(ABS(L212)&lt;=O212,"Yes","No"))</f>
        <v>Yes</v>
      </c>
      <c r="S212" s="32" t="str">
        <f aca="false">IF(L212="","",IF(ABS(L212)&lt;=1.96*O212,"Yes","No"))</f>
        <v>Yes</v>
      </c>
      <c r="T212" s="54" t="n">
        <f aca="false">IF(D212="","",ROUND(SQRT(((D212+G212)*O212/100)^2+(J212*(D212+G212)*0.07132)^2),0))</f>
        <v>51</v>
      </c>
      <c r="U212" s="32"/>
    </row>
    <row r="213" customFormat="false" ht="15" hidden="false" customHeight="false" outlineLevel="0" collapsed="false">
      <c r="A213" s="32" t="s">
        <v>198</v>
      </c>
      <c r="B213" s="32" t="s">
        <v>366</v>
      </c>
      <c r="C213" s="32" t="s">
        <v>378</v>
      </c>
      <c r="D213" s="54" t="n">
        <v>434</v>
      </c>
      <c r="E213" s="54" t="n">
        <v>463</v>
      </c>
      <c r="F213" s="65" t="n">
        <f aca="false">IF(E213="","",D213-E213)</f>
        <v>-29</v>
      </c>
      <c r="G213" s="54" t="n">
        <v>360</v>
      </c>
      <c r="H213" s="54" t="n">
        <v>368</v>
      </c>
      <c r="I213" s="65" t="n">
        <f aca="false">IF(H213="","",G213-H213)</f>
        <v>-8</v>
      </c>
      <c r="J213" s="55" t="n">
        <f aca="false">IF(OR(D213="",D213+G213=0),"",D213/(D213+G213))</f>
        <v>0.546599496221663</v>
      </c>
      <c r="K213" s="55" t="n">
        <f aca="false">IF(E213="","",E213/(E213+H213))</f>
        <v>0.557160048134777</v>
      </c>
      <c r="L213" s="66" t="n">
        <f aca="false">IF(OR(K213="",J213=""),"",(J213-K213)*100)</f>
        <v>-1.05605519131149</v>
      </c>
      <c r="M213" s="36" t="n">
        <v>2.45669826527509</v>
      </c>
      <c r="N213" s="36" t="n">
        <v>1.86030294597389</v>
      </c>
      <c r="O213" s="36" t="n">
        <f aca="false">SQRT(M213^2+N213^2)</f>
        <v>3.0815732049401</v>
      </c>
      <c r="P213" s="55" t="n">
        <f aca="false">IF(J213="","",MAX(0,J213-1.96*O213/100))</f>
        <v>0.486200661404837</v>
      </c>
      <c r="Q213" s="55" t="n">
        <f aca="false">IF(J213="","",MIN(1,J213+1.96*O213/100))</f>
        <v>0.606998331038488</v>
      </c>
      <c r="R213" s="32" t="str">
        <f aca="false">IF(L213="","",IF(ABS(L213)&lt;=O213,"Yes","No"))</f>
        <v>Yes</v>
      </c>
      <c r="S213" s="32" t="str">
        <f aca="false">IF(L213="","",IF(ABS(L213)&lt;=1.96*O213,"Yes","No"))</f>
        <v>Yes</v>
      </c>
      <c r="T213" s="54" t="n">
        <f aca="false">IF(D213="","",ROUND(SQRT(((D213+G213)*O213/100)^2+(J213*(D213+G213)*0.08382)^2),0))</f>
        <v>44</v>
      </c>
      <c r="U213" s="32"/>
    </row>
    <row r="214" customFormat="false" ht="15" hidden="false" customHeight="false" outlineLevel="0" collapsed="false">
      <c r="A214" s="32" t="s">
        <v>379</v>
      </c>
      <c r="B214" s="32" t="s">
        <v>380</v>
      </c>
      <c r="C214" s="32" t="s">
        <v>381</v>
      </c>
      <c r="D214" s="54" t="n">
        <v>491</v>
      </c>
      <c r="E214" s="54" t="n">
        <v>330</v>
      </c>
      <c r="F214" s="65" t="n">
        <f aca="false">IF(E214="","",D214-E214)</f>
        <v>161</v>
      </c>
      <c r="G214" s="54" t="n">
        <v>597</v>
      </c>
      <c r="H214" s="54" t="n">
        <v>632</v>
      </c>
      <c r="I214" s="65" t="n">
        <f aca="false">IF(H214="","",G214-H214)</f>
        <v>-35</v>
      </c>
      <c r="J214" s="55" t="n">
        <f aca="false">IF(OR(D214="",D214+G214=0),"",D214/(D214+G214))</f>
        <v>0.451286764705882</v>
      </c>
      <c r="K214" s="55" t="n">
        <f aca="false">IF(E214="","",E214/(E214+H214))</f>
        <v>0.343035343035343</v>
      </c>
      <c r="L214" s="66" t="n">
        <f aca="false">IF(OR(K214="",J214=""),"",(J214-K214)*100)</f>
        <v>10.8251421670539</v>
      </c>
      <c r="M214" s="36" t="n">
        <v>2.25387692880643</v>
      </c>
      <c r="N214" s="36" t="n">
        <v>1.86030294597389</v>
      </c>
      <c r="O214" s="36" t="n">
        <f aca="false">SQRT(M214^2+N214^2)</f>
        <v>2.92244559590166</v>
      </c>
      <c r="P214" s="55" t="n">
        <f aca="false">IF(J214="","",MAX(0,J214-1.96*O214/100))</f>
        <v>0.39400683102621</v>
      </c>
      <c r="Q214" s="55" t="n">
        <f aca="false">IF(J214="","",MIN(1,J214+1.96*O214/100))</f>
        <v>0.508566698385555</v>
      </c>
      <c r="R214" s="32" t="str">
        <f aca="false">IF(L214="","",IF(ABS(L214)&lt;=O214,"Yes","No"))</f>
        <v>No</v>
      </c>
      <c r="S214" s="32" t="str">
        <f aca="false">IF(L214="","",IF(ABS(L214)&lt;=1.96*O214,"Yes","No"))</f>
        <v>No</v>
      </c>
      <c r="T214" s="54" t="n">
        <f aca="false">IF(D214="","",ROUND(SQRT(((D214+G214)*O214/100)^2+(J214*(D214+G214)*0.07132)^2),0))</f>
        <v>47</v>
      </c>
      <c r="U214" s="32"/>
    </row>
    <row r="215" customFormat="false" ht="15" hidden="false" customHeight="false" outlineLevel="0" collapsed="false">
      <c r="A215" s="32" t="s">
        <v>379</v>
      </c>
      <c r="B215" s="32" t="s">
        <v>382</v>
      </c>
      <c r="C215" s="32" t="s">
        <v>383</v>
      </c>
      <c r="D215" s="54" t="n">
        <v>1136</v>
      </c>
      <c r="E215" s="54" t="n">
        <v>1009</v>
      </c>
      <c r="F215" s="65" t="n">
        <f aca="false">IF(E215="","",D215-E215)</f>
        <v>127</v>
      </c>
      <c r="G215" s="54" t="n">
        <v>1537</v>
      </c>
      <c r="H215" s="54" t="n">
        <v>1471</v>
      </c>
      <c r="I215" s="65" t="n">
        <f aca="false">IF(H215="","",G215-H215)</f>
        <v>66</v>
      </c>
      <c r="J215" s="55" t="n">
        <f aca="false">IF(OR(D215="",D215+G215=0),"",D215/(D215+G215))</f>
        <v>0.424990647212869</v>
      </c>
      <c r="K215" s="55" t="n">
        <f aca="false">IF(E215="","",E215/(E215+H215))</f>
        <v>0.406854838709677</v>
      </c>
      <c r="L215" s="66" t="n">
        <f aca="false">IF(OR(K215="",J215=""),"",(J215-K215)*100)</f>
        <v>1.8135808503192</v>
      </c>
      <c r="M215" s="36" t="n">
        <v>2.25387692880643</v>
      </c>
      <c r="N215" s="36" t="n">
        <v>1.86030294597389</v>
      </c>
      <c r="O215" s="36" t="n">
        <f aca="false">SQRT(M215^2+N215^2)</f>
        <v>2.92244559590166</v>
      </c>
      <c r="P215" s="55" t="n">
        <f aca="false">IF(J215="","",MAX(0,J215-1.96*O215/100))</f>
        <v>0.367710713533197</v>
      </c>
      <c r="Q215" s="55" t="n">
        <f aca="false">IF(J215="","",MIN(1,J215+1.96*O215/100))</f>
        <v>0.482270580892542</v>
      </c>
      <c r="R215" s="32" t="str">
        <f aca="false">IF(L215="","",IF(ABS(L215)&lt;=O215,"Yes","No"))</f>
        <v>Yes</v>
      </c>
      <c r="S215" s="32" t="str">
        <f aca="false">IF(L215="","",IF(ABS(L215)&lt;=1.96*O215,"Yes","No"))</f>
        <v>Yes</v>
      </c>
      <c r="T215" s="54" t="n">
        <f aca="false">IF(D215="","",ROUND(SQRT(((D215+G215)*O215/100)^2+(J215*(D215+G215)*0.07132)^2),0))</f>
        <v>113</v>
      </c>
      <c r="U215" s="32" t="s">
        <v>749</v>
      </c>
    </row>
    <row r="216" customFormat="false" ht="15" hidden="false" customHeight="false" outlineLevel="0" collapsed="false">
      <c r="A216" s="32" t="s">
        <v>379</v>
      </c>
      <c r="B216" s="32" t="s">
        <v>384</v>
      </c>
      <c r="C216" s="32" t="s">
        <v>385</v>
      </c>
      <c r="D216" s="54" t="n">
        <v>559</v>
      </c>
      <c r="E216" s="54" t="n">
        <v>369</v>
      </c>
      <c r="F216" s="65" t="n">
        <f aca="false">IF(E216="","",D216-E216)</f>
        <v>190</v>
      </c>
      <c r="G216" s="54" t="n">
        <v>550</v>
      </c>
      <c r="H216" s="54" t="n">
        <v>519</v>
      </c>
      <c r="I216" s="65" t="n">
        <f aca="false">IF(H216="","",G216-H216)</f>
        <v>31</v>
      </c>
      <c r="J216" s="55" t="n">
        <f aca="false">IF(OR(D216="",D216+G216=0),"",D216/(D216+G216))</f>
        <v>0.504057709648332</v>
      </c>
      <c r="K216" s="55" t="n">
        <f aca="false">IF(E216="","",E216/(E216+H216))</f>
        <v>0.415540540540541</v>
      </c>
      <c r="L216" s="66" t="n">
        <f aca="false">IF(OR(K216="",J216=""),"",(J216-K216)*100)</f>
        <v>8.85171691077913</v>
      </c>
      <c r="M216" s="36" t="n">
        <v>2.25387692880643</v>
      </c>
      <c r="N216" s="36" t="n">
        <v>1.86030294597389</v>
      </c>
      <c r="O216" s="36" t="n">
        <f aca="false">SQRT(M216^2+N216^2)</f>
        <v>2.92244559590166</v>
      </c>
      <c r="P216" s="55" t="n">
        <f aca="false">IF(J216="","",MAX(0,J216-1.96*O216/100))</f>
        <v>0.446777775968659</v>
      </c>
      <c r="Q216" s="55" t="n">
        <f aca="false">IF(J216="","",MIN(1,J216+1.96*O216/100))</f>
        <v>0.561337643328004</v>
      </c>
      <c r="R216" s="32" t="str">
        <f aca="false">IF(L216="","",IF(ABS(L216)&lt;=O216,"Yes","No"))</f>
        <v>No</v>
      </c>
      <c r="S216" s="32" t="str">
        <f aca="false">IF(L216="","",IF(ABS(L216)&lt;=1.96*O216,"Yes","No"))</f>
        <v>No</v>
      </c>
      <c r="T216" s="54" t="n">
        <f aca="false">IF(D216="","",ROUND(SQRT(((D216+G216)*O216/100)^2+(J216*(D216+G216)*0.07132)^2),0))</f>
        <v>51</v>
      </c>
      <c r="U216" s="32" t="s">
        <v>750</v>
      </c>
    </row>
    <row r="217" customFormat="false" ht="15" hidden="false" customHeight="false" outlineLevel="0" collapsed="false">
      <c r="A217" s="32" t="s">
        <v>386</v>
      </c>
      <c r="B217" s="32" t="s">
        <v>387</v>
      </c>
      <c r="C217" s="32" t="s">
        <v>388</v>
      </c>
      <c r="D217" s="54" t="n">
        <v>1231</v>
      </c>
      <c r="E217" s="54"/>
      <c r="F217" s="65" t="str">
        <f aca="false">IF(E217="","",D217-E217)</f>
        <v/>
      </c>
      <c r="G217" s="54" t="n">
        <v>1253</v>
      </c>
      <c r="H217" s="54"/>
      <c r="I217" s="65" t="str">
        <f aca="false">IF(H217="","",G217-H217)</f>
        <v/>
      </c>
      <c r="J217" s="55" t="n">
        <f aca="false">IF(OR(D217="",D217+G217=0),"",D217/(D217+G217))</f>
        <v>0.495571658615137</v>
      </c>
      <c r="K217" s="55" t="str">
        <f aca="false">IF(E217="","",E217/(E217+H217))</f>
        <v/>
      </c>
      <c r="L217" s="66" t="str">
        <f aca="false">IF(OR(K217="",J217=""),"",(J217-K217)*100)</f>
        <v/>
      </c>
      <c r="M217" s="36" t="n">
        <v>2.25387692880643</v>
      </c>
      <c r="N217" s="36" t="n">
        <v>1.86030294597389</v>
      </c>
      <c r="O217" s="36" t="n">
        <f aca="false">SQRT(M217^2+N217^2)</f>
        <v>2.92244559590166</v>
      </c>
      <c r="P217" s="55" t="n">
        <f aca="false">IF(J217="","",MAX(0,J217-1.96*O217/100))</f>
        <v>0.438291724935464</v>
      </c>
      <c r="Q217" s="55" t="n">
        <f aca="false">IF(J217="","",MIN(1,J217+1.96*O217/100))</f>
        <v>0.552851592294809</v>
      </c>
      <c r="R217" s="32" t="str">
        <f aca="false">IF(L217="","",IF(ABS(L217)&lt;=O217,"Yes","No"))</f>
        <v/>
      </c>
      <c r="S217" s="32" t="str">
        <f aca="false">IF(L217="","",IF(ABS(L217)&lt;=1.96*O217,"Yes","No"))</f>
        <v/>
      </c>
      <c r="T217" s="54" t="n">
        <f aca="false">IF(D217="","",ROUND(SQRT(((D217+G217)*O217/100)^2+(J217*(D217+G217)*0.07132)^2),0))</f>
        <v>114</v>
      </c>
      <c r="U217" s="32" t="s">
        <v>764</v>
      </c>
    </row>
    <row r="218" customFormat="false" ht="15" hidden="false" customHeight="false" outlineLevel="0" collapsed="false">
      <c r="A218" s="32" t="s">
        <v>386</v>
      </c>
      <c r="B218" s="32" t="s">
        <v>387</v>
      </c>
      <c r="C218" s="32" t="s">
        <v>389</v>
      </c>
      <c r="D218" s="54" t="n">
        <v>560</v>
      </c>
      <c r="E218" s="54"/>
      <c r="F218" s="65" t="str">
        <f aca="false">IF(E218="","",D218-E218)</f>
        <v/>
      </c>
      <c r="G218" s="54" t="n">
        <v>553</v>
      </c>
      <c r="H218" s="54"/>
      <c r="I218" s="65" t="str">
        <f aca="false">IF(H218="","",G218-H218)</f>
        <v/>
      </c>
      <c r="J218" s="55" t="n">
        <f aca="false">IF(OR(D218="",D218+G218=0),"",D218/(D218+G218))</f>
        <v>0.50314465408805</v>
      </c>
      <c r="K218" s="55" t="str">
        <f aca="false">IF(E218="","",E218/(E218+H218))</f>
        <v/>
      </c>
      <c r="L218" s="66" t="str">
        <f aca="false">IF(OR(K218="",J218=""),"",(J218-K218)*100)</f>
        <v/>
      </c>
      <c r="M218" s="36" t="n">
        <v>2.25387692880643</v>
      </c>
      <c r="N218" s="36" t="n">
        <v>1.86030294597389</v>
      </c>
      <c r="O218" s="36" t="n">
        <f aca="false">SQRT(M218^2+N218^2)</f>
        <v>2.92244559590166</v>
      </c>
      <c r="P218" s="55" t="n">
        <f aca="false">IF(J218="","",MAX(0,J218-1.96*O218/100))</f>
        <v>0.445864720408378</v>
      </c>
      <c r="Q218" s="55" t="n">
        <f aca="false">IF(J218="","",MIN(1,J218+1.96*O218/100))</f>
        <v>0.560424587767723</v>
      </c>
      <c r="R218" s="32" t="str">
        <f aca="false">IF(L218="","",IF(ABS(L218)&lt;=O218,"Yes","No"))</f>
        <v/>
      </c>
      <c r="S218" s="32" t="str">
        <f aca="false">IF(L218="","",IF(ABS(L218)&lt;=1.96*O218,"Yes","No"))</f>
        <v/>
      </c>
      <c r="T218" s="54" t="n">
        <f aca="false">IF(D218="","",ROUND(SQRT(((D218+G218)*O218/100)^2+(J218*(D218+G218)*0.07132)^2),0))</f>
        <v>52</v>
      </c>
      <c r="U218" s="32" t="s">
        <v>764</v>
      </c>
    </row>
    <row r="219" customFormat="false" ht="15" hidden="false" customHeight="false" outlineLevel="0" collapsed="false">
      <c r="A219" s="32" t="s">
        <v>386</v>
      </c>
      <c r="B219" s="32" t="s">
        <v>390</v>
      </c>
      <c r="C219" s="32" t="s">
        <v>391</v>
      </c>
      <c r="D219" s="54" t="n">
        <v>409</v>
      </c>
      <c r="E219" s="54"/>
      <c r="F219" s="65" t="str">
        <f aca="false">IF(E219="","",D219-E219)</f>
        <v/>
      </c>
      <c r="G219" s="54" t="n">
        <v>351</v>
      </c>
      <c r="H219" s="54"/>
      <c r="I219" s="65" t="str">
        <f aca="false">IF(H219="","",G219-H219)</f>
        <v/>
      </c>
      <c r="J219" s="55" t="n">
        <f aca="false">IF(OR(D219="",D219+G219=0),"",D219/(D219+G219))</f>
        <v>0.538157894736842</v>
      </c>
      <c r="K219" s="55" t="str">
        <f aca="false">IF(E219="","",E219/(E219+H219))</f>
        <v/>
      </c>
      <c r="L219" s="66" t="str">
        <f aca="false">IF(OR(K219="",J219=""),"",(J219-K219)*100)</f>
        <v/>
      </c>
      <c r="M219" s="36" t="n">
        <v>2.45669826527509</v>
      </c>
      <c r="N219" s="36" t="n">
        <v>1.86030294597389</v>
      </c>
      <c r="O219" s="36" t="n">
        <f aca="false">SQRT(M219^2+N219^2)</f>
        <v>3.0815732049401</v>
      </c>
      <c r="P219" s="55" t="n">
        <f aca="false">IF(J219="","",MAX(0,J219-1.96*O219/100))</f>
        <v>0.477759059920016</v>
      </c>
      <c r="Q219" s="55" t="n">
        <f aca="false">IF(J219="","",MIN(1,J219+1.96*O219/100))</f>
        <v>0.598556729553668</v>
      </c>
      <c r="R219" s="32" t="str">
        <f aca="false">IF(L219="","",IF(ABS(L219)&lt;=O219,"Yes","No"))</f>
        <v/>
      </c>
      <c r="S219" s="32" t="str">
        <f aca="false">IF(L219="","",IF(ABS(L219)&lt;=1.96*O219,"Yes","No"))</f>
        <v/>
      </c>
      <c r="T219" s="54" t="n">
        <f aca="false">IF(D219="","",ROUND(SQRT(((D219+G219)*O219/100)^2+(J219*(D219+G219)*0.08382)^2),0))</f>
        <v>42</v>
      </c>
      <c r="U219" s="32" t="s">
        <v>764</v>
      </c>
    </row>
    <row r="220" customFormat="false" ht="15" hidden="false" customHeight="false" outlineLevel="0" collapsed="false">
      <c r="A220" s="32" t="s">
        <v>386</v>
      </c>
      <c r="B220" s="32" t="s">
        <v>390</v>
      </c>
      <c r="C220" s="32" t="s">
        <v>392</v>
      </c>
      <c r="D220" s="54" t="n">
        <v>413</v>
      </c>
      <c r="E220" s="54"/>
      <c r="F220" s="65" t="str">
        <f aca="false">IF(E220="","",D220-E220)</f>
        <v/>
      </c>
      <c r="G220" s="54" t="n">
        <v>322</v>
      </c>
      <c r="H220" s="54"/>
      <c r="I220" s="65" t="str">
        <f aca="false">IF(H220="","",G220-H220)</f>
        <v/>
      </c>
      <c r="J220" s="55" t="n">
        <f aca="false">IF(OR(D220="",D220+G220=0),"",D220/(D220+G220))</f>
        <v>0.561904761904762</v>
      </c>
      <c r="K220" s="55" t="str">
        <f aca="false">IF(E220="","",E220/(E220+H220))</f>
        <v/>
      </c>
      <c r="L220" s="66" t="str">
        <f aca="false">IF(OR(K220="",J220=""),"",(J220-K220)*100)</f>
        <v/>
      </c>
      <c r="M220" s="36" t="n">
        <v>2.45669826527509</v>
      </c>
      <c r="N220" s="36" t="n">
        <v>1.86030294597389</v>
      </c>
      <c r="O220" s="36" t="n">
        <f aca="false">SQRT(M220^2+N220^2)</f>
        <v>3.0815732049401</v>
      </c>
      <c r="P220" s="55" t="n">
        <f aca="false">IF(J220="","",MAX(0,J220-1.96*O220/100))</f>
        <v>0.501505927087936</v>
      </c>
      <c r="Q220" s="55" t="n">
        <f aca="false">IF(J220="","",MIN(1,J220+1.96*O220/100))</f>
        <v>0.622303596721588</v>
      </c>
      <c r="R220" s="32" t="str">
        <f aca="false">IF(L220="","",IF(ABS(L220)&lt;=O220,"Yes","No"))</f>
        <v/>
      </c>
      <c r="S220" s="32" t="str">
        <f aca="false">IF(L220="","",IF(ABS(L220)&lt;=1.96*O220,"Yes","No"))</f>
        <v/>
      </c>
      <c r="T220" s="54" t="n">
        <f aca="false">IF(D220="","",ROUND(SQRT(((D220+G220)*O220/100)^2+(J220*(D220+G220)*0.08382)^2),0))</f>
        <v>41</v>
      </c>
      <c r="U220" s="32" t="s">
        <v>764</v>
      </c>
    </row>
    <row r="221" customFormat="false" ht="15" hidden="false" customHeight="false" outlineLevel="0" collapsed="false">
      <c r="A221" s="32" t="s">
        <v>386</v>
      </c>
      <c r="B221" s="32" t="s">
        <v>393</v>
      </c>
      <c r="C221" s="32" t="s">
        <v>394</v>
      </c>
      <c r="D221" s="54" t="n">
        <v>445</v>
      </c>
      <c r="E221" s="54" t="n">
        <v>368</v>
      </c>
      <c r="F221" s="65" t="n">
        <f aca="false">IF(E221="","",D221-E221)</f>
        <v>77</v>
      </c>
      <c r="G221" s="54" t="n">
        <v>402</v>
      </c>
      <c r="H221" s="54" t="n">
        <v>408</v>
      </c>
      <c r="I221" s="65" t="n">
        <f aca="false">IF(H221="","",G221-H221)</f>
        <v>-6</v>
      </c>
      <c r="J221" s="55" t="n">
        <f aca="false">IF(OR(D221="",D221+G221=0),"",D221/(D221+G221))</f>
        <v>0.525383707201889</v>
      </c>
      <c r="K221" s="55" t="n">
        <f aca="false">IF(E221="","",E221/(E221+H221))</f>
        <v>0.474226804123711</v>
      </c>
      <c r="L221" s="66" t="n">
        <f aca="false">IF(OR(K221="",J221=""),"",(J221-K221)*100)</f>
        <v>5.11569030781777</v>
      </c>
      <c r="M221" s="36" t="n">
        <v>2.25387692880643</v>
      </c>
      <c r="N221" s="36" t="n">
        <v>1.86030294597389</v>
      </c>
      <c r="O221" s="36" t="n">
        <f aca="false">SQRT(M221^2+N221^2)</f>
        <v>2.92244559590166</v>
      </c>
      <c r="P221" s="55" t="n">
        <f aca="false">IF(J221="","",MAX(0,J221-1.96*O221/100))</f>
        <v>0.468103773522216</v>
      </c>
      <c r="Q221" s="55" t="n">
        <f aca="false">IF(J221="","",MIN(1,J221+1.96*O221/100))</f>
        <v>0.582663640881562</v>
      </c>
      <c r="R221" s="32" t="str">
        <f aca="false">IF(L221="","",IF(ABS(L221)&lt;=O221,"Yes","No"))</f>
        <v>No</v>
      </c>
      <c r="S221" s="32" t="str">
        <f aca="false">IF(L221="","",IF(ABS(L221)&lt;=1.96*O221,"Yes","No"))</f>
        <v>Yes</v>
      </c>
      <c r="T221" s="54" t="n">
        <f aca="false">IF(D221="","",ROUND(SQRT(((D221+G221)*O221/100)^2+(J221*(D221+G221)*0.07132)^2),0))</f>
        <v>40</v>
      </c>
      <c r="U221" s="32"/>
    </row>
    <row r="222" customFormat="false" ht="15" hidden="false" customHeight="false" outlineLevel="0" collapsed="false">
      <c r="A222" s="32" t="s">
        <v>386</v>
      </c>
      <c r="B222" s="32" t="s">
        <v>261</v>
      </c>
      <c r="C222" s="32" t="s">
        <v>395</v>
      </c>
      <c r="D222" s="54" t="n">
        <v>524</v>
      </c>
      <c r="E222" s="54" t="n">
        <v>541</v>
      </c>
      <c r="F222" s="65" t="n">
        <f aca="false">IF(E222="","",D222-E222)</f>
        <v>-17</v>
      </c>
      <c r="G222" s="54" t="n">
        <v>395</v>
      </c>
      <c r="H222" s="54" t="n">
        <v>330</v>
      </c>
      <c r="I222" s="65" t="n">
        <f aca="false">IF(H222="","",G222-H222)</f>
        <v>65</v>
      </c>
      <c r="J222" s="55" t="n">
        <f aca="false">IF(OR(D222="",D222+G222=0),"",D222/(D222+G222))</f>
        <v>0.570184983677911</v>
      </c>
      <c r="K222" s="55" t="n">
        <f aca="false">IF(E222="","",E222/(E222+H222))</f>
        <v>0.621125143513203</v>
      </c>
      <c r="L222" s="66" t="n">
        <f aca="false">IF(OR(K222="",J222=""),"",(J222-K222)*100)</f>
        <v>-5.09401598352924</v>
      </c>
      <c r="M222" s="36" t="n">
        <v>2.25387692880643</v>
      </c>
      <c r="N222" s="36" t="n">
        <v>1.86030294597389</v>
      </c>
      <c r="O222" s="36" t="n">
        <f aca="false">SQRT(M222^2+N222^2)</f>
        <v>2.92244559590166</v>
      </c>
      <c r="P222" s="55" t="n">
        <f aca="false">IF(J222="","",MAX(0,J222-1.96*O222/100))</f>
        <v>0.512905049998238</v>
      </c>
      <c r="Q222" s="55" t="n">
        <f aca="false">IF(J222="","",MIN(1,J222+1.96*O222/100))</f>
        <v>0.627464917357583</v>
      </c>
      <c r="R222" s="32" t="str">
        <f aca="false">IF(L222="","",IF(ABS(L222)&lt;=O222,"Yes","No"))</f>
        <v>No</v>
      </c>
      <c r="S222" s="32" t="str">
        <f aca="false">IF(L222="","",IF(ABS(L222)&lt;=1.96*O222,"Yes","No"))</f>
        <v>Yes</v>
      </c>
      <c r="T222" s="54" t="n">
        <f aca="false">IF(D222="","",ROUND(SQRT(((D222+G222)*O222/100)^2+(J222*(D222+G222)*0.07132)^2),0))</f>
        <v>46</v>
      </c>
      <c r="U222" s="32"/>
    </row>
    <row r="223" customFormat="false" ht="15" hidden="false" customHeight="false" outlineLevel="0" collapsed="false">
      <c r="A223" s="32" t="s">
        <v>386</v>
      </c>
      <c r="B223" s="32" t="s">
        <v>261</v>
      </c>
      <c r="C223" s="32" t="s">
        <v>396</v>
      </c>
      <c r="D223" s="54" t="n">
        <v>697</v>
      </c>
      <c r="E223" s="54" t="n">
        <v>705</v>
      </c>
      <c r="F223" s="65" t="n">
        <f aca="false">IF(E223="","",D223-E223)</f>
        <v>-8</v>
      </c>
      <c r="G223" s="54" t="n">
        <v>647</v>
      </c>
      <c r="H223" s="54" t="n">
        <v>516</v>
      </c>
      <c r="I223" s="65" t="n">
        <f aca="false">IF(H223="","",G223-H223)</f>
        <v>131</v>
      </c>
      <c r="J223" s="55" t="n">
        <f aca="false">IF(OR(D223="",D223+G223=0),"",D223/(D223+G223))</f>
        <v>0.518601190476191</v>
      </c>
      <c r="K223" s="55" t="n">
        <f aca="false">IF(E223="","",E223/(E223+H223))</f>
        <v>0.577395577395577</v>
      </c>
      <c r="L223" s="66" t="n">
        <f aca="false">IF(OR(K223="",J223=""),"",(J223-K223)*100)</f>
        <v>-5.87943869193869</v>
      </c>
      <c r="M223" s="36" t="n">
        <v>2.25387692880643</v>
      </c>
      <c r="N223" s="36" t="n">
        <v>1.86030294597389</v>
      </c>
      <c r="O223" s="36" t="n">
        <f aca="false">SQRT(M223^2+N223^2)</f>
        <v>2.92244559590166</v>
      </c>
      <c r="P223" s="55" t="n">
        <f aca="false">IF(J223="","",MAX(0,J223-1.96*O223/100))</f>
        <v>0.461321256796518</v>
      </c>
      <c r="Q223" s="55" t="n">
        <f aca="false">IF(J223="","",MIN(1,J223+1.96*O223/100))</f>
        <v>0.575881124155863</v>
      </c>
      <c r="R223" s="32" t="str">
        <f aca="false">IF(L223="","",IF(ABS(L223)&lt;=O223,"Yes","No"))</f>
        <v>No</v>
      </c>
      <c r="S223" s="32" t="str">
        <f aca="false">IF(L223="","",IF(ABS(L223)&lt;=1.96*O223,"Yes","No"))</f>
        <v>No</v>
      </c>
      <c r="T223" s="54" t="n">
        <f aca="false">IF(D223="","",ROUND(SQRT(((D223+G223)*O223/100)^2+(J223*(D223+G223)*0.07132)^2),0))</f>
        <v>63</v>
      </c>
      <c r="U223" s="32"/>
    </row>
    <row r="224" customFormat="false" ht="15" hidden="false" customHeight="false" outlineLevel="0" collapsed="false">
      <c r="A224" s="32" t="s">
        <v>386</v>
      </c>
      <c r="B224" s="32" t="s">
        <v>261</v>
      </c>
      <c r="C224" s="32" t="s">
        <v>397</v>
      </c>
      <c r="D224" s="54" t="n">
        <v>520</v>
      </c>
      <c r="E224" s="54" t="n">
        <v>586</v>
      </c>
      <c r="F224" s="65" t="n">
        <f aca="false">IF(E224="","",D224-E224)</f>
        <v>-66</v>
      </c>
      <c r="G224" s="54" t="n">
        <v>407</v>
      </c>
      <c r="H224" s="54" t="n">
        <v>305</v>
      </c>
      <c r="I224" s="65" t="n">
        <f aca="false">IF(H224="","",G224-H224)</f>
        <v>102</v>
      </c>
      <c r="J224" s="55" t="n">
        <f aca="false">IF(OR(D224="",D224+G224=0),"",D224/(D224+G224))</f>
        <v>0.560949298813377</v>
      </c>
      <c r="K224" s="55" t="n">
        <f aca="false">IF(E224="","",E224/(E224+H224))</f>
        <v>0.657687991021324</v>
      </c>
      <c r="L224" s="66" t="n">
        <f aca="false">IF(OR(K224="",J224=""),"",(J224-K224)*100)</f>
        <v>-9.67386922079479</v>
      </c>
      <c r="M224" s="36" t="n">
        <v>2.25387692880643</v>
      </c>
      <c r="N224" s="36" t="n">
        <v>1.86030294597389</v>
      </c>
      <c r="O224" s="36" t="n">
        <f aca="false">SQRT(M224^2+N224^2)</f>
        <v>2.92244559590166</v>
      </c>
      <c r="P224" s="55" t="n">
        <f aca="false">IF(J224="","",MAX(0,J224-1.96*O224/100))</f>
        <v>0.503669365133704</v>
      </c>
      <c r="Q224" s="55" t="n">
        <f aca="false">IF(J224="","",MIN(1,J224+1.96*O224/100))</f>
        <v>0.618229232493049</v>
      </c>
      <c r="R224" s="32" t="str">
        <f aca="false">IF(L224="","",IF(ABS(L224)&lt;=O224,"Yes","No"))</f>
        <v>No</v>
      </c>
      <c r="S224" s="32" t="str">
        <f aca="false">IF(L224="","",IF(ABS(L224)&lt;=1.96*O224,"Yes","No"))</f>
        <v>No</v>
      </c>
      <c r="T224" s="54" t="n">
        <f aca="false">IF(D224="","",ROUND(SQRT(((D224+G224)*O224/100)^2+(J224*(D224+G224)*0.07132)^2),0))</f>
        <v>46</v>
      </c>
      <c r="U224" s="32"/>
    </row>
    <row r="225" customFormat="false" ht="15" hidden="false" customHeight="false" outlineLevel="0" collapsed="false">
      <c r="A225" s="32" t="s">
        <v>386</v>
      </c>
      <c r="B225" s="32" t="s">
        <v>261</v>
      </c>
      <c r="C225" s="32" t="s">
        <v>398</v>
      </c>
      <c r="D225" s="54" t="n">
        <v>495</v>
      </c>
      <c r="E225" s="54" t="n">
        <v>437</v>
      </c>
      <c r="F225" s="65" t="n">
        <f aca="false">IF(E225="","",D225-E225)</f>
        <v>58</v>
      </c>
      <c r="G225" s="54" t="n">
        <v>193</v>
      </c>
      <c r="H225" s="54" t="n">
        <v>203</v>
      </c>
      <c r="I225" s="65" t="n">
        <f aca="false">IF(H225="","",G225-H225)</f>
        <v>-10</v>
      </c>
      <c r="J225" s="55" t="n">
        <f aca="false">IF(OR(D225="",D225+G225=0),"",D225/(D225+G225))</f>
        <v>0.719476744186047</v>
      </c>
      <c r="K225" s="55" t="n">
        <f aca="false">IF(E225="","",E225/(E225+H225))</f>
        <v>0.6828125</v>
      </c>
      <c r="L225" s="66" t="n">
        <f aca="false">IF(OR(K225="",J225=""),"",(J225-K225)*100)</f>
        <v>3.66642441860464</v>
      </c>
      <c r="M225" s="36" t="n">
        <v>2.45669826527509</v>
      </c>
      <c r="N225" s="36" t="n">
        <v>1.86030294597389</v>
      </c>
      <c r="O225" s="36" t="n">
        <f aca="false">SQRT(M225^2+N225^2)</f>
        <v>3.0815732049401</v>
      </c>
      <c r="P225" s="55" t="n">
        <f aca="false">IF(J225="","",MAX(0,J225-1.96*O225/100))</f>
        <v>0.659077909369221</v>
      </c>
      <c r="Q225" s="55" t="n">
        <f aca="false">IF(J225="","",MIN(1,J225+1.96*O225/100))</f>
        <v>0.779875579002872</v>
      </c>
      <c r="R225" s="32" t="str">
        <f aca="false">IF(L225="","",IF(ABS(L225)&lt;=O225,"Yes","No"))</f>
        <v>No</v>
      </c>
      <c r="S225" s="32" t="str">
        <f aca="false">IF(L225="","",IF(ABS(L225)&lt;=1.96*O225,"Yes","No"))</f>
        <v>Yes</v>
      </c>
      <c r="T225" s="54" t="n">
        <f aca="false">IF(D225="","",ROUND(SQRT(((D225+G225)*O225/100)^2+(J225*(D225+G225)*0.08382)^2),0))</f>
        <v>47</v>
      </c>
      <c r="U225" s="32"/>
    </row>
    <row r="226" customFormat="false" ht="15" hidden="false" customHeight="false" outlineLevel="0" collapsed="false">
      <c r="A226" s="32" t="s">
        <v>386</v>
      </c>
      <c r="B226" s="32" t="s">
        <v>261</v>
      </c>
      <c r="C226" s="32" t="s">
        <v>399</v>
      </c>
      <c r="D226" s="54" t="n">
        <v>606</v>
      </c>
      <c r="E226" s="54" t="n">
        <v>564</v>
      </c>
      <c r="F226" s="65" t="n">
        <f aca="false">IF(E226="","",D226-E226)</f>
        <v>42</v>
      </c>
      <c r="G226" s="54" t="n">
        <v>332</v>
      </c>
      <c r="H226" s="54" t="n">
        <v>322</v>
      </c>
      <c r="I226" s="65" t="n">
        <f aca="false">IF(H226="","",G226-H226)</f>
        <v>10</v>
      </c>
      <c r="J226" s="55" t="n">
        <f aca="false">IF(OR(D226="",D226+G226=0),"",D226/(D226+G226))</f>
        <v>0.646055437100213</v>
      </c>
      <c r="K226" s="55" t="n">
        <f aca="false">IF(E226="","",E226/(E226+H226))</f>
        <v>0.636568848758465</v>
      </c>
      <c r="L226" s="66" t="n">
        <f aca="false">IF(OR(K226="",J226=""),"",(J226-K226)*100)</f>
        <v>0.94865883417482</v>
      </c>
      <c r="M226" s="36" t="n">
        <v>2.25387692880643</v>
      </c>
      <c r="N226" s="36" t="n">
        <v>1.86030294597389</v>
      </c>
      <c r="O226" s="36" t="n">
        <f aca="false">SQRT(M226^2+N226^2)</f>
        <v>2.92244559590166</v>
      </c>
      <c r="P226" s="55" t="n">
        <f aca="false">IF(J226="","",MAX(0,J226-1.96*O226/100))</f>
        <v>0.588775503420541</v>
      </c>
      <c r="Q226" s="55" t="n">
        <f aca="false">IF(J226="","",MIN(1,J226+1.96*O226/100))</f>
        <v>0.703335370779886</v>
      </c>
      <c r="R226" s="32" t="str">
        <f aca="false">IF(L226="","",IF(ABS(L226)&lt;=O226,"Yes","No"))</f>
        <v>Yes</v>
      </c>
      <c r="S226" s="32" t="str">
        <f aca="false">IF(L226="","",IF(ABS(L226)&lt;=1.96*O226,"Yes","No"))</f>
        <v>Yes</v>
      </c>
      <c r="T226" s="54" t="n">
        <f aca="false">IF(D226="","",ROUND(SQRT(((D226+G226)*O226/100)^2+(J226*(D226+G226)*0.07132)^2),0))</f>
        <v>51</v>
      </c>
      <c r="U226" s="32"/>
    </row>
    <row r="227" customFormat="false" ht="15" hidden="false" customHeight="false" outlineLevel="0" collapsed="false">
      <c r="A227" s="32" t="s">
        <v>386</v>
      </c>
      <c r="B227" s="32" t="s">
        <v>261</v>
      </c>
      <c r="C227" s="32" t="s">
        <v>400</v>
      </c>
      <c r="D227" s="54" t="n">
        <v>714</v>
      </c>
      <c r="E227" s="54" t="n">
        <v>675</v>
      </c>
      <c r="F227" s="65" t="n">
        <f aca="false">IF(E227="","",D227-E227)</f>
        <v>39</v>
      </c>
      <c r="G227" s="54" t="n">
        <v>396</v>
      </c>
      <c r="H227" s="54" t="n">
        <v>378</v>
      </c>
      <c r="I227" s="65" t="n">
        <f aca="false">IF(H227="","",G227-H227)</f>
        <v>18</v>
      </c>
      <c r="J227" s="55" t="n">
        <f aca="false">IF(OR(D227="",D227+G227=0),"",D227/(D227+G227))</f>
        <v>0.643243243243243</v>
      </c>
      <c r="K227" s="55" t="n">
        <f aca="false">IF(E227="","",E227/(E227+H227))</f>
        <v>0.641025641025641</v>
      </c>
      <c r="L227" s="66" t="n">
        <f aca="false">IF(OR(K227="",J227=""),"",(J227-K227)*100)</f>
        <v>0.221760221760214</v>
      </c>
      <c r="M227" s="36" t="n">
        <v>2.25387692880643</v>
      </c>
      <c r="N227" s="36" t="n">
        <v>1.86030294597389</v>
      </c>
      <c r="O227" s="36" t="n">
        <f aca="false">SQRT(M227^2+N227^2)</f>
        <v>2.92244559590166</v>
      </c>
      <c r="P227" s="55" t="n">
        <f aca="false">IF(J227="","",MAX(0,J227-1.96*O227/100))</f>
        <v>0.585963309563571</v>
      </c>
      <c r="Q227" s="55" t="n">
        <f aca="false">IF(J227="","",MIN(1,J227+1.96*O227/100))</f>
        <v>0.700523176922916</v>
      </c>
      <c r="R227" s="32" t="str">
        <f aca="false">IF(L227="","",IF(ABS(L227)&lt;=O227,"Yes","No"))</f>
        <v>Yes</v>
      </c>
      <c r="S227" s="32" t="str">
        <f aca="false">IF(L227="","",IF(ABS(L227)&lt;=1.96*O227,"Yes","No"))</f>
        <v>Yes</v>
      </c>
      <c r="T227" s="54" t="n">
        <f aca="false">IF(D227="","",ROUND(SQRT(((D227+G227)*O227/100)^2+(J227*(D227+G227)*0.07132)^2),0))</f>
        <v>60</v>
      </c>
      <c r="U227" s="32"/>
    </row>
    <row r="228" customFormat="false" ht="15" hidden="false" customHeight="false" outlineLevel="0" collapsed="false">
      <c r="A228" s="32" t="s">
        <v>386</v>
      </c>
      <c r="B228" s="32" t="s">
        <v>261</v>
      </c>
      <c r="C228" s="32" t="s">
        <v>401</v>
      </c>
      <c r="D228" s="54" t="n">
        <v>553</v>
      </c>
      <c r="E228" s="54" t="n">
        <v>530</v>
      </c>
      <c r="F228" s="65" t="n">
        <f aca="false">IF(E228="","",D228-E228)</f>
        <v>23</v>
      </c>
      <c r="G228" s="54" t="n">
        <v>443</v>
      </c>
      <c r="H228" s="54" t="n">
        <v>384</v>
      </c>
      <c r="I228" s="65" t="n">
        <f aca="false">IF(H228="","",G228-H228)</f>
        <v>59</v>
      </c>
      <c r="J228" s="55" t="n">
        <f aca="false">IF(OR(D228="",D228+G228=0),"",D228/(D228+G228))</f>
        <v>0.555220883534137</v>
      </c>
      <c r="K228" s="55" t="n">
        <f aca="false">IF(E228="","",E228/(E228+H228))</f>
        <v>0.579868708971554</v>
      </c>
      <c r="L228" s="66" t="n">
        <f aca="false">IF(OR(K228="",J228=""),"",(J228-K228)*100)</f>
        <v>-2.46478254374171</v>
      </c>
      <c r="M228" s="36" t="n">
        <v>2.25387692880643</v>
      </c>
      <c r="N228" s="36" t="n">
        <v>1.86030294597389</v>
      </c>
      <c r="O228" s="36" t="n">
        <f aca="false">SQRT(M228^2+N228^2)</f>
        <v>2.92244559590166</v>
      </c>
      <c r="P228" s="55" t="n">
        <f aca="false">IF(J228="","",MAX(0,J228-1.96*O228/100))</f>
        <v>0.497940949854464</v>
      </c>
      <c r="Q228" s="55" t="n">
        <f aca="false">IF(J228="","",MIN(1,J228+1.96*O228/100))</f>
        <v>0.612500817213809</v>
      </c>
      <c r="R228" s="32" t="str">
        <f aca="false">IF(L228="","",IF(ABS(L228)&lt;=O228,"Yes","No"))</f>
        <v>Yes</v>
      </c>
      <c r="S228" s="32" t="str">
        <f aca="false">IF(L228="","",IF(ABS(L228)&lt;=1.96*O228,"Yes","No"))</f>
        <v>Yes</v>
      </c>
      <c r="T228" s="54" t="n">
        <f aca="false">IF(D228="","",ROUND(SQRT(((D228+G228)*O228/100)^2+(J228*(D228+G228)*0.07132)^2),0))</f>
        <v>49</v>
      </c>
      <c r="U228" s="32"/>
    </row>
    <row r="229" customFormat="false" ht="15" hidden="false" customHeight="false" outlineLevel="0" collapsed="false">
      <c r="A229" s="32" t="s">
        <v>386</v>
      </c>
      <c r="B229" s="32" t="s">
        <v>261</v>
      </c>
      <c r="C229" s="32" t="s">
        <v>402</v>
      </c>
      <c r="D229" s="54" t="n">
        <v>412</v>
      </c>
      <c r="E229" s="54" t="n">
        <v>411</v>
      </c>
      <c r="F229" s="65" t="n">
        <f aca="false">IF(E229="","",D229-E229)</f>
        <v>1</v>
      </c>
      <c r="G229" s="54" t="n">
        <v>239</v>
      </c>
      <c r="H229" s="54" t="n">
        <v>217</v>
      </c>
      <c r="I229" s="65" t="n">
        <f aca="false">IF(H229="","",G229-H229)</f>
        <v>22</v>
      </c>
      <c r="J229" s="55" t="n">
        <f aca="false">IF(OR(D229="",D229+G229=0),"",D229/(D229+G229))</f>
        <v>0.632872503840246</v>
      </c>
      <c r="K229" s="55" t="n">
        <f aca="false">IF(E229="","",E229/(E229+H229))</f>
        <v>0.654458598726115</v>
      </c>
      <c r="L229" s="66" t="n">
        <f aca="false">IF(OR(K229="",J229=""),"",(J229-K229)*100)</f>
        <v>-2.15860948858689</v>
      </c>
      <c r="M229" s="36" t="n">
        <v>2.45669826527509</v>
      </c>
      <c r="N229" s="36" t="n">
        <v>1.86030294597389</v>
      </c>
      <c r="O229" s="36" t="n">
        <f aca="false">SQRT(M229^2+N229^2)</f>
        <v>3.0815732049401</v>
      </c>
      <c r="P229" s="55" t="n">
        <f aca="false">IF(J229="","",MAX(0,J229-1.96*O229/100))</f>
        <v>0.57247366902342</v>
      </c>
      <c r="Q229" s="55" t="n">
        <f aca="false">IF(J229="","",MIN(1,J229+1.96*O229/100))</f>
        <v>0.693271338657072</v>
      </c>
      <c r="R229" s="32" t="str">
        <f aca="false">IF(L229="","",IF(ABS(L229)&lt;=O229,"Yes","No"))</f>
        <v>Yes</v>
      </c>
      <c r="S229" s="32" t="str">
        <f aca="false">IF(L229="","",IF(ABS(L229)&lt;=1.96*O229,"Yes","No"))</f>
        <v>Yes</v>
      </c>
      <c r="T229" s="54" t="n">
        <f aca="false">IF(D229="","",ROUND(SQRT(((D229+G229)*O229/100)^2+(J229*(D229+G229)*0.08382)^2),0))</f>
        <v>40</v>
      </c>
      <c r="U229" s="32"/>
    </row>
    <row r="230" customFormat="false" ht="15" hidden="false" customHeight="false" outlineLevel="0" collapsed="false">
      <c r="A230" s="32" t="s">
        <v>386</v>
      </c>
      <c r="B230" s="32" t="s">
        <v>261</v>
      </c>
      <c r="C230" s="32" t="s">
        <v>403</v>
      </c>
      <c r="D230" s="54" t="n">
        <v>533</v>
      </c>
      <c r="E230" s="54" t="n">
        <v>508</v>
      </c>
      <c r="F230" s="65" t="n">
        <f aca="false">IF(E230="","",D230-E230)</f>
        <v>25</v>
      </c>
      <c r="G230" s="54" t="n">
        <v>224</v>
      </c>
      <c r="H230" s="54" t="n">
        <v>228</v>
      </c>
      <c r="I230" s="65" t="n">
        <f aca="false">IF(H230="","",G230-H230)</f>
        <v>-4</v>
      </c>
      <c r="J230" s="55" t="n">
        <f aca="false">IF(OR(D230="",D230+G230=0),"",D230/(D230+G230))</f>
        <v>0.704095112285337</v>
      </c>
      <c r="K230" s="55" t="n">
        <f aca="false">IF(E230="","",E230/(E230+H230))</f>
        <v>0.690217391304348</v>
      </c>
      <c r="L230" s="66" t="n">
        <f aca="false">IF(OR(K230="",J230=""),"",(J230-K230)*100)</f>
        <v>1.38777209809891</v>
      </c>
      <c r="M230" s="36" t="n">
        <v>2.45669826527509</v>
      </c>
      <c r="N230" s="36" t="n">
        <v>1.86030294597389</v>
      </c>
      <c r="O230" s="36" t="n">
        <f aca="false">SQRT(M230^2+N230^2)</f>
        <v>3.0815732049401</v>
      </c>
      <c r="P230" s="55" t="n">
        <f aca="false">IF(J230="","",MAX(0,J230-1.96*O230/100))</f>
        <v>0.643696277468511</v>
      </c>
      <c r="Q230" s="55" t="n">
        <f aca="false">IF(J230="","",MIN(1,J230+1.96*O230/100))</f>
        <v>0.764493947102163</v>
      </c>
      <c r="R230" s="32" t="str">
        <f aca="false">IF(L230="","",IF(ABS(L230)&lt;=O230,"Yes","No"))</f>
        <v>Yes</v>
      </c>
      <c r="S230" s="32" t="str">
        <f aca="false">IF(L230="","",IF(ABS(L230)&lt;=1.96*O230,"Yes","No"))</f>
        <v>Yes</v>
      </c>
      <c r="T230" s="54" t="n">
        <f aca="false">IF(D230="","",ROUND(SQRT(((D230+G230)*O230/100)^2+(J230*(D230+G230)*0.08382)^2),0))</f>
        <v>50</v>
      </c>
      <c r="U230" s="32"/>
    </row>
    <row r="231" customFormat="false" ht="15" hidden="false" customHeight="false" outlineLevel="0" collapsed="false">
      <c r="A231" s="32" t="s">
        <v>386</v>
      </c>
      <c r="B231" s="32" t="s">
        <v>261</v>
      </c>
      <c r="C231" s="32" t="s">
        <v>404</v>
      </c>
      <c r="D231" s="54" t="n">
        <v>736</v>
      </c>
      <c r="E231" s="54" t="n">
        <v>676</v>
      </c>
      <c r="F231" s="65" t="n">
        <f aca="false">IF(E231="","",D231-E231)</f>
        <v>60</v>
      </c>
      <c r="G231" s="54" t="n">
        <v>296</v>
      </c>
      <c r="H231" s="54" t="n">
        <v>328</v>
      </c>
      <c r="I231" s="65" t="n">
        <f aca="false">IF(H231="","",G231-H231)</f>
        <v>-32</v>
      </c>
      <c r="J231" s="55" t="n">
        <f aca="false">IF(OR(D231="",D231+G231=0),"",D231/(D231+G231))</f>
        <v>0.713178294573644</v>
      </c>
      <c r="K231" s="55" t="n">
        <f aca="false">IF(E231="","",E231/(E231+H231))</f>
        <v>0.673306772908367</v>
      </c>
      <c r="L231" s="66" t="n">
        <f aca="false">IF(OR(K231="",J231=""),"",(J231-K231)*100)</f>
        <v>3.9871521665277</v>
      </c>
      <c r="M231" s="36" t="n">
        <v>2.25387692880643</v>
      </c>
      <c r="N231" s="36" t="n">
        <v>1.86030294597389</v>
      </c>
      <c r="O231" s="36" t="n">
        <f aca="false">SQRT(M231^2+N231^2)</f>
        <v>2.92244559590166</v>
      </c>
      <c r="P231" s="55" t="n">
        <f aca="false">IF(J231="","",MAX(0,J231-1.96*O231/100))</f>
        <v>0.655898360893971</v>
      </c>
      <c r="Q231" s="55" t="n">
        <f aca="false">IF(J231="","",MIN(1,J231+1.96*O231/100))</f>
        <v>0.770458228253316</v>
      </c>
      <c r="R231" s="32" t="str">
        <f aca="false">IF(L231="","",IF(ABS(L231)&lt;=O231,"Yes","No"))</f>
        <v>No</v>
      </c>
      <c r="S231" s="32" t="str">
        <f aca="false">IF(L231="","",IF(ABS(L231)&lt;=1.96*O231,"Yes","No"))</f>
        <v>Yes</v>
      </c>
      <c r="T231" s="54" t="n">
        <f aca="false">IF(D231="","",ROUND(SQRT(((D231+G231)*O231/100)^2+(J231*(D231+G231)*0.07132)^2),0))</f>
        <v>61</v>
      </c>
      <c r="U231" s="32"/>
    </row>
    <row r="232" customFormat="false" ht="15" hidden="false" customHeight="false" outlineLevel="0" collapsed="false">
      <c r="A232" s="32" t="s">
        <v>386</v>
      </c>
      <c r="B232" s="32" t="s">
        <v>261</v>
      </c>
      <c r="C232" s="32" t="s">
        <v>405</v>
      </c>
      <c r="D232" s="54" t="n">
        <v>575</v>
      </c>
      <c r="E232" s="54" t="n">
        <v>739</v>
      </c>
      <c r="F232" s="65" t="n">
        <f aca="false">IF(E232="","",D232-E232)</f>
        <v>-164</v>
      </c>
      <c r="G232" s="54" t="n">
        <v>168</v>
      </c>
      <c r="H232" s="54" t="n">
        <v>151</v>
      </c>
      <c r="I232" s="65" t="n">
        <f aca="false">IF(H232="","",G232-H232)</f>
        <v>17</v>
      </c>
      <c r="J232" s="55" t="n">
        <f aca="false">IF(OR(D232="",D232+G232=0),"",D232/(D232+G232))</f>
        <v>0.773889636608345</v>
      </c>
      <c r="K232" s="55" t="n">
        <f aca="false">IF(E232="","",E232/(E232+H232))</f>
        <v>0.830337078651685</v>
      </c>
      <c r="L232" s="66" t="n">
        <f aca="false">IF(OR(K232="",J232=""),"",(J232-K232)*100)</f>
        <v>-5.64474420433409</v>
      </c>
      <c r="M232" s="36" t="n">
        <v>2.45669826527509</v>
      </c>
      <c r="N232" s="36" t="n">
        <v>1.86030294597389</v>
      </c>
      <c r="O232" s="36" t="n">
        <f aca="false">SQRT(M232^2+N232^2)</f>
        <v>3.0815732049401</v>
      </c>
      <c r="P232" s="55" t="n">
        <f aca="false">IF(J232="","",MAX(0,J232-1.96*O232/100))</f>
        <v>0.713490801791519</v>
      </c>
      <c r="Q232" s="55" t="n">
        <f aca="false">IF(J232="","",MIN(1,J232+1.96*O232/100))</f>
        <v>0.83428847142517</v>
      </c>
      <c r="R232" s="32" t="str">
        <f aca="false">IF(L232="","",IF(ABS(L232)&lt;=O232,"Yes","No"))</f>
        <v>No</v>
      </c>
      <c r="S232" s="32" t="str">
        <f aca="false">IF(L232="","",IF(ABS(L232)&lt;=1.96*O232,"Yes","No"))</f>
        <v>Yes</v>
      </c>
      <c r="T232" s="54" t="n">
        <f aca="false">IF(D232="","",ROUND(SQRT(((D232+G232)*O232/100)^2+(J232*(D232+G232)*0.08382)^2),0))</f>
        <v>53</v>
      </c>
      <c r="U232" s="32"/>
    </row>
    <row r="233" customFormat="false" ht="15" hidden="false" customHeight="false" outlineLevel="0" collapsed="false">
      <c r="A233" s="32" t="s">
        <v>386</v>
      </c>
      <c r="B233" s="32" t="s">
        <v>261</v>
      </c>
      <c r="C233" s="32" t="s">
        <v>406</v>
      </c>
      <c r="D233" s="54" t="n">
        <v>507</v>
      </c>
      <c r="E233" s="54" t="n">
        <v>539</v>
      </c>
      <c r="F233" s="65" t="n">
        <f aca="false">IF(E233="","",D233-E233)</f>
        <v>-32</v>
      </c>
      <c r="G233" s="54" t="n">
        <v>305</v>
      </c>
      <c r="H233" s="54" t="n">
        <v>240</v>
      </c>
      <c r="I233" s="65" t="n">
        <f aca="false">IF(H233="","",G233-H233)</f>
        <v>65</v>
      </c>
      <c r="J233" s="55" t="n">
        <f aca="false">IF(OR(D233="",D233+G233=0),"",D233/(D233+G233))</f>
        <v>0.624384236453202</v>
      </c>
      <c r="K233" s="55" t="n">
        <f aca="false">IF(E233="","",E233/(E233+H233))</f>
        <v>0.69191270860077</v>
      </c>
      <c r="L233" s="66" t="n">
        <f aca="false">IF(OR(K233="",J233=""),"",(J233-K233)*100)</f>
        <v>-6.75284721475683</v>
      </c>
      <c r="M233" s="36" t="n">
        <v>2.45669826527509</v>
      </c>
      <c r="N233" s="36" t="n">
        <v>1.86030294597389</v>
      </c>
      <c r="O233" s="36" t="n">
        <f aca="false">SQRT(M233^2+N233^2)</f>
        <v>3.0815732049401</v>
      </c>
      <c r="P233" s="55" t="n">
        <f aca="false">IF(J233="","",MAX(0,J233-1.96*O233/100))</f>
        <v>0.563985401636376</v>
      </c>
      <c r="Q233" s="55" t="n">
        <f aca="false">IF(J233="","",MIN(1,J233+1.96*O233/100))</f>
        <v>0.684783071270028</v>
      </c>
      <c r="R233" s="32" t="str">
        <f aca="false">IF(L233="","",IF(ABS(L233)&lt;=O233,"Yes","No"))</f>
        <v>No</v>
      </c>
      <c r="S233" s="32" t="str">
        <f aca="false">IF(L233="","",IF(ABS(L233)&lt;=1.96*O233,"Yes","No"))</f>
        <v>No</v>
      </c>
      <c r="T233" s="54" t="n">
        <f aca="false">IF(D233="","",ROUND(SQRT(((D233+G233)*O233/100)^2+(J233*(D233+G233)*0.08382)^2),0))</f>
        <v>49</v>
      </c>
      <c r="U233" s="32"/>
    </row>
    <row r="234" customFormat="false" ht="15" hidden="false" customHeight="false" outlineLevel="0" collapsed="false">
      <c r="A234" s="32" t="s">
        <v>386</v>
      </c>
      <c r="B234" s="32" t="s">
        <v>261</v>
      </c>
      <c r="C234" s="32" t="s">
        <v>407</v>
      </c>
      <c r="D234" s="54" t="n">
        <v>174</v>
      </c>
      <c r="E234" s="54" t="n">
        <v>221</v>
      </c>
      <c r="F234" s="65" t="n">
        <f aca="false">IF(E234="","",D234-E234)</f>
        <v>-47</v>
      </c>
      <c r="G234" s="54" t="n">
        <v>46</v>
      </c>
      <c r="H234" s="54" t="n">
        <v>24</v>
      </c>
      <c r="I234" s="65" t="n">
        <f aca="false">IF(H234="","",G234-H234)</f>
        <v>22</v>
      </c>
      <c r="J234" s="55" t="n">
        <f aca="false">IF(OR(D234="",D234+G234=0),"",D234/(D234+G234))</f>
        <v>0.790909090909091</v>
      </c>
      <c r="K234" s="55" t="n">
        <f aca="false">IF(E234="","",E234/(E234+H234))</f>
        <v>0.902040816326531</v>
      </c>
      <c r="L234" s="66" t="n">
        <f aca="false">IF(OR(K234="",J234=""),"",(J234-K234)*100)</f>
        <v>-11.113172541744</v>
      </c>
      <c r="M234" s="36" t="n">
        <v>3.48106248693425</v>
      </c>
      <c r="N234" s="36" t="n">
        <v>1.86030294597389</v>
      </c>
      <c r="O234" s="36" t="n">
        <f aca="false">SQRT(M234^2+N234^2)</f>
        <v>3.94696378102713</v>
      </c>
      <c r="P234" s="55" t="n">
        <f aca="false">IF(J234="","",MAX(0,J234-1.96*O234/100))</f>
        <v>0.713548600800959</v>
      </c>
      <c r="Q234" s="55" t="n">
        <f aca="false">IF(J234="","",MIN(1,J234+1.96*O234/100))</f>
        <v>0.868269581017223</v>
      </c>
      <c r="R234" s="32" t="str">
        <f aca="false">IF(L234="","",IF(ABS(L234)&lt;=O234,"Yes","No"))</f>
        <v>No</v>
      </c>
      <c r="S234" s="32" t="str">
        <f aca="false">IF(L234="","",IF(ABS(L234)&lt;=1.96*O234,"Yes","No"))</f>
        <v>No</v>
      </c>
      <c r="T234" s="54" t="n">
        <f aca="false">IF(D234="","",ROUND(SQRT(((D234+G234)*O234/100)^2+(J234*(D234+G234)*0.13015)^2),0))</f>
        <v>24</v>
      </c>
      <c r="U234" s="32"/>
    </row>
    <row r="235" customFormat="false" ht="15" hidden="false" customHeight="false" outlineLevel="0" collapsed="false">
      <c r="A235" s="32" t="s">
        <v>386</v>
      </c>
      <c r="B235" s="32" t="s">
        <v>261</v>
      </c>
      <c r="C235" s="32" t="s">
        <v>408</v>
      </c>
      <c r="D235" s="54" t="n">
        <v>356</v>
      </c>
      <c r="E235" s="54" t="n">
        <v>366</v>
      </c>
      <c r="F235" s="65" t="n">
        <f aca="false">IF(E235="","",D235-E235)</f>
        <v>-10</v>
      </c>
      <c r="G235" s="54" t="n">
        <v>100</v>
      </c>
      <c r="H235" s="54" t="n">
        <v>80</v>
      </c>
      <c r="I235" s="65" t="n">
        <f aca="false">IF(H235="","",G235-H235)</f>
        <v>20</v>
      </c>
      <c r="J235" s="55" t="n">
        <f aca="false">IF(OR(D235="",D235+G235=0),"",D235/(D235+G235))</f>
        <v>0.780701754385965</v>
      </c>
      <c r="K235" s="55" t="n">
        <f aca="false">IF(E235="","",E235/(E235+H235))</f>
        <v>0.820627802690583</v>
      </c>
      <c r="L235" s="66" t="n">
        <f aca="false">IF(OR(K235="",J235=""),"",(J235-K235)*100)</f>
        <v>-3.99260483046181</v>
      </c>
      <c r="M235" s="36" t="n">
        <v>3.48106248693425</v>
      </c>
      <c r="N235" s="36" t="n">
        <v>1.86030294597389</v>
      </c>
      <c r="O235" s="36" t="n">
        <f aca="false">SQRT(M235^2+N235^2)</f>
        <v>3.94696378102713</v>
      </c>
      <c r="P235" s="55" t="n">
        <f aca="false">IF(J235="","",MAX(0,J235-1.96*O235/100))</f>
        <v>0.703341264277833</v>
      </c>
      <c r="Q235" s="55" t="n">
        <f aca="false">IF(J235="","",MIN(1,J235+1.96*O235/100))</f>
        <v>0.858062244494097</v>
      </c>
      <c r="R235" s="32" t="str">
        <f aca="false">IF(L235="","",IF(ABS(L235)&lt;=O235,"Yes","No"))</f>
        <v>No</v>
      </c>
      <c r="S235" s="32" t="str">
        <f aca="false">IF(L235="","",IF(ABS(L235)&lt;=1.96*O235,"Yes","No"))</f>
        <v>Yes</v>
      </c>
      <c r="T235" s="54" t="n">
        <f aca="false">IF(D235="","",ROUND(SQRT(((D235+G235)*O235/100)^2+(J235*(D235+G235)*0.13015)^2),0))</f>
        <v>50</v>
      </c>
      <c r="U235" s="32"/>
    </row>
    <row r="236" customFormat="false" ht="15" hidden="false" customHeight="false" outlineLevel="0" collapsed="false">
      <c r="A236" s="32" t="s">
        <v>386</v>
      </c>
      <c r="B236" s="32" t="s">
        <v>261</v>
      </c>
      <c r="C236" s="32" t="s">
        <v>409</v>
      </c>
      <c r="D236" s="54" t="n">
        <v>301</v>
      </c>
      <c r="E236" s="54" t="n">
        <v>323</v>
      </c>
      <c r="F236" s="65" t="n">
        <f aca="false">IF(E236="","",D236-E236)</f>
        <v>-22</v>
      </c>
      <c r="G236" s="54" t="n">
        <v>78</v>
      </c>
      <c r="H236" s="54" t="n">
        <v>74</v>
      </c>
      <c r="I236" s="65" t="n">
        <f aca="false">IF(H236="","",G236-H236)</f>
        <v>4</v>
      </c>
      <c r="J236" s="55" t="n">
        <f aca="false">IF(OR(D236="",D236+G236=0),"",D236/(D236+G236))</f>
        <v>0.794195250659631</v>
      </c>
      <c r="K236" s="55" t="n">
        <f aca="false">IF(E236="","",E236/(E236+H236))</f>
        <v>0.81360201511335</v>
      </c>
      <c r="L236" s="66" t="n">
        <f aca="false">IF(OR(K236="",J236=""),"",(J236-K236)*100)</f>
        <v>-1.94067644537196</v>
      </c>
      <c r="M236" s="36" t="n">
        <v>3.48106248693425</v>
      </c>
      <c r="N236" s="36" t="n">
        <v>1.86030294597389</v>
      </c>
      <c r="O236" s="36" t="n">
        <f aca="false">SQRT(M236^2+N236^2)</f>
        <v>3.94696378102713</v>
      </c>
      <c r="P236" s="55" t="n">
        <f aca="false">IF(J236="","",MAX(0,J236-1.96*O236/100))</f>
        <v>0.716834760551499</v>
      </c>
      <c r="Q236" s="55" t="n">
        <f aca="false">IF(J236="","",MIN(1,J236+1.96*O236/100))</f>
        <v>0.871555740767762</v>
      </c>
      <c r="R236" s="32" t="str">
        <f aca="false">IF(L236="","",IF(ABS(L236)&lt;=O236,"Yes","No"))</f>
        <v>Yes</v>
      </c>
      <c r="S236" s="32" t="str">
        <f aca="false">IF(L236="","",IF(ABS(L236)&lt;=1.96*O236,"Yes","No"))</f>
        <v>Yes</v>
      </c>
      <c r="T236" s="54" t="n">
        <f aca="false">IF(D236="","",ROUND(SQRT(((D236+G236)*O236/100)^2+(J236*(D236+G236)*0.13015)^2),0))</f>
        <v>42</v>
      </c>
      <c r="U236" s="32"/>
    </row>
    <row r="237" customFormat="false" ht="15" hidden="false" customHeight="false" outlineLevel="0" collapsed="false">
      <c r="A237" s="32" t="s">
        <v>386</v>
      </c>
      <c r="B237" s="32" t="s">
        <v>261</v>
      </c>
      <c r="C237" s="32" t="s">
        <v>410</v>
      </c>
      <c r="D237" s="54" t="n">
        <v>260</v>
      </c>
      <c r="E237" s="54" t="n">
        <v>307</v>
      </c>
      <c r="F237" s="65" t="n">
        <f aca="false">IF(E237="","",D237-E237)</f>
        <v>-47</v>
      </c>
      <c r="G237" s="54" t="n">
        <v>88</v>
      </c>
      <c r="H237" s="54" t="n">
        <v>59</v>
      </c>
      <c r="I237" s="65" t="n">
        <f aca="false">IF(H237="","",G237-H237)</f>
        <v>29</v>
      </c>
      <c r="J237" s="55" t="n">
        <f aca="false">IF(OR(D237="",D237+G237=0),"",D237/(D237+G237))</f>
        <v>0.747126436781609</v>
      </c>
      <c r="K237" s="55" t="n">
        <f aca="false">IF(E237="","",E237/(E237+H237))</f>
        <v>0.83879781420765</v>
      </c>
      <c r="L237" s="66" t="n">
        <f aca="false">IF(OR(K237="",J237=""),"",(J237-K237)*100)</f>
        <v>-9.16713774260412</v>
      </c>
      <c r="M237" s="36" t="n">
        <v>3.48106248693425</v>
      </c>
      <c r="N237" s="36" t="n">
        <v>1.86030294597389</v>
      </c>
      <c r="O237" s="36" t="n">
        <f aca="false">SQRT(M237^2+N237^2)</f>
        <v>3.94696378102713</v>
      </c>
      <c r="P237" s="55" t="n">
        <f aca="false">IF(J237="","",MAX(0,J237-1.96*O237/100))</f>
        <v>0.669765946673477</v>
      </c>
      <c r="Q237" s="55" t="n">
        <f aca="false">IF(J237="","",MIN(1,J237+1.96*O237/100))</f>
        <v>0.824486926889741</v>
      </c>
      <c r="R237" s="32" t="str">
        <f aca="false">IF(L237="","",IF(ABS(L237)&lt;=O237,"Yes","No"))</f>
        <v>No</v>
      </c>
      <c r="S237" s="32" t="str">
        <f aca="false">IF(L237="","",IF(ABS(L237)&lt;=1.96*O237,"Yes","No"))</f>
        <v>No</v>
      </c>
      <c r="T237" s="54" t="n">
        <f aca="false">IF(D237="","",ROUND(SQRT(((D237+G237)*O237/100)^2+(J237*(D237+G237)*0.13015)^2),0))</f>
        <v>37</v>
      </c>
      <c r="U237" s="32"/>
    </row>
    <row r="238" customFormat="false" ht="15" hidden="false" customHeight="false" outlineLevel="0" collapsed="false">
      <c r="A238" s="32" t="s">
        <v>386</v>
      </c>
      <c r="B238" s="32" t="s">
        <v>261</v>
      </c>
      <c r="C238" s="32" t="s">
        <v>411</v>
      </c>
      <c r="D238" s="54" t="n">
        <v>465</v>
      </c>
      <c r="E238" s="54" t="n">
        <v>724</v>
      </c>
      <c r="F238" s="65" t="n">
        <f aca="false">IF(E238="","",D238-E238)</f>
        <v>-259</v>
      </c>
      <c r="G238" s="54" t="n">
        <v>287</v>
      </c>
      <c r="H238" s="54" t="n">
        <v>115</v>
      </c>
      <c r="I238" s="65" t="n">
        <f aca="false">IF(H238="","",G238-H238)</f>
        <v>172</v>
      </c>
      <c r="J238" s="55" t="n">
        <f aca="false">IF(OR(D238="",D238+G238=0),"",D238/(D238+G238))</f>
        <v>0.618351063829787</v>
      </c>
      <c r="K238" s="55" t="n">
        <f aca="false">IF(E238="","",E238/(E238+H238))</f>
        <v>0.862932061978546</v>
      </c>
      <c r="L238" s="66" t="n">
        <f aca="false">IF(OR(K238="",J238=""),"",(J238-K238)*100)</f>
        <v>-24.4580998148759</v>
      </c>
      <c r="M238" s="36" t="n">
        <v>2.45669826527509</v>
      </c>
      <c r="N238" s="36" t="n">
        <v>1.86030294597389</v>
      </c>
      <c r="O238" s="36" t="n">
        <f aca="false">SQRT(M238^2+N238^2)</f>
        <v>3.0815732049401</v>
      </c>
      <c r="P238" s="55" t="n">
        <f aca="false">IF(J238="","",MAX(0,J238-1.96*O238/100))</f>
        <v>0.557952229012961</v>
      </c>
      <c r="Q238" s="55" t="n">
        <f aca="false">IF(J238="","",MIN(1,J238+1.96*O238/100))</f>
        <v>0.678749898646613</v>
      </c>
      <c r="R238" s="32" t="str">
        <f aca="false">IF(L238="","",IF(ABS(L238)&lt;=O238,"Yes","No"))</f>
        <v>No</v>
      </c>
      <c r="S238" s="32" t="str">
        <f aca="false">IF(L238="","",IF(ABS(L238)&lt;=1.96*O238,"Yes","No"))</f>
        <v>No</v>
      </c>
      <c r="T238" s="54" t="n">
        <f aca="false">IF(D238="","",ROUND(SQRT(((D238+G238)*O238/100)^2+(J238*(D238+G238)*0.08382)^2),0))</f>
        <v>45</v>
      </c>
      <c r="U238" s="32"/>
    </row>
    <row r="239" customFormat="false" ht="15" hidden="false" customHeight="false" outlineLevel="0" collapsed="false">
      <c r="A239" s="32" t="s">
        <v>386</v>
      </c>
      <c r="B239" s="32" t="s">
        <v>261</v>
      </c>
      <c r="C239" s="32" t="s">
        <v>412</v>
      </c>
      <c r="D239" s="54" t="n">
        <v>318</v>
      </c>
      <c r="E239" s="54" t="n">
        <v>350</v>
      </c>
      <c r="F239" s="65" t="n">
        <f aca="false">IF(E239="","",D239-E239)</f>
        <v>-32</v>
      </c>
      <c r="G239" s="54" t="n">
        <v>85</v>
      </c>
      <c r="H239" s="54" t="n">
        <v>68</v>
      </c>
      <c r="I239" s="65" t="n">
        <f aca="false">IF(H239="","",G239-H239)</f>
        <v>17</v>
      </c>
      <c r="J239" s="55" t="n">
        <f aca="false">IF(OR(D239="",D239+G239=0),"",D239/(D239+G239))</f>
        <v>0.789081885856079</v>
      </c>
      <c r="K239" s="55" t="n">
        <f aca="false">IF(E239="","",E239/(E239+H239))</f>
        <v>0.83732057416268</v>
      </c>
      <c r="L239" s="66" t="n">
        <f aca="false">IF(OR(K239="",J239=""),"",(J239-K239)*100)</f>
        <v>-4.82386883066001</v>
      </c>
      <c r="M239" s="36" t="n">
        <v>3.48106248693425</v>
      </c>
      <c r="N239" s="36" t="n">
        <v>1.86030294597389</v>
      </c>
      <c r="O239" s="36" t="n">
        <f aca="false">SQRT(M239^2+N239^2)</f>
        <v>3.94696378102713</v>
      </c>
      <c r="P239" s="55" t="n">
        <f aca="false">IF(J239="","",MAX(0,J239-1.96*O239/100))</f>
        <v>0.711721395747948</v>
      </c>
      <c r="Q239" s="55" t="n">
        <f aca="false">IF(J239="","",MIN(1,J239+1.96*O239/100))</f>
        <v>0.866442375964211</v>
      </c>
      <c r="R239" s="32" t="str">
        <f aca="false">IF(L239="","",IF(ABS(L239)&lt;=O239,"Yes","No"))</f>
        <v>No</v>
      </c>
      <c r="S239" s="32" t="str">
        <f aca="false">IF(L239="","",IF(ABS(L239)&lt;=1.96*O239,"Yes","No"))</f>
        <v>Yes</v>
      </c>
      <c r="T239" s="54" t="n">
        <f aca="false">IF(D239="","",ROUND(SQRT(((D239+G239)*O239/100)^2+(J239*(D239+G239)*0.13015)^2),0))</f>
        <v>44</v>
      </c>
      <c r="U239" s="32"/>
    </row>
    <row r="240" customFormat="false" ht="15" hidden="false" customHeight="false" outlineLevel="0" collapsed="false">
      <c r="A240" s="32" t="s">
        <v>386</v>
      </c>
      <c r="B240" s="32" t="s">
        <v>261</v>
      </c>
      <c r="C240" s="32" t="s">
        <v>413</v>
      </c>
      <c r="D240" s="54" t="n">
        <v>417</v>
      </c>
      <c r="E240" s="54" t="n">
        <v>496</v>
      </c>
      <c r="F240" s="65" t="n">
        <f aca="false">IF(E240="","",D240-E240)</f>
        <v>-79</v>
      </c>
      <c r="G240" s="54" t="n">
        <v>98</v>
      </c>
      <c r="H240" s="54" t="n">
        <v>78</v>
      </c>
      <c r="I240" s="65" t="n">
        <f aca="false">IF(H240="","",G240-H240)</f>
        <v>20</v>
      </c>
      <c r="J240" s="55" t="n">
        <f aca="false">IF(OR(D240="",D240+G240=0),"",D240/(D240+G240))</f>
        <v>0.809708737864078</v>
      </c>
      <c r="K240" s="55" t="n">
        <f aca="false">IF(E240="","",E240/(E240+H240))</f>
        <v>0.86411149825784</v>
      </c>
      <c r="L240" s="66" t="n">
        <f aca="false">IF(OR(K240="",J240=""),"",(J240-K240)*100)</f>
        <v>-5.4402760393762</v>
      </c>
      <c r="M240" s="36" t="n">
        <v>3.48106248693425</v>
      </c>
      <c r="N240" s="36" t="n">
        <v>1.86030294597389</v>
      </c>
      <c r="O240" s="36" t="n">
        <f aca="false">SQRT(M240^2+N240^2)</f>
        <v>3.94696378102713</v>
      </c>
      <c r="P240" s="55" t="n">
        <f aca="false">IF(J240="","",MAX(0,J240-1.96*O240/100))</f>
        <v>0.732348247755946</v>
      </c>
      <c r="Q240" s="55" t="n">
        <f aca="false">IF(J240="","",MIN(1,J240+1.96*O240/100))</f>
        <v>0.887069227972209</v>
      </c>
      <c r="R240" s="32" t="str">
        <f aca="false">IF(L240="","",IF(ABS(L240)&lt;=O240,"Yes","No"))</f>
        <v>No</v>
      </c>
      <c r="S240" s="32" t="str">
        <f aca="false">IF(L240="","",IF(ABS(L240)&lt;=1.96*O240,"Yes","No"))</f>
        <v>Yes</v>
      </c>
      <c r="T240" s="54" t="n">
        <f aca="false">IF(D240="","",ROUND(SQRT(((D240+G240)*O240/100)^2+(J240*(D240+G240)*0.13015)^2),0))</f>
        <v>58</v>
      </c>
      <c r="U240" s="32"/>
    </row>
    <row r="241" customFormat="false" ht="15" hidden="false" customHeight="false" outlineLevel="0" collapsed="false">
      <c r="A241" s="32" t="s">
        <v>386</v>
      </c>
      <c r="B241" s="32" t="s">
        <v>261</v>
      </c>
      <c r="C241" s="32" t="s">
        <v>414</v>
      </c>
      <c r="D241" s="54" t="n">
        <v>361</v>
      </c>
      <c r="E241" s="54" t="n">
        <v>381</v>
      </c>
      <c r="F241" s="65" t="n">
        <f aca="false">IF(E241="","",D241-E241)</f>
        <v>-20</v>
      </c>
      <c r="G241" s="54" t="n">
        <v>198</v>
      </c>
      <c r="H241" s="54" t="n">
        <v>133</v>
      </c>
      <c r="I241" s="65" t="n">
        <f aca="false">IF(H241="","",G241-H241)</f>
        <v>65</v>
      </c>
      <c r="J241" s="55" t="n">
        <f aca="false">IF(OR(D241="",D241+G241=0),"",D241/(D241+G241))</f>
        <v>0.645796064400716</v>
      </c>
      <c r="K241" s="55" t="n">
        <f aca="false">IF(E241="","",E241/(E241+H241))</f>
        <v>0.741245136186771</v>
      </c>
      <c r="L241" s="66" t="n">
        <f aca="false">IF(OR(K241="",J241=""),"",(J241-K241)*100)</f>
        <v>-9.54490717860549</v>
      </c>
      <c r="M241" s="36" t="n">
        <v>2.45669826527509</v>
      </c>
      <c r="N241" s="36" t="n">
        <v>1.86030294597389</v>
      </c>
      <c r="O241" s="36" t="n">
        <f aca="false">SQRT(M241^2+N241^2)</f>
        <v>3.0815732049401</v>
      </c>
      <c r="P241" s="55" t="n">
        <f aca="false">IF(J241="","",MAX(0,J241-1.96*O241/100))</f>
        <v>0.58539722958389</v>
      </c>
      <c r="Q241" s="55" t="n">
        <f aca="false">IF(J241="","",MIN(1,J241+1.96*O241/100))</f>
        <v>0.706194899217541</v>
      </c>
      <c r="R241" s="32" t="str">
        <f aca="false">IF(L241="","",IF(ABS(L241)&lt;=O241,"Yes","No"))</f>
        <v>No</v>
      </c>
      <c r="S241" s="32" t="str">
        <f aca="false">IF(L241="","",IF(ABS(L241)&lt;=1.96*O241,"Yes","No"))</f>
        <v>No</v>
      </c>
      <c r="T241" s="54" t="n">
        <f aca="false">IF(D241="","",ROUND(SQRT(((D241+G241)*O241/100)^2+(J241*(D241+G241)*0.08382)^2),0))</f>
        <v>35</v>
      </c>
      <c r="U241" s="32"/>
    </row>
    <row r="242" customFormat="false" ht="15" hidden="false" customHeight="false" outlineLevel="0" collapsed="false">
      <c r="A242" s="32" t="s">
        <v>386</v>
      </c>
      <c r="B242" s="32" t="s">
        <v>261</v>
      </c>
      <c r="C242" s="32" t="s">
        <v>415</v>
      </c>
      <c r="D242" s="54" t="n">
        <v>506</v>
      </c>
      <c r="E242" s="54" t="n">
        <v>518</v>
      </c>
      <c r="F242" s="65" t="n">
        <f aca="false">IF(E242="","",D242-E242)</f>
        <v>-12</v>
      </c>
      <c r="G242" s="54" t="n">
        <v>204</v>
      </c>
      <c r="H242" s="54" t="n">
        <v>156</v>
      </c>
      <c r="I242" s="65" t="n">
        <f aca="false">IF(H242="","",G242-H242)</f>
        <v>48</v>
      </c>
      <c r="J242" s="55" t="n">
        <f aca="false">IF(OR(D242="",D242+G242=0),"",D242/(D242+G242))</f>
        <v>0.712676056338028</v>
      </c>
      <c r="K242" s="55" t="n">
        <f aca="false">IF(E242="","",E242/(E242+H242))</f>
        <v>0.768545994065282</v>
      </c>
      <c r="L242" s="66" t="n">
        <f aca="false">IF(OR(K242="",J242=""),"",(J242-K242)*100)</f>
        <v>-5.58699377272537</v>
      </c>
      <c r="M242" s="36" t="n">
        <v>2.45669826527509</v>
      </c>
      <c r="N242" s="36" t="n">
        <v>1.86030294597389</v>
      </c>
      <c r="O242" s="36" t="n">
        <f aca="false">SQRT(M242^2+N242^2)</f>
        <v>3.0815732049401</v>
      </c>
      <c r="P242" s="55" t="n">
        <f aca="false">IF(J242="","",MAX(0,J242-1.96*O242/100))</f>
        <v>0.652277221521202</v>
      </c>
      <c r="Q242" s="55" t="n">
        <f aca="false">IF(J242="","",MIN(1,J242+1.96*O242/100))</f>
        <v>0.773074891154854</v>
      </c>
      <c r="R242" s="32" t="str">
        <f aca="false">IF(L242="","",IF(ABS(L242)&lt;=O242,"Yes","No"))</f>
        <v>No</v>
      </c>
      <c r="S242" s="32" t="str">
        <f aca="false">IF(L242="","",IF(ABS(L242)&lt;=1.96*O242,"Yes","No"))</f>
        <v>Yes</v>
      </c>
      <c r="T242" s="54" t="n">
        <f aca="false">IF(D242="","",ROUND(SQRT(((D242+G242)*O242/100)^2+(J242*(D242+G242)*0.08382)^2),0))</f>
        <v>48</v>
      </c>
      <c r="U242" s="32"/>
    </row>
    <row r="243" customFormat="false" ht="15" hidden="false" customHeight="false" outlineLevel="0" collapsed="false">
      <c r="A243" s="32" t="s">
        <v>386</v>
      </c>
      <c r="B243" s="32" t="s">
        <v>261</v>
      </c>
      <c r="C243" s="32" t="s">
        <v>416</v>
      </c>
      <c r="D243" s="54" t="n">
        <v>482</v>
      </c>
      <c r="E243" s="54" t="n">
        <v>515</v>
      </c>
      <c r="F243" s="65" t="n">
        <f aca="false">IF(E243="","",D243-E243)</f>
        <v>-33</v>
      </c>
      <c r="G243" s="54" t="n">
        <v>239</v>
      </c>
      <c r="H243" s="54" t="n">
        <v>155</v>
      </c>
      <c r="I243" s="65" t="n">
        <f aca="false">IF(H243="","",G243-H243)</f>
        <v>84</v>
      </c>
      <c r="J243" s="55" t="n">
        <f aca="false">IF(OR(D243="",D243+G243=0),"",D243/(D243+G243))</f>
        <v>0.668515950069348</v>
      </c>
      <c r="K243" s="55" t="n">
        <f aca="false">IF(E243="","",E243/(E243+H243))</f>
        <v>0.76865671641791</v>
      </c>
      <c r="L243" s="66" t="n">
        <f aca="false">IF(OR(K243="",J243=""),"",(J243-K243)*100)</f>
        <v>-10.0140766348562</v>
      </c>
      <c r="M243" s="36" t="n">
        <v>2.45669826527509</v>
      </c>
      <c r="N243" s="36" t="n">
        <v>1.86030294597389</v>
      </c>
      <c r="O243" s="36" t="n">
        <f aca="false">SQRT(M243^2+N243^2)</f>
        <v>3.0815732049401</v>
      </c>
      <c r="P243" s="55" t="n">
        <f aca="false">IF(J243="","",MAX(0,J243-1.96*O243/100))</f>
        <v>0.608117115252522</v>
      </c>
      <c r="Q243" s="55" t="n">
        <f aca="false">IF(J243="","",MIN(1,J243+1.96*O243/100))</f>
        <v>0.728914784886174</v>
      </c>
      <c r="R243" s="32" t="str">
        <f aca="false">IF(L243="","",IF(ABS(L243)&lt;=O243,"Yes","No"))</f>
        <v>No</v>
      </c>
      <c r="S243" s="32" t="str">
        <f aca="false">IF(L243="","",IF(ABS(L243)&lt;=1.96*O243,"Yes","No"))</f>
        <v>No</v>
      </c>
      <c r="T243" s="54" t="n">
        <f aca="false">IF(D243="","",ROUND(SQRT(((D243+G243)*O243/100)^2+(J243*(D243+G243)*0.08382)^2),0))</f>
        <v>46</v>
      </c>
      <c r="U243" s="32"/>
    </row>
    <row r="244" customFormat="false" ht="15" hidden="false" customHeight="false" outlineLevel="0" collapsed="false">
      <c r="A244" s="32" t="s">
        <v>386</v>
      </c>
      <c r="B244" s="32" t="s">
        <v>261</v>
      </c>
      <c r="C244" s="32" t="s">
        <v>417</v>
      </c>
      <c r="D244" s="54" t="n">
        <v>488</v>
      </c>
      <c r="E244" s="54" t="n">
        <v>464</v>
      </c>
      <c r="F244" s="65" t="n">
        <f aca="false">IF(E244="","",D244-E244)</f>
        <v>24</v>
      </c>
      <c r="G244" s="54" t="n">
        <v>254</v>
      </c>
      <c r="H244" s="54" t="n">
        <v>207</v>
      </c>
      <c r="I244" s="65" t="n">
        <f aca="false">IF(H244="","",G244-H244)</f>
        <v>47</v>
      </c>
      <c r="J244" s="55" t="n">
        <f aca="false">IF(OR(D244="",D244+G244=0),"",D244/(D244+G244))</f>
        <v>0.657681940700809</v>
      </c>
      <c r="K244" s="55" t="n">
        <f aca="false">IF(E244="","",E244/(E244+H244))</f>
        <v>0.69150521609538</v>
      </c>
      <c r="L244" s="66" t="n">
        <f aca="false">IF(OR(K244="",J244=""),"",(J244-K244)*100)</f>
        <v>-3.38232753945714</v>
      </c>
      <c r="M244" s="36" t="n">
        <v>2.45669826527509</v>
      </c>
      <c r="N244" s="36" t="n">
        <v>1.86030294597389</v>
      </c>
      <c r="O244" s="36" t="n">
        <f aca="false">SQRT(M244^2+N244^2)</f>
        <v>3.0815732049401</v>
      </c>
      <c r="P244" s="55" t="n">
        <f aca="false">IF(J244="","",MAX(0,J244-1.96*O244/100))</f>
        <v>0.597283105883983</v>
      </c>
      <c r="Q244" s="55" t="n">
        <f aca="false">IF(J244="","",MIN(1,J244+1.96*O244/100))</f>
        <v>0.718080775517635</v>
      </c>
      <c r="R244" s="32" t="str">
        <f aca="false">IF(L244="","",IF(ABS(L244)&lt;=O244,"Yes","No"))</f>
        <v>No</v>
      </c>
      <c r="S244" s="32" t="str">
        <f aca="false">IF(L244="","",IF(ABS(L244)&lt;=1.96*O244,"Yes","No"))</f>
        <v>Yes</v>
      </c>
      <c r="T244" s="54" t="n">
        <f aca="false">IF(D244="","",ROUND(SQRT(((D244+G244)*O244/100)^2+(J244*(D244+G244)*0.08382)^2),0))</f>
        <v>47</v>
      </c>
      <c r="U244" s="32"/>
    </row>
    <row r="245" customFormat="false" ht="15" hidden="false" customHeight="false" outlineLevel="0" collapsed="false">
      <c r="A245" s="32" t="s">
        <v>386</v>
      </c>
      <c r="B245" s="32" t="s">
        <v>261</v>
      </c>
      <c r="C245" s="32" t="s">
        <v>418</v>
      </c>
      <c r="D245" s="54" t="n">
        <v>458</v>
      </c>
      <c r="E245" s="54"/>
      <c r="F245" s="65" t="str">
        <f aca="false">IF(E245="","",D245-E245)</f>
        <v/>
      </c>
      <c r="G245" s="54" t="n">
        <v>206</v>
      </c>
      <c r="H245" s="54"/>
      <c r="I245" s="65" t="str">
        <f aca="false">IF(H245="","",G245-H245)</f>
        <v/>
      </c>
      <c r="J245" s="55" t="n">
        <f aca="false">IF(OR(D245="",D245+G245=0),"",D245/(D245+G245))</f>
        <v>0.689759036144578</v>
      </c>
      <c r="K245" s="55" t="str">
        <f aca="false">IF(E245="","",E245/(E245+H245))</f>
        <v/>
      </c>
      <c r="L245" s="66" t="str">
        <f aca="false">IF(OR(K245="",J245=""),"",(J245-K245)*100)</f>
        <v/>
      </c>
      <c r="M245" s="36" t="n">
        <v>2.45669826527509</v>
      </c>
      <c r="N245" s="36" t="n">
        <v>1.86030294597389</v>
      </c>
      <c r="O245" s="36" t="n">
        <f aca="false">SQRT(M245^2+N245^2)</f>
        <v>3.0815732049401</v>
      </c>
      <c r="P245" s="55" t="n">
        <f aca="false">IF(J245="","",MAX(0,J245-1.96*O245/100))</f>
        <v>0.629360201327753</v>
      </c>
      <c r="Q245" s="55" t="n">
        <f aca="false">IF(J245="","",MIN(1,J245+1.96*O245/100))</f>
        <v>0.750157870961404</v>
      </c>
      <c r="R245" s="32" t="str">
        <f aca="false">IF(L245="","",IF(ABS(L245)&lt;=O245,"Yes","No"))</f>
        <v/>
      </c>
      <c r="S245" s="32" t="str">
        <f aca="false">IF(L245="","",IF(ABS(L245)&lt;=1.96*O245,"Yes","No"))</f>
        <v/>
      </c>
      <c r="T245" s="54" t="n">
        <f aca="false">IF(D245="","",ROUND(SQRT(((D245+G245)*O245/100)^2+(J245*(D245+G245)*0.08382)^2),0))</f>
        <v>44</v>
      </c>
      <c r="U245" s="32" t="s">
        <v>764</v>
      </c>
    </row>
    <row r="246" customFormat="false" ht="15" hidden="false" customHeight="false" outlineLevel="0" collapsed="false">
      <c r="A246" s="32" t="s">
        <v>386</v>
      </c>
      <c r="B246" s="32" t="s">
        <v>419</v>
      </c>
      <c r="C246" s="32" t="s">
        <v>420</v>
      </c>
      <c r="D246" s="54" t="n">
        <v>356</v>
      </c>
      <c r="E246" s="54" t="n">
        <v>320</v>
      </c>
      <c r="F246" s="65" t="n">
        <f aca="false">IF(E246="","",D246-E246)</f>
        <v>36</v>
      </c>
      <c r="G246" s="54" t="n">
        <v>326</v>
      </c>
      <c r="H246" s="54" t="n">
        <v>310</v>
      </c>
      <c r="I246" s="65" t="n">
        <f aca="false">IF(H246="","",G246-H246)</f>
        <v>16</v>
      </c>
      <c r="J246" s="55" t="n">
        <f aca="false">IF(OR(D246="",D246+G246=0),"",D246/(D246+G246))</f>
        <v>0.521994134897361</v>
      </c>
      <c r="K246" s="55" t="n">
        <f aca="false">IF(E246="","",E246/(E246+H246))</f>
        <v>0.507936507936508</v>
      </c>
      <c r="L246" s="66" t="n">
        <f aca="false">IF(OR(K246="",J246=""),"",(J246-K246)*100)</f>
        <v>1.40576269608528</v>
      </c>
      <c r="M246" s="36" t="n">
        <v>2.45669826527509</v>
      </c>
      <c r="N246" s="36" t="n">
        <v>1.86030294597389</v>
      </c>
      <c r="O246" s="36" t="n">
        <f aca="false">SQRT(M246^2+N246^2)</f>
        <v>3.0815732049401</v>
      </c>
      <c r="P246" s="55" t="n">
        <f aca="false">IF(J246="","",MAX(0,J246-1.96*O246/100))</f>
        <v>0.461595300080535</v>
      </c>
      <c r="Q246" s="55" t="n">
        <f aca="false">IF(J246="","",MIN(1,J246+1.96*O246/100))</f>
        <v>0.582392969714187</v>
      </c>
      <c r="R246" s="32" t="str">
        <f aca="false">IF(L246="","",IF(ABS(L246)&lt;=O246,"Yes","No"))</f>
        <v>Yes</v>
      </c>
      <c r="S246" s="32" t="str">
        <f aca="false">IF(L246="","",IF(ABS(L246)&lt;=1.96*O246,"Yes","No"))</f>
        <v>Yes</v>
      </c>
      <c r="T246" s="54" t="n">
        <f aca="false">IF(D246="","",ROUND(SQRT(((D246+G246)*O246/100)^2+(J246*(D246+G246)*0.08382)^2),0))</f>
        <v>36</v>
      </c>
      <c r="U246" s="32"/>
    </row>
    <row r="247" customFormat="false" ht="15" hidden="false" customHeight="false" outlineLevel="0" collapsed="false">
      <c r="A247" s="32" t="s">
        <v>386</v>
      </c>
      <c r="B247" s="32" t="s">
        <v>419</v>
      </c>
      <c r="C247" s="32" t="s">
        <v>421</v>
      </c>
      <c r="D247" s="54" t="n">
        <v>444</v>
      </c>
      <c r="E247" s="54" t="n">
        <v>419</v>
      </c>
      <c r="F247" s="65" t="n">
        <f aca="false">IF(E247="","",D247-E247)</f>
        <v>25</v>
      </c>
      <c r="G247" s="54" t="n">
        <v>425</v>
      </c>
      <c r="H247" s="54" t="n">
        <v>393</v>
      </c>
      <c r="I247" s="65" t="n">
        <f aca="false">IF(H247="","",G247-H247)</f>
        <v>32</v>
      </c>
      <c r="J247" s="55" t="n">
        <f aca="false">IF(OR(D247="",D247+G247=0),"",D247/(D247+G247))</f>
        <v>0.510932105868815</v>
      </c>
      <c r="K247" s="55" t="n">
        <f aca="false">IF(E247="","",E247/(E247+H247))</f>
        <v>0.516009852216749</v>
      </c>
      <c r="L247" s="66" t="n">
        <f aca="false">IF(OR(K247="",J247=""),"",(J247-K247)*100)</f>
        <v>-0.507774634793401</v>
      </c>
      <c r="M247" s="36" t="n">
        <v>2.25387692880643</v>
      </c>
      <c r="N247" s="36" t="n">
        <v>1.86030294597389</v>
      </c>
      <c r="O247" s="36" t="n">
        <f aca="false">SQRT(M247^2+N247^2)</f>
        <v>2.92244559590166</v>
      </c>
      <c r="P247" s="55" t="n">
        <f aca="false">IF(J247="","",MAX(0,J247-1.96*O247/100))</f>
        <v>0.453652172189142</v>
      </c>
      <c r="Q247" s="55" t="n">
        <f aca="false">IF(J247="","",MIN(1,J247+1.96*O247/100))</f>
        <v>0.568212039548487</v>
      </c>
      <c r="R247" s="32" t="str">
        <f aca="false">IF(L247="","",IF(ABS(L247)&lt;=O247,"Yes","No"))</f>
        <v>Yes</v>
      </c>
      <c r="S247" s="32" t="str">
        <f aca="false">IF(L247="","",IF(ABS(L247)&lt;=1.96*O247,"Yes","No"))</f>
        <v>Yes</v>
      </c>
      <c r="T247" s="54" t="n">
        <f aca="false">IF(D247="","",ROUND(SQRT(((D247+G247)*O247/100)^2+(J247*(D247+G247)*0.07132)^2),0))</f>
        <v>41</v>
      </c>
      <c r="U247" s="32"/>
    </row>
    <row r="248" customFormat="false" ht="15" hidden="false" customHeight="false" outlineLevel="0" collapsed="false">
      <c r="A248" s="32" t="s">
        <v>386</v>
      </c>
      <c r="B248" s="32" t="s">
        <v>419</v>
      </c>
      <c r="C248" s="32" t="s">
        <v>422</v>
      </c>
      <c r="D248" s="54" t="n">
        <v>420</v>
      </c>
      <c r="E248" s="54" t="n">
        <v>387</v>
      </c>
      <c r="F248" s="65" t="n">
        <f aca="false">IF(E248="","",D248-E248)</f>
        <v>33</v>
      </c>
      <c r="G248" s="54" t="n">
        <v>324</v>
      </c>
      <c r="H248" s="54" t="n">
        <v>273</v>
      </c>
      <c r="I248" s="65" t="n">
        <f aca="false">IF(H248="","",G248-H248)</f>
        <v>51</v>
      </c>
      <c r="J248" s="55" t="n">
        <f aca="false">IF(OR(D248="",D248+G248=0),"",D248/(D248+G248))</f>
        <v>0.564516129032258</v>
      </c>
      <c r="K248" s="55" t="n">
        <f aca="false">IF(E248="","",E248/(E248+H248))</f>
        <v>0.586363636363636</v>
      </c>
      <c r="L248" s="66" t="n">
        <f aca="false">IF(OR(K248="",J248=""),"",(J248-K248)*100)</f>
        <v>-2.18475073313782</v>
      </c>
      <c r="M248" s="36" t="n">
        <v>2.45669826527509</v>
      </c>
      <c r="N248" s="36" t="n">
        <v>1.86030294597389</v>
      </c>
      <c r="O248" s="36" t="n">
        <f aca="false">SQRT(M248^2+N248^2)</f>
        <v>3.0815732049401</v>
      </c>
      <c r="P248" s="55" t="n">
        <f aca="false">IF(J248="","",MAX(0,J248-1.96*O248/100))</f>
        <v>0.504117294215432</v>
      </c>
      <c r="Q248" s="55" t="n">
        <f aca="false">IF(J248="","",MIN(1,J248+1.96*O248/100))</f>
        <v>0.624914963849084</v>
      </c>
      <c r="R248" s="32" t="str">
        <f aca="false">IF(L248="","",IF(ABS(L248)&lt;=O248,"Yes","No"))</f>
        <v>Yes</v>
      </c>
      <c r="S248" s="32" t="str">
        <f aca="false">IF(L248="","",IF(ABS(L248)&lt;=1.96*O248,"Yes","No"))</f>
        <v>Yes</v>
      </c>
      <c r="T248" s="54" t="n">
        <f aca="false">IF(D248="","",ROUND(SQRT(((D248+G248)*O248/100)^2+(J248*(D248+G248)*0.08382)^2),0))</f>
        <v>42</v>
      </c>
      <c r="U248" s="32"/>
    </row>
    <row r="249" customFormat="false" ht="15" hidden="false" customHeight="false" outlineLevel="0" collapsed="false">
      <c r="A249" s="32" t="s">
        <v>386</v>
      </c>
      <c r="B249" s="32" t="s">
        <v>419</v>
      </c>
      <c r="C249" s="32" t="s">
        <v>423</v>
      </c>
      <c r="D249" s="54" t="n">
        <v>263</v>
      </c>
      <c r="E249" s="54" t="n">
        <v>208</v>
      </c>
      <c r="F249" s="65" t="n">
        <f aca="false">IF(E249="","",D249-E249)</f>
        <v>55</v>
      </c>
      <c r="G249" s="54" t="n">
        <v>251</v>
      </c>
      <c r="H249" s="54" t="n">
        <v>213</v>
      </c>
      <c r="I249" s="65" t="n">
        <f aca="false">IF(H249="","",G249-H249)</f>
        <v>38</v>
      </c>
      <c r="J249" s="55" t="n">
        <f aca="false">IF(OR(D249="",D249+G249=0),"",D249/(D249+G249))</f>
        <v>0.511673151750973</v>
      </c>
      <c r="K249" s="55" t="n">
        <f aca="false">IF(E249="","",E249/(E249+H249))</f>
        <v>0.494061757719715</v>
      </c>
      <c r="L249" s="66" t="n">
        <f aca="false">IF(OR(K249="",J249=""),"",(J249-K249)*100)</f>
        <v>1.76113940312578</v>
      </c>
      <c r="M249" s="36" t="n">
        <v>3.48106248693425</v>
      </c>
      <c r="N249" s="36" t="n">
        <v>1.86030294597389</v>
      </c>
      <c r="O249" s="36" t="n">
        <f aca="false">SQRT(M249^2+N249^2)</f>
        <v>3.94696378102713</v>
      </c>
      <c r="P249" s="55" t="n">
        <f aca="false">IF(J249="","",MAX(0,J249-1.96*O249/100))</f>
        <v>0.434312661642841</v>
      </c>
      <c r="Q249" s="55" t="n">
        <f aca="false">IF(J249="","",MIN(1,J249+1.96*O249/100))</f>
        <v>0.589033641859105</v>
      </c>
      <c r="R249" s="32" t="str">
        <f aca="false">IF(L249="","",IF(ABS(L249)&lt;=O249,"Yes","No"))</f>
        <v>Yes</v>
      </c>
      <c r="S249" s="32" t="str">
        <f aca="false">IF(L249="","",IF(ABS(L249)&lt;=1.96*O249,"Yes","No"))</f>
        <v>Yes</v>
      </c>
      <c r="T249" s="54" t="n">
        <f aca="false">IF(D249="","",ROUND(SQRT(((D249+G249)*O249/100)^2+(J249*(D249+G249)*0.13015)^2),0))</f>
        <v>40</v>
      </c>
      <c r="U249" s="32"/>
    </row>
    <row r="250" customFormat="false" ht="15" hidden="false" customHeight="false" outlineLevel="0" collapsed="false">
      <c r="A250" s="32" t="s">
        <v>386</v>
      </c>
      <c r="B250" s="32" t="s">
        <v>419</v>
      </c>
      <c r="C250" s="32" t="s">
        <v>424</v>
      </c>
      <c r="D250" s="54" t="n">
        <v>446</v>
      </c>
      <c r="E250" s="54" t="n">
        <v>393</v>
      </c>
      <c r="F250" s="65" t="n">
        <f aca="false">IF(E250="","",D250-E250)</f>
        <v>53</v>
      </c>
      <c r="G250" s="54" t="n">
        <v>278</v>
      </c>
      <c r="H250" s="54" t="n">
        <v>281</v>
      </c>
      <c r="I250" s="65" t="n">
        <f aca="false">IF(H250="","",G250-H250)</f>
        <v>-3</v>
      </c>
      <c r="J250" s="55" t="n">
        <f aca="false">IF(OR(D250="",D250+G250=0),"",D250/(D250+G250))</f>
        <v>0.616022099447514</v>
      </c>
      <c r="K250" s="55" t="n">
        <f aca="false">IF(E250="","",E250/(E250+H250))</f>
        <v>0.583086053412463</v>
      </c>
      <c r="L250" s="66" t="n">
        <f aca="false">IF(OR(K250="",J250=""),"",(J250-K250)*100)</f>
        <v>3.2936046035051</v>
      </c>
      <c r="M250" s="36" t="n">
        <v>2.45669826527509</v>
      </c>
      <c r="N250" s="36" t="n">
        <v>1.86030294597389</v>
      </c>
      <c r="O250" s="36" t="n">
        <f aca="false">SQRT(M250^2+N250^2)</f>
        <v>3.0815732049401</v>
      </c>
      <c r="P250" s="55" t="n">
        <f aca="false">IF(J250="","",MAX(0,J250-1.96*O250/100))</f>
        <v>0.555623264630688</v>
      </c>
      <c r="Q250" s="55" t="n">
        <f aca="false">IF(J250="","",MIN(1,J250+1.96*O250/100))</f>
        <v>0.67642093426434</v>
      </c>
      <c r="R250" s="32" t="str">
        <f aca="false">IF(L250="","",IF(ABS(L250)&lt;=O250,"Yes","No"))</f>
        <v>No</v>
      </c>
      <c r="S250" s="32" t="str">
        <f aca="false">IF(L250="","",IF(ABS(L250)&lt;=1.96*O250,"Yes","No"))</f>
        <v>Yes</v>
      </c>
      <c r="T250" s="54" t="n">
        <f aca="false">IF(D250="","",ROUND(SQRT(((D250+G250)*O250/100)^2+(J250*(D250+G250)*0.08382)^2),0))</f>
        <v>44</v>
      </c>
      <c r="U250" s="32"/>
    </row>
    <row r="251" customFormat="false" ht="15" hidden="false" customHeight="false" outlineLevel="0" collapsed="false">
      <c r="A251" s="32" t="s">
        <v>386</v>
      </c>
      <c r="B251" s="32" t="s">
        <v>419</v>
      </c>
      <c r="C251" s="32" t="s">
        <v>425</v>
      </c>
      <c r="D251" s="54" t="n">
        <v>444</v>
      </c>
      <c r="E251" s="54" t="n">
        <v>420</v>
      </c>
      <c r="F251" s="65" t="n">
        <f aca="false">IF(E251="","",D251-E251)</f>
        <v>24</v>
      </c>
      <c r="G251" s="54" t="n">
        <v>342</v>
      </c>
      <c r="H251" s="54" t="n">
        <v>286</v>
      </c>
      <c r="I251" s="65" t="n">
        <f aca="false">IF(H251="","",G251-H251)</f>
        <v>56</v>
      </c>
      <c r="J251" s="55" t="n">
        <f aca="false">IF(OR(D251="",D251+G251=0),"",D251/(D251+G251))</f>
        <v>0.564885496183206</v>
      </c>
      <c r="K251" s="55" t="n">
        <f aca="false">IF(E251="","",E251/(E251+H251))</f>
        <v>0.594900849858357</v>
      </c>
      <c r="L251" s="66" t="n">
        <f aca="false">IF(OR(K251="",J251=""),"",(J251-K251)*100)</f>
        <v>-3.00153536751507</v>
      </c>
      <c r="M251" s="36" t="n">
        <v>2.45669826527509</v>
      </c>
      <c r="N251" s="36" t="n">
        <v>1.86030294597389</v>
      </c>
      <c r="O251" s="36" t="n">
        <f aca="false">SQRT(M251^2+N251^2)</f>
        <v>3.0815732049401</v>
      </c>
      <c r="P251" s="55" t="n">
        <f aca="false">IF(J251="","",MAX(0,J251-1.96*O251/100))</f>
        <v>0.50448666136638</v>
      </c>
      <c r="Q251" s="55" t="n">
        <f aca="false">IF(J251="","",MIN(1,J251+1.96*O251/100))</f>
        <v>0.625284331000032</v>
      </c>
      <c r="R251" s="32" t="str">
        <f aca="false">IF(L251="","",IF(ABS(L251)&lt;=O251,"Yes","No"))</f>
        <v>Yes</v>
      </c>
      <c r="S251" s="32" t="str">
        <f aca="false">IF(L251="","",IF(ABS(L251)&lt;=1.96*O251,"Yes","No"))</f>
        <v>Yes</v>
      </c>
      <c r="T251" s="54" t="n">
        <f aca="false">IF(D251="","",ROUND(SQRT(((D251+G251)*O251/100)^2+(J251*(D251+G251)*0.08382)^2),0))</f>
        <v>44</v>
      </c>
      <c r="U251" s="32"/>
    </row>
    <row r="252" customFormat="false" ht="15" hidden="false" customHeight="false" outlineLevel="0" collapsed="false">
      <c r="A252" s="32" t="s">
        <v>386</v>
      </c>
      <c r="B252" s="32" t="s">
        <v>419</v>
      </c>
      <c r="C252" s="32" t="s">
        <v>426</v>
      </c>
      <c r="D252" s="54" t="n">
        <v>302</v>
      </c>
      <c r="E252" s="54" t="n">
        <v>226</v>
      </c>
      <c r="F252" s="65" t="n">
        <f aca="false">IF(E252="","",D252-E252)</f>
        <v>76</v>
      </c>
      <c r="G252" s="54" t="n">
        <v>167</v>
      </c>
      <c r="H252" s="54" t="n">
        <v>189</v>
      </c>
      <c r="I252" s="65" t="n">
        <f aca="false">IF(H252="","",G252-H252)</f>
        <v>-22</v>
      </c>
      <c r="J252" s="55" t="n">
        <f aca="false">IF(OR(D252="",D252+G252=0),"",D252/(D252+G252))</f>
        <v>0.643923240938166</v>
      </c>
      <c r="K252" s="55" t="n">
        <f aca="false">IF(E252="","",E252/(E252+H252))</f>
        <v>0.544578313253012</v>
      </c>
      <c r="L252" s="66" t="n">
        <f aca="false">IF(OR(K252="",J252=""),"",(J252-K252)*100)</f>
        <v>9.93449276851542</v>
      </c>
      <c r="M252" s="36" t="n">
        <v>3.48106248693425</v>
      </c>
      <c r="N252" s="36" t="n">
        <v>1.86030294597389</v>
      </c>
      <c r="O252" s="36" t="n">
        <f aca="false">SQRT(M252^2+N252^2)</f>
        <v>3.94696378102713</v>
      </c>
      <c r="P252" s="55" t="n">
        <f aca="false">IF(J252="","",MAX(0,J252-1.96*O252/100))</f>
        <v>0.566562750830035</v>
      </c>
      <c r="Q252" s="55" t="n">
        <f aca="false">IF(J252="","",MIN(1,J252+1.96*O252/100))</f>
        <v>0.721283731046298</v>
      </c>
      <c r="R252" s="32" t="str">
        <f aca="false">IF(L252="","",IF(ABS(L252)&lt;=O252,"Yes","No"))</f>
        <v>No</v>
      </c>
      <c r="S252" s="32" t="str">
        <f aca="false">IF(L252="","",IF(ABS(L252)&lt;=1.96*O252,"Yes","No"))</f>
        <v>No</v>
      </c>
      <c r="T252" s="54" t="n">
        <f aca="false">IF(D252="","",ROUND(SQRT(((D252+G252)*O252/100)^2+(J252*(D252+G252)*0.13015)^2),0))</f>
        <v>43</v>
      </c>
      <c r="U252" s="32"/>
    </row>
    <row r="253" customFormat="false" ht="15" hidden="false" customHeight="false" outlineLevel="0" collapsed="false">
      <c r="A253" s="32" t="s">
        <v>386</v>
      </c>
      <c r="B253" s="32" t="s">
        <v>419</v>
      </c>
      <c r="C253" s="32" t="s">
        <v>427</v>
      </c>
      <c r="D253" s="54" t="n">
        <v>296</v>
      </c>
      <c r="E253" s="54" t="n">
        <v>320</v>
      </c>
      <c r="F253" s="65" t="n">
        <f aca="false">IF(E253="","",D253-E253)</f>
        <v>-24</v>
      </c>
      <c r="G253" s="54" t="n">
        <v>251</v>
      </c>
      <c r="H253" s="54" t="n">
        <v>220</v>
      </c>
      <c r="I253" s="65" t="n">
        <f aca="false">IF(H253="","",G253-H253)</f>
        <v>31</v>
      </c>
      <c r="J253" s="55" t="n">
        <f aca="false">IF(OR(D253="",D253+G253=0),"",D253/(D253+G253))</f>
        <v>0.541133455210238</v>
      </c>
      <c r="K253" s="55" t="n">
        <f aca="false">IF(E253="","",E253/(E253+H253))</f>
        <v>0.592592592592593</v>
      </c>
      <c r="L253" s="66" t="n">
        <f aca="false">IF(OR(K253="",J253=""),"",(J253-K253)*100)</f>
        <v>-5.14591373823549</v>
      </c>
      <c r="M253" s="36" t="n">
        <v>2.45669826527509</v>
      </c>
      <c r="N253" s="36" t="n">
        <v>1.86030294597389</v>
      </c>
      <c r="O253" s="36" t="n">
        <f aca="false">SQRT(M253^2+N253^2)</f>
        <v>3.0815732049401</v>
      </c>
      <c r="P253" s="55" t="n">
        <f aca="false">IF(J253="","",MAX(0,J253-1.96*O253/100))</f>
        <v>0.480734620393412</v>
      </c>
      <c r="Q253" s="55" t="n">
        <f aca="false">IF(J253="","",MIN(1,J253+1.96*O253/100))</f>
        <v>0.601532290027064</v>
      </c>
      <c r="R253" s="32" t="str">
        <f aca="false">IF(L253="","",IF(ABS(L253)&lt;=O253,"Yes","No"))</f>
        <v>No</v>
      </c>
      <c r="S253" s="32" t="str">
        <f aca="false">IF(L253="","",IF(ABS(L253)&lt;=1.96*O253,"Yes","No"))</f>
        <v>Yes</v>
      </c>
      <c r="T253" s="54" t="n">
        <f aca="false">IF(D253="","",ROUND(SQRT(((D253+G253)*O253/100)^2+(J253*(D253+G253)*0.08382)^2),0))</f>
        <v>30</v>
      </c>
      <c r="U253" s="32"/>
    </row>
    <row r="254" customFormat="false" ht="15" hidden="false" customHeight="false" outlineLevel="0" collapsed="false">
      <c r="A254" s="32" t="s">
        <v>386</v>
      </c>
      <c r="B254" s="32" t="s">
        <v>419</v>
      </c>
      <c r="C254" s="32" t="s">
        <v>428</v>
      </c>
      <c r="D254" s="54" t="n">
        <v>252</v>
      </c>
      <c r="E254" s="54" t="n">
        <v>226</v>
      </c>
      <c r="F254" s="65" t="n">
        <f aca="false">IF(E254="","",D254-E254)</f>
        <v>26</v>
      </c>
      <c r="G254" s="54" t="n">
        <v>131</v>
      </c>
      <c r="H254" s="54" t="n">
        <v>148</v>
      </c>
      <c r="I254" s="65" t="n">
        <f aca="false">IF(H254="","",G254-H254)</f>
        <v>-17</v>
      </c>
      <c r="J254" s="55" t="n">
        <f aca="false">IF(OR(D254="",D254+G254=0),"",D254/(D254+G254))</f>
        <v>0.657963446475196</v>
      </c>
      <c r="K254" s="55" t="n">
        <f aca="false">IF(E254="","",E254/(E254+H254))</f>
        <v>0.60427807486631</v>
      </c>
      <c r="L254" s="66" t="n">
        <f aca="false">IF(OR(K254="",J254=""),"",(J254-K254)*100)</f>
        <v>5.36853716088857</v>
      </c>
      <c r="M254" s="36" t="n">
        <v>3.48106248693425</v>
      </c>
      <c r="N254" s="36" t="n">
        <v>1.86030294597389</v>
      </c>
      <c r="O254" s="36" t="n">
        <f aca="false">SQRT(M254^2+N254^2)</f>
        <v>3.94696378102713</v>
      </c>
      <c r="P254" s="55" t="n">
        <f aca="false">IF(J254="","",MAX(0,J254-1.96*O254/100))</f>
        <v>0.580602956367064</v>
      </c>
      <c r="Q254" s="55" t="n">
        <f aca="false">IF(J254="","",MIN(1,J254+1.96*O254/100))</f>
        <v>0.735323936583328</v>
      </c>
      <c r="R254" s="32" t="str">
        <f aca="false">IF(L254="","",IF(ABS(L254)&lt;=O254,"Yes","No"))</f>
        <v>No</v>
      </c>
      <c r="S254" s="32" t="str">
        <f aca="false">IF(L254="","",IF(ABS(L254)&lt;=1.96*O254,"Yes","No"))</f>
        <v>Yes</v>
      </c>
      <c r="T254" s="54" t="n">
        <f aca="false">IF(D254="","",ROUND(SQRT(((D254+G254)*O254/100)^2+(J254*(D254+G254)*0.13015)^2),0))</f>
        <v>36</v>
      </c>
      <c r="U254" s="32"/>
    </row>
    <row r="255" customFormat="false" ht="15" hidden="false" customHeight="false" outlineLevel="0" collapsed="false">
      <c r="A255" s="32" t="s">
        <v>386</v>
      </c>
      <c r="B255" s="32" t="s">
        <v>419</v>
      </c>
      <c r="C255" s="32" t="s">
        <v>429</v>
      </c>
      <c r="D255" s="54" t="n">
        <v>274</v>
      </c>
      <c r="E255" s="54" t="n">
        <v>242</v>
      </c>
      <c r="F255" s="65" t="n">
        <f aca="false">IF(E255="","",D255-E255)</f>
        <v>32</v>
      </c>
      <c r="G255" s="54" t="n">
        <v>248</v>
      </c>
      <c r="H255" s="54" t="n">
        <v>231</v>
      </c>
      <c r="I255" s="65" t="n">
        <f aca="false">IF(H255="","",G255-H255)</f>
        <v>17</v>
      </c>
      <c r="J255" s="55" t="n">
        <f aca="false">IF(OR(D255="",D255+G255=0),"",D255/(D255+G255))</f>
        <v>0.524904214559387</v>
      </c>
      <c r="K255" s="55" t="n">
        <f aca="false">IF(E255="","",E255/(E255+H255))</f>
        <v>0.511627906976744</v>
      </c>
      <c r="L255" s="66" t="n">
        <f aca="false">IF(OR(K255="",J255=""),"",(J255-K255)*100)</f>
        <v>1.32763075826428</v>
      </c>
      <c r="M255" s="36" t="n">
        <v>3.48106248693425</v>
      </c>
      <c r="N255" s="36" t="n">
        <v>1.86030294597389</v>
      </c>
      <c r="O255" s="36" t="n">
        <f aca="false">SQRT(M255^2+N255^2)</f>
        <v>3.94696378102713</v>
      </c>
      <c r="P255" s="55" t="n">
        <f aca="false">IF(J255="","",MAX(0,J255-1.96*O255/100))</f>
        <v>0.447543724451255</v>
      </c>
      <c r="Q255" s="55" t="n">
        <f aca="false">IF(J255="","",MIN(1,J255+1.96*O255/100))</f>
        <v>0.602264704667519</v>
      </c>
      <c r="R255" s="32" t="str">
        <f aca="false">IF(L255="","",IF(ABS(L255)&lt;=O255,"Yes","No"))</f>
        <v>Yes</v>
      </c>
      <c r="S255" s="32" t="str">
        <f aca="false">IF(L255="","",IF(ABS(L255)&lt;=1.96*O255,"Yes","No"))</f>
        <v>Yes</v>
      </c>
      <c r="T255" s="54" t="n">
        <f aca="false">IF(D255="","",ROUND(SQRT(((D255+G255)*O255/100)^2+(J255*(D255+G255)*0.13015)^2),0))</f>
        <v>41</v>
      </c>
      <c r="U255" s="32"/>
    </row>
    <row r="256" customFormat="false" ht="15" hidden="false" customHeight="false" outlineLevel="0" collapsed="false">
      <c r="A256" s="32" t="s">
        <v>386</v>
      </c>
      <c r="B256" s="32" t="s">
        <v>419</v>
      </c>
      <c r="C256" s="32" t="s">
        <v>430</v>
      </c>
      <c r="D256" s="54" t="n">
        <v>354</v>
      </c>
      <c r="E256" s="54" t="n">
        <v>314</v>
      </c>
      <c r="F256" s="65" t="n">
        <f aca="false">IF(E256="","",D256-E256)</f>
        <v>40</v>
      </c>
      <c r="G256" s="54" t="n">
        <v>300</v>
      </c>
      <c r="H256" s="54" t="n">
        <v>246</v>
      </c>
      <c r="I256" s="65" t="n">
        <f aca="false">IF(H256="","",G256-H256)</f>
        <v>54</v>
      </c>
      <c r="J256" s="55" t="n">
        <f aca="false">IF(OR(D256="",D256+G256=0),"",D256/(D256+G256))</f>
        <v>0.541284403669725</v>
      </c>
      <c r="K256" s="55" t="n">
        <f aca="false">IF(E256="","",E256/(E256+H256))</f>
        <v>0.560714285714286</v>
      </c>
      <c r="L256" s="66" t="n">
        <f aca="false">IF(OR(K256="",J256=""),"",(J256-K256)*100)</f>
        <v>-1.9429882044561</v>
      </c>
      <c r="M256" s="36" t="n">
        <v>2.45669826527509</v>
      </c>
      <c r="N256" s="36" t="n">
        <v>1.86030294597389</v>
      </c>
      <c r="O256" s="36" t="n">
        <f aca="false">SQRT(M256^2+N256^2)</f>
        <v>3.0815732049401</v>
      </c>
      <c r="P256" s="55" t="n">
        <f aca="false">IF(J256="","",MAX(0,J256-1.96*O256/100))</f>
        <v>0.480885568852899</v>
      </c>
      <c r="Q256" s="55" t="n">
        <f aca="false">IF(J256="","",MIN(1,J256+1.96*O256/100))</f>
        <v>0.601683238486551</v>
      </c>
      <c r="R256" s="32" t="str">
        <f aca="false">IF(L256="","",IF(ABS(L256)&lt;=O256,"Yes","No"))</f>
        <v>Yes</v>
      </c>
      <c r="S256" s="32" t="str">
        <f aca="false">IF(L256="","",IF(ABS(L256)&lt;=1.96*O256,"Yes","No"))</f>
        <v>Yes</v>
      </c>
      <c r="T256" s="54" t="n">
        <f aca="false">IF(D256="","",ROUND(SQRT(((D256+G256)*O256/100)^2+(J256*(D256+G256)*0.08382)^2),0))</f>
        <v>36</v>
      </c>
      <c r="U256" s="32"/>
    </row>
    <row r="257" customFormat="false" ht="15" hidden="false" customHeight="false" outlineLevel="0" collapsed="false">
      <c r="A257" s="32" t="s">
        <v>386</v>
      </c>
      <c r="B257" s="32" t="s">
        <v>419</v>
      </c>
      <c r="C257" s="32" t="s">
        <v>431</v>
      </c>
      <c r="D257" s="54" t="n">
        <v>337</v>
      </c>
      <c r="E257" s="54" t="n">
        <v>335</v>
      </c>
      <c r="F257" s="65" t="n">
        <f aca="false">IF(E257="","",D257-E257)</f>
        <v>2</v>
      </c>
      <c r="G257" s="54" t="n">
        <v>272</v>
      </c>
      <c r="H257" s="54" t="n">
        <v>224</v>
      </c>
      <c r="I257" s="65" t="n">
        <f aca="false">IF(H257="","",G257-H257)</f>
        <v>48</v>
      </c>
      <c r="J257" s="55" t="n">
        <f aca="false">IF(OR(D257="",D257+G257=0),"",D257/(D257+G257))</f>
        <v>0.553366174055829</v>
      </c>
      <c r="K257" s="55" t="n">
        <f aca="false">IF(E257="","",E257/(E257+H257))</f>
        <v>0.599284436493739</v>
      </c>
      <c r="L257" s="66" t="n">
        <f aca="false">IF(OR(K257="",J257=""),"",(J257-K257)*100)</f>
        <v>-4.59182624379096</v>
      </c>
      <c r="M257" s="36" t="n">
        <v>2.45669826527509</v>
      </c>
      <c r="N257" s="36" t="n">
        <v>1.86030294597389</v>
      </c>
      <c r="O257" s="36" t="n">
        <f aca="false">SQRT(M257^2+N257^2)</f>
        <v>3.0815732049401</v>
      </c>
      <c r="P257" s="55" t="n">
        <f aca="false">IF(J257="","",MAX(0,J257-1.96*O257/100))</f>
        <v>0.492967339239003</v>
      </c>
      <c r="Q257" s="55" t="n">
        <f aca="false">IF(J257="","",MIN(1,J257+1.96*O257/100))</f>
        <v>0.613765008872655</v>
      </c>
      <c r="R257" s="32" t="str">
        <f aca="false">IF(L257="","",IF(ABS(L257)&lt;=O257,"Yes","No"))</f>
        <v>No</v>
      </c>
      <c r="S257" s="32" t="str">
        <f aca="false">IF(L257="","",IF(ABS(L257)&lt;=1.96*O257,"Yes","No"))</f>
        <v>Yes</v>
      </c>
      <c r="T257" s="54" t="n">
        <f aca="false">IF(D257="","",ROUND(SQRT(((D257+G257)*O257/100)^2+(J257*(D257+G257)*0.08382)^2),0))</f>
        <v>34</v>
      </c>
      <c r="U257" s="32"/>
    </row>
    <row r="258" customFormat="false" ht="15" hidden="false" customHeight="false" outlineLevel="0" collapsed="false">
      <c r="A258" s="32" t="s">
        <v>386</v>
      </c>
      <c r="B258" s="32" t="s">
        <v>419</v>
      </c>
      <c r="C258" s="32" t="s">
        <v>432</v>
      </c>
      <c r="D258" s="54" t="n">
        <v>290</v>
      </c>
      <c r="E258" s="54" t="n">
        <v>296</v>
      </c>
      <c r="F258" s="65" t="n">
        <f aca="false">IF(E258="","",D258-E258)</f>
        <v>-6</v>
      </c>
      <c r="G258" s="54" t="n">
        <v>353</v>
      </c>
      <c r="H258" s="54" t="n">
        <v>291</v>
      </c>
      <c r="I258" s="65" t="n">
        <f aca="false">IF(H258="","",G258-H258)</f>
        <v>62</v>
      </c>
      <c r="J258" s="55" t="n">
        <f aca="false">IF(OR(D258="",D258+G258=0),"",D258/(D258+G258))</f>
        <v>0.451010886469673</v>
      </c>
      <c r="K258" s="55" t="n">
        <f aca="false">IF(E258="","",E258/(E258+H258))</f>
        <v>0.504258943781942</v>
      </c>
      <c r="L258" s="66" t="n">
        <f aca="false">IF(OR(K258="",J258=""),"",(J258-K258)*100)</f>
        <v>-5.32480573122686</v>
      </c>
      <c r="M258" s="36" t="n">
        <v>2.45669826527509</v>
      </c>
      <c r="N258" s="36" t="n">
        <v>1.86030294597389</v>
      </c>
      <c r="O258" s="36" t="n">
        <f aca="false">SQRT(M258^2+N258^2)</f>
        <v>3.0815732049401</v>
      </c>
      <c r="P258" s="55" t="n">
        <f aca="false">IF(J258="","",MAX(0,J258-1.96*O258/100))</f>
        <v>0.390612051652848</v>
      </c>
      <c r="Q258" s="55" t="n">
        <f aca="false">IF(J258="","",MIN(1,J258+1.96*O258/100))</f>
        <v>0.511409721286499</v>
      </c>
      <c r="R258" s="32" t="str">
        <f aca="false">IF(L258="","",IF(ABS(L258)&lt;=O258,"Yes","No"))</f>
        <v>No</v>
      </c>
      <c r="S258" s="32" t="str">
        <f aca="false">IF(L258="","",IF(ABS(L258)&lt;=1.96*O258,"Yes","No"))</f>
        <v>Yes</v>
      </c>
      <c r="T258" s="54" t="n">
        <f aca="false">IF(D258="","",ROUND(SQRT(((D258+G258)*O258/100)^2+(J258*(D258+G258)*0.08382)^2),0))</f>
        <v>31</v>
      </c>
      <c r="U258" s="32"/>
    </row>
    <row r="259" customFormat="false" ht="15" hidden="false" customHeight="false" outlineLevel="0" collapsed="false">
      <c r="A259" s="32" t="s">
        <v>386</v>
      </c>
      <c r="B259" s="32" t="s">
        <v>419</v>
      </c>
      <c r="C259" s="32" t="s">
        <v>433</v>
      </c>
      <c r="D259" s="54" t="n">
        <v>403</v>
      </c>
      <c r="E259" s="54" t="n">
        <v>450</v>
      </c>
      <c r="F259" s="65" t="n">
        <f aca="false">IF(E259="","",D259-E259)</f>
        <v>-47</v>
      </c>
      <c r="G259" s="54" t="n">
        <v>411</v>
      </c>
      <c r="H259" s="54" t="n">
        <v>362</v>
      </c>
      <c r="I259" s="65" t="n">
        <f aca="false">IF(H259="","",G259-H259)</f>
        <v>49</v>
      </c>
      <c r="J259" s="55" t="n">
        <f aca="false">IF(OR(D259="",D259+G259=0),"",D259/(D259+G259))</f>
        <v>0.495085995085995</v>
      </c>
      <c r="K259" s="55" t="n">
        <f aca="false">IF(E259="","",E259/(E259+H259))</f>
        <v>0.554187192118227</v>
      </c>
      <c r="L259" s="66" t="n">
        <f aca="false">IF(OR(K259="",J259=""),"",(J259-K259)*100)</f>
        <v>-5.91011970322315</v>
      </c>
      <c r="M259" s="36" t="n">
        <v>2.45669826527509</v>
      </c>
      <c r="N259" s="36" t="n">
        <v>1.86030294597389</v>
      </c>
      <c r="O259" s="36" t="n">
        <f aca="false">SQRT(M259^2+N259^2)</f>
        <v>3.0815732049401</v>
      </c>
      <c r="P259" s="55" t="n">
        <f aca="false">IF(J259="","",MAX(0,J259-1.96*O259/100))</f>
        <v>0.434687160269169</v>
      </c>
      <c r="Q259" s="55" t="n">
        <f aca="false">IF(J259="","",MIN(1,J259+1.96*O259/100))</f>
        <v>0.555484829902821</v>
      </c>
      <c r="R259" s="32" t="str">
        <f aca="false">IF(L259="","",IF(ABS(L259)&lt;=O259,"Yes","No"))</f>
        <v>No</v>
      </c>
      <c r="S259" s="32" t="str">
        <f aca="false">IF(L259="","",IF(ABS(L259)&lt;=1.96*O259,"Yes","No"))</f>
        <v>Yes</v>
      </c>
      <c r="T259" s="54" t="n">
        <f aca="false">IF(D259="","",ROUND(SQRT(((D259+G259)*O259/100)^2+(J259*(D259+G259)*0.08382)^2),0))</f>
        <v>42</v>
      </c>
      <c r="U259" s="32"/>
    </row>
    <row r="260" customFormat="false" ht="15" hidden="false" customHeight="false" outlineLevel="0" collapsed="false">
      <c r="A260" s="32" t="s">
        <v>386</v>
      </c>
      <c r="B260" s="32" t="s">
        <v>419</v>
      </c>
      <c r="C260" s="32" t="s">
        <v>434</v>
      </c>
      <c r="D260" s="54" t="n">
        <v>366</v>
      </c>
      <c r="E260" s="54" t="n">
        <v>307</v>
      </c>
      <c r="F260" s="65" t="n">
        <f aca="false">IF(E260="","",D260-E260)</f>
        <v>59</v>
      </c>
      <c r="G260" s="54" t="n">
        <v>387</v>
      </c>
      <c r="H260" s="54" t="n">
        <v>353</v>
      </c>
      <c r="I260" s="65" t="n">
        <f aca="false">IF(H260="","",G260-H260)</f>
        <v>34</v>
      </c>
      <c r="J260" s="55" t="n">
        <f aca="false">IF(OR(D260="",D260+G260=0),"",D260/(D260+G260))</f>
        <v>0.48605577689243</v>
      </c>
      <c r="K260" s="55" t="n">
        <f aca="false">IF(E260="","",E260/(E260+H260))</f>
        <v>0.465151515151515</v>
      </c>
      <c r="L260" s="66" t="n">
        <f aca="false">IF(OR(K260="",J260=""),"",(J260-K260)*100)</f>
        <v>2.09042617409151</v>
      </c>
      <c r="M260" s="36" t="n">
        <v>2.45669826527509</v>
      </c>
      <c r="N260" s="36" t="n">
        <v>1.86030294597389</v>
      </c>
      <c r="O260" s="36" t="n">
        <f aca="false">SQRT(M260^2+N260^2)</f>
        <v>3.0815732049401</v>
      </c>
      <c r="P260" s="55" t="n">
        <f aca="false">IF(J260="","",MAX(0,J260-1.96*O260/100))</f>
        <v>0.425656942075604</v>
      </c>
      <c r="Q260" s="55" t="n">
        <f aca="false">IF(J260="","",MIN(1,J260+1.96*O260/100))</f>
        <v>0.546454611709256</v>
      </c>
      <c r="R260" s="32" t="str">
        <f aca="false">IF(L260="","",IF(ABS(L260)&lt;=O260,"Yes","No"))</f>
        <v>Yes</v>
      </c>
      <c r="S260" s="32" t="str">
        <f aca="false">IF(L260="","",IF(ABS(L260)&lt;=1.96*O260,"Yes","No"))</f>
        <v>Yes</v>
      </c>
      <c r="T260" s="54" t="n">
        <f aca="false">IF(D260="","",ROUND(SQRT(((D260+G260)*O260/100)^2+(J260*(D260+G260)*0.08382)^2),0))</f>
        <v>38</v>
      </c>
      <c r="U260" s="32"/>
    </row>
    <row r="261" customFormat="false" ht="15" hidden="false" customHeight="false" outlineLevel="0" collapsed="false">
      <c r="A261" s="32" t="s">
        <v>386</v>
      </c>
      <c r="B261" s="32" t="s">
        <v>419</v>
      </c>
      <c r="C261" s="32" t="s">
        <v>435</v>
      </c>
      <c r="D261" s="54" t="n">
        <v>373</v>
      </c>
      <c r="E261" s="54" t="n">
        <v>359</v>
      </c>
      <c r="F261" s="65" t="n">
        <f aca="false">IF(E261="","",D261-E261)</f>
        <v>14</v>
      </c>
      <c r="G261" s="54" t="n">
        <v>389</v>
      </c>
      <c r="H261" s="54" t="n">
        <v>339</v>
      </c>
      <c r="I261" s="65" t="n">
        <f aca="false">IF(H261="","",G261-H261)</f>
        <v>50</v>
      </c>
      <c r="J261" s="55" t="n">
        <f aca="false">IF(OR(D261="",D261+G261=0),"",D261/(D261+G261))</f>
        <v>0.489501312335958</v>
      </c>
      <c r="K261" s="55" t="n">
        <f aca="false">IF(E261="","",E261/(E261+H261))</f>
        <v>0.51432664756447</v>
      </c>
      <c r="L261" s="66" t="n">
        <f aca="false">IF(OR(K261="",J261=""),"",(J261-K261)*100)</f>
        <v>-2.48253352285119</v>
      </c>
      <c r="M261" s="36" t="n">
        <v>2.45669826527509</v>
      </c>
      <c r="N261" s="36" t="n">
        <v>1.86030294597389</v>
      </c>
      <c r="O261" s="36" t="n">
        <f aca="false">SQRT(M261^2+N261^2)</f>
        <v>3.0815732049401</v>
      </c>
      <c r="P261" s="55" t="n">
        <f aca="false">IF(J261="","",MAX(0,J261-1.96*O261/100))</f>
        <v>0.429102477519132</v>
      </c>
      <c r="Q261" s="55" t="n">
        <f aca="false">IF(J261="","",MIN(1,J261+1.96*O261/100))</f>
        <v>0.549900147152784</v>
      </c>
      <c r="R261" s="32" t="str">
        <f aca="false">IF(L261="","",IF(ABS(L261)&lt;=O261,"Yes","No"))</f>
        <v>Yes</v>
      </c>
      <c r="S261" s="32" t="str">
        <f aca="false">IF(L261="","",IF(ABS(L261)&lt;=1.96*O261,"Yes","No"))</f>
        <v>Yes</v>
      </c>
      <c r="T261" s="54" t="n">
        <f aca="false">IF(D261="","",ROUND(SQRT(((D261+G261)*O261/100)^2+(J261*(D261+G261)*0.08382)^2),0))</f>
        <v>39</v>
      </c>
      <c r="U261" s="32"/>
    </row>
    <row r="262" customFormat="false" ht="15" hidden="false" customHeight="false" outlineLevel="0" collapsed="false">
      <c r="A262" s="32" t="s">
        <v>386</v>
      </c>
      <c r="B262" s="32" t="s">
        <v>419</v>
      </c>
      <c r="C262" s="32" t="s">
        <v>436</v>
      </c>
      <c r="D262" s="54" t="n">
        <v>380</v>
      </c>
      <c r="E262" s="54" t="n">
        <v>354</v>
      </c>
      <c r="F262" s="65" t="n">
        <f aca="false">IF(E262="","",D262-E262)</f>
        <v>26</v>
      </c>
      <c r="G262" s="54" t="n">
        <v>357</v>
      </c>
      <c r="H262" s="54" t="n">
        <v>314</v>
      </c>
      <c r="I262" s="65" t="n">
        <f aca="false">IF(H262="","",G262-H262)</f>
        <v>43</v>
      </c>
      <c r="J262" s="55" t="n">
        <f aca="false">IF(OR(D262="",D262+G262=0),"",D262/(D262+G262))</f>
        <v>0.515603799185889</v>
      </c>
      <c r="K262" s="55" t="n">
        <f aca="false">IF(E262="","",E262/(E262+H262))</f>
        <v>0.529940119760479</v>
      </c>
      <c r="L262" s="66" t="n">
        <f aca="false">IF(OR(K262="",J262=""),"",(J262-K262)*100)</f>
        <v>-1.43363205745903</v>
      </c>
      <c r="M262" s="36" t="n">
        <v>2.45669826527509</v>
      </c>
      <c r="N262" s="36" t="n">
        <v>1.86030294597389</v>
      </c>
      <c r="O262" s="36" t="n">
        <f aca="false">SQRT(M262^2+N262^2)</f>
        <v>3.0815732049401</v>
      </c>
      <c r="P262" s="55" t="n">
        <f aca="false">IF(J262="","",MAX(0,J262-1.96*O262/100))</f>
        <v>0.455204964369063</v>
      </c>
      <c r="Q262" s="55" t="n">
        <f aca="false">IF(J262="","",MIN(1,J262+1.96*O262/100))</f>
        <v>0.576002634002715</v>
      </c>
      <c r="R262" s="32" t="str">
        <f aca="false">IF(L262="","",IF(ABS(L262)&lt;=O262,"Yes","No"))</f>
        <v>Yes</v>
      </c>
      <c r="S262" s="32" t="str">
        <f aca="false">IF(L262="","",IF(ABS(L262)&lt;=1.96*O262,"Yes","No"))</f>
        <v>Yes</v>
      </c>
      <c r="T262" s="54" t="n">
        <f aca="false">IF(D262="","",ROUND(SQRT(((D262+G262)*O262/100)^2+(J262*(D262+G262)*0.08382)^2),0))</f>
        <v>39</v>
      </c>
      <c r="U262" s="32"/>
    </row>
    <row r="263" customFormat="false" ht="15" hidden="false" customHeight="false" outlineLevel="0" collapsed="false">
      <c r="A263" s="32" t="s">
        <v>386</v>
      </c>
      <c r="B263" s="32" t="s">
        <v>437</v>
      </c>
      <c r="C263" s="32" t="s">
        <v>438</v>
      </c>
      <c r="D263" s="54" t="n">
        <v>667</v>
      </c>
      <c r="E263" s="54" t="n">
        <v>579</v>
      </c>
      <c r="F263" s="65" t="n">
        <f aca="false">IF(E263="","",D263-E263)</f>
        <v>88</v>
      </c>
      <c r="G263" s="54" t="n">
        <v>1079</v>
      </c>
      <c r="H263" s="54" t="n">
        <v>946</v>
      </c>
      <c r="I263" s="65" t="n">
        <f aca="false">IF(H263="","",G263-H263)</f>
        <v>133</v>
      </c>
      <c r="J263" s="55" t="n">
        <f aca="false">IF(OR(D263="",D263+G263=0),"",D263/(D263+G263))</f>
        <v>0.382016036655212</v>
      </c>
      <c r="K263" s="55" t="n">
        <f aca="false">IF(E263="","",E263/(E263+H263))</f>
        <v>0.379672131147541</v>
      </c>
      <c r="L263" s="66" t="n">
        <f aca="false">IF(OR(K263="",J263=""),"",(J263-K263)*100)</f>
        <v>0.234390550767088</v>
      </c>
      <c r="M263" s="36" t="n">
        <v>2.25387692880643</v>
      </c>
      <c r="N263" s="36" t="n">
        <v>1.86030294597389</v>
      </c>
      <c r="O263" s="36" t="n">
        <f aca="false">SQRT(M263^2+N263^2)</f>
        <v>2.92244559590166</v>
      </c>
      <c r="P263" s="55" t="n">
        <f aca="false">IF(J263="","",MAX(0,J263-1.96*O263/100))</f>
        <v>0.324736102975539</v>
      </c>
      <c r="Q263" s="55" t="n">
        <f aca="false">IF(J263="","",MIN(1,J263+1.96*O263/100))</f>
        <v>0.439295970334884</v>
      </c>
      <c r="R263" s="32" t="str">
        <f aca="false">IF(L263="","",IF(ABS(L263)&lt;=O263,"Yes","No"))</f>
        <v>Yes</v>
      </c>
      <c r="S263" s="32" t="str">
        <f aca="false">IF(L263="","",IF(ABS(L263)&lt;=1.96*O263,"Yes","No"))</f>
        <v>Yes</v>
      </c>
      <c r="T263" s="54" t="n">
        <f aca="false">IF(D263="","",ROUND(SQRT(((D263+G263)*O263/100)^2+(J263*(D263+G263)*0.07132)^2),0))</f>
        <v>70</v>
      </c>
      <c r="U263" s="32"/>
    </row>
    <row r="264" customFormat="false" ht="15" hidden="false" customHeight="false" outlineLevel="0" collapsed="false">
      <c r="A264" s="32" t="s">
        <v>386</v>
      </c>
      <c r="B264" s="32" t="s">
        <v>437</v>
      </c>
      <c r="C264" s="32" t="s">
        <v>439</v>
      </c>
      <c r="D264" s="54" t="n">
        <v>677</v>
      </c>
      <c r="E264" s="54" t="n">
        <v>544</v>
      </c>
      <c r="F264" s="65" t="n">
        <f aca="false">IF(E264="","",D264-E264)</f>
        <v>133</v>
      </c>
      <c r="G264" s="54" t="n">
        <v>746</v>
      </c>
      <c r="H264" s="54" t="n">
        <v>694</v>
      </c>
      <c r="I264" s="65" t="n">
        <f aca="false">IF(H264="","",G264-H264)</f>
        <v>52</v>
      </c>
      <c r="J264" s="55" t="n">
        <f aca="false">IF(OR(D264="",D264+G264=0),"",D264/(D264+G264))</f>
        <v>0.475755446240337</v>
      </c>
      <c r="K264" s="55" t="n">
        <f aca="false">IF(E264="","",E264/(E264+H264))</f>
        <v>0.439418416801292</v>
      </c>
      <c r="L264" s="66" t="n">
        <f aca="false">IF(OR(K264="",J264=""),"",(J264-K264)*100)</f>
        <v>3.63370294390449</v>
      </c>
      <c r="M264" s="36" t="n">
        <v>2.25387692880643</v>
      </c>
      <c r="N264" s="36" t="n">
        <v>1.86030294597389</v>
      </c>
      <c r="O264" s="36" t="n">
        <f aca="false">SQRT(M264^2+N264^2)</f>
        <v>2.92244559590166</v>
      </c>
      <c r="P264" s="55" t="n">
        <f aca="false">IF(J264="","",MAX(0,J264-1.96*O264/100))</f>
        <v>0.418475512560665</v>
      </c>
      <c r="Q264" s="55" t="n">
        <f aca="false">IF(J264="","",MIN(1,J264+1.96*O264/100))</f>
        <v>0.53303537992001</v>
      </c>
      <c r="R264" s="32" t="str">
        <f aca="false">IF(L264="","",IF(ABS(L264)&lt;=O264,"Yes","No"))</f>
        <v>No</v>
      </c>
      <c r="S264" s="32" t="str">
        <f aca="false">IF(L264="","",IF(ABS(L264)&lt;=1.96*O264,"Yes","No"))</f>
        <v>Yes</v>
      </c>
      <c r="T264" s="54" t="n">
        <f aca="false">IF(D264="","",ROUND(SQRT(((D264+G264)*O264/100)^2+(J264*(D264+G264)*0.07132)^2),0))</f>
        <v>64</v>
      </c>
      <c r="U264" s="32"/>
    </row>
    <row r="265" customFormat="false" ht="15" hidden="false" customHeight="false" outlineLevel="0" collapsed="false">
      <c r="A265" s="32" t="s">
        <v>386</v>
      </c>
      <c r="B265" s="32" t="s">
        <v>437</v>
      </c>
      <c r="C265" s="32" t="s">
        <v>440</v>
      </c>
      <c r="D265" s="54" t="n">
        <v>328</v>
      </c>
      <c r="E265" s="54" t="n">
        <v>247</v>
      </c>
      <c r="F265" s="65" t="n">
        <f aca="false">IF(E265="","",D265-E265)</f>
        <v>81</v>
      </c>
      <c r="G265" s="54" t="n">
        <v>525</v>
      </c>
      <c r="H265" s="54" t="n">
        <v>503</v>
      </c>
      <c r="I265" s="65" t="n">
        <f aca="false">IF(H265="","",G265-H265)</f>
        <v>22</v>
      </c>
      <c r="J265" s="55" t="n">
        <f aca="false">IF(OR(D265="",D265+G265=0),"",D265/(D265+G265))</f>
        <v>0.384525205158265</v>
      </c>
      <c r="K265" s="55" t="n">
        <f aca="false">IF(E265="","",E265/(E265+H265))</f>
        <v>0.329333333333333</v>
      </c>
      <c r="L265" s="66" t="n">
        <f aca="false">IF(OR(K265="",J265=""),"",(J265-K265)*100)</f>
        <v>5.51918718249316</v>
      </c>
      <c r="M265" s="36" t="n">
        <v>2.25387692880643</v>
      </c>
      <c r="N265" s="36" t="n">
        <v>1.86030294597389</v>
      </c>
      <c r="O265" s="36" t="n">
        <f aca="false">SQRT(M265^2+N265^2)</f>
        <v>2.92244559590166</v>
      </c>
      <c r="P265" s="55" t="n">
        <f aca="false">IF(J265="","",MAX(0,J265-1.96*O265/100))</f>
        <v>0.327245271478592</v>
      </c>
      <c r="Q265" s="55" t="n">
        <f aca="false">IF(J265="","",MIN(1,J265+1.96*O265/100))</f>
        <v>0.441805138837938</v>
      </c>
      <c r="R265" s="32" t="str">
        <f aca="false">IF(L265="","",IF(ABS(L265)&lt;=O265,"Yes","No"))</f>
        <v>No</v>
      </c>
      <c r="S265" s="32" t="str">
        <f aca="false">IF(L265="","",IF(ABS(L265)&lt;=1.96*O265,"Yes","No"))</f>
        <v>Yes</v>
      </c>
      <c r="T265" s="54" t="n">
        <f aca="false">IF(D265="","",ROUND(SQRT(((D265+G265)*O265/100)^2+(J265*(D265+G265)*0.07132)^2),0))</f>
        <v>34</v>
      </c>
      <c r="U265" s="32"/>
    </row>
    <row r="266" customFormat="false" ht="15" hidden="false" customHeight="false" outlineLevel="0" collapsed="false">
      <c r="A266" s="32" t="s">
        <v>386</v>
      </c>
      <c r="B266" s="32" t="s">
        <v>441</v>
      </c>
      <c r="C266" s="32" t="s">
        <v>441</v>
      </c>
      <c r="D266" s="54" t="n">
        <v>41</v>
      </c>
      <c r="E266" s="54" t="n">
        <v>30</v>
      </c>
      <c r="F266" s="65" t="n">
        <f aca="false">IF(E266="","",D266-E266)</f>
        <v>11</v>
      </c>
      <c r="G266" s="54" t="n">
        <v>42</v>
      </c>
      <c r="H266" s="54" t="n">
        <v>36</v>
      </c>
      <c r="I266" s="65" t="n">
        <f aca="false">IF(H266="","",G266-H266)</f>
        <v>6</v>
      </c>
      <c r="J266" s="55" t="n">
        <f aca="false">IF(OR(D266="",D266+G266=0),"",D266/(D266+G266))</f>
        <v>0.493975903614458</v>
      </c>
      <c r="K266" s="55" t="n">
        <f aca="false">IF(E266="","",E266/(E266+H266))</f>
        <v>0.454545454545455</v>
      </c>
      <c r="L266" s="66" t="n">
        <f aca="false">IF(OR(K266="",J266=""),"",(J266-K266)*100)</f>
        <v>3.94304490690033</v>
      </c>
      <c r="M266" s="36" t="n">
        <v>3.48106248693425</v>
      </c>
      <c r="N266" s="36" t="n">
        <v>1.86030294597389</v>
      </c>
      <c r="O266" s="36" t="n">
        <f aca="false">SQRT(M266^2+N266^2)</f>
        <v>3.94696378102713</v>
      </c>
      <c r="P266" s="55" t="n">
        <f aca="false">IF(J266="","",MAX(0,J266-1.96*O266/100))</f>
        <v>0.416615413506326</v>
      </c>
      <c r="Q266" s="55" t="n">
        <f aca="false">IF(J266="","",MIN(1,J266+1.96*O266/100))</f>
        <v>0.57133639372259</v>
      </c>
      <c r="R266" s="32" t="str">
        <f aca="false">IF(L266="","",IF(ABS(L266)&lt;=O266,"Yes","No"))</f>
        <v>Yes</v>
      </c>
      <c r="S266" s="32" t="str">
        <f aca="false">IF(L266="","",IF(ABS(L266)&lt;=1.96*O266,"Yes","No"))</f>
        <v>Yes</v>
      </c>
      <c r="T266" s="54" t="n">
        <f aca="false">IF(D266="","",ROUND(SQRT(((D266+G266)*O266/100)^2+(J266*(D266+G266)*0.13015)^2),0))</f>
        <v>6</v>
      </c>
      <c r="U266" s="32"/>
    </row>
    <row r="267" customFormat="false" ht="15" hidden="false" customHeight="false" outlineLevel="0" collapsed="false">
      <c r="A267" s="32" t="s">
        <v>386</v>
      </c>
      <c r="B267" s="32" t="s">
        <v>442</v>
      </c>
      <c r="C267" s="32" t="s">
        <v>443</v>
      </c>
      <c r="D267" s="54" t="n">
        <v>522</v>
      </c>
      <c r="E267" s="54" t="n">
        <v>375</v>
      </c>
      <c r="F267" s="65" t="n">
        <f aca="false">IF(E267="","",D267-E267)</f>
        <v>147</v>
      </c>
      <c r="G267" s="54" t="n">
        <v>559</v>
      </c>
      <c r="H267" s="54" t="n">
        <v>542</v>
      </c>
      <c r="I267" s="65" t="n">
        <f aca="false">IF(H267="","",G267-H267)</f>
        <v>17</v>
      </c>
      <c r="J267" s="55" t="n">
        <f aca="false">IF(OR(D267="",D267+G267=0),"",D267/(D267+G267))</f>
        <v>0.482886216466235</v>
      </c>
      <c r="K267" s="55" t="n">
        <f aca="false">IF(E267="","",E267/(E267+H267))</f>
        <v>0.408942202835333</v>
      </c>
      <c r="L267" s="66" t="n">
        <f aca="false">IF(OR(K267="",J267=""),"",(J267-K267)*100)</f>
        <v>7.39440136309024</v>
      </c>
      <c r="M267" s="36" t="n">
        <v>2.25387692880643</v>
      </c>
      <c r="N267" s="36" t="n">
        <v>1.86030294597389</v>
      </c>
      <c r="O267" s="36" t="n">
        <f aca="false">SQRT(M267^2+N267^2)</f>
        <v>2.92244559590166</v>
      </c>
      <c r="P267" s="55" t="n">
        <f aca="false">IF(J267="","",MAX(0,J267-1.96*O267/100))</f>
        <v>0.425606282786562</v>
      </c>
      <c r="Q267" s="55" t="n">
        <f aca="false">IF(J267="","",MIN(1,J267+1.96*O267/100))</f>
        <v>0.540166150145908</v>
      </c>
      <c r="R267" s="32" t="str">
        <f aca="false">IF(L267="","",IF(ABS(L267)&lt;=O267,"Yes","No"))</f>
        <v>No</v>
      </c>
      <c r="S267" s="32" t="str">
        <f aca="false">IF(L267="","",IF(ABS(L267)&lt;=1.96*O267,"Yes","No"))</f>
        <v>No</v>
      </c>
      <c r="T267" s="54" t="n">
        <f aca="false">IF(D267="","",ROUND(SQRT(((D267+G267)*O267/100)^2+(J267*(D267+G267)*0.07132)^2),0))</f>
        <v>49</v>
      </c>
      <c r="U267" s="32"/>
    </row>
    <row r="268" customFormat="false" ht="15" hidden="false" customHeight="false" outlineLevel="0" collapsed="false">
      <c r="A268" s="32" t="s">
        <v>386</v>
      </c>
      <c r="B268" s="32" t="s">
        <v>442</v>
      </c>
      <c r="C268" s="32" t="s">
        <v>444</v>
      </c>
      <c r="D268" s="54" t="n">
        <v>579</v>
      </c>
      <c r="E268" s="54" t="n">
        <v>465</v>
      </c>
      <c r="F268" s="65" t="n">
        <f aca="false">IF(E268="","",D268-E268)</f>
        <v>114</v>
      </c>
      <c r="G268" s="54" t="n">
        <v>554</v>
      </c>
      <c r="H268" s="54" t="n">
        <v>609</v>
      </c>
      <c r="I268" s="65" t="n">
        <f aca="false">IF(H268="","",G268-H268)</f>
        <v>-55</v>
      </c>
      <c r="J268" s="55" t="n">
        <f aca="false">IF(OR(D268="",D268+G268=0),"",D268/(D268+G268))</f>
        <v>0.511032656663725</v>
      </c>
      <c r="K268" s="55" t="n">
        <f aca="false">IF(E268="","",E268/(E268+H268))</f>
        <v>0.432960893854749</v>
      </c>
      <c r="L268" s="66" t="n">
        <f aca="false">IF(OR(K268="",J268=""),"",(J268-K268)*100)</f>
        <v>7.8071762808976</v>
      </c>
      <c r="M268" s="36" t="n">
        <v>2.25387692880643</v>
      </c>
      <c r="N268" s="36" t="n">
        <v>1.86030294597389</v>
      </c>
      <c r="O268" s="36" t="n">
        <f aca="false">SQRT(M268^2+N268^2)</f>
        <v>2.92244559590166</v>
      </c>
      <c r="P268" s="55" t="n">
        <f aca="false">IF(J268="","",MAX(0,J268-1.96*O268/100))</f>
        <v>0.453752722984052</v>
      </c>
      <c r="Q268" s="55" t="n">
        <f aca="false">IF(J268="","",MIN(1,J268+1.96*O268/100))</f>
        <v>0.568312590343397</v>
      </c>
      <c r="R268" s="32" t="str">
        <f aca="false">IF(L268="","",IF(ABS(L268)&lt;=O268,"Yes","No"))</f>
        <v>No</v>
      </c>
      <c r="S268" s="32" t="str">
        <f aca="false">IF(L268="","",IF(ABS(L268)&lt;=1.96*O268,"Yes","No"))</f>
        <v>No</v>
      </c>
      <c r="T268" s="54" t="n">
        <f aca="false">IF(D268="","",ROUND(SQRT(((D268+G268)*O268/100)^2+(J268*(D268+G268)*0.07132)^2),0))</f>
        <v>53</v>
      </c>
      <c r="U268" s="32"/>
    </row>
    <row r="269" customFormat="false" ht="15" hidden="false" customHeight="false" outlineLevel="0" collapsed="false">
      <c r="A269" s="32" t="s">
        <v>386</v>
      </c>
      <c r="B269" s="32" t="s">
        <v>445</v>
      </c>
      <c r="C269" s="32" t="s">
        <v>445</v>
      </c>
      <c r="D269" s="54" t="n">
        <v>158</v>
      </c>
      <c r="E269" s="54" t="n">
        <v>130</v>
      </c>
      <c r="F269" s="65" t="n">
        <f aca="false">IF(E269="","",D269-E269)</f>
        <v>28</v>
      </c>
      <c r="G269" s="54" t="n">
        <v>178</v>
      </c>
      <c r="H269" s="54" t="n">
        <v>203</v>
      </c>
      <c r="I269" s="65" t="n">
        <f aca="false">IF(H269="","",G269-H269)</f>
        <v>-25</v>
      </c>
      <c r="J269" s="55" t="n">
        <f aca="false">IF(OR(D269="",D269+G269=0),"",D269/(D269+G269))</f>
        <v>0.470238095238095</v>
      </c>
      <c r="K269" s="55" t="n">
        <f aca="false">IF(E269="","",E269/(E269+H269))</f>
        <v>0.39039039039039</v>
      </c>
      <c r="L269" s="66" t="n">
        <f aca="false">IF(OR(K269="",J269=""),"",(J269-K269)*100)</f>
        <v>7.98477048477049</v>
      </c>
      <c r="M269" s="36" t="n">
        <v>3.48106248693425</v>
      </c>
      <c r="N269" s="36" t="n">
        <v>1.86030294597389</v>
      </c>
      <c r="O269" s="36" t="n">
        <f aca="false">SQRT(M269^2+N269^2)</f>
        <v>3.94696378102713</v>
      </c>
      <c r="P269" s="55" t="n">
        <f aca="false">IF(J269="","",MAX(0,J269-1.96*O269/100))</f>
        <v>0.392877605129964</v>
      </c>
      <c r="Q269" s="55" t="n">
        <f aca="false">IF(J269="","",MIN(1,J269+1.96*O269/100))</f>
        <v>0.547598585346227</v>
      </c>
      <c r="R269" s="32" t="str">
        <f aca="false">IF(L269="","",IF(ABS(L269)&lt;=O269,"Yes","No"))</f>
        <v>No</v>
      </c>
      <c r="S269" s="32" t="str">
        <f aca="false">IF(L269="","",IF(ABS(L269)&lt;=1.96*O269,"Yes","No"))</f>
        <v>No</v>
      </c>
      <c r="T269" s="54" t="n">
        <f aca="false">IF(D269="","",ROUND(SQRT(((D269+G269)*O269/100)^2+(J269*(D269+G269)*0.13015)^2),0))</f>
        <v>24</v>
      </c>
      <c r="U269" s="32"/>
    </row>
    <row r="270" customFormat="false" ht="15" hidden="false" customHeight="false" outlineLevel="0" collapsed="false">
      <c r="A270" s="32" t="s">
        <v>386</v>
      </c>
      <c r="B270" s="32" t="s">
        <v>446</v>
      </c>
      <c r="C270" s="32" t="s">
        <v>447</v>
      </c>
      <c r="D270" s="54" t="n">
        <v>200</v>
      </c>
      <c r="E270" s="54"/>
      <c r="F270" s="65" t="str">
        <f aca="false">IF(E270="","",D270-E270)</f>
        <v/>
      </c>
      <c r="G270" s="54" t="n">
        <v>79</v>
      </c>
      <c r="H270" s="54"/>
      <c r="I270" s="65" t="str">
        <f aca="false">IF(H270="","",G270-H270)</f>
        <v/>
      </c>
      <c r="J270" s="55" t="n">
        <f aca="false">IF(OR(D270="",D270+G270=0),"",D270/(D270+G270))</f>
        <v>0.716845878136201</v>
      </c>
      <c r="K270" s="55" t="str">
        <f aca="false">IF(E270="","",E270/(E270+H270))</f>
        <v/>
      </c>
      <c r="L270" s="66" t="str">
        <f aca="false">IF(OR(K270="",J270=""),"",(J270-K270)*100)</f>
        <v/>
      </c>
      <c r="M270" s="36" t="n">
        <v>3.48106248693425</v>
      </c>
      <c r="N270" s="36" t="n">
        <v>1.86030294597389</v>
      </c>
      <c r="O270" s="36" t="n">
        <f aca="false">SQRT(M270^2+N270^2)</f>
        <v>3.94696378102713</v>
      </c>
      <c r="P270" s="55" t="n">
        <f aca="false">IF(J270="","",MAX(0,J270-1.96*O270/100))</f>
        <v>0.639485388028069</v>
      </c>
      <c r="Q270" s="55" t="n">
        <f aca="false">IF(J270="","",MIN(1,J270+1.96*O270/100))</f>
        <v>0.794206368244332</v>
      </c>
      <c r="R270" s="32" t="str">
        <f aca="false">IF(L270="","",IF(ABS(L270)&lt;=O270,"Yes","No"))</f>
        <v/>
      </c>
      <c r="S270" s="32" t="str">
        <f aca="false">IF(L270="","",IF(ABS(L270)&lt;=1.96*O270,"Yes","No"))</f>
        <v/>
      </c>
      <c r="T270" s="54" t="n">
        <f aca="false">IF(D270="","",ROUND(SQRT(((D270+G270)*O270/100)^2+(J270*(D270+G270)*0.13015)^2),0))</f>
        <v>28</v>
      </c>
      <c r="U270" s="32" t="s">
        <v>764</v>
      </c>
    </row>
    <row r="271" customFormat="false" ht="15" hidden="false" customHeight="false" outlineLevel="0" collapsed="false">
      <c r="A271" s="32" t="s">
        <v>386</v>
      </c>
      <c r="B271" s="32" t="s">
        <v>446</v>
      </c>
      <c r="C271" s="32" t="s">
        <v>448</v>
      </c>
      <c r="D271" s="54" t="n">
        <v>327</v>
      </c>
      <c r="E271" s="54" t="n">
        <v>353</v>
      </c>
      <c r="F271" s="65" t="n">
        <f aca="false">IF(E271="","",D271-E271)</f>
        <v>-26</v>
      </c>
      <c r="G271" s="54" t="n">
        <v>122</v>
      </c>
      <c r="H271" s="54" t="n">
        <v>112</v>
      </c>
      <c r="I271" s="65" t="n">
        <f aca="false">IF(H271="","",G271-H271)</f>
        <v>10</v>
      </c>
      <c r="J271" s="55" t="n">
        <f aca="false">IF(OR(D271="",D271+G271=0),"",D271/(D271+G271))</f>
        <v>0.728285077951002</v>
      </c>
      <c r="K271" s="55" t="n">
        <f aca="false">IF(E271="","",E271/(E271+H271))</f>
        <v>0.759139784946237</v>
      </c>
      <c r="L271" s="66" t="n">
        <f aca="false">IF(OR(K271="",J271=""),"",(J271-K271)*100)</f>
        <v>-3.08547069952343</v>
      </c>
      <c r="M271" s="36" t="n">
        <v>3.48106248693425</v>
      </c>
      <c r="N271" s="36" t="n">
        <v>1.86030294597389</v>
      </c>
      <c r="O271" s="36" t="n">
        <f aca="false">SQRT(M271^2+N271^2)</f>
        <v>3.94696378102713</v>
      </c>
      <c r="P271" s="55" t="n">
        <f aca="false">IF(J271="","",MAX(0,J271-1.96*O271/100))</f>
        <v>0.650924587842871</v>
      </c>
      <c r="Q271" s="55" t="n">
        <f aca="false">IF(J271="","",MIN(1,J271+1.96*O271/100))</f>
        <v>0.805645568059134</v>
      </c>
      <c r="R271" s="32" t="str">
        <f aca="false">IF(L271="","",IF(ABS(L271)&lt;=O271,"Yes","No"))</f>
        <v>Yes</v>
      </c>
      <c r="S271" s="32" t="str">
        <f aca="false">IF(L271="","",IF(ABS(L271)&lt;=1.96*O271,"Yes","No"))</f>
        <v>Yes</v>
      </c>
      <c r="T271" s="54" t="n">
        <f aca="false">IF(D271="","",ROUND(SQRT(((D271+G271)*O271/100)^2+(J271*(D271+G271)*0.13015)^2),0))</f>
        <v>46</v>
      </c>
      <c r="U271" s="32"/>
    </row>
    <row r="272" customFormat="false" ht="15" hidden="false" customHeight="false" outlineLevel="0" collapsed="false">
      <c r="A272" s="32" t="s">
        <v>386</v>
      </c>
      <c r="B272" s="32" t="s">
        <v>446</v>
      </c>
      <c r="C272" s="32" t="s">
        <v>449</v>
      </c>
      <c r="D272" s="54" t="n">
        <v>290</v>
      </c>
      <c r="E272" s="54" t="n">
        <v>326</v>
      </c>
      <c r="F272" s="65" t="n">
        <f aca="false">IF(E272="","",D272-E272)</f>
        <v>-36</v>
      </c>
      <c r="G272" s="54" t="n">
        <v>148</v>
      </c>
      <c r="H272" s="54" t="n">
        <v>91</v>
      </c>
      <c r="I272" s="65" t="n">
        <f aca="false">IF(H272="","",G272-H272)</f>
        <v>57</v>
      </c>
      <c r="J272" s="55" t="n">
        <f aca="false">IF(OR(D272="",D272+G272=0),"",D272/(D272+G272))</f>
        <v>0.662100456621005</v>
      </c>
      <c r="K272" s="55" t="n">
        <f aca="false">IF(E272="","",E272/(E272+H272))</f>
        <v>0.781774580335731</v>
      </c>
      <c r="L272" s="66" t="n">
        <f aca="false">IF(OR(K272="",J272=""),"",(J272-K272)*100)</f>
        <v>-11.9674123714727</v>
      </c>
      <c r="M272" s="36" t="n">
        <v>3.48106248693425</v>
      </c>
      <c r="N272" s="36" t="n">
        <v>1.86030294597389</v>
      </c>
      <c r="O272" s="36" t="n">
        <f aca="false">SQRT(M272^2+N272^2)</f>
        <v>3.94696378102713</v>
      </c>
      <c r="P272" s="55" t="n">
        <f aca="false">IF(J272="","",MAX(0,J272-1.96*O272/100))</f>
        <v>0.584739966512873</v>
      </c>
      <c r="Q272" s="55" t="n">
        <f aca="false">IF(J272="","",MIN(1,J272+1.96*O272/100))</f>
        <v>0.739460946729136</v>
      </c>
      <c r="R272" s="32" t="str">
        <f aca="false">IF(L272="","",IF(ABS(L272)&lt;=O272,"Yes","No"))</f>
        <v>No</v>
      </c>
      <c r="S272" s="32" t="str">
        <f aca="false">IF(L272="","",IF(ABS(L272)&lt;=1.96*O272,"Yes","No"))</f>
        <v>No</v>
      </c>
      <c r="T272" s="54" t="n">
        <f aca="false">IF(D272="","",ROUND(SQRT(((D272+G272)*O272/100)^2+(J272*(D272+G272)*0.13015)^2),0))</f>
        <v>42</v>
      </c>
      <c r="U272" s="32"/>
    </row>
    <row r="273" customFormat="false" ht="15" hidden="false" customHeight="false" outlineLevel="0" collapsed="false">
      <c r="A273" s="32" t="s">
        <v>386</v>
      </c>
      <c r="B273" s="32" t="s">
        <v>446</v>
      </c>
      <c r="C273" s="32" t="s">
        <v>450</v>
      </c>
      <c r="D273" s="54" t="n">
        <v>577</v>
      </c>
      <c r="E273" s="54" t="n">
        <v>609</v>
      </c>
      <c r="F273" s="65" t="n">
        <f aca="false">IF(E273="","",D273-E273)</f>
        <v>-32</v>
      </c>
      <c r="G273" s="54" t="n">
        <v>281</v>
      </c>
      <c r="H273" s="54" t="n">
        <v>202</v>
      </c>
      <c r="I273" s="65" t="n">
        <f aca="false">IF(H273="","",G273-H273)</f>
        <v>79</v>
      </c>
      <c r="J273" s="55" t="n">
        <f aca="false">IF(OR(D273="",D273+G273=0),"",D273/(D273+G273))</f>
        <v>0.672494172494173</v>
      </c>
      <c r="K273" s="55" t="n">
        <f aca="false">IF(E273="","",E273/(E273+H273))</f>
        <v>0.750924784217016</v>
      </c>
      <c r="L273" s="66" t="n">
        <f aca="false">IF(OR(K273="",J273=""),"",(J273-K273)*100)</f>
        <v>-7.84306117228435</v>
      </c>
      <c r="M273" s="36" t="n">
        <v>2.25387692880643</v>
      </c>
      <c r="N273" s="36" t="n">
        <v>1.86030294597389</v>
      </c>
      <c r="O273" s="36" t="n">
        <f aca="false">SQRT(M273^2+N273^2)</f>
        <v>2.92244559590166</v>
      </c>
      <c r="P273" s="55" t="n">
        <f aca="false">IF(J273="","",MAX(0,J273-1.96*O273/100))</f>
        <v>0.6152142388145</v>
      </c>
      <c r="Q273" s="55" t="n">
        <f aca="false">IF(J273="","",MIN(1,J273+1.96*O273/100))</f>
        <v>0.729774106173845</v>
      </c>
      <c r="R273" s="32" t="str">
        <f aca="false">IF(L273="","",IF(ABS(L273)&lt;=O273,"Yes","No"))</f>
        <v>No</v>
      </c>
      <c r="S273" s="32" t="str">
        <f aca="false">IF(L273="","",IF(ABS(L273)&lt;=1.96*O273,"Yes","No"))</f>
        <v>No</v>
      </c>
      <c r="T273" s="54" t="n">
        <f aca="false">IF(D273="","",ROUND(SQRT(((D273+G273)*O273/100)^2+(J273*(D273+G273)*0.07132)^2),0))</f>
        <v>48</v>
      </c>
      <c r="U273" s="32"/>
    </row>
    <row r="274" customFormat="false" ht="15" hidden="false" customHeight="false" outlineLevel="0" collapsed="false">
      <c r="A274" s="32" t="s">
        <v>386</v>
      </c>
      <c r="B274" s="32" t="s">
        <v>446</v>
      </c>
      <c r="C274" s="32" t="s">
        <v>451</v>
      </c>
      <c r="D274" s="54" t="n">
        <v>363</v>
      </c>
      <c r="E274" s="54"/>
      <c r="F274" s="65" t="str">
        <f aca="false">IF(E274="","",D274-E274)</f>
        <v/>
      </c>
      <c r="G274" s="54" t="n">
        <v>190</v>
      </c>
      <c r="H274" s="54"/>
      <c r="I274" s="65" t="str">
        <f aca="false">IF(H274="","",G274-H274)</f>
        <v/>
      </c>
      <c r="J274" s="55" t="n">
        <f aca="false">IF(OR(D274="",D274+G274=0),"",D274/(D274+G274))</f>
        <v>0.656419529837251</v>
      </c>
      <c r="K274" s="55" t="str">
        <f aca="false">IF(E274="","",E274/(E274+H274))</f>
        <v/>
      </c>
      <c r="L274" s="66" t="str">
        <f aca="false">IF(OR(K274="",J274=""),"",(J274-K274)*100)</f>
        <v/>
      </c>
      <c r="M274" s="36" t="n">
        <v>2.45669826527509</v>
      </c>
      <c r="N274" s="36" t="n">
        <v>1.86030294597389</v>
      </c>
      <c r="O274" s="36" t="n">
        <f aca="false">SQRT(M274^2+N274^2)</f>
        <v>3.0815732049401</v>
      </c>
      <c r="P274" s="55" t="n">
        <f aca="false">IF(J274="","",MAX(0,J274-1.96*O274/100))</f>
        <v>0.596020695020426</v>
      </c>
      <c r="Q274" s="55" t="n">
        <f aca="false">IF(J274="","",MIN(1,J274+1.96*O274/100))</f>
        <v>0.716818364654077</v>
      </c>
      <c r="R274" s="32" t="str">
        <f aca="false">IF(L274="","",IF(ABS(L274)&lt;=O274,"Yes","No"))</f>
        <v/>
      </c>
      <c r="S274" s="32" t="str">
        <f aca="false">IF(L274="","",IF(ABS(L274)&lt;=1.96*O274,"Yes","No"))</f>
        <v/>
      </c>
      <c r="T274" s="54" t="n">
        <f aca="false">IF(D274="","",ROUND(SQRT(((D274+G274)*O274/100)^2+(J274*(D274+G274)*0.08382)^2),0))</f>
        <v>35</v>
      </c>
      <c r="U274" s="32" t="s">
        <v>764</v>
      </c>
    </row>
    <row r="275" customFormat="false" ht="15" hidden="false" customHeight="false" outlineLevel="0" collapsed="false">
      <c r="A275" s="32" t="s">
        <v>386</v>
      </c>
      <c r="B275" s="32" t="s">
        <v>446</v>
      </c>
      <c r="C275" s="32" t="s">
        <v>452</v>
      </c>
      <c r="D275" s="54" t="n">
        <v>377</v>
      </c>
      <c r="E275" s="54" t="n">
        <v>410</v>
      </c>
      <c r="F275" s="65" t="n">
        <f aca="false">IF(E275="","",D275-E275)</f>
        <v>-33</v>
      </c>
      <c r="G275" s="54" t="n">
        <v>176</v>
      </c>
      <c r="H275" s="54" t="n">
        <v>127</v>
      </c>
      <c r="I275" s="65" t="n">
        <f aca="false">IF(H275="","",G275-H275)</f>
        <v>49</v>
      </c>
      <c r="J275" s="55" t="n">
        <f aca="false">IF(OR(D275="",D275+G275=0),"",D275/(D275+G275))</f>
        <v>0.681735985533454</v>
      </c>
      <c r="K275" s="55" t="n">
        <f aca="false">IF(E275="","",E275/(E275+H275))</f>
        <v>0.763500931098696</v>
      </c>
      <c r="L275" s="66" t="n">
        <f aca="false">IF(OR(K275="",J275=""),"",(J275-K275)*100)</f>
        <v>-8.17649455652425</v>
      </c>
      <c r="M275" s="36" t="n">
        <v>2.45669826527509</v>
      </c>
      <c r="N275" s="36" t="n">
        <v>1.86030294597389</v>
      </c>
      <c r="O275" s="36" t="n">
        <f aca="false">SQRT(M275^2+N275^2)</f>
        <v>3.0815732049401</v>
      </c>
      <c r="P275" s="55" t="n">
        <f aca="false">IF(J275="","",MAX(0,J275-1.96*O275/100))</f>
        <v>0.621337150716628</v>
      </c>
      <c r="Q275" s="55" t="n">
        <f aca="false">IF(J275="","",MIN(1,J275+1.96*O275/100))</f>
        <v>0.74213482035028</v>
      </c>
      <c r="R275" s="32" t="str">
        <f aca="false">IF(L275="","",IF(ABS(L275)&lt;=O275,"Yes","No"))</f>
        <v>No</v>
      </c>
      <c r="S275" s="32" t="str">
        <f aca="false">IF(L275="","",IF(ABS(L275)&lt;=1.96*O275,"Yes","No"))</f>
        <v>No</v>
      </c>
      <c r="T275" s="54" t="n">
        <f aca="false">IF(D275="","",ROUND(SQRT(((D275+G275)*O275/100)^2+(J275*(D275+G275)*0.08382)^2),0))</f>
        <v>36</v>
      </c>
      <c r="U275" s="32"/>
    </row>
    <row r="276" customFormat="false" ht="15" hidden="false" customHeight="false" outlineLevel="0" collapsed="false">
      <c r="A276" s="32" t="s">
        <v>386</v>
      </c>
      <c r="B276" s="32" t="s">
        <v>446</v>
      </c>
      <c r="C276" s="32" t="s">
        <v>453</v>
      </c>
      <c r="D276" s="54" t="n">
        <v>339</v>
      </c>
      <c r="E276" s="54" t="n">
        <v>334</v>
      </c>
      <c r="F276" s="65" t="n">
        <f aca="false">IF(E276="","",D276-E276)</f>
        <v>5</v>
      </c>
      <c r="G276" s="54" t="n">
        <v>151</v>
      </c>
      <c r="H276" s="54" t="n">
        <v>128</v>
      </c>
      <c r="I276" s="65" t="n">
        <f aca="false">IF(H276="","",G276-H276)</f>
        <v>23</v>
      </c>
      <c r="J276" s="55" t="n">
        <f aca="false">IF(OR(D276="",D276+G276=0),"",D276/(D276+G276))</f>
        <v>0.691836734693878</v>
      </c>
      <c r="K276" s="55" t="n">
        <f aca="false">IF(E276="","",E276/(E276+H276))</f>
        <v>0.722943722943723</v>
      </c>
      <c r="L276" s="66" t="n">
        <f aca="false">IF(OR(K276="",J276=""),"",(J276-K276)*100)</f>
        <v>-3.11069882498454</v>
      </c>
      <c r="M276" s="36" t="n">
        <v>3.48106248693425</v>
      </c>
      <c r="N276" s="36" t="n">
        <v>1.86030294597389</v>
      </c>
      <c r="O276" s="36" t="n">
        <f aca="false">SQRT(M276^2+N276^2)</f>
        <v>3.94696378102713</v>
      </c>
      <c r="P276" s="55" t="n">
        <f aca="false">IF(J276="","",MAX(0,J276-1.96*O276/100))</f>
        <v>0.614476244585746</v>
      </c>
      <c r="Q276" s="55" t="n">
        <f aca="false">IF(J276="","",MIN(1,J276+1.96*O276/100))</f>
        <v>0.769197224802009</v>
      </c>
      <c r="R276" s="32" t="str">
        <f aca="false">IF(L276="","",IF(ABS(L276)&lt;=O276,"Yes","No"))</f>
        <v>Yes</v>
      </c>
      <c r="S276" s="32" t="str">
        <f aca="false">IF(L276="","",IF(ABS(L276)&lt;=1.96*O276,"Yes","No"))</f>
        <v>Yes</v>
      </c>
      <c r="T276" s="54" t="n">
        <f aca="false">IF(D276="","",ROUND(SQRT(((D276+G276)*O276/100)^2+(J276*(D276+G276)*0.13015)^2),0))</f>
        <v>48</v>
      </c>
      <c r="U276" s="32"/>
    </row>
    <row r="277" customFormat="false" ht="15" hidden="false" customHeight="false" outlineLevel="0" collapsed="false">
      <c r="A277" s="32" t="s">
        <v>386</v>
      </c>
      <c r="B277" s="32" t="s">
        <v>446</v>
      </c>
      <c r="C277" s="32" t="s">
        <v>454</v>
      </c>
      <c r="D277" s="54" t="n">
        <v>155</v>
      </c>
      <c r="E277" s="54" t="n">
        <v>189</v>
      </c>
      <c r="F277" s="65" t="n">
        <f aca="false">IF(E277="","",D277-E277)</f>
        <v>-34</v>
      </c>
      <c r="G277" s="54" t="n">
        <v>58</v>
      </c>
      <c r="H277" s="54" t="n">
        <v>42</v>
      </c>
      <c r="I277" s="65" t="n">
        <f aca="false">IF(H277="","",G277-H277)</f>
        <v>16</v>
      </c>
      <c r="J277" s="55" t="n">
        <f aca="false">IF(OR(D277="",D277+G277=0),"",D277/(D277+G277))</f>
        <v>0.727699530516432</v>
      </c>
      <c r="K277" s="55" t="n">
        <f aca="false">IF(E277="","",E277/(E277+H277))</f>
        <v>0.818181818181818</v>
      </c>
      <c r="L277" s="66" t="n">
        <f aca="false">IF(OR(K277="",J277=""),"",(J277-K277)*100)</f>
        <v>-9.04822876653864</v>
      </c>
      <c r="M277" s="36" t="n">
        <v>3.48106248693425</v>
      </c>
      <c r="N277" s="36" t="n">
        <v>1.86030294597389</v>
      </c>
      <c r="O277" s="36" t="n">
        <f aca="false">SQRT(M277^2+N277^2)</f>
        <v>3.94696378102713</v>
      </c>
      <c r="P277" s="55" t="n">
        <f aca="false">IF(J277="","",MAX(0,J277-1.96*O277/100))</f>
        <v>0.6503390404083</v>
      </c>
      <c r="Q277" s="55" t="n">
        <f aca="false">IF(J277="","",MIN(1,J277+1.96*O277/100))</f>
        <v>0.805060020624564</v>
      </c>
      <c r="R277" s="32" t="str">
        <f aca="false">IF(L277="","",IF(ABS(L277)&lt;=O277,"Yes","No"))</f>
        <v>No</v>
      </c>
      <c r="S277" s="32" t="str">
        <f aca="false">IF(L277="","",IF(ABS(L277)&lt;=1.96*O277,"Yes","No"))</f>
        <v>No</v>
      </c>
      <c r="T277" s="54" t="n">
        <f aca="false">IF(D277="","",ROUND(SQRT(((D277+G277)*O277/100)^2+(J277*(D277+G277)*0.13015)^2),0))</f>
        <v>22</v>
      </c>
      <c r="U277" s="32"/>
    </row>
    <row r="278" customFormat="false" ht="15" hidden="false" customHeight="false" outlineLevel="0" collapsed="false">
      <c r="A278" s="32" t="s">
        <v>386</v>
      </c>
      <c r="B278" s="32" t="s">
        <v>446</v>
      </c>
      <c r="C278" s="32" t="s">
        <v>455</v>
      </c>
      <c r="D278" s="54" t="n">
        <v>241</v>
      </c>
      <c r="E278" s="54" t="n">
        <v>236</v>
      </c>
      <c r="F278" s="65" t="n">
        <f aca="false">IF(E278="","",D278-E278)</f>
        <v>5</v>
      </c>
      <c r="G278" s="54" t="n">
        <v>67</v>
      </c>
      <c r="H278" s="54" t="n">
        <v>61</v>
      </c>
      <c r="I278" s="65" t="n">
        <f aca="false">IF(H278="","",G278-H278)</f>
        <v>6</v>
      </c>
      <c r="J278" s="55" t="n">
        <f aca="false">IF(OR(D278="",D278+G278=0),"",D278/(D278+G278))</f>
        <v>0.782467532467532</v>
      </c>
      <c r="K278" s="55" t="n">
        <f aca="false">IF(E278="","",E278/(E278+H278))</f>
        <v>0.794612794612795</v>
      </c>
      <c r="L278" s="66" t="n">
        <f aca="false">IF(OR(K278="",J278=""),"",(J278-K278)*100)</f>
        <v>-1.21452621452622</v>
      </c>
      <c r="M278" s="36" t="n">
        <v>3.48106248693425</v>
      </c>
      <c r="N278" s="36" t="n">
        <v>1.86030294597389</v>
      </c>
      <c r="O278" s="36" t="n">
        <f aca="false">SQRT(M278^2+N278^2)</f>
        <v>3.94696378102713</v>
      </c>
      <c r="P278" s="55" t="n">
        <f aca="false">IF(J278="","",MAX(0,J278-1.96*O278/100))</f>
        <v>0.705107042359401</v>
      </c>
      <c r="Q278" s="55" t="n">
        <f aca="false">IF(J278="","",MIN(1,J278+1.96*O278/100))</f>
        <v>0.859828022575664</v>
      </c>
      <c r="R278" s="32" t="str">
        <f aca="false">IF(L278="","",IF(ABS(L278)&lt;=O278,"Yes","No"))</f>
        <v>Yes</v>
      </c>
      <c r="S278" s="32" t="str">
        <f aca="false">IF(L278="","",IF(ABS(L278)&lt;=1.96*O278,"Yes","No"))</f>
        <v>Yes</v>
      </c>
      <c r="T278" s="54" t="n">
        <f aca="false">IF(D278="","",ROUND(SQRT(((D278+G278)*O278/100)^2+(J278*(D278+G278)*0.13015)^2),0))</f>
        <v>34</v>
      </c>
      <c r="U278" s="32"/>
    </row>
    <row r="279" customFormat="false" ht="15" hidden="false" customHeight="false" outlineLevel="0" collapsed="false">
      <c r="A279" s="32" t="s">
        <v>386</v>
      </c>
      <c r="B279" s="32" t="s">
        <v>446</v>
      </c>
      <c r="C279" s="32" t="s">
        <v>456</v>
      </c>
      <c r="D279" s="54" t="n">
        <v>265</v>
      </c>
      <c r="E279" s="54" t="n">
        <v>280</v>
      </c>
      <c r="F279" s="65" t="n">
        <f aca="false">IF(E279="","",D279-E279)</f>
        <v>-15</v>
      </c>
      <c r="G279" s="54" t="n">
        <v>73</v>
      </c>
      <c r="H279" s="54" t="n">
        <v>61</v>
      </c>
      <c r="I279" s="65" t="n">
        <f aca="false">IF(H279="","",G279-H279)</f>
        <v>12</v>
      </c>
      <c r="J279" s="55" t="n">
        <f aca="false">IF(OR(D279="",D279+G279=0),"",D279/(D279+G279))</f>
        <v>0.784023668639053</v>
      </c>
      <c r="K279" s="55" t="n">
        <f aca="false">IF(E279="","",E279/(E279+H279))</f>
        <v>0.821114369501466</v>
      </c>
      <c r="L279" s="66" t="n">
        <f aca="false">IF(OR(K279="",J279=""),"",(J279-K279)*100)</f>
        <v>-3.70907008624131</v>
      </c>
      <c r="M279" s="36" t="n">
        <v>3.48106248693425</v>
      </c>
      <c r="N279" s="36" t="n">
        <v>1.86030294597389</v>
      </c>
      <c r="O279" s="36" t="n">
        <f aca="false">SQRT(M279^2+N279^2)</f>
        <v>3.94696378102713</v>
      </c>
      <c r="P279" s="55" t="n">
        <f aca="false">IF(J279="","",MAX(0,J279-1.96*O279/100))</f>
        <v>0.706663178530922</v>
      </c>
      <c r="Q279" s="55" t="n">
        <f aca="false">IF(J279="","",MIN(1,J279+1.96*O279/100))</f>
        <v>0.861384158747185</v>
      </c>
      <c r="R279" s="32" t="str">
        <f aca="false">IF(L279="","",IF(ABS(L279)&lt;=O279,"Yes","No"))</f>
        <v>Yes</v>
      </c>
      <c r="S279" s="32" t="str">
        <f aca="false">IF(L279="","",IF(ABS(L279)&lt;=1.96*O279,"Yes","No"))</f>
        <v>Yes</v>
      </c>
      <c r="T279" s="54" t="n">
        <f aca="false">IF(D279="","",ROUND(SQRT(((D279+G279)*O279/100)^2+(J279*(D279+G279)*0.13015)^2),0))</f>
        <v>37</v>
      </c>
      <c r="U279" s="32"/>
    </row>
    <row r="280" customFormat="false" ht="15" hidden="false" customHeight="false" outlineLevel="0" collapsed="false">
      <c r="A280" s="32" t="s">
        <v>386</v>
      </c>
      <c r="B280" s="32" t="s">
        <v>446</v>
      </c>
      <c r="C280" s="32" t="s">
        <v>457</v>
      </c>
      <c r="D280" s="54" t="n">
        <v>502</v>
      </c>
      <c r="E280" s="54"/>
      <c r="F280" s="65" t="str">
        <f aca="false">IF(E280="","",D280-E280)</f>
        <v/>
      </c>
      <c r="G280" s="54" t="n">
        <v>228</v>
      </c>
      <c r="H280" s="54"/>
      <c r="I280" s="65" t="str">
        <f aca="false">IF(H280="","",G280-H280)</f>
        <v/>
      </c>
      <c r="J280" s="55" t="n">
        <f aca="false">IF(OR(D280="",D280+G280=0),"",D280/(D280+G280))</f>
        <v>0.687671232876712</v>
      </c>
      <c r="K280" s="55" t="str">
        <f aca="false">IF(E280="","",E280/(E280+H280))</f>
        <v/>
      </c>
      <c r="L280" s="66" t="str">
        <f aca="false">IF(OR(K280="",J280=""),"",(J280-K280)*100)</f>
        <v/>
      </c>
      <c r="M280" s="36" t="n">
        <v>2.45669826527509</v>
      </c>
      <c r="N280" s="36" t="n">
        <v>1.86030294597389</v>
      </c>
      <c r="O280" s="36" t="n">
        <f aca="false">SQRT(M280^2+N280^2)</f>
        <v>3.0815732049401</v>
      </c>
      <c r="P280" s="55" t="n">
        <f aca="false">IF(J280="","",MAX(0,J280-1.96*O280/100))</f>
        <v>0.627272398059886</v>
      </c>
      <c r="Q280" s="55" t="n">
        <f aca="false">IF(J280="","",MIN(1,J280+1.96*O280/100))</f>
        <v>0.748070067693538</v>
      </c>
      <c r="R280" s="32" t="str">
        <f aca="false">IF(L280="","",IF(ABS(L280)&lt;=O280,"Yes","No"))</f>
        <v/>
      </c>
      <c r="S280" s="32" t="str">
        <f aca="false">IF(L280="","",IF(ABS(L280)&lt;=1.96*O280,"Yes","No"))</f>
        <v/>
      </c>
      <c r="T280" s="54" t="n">
        <f aca="false">IF(D280="","",ROUND(SQRT(((D280+G280)*O280/100)^2+(J280*(D280+G280)*0.08382)^2),0))</f>
        <v>48</v>
      </c>
      <c r="U280" s="32" t="s">
        <v>764</v>
      </c>
    </row>
    <row r="281" customFormat="false" ht="15" hidden="false" customHeight="false" outlineLevel="0" collapsed="false">
      <c r="A281" s="32" t="s">
        <v>386</v>
      </c>
      <c r="B281" s="32" t="s">
        <v>446</v>
      </c>
      <c r="C281" s="32" t="s">
        <v>458</v>
      </c>
      <c r="D281" s="54" t="n">
        <v>662</v>
      </c>
      <c r="E281" s="54" t="n">
        <v>699</v>
      </c>
      <c r="F281" s="65" t="n">
        <f aca="false">IF(E281="","",D281-E281)</f>
        <v>-37</v>
      </c>
      <c r="G281" s="54" t="n">
        <v>221</v>
      </c>
      <c r="H281" s="54" t="n">
        <v>213</v>
      </c>
      <c r="I281" s="65" t="n">
        <f aca="false">IF(H281="","",G281-H281)</f>
        <v>8</v>
      </c>
      <c r="J281" s="55" t="n">
        <f aca="false">IF(OR(D281="",D281+G281=0),"",D281/(D281+G281))</f>
        <v>0.749716874292186</v>
      </c>
      <c r="K281" s="55" t="n">
        <f aca="false">IF(E281="","",E281/(E281+H281))</f>
        <v>0.766447368421053</v>
      </c>
      <c r="L281" s="66" t="n">
        <f aca="false">IF(OR(K281="",J281=""),"",(J281-K281)*100)</f>
        <v>-1.6730494128867</v>
      </c>
      <c r="M281" s="36" t="n">
        <v>2.25387692880643</v>
      </c>
      <c r="N281" s="36" t="n">
        <v>1.86030294597389</v>
      </c>
      <c r="O281" s="36" t="n">
        <f aca="false">SQRT(M281^2+N281^2)</f>
        <v>2.92244559590166</v>
      </c>
      <c r="P281" s="55" t="n">
        <f aca="false">IF(J281="","",MAX(0,J281-1.96*O281/100))</f>
        <v>0.692436940612513</v>
      </c>
      <c r="Q281" s="55" t="n">
        <f aca="false">IF(J281="","",MIN(1,J281+1.96*O281/100))</f>
        <v>0.806996807971858</v>
      </c>
      <c r="R281" s="32" t="str">
        <f aca="false">IF(L281="","",IF(ABS(L281)&lt;=O281,"Yes","No"))</f>
        <v>Yes</v>
      </c>
      <c r="S281" s="32" t="str">
        <f aca="false">IF(L281="","",IF(ABS(L281)&lt;=1.96*O281,"Yes","No"))</f>
        <v>Yes</v>
      </c>
      <c r="T281" s="54" t="n">
        <f aca="false">IF(D281="","",ROUND(SQRT(((D281+G281)*O281/100)^2+(J281*(D281+G281)*0.07132)^2),0))</f>
        <v>54</v>
      </c>
      <c r="U281" s="32"/>
    </row>
    <row r="282" customFormat="false" ht="15" hidden="false" customHeight="false" outlineLevel="0" collapsed="false">
      <c r="A282" s="32" t="s">
        <v>386</v>
      </c>
      <c r="B282" s="32" t="s">
        <v>459</v>
      </c>
      <c r="C282" s="32" t="s">
        <v>460</v>
      </c>
      <c r="D282" s="54" t="n">
        <v>876</v>
      </c>
      <c r="E282" s="54" t="n">
        <v>907</v>
      </c>
      <c r="F282" s="65" t="n">
        <f aca="false">IF(E282="","",D282-E282)</f>
        <v>-31</v>
      </c>
      <c r="G282" s="54" t="n">
        <v>1011</v>
      </c>
      <c r="H282" s="54" t="n">
        <v>861</v>
      </c>
      <c r="I282" s="65" t="n">
        <f aca="false">IF(H282="","",G282-H282)</f>
        <v>150</v>
      </c>
      <c r="J282" s="55" t="n">
        <f aca="false">IF(OR(D282="",D282+G282=0),"",D282/(D282+G282))</f>
        <v>0.46422893481717</v>
      </c>
      <c r="K282" s="55" t="n">
        <f aca="false">IF(E282="","",E282/(E282+H282))</f>
        <v>0.513009049773756</v>
      </c>
      <c r="L282" s="66" t="n">
        <f aca="false">IF(OR(K282="",J282=""),"",(J282-K282)*100)</f>
        <v>-4.87801149565855</v>
      </c>
      <c r="M282" s="36" t="n">
        <v>2.25387692880643</v>
      </c>
      <c r="N282" s="36" t="n">
        <v>1.86030294597389</v>
      </c>
      <c r="O282" s="36" t="n">
        <f aca="false">SQRT(M282^2+N282^2)</f>
        <v>2.92244559590166</v>
      </c>
      <c r="P282" s="55" t="n">
        <f aca="false">IF(J282="","",MAX(0,J282-1.96*O282/100))</f>
        <v>0.406949001137498</v>
      </c>
      <c r="Q282" s="55" t="n">
        <f aca="false">IF(J282="","",MIN(1,J282+1.96*O282/100))</f>
        <v>0.521508868496843</v>
      </c>
      <c r="R282" s="32" t="str">
        <f aca="false">IF(L282="","",IF(ABS(L282)&lt;=O282,"Yes","No"))</f>
        <v>No</v>
      </c>
      <c r="S282" s="32" t="str">
        <f aca="false">IF(L282="","",IF(ABS(L282)&lt;=1.96*O282,"Yes","No"))</f>
        <v>Yes</v>
      </c>
      <c r="T282" s="54" t="n">
        <f aca="false">IF(D282="","",ROUND(SQRT(((D282+G282)*O282/100)^2+(J282*(D282+G282)*0.07132)^2),0))</f>
        <v>83</v>
      </c>
      <c r="U282" s="32"/>
    </row>
    <row r="283" customFormat="false" ht="15" hidden="false" customHeight="false" outlineLevel="0" collapsed="false">
      <c r="A283" s="32" t="s">
        <v>386</v>
      </c>
      <c r="B283" s="32" t="s">
        <v>459</v>
      </c>
      <c r="C283" s="32" t="s">
        <v>461</v>
      </c>
      <c r="D283" s="54" t="n">
        <v>472</v>
      </c>
      <c r="E283" s="54"/>
      <c r="F283" s="65" t="str">
        <f aca="false">IF(E283="","",D283-E283)</f>
        <v/>
      </c>
      <c r="G283" s="54" t="n">
        <v>466</v>
      </c>
      <c r="H283" s="54"/>
      <c r="I283" s="65" t="str">
        <f aca="false">IF(H283="","",G283-H283)</f>
        <v/>
      </c>
      <c r="J283" s="55" t="n">
        <f aca="false">IF(OR(D283="",D283+G283=0),"",D283/(D283+G283))</f>
        <v>0.50319829424307</v>
      </c>
      <c r="K283" s="55" t="str">
        <f aca="false">IF(E283="","",E283/(E283+H283))</f>
        <v/>
      </c>
      <c r="L283" s="66" t="str">
        <f aca="false">IF(OR(K283="",J283=""),"",(J283-K283)*100)</f>
        <v/>
      </c>
      <c r="M283" s="36" t="n">
        <v>2.25387692880643</v>
      </c>
      <c r="N283" s="36" t="n">
        <v>1.86030294597389</v>
      </c>
      <c r="O283" s="36" t="n">
        <f aca="false">SQRT(M283^2+N283^2)</f>
        <v>2.92244559590166</v>
      </c>
      <c r="P283" s="55" t="n">
        <f aca="false">IF(J283="","",MAX(0,J283-1.96*O283/100))</f>
        <v>0.445918360563398</v>
      </c>
      <c r="Q283" s="55" t="n">
        <f aca="false">IF(J283="","",MIN(1,J283+1.96*O283/100))</f>
        <v>0.560478227922743</v>
      </c>
      <c r="R283" s="32" t="str">
        <f aca="false">IF(L283="","",IF(ABS(L283)&lt;=O283,"Yes","No"))</f>
        <v/>
      </c>
      <c r="S283" s="32" t="str">
        <f aca="false">IF(L283="","",IF(ABS(L283)&lt;=1.96*O283,"Yes","No"))</f>
        <v/>
      </c>
      <c r="T283" s="54" t="n">
        <f aca="false">IF(D283="","",ROUND(SQRT(((D283+G283)*O283/100)^2+(J283*(D283+G283)*0.07132)^2),0))</f>
        <v>43</v>
      </c>
      <c r="U283" s="32" t="s">
        <v>764</v>
      </c>
    </row>
    <row r="284" customFormat="false" ht="15" hidden="false" customHeight="false" outlineLevel="0" collapsed="false">
      <c r="A284" s="32" t="s">
        <v>386</v>
      </c>
      <c r="B284" s="32" t="s">
        <v>459</v>
      </c>
      <c r="C284" s="32" t="s">
        <v>462</v>
      </c>
      <c r="D284" s="54" t="n">
        <v>465</v>
      </c>
      <c r="E284" s="54"/>
      <c r="F284" s="65" t="str">
        <f aca="false">IF(E284="","",D284-E284)</f>
        <v/>
      </c>
      <c r="G284" s="54" t="n">
        <v>489</v>
      </c>
      <c r="H284" s="54"/>
      <c r="I284" s="65" t="str">
        <f aca="false">IF(H284="","",G284-H284)</f>
        <v/>
      </c>
      <c r="J284" s="55" t="n">
        <f aca="false">IF(OR(D284="",D284+G284=0),"",D284/(D284+G284))</f>
        <v>0.487421383647799</v>
      </c>
      <c r="K284" s="55" t="str">
        <f aca="false">IF(E284="","",E284/(E284+H284))</f>
        <v/>
      </c>
      <c r="L284" s="66" t="str">
        <f aca="false">IF(OR(K284="",J284=""),"",(J284-K284)*100)</f>
        <v/>
      </c>
      <c r="M284" s="36" t="n">
        <v>2.25387692880643</v>
      </c>
      <c r="N284" s="36" t="n">
        <v>1.86030294597389</v>
      </c>
      <c r="O284" s="36" t="n">
        <f aca="false">SQRT(M284^2+N284^2)</f>
        <v>2.92244559590166</v>
      </c>
      <c r="P284" s="55" t="n">
        <f aca="false">IF(J284="","",MAX(0,J284-1.96*O284/100))</f>
        <v>0.430141449968126</v>
      </c>
      <c r="Q284" s="55" t="n">
        <f aca="false">IF(J284="","",MIN(1,J284+1.96*O284/100))</f>
        <v>0.544701317327471</v>
      </c>
      <c r="R284" s="32" t="str">
        <f aca="false">IF(L284="","",IF(ABS(L284)&lt;=O284,"Yes","No"))</f>
        <v/>
      </c>
      <c r="S284" s="32" t="str">
        <f aca="false">IF(L284="","",IF(ABS(L284)&lt;=1.96*O284,"Yes","No"))</f>
        <v/>
      </c>
      <c r="T284" s="54" t="n">
        <f aca="false">IF(D284="","",ROUND(SQRT(((D284+G284)*O284/100)^2+(J284*(D284+G284)*0.07132)^2),0))</f>
        <v>43</v>
      </c>
      <c r="U284" s="32" t="s">
        <v>764</v>
      </c>
    </row>
    <row r="285" customFormat="false" ht="15" hidden="false" customHeight="false" outlineLevel="0" collapsed="false">
      <c r="A285" s="32" t="s">
        <v>386</v>
      </c>
      <c r="B285" s="32" t="s">
        <v>459</v>
      </c>
      <c r="C285" s="32" t="s">
        <v>463</v>
      </c>
      <c r="D285" s="54" t="n">
        <v>501</v>
      </c>
      <c r="E285" s="54"/>
      <c r="F285" s="65" t="str">
        <f aca="false">IF(E285="","",D285-E285)</f>
        <v/>
      </c>
      <c r="G285" s="54" t="n">
        <v>493</v>
      </c>
      <c r="H285" s="54"/>
      <c r="I285" s="65" t="str">
        <f aca="false">IF(H285="","",G285-H285)</f>
        <v/>
      </c>
      <c r="J285" s="55" t="n">
        <f aca="false">IF(OR(D285="",D285+G285=0),"",D285/(D285+G285))</f>
        <v>0.504024144869215</v>
      </c>
      <c r="K285" s="55" t="str">
        <f aca="false">IF(E285="","",E285/(E285+H285))</f>
        <v/>
      </c>
      <c r="L285" s="66" t="str">
        <f aca="false">IF(OR(K285="",J285=""),"",(J285-K285)*100)</f>
        <v/>
      </c>
      <c r="M285" s="36" t="n">
        <v>2.25387692880643</v>
      </c>
      <c r="N285" s="36" t="n">
        <v>1.86030294597389</v>
      </c>
      <c r="O285" s="36" t="n">
        <f aca="false">SQRT(M285^2+N285^2)</f>
        <v>2.92244559590166</v>
      </c>
      <c r="P285" s="55" t="n">
        <f aca="false">IF(J285="","",MAX(0,J285-1.96*O285/100))</f>
        <v>0.446744211189543</v>
      </c>
      <c r="Q285" s="55" t="n">
        <f aca="false">IF(J285="","",MIN(1,J285+1.96*O285/100))</f>
        <v>0.561304078548888</v>
      </c>
      <c r="R285" s="32" t="str">
        <f aca="false">IF(L285="","",IF(ABS(L285)&lt;=O285,"Yes","No"))</f>
        <v/>
      </c>
      <c r="S285" s="32" t="str">
        <f aca="false">IF(L285="","",IF(ABS(L285)&lt;=1.96*O285,"Yes","No"))</f>
        <v/>
      </c>
      <c r="T285" s="54" t="n">
        <f aca="false">IF(D285="","",ROUND(SQRT(((D285+G285)*O285/100)^2+(J285*(D285+G285)*0.07132)^2),0))</f>
        <v>46</v>
      </c>
      <c r="U285" s="32" t="s">
        <v>764</v>
      </c>
    </row>
    <row r="286" customFormat="false" ht="15" hidden="false" customHeight="false" outlineLevel="0" collapsed="false">
      <c r="A286" s="32" t="s">
        <v>386</v>
      </c>
      <c r="B286" s="32" t="s">
        <v>459</v>
      </c>
      <c r="C286" s="32" t="s">
        <v>464</v>
      </c>
      <c r="D286" s="54" t="n">
        <v>736</v>
      </c>
      <c r="E286" s="54" t="n">
        <v>735</v>
      </c>
      <c r="F286" s="65" t="n">
        <f aca="false">IF(E286="","",D286-E286)</f>
        <v>1</v>
      </c>
      <c r="G286" s="54" t="n">
        <v>671</v>
      </c>
      <c r="H286" s="54" t="n">
        <v>521</v>
      </c>
      <c r="I286" s="65" t="n">
        <f aca="false">IF(H286="","",G286-H286)</f>
        <v>150</v>
      </c>
      <c r="J286" s="55" t="n">
        <f aca="false">IF(OR(D286="",D286+G286=0),"",D286/(D286+G286))</f>
        <v>0.523098791755508</v>
      </c>
      <c r="K286" s="55" t="n">
        <f aca="false">IF(E286="","",E286/(E286+H286))</f>
        <v>0.585191082802548</v>
      </c>
      <c r="L286" s="66" t="n">
        <f aca="false">IF(OR(K286="",J286=""),"",(J286-K286)*100)</f>
        <v>-6.20922910470395</v>
      </c>
      <c r="M286" s="36" t="n">
        <v>2.25387692880643</v>
      </c>
      <c r="N286" s="36" t="n">
        <v>1.86030294597389</v>
      </c>
      <c r="O286" s="36" t="n">
        <f aca="false">SQRT(M286^2+N286^2)</f>
        <v>2.92244559590166</v>
      </c>
      <c r="P286" s="55" t="n">
        <f aca="false">IF(J286="","",MAX(0,J286-1.96*O286/100))</f>
        <v>0.465818858075836</v>
      </c>
      <c r="Q286" s="55" t="n">
        <f aca="false">IF(J286="","",MIN(1,J286+1.96*O286/100))</f>
        <v>0.580378725435181</v>
      </c>
      <c r="R286" s="32" t="str">
        <f aca="false">IF(L286="","",IF(ABS(L286)&lt;=O286,"Yes","No"))</f>
        <v>No</v>
      </c>
      <c r="S286" s="32" t="str">
        <f aca="false">IF(L286="","",IF(ABS(L286)&lt;=1.96*O286,"Yes","No"))</f>
        <v>No</v>
      </c>
      <c r="T286" s="54" t="n">
        <f aca="false">IF(D286="","",ROUND(SQRT(((D286+G286)*O286/100)^2+(J286*(D286+G286)*0.07132)^2),0))</f>
        <v>67</v>
      </c>
      <c r="U286" s="32"/>
    </row>
    <row r="287" customFormat="false" ht="15" hidden="false" customHeight="false" outlineLevel="0" collapsed="false">
      <c r="A287" s="32" t="s">
        <v>386</v>
      </c>
      <c r="B287" s="32" t="s">
        <v>459</v>
      </c>
      <c r="C287" s="32" t="s">
        <v>465</v>
      </c>
      <c r="D287" s="54" t="n">
        <v>561</v>
      </c>
      <c r="E287" s="54"/>
      <c r="F287" s="65" t="str">
        <f aca="false">IF(E287="","",D287-E287)</f>
        <v/>
      </c>
      <c r="G287" s="54" t="n">
        <v>554</v>
      </c>
      <c r="H287" s="54"/>
      <c r="I287" s="65" t="str">
        <f aca="false">IF(H287="","",G287-H287)</f>
        <v/>
      </c>
      <c r="J287" s="55" t="n">
        <f aca="false">IF(OR(D287="",D287+G287=0),"",D287/(D287+G287))</f>
        <v>0.503139013452915</v>
      </c>
      <c r="K287" s="55" t="str">
        <f aca="false">IF(E287="","",E287/(E287+H287))</f>
        <v/>
      </c>
      <c r="L287" s="66" t="str">
        <f aca="false">IF(OR(K287="",J287=""),"",(J287-K287)*100)</f>
        <v/>
      </c>
      <c r="M287" s="36" t="n">
        <v>2.25387692880643</v>
      </c>
      <c r="N287" s="36" t="n">
        <v>1.86030294597389</v>
      </c>
      <c r="O287" s="36" t="n">
        <f aca="false">SQRT(M287^2+N287^2)</f>
        <v>2.92244559590166</v>
      </c>
      <c r="P287" s="55" t="n">
        <f aca="false">IF(J287="","",MAX(0,J287-1.96*O287/100))</f>
        <v>0.445859079773242</v>
      </c>
      <c r="Q287" s="55" t="n">
        <f aca="false">IF(J287="","",MIN(1,J287+1.96*O287/100))</f>
        <v>0.560418947132587</v>
      </c>
      <c r="R287" s="32" t="str">
        <f aca="false">IF(L287="","",IF(ABS(L287)&lt;=O287,"Yes","No"))</f>
        <v/>
      </c>
      <c r="S287" s="32" t="str">
        <f aca="false">IF(L287="","",IF(ABS(L287)&lt;=1.96*O287,"Yes","No"))</f>
        <v/>
      </c>
      <c r="T287" s="54" t="n">
        <f aca="false">IF(D287="","",ROUND(SQRT(((D287+G287)*O287/100)^2+(J287*(D287+G287)*0.07132)^2),0))</f>
        <v>52</v>
      </c>
      <c r="U287" s="32" t="s">
        <v>764</v>
      </c>
    </row>
    <row r="288" customFormat="false" ht="15" hidden="false" customHeight="false" outlineLevel="0" collapsed="false">
      <c r="A288" s="32" t="s">
        <v>386</v>
      </c>
      <c r="B288" s="32" t="s">
        <v>459</v>
      </c>
      <c r="C288" s="32" t="s">
        <v>466</v>
      </c>
      <c r="D288" s="54" t="n">
        <v>583</v>
      </c>
      <c r="E288" s="54"/>
      <c r="F288" s="65" t="str">
        <f aca="false">IF(E288="","",D288-E288)</f>
        <v/>
      </c>
      <c r="G288" s="54" t="n">
        <v>465</v>
      </c>
      <c r="H288" s="54"/>
      <c r="I288" s="65" t="str">
        <f aca="false">IF(H288="","",G288-H288)</f>
        <v/>
      </c>
      <c r="J288" s="55" t="n">
        <f aca="false">IF(OR(D288="",D288+G288=0),"",D288/(D288+G288))</f>
        <v>0.556297709923664</v>
      </c>
      <c r="K288" s="55" t="str">
        <f aca="false">IF(E288="","",E288/(E288+H288))</f>
        <v/>
      </c>
      <c r="L288" s="66" t="str">
        <f aca="false">IF(OR(K288="",J288=""),"",(J288-K288)*100)</f>
        <v/>
      </c>
      <c r="M288" s="36" t="n">
        <v>2.25387692880643</v>
      </c>
      <c r="N288" s="36" t="n">
        <v>1.86030294597389</v>
      </c>
      <c r="O288" s="36" t="n">
        <f aca="false">SQRT(M288^2+N288^2)</f>
        <v>2.92244559590166</v>
      </c>
      <c r="P288" s="55" t="n">
        <f aca="false">IF(J288="","",MAX(0,J288-1.96*O288/100))</f>
        <v>0.499017776243992</v>
      </c>
      <c r="Q288" s="55" t="n">
        <f aca="false">IF(J288="","",MIN(1,J288+1.96*O288/100))</f>
        <v>0.613577643603337</v>
      </c>
      <c r="R288" s="32" t="str">
        <f aca="false">IF(L288="","",IF(ABS(L288)&lt;=O288,"Yes","No"))</f>
        <v/>
      </c>
      <c r="S288" s="32" t="str">
        <f aca="false">IF(L288="","",IF(ABS(L288)&lt;=1.96*O288,"Yes","No"))</f>
        <v/>
      </c>
      <c r="T288" s="54" t="n">
        <f aca="false">IF(D288="","",ROUND(SQRT(((D288+G288)*O288/100)^2+(J288*(D288+G288)*0.07132)^2),0))</f>
        <v>52</v>
      </c>
      <c r="U288" s="32" t="s">
        <v>764</v>
      </c>
    </row>
    <row r="289" customFormat="false" ht="15" hidden="false" customHeight="false" outlineLevel="0" collapsed="false">
      <c r="A289" s="32" t="s">
        <v>386</v>
      </c>
      <c r="B289" s="32" t="s">
        <v>467</v>
      </c>
      <c r="C289" s="32" t="s">
        <v>467</v>
      </c>
      <c r="D289" s="54" t="n">
        <v>517</v>
      </c>
      <c r="E289" s="54" t="n">
        <v>497</v>
      </c>
      <c r="F289" s="65" t="n">
        <f aca="false">IF(E289="","",D289-E289)</f>
        <v>20</v>
      </c>
      <c r="G289" s="54" t="n">
        <v>214</v>
      </c>
      <c r="H289" s="54" t="n">
        <v>253</v>
      </c>
      <c r="I289" s="65" t="n">
        <f aca="false">IF(H289="","",G289-H289)</f>
        <v>-39</v>
      </c>
      <c r="J289" s="55" t="n">
        <f aca="false">IF(OR(D289="",D289+G289=0),"",D289/(D289+G289))</f>
        <v>0.707250341997264</v>
      </c>
      <c r="K289" s="55" t="n">
        <f aca="false">IF(E289="","",E289/(E289+H289))</f>
        <v>0.662666666666667</v>
      </c>
      <c r="L289" s="66" t="n">
        <f aca="false">IF(OR(K289="",J289=""),"",(J289-K289)*100)</f>
        <v>4.45836753305974</v>
      </c>
      <c r="M289" s="36" t="n">
        <v>2.45669826527509</v>
      </c>
      <c r="N289" s="36" t="n">
        <v>1.86030294597389</v>
      </c>
      <c r="O289" s="36" t="n">
        <f aca="false">SQRT(M289^2+N289^2)</f>
        <v>3.0815732049401</v>
      </c>
      <c r="P289" s="55" t="n">
        <f aca="false">IF(J289="","",MAX(0,J289-1.96*O289/100))</f>
        <v>0.646851507180438</v>
      </c>
      <c r="Q289" s="55" t="n">
        <f aca="false">IF(J289="","",MIN(1,J289+1.96*O289/100))</f>
        <v>0.76764917681409</v>
      </c>
      <c r="R289" s="32" t="str">
        <f aca="false">IF(L289="","",IF(ABS(L289)&lt;=O289,"Yes","No"))</f>
        <v>No</v>
      </c>
      <c r="S289" s="32" t="str">
        <f aca="false">IF(L289="","",IF(ABS(L289)&lt;=1.96*O289,"Yes","No"))</f>
        <v>Yes</v>
      </c>
      <c r="T289" s="54" t="n">
        <f aca="false">IF(D289="","",ROUND(SQRT(((D289+G289)*O289/100)^2+(J289*(D289+G289)*0.08382)^2),0))</f>
        <v>49</v>
      </c>
      <c r="U289" s="32"/>
    </row>
    <row r="290" customFormat="false" ht="15" hidden="false" customHeight="false" outlineLevel="0" collapsed="false">
      <c r="A290" s="32" t="s">
        <v>386</v>
      </c>
      <c r="B290" s="32" t="s">
        <v>468</v>
      </c>
      <c r="C290" s="32" t="s">
        <v>468</v>
      </c>
      <c r="D290" s="54" t="n">
        <v>75</v>
      </c>
      <c r="E290" s="54" t="n">
        <v>72</v>
      </c>
      <c r="F290" s="65" t="n">
        <f aca="false">IF(E290="","",D290-E290)</f>
        <v>3</v>
      </c>
      <c r="G290" s="54" t="n">
        <v>47</v>
      </c>
      <c r="H290" s="54" t="n">
        <v>39</v>
      </c>
      <c r="I290" s="65" t="n">
        <f aca="false">IF(H290="","",G290-H290)</f>
        <v>8</v>
      </c>
      <c r="J290" s="55" t="n">
        <f aca="false">IF(OR(D290="",D290+G290=0),"",D290/(D290+G290))</f>
        <v>0.614754098360656</v>
      </c>
      <c r="K290" s="55" t="n">
        <f aca="false">IF(E290="","",E290/(E290+H290))</f>
        <v>0.648648648648649</v>
      </c>
      <c r="L290" s="66" t="n">
        <f aca="false">IF(OR(K290="",J290=""),"",(J290-K290)*100)</f>
        <v>-3.38945502879929</v>
      </c>
      <c r="M290" s="36" t="n">
        <v>3.48106248693425</v>
      </c>
      <c r="N290" s="36" t="n">
        <v>1.86030294597389</v>
      </c>
      <c r="O290" s="36" t="n">
        <f aca="false">SQRT(M290^2+N290^2)</f>
        <v>3.94696378102713</v>
      </c>
      <c r="P290" s="55" t="n">
        <f aca="false">IF(J290="","",MAX(0,J290-1.96*O290/100))</f>
        <v>0.537393608252524</v>
      </c>
      <c r="Q290" s="55" t="n">
        <f aca="false">IF(J290="","",MIN(1,J290+1.96*O290/100))</f>
        <v>0.692114588468788</v>
      </c>
      <c r="R290" s="32" t="str">
        <f aca="false">IF(L290="","",IF(ABS(L290)&lt;=O290,"Yes","No"))</f>
        <v>Yes</v>
      </c>
      <c r="S290" s="32" t="str">
        <f aca="false">IF(L290="","",IF(ABS(L290)&lt;=1.96*O290,"Yes","No"))</f>
        <v>Yes</v>
      </c>
      <c r="T290" s="54" t="n">
        <f aca="false">IF(D290="","",ROUND(SQRT(((D290+G290)*O290/100)^2+(J290*(D290+G290)*0.13015)^2),0))</f>
        <v>11</v>
      </c>
      <c r="U290" s="32"/>
    </row>
    <row r="291" customFormat="false" ht="15" hidden="false" customHeight="false" outlineLevel="0" collapsed="false">
      <c r="A291" s="32" t="s">
        <v>386</v>
      </c>
      <c r="B291" s="32" t="s">
        <v>293</v>
      </c>
      <c r="C291" s="32" t="s">
        <v>469</v>
      </c>
      <c r="D291" s="54" t="n">
        <v>627</v>
      </c>
      <c r="E291" s="54" t="n">
        <v>671</v>
      </c>
      <c r="F291" s="65" t="n">
        <f aca="false">IF(E291="","",D291-E291)</f>
        <v>-44</v>
      </c>
      <c r="G291" s="54" t="n">
        <v>596</v>
      </c>
      <c r="H291" s="54" t="n">
        <v>526</v>
      </c>
      <c r="I291" s="65" t="n">
        <f aca="false">IF(H291="","",G291-H291)</f>
        <v>70</v>
      </c>
      <c r="J291" s="55" t="n">
        <f aca="false">IF(OR(D291="",D291+G291=0),"",D291/(D291+G291))</f>
        <v>0.512673753066231</v>
      </c>
      <c r="K291" s="55" t="n">
        <f aca="false">IF(E291="","",E291/(E291+H291))</f>
        <v>0.560568086883876</v>
      </c>
      <c r="L291" s="66" t="n">
        <f aca="false">IF(OR(K291="",J291=""),"",(J291-K291)*100)</f>
        <v>-4.78943338176459</v>
      </c>
      <c r="M291" s="36" t="n">
        <v>2.25387692880643</v>
      </c>
      <c r="N291" s="36" t="n">
        <v>1.86030294597389</v>
      </c>
      <c r="O291" s="36" t="n">
        <f aca="false">SQRT(M291^2+N291^2)</f>
        <v>2.92244559590166</v>
      </c>
      <c r="P291" s="55" t="n">
        <f aca="false">IF(J291="","",MAX(0,J291-1.96*O291/100))</f>
        <v>0.455393819386558</v>
      </c>
      <c r="Q291" s="55" t="n">
        <f aca="false">IF(J291="","",MIN(1,J291+1.96*O291/100))</f>
        <v>0.569953686745903</v>
      </c>
      <c r="R291" s="32" t="str">
        <f aca="false">IF(L291="","",IF(ABS(L291)&lt;=O291,"Yes","No"))</f>
        <v>No</v>
      </c>
      <c r="S291" s="32" t="str">
        <f aca="false">IF(L291="","",IF(ABS(L291)&lt;=1.96*O291,"Yes","No"))</f>
        <v>Yes</v>
      </c>
      <c r="T291" s="54" t="n">
        <f aca="false">IF(D291="","",ROUND(SQRT(((D291+G291)*O291/100)^2+(J291*(D291+G291)*0.07132)^2),0))</f>
        <v>57</v>
      </c>
      <c r="U291" s="32"/>
    </row>
    <row r="292" customFormat="false" ht="15" hidden="false" customHeight="false" outlineLevel="0" collapsed="false">
      <c r="A292" s="32" t="s">
        <v>386</v>
      </c>
      <c r="B292" s="32" t="s">
        <v>293</v>
      </c>
      <c r="C292" s="32" t="s">
        <v>470</v>
      </c>
      <c r="D292" s="54" t="n">
        <v>675</v>
      </c>
      <c r="E292" s="54" t="n">
        <v>661</v>
      </c>
      <c r="F292" s="65" t="n">
        <f aca="false">IF(E292="","",D292-E292)</f>
        <v>14</v>
      </c>
      <c r="G292" s="54" t="n">
        <v>566</v>
      </c>
      <c r="H292" s="54" t="n">
        <v>518</v>
      </c>
      <c r="I292" s="65" t="n">
        <f aca="false">IF(H292="","",G292-H292)</f>
        <v>48</v>
      </c>
      <c r="J292" s="55" t="n">
        <f aca="false">IF(OR(D292="",D292+G292=0),"",D292/(D292+G292))</f>
        <v>0.543916196615633</v>
      </c>
      <c r="K292" s="55" t="n">
        <f aca="false">IF(E292="","",E292/(E292+H292))</f>
        <v>0.560644614079729</v>
      </c>
      <c r="L292" s="66" t="n">
        <f aca="false">IF(OR(K292="",J292=""),"",(J292-K292)*100)</f>
        <v>-1.6728417464096</v>
      </c>
      <c r="M292" s="36" t="n">
        <v>2.25387692880643</v>
      </c>
      <c r="N292" s="36" t="n">
        <v>1.86030294597389</v>
      </c>
      <c r="O292" s="36" t="n">
        <f aca="false">SQRT(M292^2+N292^2)</f>
        <v>2.92244559590166</v>
      </c>
      <c r="P292" s="55" t="n">
        <f aca="false">IF(J292="","",MAX(0,J292-1.96*O292/100))</f>
        <v>0.48663626293596</v>
      </c>
      <c r="Q292" s="55" t="n">
        <f aca="false">IF(J292="","",MIN(1,J292+1.96*O292/100))</f>
        <v>0.601196130295305</v>
      </c>
      <c r="R292" s="32" t="str">
        <f aca="false">IF(L292="","",IF(ABS(L292)&lt;=O292,"Yes","No"))</f>
        <v>Yes</v>
      </c>
      <c r="S292" s="32" t="str">
        <f aca="false">IF(L292="","",IF(ABS(L292)&lt;=1.96*O292,"Yes","No"))</f>
        <v>Yes</v>
      </c>
      <c r="T292" s="54" t="n">
        <f aca="false">IF(D292="","",ROUND(SQRT(((D292+G292)*O292/100)^2+(J292*(D292+G292)*0.07132)^2),0))</f>
        <v>60</v>
      </c>
      <c r="U292" s="32"/>
    </row>
    <row r="293" customFormat="false" ht="15" hidden="false" customHeight="false" outlineLevel="0" collapsed="false">
      <c r="A293" s="32" t="s">
        <v>386</v>
      </c>
      <c r="B293" s="32" t="s">
        <v>293</v>
      </c>
      <c r="C293" s="32" t="s">
        <v>471</v>
      </c>
      <c r="D293" s="54" t="n">
        <v>347</v>
      </c>
      <c r="E293" s="54" t="n">
        <v>319</v>
      </c>
      <c r="F293" s="65" t="n">
        <f aca="false">IF(E293="","",D293-E293)</f>
        <v>28</v>
      </c>
      <c r="G293" s="54" t="n">
        <v>348</v>
      </c>
      <c r="H293" s="54" t="n">
        <v>311</v>
      </c>
      <c r="I293" s="65" t="n">
        <f aca="false">IF(H293="","",G293-H293)</f>
        <v>37</v>
      </c>
      <c r="J293" s="55" t="n">
        <f aca="false">IF(OR(D293="",D293+G293=0),"",D293/(D293+G293))</f>
        <v>0.499280575539568</v>
      </c>
      <c r="K293" s="55" t="n">
        <f aca="false">IF(E293="","",E293/(E293+H293))</f>
        <v>0.506349206349206</v>
      </c>
      <c r="L293" s="66" t="n">
        <f aca="false">IF(OR(K293="",J293=""),"",(J293-K293)*100)</f>
        <v>-0.706863080963799</v>
      </c>
      <c r="M293" s="36" t="n">
        <v>2.45669826527509</v>
      </c>
      <c r="N293" s="36" t="n">
        <v>1.86030294597389</v>
      </c>
      <c r="O293" s="36" t="n">
        <f aca="false">SQRT(M293^2+N293^2)</f>
        <v>3.0815732049401</v>
      </c>
      <c r="P293" s="55" t="n">
        <f aca="false">IF(J293="","",MAX(0,J293-1.96*O293/100))</f>
        <v>0.438881740722742</v>
      </c>
      <c r="Q293" s="55" t="n">
        <f aca="false">IF(J293="","",MIN(1,J293+1.96*O293/100))</f>
        <v>0.559679410356394</v>
      </c>
      <c r="R293" s="32" t="str">
        <f aca="false">IF(L293="","",IF(ABS(L293)&lt;=O293,"Yes","No"))</f>
        <v>Yes</v>
      </c>
      <c r="S293" s="32" t="str">
        <f aca="false">IF(L293="","",IF(ABS(L293)&lt;=1.96*O293,"Yes","No"))</f>
        <v>Yes</v>
      </c>
      <c r="T293" s="54" t="n">
        <f aca="false">IF(D293="","",ROUND(SQRT(((D293+G293)*O293/100)^2+(J293*(D293+G293)*0.08382)^2),0))</f>
        <v>36</v>
      </c>
      <c r="U293" s="32"/>
    </row>
    <row r="294" customFormat="false" ht="15" hidden="false" customHeight="false" outlineLevel="0" collapsed="false">
      <c r="A294" s="32" t="s">
        <v>386</v>
      </c>
      <c r="B294" s="32" t="s">
        <v>293</v>
      </c>
      <c r="C294" s="32" t="s">
        <v>472</v>
      </c>
      <c r="D294" s="54" t="n">
        <v>510</v>
      </c>
      <c r="E294" s="54" t="n">
        <v>528</v>
      </c>
      <c r="F294" s="65" t="n">
        <f aca="false">IF(E294="","",D294-E294)</f>
        <v>-18</v>
      </c>
      <c r="G294" s="54" t="n">
        <v>635</v>
      </c>
      <c r="H294" s="54" t="n">
        <v>489</v>
      </c>
      <c r="I294" s="65" t="n">
        <f aca="false">IF(H294="","",G294-H294)</f>
        <v>146</v>
      </c>
      <c r="J294" s="55" t="n">
        <f aca="false">IF(OR(D294="",D294+G294=0),"",D294/(D294+G294))</f>
        <v>0.445414847161572</v>
      </c>
      <c r="K294" s="55" t="n">
        <f aca="false">IF(E294="","",E294/(E294+H294))</f>
        <v>0.519174041297935</v>
      </c>
      <c r="L294" s="66" t="n">
        <f aca="false">IF(OR(K294="",J294=""),"",(J294-K294)*100)</f>
        <v>-7.37591941363631</v>
      </c>
      <c r="M294" s="36" t="n">
        <v>2.25387692880643</v>
      </c>
      <c r="N294" s="36" t="n">
        <v>1.86030294597389</v>
      </c>
      <c r="O294" s="36" t="n">
        <f aca="false">SQRT(M294^2+N294^2)</f>
        <v>2.92244559590166</v>
      </c>
      <c r="P294" s="55" t="n">
        <f aca="false">IF(J294="","",MAX(0,J294-1.96*O294/100))</f>
        <v>0.388134913481899</v>
      </c>
      <c r="Q294" s="55" t="n">
        <f aca="false">IF(J294="","",MIN(1,J294+1.96*O294/100))</f>
        <v>0.502694780841245</v>
      </c>
      <c r="R294" s="32" t="str">
        <f aca="false">IF(L294="","",IF(ABS(L294)&lt;=O294,"Yes","No"))</f>
        <v>No</v>
      </c>
      <c r="S294" s="32" t="str">
        <f aca="false">IF(L294="","",IF(ABS(L294)&lt;=1.96*O294,"Yes","No"))</f>
        <v>No</v>
      </c>
      <c r="T294" s="54" t="n">
        <f aca="false">IF(D294="","",ROUND(SQRT(((D294+G294)*O294/100)^2+(J294*(D294+G294)*0.07132)^2),0))</f>
        <v>49</v>
      </c>
      <c r="U294" s="32"/>
    </row>
    <row r="295" customFormat="false" ht="15" hidden="false" customHeight="false" outlineLevel="0" collapsed="false">
      <c r="A295" s="32" t="s">
        <v>386</v>
      </c>
      <c r="B295" s="32" t="s">
        <v>293</v>
      </c>
      <c r="C295" s="32" t="s">
        <v>473</v>
      </c>
      <c r="D295" s="54" t="n">
        <v>537</v>
      </c>
      <c r="E295" s="54" t="n">
        <v>540</v>
      </c>
      <c r="F295" s="65" t="n">
        <f aca="false">IF(E295="","",D295-E295)</f>
        <v>-3</v>
      </c>
      <c r="G295" s="54" t="n">
        <v>540</v>
      </c>
      <c r="H295" s="54" t="n">
        <v>425</v>
      </c>
      <c r="I295" s="65" t="n">
        <f aca="false">IF(H295="","",G295-H295)</f>
        <v>115</v>
      </c>
      <c r="J295" s="55" t="n">
        <f aca="false">IF(OR(D295="",D295+G295=0),"",D295/(D295+G295))</f>
        <v>0.498607242339833</v>
      </c>
      <c r="K295" s="55" t="n">
        <f aca="false">IF(E295="","",E295/(E295+H295))</f>
        <v>0.559585492227979</v>
      </c>
      <c r="L295" s="66" t="n">
        <f aca="false">IF(OR(K295="",J295=""),"",(J295-K295)*100)</f>
        <v>-6.09782498881464</v>
      </c>
      <c r="M295" s="36" t="n">
        <v>2.25387692880643</v>
      </c>
      <c r="N295" s="36" t="n">
        <v>1.86030294597389</v>
      </c>
      <c r="O295" s="36" t="n">
        <f aca="false">SQRT(M295^2+N295^2)</f>
        <v>2.92244559590166</v>
      </c>
      <c r="P295" s="55" t="n">
        <f aca="false">IF(J295="","",MAX(0,J295-1.96*O295/100))</f>
        <v>0.44132730866016</v>
      </c>
      <c r="Q295" s="55" t="n">
        <f aca="false">IF(J295="","",MIN(1,J295+1.96*O295/100))</f>
        <v>0.555887176019505</v>
      </c>
      <c r="R295" s="32" t="str">
        <f aca="false">IF(L295="","",IF(ABS(L295)&lt;=O295,"Yes","No"))</f>
        <v>No</v>
      </c>
      <c r="S295" s="32" t="str">
        <f aca="false">IF(L295="","",IF(ABS(L295)&lt;=1.96*O295,"Yes","No"))</f>
        <v>No</v>
      </c>
      <c r="T295" s="54" t="n">
        <f aca="false">IF(D295="","",ROUND(SQRT(((D295+G295)*O295/100)^2+(J295*(D295+G295)*0.07132)^2),0))</f>
        <v>50</v>
      </c>
      <c r="U295" s="32"/>
    </row>
    <row r="296" customFormat="false" ht="15" hidden="false" customHeight="false" outlineLevel="0" collapsed="false">
      <c r="A296" s="32" t="s">
        <v>386</v>
      </c>
      <c r="B296" s="32" t="s">
        <v>293</v>
      </c>
      <c r="C296" s="32" t="s">
        <v>474</v>
      </c>
      <c r="D296" s="54" t="n">
        <v>332</v>
      </c>
      <c r="E296" s="54" t="n">
        <v>356</v>
      </c>
      <c r="F296" s="65" t="n">
        <f aca="false">IF(E296="","",D296-E296)</f>
        <v>-24</v>
      </c>
      <c r="G296" s="54" t="n">
        <v>398</v>
      </c>
      <c r="H296" s="54" t="n">
        <v>341</v>
      </c>
      <c r="I296" s="65" t="n">
        <f aca="false">IF(H296="","",G296-H296)</f>
        <v>57</v>
      </c>
      <c r="J296" s="55" t="n">
        <f aca="false">IF(OR(D296="",D296+G296=0),"",D296/(D296+G296))</f>
        <v>0.454794520547945</v>
      </c>
      <c r="K296" s="55" t="n">
        <f aca="false">IF(E296="","",E296/(E296+H296))</f>
        <v>0.510760401721664</v>
      </c>
      <c r="L296" s="66" t="n">
        <f aca="false">IF(OR(K296="",J296=""),"",(J296-K296)*100)</f>
        <v>-5.5965881173719</v>
      </c>
      <c r="M296" s="36" t="n">
        <v>2.45669826527509</v>
      </c>
      <c r="N296" s="36" t="n">
        <v>1.86030294597389</v>
      </c>
      <c r="O296" s="36" t="n">
        <f aca="false">SQRT(M296^2+N296^2)</f>
        <v>3.0815732049401</v>
      </c>
      <c r="P296" s="55" t="n">
        <f aca="false">IF(J296="","",MAX(0,J296-1.96*O296/100))</f>
        <v>0.394395685731119</v>
      </c>
      <c r="Q296" s="55" t="n">
        <f aca="false">IF(J296="","",MIN(1,J296+1.96*O296/100))</f>
        <v>0.515193355364771</v>
      </c>
      <c r="R296" s="32" t="str">
        <f aca="false">IF(L296="","",IF(ABS(L296)&lt;=O296,"Yes","No"))</f>
        <v>No</v>
      </c>
      <c r="S296" s="32" t="str">
        <f aca="false">IF(L296="","",IF(ABS(L296)&lt;=1.96*O296,"Yes","No"))</f>
        <v>Yes</v>
      </c>
      <c r="T296" s="54" t="n">
        <f aca="false">IF(D296="","",ROUND(SQRT(((D296+G296)*O296/100)^2+(J296*(D296+G296)*0.08382)^2),0))</f>
        <v>36</v>
      </c>
      <c r="U296" s="32"/>
    </row>
    <row r="297" customFormat="false" ht="15" hidden="false" customHeight="false" outlineLevel="0" collapsed="false">
      <c r="A297" s="32" t="s">
        <v>386</v>
      </c>
      <c r="B297" s="32" t="s">
        <v>475</v>
      </c>
      <c r="C297" s="32" t="s">
        <v>476</v>
      </c>
      <c r="D297" s="54" t="n">
        <v>452</v>
      </c>
      <c r="E297" s="54" t="n">
        <v>413</v>
      </c>
      <c r="F297" s="65" t="n">
        <f aca="false">IF(E297="","",D297-E297)</f>
        <v>39</v>
      </c>
      <c r="G297" s="54" t="n">
        <v>333</v>
      </c>
      <c r="H297" s="54" t="n">
        <v>327</v>
      </c>
      <c r="I297" s="65" t="n">
        <f aca="false">IF(H297="","",G297-H297)</f>
        <v>6</v>
      </c>
      <c r="J297" s="55" t="n">
        <f aca="false">IF(OR(D297="",D297+G297=0),"",D297/(D297+G297))</f>
        <v>0.575796178343949</v>
      </c>
      <c r="K297" s="55" t="n">
        <f aca="false">IF(E297="","",E297/(E297+H297))</f>
        <v>0.558108108108108</v>
      </c>
      <c r="L297" s="66" t="n">
        <f aca="false">IF(OR(K297="",J297=""),"",(J297-K297)*100)</f>
        <v>1.7688070235841</v>
      </c>
      <c r="M297" s="36" t="n">
        <v>2.45669826527509</v>
      </c>
      <c r="N297" s="36" t="n">
        <v>1.86030294597389</v>
      </c>
      <c r="O297" s="36" t="n">
        <f aca="false">SQRT(M297^2+N297^2)</f>
        <v>3.0815732049401</v>
      </c>
      <c r="P297" s="55" t="n">
        <f aca="false">IF(J297="","",MAX(0,J297-1.96*O297/100))</f>
        <v>0.515397343527123</v>
      </c>
      <c r="Q297" s="55" t="n">
        <f aca="false">IF(J297="","",MIN(1,J297+1.96*O297/100))</f>
        <v>0.636195013160775</v>
      </c>
      <c r="R297" s="32" t="str">
        <f aca="false">IF(L297="","",IF(ABS(L297)&lt;=O297,"Yes","No"))</f>
        <v>Yes</v>
      </c>
      <c r="S297" s="32" t="str">
        <f aca="false">IF(L297="","",IF(ABS(L297)&lt;=1.96*O297,"Yes","No"))</f>
        <v>Yes</v>
      </c>
      <c r="T297" s="54" t="n">
        <f aca="false">IF(D297="","",ROUND(SQRT(((D297+G297)*O297/100)^2+(J297*(D297+G297)*0.08382)^2),0))</f>
        <v>45</v>
      </c>
      <c r="U297" s="32"/>
    </row>
    <row r="298" customFormat="false" ht="15" hidden="false" customHeight="false" outlineLevel="0" collapsed="false">
      <c r="A298" s="32" t="s">
        <v>386</v>
      </c>
      <c r="B298" s="32" t="s">
        <v>475</v>
      </c>
      <c r="C298" s="32" t="s">
        <v>477</v>
      </c>
      <c r="D298" s="54" t="n">
        <v>343</v>
      </c>
      <c r="E298" s="54" t="n">
        <v>327</v>
      </c>
      <c r="F298" s="65" t="n">
        <f aca="false">IF(E298="","",D298-E298)</f>
        <v>16</v>
      </c>
      <c r="G298" s="54" t="n">
        <v>282</v>
      </c>
      <c r="H298" s="54" t="n">
        <v>246</v>
      </c>
      <c r="I298" s="65" t="n">
        <f aca="false">IF(H298="","",G298-H298)</f>
        <v>36</v>
      </c>
      <c r="J298" s="55" t="n">
        <f aca="false">IF(OR(D298="",D298+G298=0),"",D298/(D298+G298))</f>
        <v>0.5488</v>
      </c>
      <c r="K298" s="55" t="n">
        <f aca="false">IF(E298="","",E298/(E298+H298))</f>
        <v>0.570680628272251</v>
      </c>
      <c r="L298" s="66" t="n">
        <f aca="false">IF(OR(K298="",J298=""),"",(J298-K298)*100)</f>
        <v>-2.18806282722513</v>
      </c>
      <c r="M298" s="36" t="n">
        <v>2.45669826527509</v>
      </c>
      <c r="N298" s="36" t="n">
        <v>1.86030294597389</v>
      </c>
      <c r="O298" s="36" t="n">
        <f aca="false">SQRT(M298^2+N298^2)</f>
        <v>3.0815732049401</v>
      </c>
      <c r="P298" s="55" t="n">
        <f aca="false">IF(J298="","",MAX(0,J298-1.96*O298/100))</f>
        <v>0.488401165183174</v>
      </c>
      <c r="Q298" s="55" t="n">
        <f aca="false">IF(J298="","",MIN(1,J298+1.96*O298/100))</f>
        <v>0.609198834816826</v>
      </c>
      <c r="R298" s="32" t="str">
        <f aca="false">IF(L298="","",IF(ABS(L298)&lt;=O298,"Yes","No"))</f>
        <v>Yes</v>
      </c>
      <c r="S298" s="32" t="str">
        <f aca="false">IF(L298="","",IF(ABS(L298)&lt;=1.96*O298,"Yes","No"))</f>
        <v>Yes</v>
      </c>
      <c r="T298" s="54" t="n">
        <f aca="false">IF(D298="","",ROUND(SQRT(((D298+G298)*O298/100)^2+(J298*(D298+G298)*0.08382)^2),0))</f>
        <v>35</v>
      </c>
      <c r="U298" s="32"/>
    </row>
    <row r="299" customFormat="false" ht="15" hidden="false" customHeight="false" outlineLevel="0" collapsed="false">
      <c r="A299" s="32" t="s">
        <v>386</v>
      </c>
      <c r="B299" s="32" t="s">
        <v>475</v>
      </c>
      <c r="C299" s="32" t="s">
        <v>478</v>
      </c>
      <c r="D299" s="54" t="n">
        <v>519</v>
      </c>
      <c r="E299" s="54" t="n">
        <v>506</v>
      </c>
      <c r="F299" s="65" t="n">
        <f aca="false">IF(E299="","",D299-E299)</f>
        <v>13</v>
      </c>
      <c r="G299" s="54" t="n">
        <v>420</v>
      </c>
      <c r="H299" s="54" t="n">
        <v>393</v>
      </c>
      <c r="I299" s="65" t="n">
        <f aca="false">IF(H299="","",G299-H299)</f>
        <v>27</v>
      </c>
      <c r="J299" s="55" t="n">
        <f aca="false">IF(OR(D299="",D299+G299=0),"",D299/(D299+G299))</f>
        <v>0.552715654952077</v>
      </c>
      <c r="K299" s="55" t="n">
        <f aca="false">IF(E299="","",E299/(E299+H299))</f>
        <v>0.562847608453838</v>
      </c>
      <c r="L299" s="66" t="n">
        <f aca="false">IF(OR(K299="",J299=""),"",(J299-K299)*100)</f>
        <v>-1.0131953501761</v>
      </c>
      <c r="M299" s="36" t="n">
        <v>2.25387692880643</v>
      </c>
      <c r="N299" s="36" t="n">
        <v>1.86030294597389</v>
      </c>
      <c r="O299" s="36" t="n">
        <f aca="false">SQRT(M299^2+N299^2)</f>
        <v>2.92244559590166</v>
      </c>
      <c r="P299" s="55" t="n">
        <f aca="false">IF(J299="","",MAX(0,J299-1.96*O299/100))</f>
        <v>0.495435721272404</v>
      </c>
      <c r="Q299" s="55" t="n">
        <f aca="false">IF(J299="","",MIN(1,J299+1.96*O299/100))</f>
        <v>0.609995588631749</v>
      </c>
      <c r="R299" s="32" t="str">
        <f aca="false">IF(L299="","",IF(ABS(L299)&lt;=O299,"Yes","No"))</f>
        <v>Yes</v>
      </c>
      <c r="S299" s="32" t="str">
        <f aca="false">IF(L299="","",IF(ABS(L299)&lt;=1.96*O299,"Yes","No"))</f>
        <v>Yes</v>
      </c>
      <c r="T299" s="54" t="n">
        <f aca="false">IF(D299="","",ROUND(SQRT(((D299+G299)*O299/100)^2+(J299*(D299+G299)*0.07132)^2),0))</f>
        <v>46</v>
      </c>
      <c r="U299" s="32"/>
    </row>
    <row r="300" customFormat="false" ht="15" hidden="false" customHeight="false" outlineLevel="0" collapsed="false">
      <c r="A300" s="32" t="s">
        <v>386</v>
      </c>
      <c r="B300" s="32" t="s">
        <v>479</v>
      </c>
      <c r="C300" s="32" t="s">
        <v>480</v>
      </c>
      <c r="D300" s="54" t="n">
        <v>402</v>
      </c>
      <c r="E300" s="54" t="n">
        <v>380</v>
      </c>
      <c r="F300" s="65" t="n">
        <f aca="false">IF(E300="","",D300-E300)</f>
        <v>22</v>
      </c>
      <c r="G300" s="54" t="n">
        <v>752</v>
      </c>
      <c r="H300" s="54" t="n">
        <v>668</v>
      </c>
      <c r="I300" s="65" t="n">
        <f aca="false">IF(H300="","",G300-H300)</f>
        <v>84</v>
      </c>
      <c r="J300" s="55" t="n">
        <f aca="false">IF(OR(D300="",D300+G300=0),"",D300/(D300+G300))</f>
        <v>0.348353552859619</v>
      </c>
      <c r="K300" s="55" t="n">
        <f aca="false">IF(E300="","",E300/(E300+H300))</f>
        <v>0.362595419847328</v>
      </c>
      <c r="L300" s="66" t="n">
        <f aca="false">IF(OR(K300="",J300=""),"",(J300-K300)*100)</f>
        <v>-1.42418669877095</v>
      </c>
      <c r="M300" s="36" t="n">
        <v>2.25387692880643</v>
      </c>
      <c r="N300" s="36" t="n">
        <v>1.86030294597389</v>
      </c>
      <c r="O300" s="36" t="n">
        <f aca="false">SQRT(M300^2+N300^2)</f>
        <v>2.92244559590166</v>
      </c>
      <c r="P300" s="55" t="n">
        <f aca="false">IF(J300="","",MAX(0,J300-1.96*O300/100))</f>
        <v>0.291073619179946</v>
      </c>
      <c r="Q300" s="55" t="n">
        <f aca="false">IF(J300="","",MIN(1,J300+1.96*O300/100))</f>
        <v>0.405633486539291</v>
      </c>
      <c r="R300" s="32" t="str">
        <f aca="false">IF(L300="","",IF(ABS(L300)&lt;=O300,"Yes","No"))</f>
        <v>Yes</v>
      </c>
      <c r="S300" s="32" t="str">
        <f aca="false">IF(L300="","",IF(ABS(L300)&lt;=1.96*O300,"Yes","No"))</f>
        <v>Yes</v>
      </c>
      <c r="T300" s="54" t="n">
        <f aca="false">IF(D300="","",ROUND(SQRT(((D300+G300)*O300/100)^2+(J300*(D300+G300)*0.07132)^2),0))</f>
        <v>44</v>
      </c>
      <c r="U300" s="32"/>
    </row>
    <row r="301" customFormat="false" ht="15" hidden="false" customHeight="false" outlineLevel="0" collapsed="false">
      <c r="A301" s="32" t="s">
        <v>386</v>
      </c>
      <c r="B301" s="32" t="s">
        <v>479</v>
      </c>
      <c r="C301" s="32" t="s">
        <v>481</v>
      </c>
      <c r="D301" s="54" t="n">
        <v>661</v>
      </c>
      <c r="E301" s="54" t="n">
        <v>444</v>
      </c>
      <c r="F301" s="65" t="n">
        <f aca="false">IF(E301="","",D301-E301)</f>
        <v>217</v>
      </c>
      <c r="G301" s="54" t="n">
        <v>687</v>
      </c>
      <c r="H301" s="54" t="n">
        <v>728</v>
      </c>
      <c r="I301" s="65" t="n">
        <f aca="false">IF(H301="","",G301-H301)</f>
        <v>-41</v>
      </c>
      <c r="J301" s="55" t="n">
        <f aca="false">IF(OR(D301="",D301+G301=0),"",D301/(D301+G301))</f>
        <v>0.490356083086053</v>
      </c>
      <c r="K301" s="55" t="n">
        <f aca="false">IF(E301="","",E301/(E301+H301))</f>
        <v>0.378839590443686</v>
      </c>
      <c r="L301" s="66" t="n">
        <f aca="false">IF(OR(K301="",J301=""),"",(J301-K301)*100)</f>
        <v>11.1516492642367</v>
      </c>
      <c r="M301" s="36" t="n">
        <v>2.25387692880643</v>
      </c>
      <c r="N301" s="36" t="n">
        <v>1.86030294597389</v>
      </c>
      <c r="O301" s="36" t="n">
        <f aca="false">SQRT(M301^2+N301^2)</f>
        <v>2.92244559590166</v>
      </c>
      <c r="P301" s="55" t="n">
        <f aca="false">IF(J301="","",MAX(0,J301-1.96*O301/100))</f>
        <v>0.433076149406381</v>
      </c>
      <c r="Q301" s="55" t="n">
        <f aca="false">IF(J301="","",MIN(1,J301+1.96*O301/100))</f>
        <v>0.547636016765726</v>
      </c>
      <c r="R301" s="32" t="str">
        <f aca="false">IF(L301="","",IF(ABS(L301)&lt;=O301,"Yes","No"))</f>
        <v>No</v>
      </c>
      <c r="S301" s="32" t="str">
        <f aca="false">IF(L301="","",IF(ABS(L301)&lt;=1.96*O301,"Yes","No"))</f>
        <v>No</v>
      </c>
      <c r="T301" s="54" t="n">
        <f aca="false">IF(D301="","",ROUND(SQRT(((D301+G301)*O301/100)^2+(J301*(D301+G301)*0.07132)^2),0))</f>
        <v>61</v>
      </c>
      <c r="U301" s="32"/>
    </row>
    <row r="302" customFormat="false" ht="15" hidden="false" customHeight="false" outlineLevel="0" collapsed="false">
      <c r="A302" s="32" t="s">
        <v>386</v>
      </c>
      <c r="B302" s="32" t="s">
        <v>479</v>
      </c>
      <c r="C302" s="32" t="s">
        <v>482</v>
      </c>
      <c r="D302" s="54" t="n">
        <v>193</v>
      </c>
      <c r="E302" s="54" t="n">
        <v>146</v>
      </c>
      <c r="F302" s="65" t="n">
        <f aca="false">IF(E302="","",D302-E302)</f>
        <v>47</v>
      </c>
      <c r="G302" s="54" t="n">
        <v>255</v>
      </c>
      <c r="H302" s="54" t="n">
        <v>290</v>
      </c>
      <c r="I302" s="65" t="n">
        <f aca="false">IF(H302="","",G302-H302)</f>
        <v>-35</v>
      </c>
      <c r="J302" s="55" t="n">
        <f aca="false">IF(OR(D302="",D302+G302=0),"",D302/(D302+G302))</f>
        <v>0.430803571428571</v>
      </c>
      <c r="K302" s="55" t="n">
        <f aca="false">IF(E302="","",E302/(E302+H302))</f>
        <v>0.334862385321101</v>
      </c>
      <c r="L302" s="66" t="n">
        <f aca="false">IF(OR(K302="",J302=""),"",(J302-K302)*100)</f>
        <v>9.59411861074706</v>
      </c>
      <c r="M302" s="36" t="n">
        <v>3.48106248693425</v>
      </c>
      <c r="N302" s="36" t="n">
        <v>1.86030294597389</v>
      </c>
      <c r="O302" s="36" t="n">
        <f aca="false">SQRT(M302^2+N302^2)</f>
        <v>3.94696378102713</v>
      </c>
      <c r="P302" s="55" t="n">
        <f aca="false">IF(J302="","",MAX(0,J302-1.96*O302/100))</f>
        <v>0.35344308132044</v>
      </c>
      <c r="Q302" s="55" t="n">
        <f aca="false">IF(J302="","",MIN(1,J302+1.96*O302/100))</f>
        <v>0.508164061536703</v>
      </c>
      <c r="R302" s="32" t="str">
        <f aca="false">IF(L302="","",IF(ABS(L302)&lt;=O302,"Yes","No"))</f>
        <v>No</v>
      </c>
      <c r="S302" s="32" t="str">
        <f aca="false">IF(L302="","",IF(ABS(L302)&lt;=1.96*O302,"Yes","No"))</f>
        <v>No</v>
      </c>
      <c r="T302" s="54" t="n">
        <f aca="false">IF(D302="","",ROUND(SQRT(((D302+G302)*O302/100)^2+(J302*(D302+G302)*0.13015)^2),0))</f>
        <v>31</v>
      </c>
      <c r="U302" s="32"/>
    </row>
    <row r="303" customFormat="false" ht="15" hidden="false" customHeight="false" outlineLevel="0" collapsed="false">
      <c r="A303" s="32" t="s">
        <v>386</v>
      </c>
      <c r="B303" s="32" t="s">
        <v>479</v>
      </c>
      <c r="C303" s="32" t="s">
        <v>483</v>
      </c>
      <c r="D303" s="54" t="n">
        <v>518</v>
      </c>
      <c r="E303" s="54" t="n">
        <v>340</v>
      </c>
      <c r="F303" s="65" t="n">
        <f aca="false">IF(E303="","",D303-E303)</f>
        <v>178</v>
      </c>
      <c r="G303" s="54" t="n">
        <v>525</v>
      </c>
      <c r="H303" s="54" t="n">
        <v>571</v>
      </c>
      <c r="I303" s="65" t="n">
        <f aca="false">IF(H303="","",G303-H303)</f>
        <v>-46</v>
      </c>
      <c r="J303" s="55" t="n">
        <f aca="false">IF(OR(D303="",D303+G303=0),"",D303/(D303+G303))</f>
        <v>0.496644295302013</v>
      </c>
      <c r="K303" s="55" t="n">
        <f aca="false">IF(E303="","",E303/(E303+H303))</f>
        <v>0.373216245883644</v>
      </c>
      <c r="L303" s="66" t="n">
        <f aca="false">IF(OR(K303="",J303=""),"",(J303-K303)*100)</f>
        <v>12.3428049418369</v>
      </c>
      <c r="M303" s="36" t="n">
        <v>2.25387692880643</v>
      </c>
      <c r="N303" s="36" t="n">
        <v>1.86030294597389</v>
      </c>
      <c r="O303" s="36" t="n">
        <f aca="false">SQRT(M303^2+N303^2)</f>
        <v>2.92244559590166</v>
      </c>
      <c r="P303" s="55" t="n">
        <f aca="false">IF(J303="","",MAX(0,J303-1.96*O303/100))</f>
        <v>0.439364361622341</v>
      </c>
      <c r="Q303" s="55" t="n">
        <f aca="false">IF(J303="","",MIN(1,J303+1.96*O303/100))</f>
        <v>0.553924228981686</v>
      </c>
      <c r="R303" s="32" t="str">
        <f aca="false">IF(L303="","",IF(ABS(L303)&lt;=O303,"Yes","No"))</f>
        <v>No</v>
      </c>
      <c r="S303" s="32" t="str">
        <f aca="false">IF(L303="","",IF(ABS(L303)&lt;=1.96*O303,"Yes","No"))</f>
        <v>No</v>
      </c>
      <c r="T303" s="54" t="n">
        <f aca="false">IF(D303="","",ROUND(SQRT(((D303+G303)*O303/100)^2+(J303*(D303+G303)*0.07132)^2),0))</f>
        <v>48</v>
      </c>
      <c r="U303" s="32"/>
    </row>
    <row r="304" customFormat="false" ht="15" hidden="false" customHeight="false" outlineLevel="0" collapsed="false">
      <c r="A304" s="32" t="s">
        <v>386</v>
      </c>
      <c r="B304" s="32" t="s">
        <v>479</v>
      </c>
      <c r="C304" s="32" t="s">
        <v>484</v>
      </c>
      <c r="D304" s="54" t="n">
        <v>285</v>
      </c>
      <c r="E304" s="54" t="n">
        <v>233</v>
      </c>
      <c r="F304" s="65" t="n">
        <f aca="false">IF(E304="","",D304-E304)</f>
        <v>52</v>
      </c>
      <c r="G304" s="54" t="n">
        <v>454</v>
      </c>
      <c r="H304" s="54" t="n">
        <v>451</v>
      </c>
      <c r="I304" s="65" t="n">
        <f aca="false">IF(H304="","",G304-H304)</f>
        <v>3</v>
      </c>
      <c r="J304" s="55" t="n">
        <f aca="false">IF(OR(D304="",D304+G304=0),"",D304/(D304+G304))</f>
        <v>0.385656292286874</v>
      </c>
      <c r="K304" s="55" t="n">
        <f aca="false">IF(E304="","",E304/(E304+H304))</f>
        <v>0.340643274853801</v>
      </c>
      <c r="L304" s="66" t="n">
        <f aca="false">IF(OR(K304="",J304=""),"",(J304-K304)*100)</f>
        <v>4.5013017433073</v>
      </c>
      <c r="M304" s="36" t="n">
        <v>2.45669826527509</v>
      </c>
      <c r="N304" s="36" t="n">
        <v>1.86030294597389</v>
      </c>
      <c r="O304" s="36" t="n">
        <f aca="false">SQRT(M304^2+N304^2)</f>
        <v>3.0815732049401</v>
      </c>
      <c r="P304" s="55" t="n">
        <f aca="false">IF(J304="","",MAX(0,J304-1.96*O304/100))</f>
        <v>0.325257457470048</v>
      </c>
      <c r="Q304" s="55" t="n">
        <f aca="false">IF(J304="","",MIN(1,J304+1.96*O304/100))</f>
        <v>0.4460551271037</v>
      </c>
      <c r="R304" s="32" t="str">
        <f aca="false">IF(L304="","",IF(ABS(L304)&lt;=O304,"Yes","No"))</f>
        <v>No</v>
      </c>
      <c r="S304" s="32" t="str">
        <f aca="false">IF(L304="","",IF(ABS(L304)&lt;=1.96*O304,"Yes","No"))</f>
        <v>Yes</v>
      </c>
      <c r="T304" s="54" t="n">
        <f aca="false">IF(D304="","",ROUND(SQRT(((D304+G304)*O304/100)^2+(J304*(D304+G304)*0.08382)^2),0))</f>
        <v>33</v>
      </c>
      <c r="U304" s="32"/>
    </row>
    <row r="305" customFormat="false" ht="15" hidden="false" customHeight="false" outlineLevel="0" collapsed="false">
      <c r="A305" s="32" t="s">
        <v>386</v>
      </c>
      <c r="B305" s="32" t="s">
        <v>485</v>
      </c>
      <c r="C305" s="32" t="s">
        <v>486</v>
      </c>
      <c r="D305" s="54" t="n">
        <v>75</v>
      </c>
      <c r="E305" s="54" t="n">
        <v>194</v>
      </c>
      <c r="F305" s="65" t="n">
        <f aca="false">IF(E305="","",D305-E305)</f>
        <v>-119</v>
      </c>
      <c r="G305" s="54" t="n">
        <v>78</v>
      </c>
      <c r="H305" s="54" t="n">
        <v>248</v>
      </c>
      <c r="I305" s="65" t="n">
        <f aca="false">IF(H305="","",G305-H305)</f>
        <v>-170</v>
      </c>
      <c r="J305" s="55" t="n">
        <f aca="false">IF(OR(D305="",D305+G305=0),"",D305/(D305+G305))</f>
        <v>0.490196078431373</v>
      </c>
      <c r="K305" s="55" t="n">
        <f aca="false">IF(E305="","",E305/(E305+H305))</f>
        <v>0.438914027149321</v>
      </c>
      <c r="L305" s="66" t="n">
        <f aca="false">IF(OR(K305="",J305=""),"",(J305-K305)*100)</f>
        <v>5.12820512820513</v>
      </c>
      <c r="M305" s="36" t="n">
        <v>3.48106248693425</v>
      </c>
      <c r="N305" s="36" t="n">
        <v>1.86030294597389</v>
      </c>
      <c r="O305" s="36" t="n">
        <f aca="false">SQRT(M305^2+N305^2)</f>
        <v>3.94696378102713</v>
      </c>
      <c r="P305" s="55" t="n">
        <f aca="false">IF(J305="","",MAX(0,J305-1.96*O305/100))</f>
        <v>0.412835588323241</v>
      </c>
      <c r="Q305" s="55" t="n">
        <f aca="false">IF(J305="","",MIN(1,J305+1.96*O305/100))</f>
        <v>0.567556568539504</v>
      </c>
      <c r="R305" s="32" t="str">
        <f aca="false">IF(L305="","",IF(ABS(L305)&lt;=O305,"Yes","No"))</f>
        <v>No</v>
      </c>
      <c r="S305" s="32" t="str">
        <f aca="false">IF(L305="","",IF(ABS(L305)&lt;=1.96*O305,"Yes","No"))</f>
        <v>Yes</v>
      </c>
      <c r="T305" s="54" t="n">
        <f aca="false">IF(D305="","",ROUND(SQRT(((D305+G305)*O305/100)^2+(J305*(D305+G305)*0.13015)^2),0))</f>
        <v>11</v>
      </c>
      <c r="U305" s="32"/>
    </row>
    <row r="306" customFormat="false" ht="15" hidden="false" customHeight="false" outlineLevel="0" collapsed="false">
      <c r="A306" s="32" t="s">
        <v>386</v>
      </c>
      <c r="B306" s="32" t="s">
        <v>485</v>
      </c>
      <c r="C306" s="32" t="s">
        <v>487</v>
      </c>
      <c r="D306" s="54" t="n">
        <v>336</v>
      </c>
      <c r="E306" s="54" t="n">
        <v>280</v>
      </c>
      <c r="F306" s="65" t="n">
        <f aca="false">IF(E306="","",D306-E306)</f>
        <v>56</v>
      </c>
      <c r="G306" s="54" t="n">
        <v>501</v>
      </c>
      <c r="H306" s="54" t="n">
        <v>430</v>
      </c>
      <c r="I306" s="65" t="n">
        <f aca="false">IF(H306="","",G306-H306)</f>
        <v>71</v>
      </c>
      <c r="J306" s="55" t="n">
        <f aca="false">IF(OR(D306="",D306+G306=0),"",D306/(D306+G306))</f>
        <v>0.401433691756272</v>
      </c>
      <c r="K306" s="55" t="n">
        <f aca="false">IF(E306="","",E306/(E306+H306))</f>
        <v>0.394366197183099</v>
      </c>
      <c r="L306" s="66" t="n">
        <f aca="false">IF(OR(K306="",J306=""),"",(J306-K306)*100)</f>
        <v>0.706749457317385</v>
      </c>
      <c r="M306" s="36" t="n">
        <v>2.45669826527509</v>
      </c>
      <c r="N306" s="36" t="n">
        <v>1.86030294597389</v>
      </c>
      <c r="O306" s="36" t="n">
        <f aca="false">SQRT(M306^2+N306^2)</f>
        <v>3.0815732049401</v>
      </c>
      <c r="P306" s="55" t="n">
        <f aca="false">IF(J306="","",MAX(0,J306-1.96*O306/100))</f>
        <v>0.341034856939447</v>
      </c>
      <c r="Q306" s="55" t="n">
        <f aca="false">IF(J306="","",MIN(1,J306+1.96*O306/100))</f>
        <v>0.461832526573098</v>
      </c>
      <c r="R306" s="32" t="str">
        <f aca="false">IF(L306="","",IF(ABS(L306)&lt;=O306,"Yes","No"))</f>
        <v>Yes</v>
      </c>
      <c r="S306" s="32" t="str">
        <f aca="false">IF(L306="","",IF(ABS(L306)&lt;=1.96*O306,"Yes","No"))</f>
        <v>Yes</v>
      </c>
      <c r="T306" s="54" t="n">
        <f aca="false">IF(D306="","",ROUND(SQRT(((D306+G306)*O306/100)^2+(J306*(D306+G306)*0.08382)^2),0))</f>
        <v>38</v>
      </c>
      <c r="U306" s="32"/>
    </row>
    <row r="307" customFormat="false" ht="15" hidden="false" customHeight="false" outlineLevel="0" collapsed="false">
      <c r="A307" s="32" t="s">
        <v>386</v>
      </c>
      <c r="B307" s="32" t="s">
        <v>488</v>
      </c>
      <c r="C307" s="32" t="s">
        <v>489</v>
      </c>
      <c r="D307" s="54" t="n">
        <v>189</v>
      </c>
      <c r="E307" s="54"/>
      <c r="F307" s="65" t="str">
        <f aca="false">IF(E307="","",D307-E307)</f>
        <v/>
      </c>
      <c r="G307" s="54" t="n">
        <v>202</v>
      </c>
      <c r="H307" s="54"/>
      <c r="I307" s="65" t="str">
        <f aca="false">IF(H307="","",G307-H307)</f>
        <v/>
      </c>
      <c r="J307" s="55" t="n">
        <f aca="false">IF(OR(D307="",D307+G307=0),"",D307/(D307+G307))</f>
        <v>0.483375959079284</v>
      </c>
      <c r="K307" s="55" t="str">
        <f aca="false">IF(E307="","",E307/(E307+H307))</f>
        <v/>
      </c>
      <c r="L307" s="66" t="str">
        <f aca="false">IF(OR(K307="",J307=""),"",(J307-K307)*100)</f>
        <v/>
      </c>
      <c r="M307" s="36" t="n">
        <v>3.48106248693425</v>
      </c>
      <c r="N307" s="36" t="n">
        <v>1.86030294597389</v>
      </c>
      <c r="O307" s="36" t="n">
        <f aca="false">SQRT(M307^2+N307^2)</f>
        <v>3.94696378102713</v>
      </c>
      <c r="P307" s="55" t="n">
        <f aca="false">IF(J307="","",MAX(0,J307-1.96*O307/100))</f>
        <v>0.406015468971152</v>
      </c>
      <c r="Q307" s="55" t="n">
        <f aca="false">IF(J307="","",MIN(1,J307+1.96*O307/100))</f>
        <v>0.560736449187416</v>
      </c>
      <c r="R307" s="32" t="str">
        <f aca="false">IF(L307="","",IF(ABS(L307)&lt;=O307,"Yes","No"))</f>
        <v/>
      </c>
      <c r="S307" s="32" t="str">
        <f aca="false">IF(L307="","",IF(ABS(L307)&lt;=1.96*O307,"Yes","No"))</f>
        <v/>
      </c>
      <c r="T307" s="54" t="n">
        <f aca="false">IF(D307="","",ROUND(SQRT(((D307+G307)*O307/100)^2+(J307*(D307+G307)*0.13015)^2),0))</f>
        <v>29</v>
      </c>
      <c r="U307" s="32" t="s">
        <v>764</v>
      </c>
    </row>
    <row r="308" customFormat="false" ht="15" hidden="false" customHeight="false" outlineLevel="0" collapsed="false">
      <c r="A308" s="32" t="s">
        <v>386</v>
      </c>
      <c r="B308" s="32" t="s">
        <v>488</v>
      </c>
      <c r="C308" s="32" t="s">
        <v>490</v>
      </c>
      <c r="D308" s="54" t="n">
        <v>476</v>
      </c>
      <c r="E308" s="54"/>
      <c r="F308" s="65" t="str">
        <f aca="false">IF(E308="","",D308-E308)</f>
        <v/>
      </c>
      <c r="G308" s="54" t="n">
        <v>470</v>
      </c>
      <c r="H308" s="54"/>
      <c r="I308" s="65" t="str">
        <f aca="false">IF(H308="","",G308-H308)</f>
        <v/>
      </c>
      <c r="J308" s="55" t="n">
        <f aca="false">IF(OR(D308="",D308+G308=0),"",D308/(D308+G308))</f>
        <v>0.503171247357294</v>
      </c>
      <c r="K308" s="55" t="str">
        <f aca="false">IF(E308="","",E308/(E308+H308))</f>
        <v/>
      </c>
      <c r="L308" s="66" t="str">
        <f aca="false">IF(OR(K308="",J308=""),"",(J308-K308)*100)</f>
        <v/>
      </c>
      <c r="M308" s="36" t="n">
        <v>2.25387692880643</v>
      </c>
      <c r="N308" s="36" t="n">
        <v>1.86030294597389</v>
      </c>
      <c r="O308" s="36" t="n">
        <f aca="false">SQRT(M308^2+N308^2)</f>
        <v>2.92244559590166</v>
      </c>
      <c r="P308" s="55" t="n">
        <f aca="false">IF(J308="","",MAX(0,J308-1.96*O308/100))</f>
        <v>0.445891313677621</v>
      </c>
      <c r="Q308" s="55" t="n">
        <f aca="false">IF(J308="","",MIN(1,J308+1.96*O308/100))</f>
        <v>0.560451181036967</v>
      </c>
      <c r="R308" s="32" t="str">
        <f aca="false">IF(L308="","",IF(ABS(L308)&lt;=O308,"Yes","No"))</f>
        <v/>
      </c>
      <c r="S308" s="32" t="str">
        <f aca="false">IF(L308="","",IF(ABS(L308)&lt;=1.96*O308,"Yes","No"))</f>
        <v/>
      </c>
      <c r="T308" s="54" t="n">
        <f aca="false">IF(D308="","",ROUND(SQRT(((D308+G308)*O308/100)^2+(J308*(D308+G308)*0.07132)^2),0))</f>
        <v>44</v>
      </c>
      <c r="U308" s="32" t="s">
        <v>764</v>
      </c>
    </row>
    <row r="309" customFormat="false" ht="15" hidden="false" customHeight="false" outlineLevel="0" collapsed="false">
      <c r="A309" s="32" t="s">
        <v>386</v>
      </c>
      <c r="B309" s="32" t="s">
        <v>488</v>
      </c>
      <c r="C309" s="32" t="s">
        <v>491</v>
      </c>
      <c r="D309" s="54" t="n">
        <v>489</v>
      </c>
      <c r="E309" s="54" t="n">
        <v>419</v>
      </c>
      <c r="F309" s="65" t="n">
        <f aca="false">IF(E309="","",D309-E309)</f>
        <v>70</v>
      </c>
      <c r="G309" s="54" t="n">
        <v>563</v>
      </c>
      <c r="H309" s="54" t="n">
        <v>543</v>
      </c>
      <c r="I309" s="65" t="n">
        <f aca="false">IF(H309="","",G309-H309)</f>
        <v>20</v>
      </c>
      <c r="J309" s="55" t="n">
        <f aca="false">IF(OR(D309="",D309+G309=0),"",D309/(D309+G309))</f>
        <v>0.464828897338403</v>
      </c>
      <c r="K309" s="55" t="n">
        <f aca="false">IF(E309="","",E309/(E309+H309))</f>
        <v>0.435550935550936</v>
      </c>
      <c r="L309" s="66" t="n">
        <f aca="false">IF(OR(K309="",J309=""),"",(J309-K309)*100)</f>
        <v>2.92779617874675</v>
      </c>
      <c r="M309" s="36" t="n">
        <v>2.25387692880643</v>
      </c>
      <c r="N309" s="36" t="n">
        <v>1.86030294597389</v>
      </c>
      <c r="O309" s="36" t="n">
        <f aca="false">SQRT(M309^2+N309^2)</f>
        <v>2.92244559590166</v>
      </c>
      <c r="P309" s="55" t="n">
        <f aca="false">IF(J309="","",MAX(0,J309-1.96*O309/100))</f>
        <v>0.407548963658731</v>
      </c>
      <c r="Q309" s="55" t="n">
        <f aca="false">IF(J309="","",MIN(1,J309+1.96*O309/100))</f>
        <v>0.522108831018076</v>
      </c>
      <c r="R309" s="32" t="str">
        <f aca="false">IF(L309="","",IF(ABS(L309)&lt;=O309,"Yes","No"))</f>
        <v>No</v>
      </c>
      <c r="S309" s="32" t="str">
        <f aca="false">IF(L309="","",IF(ABS(L309)&lt;=1.96*O309,"Yes","No"))</f>
        <v>Yes</v>
      </c>
      <c r="T309" s="54" t="n">
        <f aca="false">IF(D309="","",ROUND(SQRT(((D309+G309)*O309/100)^2+(J309*(D309+G309)*0.07132)^2),0))</f>
        <v>46</v>
      </c>
      <c r="U309" s="32"/>
    </row>
    <row r="310" customFormat="false" ht="15" hidden="false" customHeight="false" outlineLevel="0" collapsed="false">
      <c r="A310" s="32" t="s">
        <v>386</v>
      </c>
      <c r="B310" s="32" t="s">
        <v>488</v>
      </c>
      <c r="C310" s="32" t="s">
        <v>492</v>
      </c>
      <c r="D310" s="54" t="n">
        <v>511</v>
      </c>
      <c r="E310" s="54"/>
      <c r="F310" s="65" t="str">
        <f aca="false">IF(E310="","",D310-E310)</f>
        <v/>
      </c>
      <c r="G310" s="54" t="n">
        <v>503</v>
      </c>
      <c r="H310" s="54"/>
      <c r="I310" s="65" t="str">
        <f aca="false">IF(H310="","",G310-H310)</f>
        <v/>
      </c>
      <c r="J310" s="55" t="n">
        <f aca="false">IF(OR(D310="",D310+G310=0),"",D310/(D310+G310))</f>
        <v>0.503944773175542</v>
      </c>
      <c r="K310" s="55" t="str">
        <f aca="false">IF(E310="","",E310/(E310+H310))</f>
        <v/>
      </c>
      <c r="L310" s="66" t="str">
        <f aca="false">IF(OR(K310="",J310=""),"",(J310-K310)*100)</f>
        <v/>
      </c>
      <c r="M310" s="36" t="n">
        <v>2.25387692880643</v>
      </c>
      <c r="N310" s="36" t="n">
        <v>1.86030294597389</v>
      </c>
      <c r="O310" s="36" t="n">
        <f aca="false">SQRT(M310^2+N310^2)</f>
        <v>2.92244559590166</v>
      </c>
      <c r="P310" s="55" t="n">
        <f aca="false">IF(J310="","",MAX(0,J310-1.96*O310/100))</f>
        <v>0.44666483949587</v>
      </c>
      <c r="Q310" s="55" t="n">
        <f aca="false">IF(J310="","",MIN(1,J310+1.96*O310/100))</f>
        <v>0.561224706855215</v>
      </c>
      <c r="R310" s="32" t="str">
        <f aca="false">IF(L310="","",IF(ABS(L310)&lt;=O310,"Yes","No"))</f>
        <v/>
      </c>
      <c r="S310" s="32" t="str">
        <f aca="false">IF(L310="","",IF(ABS(L310)&lt;=1.96*O310,"Yes","No"))</f>
        <v/>
      </c>
      <c r="T310" s="54" t="n">
        <f aca="false">IF(D310="","",ROUND(SQRT(((D310+G310)*O310/100)^2+(J310*(D310+G310)*0.07132)^2),0))</f>
        <v>47</v>
      </c>
      <c r="U310" s="32" t="s">
        <v>764</v>
      </c>
    </row>
    <row r="311" customFormat="false" ht="15" hidden="false" customHeight="false" outlineLevel="0" collapsed="false">
      <c r="A311" s="32" t="s">
        <v>386</v>
      </c>
      <c r="B311" s="32" t="s">
        <v>493</v>
      </c>
      <c r="C311" s="32" t="s">
        <v>494</v>
      </c>
      <c r="D311" s="54" t="n">
        <v>413</v>
      </c>
      <c r="E311" s="54" t="n">
        <v>436</v>
      </c>
      <c r="F311" s="65" t="n">
        <f aca="false">IF(E311="","",D311-E311)</f>
        <v>-23</v>
      </c>
      <c r="G311" s="54" t="n">
        <v>493</v>
      </c>
      <c r="H311" s="54" t="n">
        <v>430</v>
      </c>
      <c r="I311" s="65" t="n">
        <f aca="false">IF(H311="","",G311-H311)</f>
        <v>63</v>
      </c>
      <c r="J311" s="55" t="n">
        <f aca="false">IF(OR(D311="",D311+G311=0),"",D311/(D311+G311))</f>
        <v>0.455849889624724</v>
      </c>
      <c r="K311" s="55" t="n">
        <f aca="false">IF(E311="","",E311/(E311+H311))</f>
        <v>0.503464203233256</v>
      </c>
      <c r="L311" s="66" t="n">
        <f aca="false">IF(OR(K311="",J311=""),"",(J311-K311)*100)</f>
        <v>-4.76143136085323</v>
      </c>
      <c r="M311" s="36" t="n">
        <v>2.25387692880643</v>
      </c>
      <c r="N311" s="36" t="n">
        <v>1.86030294597389</v>
      </c>
      <c r="O311" s="36" t="n">
        <f aca="false">SQRT(M311^2+N311^2)</f>
        <v>2.92244559590166</v>
      </c>
      <c r="P311" s="55" t="n">
        <f aca="false">IF(J311="","",MAX(0,J311-1.96*O311/100))</f>
        <v>0.398569955945052</v>
      </c>
      <c r="Q311" s="55" t="n">
        <f aca="false">IF(J311="","",MIN(1,J311+1.96*O311/100))</f>
        <v>0.513129823304397</v>
      </c>
      <c r="R311" s="32" t="str">
        <f aca="false">IF(L311="","",IF(ABS(L311)&lt;=O311,"Yes","No"))</f>
        <v>No</v>
      </c>
      <c r="S311" s="32" t="str">
        <f aca="false">IF(L311="","",IF(ABS(L311)&lt;=1.96*O311,"Yes","No"))</f>
        <v>Yes</v>
      </c>
      <c r="T311" s="54" t="n">
        <f aca="false">IF(D311="","",ROUND(SQRT(((D311+G311)*O311/100)^2+(J311*(D311+G311)*0.07132)^2),0))</f>
        <v>40</v>
      </c>
      <c r="U311" s="32"/>
    </row>
    <row r="312" customFormat="false" ht="15" hidden="false" customHeight="false" outlineLevel="0" collapsed="false">
      <c r="A312" s="32" t="s">
        <v>386</v>
      </c>
      <c r="B312" s="32" t="s">
        <v>493</v>
      </c>
      <c r="C312" s="32" t="s">
        <v>495</v>
      </c>
      <c r="D312" s="54" t="n">
        <v>528</v>
      </c>
      <c r="E312" s="54" t="n">
        <v>451</v>
      </c>
      <c r="F312" s="65" t="n">
        <f aca="false">IF(E312="","",D312-E312)</f>
        <v>77</v>
      </c>
      <c r="G312" s="54" t="n">
        <v>575</v>
      </c>
      <c r="H312" s="54" t="n">
        <v>565</v>
      </c>
      <c r="I312" s="65" t="n">
        <f aca="false">IF(H312="","",G312-H312)</f>
        <v>10</v>
      </c>
      <c r="J312" s="55" t="n">
        <f aca="false">IF(OR(D312="",D312+G312=0),"",D312/(D312+G312))</f>
        <v>0.478694469628287</v>
      </c>
      <c r="K312" s="55" t="n">
        <f aca="false">IF(E312="","",E312/(E312+H312))</f>
        <v>0.443897637795276</v>
      </c>
      <c r="L312" s="66" t="n">
        <f aca="false">IF(OR(K312="",J312=""),"",(J312-K312)*100)</f>
        <v>3.47968318330109</v>
      </c>
      <c r="M312" s="36" t="n">
        <v>2.25387692880643</v>
      </c>
      <c r="N312" s="36" t="n">
        <v>1.86030294597389</v>
      </c>
      <c r="O312" s="36" t="n">
        <f aca="false">SQRT(M312^2+N312^2)</f>
        <v>2.92244559590166</v>
      </c>
      <c r="P312" s="55" t="n">
        <f aca="false">IF(J312="","",MAX(0,J312-1.96*O312/100))</f>
        <v>0.421414535948614</v>
      </c>
      <c r="Q312" s="55" t="n">
        <f aca="false">IF(J312="","",MIN(1,J312+1.96*O312/100))</f>
        <v>0.535974403307959</v>
      </c>
      <c r="R312" s="32" t="str">
        <f aca="false">IF(L312="","",IF(ABS(L312)&lt;=O312,"Yes","No"))</f>
        <v>No</v>
      </c>
      <c r="S312" s="32" t="str">
        <f aca="false">IF(L312="","",IF(ABS(L312)&lt;=1.96*O312,"Yes","No"))</f>
        <v>Yes</v>
      </c>
      <c r="T312" s="54" t="n">
        <f aca="false">IF(D312="","",ROUND(SQRT(((D312+G312)*O312/100)^2+(J312*(D312+G312)*0.07132)^2),0))</f>
        <v>50</v>
      </c>
      <c r="U312" s="32"/>
    </row>
    <row r="313" customFormat="false" ht="15" hidden="false" customHeight="false" outlineLevel="0" collapsed="false">
      <c r="A313" s="32" t="s">
        <v>386</v>
      </c>
      <c r="B313" s="32" t="s">
        <v>493</v>
      </c>
      <c r="C313" s="32" t="s">
        <v>496</v>
      </c>
      <c r="D313" s="54" t="n">
        <v>229</v>
      </c>
      <c r="E313" s="54"/>
      <c r="F313" s="65" t="str">
        <f aca="false">IF(E313="","",D313-E313)</f>
        <v/>
      </c>
      <c r="G313" s="54" t="n">
        <v>267</v>
      </c>
      <c r="H313" s="54"/>
      <c r="I313" s="65" t="str">
        <f aca="false">IF(H313="","",G313-H313)</f>
        <v/>
      </c>
      <c r="J313" s="55" t="n">
        <f aca="false">IF(OR(D313="",D313+G313=0),"",D313/(D313+G313))</f>
        <v>0.461693548387097</v>
      </c>
      <c r="K313" s="55" t="str">
        <f aca="false">IF(E313="","",E313/(E313+H313))</f>
        <v/>
      </c>
      <c r="L313" s="66" t="str">
        <f aca="false">IF(OR(K313="",J313=""),"",(J313-K313)*100)</f>
        <v/>
      </c>
      <c r="M313" s="36" t="n">
        <v>3.48106248693425</v>
      </c>
      <c r="N313" s="36" t="n">
        <v>1.86030294597389</v>
      </c>
      <c r="O313" s="36" t="n">
        <f aca="false">SQRT(M313^2+N313^2)</f>
        <v>3.94696378102713</v>
      </c>
      <c r="P313" s="55" t="n">
        <f aca="false">IF(J313="","",MAX(0,J313-1.96*O313/100))</f>
        <v>0.384333058278965</v>
      </c>
      <c r="Q313" s="55" t="n">
        <f aca="false">IF(J313="","",MIN(1,J313+1.96*O313/100))</f>
        <v>0.539054038495229</v>
      </c>
      <c r="R313" s="32" t="str">
        <f aca="false">IF(L313="","",IF(ABS(L313)&lt;=O313,"Yes","No"))</f>
        <v/>
      </c>
      <c r="S313" s="32" t="str">
        <f aca="false">IF(L313="","",IF(ABS(L313)&lt;=1.96*O313,"Yes","No"))</f>
        <v/>
      </c>
      <c r="T313" s="54" t="n">
        <f aca="false">IF(D313="","",ROUND(SQRT(((D313+G313)*O313/100)^2+(J313*(D313+G313)*0.13015)^2),0))</f>
        <v>36</v>
      </c>
      <c r="U313" s="32" t="s">
        <v>764</v>
      </c>
    </row>
    <row r="314" customFormat="false" ht="15" hidden="false" customHeight="false" outlineLevel="0" collapsed="false">
      <c r="A314" s="32" t="s">
        <v>386</v>
      </c>
      <c r="B314" s="32" t="s">
        <v>493</v>
      </c>
      <c r="C314" s="32" t="s">
        <v>497</v>
      </c>
      <c r="D314" s="54" t="n">
        <v>365</v>
      </c>
      <c r="E314" s="54" t="n">
        <v>373</v>
      </c>
      <c r="F314" s="65" t="n">
        <f aca="false">IF(E314="","",D314-E314)</f>
        <v>-8</v>
      </c>
      <c r="G314" s="54" t="n">
        <v>370</v>
      </c>
      <c r="H314" s="54" t="n">
        <v>332</v>
      </c>
      <c r="I314" s="65" t="n">
        <f aca="false">IF(H314="","",G314-H314)</f>
        <v>38</v>
      </c>
      <c r="J314" s="55" t="n">
        <f aca="false">IF(OR(D314="",D314+G314=0),"",D314/(D314+G314))</f>
        <v>0.496598639455782</v>
      </c>
      <c r="K314" s="55" t="n">
        <f aca="false">IF(E314="","",E314/(E314+H314))</f>
        <v>0.529078014184397</v>
      </c>
      <c r="L314" s="66" t="n">
        <f aca="false">IF(OR(K314="",J314=""),"",(J314-K314)*100)</f>
        <v>-3.24793747286148</v>
      </c>
      <c r="M314" s="36" t="n">
        <v>2.45669826527509</v>
      </c>
      <c r="N314" s="36" t="n">
        <v>1.86030294597389</v>
      </c>
      <c r="O314" s="36" t="n">
        <f aca="false">SQRT(M314^2+N314^2)</f>
        <v>3.0815732049401</v>
      </c>
      <c r="P314" s="55" t="n">
        <f aca="false">IF(J314="","",MAX(0,J314-1.96*O314/100))</f>
        <v>0.436199804638956</v>
      </c>
      <c r="Q314" s="55" t="n">
        <f aca="false">IF(J314="","",MIN(1,J314+1.96*O314/100))</f>
        <v>0.556997474272608</v>
      </c>
      <c r="R314" s="32" t="str">
        <f aca="false">IF(L314="","",IF(ABS(L314)&lt;=O314,"Yes","No"))</f>
        <v>No</v>
      </c>
      <c r="S314" s="32" t="str">
        <f aca="false">IF(L314="","",IF(ABS(L314)&lt;=1.96*O314,"Yes","No"))</f>
        <v>Yes</v>
      </c>
      <c r="T314" s="54" t="n">
        <f aca="false">IF(D314="","",ROUND(SQRT(((D314+G314)*O314/100)^2+(J314*(D314+G314)*0.08382)^2),0))</f>
        <v>38</v>
      </c>
      <c r="U314" s="32"/>
    </row>
    <row r="315" customFormat="false" ht="15" hidden="false" customHeight="false" outlineLevel="0" collapsed="false">
      <c r="A315" s="32" t="s">
        <v>386</v>
      </c>
      <c r="B315" s="32" t="s">
        <v>493</v>
      </c>
      <c r="C315" s="32" t="s">
        <v>498</v>
      </c>
      <c r="D315" s="54" t="n">
        <v>388</v>
      </c>
      <c r="E315" s="54" t="n">
        <v>297</v>
      </c>
      <c r="F315" s="65" t="n">
        <f aca="false">IF(E315="","",D315-E315)</f>
        <v>91</v>
      </c>
      <c r="G315" s="54" t="n">
        <v>386</v>
      </c>
      <c r="H315" s="54" t="n">
        <v>386</v>
      </c>
      <c r="I315" s="65" t="n">
        <f aca="false">IF(H315="","",G315-H315)</f>
        <v>0</v>
      </c>
      <c r="J315" s="55" t="n">
        <f aca="false">IF(OR(D315="",D315+G315=0),"",D315/(D315+G315))</f>
        <v>0.501291989664083</v>
      </c>
      <c r="K315" s="55" t="n">
        <f aca="false">IF(E315="","",E315/(E315+H315))</f>
        <v>0.434846266471449</v>
      </c>
      <c r="L315" s="66" t="n">
        <f aca="false">IF(OR(K315="",J315=""),"",(J315-K315)*100)</f>
        <v>6.64457231926333</v>
      </c>
      <c r="M315" s="36" t="n">
        <v>2.45669826527509</v>
      </c>
      <c r="N315" s="36" t="n">
        <v>1.86030294597389</v>
      </c>
      <c r="O315" s="36" t="n">
        <f aca="false">SQRT(M315^2+N315^2)</f>
        <v>3.0815732049401</v>
      </c>
      <c r="P315" s="55" t="n">
        <f aca="false">IF(J315="","",MAX(0,J315-1.96*O315/100))</f>
        <v>0.440893154847257</v>
      </c>
      <c r="Q315" s="55" t="n">
        <f aca="false">IF(J315="","",MIN(1,J315+1.96*O315/100))</f>
        <v>0.561690824480909</v>
      </c>
      <c r="R315" s="32" t="str">
        <f aca="false">IF(L315="","",IF(ABS(L315)&lt;=O315,"Yes","No"))</f>
        <v>No</v>
      </c>
      <c r="S315" s="32" t="str">
        <f aca="false">IF(L315="","",IF(ABS(L315)&lt;=1.96*O315,"Yes","No"))</f>
        <v>No</v>
      </c>
      <c r="T315" s="54" t="n">
        <f aca="false">IF(D315="","",ROUND(SQRT(((D315+G315)*O315/100)^2+(J315*(D315+G315)*0.08382)^2),0))</f>
        <v>40</v>
      </c>
      <c r="U315" s="32"/>
    </row>
    <row r="316" customFormat="false" ht="15" hidden="false" customHeight="false" outlineLevel="0" collapsed="false">
      <c r="A316" s="32" t="s">
        <v>386</v>
      </c>
      <c r="B316" s="32" t="s">
        <v>493</v>
      </c>
      <c r="C316" s="32" t="s">
        <v>499</v>
      </c>
      <c r="D316" s="54" t="n">
        <v>304</v>
      </c>
      <c r="E316" s="54"/>
      <c r="F316" s="65" t="str">
        <f aca="false">IF(E316="","",D316-E316)</f>
        <v/>
      </c>
      <c r="G316" s="54" t="n">
        <v>361</v>
      </c>
      <c r="H316" s="54"/>
      <c r="I316" s="65" t="str">
        <f aca="false">IF(H316="","",G316-H316)</f>
        <v/>
      </c>
      <c r="J316" s="55" t="n">
        <f aca="false">IF(OR(D316="",D316+G316=0),"",D316/(D316+G316))</f>
        <v>0.457142857142857</v>
      </c>
      <c r="K316" s="55" t="str">
        <f aca="false">IF(E316="","",E316/(E316+H316))</f>
        <v/>
      </c>
      <c r="L316" s="66" t="str">
        <f aca="false">IF(OR(K316="",J316=""),"",(J316-K316)*100)</f>
        <v/>
      </c>
      <c r="M316" s="36" t="n">
        <v>2.45669826527509</v>
      </c>
      <c r="N316" s="36" t="n">
        <v>1.86030294597389</v>
      </c>
      <c r="O316" s="36" t="n">
        <f aca="false">SQRT(M316^2+N316^2)</f>
        <v>3.0815732049401</v>
      </c>
      <c r="P316" s="55" t="n">
        <f aca="false">IF(J316="","",MAX(0,J316-1.96*O316/100))</f>
        <v>0.396744022326031</v>
      </c>
      <c r="Q316" s="55" t="n">
        <f aca="false">IF(J316="","",MIN(1,J316+1.96*O316/100))</f>
        <v>0.517541691959683</v>
      </c>
      <c r="R316" s="32" t="str">
        <f aca="false">IF(L316="","",IF(ABS(L316)&lt;=O316,"Yes","No"))</f>
        <v/>
      </c>
      <c r="S316" s="32" t="str">
        <f aca="false">IF(L316="","",IF(ABS(L316)&lt;=1.96*O316,"Yes","No"))</f>
        <v/>
      </c>
      <c r="T316" s="54" t="n">
        <f aca="false">IF(D316="","",ROUND(SQRT(((D316+G316)*O316/100)^2+(J316*(D316+G316)*0.08382)^2),0))</f>
        <v>33</v>
      </c>
      <c r="U316" s="32" t="s">
        <v>764</v>
      </c>
    </row>
    <row r="317" customFormat="false" ht="15" hidden="false" customHeight="false" outlineLevel="0" collapsed="false">
      <c r="A317" s="32" t="s">
        <v>386</v>
      </c>
      <c r="B317" s="32" t="s">
        <v>500</v>
      </c>
      <c r="C317" s="32" t="s">
        <v>501</v>
      </c>
      <c r="D317" s="54" t="n">
        <v>331</v>
      </c>
      <c r="E317" s="54" t="n">
        <v>294</v>
      </c>
      <c r="F317" s="65" t="n">
        <f aca="false">IF(E317="","",D317-E317)</f>
        <v>37</v>
      </c>
      <c r="G317" s="54" t="n">
        <v>532</v>
      </c>
      <c r="H317" s="54" t="n">
        <v>490</v>
      </c>
      <c r="I317" s="65" t="n">
        <f aca="false">IF(H317="","",G317-H317)</f>
        <v>42</v>
      </c>
      <c r="J317" s="55" t="n">
        <f aca="false">IF(OR(D317="",D317+G317=0),"",D317/(D317+G317))</f>
        <v>0.383545770567787</v>
      </c>
      <c r="K317" s="55" t="n">
        <f aca="false">IF(E317="","",E317/(E317+H317))</f>
        <v>0.375</v>
      </c>
      <c r="L317" s="66" t="n">
        <f aca="false">IF(OR(K317="",J317=""),"",(J317-K317)*100)</f>
        <v>0.854577056778677</v>
      </c>
      <c r="M317" s="36" t="n">
        <v>2.25387692880643</v>
      </c>
      <c r="N317" s="36" t="n">
        <v>1.86030294597389</v>
      </c>
      <c r="O317" s="36" t="n">
        <f aca="false">SQRT(M317^2+N317^2)</f>
        <v>2.92244559590166</v>
      </c>
      <c r="P317" s="55" t="n">
        <f aca="false">IF(J317="","",MAX(0,J317-1.96*O317/100))</f>
        <v>0.326265836888114</v>
      </c>
      <c r="Q317" s="55" t="n">
        <f aca="false">IF(J317="","",MIN(1,J317+1.96*O317/100))</f>
        <v>0.440825704247459</v>
      </c>
      <c r="R317" s="32" t="str">
        <f aca="false">IF(L317="","",IF(ABS(L317)&lt;=O317,"Yes","No"))</f>
        <v>Yes</v>
      </c>
      <c r="S317" s="32" t="str">
        <f aca="false">IF(L317="","",IF(ABS(L317)&lt;=1.96*O317,"Yes","No"))</f>
        <v>Yes</v>
      </c>
      <c r="T317" s="54" t="n">
        <f aca="false">IF(D317="","",ROUND(SQRT(((D317+G317)*O317/100)^2+(J317*(D317+G317)*0.07132)^2),0))</f>
        <v>35</v>
      </c>
      <c r="U317" s="32"/>
    </row>
    <row r="318" customFormat="false" ht="15" hidden="false" customHeight="false" outlineLevel="0" collapsed="false">
      <c r="A318" s="32" t="s">
        <v>386</v>
      </c>
      <c r="B318" s="32" t="s">
        <v>500</v>
      </c>
      <c r="C318" s="32" t="s">
        <v>502</v>
      </c>
      <c r="D318" s="54" t="n">
        <v>796</v>
      </c>
      <c r="E318" s="54" t="n">
        <v>571</v>
      </c>
      <c r="F318" s="65" t="n">
        <f aca="false">IF(E318="","",D318-E318)</f>
        <v>225</v>
      </c>
      <c r="G318" s="54" t="n">
        <v>885</v>
      </c>
      <c r="H318" s="54" t="n">
        <v>923</v>
      </c>
      <c r="I318" s="65" t="n">
        <f aca="false">IF(H318="","",G318-H318)</f>
        <v>-38</v>
      </c>
      <c r="J318" s="55" t="n">
        <f aca="false">IF(OR(D318="",D318+G318=0),"",D318/(D318+G318))</f>
        <v>0.473527662105889</v>
      </c>
      <c r="K318" s="55" t="n">
        <f aca="false">IF(E318="","",E318/(E318+H318))</f>
        <v>0.382195448460509</v>
      </c>
      <c r="L318" s="66" t="n">
        <f aca="false">IF(OR(K318="",J318=""),"",(J318-K318)*100)</f>
        <v>9.13322136453807</v>
      </c>
      <c r="M318" s="36" t="n">
        <v>2.25387692880643</v>
      </c>
      <c r="N318" s="36" t="n">
        <v>1.86030294597389</v>
      </c>
      <c r="O318" s="36" t="n">
        <f aca="false">SQRT(M318^2+N318^2)</f>
        <v>2.92244559590166</v>
      </c>
      <c r="P318" s="55" t="n">
        <f aca="false">IF(J318="","",MAX(0,J318-1.96*O318/100))</f>
        <v>0.416247728426217</v>
      </c>
      <c r="Q318" s="55" t="n">
        <f aca="false">IF(J318="","",MIN(1,J318+1.96*O318/100))</f>
        <v>0.530807595785562</v>
      </c>
      <c r="R318" s="32" t="str">
        <f aca="false">IF(L318="","",IF(ABS(L318)&lt;=O318,"Yes","No"))</f>
        <v>No</v>
      </c>
      <c r="S318" s="32" t="str">
        <f aca="false">IF(L318="","",IF(ABS(L318)&lt;=1.96*O318,"Yes","No"))</f>
        <v>No</v>
      </c>
      <c r="T318" s="54" t="n">
        <f aca="false">IF(D318="","",ROUND(SQRT(((D318+G318)*O318/100)^2+(J318*(D318+G318)*0.07132)^2),0))</f>
        <v>75</v>
      </c>
      <c r="U318" s="32"/>
    </row>
    <row r="319" customFormat="false" ht="15" hidden="false" customHeight="false" outlineLevel="0" collapsed="false">
      <c r="A319" s="32" t="s">
        <v>386</v>
      </c>
      <c r="B319" s="32" t="s">
        <v>500</v>
      </c>
      <c r="C319" s="32" t="s">
        <v>503</v>
      </c>
      <c r="D319" s="54" t="n">
        <v>437</v>
      </c>
      <c r="E319" s="54" t="n">
        <v>368</v>
      </c>
      <c r="F319" s="65" t="n">
        <f aca="false">IF(E319="","",D319-E319)</f>
        <v>69</v>
      </c>
      <c r="G319" s="54" t="n">
        <v>796</v>
      </c>
      <c r="H319" s="54" t="n">
        <v>745</v>
      </c>
      <c r="I319" s="65" t="n">
        <f aca="false">IF(H319="","",G319-H319)</f>
        <v>51</v>
      </c>
      <c r="J319" s="55" t="n">
        <f aca="false">IF(OR(D319="",D319+G319=0),"",D319/(D319+G319))</f>
        <v>0.354420113544201</v>
      </c>
      <c r="K319" s="55" t="n">
        <f aca="false">IF(E319="","",E319/(E319+H319))</f>
        <v>0.330637915543576</v>
      </c>
      <c r="L319" s="66" t="n">
        <f aca="false">IF(OR(K319="",J319=""),"",(J319-K319)*100)</f>
        <v>2.37821980006252</v>
      </c>
      <c r="M319" s="36" t="n">
        <v>2.25387692880643</v>
      </c>
      <c r="N319" s="36" t="n">
        <v>1.86030294597389</v>
      </c>
      <c r="O319" s="36" t="n">
        <f aca="false">SQRT(M319^2+N319^2)</f>
        <v>2.92244559590166</v>
      </c>
      <c r="P319" s="55" t="n">
        <f aca="false">IF(J319="","",MAX(0,J319-1.96*O319/100))</f>
        <v>0.297140179864529</v>
      </c>
      <c r="Q319" s="55" t="n">
        <f aca="false">IF(J319="","",MIN(1,J319+1.96*O319/100))</f>
        <v>0.411700047223874</v>
      </c>
      <c r="R319" s="32" t="str">
        <f aca="false">IF(L319="","",IF(ABS(L319)&lt;=O319,"Yes","No"))</f>
        <v>Yes</v>
      </c>
      <c r="S319" s="32" t="str">
        <f aca="false">IF(L319="","",IF(ABS(L319)&lt;=1.96*O319,"Yes","No"))</f>
        <v>Yes</v>
      </c>
      <c r="T319" s="54" t="n">
        <f aca="false">IF(D319="","",ROUND(SQRT(((D319+G319)*O319/100)^2+(J319*(D319+G319)*0.07132)^2),0))</f>
        <v>48</v>
      </c>
      <c r="U319" s="32"/>
    </row>
    <row r="320" customFormat="false" ht="15" hidden="false" customHeight="false" outlineLevel="0" collapsed="false">
      <c r="A320" s="32" t="s">
        <v>386</v>
      </c>
      <c r="B320" s="32" t="s">
        <v>500</v>
      </c>
      <c r="C320" s="32" t="s">
        <v>504</v>
      </c>
      <c r="D320" s="54" t="n">
        <v>248</v>
      </c>
      <c r="E320" s="54" t="n">
        <v>171</v>
      </c>
      <c r="F320" s="65" t="n">
        <f aca="false">IF(E320="","",D320-E320)</f>
        <v>77</v>
      </c>
      <c r="G320" s="54" t="n">
        <v>329</v>
      </c>
      <c r="H320" s="54" t="n">
        <v>354</v>
      </c>
      <c r="I320" s="65" t="n">
        <f aca="false">IF(H320="","",G320-H320)</f>
        <v>-25</v>
      </c>
      <c r="J320" s="55" t="n">
        <f aca="false">IF(OR(D320="",D320+G320=0),"",D320/(D320+G320))</f>
        <v>0.429809358752166</v>
      </c>
      <c r="K320" s="55" t="n">
        <f aca="false">IF(E320="","",E320/(E320+H320))</f>
        <v>0.325714285714286</v>
      </c>
      <c r="L320" s="66" t="n">
        <f aca="false">IF(OR(K320="",J320=""),"",(J320-K320)*100)</f>
        <v>10.4095073037881</v>
      </c>
      <c r="M320" s="36" t="n">
        <v>2.45669826527509</v>
      </c>
      <c r="N320" s="36" t="n">
        <v>1.86030294597389</v>
      </c>
      <c r="O320" s="36" t="n">
        <f aca="false">SQRT(M320^2+N320^2)</f>
        <v>3.0815732049401</v>
      </c>
      <c r="P320" s="55" t="n">
        <f aca="false">IF(J320="","",MAX(0,J320-1.96*O320/100))</f>
        <v>0.36941052393534</v>
      </c>
      <c r="Q320" s="55" t="n">
        <f aca="false">IF(J320="","",MIN(1,J320+1.96*O320/100))</f>
        <v>0.490208193568992</v>
      </c>
      <c r="R320" s="32" t="str">
        <f aca="false">IF(L320="","",IF(ABS(L320)&lt;=O320,"Yes","No"))</f>
        <v>No</v>
      </c>
      <c r="S320" s="32" t="str">
        <f aca="false">IF(L320="","",IF(ABS(L320)&lt;=1.96*O320,"Yes","No"))</f>
        <v>No</v>
      </c>
      <c r="T320" s="54" t="n">
        <f aca="false">IF(D320="","",ROUND(SQRT(((D320+G320)*O320/100)^2+(J320*(D320+G320)*0.08382)^2),0))</f>
        <v>27</v>
      </c>
      <c r="U320" s="32"/>
    </row>
    <row r="321" customFormat="false" ht="15" hidden="false" customHeight="false" outlineLevel="0" collapsed="false">
      <c r="A321" s="32" t="s">
        <v>386</v>
      </c>
      <c r="B321" s="32" t="s">
        <v>505</v>
      </c>
      <c r="C321" s="32" t="s">
        <v>506</v>
      </c>
      <c r="D321" s="54" t="n">
        <v>409</v>
      </c>
      <c r="E321" s="54" t="n">
        <v>423</v>
      </c>
      <c r="F321" s="65" t="n">
        <f aca="false">IF(E321="","",D321-E321)</f>
        <v>-14</v>
      </c>
      <c r="G321" s="54" t="n">
        <v>521</v>
      </c>
      <c r="H321" s="54" t="n">
        <v>423</v>
      </c>
      <c r="I321" s="65" t="n">
        <f aca="false">IF(H321="","",G321-H321)</f>
        <v>98</v>
      </c>
      <c r="J321" s="55" t="n">
        <f aca="false">IF(OR(D321="",D321+G321=0),"",D321/(D321+G321))</f>
        <v>0.439784946236559</v>
      </c>
      <c r="K321" s="55" t="n">
        <f aca="false">IF(E321="","",E321/(E321+H321))</f>
        <v>0.5</v>
      </c>
      <c r="L321" s="66" t="n">
        <f aca="false">IF(OR(K321="",J321=""),"",(J321-K321)*100)</f>
        <v>-6.02150537634409</v>
      </c>
      <c r="M321" s="36" t="n">
        <v>2.25387692880643</v>
      </c>
      <c r="N321" s="36" t="n">
        <v>1.86030294597389</v>
      </c>
      <c r="O321" s="36" t="n">
        <f aca="false">SQRT(M321^2+N321^2)</f>
        <v>2.92244559590166</v>
      </c>
      <c r="P321" s="55" t="n">
        <f aca="false">IF(J321="","",MAX(0,J321-1.96*O321/100))</f>
        <v>0.382505012556887</v>
      </c>
      <c r="Q321" s="55" t="n">
        <f aca="false">IF(J321="","",MIN(1,J321+1.96*O321/100))</f>
        <v>0.497064879916232</v>
      </c>
      <c r="R321" s="32" t="str">
        <f aca="false">IF(L321="","",IF(ABS(L321)&lt;=O321,"Yes","No"))</f>
        <v>No</v>
      </c>
      <c r="S321" s="32" t="str">
        <f aca="false">IF(L321="","",IF(ABS(L321)&lt;=1.96*O321,"Yes","No"))</f>
        <v>No</v>
      </c>
      <c r="T321" s="54" t="n">
        <f aca="false">IF(D321="","",ROUND(SQRT(((D321+G321)*O321/100)^2+(J321*(D321+G321)*0.07132)^2),0))</f>
        <v>40</v>
      </c>
      <c r="U321" s="32"/>
    </row>
    <row r="322" customFormat="false" ht="15" hidden="false" customHeight="false" outlineLevel="0" collapsed="false">
      <c r="A322" s="32" t="s">
        <v>386</v>
      </c>
      <c r="B322" s="32" t="s">
        <v>505</v>
      </c>
      <c r="C322" s="32" t="s">
        <v>507</v>
      </c>
      <c r="D322" s="54" t="n">
        <v>396</v>
      </c>
      <c r="E322" s="54" t="n">
        <v>370</v>
      </c>
      <c r="F322" s="65" t="n">
        <f aca="false">IF(E322="","",D322-E322)</f>
        <v>26</v>
      </c>
      <c r="G322" s="54" t="n">
        <v>338</v>
      </c>
      <c r="H322" s="54" t="n">
        <v>293</v>
      </c>
      <c r="I322" s="65" t="n">
        <f aca="false">IF(H322="","",G322-H322)</f>
        <v>45</v>
      </c>
      <c r="J322" s="55" t="n">
        <f aca="false">IF(OR(D322="",D322+G322=0),"",D322/(D322+G322))</f>
        <v>0.539509536784741</v>
      </c>
      <c r="K322" s="55" t="n">
        <f aca="false">IF(E322="","",E322/(E322+H322))</f>
        <v>0.558069381598793</v>
      </c>
      <c r="L322" s="66" t="n">
        <f aca="false">IF(OR(K322="",J322=""),"",(J322-K322)*100)</f>
        <v>-1.85598448140523</v>
      </c>
      <c r="M322" s="36" t="n">
        <v>2.45669826527509</v>
      </c>
      <c r="N322" s="36" t="n">
        <v>1.86030294597389</v>
      </c>
      <c r="O322" s="36" t="n">
        <f aca="false">SQRT(M322^2+N322^2)</f>
        <v>3.0815732049401</v>
      </c>
      <c r="P322" s="55" t="n">
        <f aca="false">IF(J322="","",MAX(0,J322-1.96*O322/100))</f>
        <v>0.479110701967915</v>
      </c>
      <c r="Q322" s="55" t="n">
        <f aca="false">IF(J322="","",MIN(1,J322+1.96*O322/100))</f>
        <v>0.599908371601567</v>
      </c>
      <c r="R322" s="32" t="str">
        <f aca="false">IF(L322="","",IF(ABS(L322)&lt;=O322,"Yes","No"))</f>
        <v>Yes</v>
      </c>
      <c r="S322" s="32" t="str">
        <f aca="false">IF(L322="","",IF(ABS(L322)&lt;=1.96*O322,"Yes","No"))</f>
        <v>Yes</v>
      </c>
      <c r="T322" s="54" t="n">
        <f aca="false">IF(D322="","",ROUND(SQRT(((D322+G322)*O322/100)^2+(J322*(D322+G322)*0.08382)^2),0))</f>
        <v>40</v>
      </c>
      <c r="U322" s="32"/>
    </row>
    <row r="323" customFormat="false" ht="15" hidden="false" customHeight="false" outlineLevel="0" collapsed="false">
      <c r="A323" s="32" t="s">
        <v>386</v>
      </c>
      <c r="B323" s="32" t="s">
        <v>505</v>
      </c>
      <c r="C323" s="32" t="s">
        <v>508</v>
      </c>
      <c r="D323" s="54" t="n">
        <v>371</v>
      </c>
      <c r="E323" s="54" t="n">
        <v>335</v>
      </c>
      <c r="F323" s="65" t="n">
        <f aca="false">IF(E323="","",D323-E323)</f>
        <v>36</v>
      </c>
      <c r="G323" s="54" t="n">
        <v>318</v>
      </c>
      <c r="H323" s="54" t="n">
        <v>282</v>
      </c>
      <c r="I323" s="65" t="n">
        <f aca="false">IF(H323="","",G323-H323)</f>
        <v>36</v>
      </c>
      <c r="J323" s="55" t="n">
        <f aca="false">IF(OR(D323="",D323+G323=0),"",D323/(D323+G323))</f>
        <v>0.538461538461538</v>
      </c>
      <c r="K323" s="55" t="n">
        <f aca="false">IF(E323="","",E323/(E323+H323))</f>
        <v>0.542949756888169</v>
      </c>
      <c r="L323" s="66" t="n">
        <f aca="false">IF(OR(K323="",J323=""),"",(J323-K323)*100)</f>
        <v>-0.448821842663016</v>
      </c>
      <c r="M323" s="36" t="n">
        <v>2.45669826527509</v>
      </c>
      <c r="N323" s="36" t="n">
        <v>1.86030294597389</v>
      </c>
      <c r="O323" s="36" t="n">
        <f aca="false">SQRT(M323^2+N323^2)</f>
        <v>3.0815732049401</v>
      </c>
      <c r="P323" s="55" t="n">
        <f aca="false">IF(J323="","",MAX(0,J323-1.96*O323/100))</f>
        <v>0.478062703644713</v>
      </c>
      <c r="Q323" s="55" t="n">
        <f aca="false">IF(J323="","",MIN(1,J323+1.96*O323/100))</f>
        <v>0.598860373278364</v>
      </c>
      <c r="R323" s="32" t="str">
        <f aca="false">IF(L323="","",IF(ABS(L323)&lt;=O323,"Yes","No"))</f>
        <v>Yes</v>
      </c>
      <c r="S323" s="32" t="str">
        <f aca="false">IF(L323="","",IF(ABS(L323)&lt;=1.96*O323,"Yes","No"))</f>
        <v>Yes</v>
      </c>
      <c r="T323" s="54" t="n">
        <f aca="false">IF(D323="","",ROUND(SQRT(((D323+G323)*O323/100)^2+(J323*(D323+G323)*0.08382)^2),0))</f>
        <v>38</v>
      </c>
      <c r="U323" s="32"/>
    </row>
    <row r="324" customFormat="false" ht="15" hidden="false" customHeight="false" outlineLevel="0" collapsed="false">
      <c r="A324" s="32" t="s">
        <v>386</v>
      </c>
      <c r="B324" s="32" t="s">
        <v>509</v>
      </c>
      <c r="C324" s="32" t="s">
        <v>510</v>
      </c>
      <c r="D324" s="54" t="n">
        <v>183</v>
      </c>
      <c r="E324" s="54" t="n">
        <v>146</v>
      </c>
      <c r="F324" s="65" t="n">
        <f aca="false">IF(E324="","",D324-E324)</f>
        <v>37</v>
      </c>
      <c r="G324" s="54" t="n">
        <v>138</v>
      </c>
      <c r="H324" s="54" t="n">
        <v>146</v>
      </c>
      <c r="I324" s="65" t="n">
        <f aca="false">IF(H324="","",G324-H324)</f>
        <v>-8</v>
      </c>
      <c r="J324" s="55" t="n">
        <f aca="false">IF(OR(D324="",D324+G324=0),"",D324/(D324+G324))</f>
        <v>0.570093457943925</v>
      </c>
      <c r="K324" s="55" t="n">
        <f aca="false">IF(E324="","",E324/(E324+H324))</f>
        <v>0.5</v>
      </c>
      <c r="L324" s="66" t="n">
        <f aca="false">IF(OR(K324="",J324=""),"",(J324-K324)*100)</f>
        <v>7.00934579439252</v>
      </c>
      <c r="M324" s="36" t="n">
        <v>3.48106248693425</v>
      </c>
      <c r="N324" s="36" t="n">
        <v>1.86030294597389</v>
      </c>
      <c r="O324" s="36" t="n">
        <f aca="false">SQRT(M324^2+N324^2)</f>
        <v>3.94696378102713</v>
      </c>
      <c r="P324" s="55" t="n">
        <f aca="false">IF(J324="","",MAX(0,J324-1.96*O324/100))</f>
        <v>0.492732967835793</v>
      </c>
      <c r="Q324" s="55" t="n">
        <f aca="false">IF(J324="","",MIN(1,J324+1.96*O324/100))</f>
        <v>0.647453948052057</v>
      </c>
      <c r="R324" s="32" t="str">
        <f aca="false">IF(L324="","",IF(ABS(L324)&lt;=O324,"Yes","No"))</f>
        <v>No</v>
      </c>
      <c r="S324" s="32" t="str">
        <f aca="false">IF(L324="","",IF(ABS(L324)&lt;=1.96*O324,"Yes","No"))</f>
        <v>Yes</v>
      </c>
      <c r="T324" s="54" t="n">
        <f aca="false">IF(D324="","",ROUND(SQRT(((D324+G324)*O324/100)^2+(J324*(D324+G324)*0.13015)^2),0))</f>
        <v>27</v>
      </c>
      <c r="U324" s="32"/>
    </row>
    <row r="325" customFormat="false" ht="15" hidden="false" customHeight="false" outlineLevel="0" collapsed="false">
      <c r="A325" s="32" t="s">
        <v>386</v>
      </c>
      <c r="B325" s="32" t="s">
        <v>509</v>
      </c>
      <c r="C325" s="32" t="s">
        <v>511</v>
      </c>
      <c r="D325" s="54" t="n">
        <v>415</v>
      </c>
      <c r="E325" s="54" t="n">
        <v>390</v>
      </c>
      <c r="F325" s="65" t="n">
        <f aca="false">IF(E325="","",D325-E325)</f>
        <v>25</v>
      </c>
      <c r="G325" s="54" t="n">
        <v>413</v>
      </c>
      <c r="H325" s="54" t="n">
        <v>375</v>
      </c>
      <c r="I325" s="65" t="n">
        <f aca="false">IF(H325="","",G325-H325)</f>
        <v>38</v>
      </c>
      <c r="J325" s="55" t="n">
        <f aca="false">IF(OR(D325="",D325+G325=0),"",D325/(D325+G325))</f>
        <v>0.501207729468599</v>
      </c>
      <c r="K325" s="55" t="n">
        <f aca="false">IF(E325="","",E325/(E325+H325))</f>
        <v>0.509803921568627</v>
      </c>
      <c r="L325" s="66" t="n">
        <f aca="false">IF(OR(K325="",J325=""),"",(J325-K325)*100)</f>
        <v>-0.859619210002838</v>
      </c>
      <c r="M325" s="36" t="n">
        <v>2.45669826527509</v>
      </c>
      <c r="N325" s="36" t="n">
        <v>1.86030294597389</v>
      </c>
      <c r="O325" s="36" t="n">
        <f aca="false">SQRT(M325^2+N325^2)</f>
        <v>3.0815732049401</v>
      </c>
      <c r="P325" s="55" t="n">
        <f aca="false">IF(J325="","",MAX(0,J325-1.96*O325/100))</f>
        <v>0.440808894651773</v>
      </c>
      <c r="Q325" s="55" t="n">
        <f aca="false">IF(J325="","",MIN(1,J325+1.96*O325/100))</f>
        <v>0.561606564285425</v>
      </c>
      <c r="R325" s="32" t="str">
        <f aca="false">IF(L325="","",IF(ABS(L325)&lt;=O325,"Yes","No"))</f>
        <v>Yes</v>
      </c>
      <c r="S325" s="32" t="str">
        <f aca="false">IF(L325="","",IF(ABS(L325)&lt;=1.96*O325,"Yes","No"))</f>
        <v>Yes</v>
      </c>
      <c r="T325" s="54" t="n">
        <f aca="false">IF(D325="","",ROUND(SQRT(((D325+G325)*O325/100)^2+(J325*(D325+G325)*0.08382)^2),0))</f>
        <v>43</v>
      </c>
      <c r="U325" s="32"/>
    </row>
    <row r="326" customFormat="false" ht="15" hidden="false" customHeight="false" outlineLevel="0" collapsed="false">
      <c r="A326" s="32" t="s">
        <v>386</v>
      </c>
      <c r="B326" s="32" t="s">
        <v>512</v>
      </c>
      <c r="C326" s="32" t="s">
        <v>513</v>
      </c>
      <c r="D326" s="54" t="n">
        <v>474</v>
      </c>
      <c r="E326" s="54" t="n">
        <v>404</v>
      </c>
      <c r="F326" s="65" t="n">
        <f aca="false">IF(E326="","",D326-E326)</f>
        <v>70</v>
      </c>
      <c r="G326" s="54" t="n">
        <v>378</v>
      </c>
      <c r="H326" s="54" t="n">
        <v>420</v>
      </c>
      <c r="I326" s="65" t="n">
        <f aca="false">IF(H326="","",G326-H326)</f>
        <v>-42</v>
      </c>
      <c r="J326" s="55" t="n">
        <f aca="false">IF(OR(D326="",D326+G326=0),"",D326/(D326+G326))</f>
        <v>0.556338028169014</v>
      </c>
      <c r="K326" s="55" t="n">
        <f aca="false">IF(E326="","",E326/(E326+H326))</f>
        <v>0.490291262135922</v>
      </c>
      <c r="L326" s="66" t="n">
        <f aca="false">IF(OR(K326="",J326=""),"",(J326-K326)*100)</f>
        <v>6.60467660330918</v>
      </c>
      <c r="M326" s="36" t="n">
        <v>2.25387692880643</v>
      </c>
      <c r="N326" s="36" t="n">
        <v>1.86030294597389</v>
      </c>
      <c r="O326" s="36" t="n">
        <f aca="false">SQRT(M326^2+N326^2)</f>
        <v>2.92244559590166</v>
      </c>
      <c r="P326" s="55" t="n">
        <f aca="false">IF(J326="","",MAX(0,J326-1.96*O326/100))</f>
        <v>0.499058094489342</v>
      </c>
      <c r="Q326" s="55" t="n">
        <f aca="false">IF(J326="","",MIN(1,J326+1.96*O326/100))</f>
        <v>0.613617961848687</v>
      </c>
      <c r="R326" s="32" t="str">
        <f aca="false">IF(L326="","",IF(ABS(L326)&lt;=O326,"Yes","No"))</f>
        <v>No</v>
      </c>
      <c r="S326" s="32" t="str">
        <f aca="false">IF(L326="","",IF(ABS(L326)&lt;=1.96*O326,"Yes","No"))</f>
        <v>No</v>
      </c>
      <c r="T326" s="54" t="n">
        <f aca="false">IF(D326="","",ROUND(SQRT(((D326+G326)*O326/100)^2+(J326*(D326+G326)*0.07132)^2),0))</f>
        <v>42</v>
      </c>
      <c r="U326" s="32"/>
    </row>
    <row r="327" customFormat="false" ht="15" hidden="false" customHeight="false" outlineLevel="0" collapsed="false">
      <c r="A327" s="32" t="s">
        <v>386</v>
      </c>
      <c r="B327" s="32" t="s">
        <v>512</v>
      </c>
      <c r="C327" s="32" t="s">
        <v>514</v>
      </c>
      <c r="D327" s="54" t="n">
        <v>411</v>
      </c>
      <c r="E327" s="54" t="n">
        <v>361</v>
      </c>
      <c r="F327" s="65" t="n">
        <f aca="false">IF(E327="","",D327-E327)</f>
        <v>50</v>
      </c>
      <c r="G327" s="54" t="n">
        <v>322</v>
      </c>
      <c r="H327" s="54" t="n">
        <v>329</v>
      </c>
      <c r="I327" s="65" t="n">
        <f aca="false">IF(H327="","",G327-H327)</f>
        <v>-7</v>
      </c>
      <c r="J327" s="55" t="n">
        <f aca="false">IF(OR(D327="",D327+G327=0),"",D327/(D327+G327))</f>
        <v>0.560709413369714</v>
      </c>
      <c r="K327" s="55" t="n">
        <f aca="false">IF(E327="","",E327/(E327+H327))</f>
        <v>0.523188405797102</v>
      </c>
      <c r="L327" s="66" t="n">
        <f aca="false">IF(OR(K327="",J327=""),"",(J327-K327)*100)</f>
        <v>3.7521007572612</v>
      </c>
      <c r="M327" s="36" t="n">
        <v>2.45669826527509</v>
      </c>
      <c r="N327" s="36" t="n">
        <v>1.86030294597389</v>
      </c>
      <c r="O327" s="36" t="n">
        <f aca="false">SQRT(M327^2+N327^2)</f>
        <v>3.0815732049401</v>
      </c>
      <c r="P327" s="55" t="n">
        <f aca="false">IF(J327="","",MAX(0,J327-1.96*O327/100))</f>
        <v>0.500310578552888</v>
      </c>
      <c r="Q327" s="55" t="n">
        <f aca="false">IF(J327="","",MIN(1,J327+1.96*O327/100))</f>
        <v>0.621108248186539</v>
      </c>
      <c r="R327" s="32" t="str">
        <f aca="false">IF(L327="","",IF(ABS(L327)&lt;=O327,"Yes","No"))</f>
        <v>No</v>
      </c>
      <c r="S327" s="32" t="str">
        <f aca="false">IF(L327="","",IF(ABS(L327)&lt;=1.96*O327,"Yes","No"))</f>
        <v>Yes</v>
      </c>
      <c r="T327" s="54" t="n">
        <f aca="false">IF(D327="","",ROUND(SQRT(((D327+G327)*O327/100)^2+(J327*(D327+G327)*0.08382)^2),0))</f>
        <v>41</v>
      </c>
      <c r="U327" s="32"/>
    </row>
    <row r="328" customFormat="false" ht="15" hidden="false" customHeight="false" outlineLevel="0" collapsed="false">
      <c r="A328" s="32" t="s">
        <v>386</v>
      </c>
      <c r="B328" s="32" t="s">
        <v>512</v>
      </c>
      <c r="C328" s="32" t="s">
        <v>515</v>
      </c>
      <c r="D328" s="54" t="n">
        <v>856</v>
      </c>
      <c r="E328" s="54" t="n">
        <v>723</v>
      </c>
      <c r="F328" s="65" t="n">
        <f aca="false">IF(E328="","",D328-E328)</f>
        <v>133</v>
      </c>
      <c r="G328" s="54" t="n">
        <v>753</v>
      </c>
      <c r="H328" s="54" t="n">
        <v>723</v>
      </c>
      <c r="I328" s="65" t="n">
        <f aca="false">IF(H328="","",G328-H328)</f>
        <v>30</v>
      </c>
      <c r="J328" s="55" t="n">
        <f aca="false">IF(OR(D328="",D328+G328=0),"",D328/(D328+G328))</f>
        <v>0.532007458048477</v>
      </c>
      <c r="K328" s="55" t="n">
        <f aca="false">IF(E328="","",E328/(E328+H328))</f>
        <v>0.5</v>
      </c>
      <c r="L328" s="66" t="n">
        <f aca="false">IF(OR(K328="",J328=""),"",(J328-K328)*100)</f>
        <v>3.20074580484773</v>
      </c>
      <c r="M328" s="36" t="n">
        <v>2.25387692880643</v>
      </c>
      <c r="N328" s="36" t="n">
        <v>1.86030294597389</v>
      </c>
      <c r="O328" s="36" t="n">
        <f aca="false">SQRT(M328^2+N328^2)</f>
        <v>2.92244559590166</v>
      </c>
      <c r="P328" s="55" t="n">
        <f aca="false">IF(J328="","",MAX(0,J328-1.96*O328/100))</f>
        <v>0.474727524368805</v>
      </c>
      <c r="Q328" s="55" t="n">
        <f aca="false">IF(J328="","",MIN(1,J328+1.96*O328/100))</f>
        <v>0.58928739172815</v>
      </c>
      <c r="R328" s="32" t="str">
        <f aca="false">IF(L328="","",IF(ABS(L328)&lt;=O328,"Yes","No"))</f>
        <v>No</v>
      </c>
      <c r="S328" s="32" t="str">
        <f aca="false">IF(L328="","",IF(ABS(L328)&lt;=1.96*O328,"Yes","No"))</f>
        <v>Yes</v>
      </c>
      <c r="T328" s="54" t="n">
        <f aca="false">IF(D328="","",ROUND(SQRT(((D328+G328)*O328/100)^2+(J328*(D328+G328)*0.07132)^2),0))</f>
        <v>77</v>
      </c>
      <c r="U328" s="32"/>
    </row>
    <row r="329" customFormat="false" ht="15" hidden="false" customHeight="false" outlineLevel="0" collapsed="false">
      <c r="A329" s="32" t="s">
        <v>386</v>
      </c>
      <c r="B329" s="32" t="s">
        <v>512</v>
      </c>
      <c r="C329" s="32" t="s">
        <v>516</v>
      </c>
      <c r="D329" s="54" t="n">
        <v>214</v>
      </c>
      <c r="E329" s="54" t="n">
        <v>162</v>
      </c>
      <c r="F329" s="65" t="n">
        <f aca="false">IF(E329="","",D329-E329)</f>
        <v>52</v>
      </c>
      <c r="G329" s="54" t="n">
        <v>145</v>
      </c>
      <c r="H329" s="54" t="n">
        <v>162</v>
      </c>
      <c r="I329" s="65" t="n">
        <f aca="false">IF(H329="","",G329-H329)</f>
        <v>-17</v>
      </c>
      <c r="J329" s="55" t="n">
        <f aca="false">IF(OR(D329="",D329+G329=0),"",D329/(D329+G329))</f>
        <v>0.596100278551532</v>
      </c>
      <c r="K329" s="55" t="n">
        <f aca="false">IF(E329="","",E329/(E329+H329))</f>
        <v>0.5</v>
      </c>
      <c r="L329" s="66" t="n">
        <f aca="false">IF(OR(K329="",J329=""),"",(J329-K329)*100)</f>
        <v>9.6100278551532</v>
      </c>
      <c r="M329" s="36" t="n">
        <v>3.48106248693425</v>
      </c>
      <c r="N329" s="36" t="n">
        <v>1.86030294597389</v>
      </c>
      <c r="O329" s="36" t="n">
        <f aca="false">SQRT(M329^2+N329^2)</f>
        <v>3.94696378102713</v>
      </c>
      <c r="P329" s="55" t="n">
        <f aca="false">IF(J329="","",MAX(0,J329-1.96*O329/100))</f>
        <v>0.5187397884434</v>
      </c>
      <c r="Q329" s="55" t="n">
        <f aca="false">IF(J329="","",MIN(1,J329+1.96*O329/100))</f>
        <v>0.673460768659664</v>
      </c>
      <c r="R329" s="32" t="str">
        <f aca="false">IF(L329="","",IF(ABS(L329)&lt;=O329,"Yes","No"))</f>
        <v>No</v>
      </c>
      <c r="S329" s="32" t="str">
        <f aca="false">IF(L329="","",IF(ABS(L329)&lt;=1.96*O329,"Yes","No"))</f>
        <v>No</v>
      </c>
      <c r="T329" s="54" t="n">
        <f aca="false">IF(D329="","",ROUND(SQRT(((D329+G329)*O329/100)^2+(J329*(D329+G329)*0.13015)^2),0))</f>
        <v>31</v>
      </c>
      <c r="U329" s="32"/>
    </row>
    <row r="330" customFormat="false" ht="15" hidden="false" customHeight="false" outlineLevel="0" collapsed="false">
      <c r="A330" s="32" t="s">
        <v>386</v>
      </c>
      <c r="B330" s="32" t="s">
        <v>517</v>
      </c>
      <c r="C330" s="32" t="s">
        <v>518</v>
      </c>
      <c r="D330" s="54" t="n">
        <v>503</v>
      </c>
      <c r="E330" s="54" t="n">
        <v>491</v>
      </c>
      <c r="F330" s="65" t="n">
        <f aca="false">IF(E330="","",D330-E330)</f>
        <v>12</v>
      </c>
      <c r="G330" s="54" t="n">
        <v>465</v>
      </c>
      <c r="H330" s="54" t="n">
        <v>442</v>
      </c>
      <c r="I330" s="65" t="n">
        <f aca="false">IF(H330="","",G330-H330)</f>
        <v>23</v>
      </c>
      <c r="J330" s="55" t="n">
        <f aca="false">IF(OR(D330="",D330+G330=0),"",D330/(D330+G330))</f>
        <v>0.519628099173554</v>
      </c>
      <c r="K330" s="55" t="n">
        <f aca="false">IF(E330="","",E330/(E330+H330))</f>
        <v>0.526259378349411</v>
      </c>
      <c r="L330" s="66" t="n">
        <f aca="false">IF(OR(K330="",J330=""),"",(J330-K330)*100)</f>
        <v>-0.663127917585682</v>
      </c>
      <c r="M330" s="36" t="n">
        <v>2.25387692880643</v>
      </c>
      <c r="N330" s="36" t="n">
        <v>1.86030294597389</v>
      </c>
      <c r="O330" s="36" t="n">
        <f aca="false">SQRT(M330^2+N330^2)</f>
        <v>2.92244559590166</v>
      </c>
      <c r="P330" s="55" t="n">
        <f aca="false">IF(J330="","",MAX(0,J330-1.96*O330/100))</f>
        <v>0.462348165493881</v>
      </c>
      <c r="Q330" s="55" t="n">
        <f aca="false">IF(J330="","",MIN(1,J330+1.96*O330/100))</f>
        <v>0.576908032853226</v>
      </c>
      <c r="R330" s="32" t="str">
        <f aca="false">IF(L330="","",IF(ABS(L330)&lt;=O330,"Yes","No"))</f>
        <v>Yes</v>
      </c>
      <c r="S330" s="32" t="str">
        <f aca="false">IF(L330="","",IF(ABS(L330)&lt;=1.96*O330,"Yes","No"))</f>
        <v>Yes</v>
      </c>
      <c r="T330" s="54" t="n">
        <f aca="false">IF(D330="","",ROUND(SQRT(((D330+G330)*O330/100)^2+(J330*(D330+G330)*0.07132)^2),0))</f>
        <v>46</v>
      </c>
      <c r="U330" s="32"/>
    </row>
    <row r="331" customFormat="false" ht="15" hidden="false" customHeight="false" outlineLevel="0" collapsed="false">
      <c r="A331" s="32" t="s">
        <v>386</v>
      </c>
      <c r="B331" s="32" t="s">
        <v>517</v>
      </c>
      <c r="C331" s="32" t="s">
        <v>519</v>
      </c>
      <c r="D331" s="54" t="n">
        <v>373</v>
      </c>
      <c r="E331" s="54"/>
      <c r="F331" s="65" t="str">
        <f aca="false">IF(E331="","",D331-E331)</f>
        <v/>
      </c>
      <c r="G331" s="54" t="n">
        <v>274</v>
      </c>
      <c r="H331" s="54"/>
      <c r="I331" s="65" t="str">
        <f aca="false">IF(H331="","",G331-H331)</f>
        <v/>
      </c>
      <c r="J331" s="55" t="n">
        <f aca="false">IF(OR(D331="",D331+G331=0),"",D331/(D331+G331))</f>
        <v>0.576506955177743</v>
      </c>
      <c r="K331" s="55" t="str">
        <f aca="false">IF(E331="","",E331/(E331+H331))</f>
        <v/>
      </c>
      <c r="L331" s="66" t="str">
        <f aca="false">IF(OR(K331="",J331=""),"",(J331-K331)*100)</f>
        <v/>
      </c>
      <c r="M331" s="36" t="n">
        <v>2.45669826527509</v>
      </c>
      <c r="N331" s="36" t="n">
        <v>1.86030294597389</v>
      </c>
      <c r="O331" s="36" t="n">
        <f aca="false">SQRT(M331^2+N331^2)</f>
        <v>3.0815732049401</v>
      </c>
      <c r="P331" s="55" t="n">
        <f aca="false">IF(J331="","",MAX(0,J331-1.96*O331/100))</f>
        <v>0.516108120360918</v>
      </c>
      <c r="Q331" s="55" t="n">
        <f aca="false">IF(J331="","",MIN(1,J331+1.96*O331/100))</f>
        <v>0.636905789994569</v>
      </c>
      <c r="R331" s="32" t="str">
        <f aca="false">IF(L331="","",IF(ABS(L331)&lt;=O331,"Yes","No"))</f>
        <v/>
      </c>
      <c r="S331" s="32" t="str">
        <f aca="false">IF(L331="","",IF(ABS(L331)&lt;=1.96*O331,"Yes","No"))</f>
        <v/>
      </c>
      <c r="T331" s="54" t="n">
        <f aca="false">IF(D331="","",ROUND(SQRT(((D331+G331)*O331/100)^2+(J331*(D331+G331)*0.08382)^2),0))</f>
        <v>37</v>
      </c>
      <c r="U331" s="32" t="s">
        <v>764</v>
      </c>
    </row>
    <row r="332" customFormat="false" ht="15" hidden="false" customHeight="false" outlineLevel="0" collapsed="false">
      <c r="A332" s="32" t="s">
        <v>386</v>
      </c>
      <c r="B332" s="32" t="s">
        <v>517</v>
      </c>
      <c r="C332" s="32" t="s">
        <v>520</v>
      </c>
      <c r="D332" s="54" t="n">
        <v>525</v>
      </c>
      <c r="E332" s="54"/>
      <c r="F332" s="65" t="str">
        <f aca="false">IF(E332="","",D332-E332)</f>
        <v/>
      </c>
      <c r="G332" s="54" t="n">
        <v>517</v>
      </c>
      <c r="H332" s="54"/>
      <c r="I332" s="65" t="str">
        <f aca="false">IF(H332="","",G332-H332)</f>
        <v/>
      </c>
      <c r="J332" s="55" t="n">
        <f aca="false">IF(OR(D332="",D332+G332=0),"",D332/(D332+G332))</f>
        <v>0.50383877159309</v>
      </c>
      <c r="K332" s="55" t="str">
        <f aca="false">IF(E332="","",E332/(E332+H332))</f>
        <v/>
      </c>
      <c r="L332" s="66" t="str">
        <f aca="false">IF(OR(K332="",J332=""),"",(J332-K332)*100)</f>
        <v/>
      </c>
      <c r="M332" s="36" t="n">
        <v>2.25387692880643</v>
      </c>
      <c r="N332" s="36" t="n">
        <v>1.86030294597389</v>
      </c>
      <c r="O332" s="36" t="n">
        <f aca="false">SQRT(M332^2+N332^2)</f>
        <v>2.92244559590166</v>
      </c>
      <c r="P332" s="55" t="n">
        <f aca="false">IF(J332="","",MAX(0,J332-1.96*O332/100))</f>
        <v>0.446558837913418</v>
      </c>
      <c r="Q332" s="55" t="n">
        <f aca="false">IF(J332="","",MIN(1,J332+1.96*O332/100))</f>
        <v>0.561118705272763</v>
      </c>
      <c r="R332" s="32" t="str">
        <f aca="false">IF(L332="","",IF(ABS(L332)&lt;=O332,"Yes","No"))</f>
        <v/>
      </c>
      <c r="S332" s="32" t="str">
        <f aca="false">IF(L332="","",IF(ABS(L332)&lt;=1.96*O332,"Yes","No"))</f>
        <v/>
      </c>
      <c r="T332" s="54" t="n">
        <f aca="false">IF(D332="","",ROUND(SQRT(((D332+G332)*O332/100)^2+(J332*(D332+G332)*0.07132)^2),0))</f>
        <v>48</v>
      </c>
      <c r="U332" s="32" t="s">
        <v>764</v>
      </c>
    </row>
    <row r="333" customFormat="false" ht="15" hidden="false" customHeight="false" outlineLevel="0" collapsed="false">
      <c r="A333" s="32" t="s">
        <v>386</v>
      </c>
      <c r="B333" s="32" t="s">
        <v>517</v>
      </c>
      <c r="C333" s="32" t="s">
        <v>521</v>
      </c>
      <c r="D333" s="54" t="n">
        <v>597</v>
      </c>
      <c r="E333" s="54" t="n">
        <v>515</v>
      </c>
      <c r="F333" s="65" t="n">
        <f aca="false">IF(E333="","",D333-E333)</f>
        <v>82</v>
      </c>
      <c r="G333" s="54" t="n">
        <v>472</v>
      </c>
      <c r="H333" s="54" t="n">
        <v>483</v>
      </c>
      <c r="I333" s="65" t="n">
        <f aca="false">IF(H333="","",G333-H333)</f>
        <v>-11</v>
      </c>
      <c r="J333" s="55" t="n">
        <f aca="false">IF(OR(D333="",D333+G333=0),"",D333/(D333+G333))</f>
        <v>0.558465855940131</v>
      </c>
      <c r="K333" s="55" t="n">
        <f aca="false">IF(E333="","",E333/(E333+H333))</f>
        <v>0.516032064128257</v>
      </c>
      <c r="L333" s="66" t="n">
        <f aca="false">IF(OR(K333="",J333=""),"",(J333-K333)*100)</f>
        <v>4.24337918118745</v>
      </c>
      <c r="M333" s="36" t="n">
        <v>2.25387692880643</v>
      </c>
      <c r="N333" s="36" t="n">
        <v>1.86030294597389</v>
      </c>
      <c r="O333" s="36" t="n">
        <f aca="false">SQRT(M333^2+N333^2)</f>
        <v>2.92244559590166</v>
      </c>
      <c r="P333" s="55" t="n">
        <f aca="false">IF(J333="","",MAX(0,J333-1.96*O333/100))</f>
        <v>0.501185922260458</v>
      </c>
      <c r="Q333" s="55" t="n">
        <f aca="false">IF(J333="","",MIN(1,J333+1.96*O333/100))</f>
        <v>0.615745789619804</v>
      </c>
      <c r="R333" s="32" t="str">
        <f aca="false">IF(L333="","",IF(ABS(L333)&lt;=O333,"Yes","No"))</f>
        <v>No</v>
      </c>
      <c r="S333" s="32" t="str">
        <f aca="false">IF(L333="","",IF(ABS(L333)&lt;=1.96*O333,"Yes","No"))</f>
        <v>Yes</v>
      </c>
      <c r="T333" s="54" t="n">
        <f aca="false">IF(D333="","",ROUND(SQRT(((D333+G333)*O333/100)^2+(J333*(D333+G333)*0.07132)^2),0))</f>
        <v>53</v>
      </c>
      <c r="U333" s="32"/>
    </row>
    <row r="334" customFormat="false" ht="15" hidden="false" customHeight="false" outlineLevel="0" collapsed="false">
      <c r="A334" s="32" t="s">
        <v>386</v>
      </c>
      <c r="B334" s="32" t="s">
        <v>517</v>
      </c>
      <c r="C334" s="32" t="s">
        <v>522</v>
      </c>
      <c r="D334" s="54" t="n">
        <v>820</v>
      </c>
      <c r="E334" s="54" t="n">
        <v>769</v>
      </c>
      <c r="F334" s="65" t="n">
        <f aca="false">IF(E334="","",D334-E334)</f>
        <v>51</v>
      </c>
      <c r="G334" s="54" t="n">
        <v>874</v>
      </c>
      <c r="H334" s="54" t="n">
        <v>753</v>
      </c>
      <c r="I334" s="65" t="n">
        <f aca="false">IF(H334="","",G334-H334)</f>
        <v>121</v>
      </c>
      <c r="J334" s="55" t="n">
        <f aca="false">IF(OR(D334="",D334+G334=0),"",D334/(D334+G334))</f>
        <v>0.484061393152302</v>
      </c>
      <c r="K334" s="55" t="n">
        <f aca="false">IF(E334="","",E334/(E334+H334))</f>
        <v>0.505256241787122</v>
      </c>
      <c r="L334" s="66" t="n">
        <f aca="false">IF(OR(K334="",J334=""),"",(J334-K334)*100)</f>
        <v>-2.119484863482</v>
      </c>
      <c r="M334" s="36" t="n">
        <v>2.25387692880643</v>
      </c>
      <c r="N334" s="36" t="n">
        <v>1.86030294597389</v>
      </c>
      <c r="O334" s="36" t="n">
        <f aca="false">SQRT(M334^2+N334^2)</f>
        <v>2.92244559590166</v>
      </c>
      <c r="P334" s="55" t="n">
        <f aca="false">IF(J334="","",MAX(0,J334-1.96*O334/100))</f>
        <v>0.42678145947263</v>
      </c>
      <c r="Q334" s="55" t="n">
        <f aca="false">IF(J334="","",MIN(1,J334+1.96*O334/100))</f>
        <v>0.541341326831975</v>
      </c>
      <c r="R334" s="32" t="str">
        <f aca="false">IF(L334="","",IF(ABS(L334)&lt;=O334,"Yes","No"))</f>
        <v>Yes</v>
      </c>
      <c r="S334" s="32" t="str">
        <f aca="false">IF(L334="","",IF(ABS(L334)&lt;=1.96*O334,"Yes","No"))</f>
        <v>Yes</v>
      </c>
      <c r="T334" s="54" t="n">
        <f aca="false">IF(D334="","",ROUND(SQRT(((D334+G334)*O334/100)^2+(J334*(D334+G334)*0.07132)^2),0))</f>
        <v>77</v>
      </c>
      <c r="U334" s="32"/>
    </row>
    <row r="335" customFormat="false" ht="15" hidden="false" customHeight="false" outlineLevel="0" collapsed="false">
      <c r="A335" s="32" t="s">
        <v>386</v>
      </c>
      <c r="B335" s="32" t="s">
        <v>517</v>
      </c>
      <c r="C335" s="32" t="s">
        <v>523</v>
      </c>
      <c r="D335" s="54" t="n">
        <v>614</v>
      </c>
      <c r="E335" s="54" t="n">
        <v>554</v>
      </c>
      <c r="F335" s="65" t="n">
        <f aca="false">IF(E335="","",D335-E335)</f>
        <v>60</v>
      </c>
      <c r="G335" s="54" t="n">
        <v>599</v>
      </c>
      <c r="H335" s="54" t="n">
        <v>591</v>
      </c>
      <c r="I335" s="65" t="n">
        <f aca="false">IF(H335="","",G335-H335)</f>
        <v>8</v>
      </c>
      <c r="J335" s="55" t="n">
        <f aca="false">IF(OR(D335="",D335+G335=0),"",D335/(D335+G335))</f>
        <v>0.506183017312449</v>
      </c>
      <c r="K335" s="55" t="n">
        <f aca="false">IF(E335="","",E335/(E335+H335))</f>
        <v>0.483842794759825</v>
      </c>
      <c r="L335" s="66" t="n">
        <f aca="false">IF(OR(K335="",J335=""),"",(J335-K335)*100)</f>
        <v>2.23402225526232</v>
      </c>
      <c r="M335" s="36" t="n">
        <v>2.25387692880643</v>
      </c>
      <c r="N335" s="36" t="n">
        <v>1.86030294597389</v>
      </c>
      <c r="O335" s="36" t="n">
        <f aca="false">SQRT(M335^2+N335^2)</f>
        <v>2.92244559590166</v>
      </c>
      <c r="P335" s="55" t="n">
        <f aca="false">IF(J335="","",MAX(0,J335-1.96*O335/100))</f>
        <v>0.448903083632776</v>
      </c>
      <c r="Q335" s="55" t="n">
        <f aca="false">IF(J335="","",MIN(1,J335+1.96*O335/100))</f>
        <v>0.563462950992121</v>
      </c>
      <c r="R335" s="32" t="str">
        <f aca="false">IF(L335="","",IF(ABS(L335)&lt;=O335,"Yes","No"))</f>
        <v>Yes</v>
      </c>
      <c r="S335" s="32" t="str">
        <f aca="false">IF(L335="","",IF(ABS(L335)&lt;=1.96*O335,"Yes","No"))</f>
        <v>Yes</v>
      </c>
      <c r="T335" s="54" t="n">
        <f aca="false">IF(D335="","",ROUND(SQRT(((D335+G335)*O335/100)^2+(J335*(D335+G335)*0.07132)^2),0))</f>
        <v>56</v>
      </c>
      <c r="U335" s="32"/>
    </row>
    <row r="336" customFormat="false" ht="15" hidden="false" customHeight="false" outlineLevel="0" collapsed="false">
      <c r="A336" s="32" t="s">
        <v>386</v>
      </c>
      <c r="B336" s="32" t="s">
        <v>517</v>
      </c>
      <c r="C336" s="32" t="s">
        <v>524</v>
      </c>
      <c r="D336" s="54" t="n">
        <v>446</v>
      </c>
      <c r="E336" s="54"/>
      <c r="F336" s="65" t="str">
        <f aca="false">IF(E336="","",D336-E336)</f>
        <v/>
      </c>
      <c r="G336" s="54" t="n">
        <v>439</v>
      </c>
      <c r="H336" s="54"/>
      <c r="I336" s="65" t="str">
        <f aca="false">IF(H336="","",G336-H336)</f>
        <v/>
      </c>
      <c r="J336" s="55" t="n">
        <f aca="false">IF(OR(D336="",D336+G336=0),"",D336/(D336+G336))</f>
        <v>0.503954802259887</v>
      </c>
      <c r="K336" s="55" t="str">
        <f aca="false">IF(E336="","",E336/(E336+H336))</f>
        <v/>
      </c>
      <c r="L336" s="66" t="str">
        <f aca="false">IF(OR(K336="",J336=""),"",(J336-K336)*100)</f>
        <v/>
      </c>
      <c r="M336" s="36" t="n">
        <v>2.25387692880643</v>
      </c>
      <c r="N336" s="36" t="n">
        <v>1.86030294597389</v>
      </c>
      <c r="O336" s="36" t="n">
        <f aca="false">SQRT(M336^2+N336^2)</f>
        <v>2.92244559590166</v>
      </c>
      <c r="P336" s="55" t="n">
        <f aca="false">IF(J336="","",MAX(0,J336-1.96*O336/100))</f>
        <v>0.446674868580214</v>
      </c>
      <c r="Q336" s="55" t="n">
        <f aca="false">IF(J336="","",MIN(1,J336+1.96*O336/100))</f>
        <v>0.56123473593956</v>
      </c>
      <c r="R336" s="32" t="str">
        <f aca="false">IF(L336="","",IF(ABS(L336)&lt;=O336,"Yes","No"))</f>
        <v/>
      </c>
      <c r="S336" s="32" t="str">
        <f aca="false">IF(L336="","",IF(ABS(L336)&lt;=1.96*O336,"Yes","No"))</f>
        <v/>
      </c>
      <c r="T336" s="54" t="n">
        <f aca="false">IF(D336="","",ROUND(SQRT(((D336+G336)*O336/100)^2+(J336*(D336+G336)*0.07132)^2),0))</f>
        <v>41</v>
      </c>
      <c r="U336" s="32" t="s">
        <v>764</v>
      </c>
    </row>
    <row r="337" customFormat="false" ht="15" hidden="false" customHeight="false" outlineLevel="0" collapsed="false">
      <c r="A337" s="32" t="s">
        <v>386</v>
      </c>
      <c r="B337" s="32" t="s">
        <v>517</v>
      </c>
      <c r="C337" s="32" t="s">
        <v>525</v>
      </c>
      <c r="D337" s="54" t="n">
        <v>502</v>
      </c>
      <c r="E337" s="54"/>
      <c r="F337" s="65" t="str">
        <f aca="false">IF(E337="","",D337-E337)</f>
        <v/>
      </c>
      <c r="G337" s="54" t="n">
        <v>453</v>
      </c>
      <c r="H337" s="54"/>
      <c r="I337" s="65" t="str">
        <f aca="false">IF(H337="","",G337-H337)</f>
        <v/>
      </c>
      <c r="J337" s="55" t="n">
        <f aca="false">IF(OR(D337="",D337+G337=0),"",D337/(D337+G337))</f>
        <v>0.52565445026178</v>
      </c>
      <c r="K337" s="55" t="str">
        <f aca="false">IF(E337="","",E337/(E337+H337))</f>
        <v/>
      </c>
      <c r="L337" s="66" t="str">
        <f aca="false">IF(OR(K337="",J337=""),"",(J337-K337)*100)</f>
        <v/>
      </c>
      <c r="M337" s="36" t="n">
        <v>2.25387692880643</v>
      </c>
      <c r="N337" s="36" t="n">
        <v>1.86030294597389</v>
      </c>
      <c r="O337" s="36" t="n">
        <f aca="false">SQRT(M337^2+N337^2)</f>
        <v>2.92244559590166</v>
      </c>
      <c r="P337" s="55" t="n">
        <f aca="false">IF(J337="","",MAX(0,J337-1.96*O337/100))</f>
        <v>0.468374516582108</v>
      </c>
      <c r="Q337" s="55" t="n">
        <f aca="false">IF(J337="","",MIN(1,J337+1.96*O337/100))</f>
        <v>0.582934383941453</v>
      </c>
      <c r="R337" s="32" t="str">
        <f aca="false">IF(L337="","",IF(ABS(L337)&lt;=O337,"Yes","No"))</f>
        <v/>
      </c>
      <c r="S337" s="32" t="str">
        <f aca="false">IF(L337="","",IF(ABS(L337)&lt;=1.96*O337,"Yes","No"))</f>
        <v/>
      </c>
      <c r="T337" s="54" t="n">
        <f aca="false">IF(D337="","",ROUND(SQRT(((D337+G337)*O337/100)^2+(J337*(D337+G337)*0.07132)^2),0))</f>
        <v>45</v>
      </c>
      <c r="U337" s="32" t="s">
        <v>764</v>
      </c>
    </row>
    <row r="338" customFormat="false" ht="15" hidden="false" customHeight="false" outlineLevel="0" collapsed="false">
      <c r="A338" s="32" t="s">
        <v>386</v>
      </c>
      <c r="B338" s="32" t="s">
        <v>517</v>
      </c>
      <c r="C338" s="32" t="s">
        <v>526</v>
      </c>
      <c r="D338" s="54" t="n">
        <v>256</v>
      </c>
      <c r="E338" s="54"/>
      <c r="F338" s="65" t="str">
        <f aca="false">IF(E338="","",D338-E338)</f>
        <v/>
      </c>
      <c r="G338" s="54" t="n">
        <v>226</v>
      </c>
      <c r="H338" s="54"/>
      <c r="I338" s="65" t="str">
        <f aca="false">IF(H338="","",G338-H338)</f>
        <v/>
      </c>
      <c r="J338" s="55" t="n">
        <f aca="false">IF(OR(D338="",D338+G338=0),"",D338/(D338+G338))</f>
        <v>0.531120331950208</v>
      </c>
      <c r="K338" s="55" t="str">
        <f aca="false">IF(E338="","",E338/(E338+H338))</f>
        <v/>
      </c>
      <c r="L338" s="66" t="str">
        <f aca="false">IF(OR(K338="",J338=""),"",(J338-K338)*100)</f>
        <v/>
      </c>
      <c r="M338" s="36" t="n">
        <v>3.48106248693425</v>
      </c>
      <c r="N338" s="36" t="n">
        <v>1.86030294597389</v>
      </c>
      <c r="O338" s="36" t="n">
        <f aca="false">SQRT(M338^2+N338^2)</f>
        <v>3.94696378102713</v>
      </c>
      <c r="P338" s="55" t="n">
        <f aca="false">IF(J338="","",MAX(0,J338-1.96*O338/100))</f>
        <v>0.453759841842076</v>
      </c>
      <c r="Q338" s="55" t="n">
        <f aca="false">IF(J338="","",MIN(1,J338+1.96*O338/100))</f>
        <v>0.608480822058339</v>
      </c>
      <c r="R338" s="32" t="str">
        <f aca="false">IF(L338="","",IF(ABS(L338)&lt;=O338,"Yes","No"))</f>
        <v/>
      </c>
      <c r="S338" s="32" t="str">
        <f aca="false">IF(L338="","",IF(ABS(L338)&lt;=1.96*O338,"Yes","No"))</f>
        <v/>
      </c>
      <c r="T338" s="54" t="n">
        <f aca="false">IF(D338="","",ROUND(SQRT(((D338+G338)*O338/100)^2+(J338*(D338+G338)*0.13015)^2),0))</f>
        <v>38</v>
      </c>
      <c r="U338" s="32" t="s">
        <v>764</v>
      </c>
    </row>
    <row r="339" customFormat="false" ht="15" hidden="false" customHeight="false" outlineLevel="0" collapsed="false">
      <c r="A339" s="32" t="s">
        <v>386</v>
      </c>
      <c r="B339" s="32" t="s">
        <v>527</v>
      </c>
      <c r="C339" s="32" t="s">
        <v>528</v>
      </c>
      <c r="D339" s="54" t="n">
        <v>100</v>
      </c>
      <c r="E339" s="54" t="n">
        <v>71</v>
      </c>
      <c r="F339" s="65" t="n">
        <f aca="false">IF(E339="","",D339-E339)</f>
        <v>29</v>
      </c>
      <c r="G339" s="54" t="n">
        <v>90</v>
      </c>
      <c r="H339" s="54" t="n">
        <v>87</v>
      </c>
      <c r="I339" s="65" t="n">
        <f aca="false">IF(H339="","",G339-H339)</f>
        <v>3</v>
      </c>
      <c r="J339" s="55" t="n">
        <f aca="false">IF(OR(D339="",D339+G339=0),"",D339/(D339+G339))</f>
        <v>0.526315789473684</v>
      </c>
      <c r="K339" s="55" t="n">
        <f aca="false">IF(E339="","",E339/(E339+H339))</f>
        <v>0.449367088607595</v>
      </c>
      <c r="L339" s="66" t="n">
        <f aca="false">IF(OR(K339="",J339=""),"",(J339-K339)*100)</f>
        <v>7.69487008660892</v>
      </c>
      <c r="M339" s="36" t="n">
        <v>3.48106248693425</v>
      </c>
      <c r="N339" s="36" t="n">
        <v>1.86030294597389</v>
      </c>
      <c r="O339" s="36" t="n">
        <f aca="false">SQRT(M339^2+N339^2)</f>
        <v>3.94696378102713</v>
      </c>
      <c r="P339" s="55" t="n">
        <f aca="false">IF(J339="","",MAX(0,J339-1.96*O339/100))</f>
        <v>0.448955299365552</v>
      </c>
      <c r="Q339" s="55" t="n">
        <f aca="false">IF(J339="","",MIN(1,J339+1.96*O339/100))</f>
        <v>0.603676279581816</v>
      </c>
      <c r="R339" s="32" t="str">
        <f aca="false">IF(L339="","",IF(ABS(L339)&lt;=O339,"Yes","No"))</f>
        <v>No</v>
      </c>
      <c r="S339" s="32" t="str">
        <f aca="false">IF(L339="","",IF(ABS(L339)&lt;=1.96*O339,"Yes","No"))</f>
        <v>Yes</v>
      </c>
      <c r="T339" s="54" t="n">
        <f aca="false">IF(D339="","",ROUND(SQRT(((D339+G339)*O339/100)^2+(J339*(D339+G339)*0.13015)^2),0))</f>
        <v>15</v>
      </c>
      <c r="U339" s="32"/>
    </row>
    <row r="340" customFormat="false" ht="15" hidden="false" customHeight="false" outlineLevel="0" collapsed="false">
      <c r="A340" s="32" t="s">
        <v>386</v>
      </c>
      <c r="B340" s="32" t="s">
        <v>527</v>
      </c>
      <c r="C340" s="32" t="s">
        <v>529</v>
      </c>
      <c r="D340" s="54" t="n">
        <v>216</v>
      </c>
      <c r="E340" s="54" t="n">
        <v>169</v>
      </c>
      <c r="F340" s="65" t="n">
        <f aca="false">IF(E340="","",D340-E340)</f>
        <v>47</v>
      </c>
      <c r="G340" s="54" t="n">
        <v>322</v>
      </c>
      <c r="H340" s="54" t="n">
        <v>336</v>
      </c>
      <c r="I340" s="65" t="n">
        <f aca="false">IF(H340="","",G340-H340)</f>
        <v>-14</v>
      </c>
      <c r="J340" s="55" t="n">
        <f aca="false">IF(OR(D340="",D340+G340=0),"",D340/(D340+G340))</f>
        <v>0.401486988847584</v>
      </c>
      <c r="K340" s="55" t="n">
        <f aca="false">IF(E340="","",E340/(E340+H340))</f>
        <v>0.334653465346535</v>
      </c>
      <c r="L340" s="66" t="n">
        <f aca="false">IF(OR(K340="",J340=""),"",(J340-K340)*100)</f>
        <v>6.6833523501049</v>
      </c>
      <c r="M340" s="36" t="n">
        <v>2.45669826527509</v>
      </c>
      <c r="N340" s="36" t="n">
        <v>1.86030294597389</v>
      </c>
      <c r="O340" s="36" t="n">
        <f aca="false">SQRT(M340^2+N340^2)</f>
        <v>3.0815732049401</v>
      </c>
      <c r="P340" s="55" t="n">
        <f aca="false">IF(J340="","",MAX(0,J340-1.96*O340/100))</f>
        <v>0.341088154030758</v>
      </c>
      <c r="Q340" s="55" t="n">
        <f aca="false">IF(J340="","",MIN(1,J340+1.96*O340/100))</f>
        <v>0.46188582366441</v>
      </c>
      <c r="R340" s="32" t="str">
        <f aca="false">IF(L340="","",IF(ABS(L340)&lt;=O340,"Yes","No"))</f>
        <v>No</v>
      </c>
      <c r="S340" s="32" t="str">
        <f aca="false">IF(L340="","",IF(ABS(L340)&lt;=1.96*O340,"Yes","No"))</f>
        <v>No</v>
      </c>
      <c r="T340" s="54" t="n">
        <f aca="false">IF(D340="","",ROUND(SQRT(((D340+G340)*O340/100)^2+(J340*(D340+G340)*0.08382)^2),0))</f>
        <v>25</v>
      </c>
      <c r="U340" s="32"/>
    </row>
    <row r="341" customFormat="false" ht="15" hidden="false" customHeight="false" outlineLevel="0" collapsed="false">
      <c r="A341" s="32" t="s">
        <v>386</v>
      </c>
      <c r="B341" s="32" t="s">
        <v>527</v>
      </c>
      <c r="C341" s="32" t="s">
        <v>530</v>
      </c>
      <c r="D341" s="54" t="n">
        <v>169</v>
      </c>
      <c r="E341" s="54" t="n">
        <v>154</v>
      </c>
      <c r="F341" s="65" t="n">
        <f aca="false">IF(E341="","",D341-E341)</f>
        <v>15</v>
      </c>
      <c r="G341" s="54" t="n">
        <v>167</v>
      </c>
      <c r="H341" s="54" t="n">
        <v>168</v>
      </c>
      <c r="I341" s="65" t="n">
        <f aca="false">IF(H341="","",G341-H341)</f>
        <v>-1</v>
      </c>
      <c r="J341" s="55" t="n">
        <f aca="false">IF(OR(D341="",D341+G341=0),"",D341/(D341+G341))</f>
        <v>0.502976190476191</v>
      </c>
      <c r="K341" s="55" t="n">
        <f aca="false">IF(E341="","",E341/(E341+H341))</f>
        <v>0.478260869565217</v>
      </c>
      <c r="L341" s="66" t="n">
        <f aca="false">IF(OR(K341="",J341=""),"",(J341-K341)*100)</f>
        <v>2.47153209109731</v>
      </c>
      <c r="M341" s="36" t="n">
        <v>3.48106248693425</v>
      </c>
      <c r="N341" s="36" t="n">
        <v>1.86030294597389</v>
      </c>
      <c r="O341" s="36" t="n">
        <f aca="false">SQRT(M341^2+N341^2)</f>
        <v>3.94696378102713</v>
      </c>
      <c r="P341" s="55" t="n">
        <f aca="false">IF(J341="","",MAX(0,J341-1.96*O341/100))</f>
        <v>0.425615700368059</v>
      </c>
      <c r="Q341" s="55" t="n">
        <f aca="false">IF(J341="","",MIN(1,J341+1.96*O341/100))</f>
        <v>0.580336680584322</v>
      </c>
      <c r="R341" s="32" t="str">
        <f aca="false">IF(L341="","",IF(ABS(L341)&lt;=O341,"Yes","No"))</f>
        <v>Yes</v>
      </c>
      <c r="S341" s="32" t="str">
        <f aca="false">IF(L341="","",IF(ABS(L341)&lt;=1.96*O341,"Yes","No"))</f>
        <v>Yes</v>
      </c>
      <c r="T341" s="54" t="n">
        <f aca="false">IF(D341="","",ROUND(SQRT(((D341+G341)*O341/100)^2+(J341*(D341+G341)*0.13015)^2),0))</f>
        <v>26</v>
      </c>
      <c r="U341" s="32"/>
    </row>
    <row r="342" customFormat="false" ht="15" hidden="false" customHeight="false" outlineLevel="0" collapsed="false">
      <c r="A342" s="32" t="s">
        <v>386</v>
      </c>
      <c r="B342" s="32" t="s">
        <v>527</v>
      </c>
      <c r="C342" s="32" t="s">
        <v>531</v>
      </c>
      <c r="D342" s="54" t="n">
        <v>101</v>
      </c>
      <c r="E342" s="54" t="n">
        <v>90</v>
      </c>
      <c r="F342" s="65" t="n">
        <f aca="false">IF(E342="","",D342-E342)</f>
        <v>11</v>
      </c>
      <c r="G342" s="54" t="n">
        <v>85</v>
      </c>
      <c r="H342" s="54" t="n">
        <v>94</v>
      </c>
      <c r="I342" s="65" t="n">
        <f aca="false">IF(H342="","",G342-H342)</f>
        <v>-9</v>
      </c>
      <c r="J342" s="55" t="n">
        <f aca="false">IF(OR(D342="",D342+G342=0),"",D342/(D342+G342))</f>
        <v>0.543010752688172</v>
      </c>
      <c r="K342" s="55" t="n">
        <f aca="false">IF(E342="","",E342/(E342+H342))</f>
        <v>0.489130434782609</v>
      </c>
      <c r="L342" s="66" t="n">
        <f aca="false">IF(OR(K342="",J342=""),"",(J342-K342)*100)</f>
        <v>5.38803179055633</v>
      </c>
      <c r="M342" s="36" t="n">
        <v>3.48106248693425</v>
      </c>
      <c r="N342" s="36" t="n">
        <v>1.86030294597389</v>
      </c>
      <c r="O342" s="36" t="n">
        <f aca="false">SQRT(M342^2+N342^2)</f>
        <v>3.94696378102713</v>
      </c>
      <c r="P342" s="55" t="n">
        <f aca="false">IF(J342="","",MAX(0,J342-1.96*O342/100))</f>
        <v>0.46565026258004</v>
      </c>
      <c r="Q342" s="55" t="n">
        <f aca="false">IF(J342="","",MIN(1,J342+1.96*O342/100))</f>
        <v>0.620371242796304</v>
      </c>
      <c r="R342" s="32" t="str">
        <f aca="false">IF(L342="","",IF(ABS(L342)&lt;=O342,"Yes","No"))</f>
        <v>No</v>
      </c>
      <c r="S342" s="32" t="str">
        <f aca="false">IF(L342="","",IF(ABS(L342)&lt;=1.96*O342,"Yes","No"))</f>
        <v>Yes</v>
      </c>
      <c r="T342" s="54" t="n">
        <f aca="false">IF(D342="","",ROUND(SQRT(((D342+G342)*O342/100)^2+(J342*(D342+G342)*0.13015)^2),0))</f>
        <v>15</v>
      </c>
      <c r="U342" s="32"/>
    </row>
    <row r="343" customFormat="false" ht="15" hidden="false" customHeight="false" outlineLevel="0" collapsed="false">
      <c r="A343" s="32" t="s">
        <v>386</v>
      </c>
      <c r="B343" s="32" t="s">
        <v>532</v>
      </c>
      <c r="C343" s="32" t="s">
        <v>533</v>
      </c>
      <c r="D343" s="54" t="n">
        <v>404</v>
      </c>
      <c r="E343" s="54" t="n">
        <v>324</v>
      </c>
      <c r="F343" s="65" t="n">
        <f aca="false">IF(E343="","",D343-E343)</f>
        <v>80</v>
      </c>
      <c r="G343" s="54" t="n">
        <v>444</v>
      </c>
      <c r="H343" s="54" t="n">
        <v>461</v>
      </c>
      <c r="I343" s="65" t="n">
        <f aca="false">IF(H343="","",G343-H343)</f>
        <v>-17</v>
      </c>
      <c r="J343" s="55" t="n">
        <f aca="false">IF(OR(D343="",D343+G343=0),"",D343/(D343+G343))</f>
        <v>0.476415094339623</v>
      </c>
      <c r="K343" s="55" t="n">
        <f aca="false">IF(E343="","",E343/(E343+H343))</f>
        <v>0.412738853503185</v>
      </c>
      <c r="L343" s="66" t="n">
        <f aca="false">IF(OR(K343="",J343=""),"",(J343-K343)*100)</f>
        <v>6.36762408364379</v>
      </c>
      <c r="M343" s="36" t="n">
        <v>2.25387692880643</v>
      </c>
      <c r="N343" s="36" t="n">
        <v>1.86030294597389</v>
      </c>
      <c r="O343" s="36" t="n">
        <f aca="false">SQRT(M343^2+N343^2)</f>
        <v>2.92244559590166</v>
      </c>
      <c r="P343" s="55" t="n">
        <f aca="false">IF(J343="","",MAX(0,J343-1.96*O343/100))</f>
        <v>0.41913516065995</v>
      </c>
      <c r="Q343" s="55" t="n">
        <f aca="false">IF(J343="","",MIN(1,J343+1.96*O343/100))</f>
        <v>0.533695028019295</v>
      </c>
      <c r="R343" s="32" t="str">
        <f aca="false">IF(L343="","",IF(ABS(L343)&lt;=O343,"Yes","No"))</f>
        <v>No</v>
      </c>
      <c r="S343" s="32" t="str">
        <f aca="false">IF(L343="","",IF(ABS(L343)&lt;=1.96*O343,"Yes","No"))</f>
        <v>No</v>
      </c>
      <c r="T343" s="54" t="n">
        <f aca="false">IF(D343="","",ROUND(SQRT(((D343+G343)*O343/100)^2+(J343*(D343+G343)*0.07132)^2),0))</f>
        <v>38</v>
      </c>
      <c r="U343" s="32"/>
    </row>
    <row r="344" customFormat="false" ht="15" hidden="false" customHeight="false" outlineLevel="0" collapsed="false">
      <c r="A344" s="32" t="s">
        <v>386</v>
      </c>
      <c r="B344" s="32" t="s">
        <v>532</v>
      </c>
      <c r="C344" s="32" t="s">
        <v>534</v>
      </c>
      <c r="D344" s="54" t="n">
        <v>312</v>
      </c>
      <c r="E344" s="54" t="n">
        <v>276</v>
      </c>
      <c r="F344" s="65" t="n">
        <f aca="false">IF(E344="","",D344-E344)</f>
        <v>36</v>
      </c>
      <c r="G344" s="54" t="n">
        <v>360</v>
      </c>
      <c r="H344" s="54" t="n">
        <v>361</v>
      </c>
      <c r="I344" s="65" t="n">
        <f aca="false">IF(H344="","",G344-H344)</f>
        <v>-1</v>
      </c>
      <c r="J344" s="55" t="n">
        <f aca="false">IF(OR(D344="",D344+G344=0),"",D344/(D344+G344))</f>
        <v>0.464285714285714</v>
      </c>
      <c r="K344" s="55" t="n">
        <f aca="false">IF(E344="","",E344/(E344+H344))</f>
        <v>0.433281004709576</v>
      </c>
      <c r="L344" s="66" t="n">
        <f aca="false">IF(OR(K344="",J344=""),"",(J344-K344)*100)</f>
        <v>3.10047095761382</v>
      </c>
      <c r="M344" s="36" t="n">
        <v>2.45669826527509</v>
      </c>
      <c r="N344" s="36" t="n">
        <v>1.86030294597389</v>
      </c>
      <c r="O344" s="36" t="n">
        <f aca="false">SQRT(M344^2+N344^2)</f>
        <v>3.0815732049401</v>
      </c>
      <c r="P344" s="55" t="n">
        <f aca="false">IF(J344="","",MAX(0,J344-1.96*O344/100))</f>
        <v>0.403886879468888</v>
      </c>
      <c r="Q344" s="55" t="n">
        <f aca="false">IF(J344="","",MIN(1,J344+1.96*O344/100))</f>
        <v>0.52468454910254</v>
      </c>
      <c r="R344" s="32" t="str">
        <f aca="false">IF(L344="","",IF(ABS(L344)&lt;=O344,"Yes","No"))</f>
        <v>No</v>
      </c>
      <c r="S344" s="32" t="str">
        <f aca="false">IF(L344="","",IF(ABS(L344)&lt;=1.96*O344,"Yes","No"))</f>
        <v>Yes</v>
      </c>
      <c r="T344" s="54" t="n">
        <f aca="false">IF(D344="","",ROUND(SQRT(((D344+G344)*O344/100)^2+(J344*(D344+G344)*0.08382)^2),0))</f>
        <v>33</v>
      </c>
      <c r="U344" s="32"/>
    </row>
    <row r="345" customFormat="false" ht="15" hidden="false" customHeight="false" outlineLevel="0" collapsed="false">
      <c r="A345" s="32" t="s">
        <v>386</v>
      </c>
      <c r="B345" s="32" t="s">
        <v>532</v>
      </c>
      <c r="C345" s="32" t="s">
        <v>535</v>
      </c>
      <c r="D345" s="54" t="n">
        <v>234</v>
      </c>
      <c r="E345" s="54" t="n">
        <v>188</v>
      </c>
      <c r="F345" s="65" t="n">
        <f aca="false">IF(E345="","",D345-E345)</f>
        <v>46</v>
      </c>
      <c r="G345" s="54" t="n">
        <v>419</v>
      </c>
      <c r="H345" s="54" t="n">
        <v>354</v>
      </c>
      <c r="I345" s="65" t="n">
        <f aca="false">IF(H345="","",G345-H345)</f>
        <v>65</v>
      </c>
      <c r="J345" s="55" t="n">
        <f aca="false">IF(OR(D345="",D345+G345=0),"",D345/(D345+G345))</f>
        <v>0.358346094946401</v>
      </c>
      <c r="K345" s="55" t="n">
        <f aca="false">IF(E345="","",E345/(E345+H345))</f>
        <v>0.346863468634686</v>
      </c>
      <c r="L345" s="66" t="n">
        <f aca="false">IF(OR(K345="",J345=""),"",(J345-K345)*100)</f>
        <v>1.14826263117149</v>
      </c>
      <c r="M345" s="36" t="n">
        <v>2.45669826527509</v>
      </c>
      <c r="N345" s="36" t="n">
        <v>1.86030294597389</v>
      </c>
      <c r="O345" s="36" t="n">
        <f aca="false">SQRT(M345^2+N345^2)</f>
        <v>3.0815732049401</v>
      </c>
      <c r="P345" s="55" t="n">
        <f aca="false">IF(J345="","",MAX(0,J345-1.96*O345/100))</f>
        <v>0.297947260129575</v>
      </c>
      <c r="Q345" s="55" t="n">
        <f aca="false">IF(J345="","",MIN(1,J345+1.96*O345/100))</f>
        <v>0.418744929763227</v>
      </c>
      <c r="R345" s="32" t="str">
        <f aca="false">IF(L345="","",IF(ABS(L345)&lt;=O345,"Yes","No"))</f>
        <v>Yes</v>
      </c>
      <c r="S345" s="32" t="str">
        <f aca="false">IF(L345="","",IF(ABS(L345)&lt;=1.96*O345,"Yes","No"))</f>
        <v>Yes</v>
      </c>
      <c r="T345" s="54" t="n">
        <f aca="false">IF(D345="","",ROUND(SQRT(((D345+G345)*O345/100)^2+(J345*(D345+G345)*0.08382)^2),0))</f>
        <v>28</v>
      </c>
      <c r="U345" s="32"/>
    </row>
    <row r="346" customFormat="false" ht="15" hidden="false" customHeight="false" outlineLevel="0" collapsed="false">
      <c r="A346" s="32" t="s">
        <v>386</v>
      </c>
      <c r="B346" s="32" t="s">
        <v>532</v>
      </c>
      <c r="C346" s="32" t="s">
        <v>536</v>
      </c>
      <c r="D346" s="54" t="n">
        <v>305</v>
      </c>
      <c r="E346" s="54" t="n">
        <v>228</v>
      </c>
      <c r="F346" s="65" t="n">
        <f aca="false">IF(E346="","",D346-E346)</f>
        <v>77</v>
      </c>
      <c r="G346" s="54" t="n">
        <v>370</v>
      </c>
      <c r="H346" s="54" t="n">
        <v>355</v>
      </c>
      <c r="I346" s="65" t="n">
        <f aca="false">IF(H346="","",G346-H346)</f>
        <v>15</v>
      </c>
      <c r="J346" s="55" t="n">
        <f aca="false">IF(OR(D346="",D346+G346=0),"",D346/(D346+G346))</f>
        <v>0.451851851851852</v>
      </c>
      <c r="K346" s="55" t="n">
        <f aca="false">IF(E346="","",E346/(E346+H346))</f>
        <v>0.391080617495712</v>
      </c>
      <c r="L346" s="66" t="n">
        <f aca="false">IF(OR(K346="",J346=""),"",(J346-K346)*100)</f>
        <v>6.077123435614</v>
      </c>
      <c r="M346" s="36" t="n">
        <v>2.45669826527509</v>
      </c>
      <c r="N346" s="36" t="n">
        <v>1.86030294597389</v>
      </c>
      <c r="O346" s="36" t="n">
        <f aca="false">SQRT(M346^2+N346^2)</f>
        <v>3.0815732049401</v>
      </c>
      <c r="P346" s="55" t="n">
        <f aca="false">IF(J346="","",MAX(0,J346-1.96*O346/100))</f>
        <v>0.391453017035026</v>
      </c>
      <c r="Q346" s="55" t="n">
        <f aca="false">IF(J346="","",MIN(1,J346+1.96*O346/100))</f>
        <v>0.512250686668678</v>
      </c>
      <c r="R346" s="32" t="str">
        <f aca="false">IF(L346="","",IF(ABS(L346)&lt;=O346,"Yes","No"))</f>
        <v>No</v>
      </c>
      <c r="S346" s="32" t="str">
        <f aca="false">IF(L346="","",IF(ABS(L346)&lt;=1.96*O346,"Yes","No"))</f>
        <v>No</v>
      </c>
      <c r="T346" s="54" t="n">
        <f aca="false">IF(D346="","",ROUND(SQRT(((D346+G346)*O346/100)^2+(J346*(D346+G346)*0.08382)^2),0))</f>
        <v>33</v>
      </c>
      <c r="U346" s="32"/>
    </row>
    <row r="347" customFormat="false" ht="15" hidden="false" customHeight="false" outlineLevel="0" collapsed="false">
      <c r="A347" s="32" t="s">
        <v>386</v>
      </c>
      <c r="B347" s="32" t="s">
        <v>537</v>
      </c>
      <c r="C347" s="32" t="s">
        <v>538</v>
      </c>
      <c r="D347" s="54" t="n">
        <v>70</v>
      </c>
      <c r="E347" s="54" t="n">
        <v>62</v>
      </c>
      <c r="F347" s="65" t="n">
        <f aca="false">IF(E347="","",D347-E347)</f>
        <v>8</v>
      </c>
      <c r="G347" s="54" t="n">
        <v>111</v>
      </c>
      <c r="H347" s="54" t="n">
        <v>104</v>
      </c>
      <c r="I347" s="65" t="n">
        <f aca="false">IF(H347="","",G347-H347)</f>
        <v>7</v>
      </c>
      <c r="J347" s="55" t="n">
        <f aca="false">IF(OR(D347="",D347+G347=0),"",D347/(D347+G347))</f>
        <v>0.386740331491713</v>
      </c>
      <c r="K347" s="55" t="n">
        <f aca="false">IF(E347="","",E347/(E347+H347))</f>
        <v>0.373493975903614</v>
      </c>
      <c r="L347" s="66" t="n">
        <f aca="false">IF(OR(K347="",J347=""),"",(J347-K347)*100)</f>
        <v>1.32463555880983</v>
      </c>
      <c r="M347" s="36" t="n">
        <v>3.48106248693425</v>
      </c>
      <c r="N347" s="36" t="n">
        <v>1.86030294597389</v>
      </c>
      <c r="O347" s="36" t="n">
        <f aca="false">SQRT(M347^2+N347^2)</f>
        <v>3.94696378102713</v>
      </c>
      <c r="P347" s="55" t="n">
        <f aca="false">IF(J347="","",MAX(0,J347-1.96*O347/100))</f>
        <v>0.309379841383581</v>
      </c>
      <c r="Q347" s="55" t="n">
        <f aca="false">IF(J347="","",MIN(1,J347+1.96*O347/100))</f>
        <v>0.464100821599844</v>
      </c>
      <c r="R347" s="32" t="str">
        <f aca="false">IF(L347="","",IF(ABS(L347)&lt;=O347,"Yes","No"))</f>
        <v>Yes</v>
      </c>
      <c r="S347" s="32" t="str">
        <f aca="false">IF(L347="","",IF(ABS(L347)&lt;=1.96*O347,"Yes","No"))</f>
        <v>Yes</v>
      </c>
      <c r="T347" s="54" t="n">
        <f aca="false">IF(D347="","",ROUND(SQRT(((D347+G347)*O347/100)^2+(J347*(D347+G347)*0.13015)^2),0))</f>
        <v>12</v>
      </c>
      <c r="U347" s="32"/>
    </row>
    <row r="348" customFormat="false" ht="15" hidden="false" customHeight="false" outlineLevel="0" collapsed="false">
      <c r="A348" s="32" t="s">
        <v>386</v>
      </c>
      <c r="B348" s="32" t="s">
        <v>539</v>
      </c>
      <c r="C348" s="32" t="s">
        <v>540</v>
      </c>
      <c r="D348" s="54" t="n">
        <v>297</v>
      </c>
      <c r="E348" s="54" t="n">
        <v>243</v>
      </c>
      <c r="F348" s="65" t="n">
        <f aca="false">IF(E348="","",D348-E348)</f>
        <v>54</v>
      </c>
      <c r="G348" s="54" t="n">
        <v>299</v>
      </c>
      <c r="H348" s="54" t="n">
        <v>335</v>
      </c>
      <c r="I348" s="65" t="n">
        <f aca="false">IF(H348="","",G348-H348)</f>
        <v>-36</v>
      </c>
      <c r="J348" s="55" t="n">
        <f aca="false">IF(OR(D348="",D348+G348=0),"",D348/(D348+G348))</f>
        <v>0.498322147651007</v>
      </c>
      <c r="K348" s="55" t="n">
        <f aca="false">IF(E348="","",E348/(E348+H348))</f>
        <v>0.420415224913495</v>
      </c>
      <c r="L348" s="66" t="n">
        <f aca="false">IF(OR(K348="",J348=""),"",(J348-K348)*100)</f>
        <v>7.79069227375119</v>
      </c>
      <c r="M348" s="36" t="n">
        <v>2.45669826527509</v>
      </c>
      <c r="N348" s="36" t="n">
        <v>1.86030294597389</v>
      </c>
      <c r="O348" s="36" t="n">
        <f aca="false">SQRT(M348^2+N348^2)</f>
        <v>3.0815732049401</v>
      </c>
      <c r="P348" s="55" t="n">
        <f aca="false">IF(J348="","",MAX(0,J348-1.96*O348/100))</f>
        <v>0.437923312834181</v>
      </c>
      <c r="Q348" s="55" t="n">
        <f aca="false">IF(J348="","",MIN(1,J348+1.96*O348/100))</f>
        <v>0.558720982467833</v>
      </c>
      <c r="R348" s="32" t="str">
        <f aca="false">IF(L348="","",IF(ABS(L348)&lt;=O348,"Yes","No"))</f>
        <v>No</v>
      </c>
      <c r="S348" s="32" t="str">
        <f aca="false">IF(L348="","",IF(ABS(L348)&lt;=1.96*O348,"Yes","No"))</f>
        <v>No</v>
      </c>
      <c r="T348" s="54" t="n">
        <f aca="false">IF(D348="","",ROUND(SQRT(((D348+G348)*O348/100)^2+(J348*(D348+G348)*0.08382)^2),0))</f>
        <v>31</v>
      </c>
      <c r="U348" s="32"/>
    </row>
    <row r="349" customFormat="false" ht="15" hidden="false" customHeight="false" outlineLevel="0" collapsed="false">
      <c r="A349" s="32" t="s">
        <v>386</v>
      </c>
      <c r="B349" s="32" t="s">
        <v>541</v>
      </c>
      <c r="C349" s="32" t="s">
        <v>542</v>
      </c>
      <c r="D349" s="54" t="n">
        <v>188</v>
      </c>
      <c r="E349" s="54" t="n">
        <v>142</v>
      </c>
      <c r="F349" s="65" t="n">
        <f aca="false">IF(E349="","",D349-E349)</f>
        <v>46</v>
      </c>
      <c r="G349" s="54" t="n">
        <v>175</v>
      </c>
      <c r="H349" s="54" t="n">
        <v>172</v>
      </c>
      <c r="I349" s="65" t="n">
        <f aca="false">IF(H349="","",G349-H349)</f>
        <v>3</v>
      </c>
      <c r="J349" s="55" t="n">
        <f aca="false">IF(OR(D349="",D349+G349=0),"",D349/(D349+G349))</f>
        <v>0.517906336088154</v>
      </c>
      <c r="K349" s="55" t="n">
        <f aca="false">IF(E349="","",E349/(E349+H349))</f>
        <v>0.452229299363057</v>
      </c>
      <c r="L349" s="66" t="n">
        <f aca="false">IF(OR(K349="",J349=""),"",(J349-K349)*100)</f>
        <v>6.5677036725097</v>
      </c>
      <c r="M349" s="36" t="n">
        <v>3.48106248693425</v>
      </c>
      <c r="N349" s="36" t="n">
        <v>1.86030294597389</v>
      </c>
      <c r="O349" s="36" t="n">
        <f aca="false">SQRT(M349^2+N349^2)</f>
        <v>3.94696378102713</v>
      </c>
      <c r="P349" s="55" t="n">
        <f aca="false">IF(J349="","",MAX(0,J349-1.96*O349/100))</f>
        <v>0.440545845980023</v>
      </c>
      <c r="Q349" s="55" t="n">
        <f aca="false">IF(J349="","",MIN(1,J349+1.96*O349/100))</f>
        <v>0.595266826196286</v>
      </c>
      <c r="R349" s="32" t="str">
        <f aca="false">IF(L349="","",IF(ABS(L349)&lt;=O349,"Yes","No"))</f>
        <v>No</v>
      </c>
      <c r="S349" s="32" t="str">
        <f aca="false">IF(L349="","",IF(ABS(L349)&lt;=1.96*O349,"Yes","No"))</f>
        <v>Yes</v>
      </c>
      <c r="T349" s="54" t="n">
        <f aca="false">IF(D349="","",ROUND(SQRT(((D349+G349)*O349/100)^2+(J349*(D349+G349)*0.13015)^2),0))</f>
        <v>28</v>
      </c>
      <c r="U349" s="32"/>
    </row>
    <row r="350" customFormat="false" ht="15" hidden="false" customHeight="false" outlineLevel="0" collapsed="false">
      <c r="A350" s="32" t="s">
        <v>386</v>
      </c>
      <c r="B350" s="32" t="s">
        <v>543</v>
      </c>
      <c r="C350" s="32" t="s">
        <v>544</v>
      </c>
      <c r="D350" s="54" t="n">
        <v>239</v>
      </c>
      <c r="E350" s="54" t="n">
        <v>192</v>
      </c>
      <c r="F350" s="65" t="n">
        <f aca="false">IF(E350="","",D350-E350)</f>
        <v>47</v>
      </c>
      <c r="G350" s="54" t="n">
        <v>239</v>
      </c>
      <c r="H350" s="54" t="n">
        <v>253</v>
      </c>
      <c r="I350" s="65" t="n">
        <f aca="false">IF(H350="","",G350-H350)</f>
        <v>-14</v>
      </c>
      <c r="J350" s="55" t="n">
        <f aca="false">IF(OR(D350="",D350+G350=0),"",D350/(D350+G350))</f>
        <v>0.5</v>
      </c>
      <c r="K350" s="55" t="n">
        <f aca="false">IF(E350="","",E350/(E350+H350))</f>
        <v>0.431460674157303</v>
      </c>
      <c r="L350" s="66" t="n">
        <f aca="false">IF(OR(K350="",J350=""),"",(J350-K350)*100)</f>
        <v>6.85393258426966</v>
      </c>
      <c r="M350" s="36" t="n">
        <v>3.48106248693425</v>
      </c>
      <c r="N350" s="36" t="n">
        <v>1.86030294597389</v>
      </c>
      <c r="O350" s="36" t="n">
        <f aca="false">SQRT(M350^2+N350^2)</f>
        <v>3.94696378102713</v>
      </c>
      <c r="P350" s="55" t="n">
        <f aca="false">IF(J350="","",MAX(0,J350-1.96*O350/100))</f>
        <v>0.422639509891868</v>
      </c>
      <c r="Q350" s="55" t="n">
        <f aca="false">IF(J350="","",MIN(1,J350+1.96*O350/100))</f>
        <v>0.577360490108132</v>
      </c>
      <c r="R350" s="32" t="str">
        <f aca="false">IF(L350="","",IF(ABS(L350)&lt;=O350,"Yes","No"))</f>
        <v>No</v>
      </c>
      <c r="S350" s="32" t="str">
        <f aca="false">IF(L350="","",IF(ABS(L350)&lt;=1.96*O350,"Yes","No"))</f>
        <v>Yes</v>
      </c>
      <c r="T350" s="54" t="n">
        <f aca="false">IF(D350="","",ROUND(SQRT(((D350+G350)*O350/100)^2+(J350*(D350+G350)*0.13015)^2),0))</f>
        <v>36</v>
      </c>
      <c r="U350" s="32"/>
    </row>
    <row r="351" customFormat="false" ht="15" hidden="false" customHeight="false" outlineLevel="0" collapsed="false">
      <c r="A351" s="32" t="s">
        <v>386</v>
      </c>
      <c r="B351" s="32" t="s">
        <v>545</v>
      </c>
      <c r="C351" s="32" t="s">
        <v>546</v>
      </c>
      <c r="D351" s="54" t="n">
        <v>271</v>
      </c>
      <c r="E351" s="54" t="n">
        <v>229</v>
      </c>
      <c r="F351" s="65" t="n">
        <f aca="false">IF(E351="","",D351-E351)</f>
        <v>42</v>
      </c>
      <c r="G351" s="54" t="n">
        <v>496</v>
      </c>
      <c r="H351" s="54" t="n">
        <v>476</v>
      </c>
      <c r="I351" s="65" t="n">
        <f aca="false">IF(H351="","",G351-H351)</f>
        <v>20</v>
      </c>
      <c r="J351" s="55" t="n">
        <f aca="false">IF(OR(D351="",D351+G351=0),"",D351/(D351+G351))</f>
        <v>0.353324641460235</v>
      </c>
      <c r="K351" s="55" t="n">
        <f aca="false">IF(E351="","",E351/(E351+H351))</f>
        <v>0.324822695035461</v>
      </c>
      <c r="L351" s="66" t="n">
        <f aca="false">IF(OR(K351="",J351=""),"",(J351-K351)*100)</f>
        <v>2.85019464247737</v>
      </c>
      <c r="M351" s="36" t="n">
        <v>2.45669826527509</v>
      </c>
      <c r="N351" s="36" t="n">
        <v>1.86030294597389</v>
      </c>
      <c r="O351" s="36" t="n">
        <f aca="false">SQRT(M351^2+N351^2)</f>
        <v>3.0815732049401</v>
      </c>
      <c r="P351" s="55" t="n">
        <f aca="false">IF(J351="","",MAX(0,J351-1.96*O351/100))</f>
        <v>0.292925806643409</v>
      </c>
      <c r="Q351" s="55" t="n">
        <f aca="false">IF(J351="","",MIN(1,J351+1.96*O351/100))</f>
        <v>0.413723476277061</v>
      </c>
      <c r="R351" s="32" t="str">
        <f aca="false">IF(L351="","",IF(ABS(L351)&lt;=O351,"Yes","No"))</f>
        <v>Yes</v>
      </c>
      <c r="S351" s="32" t="str">
        <f aca="false">IF(L351="","",IF(ABS(L351)&lt;=1.96*O351,"Yes","No"))</f>
        <v>Yes</v>
      </c>
      <c r="T351" s="54" t="n">
        <f aca="false">IF(D351="","",ROUND(SQRT(((D351+G351)*O351/100)^2+(J351*(D351+G351)*0.08382)^2),0))</f>
        <v>33</v>
      </c>
      <c r="U351" s="32"/>
    </row>
    <row r="352" customFormat="false" ht="15" hidden="false" customHeight="false" outlineLevel="0" collapsed="false">
      <c r="A352" s="32" t="s">
        <v>386</v>
      </c>
      <c r="B352" s="32" t="s">
        <v>545</v>
      </c>
      <c r="C352" s="32" t="s">
        <v>547</v>
      </c>
      <c r="D352" s="54" t="n">
        <v>211</v>
      </c>
      <c r="E352" s="54" t="n">
        <v>193</v>
      </c>
      <c r="F352" s="65" t="n">
        <f aca="false">IF(E352="","",D352-E352)</f>
        <v>18</v>
      </c>
      <c r="G352" s="54" t="n">
        <v>354</v>
      </c>
      <c r="H352" s="54" t="n">
        <v>317</v>
      </c>
      <c r="I352" s="65" t="n">
        <f aca="false">IF(H352="","",G352-H352)</f>
        <v>37</v>
      </c>
      <c r="J352" s="55" t="n">
        <f aca="false">IF(OR(D352="",D352+G352=0),"",D352/(D352+G352))</f>
        <v>0.373451327433628</v>
      </c>
      <c r="K352" s="55" t="n">
        <f aca="false">IF(E352="","",E352/(E352+H352))</f>
        <v>0.37843137254902</v>
      </c>
      <c r="L352" s="66" t="n">
        <f aca="false">IF(OR(K352="",J352=""),"",(J352-K352)*100)</f>
        <v>-0.49800451153913</v>
      </c>
      <c r="M352" s="36" t="n">
        <v>2.45669826527509</v>
      </c>
      <c r="N352" s="36" t="n">
        <v>1.86030294597389</v>
      </c>
      <c r="O352" s="36" t="n">
        <f aca="false">SQRT(M352^2+N352^2)</f>
        <v>3.0815732049401</v>
      </c>
      <c r="P352" s="55" t="n">
        <f aca="false">IF(J352="","",MAX(0,J352-1.96*O352/100))</f>
        <v>0.313052492616802</v>
      </c>
      <c r="Q352" s="55" t="n">
        <f aca="false">IF(J352="","",MIN(1,J352+1.96*O352/100))</f>
        <v>0.433850162250454</v>
      </c>
      <c r="R352" s="32" t="str">
        <f aca="false">IF(L352="","",IF(ABS(L352)&lt;=O352,"Yes","No"))</f>
        <v>Yes</v>
      </c>
      <c r="S352" s="32" t="str">
        <f aca="false">IF(L352="","",IF(ABS(L352)&lt;=1.96*O352,"Yes","No"))</f>
        <v>Yes</v>
      </c>
      <c r="T352" s="54" t="n">
        <f aca="false">IF(D352="","",ROUND(SQRT(((D352+G352)*O352/100)^2+(J352*(D352+G352)*0.08382)^2),0))</f>
        <v>25</v>
      </c>
      <c r="U352" s="32"/>
    </row>
    <row r="353" customFormat="false" ht="15" hidden="false" customHeight="false" outlineLevel="0" collapsed="false">
      <c r="A353" s="32" t="s">
        <v>386</v>
      </c>
      <c r="B353" s="32" t="s">
        <v>545</v>
      </c>
      <c r="C353" s="32" t="s">
        <v>548</v>
      </c>
      <c r="D353" s="54" t="n">
        <v>176</v>
      </c>
      <c r="E353" s="54" t="n">
        <v>137</v>
      </c>
      <c r="F353" s="65" t="n">
        <f aca="false">IF(E353="","",D353-E353)</f>
        <v>39</v>
      </c>
      <c r="G353" s="54" t="n">
        <v>298</v>
      </c>
      <c r="H353" s="54" t="n">
        <v>266</v>
      </c>
      <c r="I353" s="65" t="n">
        <f aca="false">IF(H353="","",G353-H353)</f>
        <v>32</v>
      </c>
      <c r="J353" s="55" t="n">
        <f aca="false">IF(OR(D353="",D353+G353=0),"",D353/(D353+G353))</f>
        <v>0.371308016877637</v>
      </c>
      <c r="K353" s="55" t="n">
        <f aca="false">IF(E353="","",E353/(E353+H353))</f>
        <v>0.339950372208437</v>
      </c>
      <c r="L353" s="66" t="n">
        <f aca="false">IF(OR(K353="",J353=""),"",(J353-K353)*100)</f>
        <v>3.13576446692004</v>
      </c>
      <c r="M353" s="36" t="n">
        <v>3.48106248693425</v>
      </c>
      <c r="N353" s="36" t="n">
        <v>1.86030294597389</v>
      </c>
      <c r="O353" s="36" t="n">
        <f aca="false">SQRT(M353^2+N353^2)</f>
        <v>3.94696378102713</v>
      </c>
      <c r="P353" s="55" t="n">
        <f aca="false">IF(J353="","",MAX(0,J353-1.96*O353/100))</f>
        <v>0.293947526769505</v>
      </c>
      <c r="Q353" s="55" t="n">
        <f aca="false">IF(J353="","",MIN(1,J353+1.96*O353/100))</f>
        <v>0.448668506985769</v>
      </c>
      <c r="R353" s="32" t="str">
        <f aca="false">IF(L353="","",IF(ABS(L353)&lt;=O353,"Yes","No"))</f>
        <v>Yes</v>
      </c>
      <c r="S353" s="32" t="str">
        <f aca="false">IF(L353="","",IF(ABS(L353)&lt;=1.96*O353,"Yes","No"))</f>
        <v>Yes</v>
      </c>
      <c r="T353" s="54" t="n">
        <f aca="false">IF(D353="","",ROUND(SQRT(((D353+G353)*O353/100)^2+(J353*(D353+G353)*0.13015)^2),0))</f>
        <v>30</v>
      </c>
      <c r="U353" s="32"/>
    </row>
    <row r="354" customFormat="false" ht="15" hidden="false" customHeight="false" outlineLevel="0" collapsed="false">
      <c r="A354" s="32" t="s">
        <v>386</v>
      </c>
      <c r="B354" s="32" t="s">
        <v>545</v>
      </c>
      <c r="C354" s="32" t="s">
        <v>549</v>
      </c>
      <c r="D354" s="54" t="n">
        <v>157</v>
      </c>
      <c r="E354" s="54" t="n">
        <v>145</v>
      </c>
      <c r="F354" s="65" t="n">
        <f aca="false">IF(E354="","",D354-E354)</f>
        <v>12</v>
      </c>
      <c r="G354" s="54" t="n">
        <v>277</v>
      </c>
      <c r="H354" s="54" t="n">
        <v>270</v>
      </c>
      <c r="I354" s="65" t="n">
        <f aca="false">IF(H354="","",G354-H354)</f>
        <v>7</v>
      </c>
      <c r="J354" s="55" t="n">
        <f aca="false">IF(OR(D354="",D354+G354=0),"",D354/(D354+G354))</f>
        <v>0.361751152073733</v>
      </c>
      <c r="K354" s="55" t="n">
        <f aca="false">IF(E354="","",E354/(E354+H354))</f>
        <v>0.349397590361446</v>
      </c>
      <c r="L354" s="66" t="n">
        <f aca="false">IF(OR(K354="",J354=""),"",(J354-K354)*100)</f>
        <v>1.23535617122869</v>
      </c>
      <c r="M354" s="36" t="n">
        <v>3.48106248693425</v>
      </c>
      <c r="N354" s="36" t="n">
        <v>1.86030294597389</v>
      </c>
      <c r="O354" s="36" t="n">
        <f aca="false">SQRT(M354^2+N354^2)</f>
        <v>3.94696378102713</v>
      </c>
      <c r="P354" s="55" t="n">
        <f aca="false">IF(J354="","",MAX(0,J354-1.96*O354/100))</f>
        <v>0.284390661965601</v>
      </c>
      <c r="Q354" s="55" t="n">
        <f aca="false">IF(J354="","",MIN(1,J354+1.96*O354/100))</f>
        <v>0.439111642181865</v>
      </c>
      <c r="R354" s="32" t="str">
        <f aca="false">IF(L354="","",IF(ABS(L354)&lt;=O354,"Yes","No"))</f>
        <v>Yes</v>
      </c>
      <c r="S354" s="32" t="str">
        <f aca="false">IF(L354="","",IF(ABS(L354)&lt;=1.96*O354,"Yes","No"))</f>
        <v>Yes</v>
      </c>
      <c r="T354" s="54" t="n">
        <f aca="false">IF(D354="","",ROUND(SQRT(((D354+G354)*O354/100)^2+(J354*(D354+G354)*0.13015)^2),0))</f>
        <v>27</v>
      </c>
      <c r="U354" s="32"/>
    </row>
    <row r="355" customFormat="false" ht="15" hidden="false" customHeight="false" outlineLevel="0" collapsed="false">
      <c r="A355" s="32" t="s">
        <v>386</v>
      </c>
      <c r="B355" s="32" t="s">
        <v>545</v>
      </c>
      <c r="C355" s="32" t="s">
        <v>550</v>
      </c>
      <c r="D355" s="54" t="n">
        <v>303</v>
      </c>
      <c r="E355" s="54" t="n">
        <v>263</v>
      </c>
      <c r="F355" s="65" t="n">
        <f aca="false">IF(E355="","",D355-E355)</f>
        <v>40</v>
      </c>
      <c r="G355" s="54" t="n">
        <v>394</v>
      </c>
      <c r="H355" s="54" t="n">
        <v>380</v>
      </c>
      <c r="I355" s="65" t="n">
        <f aca="false">IF(H355="","",G355-H355)</f>
        <v>14</v>
      </c>
      <c r="J355" s="55" t="n">
        <f aca="false">IF(OR(D355="",D355+G355=0),"",D355/(D355+G355))</f>
        <v>0.434720229555237</v>
      </c>
      <c r="K355" s="55" t="n">
        <f aca="false">IF(E355="","",E355/(E355+H355))</f>
        <v>0.409020217729393</v>
      </c>
      <c r="L355" s="66" t="n">
        <f aca="false">IF(OR(K355="",J355=""),"",(J355-K355)*100)</f>
        <v>2.57000118258433</v>
      </c>
      <c r="M355" s="36" t="n">
        <v>2.45669826527509</v>
      </c>
      <c r="N355" s="36" t="n">
        <v>1.86030294597389</v>
      </c>
      <c r="O355" s="36" t="n">
        <f aca="false">SQRT(M355^2+N355^2)</f>
        <v>3.0815732049401</v>
      </c>
      <c r="P355" s="55" t="n">
        <f aca="false">IF(J355="","",MAX(0,J355-1.96*O355/100))</f>
        <v>0.374321394738411</v>
      </c>
      <c r="Q355" s="55" t="n">
        <f aca="false">IF(J355="","",MIN(1,J355+1.96*O355/100))</f>
        <v>0.495119064372063</v>
      </c>
      <c r="R355" s="32" t="str">
        <f aca="false">IF(L355="","",IF(ABS(L355)&lt;=O355,"Yes","No"))</f>
        <v>Yes</v>
      </c>
      <c r="S355" s="32" t="str">
        <f aca="false">IF(L355="","",IF(ABS(L355)&lt;=1.96*O355,"Yes","No"))</f>
        <v>Yes</v>
      </c>
      <c r="T355" s="54" t="n">
        <f aca="false">IF(D355="","",ROUND(SQRT(((D355+G355)*O355/100)^2+(J355*(D355+G355)*0.08382)^2),0))</f>
        <v>33</v>
      </c>
      <c r="U355" s="32"/>
    </row>
    <row r="356" customFormat="false" ht="15" hidden="false" customHeight="false" outlineLevel="0" collapsed="false">
      <c r="A356" s="32" t="s">
        <v>386</v>
      </c>
      <c r="B356" s="32" t="s">
        <v>551</v>
      </c>
      <c r="C356" s="32" t="s">
        <v>552</v>
      </c>
      <c r="D356" s="54" t="n">
        <v>818</v>
      </c>
      <c r="E356" s="54" t="n">
        <v>690</v>
      </c>
      <c r="F356" s="65" t="n">
        <f aca="false">IF(E356="","",D356-E356)</f>
        <v>128</v>
      </c>
      <c r="G356" s="54" t="n">
        <v>785</v>
      </c>
      <c r="H356" s="54" t="n">
        <v>687</v>
      </c>
      <c r="I356" s="65" t="n">
        <f aca="false">IF(H356="","",G356-H356)</f>
        <v>98</v>
      </c>
      <c r="J356" s="55" t="n">
        <f aca="false">IF(OR(D356="",D356+G356=0),"",D356/(D356+G356))</f>
        <v>0.510293200249532</v>
      </c>
      <c r="K356" s="55" t="n">
        <f aca="false">IF(E356="","",E356/(E356+H356))</f>
        <v>0.501089324618736</v>
      </c>
      <c r="L356" s="66" t="n">
        <f aca="false">IF(OR(K356="",J356=""),"",(J356-K356)*100)</f>
        <v>0.920387563079583</v>
      </c>
      <c r="M356" s="36" t="n">
        <v>2.25387692880643</v>
      </c>
      <c r="N356" s="36" t="n">
        <v>1.86030294597389</v>
      </c>
      <c r="O356" s="36" t="n">
        <f aca="false">SQRT(M356^2+N356^2)</f>
        <v>2.92244559590166</v>
      </c>
      <c r="P356" s="55" t="n">
        <f aca="false">IF(J356="","",MAX(0,J356-1.96*O356/100))</f>
        <v>0.45301326656986</v>
      </c>
      <c r="Q356" s="55" t="n">
        <f aca="false">IF(J356="","",MIN(1,J356+1.96*O356/100))</f>
        <v>0.567573133929205</v>
      </c>
      <c r="R356" s="32" t="str">
        <f aca="false">IF(L356="","",IF(ABS(L356)&lt;=O356,"Yes","No"))</f>
        <v>Yes</v>
      </c>
      <c r="S356" s="32" t="str">
        <f aca="false">IF(L356="","",IF(ABS(L356)&lt;=1.96*O356,"Yes","No"))</f>
        <v>Yes</v>
      </c>
      <c r="T356" s="54" t="n">
        <f aca="false">IF(D356="","",ROUND(SQRT(((D356+G356)*O356/100)^2+(J356*(D356+G356)*0.07132)^2),0))</f>
        <v>75</v>
      </c>
      <c r="U356" s="32"/>
    </row>
    <row r="357" customFormat="false" ht="15" hidden="false" customHeight="false" outlineLevel="0" collapsed="false">
      <c r="A357" s="32" t="s">
        <v>386</v>
      </c>
      <c r="B357" s="32" t="s">
        <v>551</v>
      </c>
      <c r="C357" s="32" t="s">
        <v>553</v>
      </c>
      <c r="D357" s="54" t="n">
        <v>259</v>
      </c>
      <c r="E357" s="54"/>
      <c r="F357" s="65" t="str">
        <f aca="false">IF(E357="","",D357-E357)</f>
        <v/>
      </c>
      <c r="G357" s="54" t="n">
        <v>256</v>
      </c>
      <c r="H357" s="54"/>
      <c r="I357" s="65" t="str">
        <f aca="false">IF(H357="","",G357-H357)</f>
        <v/>
      </c>
      <c r="J357" s="55" t="n">
        <f aca="false">IF(OR(D357="",D357+G357=0),"",D357/(D357+G357))</f>
        <v>0.502912621359223</v>
      </c>
      <c r="K357" s="55" t="str">
        <f aca="false">IF(E357="","",E357/(E357+H357))</f>
        <v/>
      </c>
      <c r="L357" s="66" t="str">
        <f aca="false">IF(OR(K357="",J357=""),"",(J357-K357)*100)</f>
        <v/>
      </c>
      <c r="M357" s="36" t="n">
        <v>3.48106248693425</v>
      </c>
      <c r="N357" s="36" t="n">
        <v>1.86030294597389</v>
      </c>
      <c r="O357" s="36" t="n">
        <f aca="false">SQRT(M357^2+N357^2)</f>
        <v>3.94696378102713</v>
      </c>
      <c r="P357" s="55" t="n">
        <f aca="false">IF(J357="","",MAX(0,J357-1.96*O357/100))</f>
        <v>0.425552131251092</v>
      </c>
      <c r="Q357" s="55" t="n">
        <f aca="false">IF(J357="","",MIN(1,J357+1.96*O357/100))</f>
        <v>0.580273111467355</v>
      </c>
      <c r="R357" s="32" t="str">
        <f aca="false">IF(L357="","",IF(ABS(L357)&lt;=O357,"Yes","No"))</f>
        <v/>
      </c>
      <c r="S357" s="32" t="str">
        <f aca="false">IF(L357="","",IF(ABS(L357)&lt;=1.96*O357,"Yes","No"))</f>
        <v/>
      </c>
      <c r="T357" s="54" t="n">
        <f aca="false">IF(D357="","",ROUND(SQRT(((D357+G357)*O357/100)^2+(J357*(D357+G357)*0.13015)^2),0))</f>
        <v>39</v>
      </c>
      <c r="U357" s="32" t="s">
        <v>764</v>
      </c>
    </row>
    <row r="358" customFormat="false" ht="15" hidden="false" customHeight="false" outlineLevel="0" collapsed="false">
      <c r="A358" s="32" t="s">
        <v>386</v>
      </c>
      <c r="B358" s="32" t="s">
        <v>551</v>
      </c>
      <c r="C358" s="32" t="s">
        <v>554</v>
      </c>
      <c r="D358" s="54" t="n">
        <v>615</v>
      </c>
      <c r="E358" s="54" t="n">
        <v>571</v>
      </c>
      <c r="F358" s="65" t="n">
        <f aca="false">IF(E358="","",D358-E358)</f>
        <v>44</v>
      </c>
      <c r="G358" s="54" t="n">
        <v>640</v>
      </c>
      <c r="H358" s="54" t="n">
        <v>575</v>
      </c>
      <c r="I358" s="65" t="n">
        <f aca="false">IF(H358="","",G358-H358)</f>
        <v>65</v>
      </c>
      <c r="J358" s="55" t="n">
        <f aca="false">IF(OR(D358="",D358+G358=0),"",D358/(D358+G358))</f>
        <v>0.49003984063745</v>
      </c>
      <c r="K358" s="55" t="n">
        <f aca="false">IF(E358="","",E358/(E358+H358))</f>
        <v>0.49825479930192</v>
      </c>
      <c r="L358" s="66" t="n">
        <f aca="false">IF(OR(K358="",J358=""),"",(J358-K358)*100)</f>
        <v>-0.821495866446953</v>
      </c>
      <c r="M358" s="36" t="n">
        <v>2.25387692880643</v>
      </c>
      <c r="N358" s="36" t="n">
        <v>1.86030294597389</v>
      </c>
      <c r="O358" s="36" t="n">
        <f aca="false">SQRT(M358^2+N358^2)</f>
        <v>2.92244559590166</v>
      </c>
      <c r="P358" s="55" t="n">
        <f aca="false">IF(J358="","",MAX(0,J358-1.96*O358/100))</f>
        <v>0.432759906957778</v>
      </c>
      <c r="Q358" s="55" t="n">
        <f aca="false">IF(J358="","",MIN(1,J358+1.96*O358/100))</f>
        <v>0.547319774317123</v>
      </c>
      <c r="R358" s="32" t="str">
        <f aca="false">IF(L358="","",IF(ABS(L358)&lt;=O358,"Yes","No"))</f>
        <v>Yes</v>
      </c>
      <c r="S358" s="32" t="str">
        <f aca="false">IF(L358="","",IF(ABS(L358)&lt;=1.96*O358,"Yes","No"))</f>
        <v>Yes</v>
      </c>
      <c r="T358" s="54" t="n">
        <f aca="false">IF(D358="","",ROUND(SQRT(((D358+G358)*O358/100)^2+(J358*(D358+G358)*0.07132)^2),0))</f>
        <v>57</v>
      </c>
      <c r="U358" s="32"/>
    </row>
    <row r="359" customFormat="false" ht="15" hidden="false" customHeight="false" outlineLevel="0" collapsed="false">
      <c r="A359" s="32" t="s">
        <v>386</v>
      </c>
      <c r="B359" s="32" t="s">
        <v>551</v>
      </c>
      <c r="C359" s="32" t="s">
        <v>555</v>
      </c>
      <c r="D359" s="54" t="n">
        <v>192</v>
      </c>
      <c r="E359" s="54"/>
      <c r="F359" s="65" t="str">
        <f aca="false">IF(E359="","",D359-E359)</f>
        <v/>
      </c>
      <c r="G359" s="54" t="n">
        <v>190</v>
      </c>
      <c r="H359" s="54"/>
      <c r="I359" s="65" t="str">
        <f aca="false">IF(H359="","",G359-H359)</f>
        <v/>
      </c>
      <c r="J359" s="55" t="n">
        <f aca="false">IF(OR(D359="",D359+G359=0),"",D359/(D359+G359))</f>
        <v>0.50261780104712</v>
      </c>
      <c r="K359" s="55" t="str">
        <f aca="false">IF(E359="","",E359/(E359+H359))</f>
        <v/>
      </c>
      <c r="L359" s="66" t="str">
        <f aca="false">IF(OR(K359="",J359=""),"",(J359-K359)*100)</f>
        <v/>
      </c>
      <c r="M359" s="36" t="n">
        <v>3.48106248693425</v>
      </c>
      <c r="N359" s="36" t="n">
        <v>1.86030294597389</v>
      </c>
      <c r="O359" s="36" t="n">
        <f aca="false">SQRT(M359^2+N359^2)</f>
        <v>3.94696378102713</v>
      </c>
      <c r="P359" s="55" t="n">
        <f aca="false">IF(J359="","",MAX(0,J359-1.96*O359/100))</f>
        <v>0.425257310938989</v>
      </c>
      <c r="Q359" s="55" t="n">
        <f aca="false">IF(J359="","",MIN(1,J359+1.96*O359/100))</f>
        <v>0.579978291155252</v>
      </c>
      <c r="R359" s="32" t="str">
        <f aca="false">IF(L359="","",IF(ABS(L359)&lt;=O359,"Yes","No"))</f>
        <v/>
      </c>
      <c r="S359" s="32" t="str">
        <f aca="false">IF(L359="","",IF(ABS(L359)&lt;=1.96*O359,"Yes","No"))</f>
        <v/>
      </c>
      <c r="T359" s="54" t="n">
        <f aca="false">IF(D359="","",ROUND(SQRT(((D359+G359)*O359/100)^2+(J359*(D359+G359)*0.13015)^2),0))</f>
        <v>29</v>
      </c>
      <c r="U359" s="32" t="s">
        <v>764</v>
      </c>
    </row>
    <row r="360" customFormat="false" ht="15" hidden="false" customHeight="false" outlineLevel="0" collapsed="false">
      <c r="A360" s="32" t="s">
        <v>386</v>
      </c>
      <c r="B360" s="32" t="s">
        <v>556</v>
      </c>
      <c r="C360" s="32" t="s">
        <v>557</v>
      </c>
      <c r="D360" s="54" t="n">
        <v>333</v>
      </c>
      <c r="E360" s="54" t="n">
        <v>250</v>
      </c>
      <c r="F360" s="65" t="n">
        <f aca="false">IF(E360="","",D360-E360)</f>
        <v>83</v>
      </c>
      <c r="G360" s="54" t="n">
        <v>313</v>
      </c>
      <c r="H360" s="54" t="n">
        <v>344</v>
      </c>
      <c r="I360" s="65" t="n">
        <f aca="false">IF(H360="","",G360-H360)</f>
        <v>-31</v>
      </c>
      <c r="J360" s="55" t="n">
        <f aca="false">IF(OR(D360="",D360+G360=0),"",D360/(D360+G360))</f>
        <v>0.515479876160991</v>
      </c>
      <c r="K360" s="55" t="n">
        <f aca="false">IF(E360="","",E360/(E360+H360))</f>
        <v>0.420875420875421</v>
      </c>
      <c r="L360" s="66" t="n">
        <f aca="false">IF(OR(K360="",J360=""),"",(J360-K360)*100)</f>
        <v>9.46044552855698</v>
      </c>
      <c r="M360" s="36" t="n">
        <v>2.45669826527509</v>
      </c>
      <c r="N360" s="36" t="n">
        <v>1.86030294597389</v>
      </c>
      <c r="O360" s="36" t="n">
        <f aca="false">SQRT(M360^2+N360^2)</f>
        <v>3.0815732049401</v>
      </c>
      <c r="P360" s="55" t="n">
        <f aca="false">IF(J360="","",MAX(0,J360-1.96*O360/100))</f>
        <v>0.455081041344165</v>
      </c>
      <c r="Q360" s="55" t="n">
        <f aca="false">IF(J360="","",MIN(1,J360+1.96*O360/100))</f>
        <v>0.575878710977817</v>
      </c>
      <c r="R360" s="32" t="str">
        <f aca="false">IF(L360="","",IF(ABS(L360)&lt;=O360,"Yes","No"))</f>
        <v>No</v>
      </c>
      <c r="S360" s="32" t="str">
        <f aca="false">IF(L360="","",IF(ABS(L360)&lt;=1.96*O360,"Yes","No"))</f>
        <v>No</v>
      </c>
      <c r="T360" s="54" t="n">
        <f aca="false">IF(D360="","",ROUND(SQRT(((D360+G360)*O360/100)^2+(J360*(D360+G360)*0.08382)^2),0))</f>
        <v>34</v>
      </c>
      <c r="U360" s="32"/>
    </row>
    <row r="361" customFormat="false" ht="15" hidden="false" customHeight="false" outlineLevel="0" collapsed="false">
      <c r="A361" s="32" t="s">
        <v>386</v>
      </c>
      <c r="B361" s="32" t="s">
        <v>361</v>
      </c>
      <c r="C361" s="32" t="s">
        <v>558</v>
      </c>
      <c r="D361" s="54" t="n">
        <v>731</v>
      </c>
      <c r="E361" s="54" t="n">
        <v>548</v>
      </c>
      <c r="F361" s="65" t="n">
        <f aca="false">IF(E361="","",D361-E361)</f>
        <v>183</v>
      </c>
      <c r="G361" s="54" t="n">
        <v>923</v>
      </c>
      <c r="H361" s="54" t="n">
        <v>870</v>
      </c>
      <c r="I361" s="65" t="n">
        <f aca="false">IF(H361="","",G361-H361)</f>
        <v>53</v>
      </c>
      <c r="J361" s="55" t="n">
        <f aca="false">IF(OR(D361="",D361+G361=0),"",D361/(D361+G361))</f>
        <v>0.441958887545345</v>
      </c>
      <c r="K361" s="55" t="n">
        <f aca="false">IF(E361="","",E361/(E361+H361))</f>
        <v>0.386459802538787</v>
      </c>
      <c r="L361" s="66" t="n">
        <f aca="false">IF(OR(K361="",J361=""),"",(J361-K361)*100)</f>
        <v>5.54990850065576</v>
      </c>
      <c r="M361" s="36" t="n">
        <v>2.25387692880643</v>
      </c>
      <c r="N361" s="36" t="n">
        <v>1.86030294597389</v>
      </c>
      <c r="O361" s="36" t="n">
        <f aca="false">SQRT(M361^2+N361^2)</f>
        <v>2.92244559590166</v>
      </c>
      <c r="P361" s="55" t="n">
        <f aca="false">IF(J361="","",MAX(0,J361-1.96*O361/100))</f>
        <v>0.384678953865672</v>
      </c>
      <c r="Q361" s="55" t="n">
        <f aca="false">IF(J361="","",MIN(1,J361+1.96*O361/100))</f>
        <v>0.499238821225017</v>
      </c>
      <c r="R361" s="32" t="str">
        <f aca="false">IF(L361="","",IF(ABS(L361)&lt;=O361,"Yes","No"))</f>
        <v>No</v>
      </c>
      <c r="S361" s="32" t="str">
        <f aca="false">IF(L361="","",IF(ABS(L361)&lt;=1.96*O361,"Yes","No"))</f>
        <v>Yes</v>
      </c>
      <c r="T361" s="54" t="n">
        <f aca="false">IF(D361="","",ROUND(SQRT(((D361+G361)*O361/100)^2+(J361*(D361+G361)*0.07132)^2),0))</f>
        <v>71</v>
      </c>
      <c r="U361" s="32"/>
    </row>
    <row r="362" customFormat="false" ht="15" hidden="false" customHeight="false" outlineLevel="0" collapsed="false">
      <c r="A362" s="32" t="s">
        <v>386</v>
      </c>
      <c r="B362" s="32" t="s">
        <v>361</v>
      </c>
      <c r="C362" s="32" t="s">
        <v>559</v>
      </c>
      <c r="D362" s="54" t="n">
        <v>320</v>
      </c>
      <c r="E362" s="54"/>
      <c r="F362" s="65" t="str">
        <f aca="false">IF(E362="","",D362-E362)</f>
        <v/>
      </c>
      <c r="G362" s="54" t="n">
        <v>293</v>
      </c>
      <c r="H362" s="54"/>
      <c r="I362" s="65" t="str">
        <f aca="false">IF(H362="","",G362-H362)</f>
        <v/>
      </c>
      <c r="J362" s="55" t="n">
        <f aca="false">IF(OR(D362="",D362+G362=0),"",D362/(D362+G362))</f>
        <v>0.522022838499184</v>
      </c>
      <c r="K362" s="55" t="str">
        <f aca="false">IF(E362="","",E362/(E362+H362))</f>
        <v/>
      </c>
      <c r="L362" s="66" t="str">
        <f aca="false">IF(OR(K362="",J362=""),"",(J362-K362)*100)</f>
        <v/>
      </c>
      <c r="M362" s="36" t="n">
        <v>2.45669826527509</v>
      </c>
      <c r="N362" s="36" t="n">
        <v>1.86030294597389</v>
      </c>
      <c r="O362" s="36" t="n">
        <f aca="false">SQRT(M362^2+N362^2)</f>
        <v>3.0815732049401</v>
      </c>
      <c r="P362" s="55" t="n">
        <f aca="false">IF(J362="","",MAX(0,J362-1.96*O362/100))</f>
        <v>0.461624003682358</v>
      </c>
      <c r="Q362" s="55" t="n">
        <f aca="false">IF(J362="","",MIN(1,J362+1.96*O362/100))</f>
        <v>0.58242167331601</v>
      </c>
      <c r="R362" s="32" t="str">
        <f aca="false">IF(L362="","",IF(ABS(L362)&lt;=O362,"Yes","No"))</f>
        <v/>
      </c>
      <c r="S362" s="32" t="str">
        <f aca="false">IF(L362="","",IF(ABS(L362)&lt;=1.96*O362,"Yes","No"))</f>
        <v/>
      </c>
      <c r="T362" s="54" t="n">
        <f aca="false">IF(D362="","",ROUND(SQRT(((D362+G362)*O362/100)^2+(J362*(D362+G362)*0.08382)^2),0))</f>
        <v>33</v>
      </c>
      <c r="U362" s="32" t="s">
        <v>764</v>
      </c>
    </row>
    <row r="363" customFormat="false" ht="15" hidden="false" customHeight="false" outlineLevel="0" collapsed="false">
      <c r="A363" s="32" t="s">
        <v>386</v>
      </c>
      <c r="B363" s="32" t="s">
        <v>561</v>
      </c>
      <c r="C363" s="32" t="s">
        <v>561</v>
      </c>
      <c r="D363" s="54" t="n">
        <v>232</v>
      </c>
      <c r="E363" s="54" t="n">
        <v>190</v>
      </c>
      <c r="F363" s="65" t="n">
        <f aca="false">IF(E363="","",D363-E363)</f>
        <v>42</v>
      </c>
      <c r="G363" s="54" t="n">
        <v>168</v>
      </c>
      <c r="H363" s="54" t="n">
        <v>165</v>
      </c>
      <c r="I363" s="65" t="n">
        <f aca="false">IF(H363="","",G363-H363)</f>
        <v>3</v>
      </c>
      <c r="J363" s="55" t="n">
        <f aca="false">IF(OR(D363="",D363+G363=0),"",D363/(D363+G363))</f>
        <v>0.58</v>
      </c>
      <c r="K363" s="55" t="n">
        <f aca="false">IF(E363="","",E363/(E363+H363))</f>
        <v>0.535211267605634</v>
      </c>
      <c r="L363" s="66" t="n">
        <f aca="false">IF(OR(K363="",J363=""),"",(J363-K363)*100)</f>
        <v>4.47887323943662</v>
      </c>
      <c r="M363" s="36" t="n">
        <v>3.48106248693425</v>
      </c>
      <c r="N363" s="36" t="n">
        <v>1.86030294597389</v>
      </c>
      <c r="O363" s="36" t="n">
        <f aca="false">SQRT(M363^2+N363^2)</f>
        <v>3.94696378102713</v>
      </c>
      <c r="P363" s="55" t="n">
        <f aca="false">IF(J363="","",MAX(0,J363-1.96*O363/100))</f>
        <v>0.502639509891868</v>
      </c>
      <c r="Q363" s="55" t="n">
        <f aca="false">IF(J363="","",MIN(1,J363+1.96*O363/100))</f>
        <v>0.657360490108132</v>
      </c>
      <c r="R363" s="32" t="str">
        <f aca="false">IF(L363="","",IF(ABS(L363)&lt;=O363,"Yes","No"))</f>
        <v>No</v>
      </c>
      <c r="S363" s="32" t="str">
        <f aca="false">IF(L363="","",IF(ABS(L363)&lt;=1.96*O363,"Yes","No"))</f>
        <v>Yes</v>
      </c>
      <c r="T363" s="54" t="n">
        <f aca="false">IF(D363="","",ROUND(SQRT(((D363+G363)*O363/100)^2+(J363*(D363+G363)*0.13015)^2),0))</f>
        <v>34</v>
      </c>
      <c r="U363" s="32"/>
    </row>
    <row r="364" customFormat="false" ht="15" hidden="false" customHeight="false" outlineLevel="0" collapsed="false">
      <c r="A364" s="32" t="s">
        <v>386</v>
      </c>
      <c r="B364" s="32" t="s">
        <v>562</v>
      </c>
      <c r="C364" s="32" t="s">
        <v>563</v>
      </c>
      <c r="D364" s="54" t="n">
        <v>356</v>
      </c>
      <c r="E364" s="54" t="n">
        <v>372</v>
      </c>
      <c r="F364" s="65" t="n">
        <f aca="false">IF(E364="","",D364-E364)</f>
        <v>-16</v>
      </c>
      <c r="G364" s="54" t="n">
        <v>541</v>
      </c>
      <c r="H364" s="54" t="n">
        <v>432</v>
      </c>
      <c r="I364" s="65" t="n">
        <f aca="false">IF(H364="","",G364-H364)</f>
        <v>109</v>
      </c>
      <c r="J364" s="55" t="n">
        <f aca="false">IF(OR(D364="",D364+G364=0),"",D364/(D364+G364))</f>
        <v>0.396878483835006</v>
      </c>
      <c r="K364" s="55" t="n">
        <f aca="false">IF(E364="","",E364/(E364+H364))</f>
        <v>0.462686567164179</v>
      </c>
      <c r="L364" s="66" t="n">
        <f aca="false">IF(OR(K364="",J364=""),"",(J364-K364)*100)</f>
        <v>-6.58080833291735</v>
      </c>
      <c r="M364" s="36" t="n">
        <v>2.25387692880643</v>
      </c>
      <c r="N364" s="36" t="n">
        <v>1.86030294597389</v>
      </c>
      <c r="O364" s="36" t="n">
        <f aca="false">SQRT(M364^2+N364^2)</f>
        <v>2.92244559590166</v>
      </c>
      <c r="P364" s="55" t="n">
        <f aca="false">IF(J364="","",MAX(0,J364-1.96*O364/100))</f>
        <v>0.339598550155333</v>
      </c>
      <c r="Q364" s="55" t="n">
        <f aca="false">IF(J364="","",MIN(1,J364+1.96*O364/100))</f>
        <v>0.454158417514678</v>
      </c>
      <c r="R364" s="32" t="str">
        <f aca="false">IF(L364="","",IF(ABS(L364)&lt;=O364,"Yes","No"))</f>
        <v>No</v>
      </c>
      <c r="S364" s="32" t="str">
        <f aca="false">IF(L364="","",IF(ABS(L364)&lt;=1.96*O364,"Yes","No"))</f>
        <v>No</v>
      </c>
      <c r="T364" s="54" t="n">
        <f aca="false">IF(D364="","",ROUND(SQRT(((D364+G364)*O364/100)^2+(J364*(D364+G364)*0.07132)^2),0))</f>
        <v>36</v>
      </c>
      <c r="U364" s="32"/>
    </row>
    <row r="365" customFormat="false" ht="15" hidden="false" customHeight="false" outlineLevel="0" collapsed="false">
      <c r="A365" s="32" t="s">
        <v>386</v>
      </c>
      <c r="B365" s="32" t="s">
        <v>562</v>
      </c>
      <c r="C365" s="32" t="s">
        <v>564</v>
      </c>
      <c r="D365" s="54" t="n">
        <v>320</v>
      </c>
      <c r="E365" s="54" t="n">
        <v>292</v>
      </c>
      <c r="F365" s="65" t="n">
        <f aca="false">IF(E365="","",D365-E365)</f>
        <v>28</v>
      </c>
      <c r="G365" s="54" t="n">
        <v>490</v>
      </c>
      <c r="H365" s="54" t="n">
        <v>408</v>
      </c>
      <c r="I365" s="65" t="n">
        <f aca="false">IF(H365="","",G365-H365)</f>
        <v>82</v>
      </c>
      <c r="J365" s="55" t="n">
        <f aca="false">IF(OR(D365="",D365+G365=0),"",D365/(D365+G365))</f>
        <v>0.395061728395062</v>
      </c>
      <c r="K365" s="55" t="n">
        <f aca="false">IF(E365="","",E365/(E365+H365))</f>
        <v>0.417142857142857</v>
      </c>
      <c r="L365" s="66" t="n">
        <f aca="false">IF(OR(K365="",J365=""),"",(J365-K365)*100)</f>
        <v>-2.20811287477954</v>
      </c>
      <c r="M365" s="36" t="n">
        <v>2.45669826527509</v>
      </c>
      <c r="N365" s="36" t="n">
        <v>1.86030294597389</v>
      </c>
      <c r="O365" s="36" t="n">
        <f aca="false">SQRT(M365^2+N365^2)</f>
        <v>3.0815732049401</v>
      </c>
      <c r="P365" s="55" t="n">
        <f aca="false">IF(J365="","",MAX(0,J365-1.96*O365/100))</f>
        <v>0.334662893578236</v>
      </c>
      <c r="Q365" s="55" t="n">
        <f aca="false">IF(J365="","",MIN(1,J365+1.96*O365/100))</f>
        <v>0.455460563211888</v>
      </c>
      <c r="R365" s="32" t="str">
        <f aca="false">IF(L365="","",IF(ABS(L365)&lt;=O365,"Yes","No"))</f>
        <v>Yes</v>
      </c>
      <c r="S365" s="32" t="str">
        <f aca="false">IF(L365="","",IF(ABS(L365)&lt;=1.96*O365,"Yes","No"))</f>
        <v>Yes</v>
      </c>
      <c r="T365" s="54" t="n">
        <f aca="false">IF(D365="","",ROUND(SQRT(((D365+G365)*O365/100)^2+(J365*(D365+G365)*0.08382)^2),0))</f>
        <v>37</v>
      </c>
      <c r="U365" s="32"/>
    </row>
    <row r="366" customFormat="false" ht="15" hidden="false" customHeight="false" outlineLevel="0" collapsed="false">
      <c r="A366" s="32" t="s">
        <v>386</v>
      </c>
      <c r="B366" s="32" t="s">
        <v>562</v>
      </c>
      <c r="C366" s="32" t="s">
        <v>565</v>
      </c>
      <c r="D366" s="54" t="n">
        <v>366</v>
      </c>
      <c r="E366" s="54" t="n">
        <v>383</v>
      </c>
      <c r="F366" s="65" t="n">
        <f aca="false">IF(E366="","",D366-E366)</f>
        <v>-17</v>
      </c>
      <c r="G366" s="54" t="n">
        <v>455</v>
      </c>
      <c r="H366" s="54" t="n">
        <v>419</v>
      </c>
      <c r="I366" s="65" t="n">
        <f aca="false">IF(H366="","",G366-H366)</f>
        <v>36</v>
      </c>
      <c r="J366" s="55" t="n">
        <f aca="false">IF(OR(D366="",D366+G366=0),"",D366/(D366+G366))</f>
        <v>0.445797807551766</v>
      </c>
      <c r="K366" s="55" t="n">
        <f aca="false">IF(E366="","",E366/(E366+H366))</f>
        <v>0.477556109725686</v>
      </c>
      <c r="L366" s="66" t="n">
        <f aca="false">IF(OR(K366="",J366=""),"",(J366-K366)*100)</f>
        <v>-3.17583021739197</v>
      </c>
      <c r="M366" s="36" t="n">
        <v>2.45669826527509</v>
      </c>
      <c r="N366" s="36" t="n">
        <v>1.86030294597389</v>
      </c>
      <c r="O366" s="36" t="n">
        <f aca="false">SQRT(M366^2+N366^2)</f>
        <v>3.0815732049401</v>
      </c>
      <c r="P366" s="55" t="n">
        <f aca="false">IF(J366="","",MAX(0,J366-1.96*O366/100))</f>
        <v>0.38539897273494</v>
      </c>
      <c r="Q366" s="55" t="n">
        <f aca="false">IF(J366="","",MIN(1,J366+1.96*O366/100))</f>
        <v>0.506196642368592</v>
      </c>
      <c r="R366" s="32" t="str">
        <f aca="false">IF(L366="","",IF(ABS(L366)&lt;=O366,"Yes","No"))</f>
        <v>No</v>
      </c>
      <c r="S366" s="32" t="str">
        <f aca="false">IF(L366="","",IF(ABS(L366)&lt;=1.96*O366,"Yes","No"))</f>
        <v>Yes</v>
      </c>
      <c r="T366" s="54" t="n">
        <f aca="false">IF(D366="","",ROUND(SQRT(((D366+G366)*O366/100)^2+(J366*(D366+G366)*0.08382)^2),0))</f>
        <v>40</v>
      </c>
      <c r="U366" s="32"/>
    </row>
    <row r="367" customFormat="false" ht="15" hidden="false" customHeight="false" outlineLevel="0" collapsed="false">
      <c r="A367" s="32" t="s">
        <v>386</v>
      </c>
      <c r="B367" s="32" t="s">
        <v>562</v>
      </c>
      <c r="C367" s="32" t="s">
        <v>566</v>
      </c>
      <c r="D367" s="54" t="n">
        <v>268</v>
      </c>
      <c r="E367" s="54" t="n">
        <v>249</v>
      </c>
      <c r="F367" s="65" t="n">
        <f aca="false">IF(E367="","",D367-E367)</f>
        <v>19</v>
      </c>
      <c r="G367" s="54" t="n">
        <v>288</v>
      </c>
      <c r="H367" s="54" t="n">
        <v>275</v>
      </c>
      <c r="I367" s="65" t="n">
        <f aca="false">IF(H367="","",G367-H367)</f>
        <v>13</v>
      </c>
      <c r="J367" s="55" t="n">
        <f aca="false">IF(OR(D367="",D367+G367=0),"",D367/(D367+G367))</f>
        <v>0.482014388489209</v>
      </c>
      <c r="K367" s="55" t="n">
        <f aca="false">IF(E367="","",E367/(E367+H367))</f>
        <v>0.475190839694657</v>
      </c>
      <c r="L367" s="66" t="n">
        <f aca="false">IF(OR(K367="",J367=""),"",(J367-K367)*100)</f>
        <v>0.682354879455216</v>
      </c>
      <c r="M367" s="36" t="n">
        <v>2.45669826527509</v>
      </c>
      <c r="N367" s="36" t="n">
        <v>1.86030294597389</v>
      </c>
      <c r="O367" s="36" t="n">
        <f aca="false">SQRT(M367^2+N367^2)</f>
        <v>3.0815732049401</v>
      </c>
      <c r="P367" s="55" t="n">
        <f aca="false">IF(J367="","",MAX(0,J367-1.96*O367/100))</f>
        <v>0.421615553672383</v>
      </c>
      <c r="Q367" s="55" t="n">
        <f aca="false">IF(J367="","",MIN(1,J367+1.96*O367/100))</f>
        <v>0.542413223306035</v>
      </c>
      <c r="R367" s="32" t="str">
        <f aca="false">IF(L367="","",IF(ABS(L367)&lt;=O367,"Yes","No"))</f>
        <v>Yes</v>
      </c>
      <c r="S367" s="32" t="str">
        <f aca="false">IF(L367="","",IF(ABS(L367)&lt;=1.96*O367,"Yes","No"))</f>
        <v>Yes</v>
      </c>
      <c r="T367" s="54" t="n">
        <f aca="false">IF(D367="","",ROUND(SQRT(((D367+G367)*O367/100)^2+(J367*(D367+G367)*0.08382)^2),0))</f>
        <v>28</v>
      </c>
      <c r="U367" s="32"/>
    </row>
    <row r="368" customFormat="false" ht="15" hidden="false" customHeight="false" outlineLevel="0" collapsed="false">
      <c r="A368" s="32" t="s">
        <v>386</v>
      </c>
      <c r="B368" s="32" t="s">
        <v>567</v>
      </c>
      <c r="C368" s="32" t="s">
        <v>568</v>
      </c>
      <c r="D368" s="54" t="n">
        <v>446</v>
      </c>
      <c r="E368" s="54" t="n">
        <v>404</v>
      </c>
      <c r="F368" s="65" t="n">
        <f aca="false">IF(E368="","",D368-E368)</f>
        <v>42</v>
      </c>
      <c r="G368" s="54" t="n">
        <v>270</v>
      </c>
      <c r="H368" s="54" t="n">
        <v>245</v>
      </c>
      <c r="I368" s="65" t="n">
        <f aca="false">IF(H368="","",G368-H368)</f>
        <v>25</v>
      </c>
      <c r="J368" s="55" t="n">
        <f aca="false">IF(OR(D368="",D368+G368=0),"",D368/(D368+G368))</f>
        <v>0.622905027932961</v>
      </c>
      <c r="K368" s="55" t="n">
        <f aca="false">IF(E368="","",E368/(E368+H368))</f>
        <v>0.622496147919877</v>
      </c>
      <c r="L368" s="66" t="n">
        <f aca="false">IF(OR(K368="",J368=""),"",(J368-K368)*100)</f>
        <v>0.0408880013084145</v>
      </c>
      <c r="M368" s="36" t="n">
        <v>2.45669826527509</v>
      </c>
      <c r="N368" s="36" t="n">
        <v>1.86030294597389</v>
      </c>
      <c r="O368" s="36" t="n">
        <f aca="false">SQRT(M368^2+N368^2)</f>
        <v>3.0815732049401</v>
      </c>
      <c r="P368" s="55" t="n">
        <f aca="false">IF(J368="","",MAX(0,J368-1.96*O368/100))</f>
        <v>0.562506193116135</v>
      </c>
      <c r="Q368" s="55" t="n">
        <f aca="false">IF(J368="","",MIN(1,J368+1.96*O368/100))</f>
        <v>0.683303862749787</v>
      </c>
      <c r="R368" s="32" t="str">
        <f aca="false">IF(L368="","",IF(ABS(L368)&lt;=O368,"Yes","No"))</f>
        <v>Yes</v>
      </c>
      <c r="S368" s="32" t="str">
        <f aca="false">IF(L368="","",IF(ABS(L368)&lt;=1.96*O368,"Yes","No"))</f>
        <v>Yes</v>
      </c>
      <c r="T368" s="54" t="n">
        <f aca="false">IF(D368="","",ROUND(SQRT(((D368+G368)*O368/100)^2+(J368*(D368+G368)*0.08382)^2),0))</f>
        <v>43</v>
      </c>
      <c r="U368" s="32"/>
    </row>
    <row r="369" customFormat="false" ht="15" hidden="false" customHeight="false" outlineLevel="0" collapsed="false">
      <c r="A369" s="32" t="s">
        <v>386</v>
      </c>
      <c r="B369" s="32" t="s">
        <v>567</v>
      </c>
      <c r="C369" s="32" t="s">
        <v>569</v>
      </c>
      <c r="D369" s="54" t="n">
        <v>360</v>
      </c>
      <c r="E369" s="54" t="n">
        <v>346</v>
      </c>
      <c r="F369" s="65" t="n">
        <f aca="false">IF(E369="","",D369-E369)</f>
        <v>14</v>
      </c>
      <c r="G369" s="54" t="n">
        <v>222</v>
      </c>
      <c r="H369" s="54" t="n">
        <v>192</v>
      </c>
      <c r="I369" s="65" t="n">
        <f aca="false">IF(H369="","",G369-H369)</f>
        <v>30</v>
      </c>
      <c r="J369" s="55" t="n">
        <f aca="false">IF(OR(D369="",D369+G369=0),"",D369/(D369+G369))</f>
        <v>0.618556701030928</v>
      </c>
      <c r="K369" s="55" t="n">
        <f aca="false">IF(E369="","",E369/(E369+H369))</f>
        <v>0.643122676579926</v>
      </c>
      <c r="L369" s="66" t="n">
        <f aca="false">IF(OR(K369="",J369=""),"",(J369-K369)*100)</f>
        <v>-2.45659755489978</v>
      </c>
      <c r="M369" s="36" t="n">
        <v>2.45669826527509</v>
      </c>
      <c r="N369" s="36" t="n">
        <v>1.86030294597389</v>
      </c>
      <c r="O369" s="36" t="n">
        <f aca="false">SQRT(M369^2+N369^2)</f>
        <v>3.0815732049401</v>
      </c>
      <c r="P369" s="55" t="n">
        <f aca="false">IF(J369="","",MAX(0,J369-1.96*O369/100))</f>
        <v>0.558157866214102</v>
      </c>
      <c r="Q369" s="55" t="n">
        <f aca="false">IF(J369="","",MIN(1,J369+1.96*O369/100))</f>
        <v>0.678955535847754</v>
      </c>
      <c r="R369" s="32" t="str">
        <f aca="false">IF(L369="","",IF(ABS(L369)&lt;=O369,"Yes","No"))</f>
        <v>Yes</v>
      </c>
      <c r="S369" s="32" t="str">
        <f aca="false">IF(L369="","",IF(ABS(L369)&lt;=1.96*O369,"Yes","No"))</f>
        <v>Yes</v>
      </c>
      <c r="T369" s="54" t="n">
        <f aca="false">IF(D369="","",ROUND(SQRT(((D369+G369)*O369/100)^2+(J369*(D369+G369)*0.08382)^2),0))</f>
        <v>35</v>
      </c>
      <c r="U369" s="32"/>
    </row>
    <row r="370" customFormat="false" ht="15" hidden="false" customHeight="false" outlineLevel="0" collapsed="false">
      <c r="A370" s="32" t="s">
        <v>386</v>
      </c>
      <c r="B370" s="32" t="s">
        <v>567</v>
      </c>
      <c r="C370" s="32" t="s">
        <v>570</v>
      </c>
      <c r="D370" s="54" t="n">
        <v>610</v>
      </c>
      <c r="E370" s="54" t="n">
        <v>497</v>
      </c>
      <c r="F370" s="65" t="n">
        <f aca="false">IF(E370="","",D370-E370)</f>
        <v>113</v>
      </c>
      <c r="G370" s="54" t="n">
        <v>309</v>
      </c>
      <c r="H370" s="54" t="n">
        <v>373</v>
      </c>
      <c r="I370" s="65" t="n">
        <f aca="false">IF(H370="","",G370-H370)</f>
        <v>-64</v>
      </c>
      <c r="J370" s="55" t="n">
        <f aca="false">IF(OR(D370="",D370+G370=0),"",D370/(D370+G370))</f>
        <v>0.663764961915125</v>
      </c>
      <c r="K370" s="55" t="n">
        <f aca="false">IF(E370="","",E370/(E370+H370))</f>
        <v>0.571264367816092</v>
      </c>
      <c r="L370" s="66" t="n">
        <f aca="false">IF(OR(K370="",J370=""),"",(J370-K370)*100)</f>
        <v>9.25005940990332</v>
      </c>
      <c r="M370" s="36" t="n">
        <v>2.25387692880643</v>
      </c>
      <c r="N370" s="36" t="n">
        <v>1.86030294597389</v>
      </c>
      <c r="O370" s="36" t="n">
        <f aca="false">SQRT(M370^2+N370^2)</f>
        <v>2.92244559590166</v>
      </c>
      <c r="P370" s="55" t="n">
        <f aca="false">IF(J370="","",MAX(0,J370-1.96*O370/100))</f>
        <v>0.606485028235453</v>
      </c>
      <c r="Q370" s="55" t="n">
        <f aca="false">IF(J370="","",MIN(1,J370+1.96*O370/100))</f>
        <v>0.721044895594798</v>
      </c>
      <c r="R370" s="32" t="str">
        <f aca="false">IF(L370="","",IF(ABS(L370)&lt;=O370,"Yes","No"))</f>
        <v>No</v>
      </c>
      <c r="S370" s="32" t="str">
        <f aca="false">IF(L370="","",IF(ABS(L370)&lt;=1.96*O370,"Yes","No"))</f>
        <v>No</v>
      </c>
      <c r="T370" s="54" t="n">
        <f aca="false">IF(D370="","",ROUND(SQRT(((D370+G370)*O370/100)^2+(J370*(D370+G370)*0.07132)^2),0))</f>
        <v>51</v>
      </c>
      <c r="U370" s="32"/>
    </row>
    <row r="371" customFormat="false" ht="15" hidden="false" customHeight="false" outlineLevel="0" collapsed="false">
      <c r="A371" s="32" t="s">
        <v>386</v>
      </c>
      <c r="B371" s="32" t="s">
        <v>571</v>
      </c>
      <c r="C371" s="32" t="s">
        <v>571</v>
      </c>
      <c r="D371" s="54" t="n">
        <v>437</v>
      </c>
      <c r="E371" s="54" t="n">
        <v>362</v>
      </c>
      <c r="F371" s="65" t="n">
        <f aca="false">IF(E371="","",D371-E371)</f>
        <v>75</v>
      </c>
      <c r="G371" s="54" t="n">
        <v>467</v>
      </c>
      <c r="H371" s="54" t="n">
        <v>437</v>
      </c>
      <c r="I371" s="65" t="n">
        <f aca="false">IF(H371="","",G371-H371)</f>
        <v>30</v>
      </c>
      <c r="J371" s="55" t="n">
        <f aca="false">IF(OR(D371="",D371+G371=0),"",D371/(D371+G371))</f>
        <v>0.483407079646018</v>
      </c>
      <c r="K371" s="55" t="n">
        <f aca="false">IF(E371="","",E371/(E371+H371))</f>
        <v>0.453066332916145</v>
      </c>
      <c r="L371" s="66" t="n">
        <f aca="false">IF(OR(K371="",J371=""),"",(J371-K371)*100)</f>
        <v>3.03407467298725</v>
      </c>
      <c r="M371" s="36" t="n">
        <v>2.25387692880643</v>
      </c>
      <c r="N371" s="36" t="n">
        <v>1.86030294597389</v>
      </c>
      <c r="O371" s="36" t="n">
        <f aca="false">SQRT(M371^2+N371^2)</f>
        <v>2.92244559590166</v>
      </c>
      <c r="P371" s="55" t="n">
        <f aca="false">IF(J371="","",MAX(0,J371-1.96*O371/100))</f>
        <v>0.426127145966345</v>
      </c>
      <c r="Q371" s="55" t="n">
        <f aca="false">IF(J371="","",MIN(1,J371+1.96*O371/100))</f>
        <v>0.54068701332569</v>
      </c>
      <c r="R371" s="32" t="str">
        <f aca="false">IF(L371="","",IF(ABS(L371)&lt;=O371,"Yes","No"))</f>
        <v>No</v>
      </c>
      <c r="S371" s="32" t="str">
        <f aca="false">IF(L371="","",IF(ABS(L371)&lt;=1.96*O371,"Yes","No"))</f>
        <v>Yes</v>
      </c>
      <c r="T371" s="54" t="n">
        <f aca="false">IF(D371="","",ROUND(SQRT(((D371+G371)*O371/100)^2+(J371*(D371+G371)*0.07132)^2),0))</f>
        <v>41</v>
      </c>
      <c r="U371" s="32"/>
    </row>
    <row r="373" customFormat="false" ht="15" hidden="false" customHeight="false" outlineLevel="0" collapsed="false">
      <c r="A373" s="20" t="s">
        <v>704</v>
      </c>
      <c r="B373" s="67"/>
      <c r="C373" s="67"/>
      <c r="D373" s="68" t="n">
        <f aca="false">SUMIF(E2:E371,"&lt;&gt;",D2:D371)</f>
        <v>132352</v>
      </c>
      <c r="E373" s="68" t="n">
        <f aca="false">SUM(E2:E371)</f>
        <v>128790</v>
      </c>
      <c r="F373" s="69" t="n">
        <f aca="false">D373-E373</f>
        <v>3562</v>
      </c>
      <c r="G373" s="68" t="n">
        <f aca="false">SUMIF(H2:H371,"&lt;&gt;",G2:G371)</f>
        <v>124191</v>
      </c>
      <c r="H373" s="68" t="n">
        <f aca="false">SUM(H2:H371)</f>
        <v>113278</v>
      </c>
      <c r="I373" s="69" t="n">
        <f aca="false">G373-H373</f>
        <v>10913</v>
      </c>
      <c r="J373" s="70" t="n">
        <f aca="false">D373/(D373+G373)</f>
        <v>0.515905715611028</v>
      </c>
      <c r="K373" s="70" t="n">
        <f aca="false">E373/(E373+H373)</f>
        <v>0.532040583637656</v>
      </c>
      <c r="L373" s="71" t="n">
        <f aca="false">(J373-K373)*100</f>
        <v>-1.61348680266273</v>
      </c>
      <c r="M373" s="72" t="n">
        <v>0</v>
      </c>
      <c r="N373" s="72" t="n">
        <v>1.86030294597389</v>
      </c>
      <c r="O373" s="72" t="n">
        <f aca="false">SQRT(M373^2+N373^2)</f>
        <v>1.86030294597389</v>
      </c>
      <c r="P373" s="70" t="n">
        <f aca="false">J373-1.96*O373/100</f>
        <v>0.47944377786994</v>
      </c>
      <c r="Q373" s="70" t="n">
        <f aca="false">J373+1.96*O373/100</f>
        <v>0.552367653352116</v>
      </c>
      <c r="R373" s="67" t="str">
        <f aca="false">IF(ABS(L373)&lt;=O373,"Yes","No")</f>
        <v>Yes</v>
      </c>
      <c r="S373" s="67" t="str">
        <f aca="false">IF(ABS(L373)&lt;=1.96*O373,"Yes","No")</f>
        <v>Yes</v>
      </c>
      <c r="T373" s="68" t="n">
        <f aca="false">ROUND(SQRT(((D373+G373)*O373/100)^2+(J373*(D373+G373)*0.03622)^2),0)</f>
        <v>6764</v>
      </c>
    </row>
    <row r="374" customFormat="false" ht="15" hidden="false" customHeight="false" outlineLevel="0" collapsed="false">
      <c r="A374" s="20" t="s">
        <v>705</v>
      </c>
      <c r="B374" s="67"/>
      <c r="C374" s="67"/>
      <c r="D374" s="68" t="n">
        <f aca="false">SUM(D2:D371)</f>
        <v>144616</v>
      </c>
      <c r="E374" s="68"/>
      <c r="F374" s="69"/>
      <c r="G374" s="68" t="n">
        <f aca="false">SUM(G2:G371)</f>
        <v>135206</v>
      </c>
      <c r="H374" s="68"/>
      <c r="I374" s="69"/>
      <c r="J374" s="70" t="n">
        <f aca="false">D374/(D374+G374)</f>
        <v>0.516814260494171</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48.2411764705882</v>
      </c>
    </row>
    <row r="377" customFormat="false" ht="15" hidden="false" customHeight="false" outlineLevel="0" collapsed="false">
      <c r="A377" s="2" t="s">
        <v>707</v>
      </c>
      <c r="F377" s="73" t="n">
        <f aca="false">(SUMIF(I2:I371,"&gt;0")-SUMIF(I2:I371,"&lt;0"))/COUNT(I2:I371)</f>
        <v>43.0970588235294</v>
      </c>
    </row>
    <row r="378" customFormat="false" ht="15" hidden="false" customHeight="false" outlineLevel="0" collapsed="false">
      <c r="A378" s="2" t="s">
        <v>708</v>
      </c>
      <c r="F378" s="74" t="n">
        <f aca="false">(SUMIF(L2:L371,"&gt;0")-SUMIF(L2:L371,"&lt;0"))/COUNT(L2:L371)</f>
        <v>4.63740330225641</v>
      </c>
    </row>
    <row r="379" customFormat="false" ht="15" hidden="false" customHeight="false" outlineLevel="0" collapsed="false">
      <c r="A379" s="5" t="s">
        <v>709</v>
      </c>
      <c r="F379" s="75" t="n">
        <f aca="false">SQRT(SUMSQ(L2:L371)/COUNT(L2:L371))</f>
        <v>5.95907062102121</v>
      </c>
    </row>
    <row r="380" customFormat="false" ht="15" hidden="false" customHeight="false" outlineLevel="0" collapsed="false">
      <c r="A380" s="5" t="s">
        <v>710</v>
      </c>
      <c r="F380" s="76" t="n">
        <f aca="false">L373</f>
        <v>-1.61348680266273</v>
      </c>
    </row>
    <row r="381" customFormat="false" ht="15" hidden="false" customHeight="false" outlineLevel="0" collapsed="false">
      <c r="A381" s="5" t="s">
        <v>711</v>
      </c>
      <c r="F381" s="75" t="n">
        <f aca="false">SQRT((SUMSQ(L2:L371)-2*L373*SUM(L2:L371)+COUNT(L2:L371)*L373^2)/COUNT(L2:L371))</f>
        <v>6.08147524949714</v>
      </c>
    </row>
    <row r="382" customFormat="false" ht="15" hidden="false" customHeight="false" outlineLevel="0" collapsed="false">
      <c r="A382" s="2" t="s">
        <v>712</v>
      </c>
      <c r="F382" s="77" t="n">
        <f aca="false">D373/E373-1</f>
        <v>0.0276574268188523</v>
      </c>
    </row>
    <row r="383" customFormat="false" ht="15" hidden="false" customHeight="false" outlineLevel="0" collapsed="false">
      <c r="A383" s="5" t="s">
        <v>713</v>
      </c>
      <c r="F383" s="78" t="n">
        <f aca="false">G373/H373-1</f>
        <v>0.0963382121859495</v>
      </c>
    </row>
    <row r="384" customFormat="false" ht="15" hidden="false" customHeight="false" outlineLevel="0" collapsed="false">
      <c r="A384" s="2" t="s">
        <v>714</v>
      </c>
      <c r="F384" s="77" t="n">
        <f aca="false">(D373+G373)/(E373+H373)-1</f>
        <v>0.0597972470545467</v>
      </c>
    </row>
    <row r="385" customFormat="false" ht="15" hidden="false" customHeight="false" outlineLevel="0" collapsed="false">
      <c r="A385" s="2" t="s">
        <v>715</v>
      </c>
      <c r="F385" s="74" t="n">
        <f aca="false">AVERAGE(O2:O371)</f>
        <v>3.31635792101301</v>
      </c>
    </row>
    <row r="386" customFormat="false" ht="15" hidden="false" customHeight="false" outlineLevel="0" collapsed="false">
      <c r="A386" s="5" t="s">
        <v>716</v>
      </c>
      <c r="F386" s="79" t="n">
        <f aca="false">COUNTIF(R2:R371,"Yes")/(COUNTIF(R2:R371,"Yes")+COUNTIF(R2:R371,"No"))</f>
        <v>0.45</v>
      </c>
    </row>
    <row r="387" customFormat="false" ht="15" hidden="false" customHeight="false" outlineLevel="0" collapsed="false">
      <c r="A387" s="5" t="s">
        <v>717</v>
      </c>
      <c r="F387" s="79" t="n">
        <f aca="false">COUNTIF(S2:S371,"Yes")/(COUNTIF(S2:S371,"Yes")+COUNTIF(S2:S371,"No"))</f>
        <v>0.726470588235294</v>
      </c>
    </row>
    <row r="388" customFormat="false" ht="15" hidden="false" customHeight="false" outlineLevel="0" collapsed="false">
      <c r="A388" s="2" t="s">
        <v>718</v>
      </c>
      <c r="F388" s="80" t="n">
        <f aca="false">COUNTIFS(L2:L371,"&gt;=-3",L2:L371,"&lt;=3")/COUNT(L2:L371)</f>
        <v>0.397058823529412</v>
      </c>
    </row>
    <row r="389" customFormat="false" ht="15" hidden="false" customHeight="false" outlineLevel="0" collapsed="false">
      <c r="A389" s="2" t="s">
        <v>765</v>
      </c>
      <c r="F389" s="81" t="n">
        <f aca="false">COUNT(E2:E371)</f>
        <v>340</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766</v>
      </c>
    </row>
    <row r="394" customFormat="false" ht="41.75" hidden="false" customHeight="false" outlineLevel="0" collapsed="false">
      <c r="U394" s="64" t="s">
        <v>767</v>
      </c>
    </row>
    <row r="395" customFormat="false" ht="28.35" hidden="false" customHeight="false" outlineLevel="0" collapsed="false">
      <c r="U395" s="64" t="s">
        <v>774</v>
      </c>
    </row>
    <row r="396" customFormat="false" ht="28.35" hidden="false" customHeight="false" outlineLevel="0" collapsed="false">
      <c r="U396" s="64" t="s">
        <v>769</v>
      </c>
    </row>
    <row r="397" customFormat="false" ht="28.35" hidden="false" customHeight="false" outlineLevel="0" collapsed="false">
      <c r="U397" s="64" t="s">
        <v>770</v>
      </c>
    </row>
    <row r="398" customFormat="false" ht="28.35" hidden="false" customHeight="false" outlineLevel="0" collapsed="false">
      <c r="U398" s="64" t="s">
        <v>771</v>
      </c>
    </row>
    <row r="399" customFormat="false" ht="28.35" hidden="false" customHeight="false" outlineLevel="0" collapsed="false">
      <c r="U399" s="64" t="s">
        <v>727</v>
      </c>
    </row>
    <row r="400" customFormat="false" ht="41.75" hidden="false" customHeight="false" outlineLevel="0" collapsed="false">
      <c r="U400" s="64" t="s">
        <v>772</v>
      </c>
    </row>
    <row r="401" customFormat="false" ht="28.35" hidden="false" customHeight="false" outlineLevel="0" collapsed="false">
      <c r="U401" s="64" t="s">
        <v>773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77</v>
      </c>
      <c r="B1" s="8" t="s">
        <v>78</v>
      </c>
      <c r="C1" s="8" t="s">
        <v>79</v>
      </c>
      <c r="D1" s="8" t="s">
        <v>686</v>
      </c>
      <c r="E1" s="8" t="s">
        <v>687</v>
      </c>
      <c r="F1" s="8" t="s">
        <v>688</v>
      </c>
      <c r="G1" s="8" t="s">
        <v>761</v>
      </c>
      <c r="H1" s="8" t="s">
        <v>690</v>
      </c>
      <c r="I1" s="8" t="s">
        <v>691</v>
      </c>
      <c r="J1" s="8" t="s">
        <v>692</v>
      </c>
      <c r="K1" s="8" t="s">
        <v>693</v>
      </c>
      <c r="L1" s="8" t="s">
        <v>694</v>
      </c>
      <c r="M1" s="8" t="s">
        <v>762</v>
      </c>
      <c r="N1" s="8" t="s">
        <v>763</v>
      </c>
      <c r="O1" s="8" t="s">
        <v>107</v>
      </c>
      <c r="P1" s="8" t="s">
        <v>697</v>
      </c>
      <c r="Q1" s="8" t="s">
        <v>698</v>
      </c>
      <c r="R1" s="8" t="s">
        <v>699</v>
      </c>
      <c r="S1" s="8" t="s">
        <v>700</v>
      </c>
      <c r="T1" s="8" t="s">
        <v>701</v>
      </c>
      <c r="U1" s="8" t="s">
        <v>702</v>
      </c>
    </row>
    <row r="2" customFormat="false" ht="15" hidden="false" customHeight="false" outlineLevel="0" collapsed="false">
      <c r="A2" s="32" t="s">
        <v>127</v>
      </c>
      <c r="B2" s="32" t="s">
        <v>128</v>
      </c>
      <c r="C2" s="32" t="s">
        <v>128</v>
      </c>
      <c r="D2" s="54" t="n">
        <v>214</v>
      </c>
      <c r="E2" s="54" t="n">
        <v>160</v>
      </c>
      <c r="F2" s="65" t="n">
        <f aca="false">IF(E2="","",D2-E2)</f>
        <v>54</v>
      </c>
      <c r="G2" s="54" t="n">
        <v>212</v>
      </c>
      <c r="H2" s="54" t="n">
        <v>221</v>
      </c>
      <c r="I2" s="65" t="n">
        <f aca="false">IF(H2="","",G2-H2)</f>
        <v>-9</v>
      </c>
      <c r="J2" s="55" t="n">
        <f aca="false">IF(OR(D2="",D2+G2=0),"",D2/(D2+G2))</f>
        <v>0.502347417840376</v>
      </c>
      <c r="K2" s="55" t="n">
        <f aca="false">IF(E2="","",E2/(E2+H2))</f>
        <v>0.41994750656168</v>
      </c>
      <c r="L2" s="66" t="n">
        <f aca="false">IF(OR(K2="",J2=""),"",(J2-K2)*100)</f>
        <v>8.23999112786958</v>
      </c>
      <c r="M2" s="36" t="n">
        <v>3.57667285408278</v>
      </c>
      <c r="N2" s="36" t="n">
        <v>1.86043143712578</v>
      </c>
      <c r="O2" s="36" t="n">
        <f aca="false">SQRT(M2^2+N2^2)</f>
        <v>4.03159941429931</v>
      </c>
      <c r="P2" s="55" t="n">
        <f aca="false">IF(J2="","",MAX(0,J2-1.96*O2/100))</f>
        <v>0.423328069320109</v>
      </c>
      <c r="Q2" s="55" t="n">
        <f aca="false">IF(J2="","",MIN(1,J2+1.96*O2/100))</f>
        <v>0.581366766360642</v>
      </c>
      <c r="R2" s="32" t="str">
        <f aca="false">IF(L2="","",IF(ABS(L2)&lt;=O2,"Yes","No"))</f>
        <v>No</v>
      </c>
      <c r="S2" s="32" t="str">
        <f aca="false">IF(L2="","",IF(ABS(L2)&lt;=1.96*O2,"Yes","No"))</f>
        <v>No</v>
      </c>
      <c r="T2" s="54" t="n">
        <f aca="false">IF(D2="","",ROUND(SQRT(((D2+G2)*O2/100)^2+(J2*(D2+G2)*0.13015)^2),0))</f>
        <v>33</v>
      </c>
      <c r="U2" s="32" t="s">
        <v>747</v>
      </c>
    </row>
    <row r="3" customFormat="false" ht="15" hidden="false" customHeight="false" outlineLevel="0" collapsed="false">
      <c r="A3" s="32" t="s">
        <v>127</v>
      </c>
      <c r="B3" s="32" t="s">
        <v>132</v>
      </c>
      <c r="C3" s="32" t="s">
        <v>132</v>
      </c>
      <c r="D3" s="54" t="n">
        <v>138</v>
      </c>
      <c r="E3" s="54" t="n">
        <v>95</v>
      </c>
      <c r="F3" s="65" t="n">
        <f aca="false">IF(E3="","",D3-E3)</f>
        <v>43</v>
      </c>
      <c r="G3" s="54" t="n">
        <v>186</v>
      </c>
      <c r="H3" s="54" t="n">
        <v>192</v>
      </c>
      <c r="I3" s="65" t="n">
        <f aca="false">IF(H3="","",G3-H3)</f>
        <v>-6</v>
      </c>
      <c r="J3" s="55" t="n">
        <f aca="false">IF(OR(D3="",D3+G3=0),"",D3/(D3+G3))</f>
        <v>0.425925925925926</v>
      </c>
      <c r="K3" s="55" t="n">
        <f aca="false">IF(E3="","",E3/(E3+H3))</f>
        <v>0.331010452961673</v>
      </c>
      <c r="L3" s="66" t="n">
        <f aca="false">IF(OR(K3="",J3=""),"",(J3-K3)*100)</f>
        <v>9.49154729642535</v>
      </c>
      <c r="M3" s="36" t="n">
        <v>3.57667285408278</v>
      </c>
      <c r="N3" s="36" t="n">
        <v>1.86043143712578</v>
      </c>
      <c r="O3" s="36" t="n">
        <f aca="false">SQRT(M3^2+N3^2)</f>
        <v>4.03159941429931</v>
      </c>
      <c r="P3" s="55" t="n">
        <f aca="false">IF(J3="","",MAX(0,J3-1.96*O3/100))</f>
        <v>0.34690657740566</v>
      </c>
      <c r="Q3" s="55" t="n">
        <f aca="false">IF(J3="","",MIN(1,J3+1.96*O3/100))</f>
        <v>0.504945274446192</v>
      </c>
      <c r="R3" s="32" t="str">
        <f aca="false">IF(L3="","",IF(ABS(L3)&lt;=O3,"Yes","No"))</f>
        <v>No</v>
      </c>
      <c r="S3" s="32" t="str">
        <f aca="false">IF(L3="","",IF(ABS(L3)&lt;=1.96*O3,"Yes","No"))</f>
        <v>No</v>
      </c>
      <c r="T3" s="54" t="n">
        <f aca="false">IF(D3="","",ROUND(SQRT(((D3+G3)*O3/100)^2+(J3*(D3+G3)*0.13015)^2),0))</f>
        <v>22</v>
      </c>
      <c r="U3" s="32" t="s">
        <v>747</v>
      </c>
    </row>
    <row r="4" customFormat="false" ht="15" hidden="false" customHeight="false" outlineLevel="0" collapsed="false">
      <c r="A4" s="32" t="s">
        <v>127</v>
      </c>
      <c r="B4" s="32" t="s">
        <v>133</v>
      </c>
      <c r="C4" s="32" t="s">
        <v>133</v>
      </c>
      <c r="D4" s="54" t="n">
        <v>145</v>
      </c>
      <c r="E4" s="54" t="n">
        <v>110</v>
      </c>
      <c r="F4" s="65" t="n">
        <f aca="false">IF(E4="","",D4-E4)</f>
        <v>35</v>
      </c>
      <c r="G4" s="54" t="n">
        <v>200</v>
      </c>
      <c r="H4" s="54" t="n">
        <v>175</v>
      </c>
      <c r="I4" s="65" t="n">
        <f aca="false">IF(H4="","",G4-H4)</f>
        <v>25</v>
      </c>
      <c r="J4" s="55" t="n">
        <f aca="false">IF(OR(D4="",D4+G4=0),"",D4/(D4+G4))</f>
        <v>0.420289855072464</v>
      </c>
      <c r="K4" s="55" t="n">
        <f aca="false">IF(E4="","",E4/(E4+H4))</f>
        <v>0.385964912280702</v>
      </c>
      <c r="L4" s="66" t="n">
        <f aca="false">IF(OR(K4="",J4=""),"",(J4-K4)*100)</f>
        <v>3.4324942791762</v>
      </c>
      <c r="M4" s="36" t="n">
        <v>3.57667285408278</v>
      </c>
      <c r="N4" s="36" t="n">
        <v>1.86043143712578</v>
      </c>
      <c r="O4" s="36" t="n">
        <f aca="false">SQRT(M4^2+N4^2)</f>
        <v>4.03159941429931</v>
      </c>
      <c r="P4" s="55" t="n">
        <f aca="false">IF(J4="","",MAX(0,J4-1.96*O4/100))</f>
        <v>0.341270506552197</v>
      </c>
      <c r="Q4" s="55" t="n">
        <f aca="false">IF(J4="","",MIN(1,J4+1.96*O4/100))</f>
        <v>0.49930920359273</v>
      </c>
      <c r="R4" s="32" t="str">
        <f aca="false">IF(L4="","",IF(ABS(L4)&lt;=O4,"Yes","No"))</f>
        <v>Yes</v>
      </c>
      <c r="S4" s="32" t="str">
        <f aca="false">IF(L4="","",IF(ABS(L4)&lt;=1.96*O4,"Yes","No"))</f>
        <v>Yes</v>
      </c>
      <c r="T4" s="54" t="n">
        <f aca="false">IF(D4="","",ROUND(SQRT(((D4+G4)*O4/100)^2+(J4*(D4+G4)*0.13015)^2),0))</f>
        <v>23</v>
      </c>
      <c r="U4" s="32" t="s">
        <v>747</v>
      </c>
    </row>
    <row r="5" customFormat="false" ht="15" hidden="false" customHeight="false" outlineLevel="0" collapsed="false">
      <c r="A5" s="32" t="s">
        <v>127</v>
      </c>
      <c r="B5" s="32" t="s">
        <v>134</v>
      </c>
      <c r="C5" s="32" t="s">
        <v>135</v>
      </c>
      <c r="D5" s="54" t="n">
        <v>248</v>
      </c>
      <c r="E5" s="54" t="n">
        <v>201</v>
      </c>
      <c r="F5" s="65" t="n">
        <f aca="false">IF(E5="","",D5-E5)</f>
        <v>47</v>
      </c>
      <c r="G5" s="54" t="n">
        <v>438</v>
      </c>
      <c r="H5" s="54" t="n">
        <v>409</v>
      </c>
      <c r="I5" s="65" t="n">
        <f aca="false">IF(H5="","",G5-H5)</f>
        <v>29</v>
      </c>
      <c r="J5" s="55" t="n">
        <f aca="false">IF(OR(D5="",D5+G5=0),"",D5/(D5+G5))</f>
        <v>0.361516034985423</v>
      </c>
      <c r="K5" s="55" t="n">
        <f aca="false">IF(E5="","",E5/(E5+H5))</f>
        <v>0.329508196721312</v>
      </c>
      <c r="L5" s="66" t="n">
        <f aca="false">IF(OR(K5="",J5=""),"",(J5-K5)*100)</f>
        <v>3.20078382641112</v>
      </c>
      <c r="M5" s="36" t="n">
        <v>2.37182209464497</v>
      </c>
      <c r="N5" s="36" t="n">
        <v>1.86043143712578</v>
      </c>
      <c r="O5" s="36" t="n">
        <f aca="false">SQRT(M5^2+N5^2)</f>
        <v>3.01442286033196</v>
      </c>
      <c r="P5" s="55" t="n">
        <f aca="false">IF(J5="","",MAX(0,J5-1.96*O5/100))</f>
        <v>0.302433346922916</v>
      </c>
      <c r="Q5" s="55" t="n">
        <f aca="false">IF(J5="","",MIN(1,J5+1.96*O5/100))</f>
        <v>0.420598723047929</v>
      </c>
      <c r="R5" s="32" t="str">
        <f aca="false">IF(L5="","",IF(ABS(L5)&lt;=O5,"Yes","No"))</f>
        <v>No</v>
      </c>
      <c r="S5" s="32" t="str">
        <f aca="false">IF(L5="","",IF(ABS(L5)&lt;=1.96*O5,"Yes","No"))</f>
        <v>Yes</v>
      </c>
      <c r="T5" s="54" t="n">
        <f aca="false">IF(D5="","",ROUND(SQRT(((D5+G5)*O5/100)^2+(J5*(D5+G5)*0.08382)^2),0))</f>
        <v>29</v>
      </c>
      <c r="U5" s="32" t="s">
        <v>747</v>
      </c>
    </row>
    <row r="6" customFormat="false" ht="15" hidden="false" customHeight="false" outlineLevel="0" collapsed="false">
      <c r="A6" s="32" t="s">
        <v>127</v>
      </c>
      <c r="B6" s="32" t="s">
        <v>134</v>
      </c>
      <c r="C6" s="32" t="s">
        <v>137</v>
      </c>
      <c r="D6" s="54" t="n">
        <v>236</v>
      </c>
      <c r="E6" s="54" t="n">
        <v>168</v>
      </c>
      <c r="F6" s="65" t="n">
        <f aca="false">IF(E6="","",D6-E6)</f>
        <v>68</v>
      </c>
      <c r="G6" s="54" t="n">
        <v>352</v>
      </c>
      <c r="H6" s="54" t="n">
        <v>333</v>
      </c>
      <c r="I6" s="65" t="n">
        <f aca="false">IF(H6="","",G6-H6)</f>
        <v>19</v>
      </c>
      <c r="J6" s="55" t="n">
        <f aca="false">IF(OR(D6="",D6+G6=0),"",D6/(D6+G6))</f>
        <v>0.401360544217687</v>
      </c>
      <c r="K6" s="55" t="n">
        <f aca="false">IF(E6="","",E6/(E6+H6))</f>
        <v>0.335329341317365</v>
      </c>
      <c r="L6" s="66" t="n">
        <f aca="false">IF(OR(K6="",J6=""),"",(J6-K6)*100)</f>
        <v>6.60312029003218</v>
      </c>
      <c r="M6" s="36" t="n">
        <v>2.37182209464497</v>
      </c>
      <c r="N6" s="36" t="n">
        <v>1.86043143712578</v>
      </c>
      <c r="O6" s="36" t="n">
        <f aca="false">SQRT(M6^2+N6^2)</f>
        <v>3.01442286033196</v>
      </c>
      <c r="P6" s="55" t="n">
        <f aca="false">IF(J6="","",MAX(0,J6-1.96*O6/100))</f>
        <v>0.342277856155181</v>
      </c>
      <c r="Q6" s="55" t="n">
        <f aca="false">IF(J6="","",MIN(1,J6+1.96*O6/100))</f>
        <v>0.460443232280194</v>
      </c>
      <c r="R6" s="32" t="str">
        <f aca="false">IF(L6="","",IF(ABS(L6)&lt;=O6,"Yes","No"))</f>
        <v>No</v>
      </c>
      <c r="S6" s="32" t="str">
        <f aca="false">IF(L6="","",IF(ABS(L6)&lt;=1.96*O6,"Yes","No"))</f>
        <v>No</v>
      </c>
      <c r="T6" s="54" t="n">
        <f aca="false">IF(D6="","",ROUND(SQRT(((D6+G6)*O6/100)^2+(J6*(D6+G6)*0.08382)^2),0))</f>
        <v>27</v>
      </c>
      <c r="U6" s="32" t="s">
        <v>747</v>
      </c>
    </row>
    <row r="7" customFormat="false" ht="15" hidden="false" customHeight="false" outlineLevel="0" collapsed="false">
      <c r="A7" s="32" t="s">
        <v>127</v>
      </c>
      <c r="B7" s="32" t="s">
        <v>138</v>
      </c>
      <c r="C7" s="32" t="s">
        <v>138</v>
      </c>
      <c r="D7" s="54" t="n">
        <v>41</v>
      </c>
      <c r="E7" s="54" t="n">
        <v>34</v>
      </c>
      <c r="F7" s="65" t="n">
        <f aca="false">IF(E7="","",D7-E7)</f>
        <v>7</v>
      </c>
      <c r="G7" s="54" t="n">
        <v>55</v>
      </c>
      <c r="H7" s="54" t="n">
        <v>43</v>
      </c>
      <c r="I7" s="65" t="n">
        <f aca="false">IF(H7="","",G7-H7)</f>
        <v>12</v>
      </c>
      <c r="J7" s="55" t="n">
        <f aca="false">IF(OR(D7="",D7+G7=0),"",D7/(D7+G7))</f>
        <v>0.427083333333333</v>
      </c>
      <c r="K7" s="55" t="n">
        <f aca="false">IF(E7="","",E7/(E7+H7))</f>
        <v>0.441558441558442</v>
      </c>
      <c r="L7" s="66" t="n">
        <f aca="false">IF(OR(K7="",J7=""),"",(J7-K7)*100)</f>
        <v>-1.44751082251082</v>
      </c>
      <c r="M7" s="36" t="n">
        <v>3.57667285408278</v>
      </c>
      <c r="N7" s="36" t="n">
        <v>1.86043143712578</v>
      </c>
      <c r="O7" s="36" t="n">
        <f aca="false">SQRT(M7^2+N7^2)</f>
        <v>4.03159941429931</v>
      </c>
      <c r="P7" s="55" t="n">
        <f aca="false">IF(J7="","",MAX(0,J7-1.96*O7/100))</f>
        <v>0.348063984813067</v>
      </c>
      <c r="Q7" s="55" t="n">
        <f aca="false">IF(J7="","",MIN(1,J7+1.96*O7/100))</f>
        <v>0.5061026818536</v>
      </c>
      <c r="R7" s="32" t="str">
        <f aca="false">IF(L7="","",IF(ABS(L7)&lt;=O7,"Yes","No"))</f>
        <v>Yes</v>
      </c>
      <c r="S7" s="32" t="str">
        <f aca="false">IF(L7="","",IF(ABS(L7)&lt;=1.96*O7,"Yes","No"))</f>
        <v>Yes</v>
      </c>
      <c r="T7" s="54" t="n">
        <f aca="false">IF(D7="","",ROUND(SQRT(((D7+G7)*O7/100)^2+(J7*(D7+G7)*0.13015)^2),0))</f>
        <v>7</v>
      </c>
      <c r="U7" s="32" t="s">
        <v>747</v>
      </c>
    </row>
    <row r="8" customFormat="false" ht="15" hidden="false" customHeight="false" outlineLevel="0" collapsed="false">
      <c r="A8" s="32" t="s">
        <v>127</v>
      </c>
      <c r="B8" s="32" t="s">
        <v>139</v>
      </c>
      <c r="C8" s="32" t="s">
        <v>140</v>
      </c>
      <c r="D8" s="54" t="n">
        <v>296</v>
      </c>
      <c r="E8" s="54" t="n">
        <v>245</v>
      </c>
      <c r="F8" s="65" t="n">
        <f aca="false">IF(E8="","",D8-E8)</f>
        <v>51</v>
      </c>
      <c r="G8" s="54" t="n">
        <v>509</v>
      </c>
      <c r="H8" s="54" t="n">
        <v>473</v>
      </c>
      <c r="I8" s="65" t="n">
        <f aca="false">IF(H8="","",G8-H8)</f>
        <v>36</v>
      </c>
      <c r="J8" s="55" t="n">
        <f aca="false">IF(OR(D8="",D8+G8=0),"",D8/(D8+G8))</f>
        <v>0.367701863354037</v>
      </c>
      <c r="K8" s="55" t="n">
        <f aca="false">IF(E8="","",E8/(E8+H8))</f>
        <v>0.341225626740947</v>
      </c>
      <c r="L8" s="66" t="n">
        <f aca="false">IF(OR(K8="",J8=""),"",(J8-K8)*100)</f>
        <v>2.64762366130902</v>
      </c>
      <c r="M8" s="36" t="n">
        <v>2.37182209464497</v>
      </c>
      <c r="N8" s="36" t="n">
        <v>1.86043143712578</v>
      </c>
      <c r="O8" s="36" t="n">
        <f aca="false">SQRT(M8^2+N8^2)</f>
        <v>3.01442286033196</v>
      </c>
      <c r="P8" s="55" t="n">
        <f aca="false">IF(J8="","",MAX(0,J8-1.96*O8/100))</f>
        <v>0.308619175291531</v>
      </c>
      <c r="Q8" s="55" t="n">
        <f aca="false">IF(J8="","",MIN(1,J8+1.96*O8/100))</f>
        <v>0.426784551416544</v>
      </c>
      <c r="R8" s="32" t="str">
        <f aca="false">IF(L8="","",IF(ABS(L8)&lt;=O8,"Yes","No"))</f>
        <v>Yes</v>
      </c>
      <c r="S8" s="32" t="str">
        <f aca="false">IF(L8="","",IF(ABS(L8)&lt;=1.96*O8,"Yes","No"))</f>
        <v>Yes</v>
      </c>
      <c r="T8" s="54" t="n">
        <f aca="false">IF(D8="","",ROUND(SQRT(((D8+G8)*O8/100)^2+(J8*(D8+G8)*0.08382)^2),0))</f>
        <v>35</v>
      </c>
      <c r="U8" s="32" t="s">
        <v>747</v>
      </c>
    </row>
    <row r="9" customFormat="false" ht="15" hidden="false" customHeight="false" outlineLevel="0" collapsed="false">
      <c r="A9" s="32" t="s">
        <v>127</v>
      </c>
      <c r="B9" s="32" t="s">
        <v>139</v>
      </c>
      <c r="C9" s="32" t="s">
        <v>141</v>
      </c>
      <c r="D9" s="54" t="n">
        <v>170</v>
      </c>
      <c r="E9" s="54" t="n">
        <v>132</v>
      </c>
      <c r="F9" s="65" t="n">
        <f aca="false">IF(E9="","",D9-E9)</f>
        <v>38</v>
      </c>
      <c r="G9" s="54" t="n">
        <v>270</v>
      </c>
      <c r="H9" s="54" t="n">
        <v>254</v>
      </c>
      <c r="I9" s="65" t="n">
        <f aca="false">IF(H9="","",G9-H9)</f>
        <v>16</v>
      </c>
      <c r="J9" s="55" t="n">
        <f aca="false">IF(OR(D9="",D9+G9=0),"",D9/(D9+G9))</f>
        <v>0.386363636363636</v>
      </c>
      <c r="K9" s="55" t="n">
        <f aca="false">IF(E9="","",E9/(E9+H9))</f>
        <v>0.341968911917098</v>
      </c>
      <c r="L9" s="66" t="n">
        <f aca="false">IF(OR(K9="",J9=""),"",(J9-K9)*100)</f>
        <v>4.43947244465379</v>
      </c>
      <c r="M9" s="36" t="n">
        <v>3.57667285408278</v>
      </c>
      <c r="N9" s="36" t="n">
        <v>1.86043143712578</v>
      </c>
      <c r="O9" s="36" t="n">
        <f aca="false">SQRT(M9^2+N9^2)</f>
        <v>4.03159941429931</v>
      </c>
      <c r="P9" s="55" t="n">
        <f aca="false">IF(J9="","",MAX(0,J9-1.96*O9/100))</f>
        <v>0.30734428784337</v>
      </c>
      <c r="Q9" s="55" t="n">
        <f aca="false">IF(J9="","",MIN(1,J9+1.96*O9/100))</f>
        <v>0.465382984883903</v>
      </c>
      <c r="R9" s="32" t="str">
        <f aca="false">IF(L9="","",IF(ABS(L9)&lt;=O9,"Yes","No"))</f>
        <v>No</v>
      </c>
      <c r="S9" s="32" t="str">
        <f aca="false">IF(L9="","",IF(ABS(L9)&lt;=1.96*O9,"Yes","No"))</f>
        <v>Yes</v>
      </c>
      <c r="T9" s="54" t="n">
        <f aca="false">IF(D9="","",ROUND(SQRT(((D9+G9)*O9/100)^2+(J9*(D9+G9)*0.13015)^2),0))</f>
        <v>28</v>
      </c>
      <c r="U9" s="32" t="s">
        <v>747</v>
      </c>
    </row>
    <row r="10" customFormat="false" ht="15" hidden="false" customHeight="false" outlineLevel="0" collapsed="false">
      <c r="A10" s="32" t="s">
        <v>127</v>
      </c>
      <c r="B10" s="32" t="s">
        <v>139</v>
      </c>
      <c r="C10" s="32" t="s">
        <v>142</v>
      </c>
      <c r="D10" s="54" t="n">
        <v>225</v>
      </c>
      <c r="E10" s="54" t="n">
        <v>159</v>
      </c>
      <c r="F10" s="65" t="n">
        <f aca="false">IF(E10="","",D10-E10)</f>
        <v>66</v>
      </c>
      <c r="G10" s="54" t="n">
        <v>407</v>
      </c>
      <c r="H10" s="54" t="n">
        <v>395</v>
      </c>
      <c r="I10" s="65" t="n">
        <f aca="false">IF(H10="","",G10-H10)</f>
        <v>12</v>
      </c>
      <c r="J10" s="55" t="n">
        <f aca="false">IF(OR(D10="",D10+G10=0),"",D10/(D10+G10))</f>
        <v>0.356012658227848</v>
      </c>
      <c r="K10" s="55" t="n">
        <f aca="false">IF(E10="","",E10/(E10+H10))</f>
        <v>0.287003610108303</v>
      </c>
      <c r="L10" s="66" t="n">
        <f aca="false">IF(OR(K10="",J10=""),"",(J10-K10)*100)</f>
        <v>6.90090481195448</v>
      </c>
      <c r="M10" s="36" t="n">
        <v>2.37182209464497</v>
      </c>
      <c r="N10" s="36" t="n">
        <v>1.86043143712578</v>
      </c>
      <c r="O10" s="36" t="n">
        <f aca="false">SQRT(M10^2+N10^2)</f>
        <v>3.01442286033196</v>
      </c>
      <c r="P10" s="55" t="n">
        <f aca="false">IF(J10="","",MAX(0,J10-1.96*O10/100))</f>
        <v>0.296929970165342</v>
      </c>
      <c r="Q10" s="55" t="n">
        <f aca="false">IF(J10="","",MIN(1,J10+1.96*O10/100))</f>
        <v>0.415095346290355</v>
      </c>
      <c r="R10" s="32" t="str">
        <f aca="false">IF(L10="","",IF(ABS(L10)&lt;=O10,"Yes","No"))</f>
        <v>No</v>
      </c>
      <c r="S10" s="32" t="str">
        <f aca="false">IF(L10="","",IF(ABS(L10)&lt;=1.96*O10,"Yes","No"))</f>
        <v>No</v>
      </c>
      <c r="T10" s="54" t="n">
        <f aca="false">IF(D10="","",ROUND(SQRT(((D10+G10)*O10/100)^2+(J10*(D10+G10)*0.08382)^2),0))</f>
        <v>27</v>
      </c>
      <c r="U10" s="32" t="s">
        <v>747</v>
      </c>
    </row>
    <row r="11" customFormat="false" ht="15" hidden="false" customHeight="false" outlineLevel="0" collapsed="false">
      <c r="A11" s="32" t="s">
        <v>127</v>
      </c>
      <c r="B11" s="32" t="s">
        <v>143</v>
      </c>
      <c r="C11" s="32" t="s">
        <v>144</v>
      </c>
      <c r="D11" s="54" t="n">
        <v>211</v>
      </c>
      <c r="E11" s="54" t="n">
        <v>218</v>
      </c>
      <c r="F11" s="65" t="n">
        <f aca="false">IF(E11="","",D11-E11)</f>
        <v>-7</v>
      </c>
      <c r="G11" s="54" t="n">
        <v>237</v>
      </c>
      <c r="H11" s="54" t="n">
        <v>182</v>
      </c>
      <c r="I11" s="65" t="n">
        <f aca="false">IF(H11="","",G11-H11)</f>
        <v>55</v>
      </c>
      <c r="J11" s="55" t="n">
        <f aca="false">IF(OR(D11="",D11+G11=0),"",D11/(D11+G11))</f>
        <v>0.470982142857143</v>
      </c>
      <c r="K11" s="55" t="n">
        <f aca="false">IF(E11="","",E11/(E11+H11))</f>
        <v>0.545</v>
      </c>
      <c r="L11" s="66" t="n">
        <f aca="false">IF(OR(K11="",J11=""),"",(J11-K11)*100)</f>
        <v>-7.40178571428572</v>
      </c>
      <c r="M11" s="36" t="n">
        <v>3.57667285408278</v>
      </c>
      <c r="N11" s="36" t="n">
        <v>1.86043143712578</v>
      </c>
      <c r="O11" s="36" t="n">
        <f aca="false">SQRT(M11^2+N11^2)</f>
        <v>4.03159941429931</v>
      </c>
      <c r="P11" s="55" t="n">
        <f aca="false">IF(J11="","",MAX(0,J11-1.96*O11/100))</f>
        <v>0.391962794336876</v>
      </c>
      <c r="Q11" s="55" t="n">
        <f aca="false">IF(J11="","",MIN(1,J11+1.96*O11/100))</f>
        <v>0.550001491377409</v>
      </c>
      <c r="R11" s="32" t="str">
        <f aca="false">IF(L11="","",IF(ABS(L11)&lt;=O11,"Yes","No"))</f>
        <v>No</v>
      </c>
      <c r="S11" s="32" t="str">
        <f aca="false">IF(L11="","",IF(ABS(L11)&lt;=1.96*O11,"Yes","No"))</f>
        <v>Yes</v>
      </c>
      <c r="T11" s="54" t="n">
        <f aca="false">IF(D11="","",ROUND(SQRT(((D11+G11)*O11/100)^2+(J11*(D11+G11)*0.13015)^2),0))</f>
        <v>33</v>
      </c>
      <c r="U11" s="32" t="s">
        <v>747</v>
      </c>
    </row>
    <row r="12" customFormat="false" ht="15" hidden="false" customHeight="false" outlineLevel="0" collapsed="false">
      <c r="A12" s="32" t="s">
        <v>127</v>
      </c>
      <c r="B12" s="32" t="s">
        <v>143</v>
      </c>
      <c r="C12" s="32" t="s">
        <v>145</v>
      </c>
      <c r="D12" s="54" t="n">
        <v>142</v>
      </c>
      <c r="E12" s="54" t="n">
        <v>110</v>
      </c>
      <c r="F12" s="65" t="n">
        <f aca="false">IF(E12="","",D12-E12)</f>
        <v>32</v>
      </c>
      <c r="G12" s="54" t="n">
        <v>153</v>
      </c>
      <c r="H12" s="54" t="n">
        <v>146</v>
      </c>
      <c r="I12" s="65" t="n">
        <f aca="false">IF(H12="","",G12-H12)</f>
        <v>7</v>
      </c>
      <c r="J12" s="55" t="n">
        <f aca="false">IF(OR(D12="",D12+G12=0),"",D12/(D12+G12))</f>
        <v>0.48135593220339</v>
      </c>
      <c r="K12" s="55" t="n">
        <f aca="false">IF(E12="","",E12/(E12+H12))</f>
        <v>0.4296875</v>
      </c>
      <c r="L12" s="66" t="n">
        <f aca="false">IF(OR(K12="",J12=""),"",(J12-K12)*100)</f>
        <v>5.16684322033898</v>
      </c>
      <c r="M12" s="36" t="n">
        <v>3.57667285408278</v>
      </c>
      <c r="N12" s="36" t="n">
        <v>1.86043143712578</v>
      </c>
      <c r="O12" s="36" t="n">
        <f aca="false">SQRT(M12^2+N12^2)</f>
        <v>4.03159941429931</v>
      </c>
      <c r="P12" s="55" t="n">
        <f aca="false">IF(J12="","",MAX(0,J12-1.96*O12/100))</f>
        <v>0.402336583683123</v>
      </c>
      <c r="Q12" s="55" t="n">
        <f aca="false">IF(J12="","",MIN(1,J12+1.96*O12/100))</f>
        <v>0.560375280723656</v>
      </c>
      <c r="R12" s="32" t="str">
        <f aca="false">IF(L12="","",IF(ABS(L12)&lt;=O12,"Yes","No"))</f>
        <v>No</v>
      </c>
      <c r="S12" s="32" t="str">
        <f aca="false">IF(L12="","",IF(ABS(L12)&lt;=1.96*O12,"Yes","No"))</f>
        <v>Yes</v>
      </c>
      <c r="T12" s="54" t="n">
        <f aca="false">IF(D12="","",ROUND(SQRT(((D12+G12)*O12/100)^2+(J12*(D12+G12)*0.13015)^2),0))</f>
        <v>22</v>
      </c>
      <c r="U12" s="32" t="s">
        <v>747</v>
      </c>
    </row>
    <row r="13" customFormat="false" ht="15" hidden="false" customHeight="false" outlineLevel="0" collapsed="false">
      <c r="A13" s="32" t="s">
        <v>127</v>
      </c>
      <c r="B13" s="32" t="s">
        <v>143</v>
      </c>
      <c r="C13" s="32" t="s">
        <v>146</v>
      </c>
      <c r="D13" s="54" t="n">
        <v>267</v>
      </c>
      <c r="E13" s="54" t="n">
        <v>258</v>
      </c>
      <c r="F13" s="65" t="n">
        <f aca="false">IF(E13="","",D13-E13)</f>
        <v>9</v>
      </c>
      <c r="G13" s="54" t="n">
        <v>340</v>
      </c>
      <c r="H13" s="54" t="n">
        <v>302</v>
      </c>
      <c r="I13" s="65" t="n">
        <f aca="false">IF(H13="","",G13-H13)</f>
        <v>38</v>
      </c>
      <c r="J13" s="55" t="n">
        <f aca="false">IF(OR(D13="",D13+G13=0),"",D13/(D13+G13))</f>
        <v>0.439868204283361</v>
      </c>
      <c r="K13" s="55" t="n">
        <f aca="false">IF(E13="","",E13/(E13+H13))</f>
        <v>0.460714285714286</v>
      </c>
      <c r="L13" s="66" t="n">
        <f aca="false">IF(OR(K13="",J13=""),"",(J13-K13)*100)</f>
        <v>-2.08460814309249</v>
      </c>
      <c r="M13" s="36" t="n">
        <v>2.37182209464497</v>
      </c>
      <c r="N13" s="36" t="n">
        <v>1.86043143712578</v>
      </c>
      <c r="O13" s="36" t="n">
        <f aca="false">SQRT(M13^2+N13^2)</f>
        <v>3.01442286033196</v>
      </c>
      <c r="P13" s="55" t="n">
        <f aca="false">IF(J13="","",MAX(0,J13-1.96*O13/100))</f>
        <v>0.380785516220854</v>
      </c>
      <c r="Q13" s="55" t="n">
        <f aca="false">IF(J13="","",MIN(1,J13+1.96*O13/100))</f>
        <v>0.498950892345867</v>
      </c>
      <c r="R13" s="32" t="str">
        <f aca="false">IF(L13="","",IF(ABS(L13)&lt;=O13,"Yes","No"))</f>
        <v>Yes</v>
      </c>
      <c r="S13" s="32" t="str">
        <f aca="false">IF(L13="","",IF(ABS(L13)&lt;=1.96*O13,"Yes","No"))</f>
        <v>Yes</v>
      </c>
      <c r="T13" s="54" t="n">
        <f aca="false">IF(D13="","",ROUND(SQRT(((D13+G13)*O13/100)^2+(J13*(D13+G13)*0.08382)^2),0))</f>
        <v>29</v>
      </c>
      <c r="U13" s="32" t="s">
        <v>747</v>
      </c>
    </row>
    <row r="14" customFormat="false" ht="15" hidden="false" customHeight="false" outlineLevel="0" collapsed="false">
      <c r="A14" s="32" t="s">
        <v>127</v>
      </c>
      <c r="B14" s="32" t="s">
        <v>143</v>
      </c>
      <c r="C14" s="32" t="s">
        <v>147</v>
      </c>
      <c r="D14" s="54" t="n">
        <v>149</v>
      </c>
      <c r="E14" s="54" t="n">
        <v>133</v>
      </c>
      <c r="F14" s="65" t="n">
        <f aca="false">IF(E14="","",D14-E14)</f>
        <v>16</v>
      </c>
      <c r="G14" s="54" t="n">
        <v>131</v>
      </c>
      <c r="H14" s="54" t="n">
        <v>94</v>
      </c>
      <c r="I14" s="65" t="n">
        <f aca="false">IF(H14="","",G14-H14)</f>
        <v>37</v>
      </c>
      <c r="J14" s="55" t="n">
        <f aca="false">IF(OR(D14="",D14+G14=0),"",D14/(D14+G14))</f>
        <v>0.532142857142857</v>
      </c>
      <c r="K14" s="55" t="n">
        <f aca="false">IF(E14="","",E14/(E14+H14))</f>
        <v>0.585903083700441</v>
      </c>
      <c r="L14" s="66" t="n">
        <f aca="false">IF(OR(K14="",J14=""),"",(J14-K14)*100)</f>
        <v>-5.37602265575834</v>
      </c>
      <c r="M14" s="36" t="n">
        <v>3.57667285408278</v>
      </c>
      <c r="N14" s="36" t="n">
        <v>1.86043143712578</v>
      </c>
      <c r="O14" s="36" t="n">
        <f aca="false">SQRT(M14^2+N14^2)</f>
        <v>4.03159941429931</v>
      </c>
      <c r="P14" s="55" t="n">
        <f aca="false">IF(J14="","",MAX(0,J14-1.96*O14/100))</f>
        <v>0.453123508622591</v>
      </c>
      <c r="Q14" s="55" t="n">
        <f aca="false">IF(J14="","",MIN(1,J14+1.96*O14/100))</f>
        <v>0.611162205663124</v>
      </c>
      <c r="R14" s="32" t="str">
        <f aca="false">IF(L14="","",IF(ABS(L14)&lt;=O14,"Yes","No"))</f>
        <v>No</v>
      </c>
      <c r="S14" s="32" t="str">
        <f aca="false">IF(L14="","",IF(ABS(L14)&lt;=1.96*O14,"Yes","No"))</f>
        <v>Yes</v>
      </c>
      <c r="T14" s="54" t="n">
        <f aca="false">IF(D14="","",ROUND(SQRT(((D14+G14)*O14/100)^2+(J14*(D14+G14)*0.13015)^2),0))</f>
        <v>22</v>
      </c>
      <c r="U14" s="32" t="s">
        <v>747</v>
      </c>
    </row>
    <row r="15" customFormat="false" ht="15" hidden="false" customHeight="false" outlineLevel="0" collapsed="false">
      <c r="A15" s="32" t="s">
        <v>127</v>
      </c>
      <c r="B15" s="32" t="s">
        <v>143</v>
      </c>
      <c r="C15" s="32" t="s">
        <v>148</v>
      </c>
      <c r="D15" s="54" t="n">
        <v>224</v>
      </c>
      <c r="E15" s="54" t="n">
        <v>193</v>
      </c>
      <c r="F15" s="65" t="n">
        <f aca="false">IF(E15="","",D15-E15)</f>
        <v>31</v>
      </c>
      <c r="G15" s="54" t="n">
        <v>293</v>
      </c>
      <c r="H15" s="54" t="n">
        <v>225</v>
      </c>
      <c r="I15" s="65" t="n">
        <f aca="false">IF(H15="","",G15-H15)</f>
        <v>68</v>
      </c>
      <c r="J15" s="55" t="n">
        <f aca="false">IF(OR(D15="",D15+G15=0),"",D15/(D15+G15))</f>
        <v>0.433268858800774</v>
      </c>
      <c r="K15" s="55" t="n">
        <f aca="false">IF(E15="","",E15/(E15+H15))</f>
        <v>0.461722488038278</v>
      </c>
      <c r="L15" s="66" t="n">
        <f aca="false">IF(OR(K15="",J15=""),"",(J15-K15)*100)</f>
        <v>-2.84536292375038</v>
      </c>
      <c r="M15" s="36" t="n">
        <v>3.57667285408278</v>
      </c>
      <c r="N15" s="36" t="n">
        <v>1.86043143712578</v>
      </c>
      <c r="O15" s="36" t="n">
        <f aca="false">SQRT(M15^2+N15^2)</f>
        <v>4.03159941429931</v>
      </c>
      <c r="P15" s="55" t="n">
        <f aca="false">IF(J15="","",MAX(0,J15-1.96*O15/100))</f>
        <v>0.354249510280507</v>
      </c>
      <c r="Q15" s="55" t="n">
        <f aca="false">IF(J15="","",MIN(1,J15+1.96*O15/100))</f>
        <v>0.51228820732104</v>
      </c>
      <c r="R15" s="32" t="str">
        <f aca="false">IF(L15="","",IF(ABS(L15)&lt;=O15,"Yes","No"))</f>
        <v>Yes</v>
      </c>
      <c r="S15" s="32" t="str">
        <f aca="false">IF(L15="","",IF(ABS(L15)&lt;=1.96*O15,"Yes","No"))</f>
        <v>Yes</v>
      </c>
      <c r="T15" s="54" t="n">
        <f aca="false">IF(D15="","",ROUND(SQRT(((D15+G15)*O15/100)^2+(J15*(D15+G15)*0.13015)^2),0))</f>
        <v>36</v>
      </c>
      <c r="U15" s="32" t="s">
        <v>747</v>
      </c>
    </row>
    <row r="16" customFormat="false" ht="15" hidden="false" customHeight="false" outlineLevel="0" collapsed="false">
      <c r="A16" s="32" t="s">
        <v>127</v>
      </c>
      <c r="B16" s="32" t="s">
        <v>149</v>
      </c>
      <c r="C16" s="32" t="s">
        <v>150</v>
      </c>
      <c r="D16" s="54" t="n">
        <v>85</v>
      </c>
      <c r="E16" s="54" t="n">
        <v>82</v>
      </c>
      <c r="F16" s="65" t="n">
        <f aca="false">IF(E16="","",D16-E16)</f>
        <v>3</v>
      </c>
      <c r="G16" s="54" t="n">
        <v>136</v>
      </c>
      <c r="H16" s="54" t="n">
        <v>131</v>
      </c>
      <c r="I16" s="65" t="n">
        <f aca="false">IF(H16="","",G16-H16)</f>
        <v>5</v>
      </c>
      <c r="J16" s="55" t="n">
        <f aca="false">IF(OR(D16="",D16+G16=0),"",D16/(D16+G16))</f>
        <v>0.384615384615385</v>
      </c>
      <c r="K16" s="55" t="n">
        <f aca="false">IF(E16="","",E16/(E16+H16))</f>
        <v>0.384976525821596</v>
      </c>
      <c r="L16" s="66" t="n">
        <f aca="false">IF(OR(K16="",J16=""),"",(J16-K16)*100)</f>
        <v>-0.0361141206211613</v>
      </c>
      <c r="M16" s="36" t="n">
        <v>3.57667285408278</v>
      </c>
      <c r="N16" s="36" t="n">
        <v>1.86043143712578</v>
      </c>
      <c r="O16" s="36" t="n">
        <f aca="false">SQRT(M16^2+N16^2)</f>
        <v>4.03159941429931</v>
      </c>
      <c r="P16" s="55" t="n">
        <f aca="false">IF(J16="","",MAX(0,J16-1.96*O16/100))</f>
        <v>0.305596036095118</v>
      </c>
      <c r="Q16" s="55" t="n">
        <f aca="false">IF(J16="","",MIN(1,J16+1.96*O16/100))</f>
        <v>0.463634733135651</v>
      </c>
      <c r="R16" s="32" t="str">
        <f aca="false">IF(L16="","",IF(ABS(L16)&lt;=O16,"Yes","No"))</f>
        <v>Yes</v>
      </c>
      <c r="S16" s="32" t="str">
        <f aca="false">IF(L16="","",IF(ABS(L16)&lt;=1.96*O16,"Yes","No"))</f>
        <v>Yes</v>
      </c>
      <c r="T16" s="54" t="n">
        <f aca="false">IF(D16="","",ROUND(SQRT(((D16+G16)*O16/100)^2+(J16*(D16+G16)*0.13015)^2),0))</f>
        <v>14</v>
      </c>
      <c r="U16" s="32" t="s">
        <v>747</v>
      </c>
    </row>
    <row r="17" customFormat="false" ht="15" hidden="false" customHeight="false" outlineLevel="0" collapsed="false">
      <c r="A17" s="32" t="s">
        <v>127</v>
      </c>
      <c r="B17" s="32" t="s">
        <v>149</v>
      </c>
      <c r="C17" s="32" t="s">
        <v>151</v>
      </c>
      <c r="D17" s="54" t="n">
        <v>218</v>
      </c>
      <c r="E17" s="54" t="n">
        <v>185</v>
      </c>
      <c r="F17" s="65" t="n">
        <f aca="false">IF(E17="","",D17-E17)</f>
        <v>33</v>
      </c>
      <c r="G17" s="54" t="n">
        <v>347</v>
      </c>
      <c r="H17" s="54" t="n">
        <v>364</v>
      </c>
      <c r="I17" s="65" t="n">
        <f aca="false">IF(H17="","",G17-H17)</f>
        <v>-17</v>
      </c>
      <c r="J17" s="55" t="n">
        <f aca="false">IF(OR(D17="",D17+G17=0),"",D17/(D17+G17))</f>
        <v>0.385840707964602</v>
      </c>
      <c r="K17" s="55" t="n">
        <f aca="false">IF(E17="","",E17/(E17+H17))</f>
        <v>0.336976320582878</v>
      </c>
      <c r="L17" s="66" t="n">
        <f aca="false">IF(OR(K17="",J17=""),"",(J17-K17)*100)</f>
        <v>4.88643873817238</v>
      </c>
      <c r="M17" s="36" t="n">
        <v>2.37182209464497</v>
      </c>
      <c r="N17" s="36" t="n">
        <v>1.86043143712578</v>
      </c>
      <c r="O17" s="36" t="n">
        <f aca="false">SQRT(M17^2+N17^2)</f>
        <v>3.01442286033196</v>
      </c>
      <c r="P17" s="55" t="n">
        <f aca="false">IF(J17="","",MAX(0,J17-1.96*O17/100))</f>
        <v>0.326758019902095</v>
      </c>
      <c r="Q17" s="55" t="n">
        <f aca="false">IF(J17="","",MIN(1,J17+1.96*O17/100))</f>
        <v>0.444923396027108</v>
      </c>
      <c r="R17" s="32" t="str">
        <f aca="false">IF(L17="","",IF(ABS(L17)&lt;=O17,"Yes","No"))</f>
        <v>No</v>
      </c>
      <c r="S17" s="32" t="str">
        <f aca="false">IF(L17="","",IF(ABS(L17)&lt;=1.96*O17,"Yes","No"))</f>
        <v>Yes</v>
      </c>
      <c r="T17" s="54" t="n">
        <f aca="false">IF(D17="","",ROUND(SQRT(((D17+G17)*O17/100)^2+(J17*(D17+G17)*0.08382)^2),0))</f>
        <v>25</v>
      </c>
      <c r="U17" s="32" t="s">
        <v>747</v>
      </c>
    </row>
    <row r="18" customFormat="false" ht="15" hidden="false" customHeight="false" outlineLevel="0" collapsed="false">
      <c r="A18" s="32" t="s">
        <v>127</v>
      </c>
      <c r="B18" s="32" t="s">
        <v>152</v>
      </c>
      <c r="C18" s="32" t="s">
        <v>153</v>
      </c>
      <c r="D18" s="54" t="n">
        <v>229</v>
      </c>
      <c r="E18" s="54" t="n">
        <v>209</v>
      </c>
      <c r="F18" s="65" t="n">
        <f aca="false">IF(E18="","",D18-E18)</f>
        <v>20</v>
      </c>
      <c r="G18" s="54" t="n">
        <v>255</v>
      </c>
      <c r="H18" s="54" t="n">
        <v>211</v>
      </c>
      <c r="I18" s="65" t="n">
        <f aca="false">IF(H18="","",G18-H18)</f>
        <v>44</v>
      </c>
      <c r="J18" s="55" t="n">
        <f aca="false">IF(OR(D18="",D18+G18=0),"",D18/(D18+G18))</f>
        <v>0.473140495867769</v>
      </c>
      <c r="K18" s="55" t="n">
        <f aca="false">IF(E18="","",E18/(E18+H18))</f>
        <v>0.497619047619048</v>
      </c>
      <c r="L18" s="66" t="n">
        <f aca="false">IF(OR(K18="",J18=""),"",(J18-K18)*100)</f>
        <v>-2.44785517512791</v>
      </c>
      <c r="M18" s="36" t="n">
        <v>3.57667285408278</v>
      </c>
      <c r="N18" s="36" t="n">
        <v>1.86043143712578</v>
      </c>
      <c r="O18" s="36" t="n">
        <f aca="false">SQRT(M18^2+N18^2)</f>
        <v>4.03159941429931</v>
      </c>
      <c r="P18" s="55" t="n">
        <f aca="false">IF(J18="","",MAX(0,J18-1.96*O18/100))</f>
        <v>0.394121147347502</v>
      </c>
      <c r="Q18" s="55" t="n">
        <f aca="false">IF(J18="","",MIN(1,J18+1.96*O18/100))</f>
        <v>0.552159844388035</v>
      </c>
      <c r="R18" s="32" t="str">
        <f aca="false">IF(L18="","",IF(ABS(L18)&lt;=O18,"Yes","No"))</f>
        <v>Yes</v>
      </c>
      <c r="S18" s="32" t="str">
        <f aca="false">IF(L18="","",IF(ABS(L18)&lt;=1.96*O18,"Yes","No"))</f>
        <v>Yes</v>
      </c>
      <c r="T18" s="54" t="n">
        <f aca="false">IF(D18="","",ROUND(SQRT(((D18+G18)*O18/100)^2+(J18*(D18+G18)*0.13015)^2),0))</f>
        <v>36</v>
      </c>
      <c r="U18" s="32" t="s">
        <v>747</v>
      </c>
    </row>
    <row r="19" customFormat="false" ht="15" hidden="false" customHeight="false" outlineLevel="0" collapsed="false">
      <c r="A19" s="32" t="s">
        <v>127</v>
      </c>
      <c r="B19" s="32" t="s">
        <v>152</v>
      </c>
      <c r="C19" s="32" t="s">
        <v>154</v>
      </c>
      <c r="D19" s="54" t="n">
        <v>124</v>
      </c>
      <c r="E19" s="54" t="n">
        <v>132</v>
      </c>
      <c r="F19" s="65" t="n">
        <f aca="false">IF(E19="","",D19-E19)</f>
        <v>-8</v>
      </c>
      <c r="G19" s="54" t="n">
        <v>154</v>
      </c>
      <c r="H19" s="54" t="n">
        <v>147</v>
      </c>
      <c r="I19" s="65" t="n">
        <f aca="false">IF(H19="","",G19-H19)</f>
        <v>7</v>
      </c>
      <c r="J19" s="55" t="n">
        <f aca="false">IF(OR(D19="",D19+G19=0),"",D19/(D19+G19))</f>
        <v>0.446043165467626</v>
      </c>
      <c r="K19" s="55" t="n">
        <f aca="false">IF(E19="","",E19/(E19+H19))</f>
        <v>0.473118279569893</v>
      </c>
      <c r="L19" s="66" t="n">
        <f aca="false">IF(OR(K19="",J19=""),"",(J19-K19)*100)</f>
        <v>-2.70751141022666</v>
      </c>
      <c r="M19" s="36" t="n">
        <v>3.57667285408278</v>
      </c>
      <c r="N19" s="36" t="n">
        <v>1.86043143712578</v>
      </c>
      <c r="O19" s="36" t="n">
        <f aca="false">SQRT(M19^2+N19^2)</f>
        <v>4.03159941429931</v>
      </c>
      <c r="P19" s="55" t="n">
        <f aca="false">IF(J19="","",MAX(0,J19-1.96*O19/100))</f>
        <v>0.367023816947359</v>
      </c>
      <c r="Q19" s="55" t="n">
        <f aca="false">IF(J19="","",MIN(1,J19+1.96*O19/100))</f>
        <v>0.525062513987892</v>
      </c>
      <c r="R19" s="32" t="str">
        <f aca="false">IF(L19="","",IF(ABS(L19)&lt;=O19,"Yes","No"))</f>
        <v>Yes</v>
      </c>
      <c r="S19" s="32" t="str">
        <f aca="false">IF(L19="","",IF(ABS(L19)&lt;=1.96*O19,"Yes","No"))</f>
        <v>Yes</v>
      </c>
      <c r="T19" s="54" t="n">
        <f aca="false">IF(D19="","",ROUND(SQRT(((D19+G19)*O19/100)^2+(J19*(D19+G19)*0.13015)^2),0))</f>
        <v>20</v>
      </c>
      <c r="U19" s="32" t="s">
        <v>747</v>
      </c>
    </row>
    <row r="20" customFormat="false" ht="15" hidden="false" customHeight="false" outlineLevel="0" collapsed="false">
      <c r="A20" s="32" t="s">
        <v>127</v>
      </c>
      <c r="B20" s="32" t="s">
        <v>152</v>
      </c>
      <c r="C20" s="32" t="s">
        <v>155</v>
      </c>
      <c r="D20" s="54" t="n">
        <v>116</v>
      </c>
      <c r="E20" s="54" t="n">
        <v>114</v>
      </c>
      <c r="F20" s="65" t="n">
        <f aca="false">IF(E20="","",D20-E20)</f>
        <v>2</v>
      </c>
      <c r="G20" s="54" t="n">
        <v>132</v>
      </c>
      <c r="H20" s="54" t="n">
        <v>109</v>
      </c>
      <c r="I20" s="65" t="n">
        <f aca="false">IF(H20="","",G20-H20)</f>
        <v>23</v>
      </c>
      <c r="J20" s="55" t="n">
        <f aca="false">IF(OR(D20="",D20+G20=0),"",D20/(D20+G20))</f>
        <v>0.467741935483871</v>
      </c>
      <c r="K20" s="55" t="n">
        <f aca="false">IF(E20="","",E20/(E20+H20))</f>
        <v>0.511210762331839</v>
      </c>
      <c r="L20" s="66" t="n">
        <f aca="false">IF(OR(K20="",J20=""),"",(J20-K20)*100)</f>
        <v>-4.34688268479677</v>
      </c>
      <c r="M20" s="36" t="n">
        <v>3.57667285408278</v>
      </c>
      <c r="N20" s="36" t="n">
        <v>1.86043143712578</v>
      </c>
      <c r="O20" s="36" t="n">
        <f aca="false">SQRT(M20^2+N20^2)</f>
        <v>4.03159941429931</v>
      </c>
      <c r="P20" s="55" t="n">
        <f aca="false">IF(J20="","",MAX(0,J20-1.96*O20/100))</f>
        <v>0.388722586963605</v>
      </c>
      <c r="Q20" s="55" t="n">
        <f aca="false">IF(J20="","",MIN(1,J20+1.96*O20/100))</f>
        <v>0.546761284004137</v>
      </c>
      <c r="R20" s="32" t="str">
        <f aca="false">IF(L20="","",IF(ABS(L20)&lt;=O20,"Yes","No"))</f>
        <v>No</v>
      </c>
      <c r="S20" s="32" t="str">
        <f aca="false">IF(L20="","",IF(ABS(L20)&lt;=1.96*O20,"Yes","No"))</f>
        <v>Yes</v>
      </c>
      <c r="T20" s="54" t="n">
        <f aca="false">IF(D20="","",ROUND(SQRT(((D20+G20)*O20/100)^2+(J20*(D20+G20)*0.13015)^2),0))</f>
        <v>18</v>
      </c>
      <c r="U20" s="32" t="s">
        <v>747</v>
      </c>
    </row>
    <row r="21" customFormat="false" ht="15" hidden="false" customHeight="false" outlineLevel="0" collapsed="false">
      <c r="A21" s="32" t="s">
        <v>127</v>
      </c>
      <c r="B21" s="32" t="s">
        <v>156</v>
      </c>
      <c r="C21" s="32" t="s">
        <v>156</v>
      </c>
      <c r="D21" s="54" t="n">
        <v>44</v>
      </c>
      <c r="E21" s="54" t="n">
        <v>29</v>
      </c>
      <c r="F21" s="65" t="n">
        <f aca="false">IF(E21="","",D21-E21)</f>
        <v>15</v>
      </c>
      <c r="G21" s="54" t="n">
        <v>67</v>
      </c>
      <c r="H21" s="54" t="n">
        <v>59</v>
      </c>
      <c r="I21" s="65" t="n">
        <f aca="false">IF(H21="","",G21-H21)</f>
        <v>8</v>
      </c>
      <c r="J21" s="55" t="n">
        <f aca="false">IF(OR(D21="",D21+G21=0),"",D21/(D21+G21))</f>
        <v>0.396396396396396</v>
      </c>
      <c r="K21" s="55" t="n">
        <f aca="false">IF(E21="","",E21/(E21+H21))</f>
        <v>0.329545454545455</v>
      </c>
      <c r="L21" s="66" t="n">
        <f aca="false">IF(OR(K21="",J21=""),"",(J21-K21)*100)</f>
        <v>6.68509418509419</v>
      </c>
      <c r="M21" s="36" t="n">
        <v>3.57667285408278</v>
      </c>
      <c r="N21" s="36" t="n">
        <v>1.86043143712578</v>
      </c>
      <c r="O21" s="36" t="n">
        <f aca="false">SQRT(M21^2+N21^2)</f>
        <v>4.03159941429931</v>
      </c>
      <c r="P21" s="55" t="n">
        <f aca="false">IF(J21="","",MAX(0,J21-1.96*O21/100))</f>
        <v>0.31737704787613</v>
      </c>
      <c r="Q21" s="55" t="n">
        <f aca="false">IF(J21="","",MIN(1,J21+1.96*O21/100))</f>
        <v>0.475415744916663</v>
      </c>
      <c r="R21" s="32" t="str">
        <f aca="false">IF(L21="","",IF(ABS(L21)&lt;=O21,"Yes","No"))</f>
        <v>No</v>
      </c>
      <c r="S21" s="32" t="str">
        <f aca="false">IF(L21="","",IF(ABS(L21)&lt;=1.96*O21,"Yes","No"))</f>
        <v>Yes</v>
      </c>
      <c r="T21" s="54" t="n">
        <f aca="false">IF(D21="","",ROUND(SQRT(((D21+G21)*O21/100)^2+(J21*(D21+G21)*0.13015)^2),0))</f>
        <v>7</v>
      </c>
      <c r="U21" s="32" t="s">
        <v>747</v>
      </c>
    </row>
    <row r="22" customFormat="false" ht="15" hidden="false" customHeight="false" outlineLevel="0" collapsed="false">
      <c r="A22" s="32" t="s">
        <v>127</v>
      </c>
      <c r="B22" s="32" t="s">
        <v>157</v>
      </c>
      <c r="C22" s="32" t="s">
        <v>157</v>
      </c>
      <c r="D22" s="54" t="n">
        <v>84</v>
      </c>
      <c r="E22" s="54" t="n">
        <v>41</v>
      </c>
      <c r="F22" s="65" t="n">
        <f aca="false">IF(E22="","",D22-E22)</f>
        <v>43</v>
      </c>
      <c r="G22" s="54" t="n">
        <v>163</v>
      </c>
      <c r="H22" s="54" t="n">
        <v>163</v>
      </c>
      <c r="I22" s="65" t="n">
        <f aca="false">IF(H22="","",G22-H22)</f>
        <v>0</v>
      </c>
      <c r="J22" s="55" t="n">
        <f aca="false">IF(OR(D22="",D22+G22=0),"",D22/(D22+G22))</f>
        <v>0.340080971659919</v>
      </c>
      <c r="K22" s="55" t="n">
        <f aca="false">IF(E22="","",E22/(E22+H22))</f>
        <v>0.200980392156863</v>
      </c>
      <c r="L22" s="66" t="n">
        <f aca="false">IF(OR(K22="",J22=""),"",(J22-K22)*100)</f>
        <v>13.9100579503056</v>
      </c>
      <c r="M22" s="36" t="n">
        <v>3.57667285408278</v>
      </c>
      <c r="N22" s="36" t="n">
        <v>1.86043143712578</v>
      </c>
      <c r="O22" s="36" t="n">
        <f aca="false">SQRT(M22^2+N22^2)</f>
        <v>4.03159941429931</v>
      </c>
      <c r="P22" s="55" t="n">
        <f aca="false">IF(J22="","",MAX(0,J22-1.96*O22/100))</f>
        <v>0.261061623139653</v>
      </c>
      <c r="Q22" s="55" t="n">
        <f aca="false">IF(J22="","",MIN(1,J22+1.96*O22/100))</f>
        <v>0.419100320180185</v>
      </c>
      <c r="R22" s="32" t="str">
        <f aca="false">IF(L22="","",IF(ABS(L22)&lt;=O22,"Yes","No"))</f>
        <v>No</v>
      </c>
      <c r="S22" s="32" t="str">
        <f aca="false">IF(L22="","",IF(ABS(L22)&lt;=1.96*O22,"Yes","No"))</f>
        <v>No</v>
      </c>
      <c r="T22" s="54" t="n">
        <f aca="false">IF(D22="","",ROUND(SQRT(((D22+G22)*O22/100)^2+(J22*(D22+G22)*0.13015)^2),0))</f>
        <v>15</v>
      </c>
      <c r="U22" s="32" t="s">
        <v>747</v>
      </c>
    </row>
    <row r="23" customFormat="false" ht="15" hidden="false" customHeight="false" outlineLevel="0" collapsed="false">
      <c r="A23" s="32" t="s">
        <v>127</v>
      </c>
      <c r="B23" s="32" t="s">
        <v>158</v>
      </c>
      <c r="C23" s="32" t="s">
        <v>159</v>
      </c>
      <c r="D23" s="54" t="n">
        <v>237</v>
      </c>
      <c r="E23" s="54" t="n">
        <v>226</v>
      </c>
      <c r="F23" s="65" t="n">
        <f aca="false">IF(E23="","",D23-E23)</f>
        <v>11</v>
      </c>
      <c r="G23" s="54" t="n">
        <v>318</v>
      </c>
      <c r="H23" s="54" t="n">
        <v>272</v>
      </c>
      <c r="I23" s="65" t="n">
        <f aca="false">IF(H23="","",G23-H23)</f>
        <v>46</v>
      </c>
      <c r="J23" s="55" t="n">
        <f aca="false">IF(OR(D23="",D23+G23=0),"",D23/(D23+G23))</f>
        <v>0.427027027027027</v>
      </c>
      <c r="K23" s="55" t="n">
        <f aca="false">IF(E23="","",E23/(E23+H23))</f>
        <v>0.453815261044177</v>
      </c>
      <c r="L23" s="66" t="n">
        <f aca="false">IF(OR(K23="",J23=""),"",(J23-K23)*100)</f>
        <v>-2.67882340171496</v>
      </c>
      <c r="M23" s="36" t="n">
        <v>2.37182209464497</v>
      </c>
      <c r="N23" s="36" t="n">
        <v>1.86043143712578</v>
      </c>
      <c r="O23" s="36" t="n">
        <f aca="false">SQRT(M23^2+N23^2)</f>
        <v>3.01442286033196</v>
      </c>
      <c r="P23" s="55" t="n">
        <f aca="false">IF(J23="","",MAX(0,J23-1.96*O23/100))</f>
        <v>0.367944338964521</v>
      </c>
      <c r="Q23" s="55" t="n">
        <f aca="false">IF(J23="","",MIN(1,J23+1.96*O23/100))</f>
        <v>0.486109715089534</v>
      </c>
      <c r="R23" s="32" t="str">
        <f aca="false">IF(L23="","",IF(ABS(L23)&lt;=O23,"Yes","No"))</f>
        <v>Yes</v>
      </c>
      <c r="S23" s="32" t="str">
        <f aca="false">IF(L23="","",IF(ABS(L23)&lt;=1.96*O23,"Yes","No"))</f>
        <v>Yes</v>
      </c>
      <c r="T23" s="54" t="n">
        <f aca="false">IF(D23="","",ROUND(SQRT(((D23+G23)*O23/100)^2+(J23*(D23+G23)*0.08382)^2),0))</f>
        <v>26</v>
      </c>
      <c r="U23" s="32" t="s">
        <v>747</v>
      </c>
    </row>
    <row r="24" customFormat="false" ht="15" hidden="false" customHeight="false" outlineLevel="0" collapsed="false">
      <c r="A24" s="32" t="s">
        <v>127</v>
      </c>
      <c r="B24" s="32" t="s">
        <v>158</v>
      </c>
      <c r="C24" s="32" t="s">
        <v>160</v>
      </c>
      <c r="D24" s="54" t="n">
        <v>229</v>
      </c>
      <c r="E24" s="54" t="n">
        <v>205</v>
      </c>
      <c r="F24" s="65" t="n">
        <f aca="false">IF(E24="","",D24-E24)</f>
        <v>24</v>
      </c>
      <c r="G24" s="54" t="n">
        <v>298</v>
      </c>
      <c r="H24" s="54" t="n">
        <v>252</v>
      </c>
      <c r="I24" s="65" t="n">
        <f aca="false">IF(H24="","",G24-H24)</f>
        <v>46</v>
      </c>
      <c r="J24" s="55" t="n">
        <f aca="false">IF(OR(D24="",D24+G24=0),"",D24/(D24+G24))</f>
        <v>0.434535104364326</v>
      </c>
      <c r="K24" s="55" t="n">
        <f aca="false">IF(E24="","",E24/(E24+H24))</f>
        <v>0.448577680525164</v>
      </c>
      <c r="L24" s="66" t="n">
        <f aca="false">IF(OR(K24="",J24=""),"",(J24-K24)*100)</f>
        <v>-1.40425761608378</v>
      </c>
      <c r="M24" s="36" t="n">
        <v>3.57667285408278</v>
      </c>
      <c r="N24" s="36" t="n">
        <v>1.86043143712578</v>
      </c>
      <c r="O24" s="36" t="n">
        <f aca="false">SQRT(M24^2+N24^2)</f>
        <v>4.03159941429931</v>
      </c>
      <c r="P24" s="55" t="n">
        <f aca="false">IF(J24="","",MAX(0,J24-1.96*O24/100))</f>
        <v>0.35551575584406</v>
      </c>
      <c r="Q24" s="55" t="n">
        <f aca="false">IF(J24="","",MIN(1,J24+1.96*O24/100))</f>
        <v>0.513554452884593</v>
      </c>
      <c r="R24" s="32" t="str">
        <f aca="false">IF(L24="","",IF(ABS(L24)&lt;=O24,"Yes","No"))</f>
        <v>Yes</v>
      </c>
      <c r="S24" s="32" t="str">
        <f aca="false">IF(L24="","",IF(ABS(L24)&lt;=1.96*O24,"Yes","No"))</f>
        <v>Yes</v>
      </c>
      <c r="T24" s="54" t="n">
        <f aca="false">IF(D24="","",ROUND(SQRT(((D24+G24)*O24/100)^2+(J24*(D24+G24)*0.13015)^2),0))</f>
        <v>37</v>
      </c>
      <c r="U24" s="32" t="s">
        <v>747</v>
      </c>
    </row>
    <row r="25" customFormat="false" ht="15" hidden="false" customHeight="false" outlineLevel="0" collapsed="false">
      <c r="A25" s="32" t="s">
        <v>127</v>
      </c>
      <c r="B25" s="32" t="s">
        <v>158</v>
      </c>
      <c r="C25" s="32" t="s">
        <v>161</v>
      </c>
      <c r="D25" s="54" t="n">
        <v>230</v>
      </c>
      <c r="E25" s="54" t="n">
        <v>237</v>
      </c>
      <c r="F25" s="65" t="n">
        <f aca="false">IF(E25="","",D25-E25)</f>
        <v>-7</v>
      </c>
      <c r="G25" s="54" t="n">
        <v>307</v>
      </c>
      <c r="H25" s="54" t="n">
        <v>242</v>
      </c>
      <c r="I25" s="65" t="n">
        <f aca="false">IF(H25="","",G25-H25)</f>
        <v>65</v>
      </c>
      <c r="J25" s="55" t="n">
        <f aca="false">IF(OR(D25="",D25+G25=0),"",D25/(D25+G25))</f>
        <v>0.428305400372439</v>
      </c>
      <c r="K25" s="55" t="n">
        <f aca="false">IF(E25="","",E25/(E25+H25))</f>
        <v>0.494780793319415</v>
      </c>
      <c r="L25" s="66" t="n">
        <f aca="false">IF(OR(K25="",J25=""),"",(J25-K25)*100)</f>
        <v>-6.6475392946976</v>
      </c>
      <c r="M25" s="36" t="n">
        <v>2.37182209464497</v>
      </c>
      <c r="N25" s="36" t="n">
        <v>1.86043143712578</v>
      </c>
      <c r="O25" s="36" t="n">
        <f aca="false">SQRT(M25^2+N25^2)</f>
        <v>3.01442286033196</v>
      </c>
      <c r="P25" s="55" t="n">
        <f aca="false">IF(J25="","",MAX(0,J25-1.96*O25/100))</f>
        <v>0.369222712309933</v>
      </c>
      <c r="Q25" s="55" t="n">
        <f aca="false">IF(J25="","",MIN(1,J25+1.96*O25/100))</f>
        <v>0.487388088434946</v>
      </c>
      <c r="R25" s="32" t="str">
        <f aca="false">IF(L25="","",IF(ABS(L25)&lt;=O25,"Yes","No"))</f>
        <v>No</v>
      </c>
      <c r="S25" s="32" t="str">
        <f aca="false">IF(L25="","",IF(ABS(L25)&lt;=1.96*O25,"Yes","No"))</f>
        <v>No</v>
      </c>
      <c r="T25" s="54" t="n">
        <f aca="false">IF(D25="","",ROUND(SQRT(((D25+G25)*O25/100)^2+(J25*(D25+G25)*0.08382)^2),0))</f>
        <v>25</v>
      </c>
      <c r="U25" s="32" t="s">
        <v>747</v>
      </c>
    </row>
    <row r="26" customFormat="false" ht="15" hidden="false" customHeight="false" outlineLevel="0" collapsed="false">
      <c r="A26" s="32" t="s">
        <v>127</v>
      </c>
      <c r="B26" s="32" t="s">
        <v>162</v>
      </c>
      <c r="C26" s="32" t="s">
        <v>163</v>
      </c>
      <c r="D26" s="54" t="n">
        <v>309</v>
      </c>
      <c r="E26" s="54" t="n">
        <v>228</v>
      </c>
      <c r="F26" s="65" t="n">
        <f aca="false">IF(E26="","",D26-E26)</f>
        <v>81</v>
      </c>
      <c r="G26" s="54" t="n">
        <v>428</v>
      </c>
      <c r="H26" s="54" t="n">
        <v>413</v>
      </c>
      <c r="I26" s="65" t="n">
        <f aca="false">IF(H26="","",G26-H26)</f>
        <v>15</v>
      </c>
      <c r="J26" s="55" t="n">
        <f aca="false">IF(OR(D26="",D26+G26=0),"",D26/(D26+G26))</f>
        <v>0.419267299864315</v>
      </c>
      <c r="K26" s="55" t="n">
        <f aca="false">IF(E26="","",E26/(E26+H26))</f>
        <v>0.355694227769111</v>
      </c>
      <c r="L26" s="66" t="n">
        <f aca="false">IF(OR(K26="",J26=""),"",(J26-K26)*100)</f>
        <v>6.3573072095204</v>
      </c>
      <c r="M26" s="36" t="n">
        <v>2.37182209464497</v>
      </c>
      <c r="N26" s="36" t="n">
        <v>1.86043143712578</v>
      </c>
      <c r="O26" s="36" t="n">
        <f aca="false">SQRT(M26^2+N26^2)</f>
        <v>3.01442286033196</v>
      </c>
      <c r="P26" s="55" t="n">
        <f aca="false">IF(J26="","",MAX(0,J26-1.96*O26/100))</f>
        <v>0.360184611801808</v>
      </c>
      <c r="Q26" s="55" t="n">
        <f aca="false">IF(J26="","",MIN(1,J26+1.96*O26/100))</f>
        <v>0.478349987926821</v>
      </c>
      <c r="R26" s="32" t="str">
        <f aca="false">IF(L26="","",IF(ABS(L26)&lt;=O26,"Yes","No"))</f>
        <v>No</v>
      </c>
      <c r="S26" s="32" t="str">
        <f aca="false">IF(L26="","",IF(ABS(L26)&lt;=1.96*O26,"Yes","No"))</f>
        <v>No</v>
      </c>
      <c r="T26" s="54" t="n">
        <f aca="false">IF(D26="","",ROUND(SQRT(((D26+G26)*O26/100)^2+(J26*(D26+G26)*0.08382)^2),0))</f>
        <v>34</v>
      </c>
      <c r="U26" s="32" t="s">
        <v>747</v>
      </c>
    </row>
    <row r="27" customFormat="false" ht="15" hidden="false" customHeight="false" outlineLevel="0" collapsed="false">
      <c r="A27" s="32" t="s">
        <v>127</v>
      </c>
      <c r="B27" s="32" t="s">
        <v>162</v>
      </c>
      <c r="C27" s="32" t="s">
        <v>164</v>
      </c>
      <c r="D27" s="54" t="n">
        <v>223</v>
      </c>
      <c r="E27" s="54" t="n">
        <v>174</v>
      </c>
      <c r="F27" s="65" t="n">
        <f aca="false">IF(E27="","",D27-E27)</f>
        <v>49</v>
      </c>
      <c r="G27" s="54" t="n">
        <v>307</v>
      </c>
      <c r="H27" s="54" t="n">
        <v>273</v>
      </c>
      <c r="I27" s="65" t="n">
        <f aca="false">IF(H27="","",G27-H27)</f>
        <v>34</v>
      </c>
      <c r="J27" s="55" t="n">
        <f aca="false">IF(OR(D27="",D27+G27=0),"",D27/(D27+G27))</f>
        <v>0.420754716981132</v>
      </c>
      <c r="K27" s="55" t="n">
        <f aca="false">IF(E27="","",E27/(E27+H27))</f>
        <v>0.389261744966443</v>
      </c>
      <c r="L27" s="66" t="n">
        <f aca="false">IF(OR(K27="",J27=""),"",(J27-K27)*100)</f>
        <v>3.14929720146891</v>
      </c>
      <c r="M27" s="36" t="n">
        <v>3.57667285408278</v>
      </c>
      <c r="N27" s="36" t="n">
        <v>1.86043143712578</v>
      </c>
      <c r="O27" s="36" t="n">
        <f aca="false">SQRT(M27^2+N27^2)</f>
        <v>4.03159941429931</v>
      </c>
      <c r="P27" s="55" t="n">
        <f aca="false">IF(J27="","",MAX(0,J27-1.96*O27/100))</f>
        <v>0.341735368460866</v>
      </c>
      <c r="Q27" s="55" t="n">
        <f aca="false">IF(J27="","",MIN(1,J27+1.96*O27/100))</f>
        <v>0.499774065501399</v>
      </c>
      <c r="R27" s="32" t="str">
        <f aca="false">IF(L27="","",IF(ABS(L27)&lt;=O27,"Yes","No"))</f>
        <v>Yes</v>
      </c>
      <c r="S27" s="32" t="str">
        <f aca="false">IF(L27="","",IF(ABS(L27)&lt;=1.96*O27,"Yes","No"))</f>
        <v>Yes</v>
      </c>
      <c r="T27" s="54" t="n">
        <f aca="false">IF(D27="","",ROUND(SQRT(((D27+G27)*O27/100)^2+(J27*(D27+G27)*0.13015)^2),0))</f>
        <v>36</v>
      </c>
      <c r="U27" s="32" t="s">
        <v>747</v>
      </c>
    </row>
    <row r="28" customFormat="false" ht="15" hidden="false" customHeight="false" outlineLevel="0" collapsed="false">
      <c r="A28" s="32" t="s">
        <v>127</v>
      </c>
      <c r="B28" s="32" t="s">
        <v>165</v>
      </c>
      <c r="C28" s="32" t="s">
        <v>166</v>
      </c>
      <c r="D28" s="54" t="n">
        <v>129</v>
      </c>
      <c r="E28" s="54" t="n">
        <v>95</v>
      </c>
      <c r="F28" s="65" t="n">
        <f aca="false">IF(E28="","",D28-E28)</f>
        <v>34</v>
      </c>
      <c r="G28" s="54" t="n">
        <v>233</v>
      </c>
      <c r="H28" s="54" t="n">
        <v>225</v>
      </c>
      <c r="I28" s="65" t="n">
        <f aca="false">IF(H28="","",G28-H28)</f>
        <v>8</v>
      </c>
      <c r="J28" s="55" t="n">
        <f aca="false">IF(OR(D28="",D28+G28=0),"",D28/(D28+G28))</f>
        <v>0.356353591160221</v>
      </c>
      <c r="K28" s="55" t="n">
        <f aca="false">IF(E28="","",E28/(E28+H28))</f>
        <v>0.296875</v>
      </c>
      <c r="L28" s="66" t="n">
        <f aca="false">IF(OR(K28="",J28=""),"",(J28-K28)*100)</f>
        <v>5.9478591160221</v>
      </c>
      <c r="M28" s="36" t="n">
        <v>3.57667285408278</v>
      </c>
      <c r="N28" s="36" t="n">
        <v>1.86043143712578</v>
      </c>
      <c r="O28" s="36" t="n">
        <f aca="false">SQRT(M28^2+N28^2)</f>
        <v>4.03159941429931</v>
      </c>
      <c r="P28" s="55" t="n">
        <f aca="false">IF(J28="","",MAX(0,J28-1.96*O28/100))</f>
        <v>0.277334242639955</v>
      </c>
      <c r="Q28" s="55" t="n">
        <f aca="false">IF(J28="","",MIN(1,J28+1.96*O28/100))</f>
        <v>0.435372939680487</v>
      </c>
      <c r="R28" s="32" t="str">
        <f aca="false">IF(L28="","",IF(ABS(L28)&lt;=O28,"Yes","No"))</f>
        <v>No</v>
      </c>
      <c r="S28" s="32" t="str">
        <f aca="false">IF(L28="","",IF(ABS(L28)&lt;=1.96*O28,"Yes","No"))</f>
        <v>Yes</v>
      </c>
      <c r="T28" s="54" t="n">
        <f aca="false">IF(D28="","",ROUND(SQRT(((D28+G28)*O28/100)^2+(J28*(D28+G28)*0.13015)^2),0))</f>
        <v>22</v>
      </c>
      <c r="U28" s="32" t="s">
        <v>747</v>
      </c>
    </row>
    <row r="29" customFormat="false" ht="15" hidden="false" customHeight="false" outlineLevel="0" collapsed="false">
      <c r="A29" s="32" t="s">
        <v>127</v>
      </c>
      <c r="B29" s="32" t="s">
        <v>165</v>
      </c>
      <c r="C29" s="32" t="s">
        <v>167</v>
      </c>
      <c r="D29" s="54" t="n">
        <v>112</v>
      </c>
      <c r="E29" s="54" t="n">
        <v>88</v>
      </c>
      <c r="F29" s="65" t="n">
        <f aca="false">IF(E29="","",D29-E29)</f>
        <v>24</v>
      </c>
      <c r="G29" s="54" t="n">
        <v>161</v>
      </c>
      <c r="H29" s="54" t="n">
        <v>148</v>
      </c>
      <c r="I29" s="65" t="n">
        <f aca="false">IF(H29="","",G29-H29)</f>
        <v>13</v>
      </c>
      <c r="J29" s="55" t="n">
        <f aca="false">IF(OR(D29="",D29+G29=0),"",D29/(D29+G29))</f>
        <v>0.41025641025641</v>
      </c>
      <c r="K29" s="55" t="n">
        <f aca="false">IF(E29="","",E29/(E29+H29))</f>
        <v>0.372881355932203</v>
      </c>
      <c r="L29" s="66" t="n">
        <f aca="false">IF(OR(K29="",J29=""),"",(J29-K29)*100)</f>
        <v>3.73750543242068</v>
      </c>
      <c r="M29" s="36" t="n">
        <v>3.57667285408278</v>
      </c>
      <c r="N29" s="36" t="n">
        <v>1.86043143712578</v>
      </c>
      <c r="O29" s="36" t="n">
        <f aca="false">SQRT(M29^2+N29^2)</f>
        <v>4.03159941429931</v>
      </c>
      <c r="P29" s="55" t="n">
        <f aca="false">IF(J29="","",MAX(0,J29-1.96*O29/100))</f>
        <v>0.331237061736144</v>
      </c>
      <c r="Q29" s="55" t="n">
        <f aca="false">IF(J29="","",MIN(1,J29+1.96*O29/100))</f>
        <v>0.489275758776677</v>
      </c>
      <c r="R29" s="32" t="str">
        <f aca="false">IF(L29="","",IF(ABS(L29)&lt;=O29,"Yes","No"))</f>
        <v>Yes</v>
      </c>
      <c r="S29" s="32" t="str">
        <f aca="false">IF(L29="","",IF(ABS(L29)&lt;=1.96*O29,"Yes","No"))</f>
        <v>Yes</v>
      </c>
      <c r="T29" s="54" t="n">
        <f aca="false">IF(D29="","",ROUND(SQRT(((D29+G29)*O29/100)^2+(J29*(D29+G29)*0.13015)^2),0))</f>
        <v>18</v>
      </c>
      <c r="U29" s="32" t="s">
        <v>747</v>
      </c>
    </row>
    <row r="30" customFormat="false" ht="15" hidden="false" customHeight="false" outlineLevel="0" collapsed="false">
      <c r="A30" s="32" t="s">
        <v>127</v>
      </c>
      <c r="B30" s="32" t="s">
        <v>165</v>
      </c>
      <c r="C30" s="32" t="s">
        <v>168</v>
      </c>
      <c r="D30" s="54" t="n">
        <v>382</v>
      </c>
      <c r="E30" s="54" t="n">
        <v>327</v>
      </c>
      <c r="F30" s="65" t="n">
        <f aca="false">IF(E30="","",D30-E30)</f>
        <v>55</v>
      </c>
      <c r="G30" s="54" t="n">
        <v>657</v>
      </c>
      <c r="H30" s="54" t="n">
        <v>587</v>
      </c>
      <c r="I30" s="65" t="n">
        <f aca="false">IF(H30="","",G30-H30)</f>
        <v>70</v>
      </c>
      <c r="J30" s="55" t="n">
        <f aca="false">IF(OR(D30="",D30+G30=0),"",D30/(D30+G30))</f>
        <v>0.367661212704524</v>
      </c>
      <c r="K30" s="55" t="n">
        <f aca="false">IF(E30="","",E30/(E30+H30))</f>
        <v>0.357768052516411</v>
      </c>
      <c r="L30" s="66" t="n">
        <f aca="false">IF(OR(K30="",J30=""),"",(J30-K30)*100)</f>
        <v>0.98931601881122</v>
      </c>
      <c r="M30" s="36" t="n">
        <v>2.00359735683633</v>
      </c>
      <c r="N30" s="36" t="n">
        <v>1.86043143712578</v>
      </c>
      <c r="O30" s="36" t="n">
        <f aca="false">SQRT(M30^2+N30^2)</f>
        <v>2.73415571988272</v>
      </c>
      <c r="P30" s="55" t="n">
        <f aca="false">IF(J30="","",MAX(0,J30-1.96*O30/100))</f>
        <v>0.314071760594822</v>
      </c>
      <c r="Q30" s="55" t="n">
        <f aca="false">IF(J30="","",MIN(1,J30+1.96*O30/100))</f>
        <v>0.421250664814225</v>
      </c>
      <c r="R30" s="32" t="str">
        <f aca="false">IF(L30="","",IF(ABS(L30)&lt;=O30,"Yes","No"))</f>
        <v>Yes</v>
      </c>
      <c r="S30" s="32" t="str">
        <f aca="false">IF(L30="","",IF(ABS(L30)&lt;=1.96*O30,"Yes","No"))</f>
        <v>Yes</v>
      </c>
      <c r="T30" s="54" t="n">
        <f aca="false">IF(D30="","",ROUND(SQRT(((D30+G30)*O30/100)^2+(J30*(D30+G30)*0.07132)^2),0))</f>
        <v>39</v>
      </c>
      <c r="U30" s="32" t="s">
        <v>747</v>
      </c>
    </row>
    <row r="31" customFormat="false" ht="15" hidden="false" customHeight="false" outlineLevel="0" collapsed="false">
      <c r="A31" s="32" t="s">
        <v>127</v>
      </c>
      <c r="B31" s="32" t="s">
        <v>170</v>
      </c>
      <c r="C31" s="32" t="s">
        <v>171</v>
      </c>
      <c r="D31" s="54" t="n">
        <v>274</v>
      </c>
      <c r="E31" s="54" t="n">
        <v>238</v>
      </c>
      <c r="F31" s="65" t="n">
        <f aca="false">IF(E31="","",D31-E31)</f>
        <v>36</v>
      </c>
      <c r="G31" s="54" t="n">
        <v>296</v>
      </c>
      <c r="H31" s="54" t="n">
        <v>261</v>
      </c>
      <c r="I31" s="65" t="n">
        <f aca="false">IF(H31="","",G31-H31)</f>
        <v>35</v>
      </c>
      <c r="J31" s="55" t="n">
        <f aca="false">IF(OR(D31="",D31+G31=0),"",D31/(D31+G31))</f>
        <v>0.480701754385965</v>
      </c>
      <c r="K31" s="55" t="n">
        <f aca="false">IF(E31="","",E31/(E31+H31))</f>
        <v>0.476953907815631</v>
      </c>
      <c r="L31" s="66" t="n">
        <f aca="false">IF(OR(K31="",J31=""),"",(J31-K31)*100)</f>
        <v>0.374784657033367</v>
      </c>
      <c r="M31" s="36" t="n">
        <v>2.37182209464497</v>
      </c>
      <c r="N31" s="36" t="n">
        <v>1.86043143712578</v>
      </c>
      <c r="O31" s="36" t="n">
        <f aca="false">SQRT(M31^2+N31^2)</f>
        <v>3.01442286033196</v>
      </c>
      <c r="P31" s="55" t="n">
        <f aca="false">IF(J31="","",MAX(0,J31-1.96*O31/100))</f>
        <v>0.421619066323458</v>
      </c>
      <c r="Q31" s="55" t="n">
        <f aca="false">IF(J31="","",MIN(1,J31+1.96*O31/100))</f>
        <v>0.539784442448471</v>
      </c>
      <c r="R31" s="32" t="str">
        <f aca="false">IF(L31="","",IF(ABS(L31)&lt;=O31,"Yes","No"))</f>
        <v>Yes</v>
      </c>
      <c r="S31" s="32" t="str">
        <f aca="false">IF(L31="","",IF(ABS(L31)&lt;=1.96*O31,"Yes","No"))</f>
        <v>Yes</v>
      </c>
      <c r="T31" s="54" t="n">
        <f aca="false">IF(D31="","",ROUND(SQRT(((D31+G31)*O31/100)^2+(J31*(D31+G31)*0.08382)^2),0))</f>
        <v>29</v>
      </c>
      <c r="U31" s="32" t="s">
        <v>747</v>
      </c>
    </row>
    <row r="32" customFormat="false" ht="15" hidden="false" customHeight="false" outlineLevel="0" collapsed="false">
      <c r="A32" s="32" t="s">
        <v>127</v>
      </c>
      <c r="B32" s="32" t="s">
        <v>170</v>
      </c>
      <c r="C32" s="32" t="s">
        <v>172</v>
      </c>
      <c r="D32" s="54" t="n">
        <v>292</v>
      </c>
      <c r="E32" s="54" t="n">
        <v>262</v>
      </c>
      <c r="F32" s="65" t="n">
        <f aca="false">IF(E32="","",D32-E32)</f>
        <v>30</v>
      </c>
      <c r="G32" s="54" t="n">
        <v>358</v>
      </c>
      <c r="H32" s="54" t="n">
        <v>285</v>
      </c>
      <c r="I32" s="65" t="n">
        <f aca="false">IF(H32="","",G32-H32)</f>
        <v>73</v>
      </c>
      <c r="J32" s="55" t="n">
        <f aca="false">IF(OR(D32="",D32+G32=0),"",D32/(D32+G32))</f>
        <v>0.449230769230769</v>
      </c>
      <c r="K32" s="55" t="n">
        <f aca="false">IF(E32="","",E32/(E32+H32))</f>
        <v>0.478976234003656</v>
      </c>
      <c r="L32" s="66" t="n">
        <f aca="false">IF(OR(K32="",J32=""),"",(J32-K32)*100)</f>
        <v>-2.97454647728871</v>
      </c>
      <c r="M32" s="36" t="n">
        <v>2.37182209464497</v>
      </c>
      <c r="N32" s="36" t="n">
        <v>1.86043143712578</v>
      </c>
      <c r="O32" s="36" t="n">
        <f aca="false">SQRT(M32^2+N32^2)</f>
        <v>3.01442286033196</v>
      </c>
      <c r="P32" s="55" t="n">
        <f aca="false">IF(J32="","",MAX(0,J32-1.96*O32/100))</f>
        <v>0.390148081168263</v>
      </c>
      <c r="Q32" s="55" t="n">
        <f aca="false">IF(J32="","",MIN(1,J32+1.96*O32/100))</f>
        <v>0.508313457293276</v>
      </c>
      <c r="R32" s="32" t="str">
        <f aca="false">IF(L32="","",IF(ABS(L32)&lt;=O32,"Yes","No"))</f>
        <v>Yes</v>
      </c>
      <c r="S32" s="32" t="str">
        <f aca="false">IF(L32="","",IF(ABS(L32)&lt;=1.96*O32,"Yes","No"))</f>
        <v>Yes</v>
      </c>
      <c r="T32" s="54" t="n">
        <f aca="false">IF(D32="","",ROUND(SQRT(((D32+G32)*O32/100)^2+(J32*(D32+G32)*0.08382)^2),0))</f>
        <v>31</v>
      </c>
      <c r="U32" s="32" t="s">
        <v>747</v>
      </c>
    </row>
    <row r="33" customFormat="false" ht="15" hidden="false" customHeight="false" outlineLevel="0" collapsed="false">
      <c r="A33" s="32" t="s">
        <v>127</v>
      </c>
      <c r="B33" s="32" t="s">
        <v>173</v>
      </c>
      <c r="C33" s="32" t="s">
        <v>173</v>
      </c>
      <c r="D33" s="54" t="n">
        <v>174</v>
      </c>
      <c r="E33" s="54" t="n">
        <v>111</v>
      </c>
      <c r="F33" s="65" t="n">
        <f aca="false">IF(E33="","",D33-E33)</f>
        <v>63</v>
      </c>
      <c r="G33" s="54" t="n">
        <v>356</v>
      </c>
      <c r="H33" s="54" t="n">
        <v>372</v>
      </c>
      <c r="I33" s="65" t="n">
        <f aca="false">IF(H33="","",G33-H33)</f>
        <v>-16</v>
      </c>
      <c r="J33" s="55" t="n">
        <f aca="false">IF(OR(D33="",D33+G33=0),"",D33/(D33+G33))</f>
        <v>0.328301886792453</v>
      </c>
      <c r="K33" s="55" t="n">
        <f aca="false">IF(E33="","",E33/(E33+H33))</f>
        <v>0.229813664596273</v>
      </c>
      <c r="L33" s="66" t="n">
        <f aca="false">IF(OR(K33="",J33=""),"",(J33-K33)*100)</f>
        <v>9.84882221961795</v>
      </c>
      <c r="M33" s="36" t="n">
        <v>2.37182209464497</v>
      </c>
      <c r="N33" s="36" t="n">
        <v>1.86043143712578</v>
      </c>
      <c r="O33" s="36" t="n">
        <f aca="false">SQRT(M33^2+N33^2)</f>
        <v>3.01442286033196</v>
      </c>
      <c r="P33" s="55" t="n">
        <f aca="false">IF(J33="","",MAX(0,J33-1.96*O33/100))</f>
        <v>0.269219198729946</v>
      </c>
      <c r="Q33" s="55" t="n">
        <f aca="false">IF(J33="","",MIN(1,J33+1.96*O33/100))</f>
        <v>0.387384574854959</v>
      </c>
      <c r="R33" s="32" t="str">
        <f aca="false">IF(L33="","",IF(ABS(L33)&lt;=O33,"Yes","No"))</f>
        <v>No</v>
      </c>
      <c r="S33" s="32" t="str">
        <f aca="false">IF(L33="","",IF(ABS(L33)&lt;=1.96*O33,"Yes","No"))</f>
        <v>No</v>
      </c>
      <c r="T33" s="54" t="n">
        <f aca="false">IF(D33="","",ROUND(SQRT(((D33+G33)*O33/100)^2+(J33*(D33+G33)*0.08382)^2),0))</f>
        <v>22</v>
      </c>
      <c r="U33" s="32" t="s">
        <v>747</v>
      </c>
    </row>
    <row r="34" customFormat="false" ht="15" hidden="false" customHeight="false" outlineLevel="0" collapsed="false">
      <c r="A34" s="32" t="s">
        <v>127</v>
      </c>
      <c r="B34" s="32" t="s">
        <v>174</v>
      </c>
      <c r="C34" s="32" t="s">
        <v>175</v>
      </c>
      <c r="D34" s="54" t="n">
        <v>270</v>
      </c>
      <c r="E34" s="54" t="n">
        <v>224</v>
      </c>
      <c r="F34" s="65" t="n">
        <f aca="false">IF(E34="","",D34-E34)</f>
        <v>46</v>
      </c>
      <c r="G34" s="54" t="n">
        <v>389</v>
      </c>
      <c r="H34" s="54" t="n">
        <v>376</v>
      </c>
      <c r="I34" s="65" t="n">
        <f aca="false">IF(H34="","",G34-H34)</f>
        <v>13</v>
      </c>
      <c r="J34" s="55" t="n">
        <f aca="false">IF(OR(D34="",D34+G34=0),"",D34/(D34+G34))</f>
        <v>0.409711684370258</v>
      </c>
      <c r="K34" s="55" t="n">
        <f aca="false">IF(E34="","",E34/(E34+H34))</f>
        <v>0.373333333333333</v>
      </c>
      <c r="L34" s="66" t="n">
        <f aca="false">IF(OR(K34="",J34=""),"",(J34-K34)*100)</f>
        <v>3.63783510369246</v>
      </c>
      <c r="M34" s="36" t="n">
        <v>2.37182209464497</v>
      </c>
      <c r="N34" s="36" t="n">
        <v>1.86043143712578</v>
      </c>
      <c r="O34" s="36" t="n">
        <f aca="false">SQRT(M34^2+N34^2)</f>
        <v>3.01442286033196</v>
      </c>
      <c r="P34" s="55" t="n">
        <f aca="false">IF(J34="","",MAX(0,J34-1.96*O34/100))</f>
        <v>0.350628996307751</v>
      </c>
      <c r="Q34" s="55" t="n">
        <f aca="false">IF(J34="","",MIN(1,J34+1.96*O34/100))</f>
        <v>0.468794372432764</v>
      </c>
      <c r="R34" s="32" t="str">
        <f aca="false">IF(L34="","",IF(ABS(L34)&lt;=O34,"Yes","No"))</f>
        <v>No</v>
      </c>
      <c r="S34" s="32" t="str">
        <f aca="false">IF(L34="","",IF(ABS(L34)&lt;=1.96*O34,"Yes","No"))</f>
        <v>Yes</v>
      </c>
      <c r="T34" s="54" t="n">
        <f aca="false">IF(D34="","",ROUND(SQRT(((D34+G34)*O34/100)^2+(J34*(D34+G34)*0.08382)^2),0))</f>
        <v>30</v>
      </c>
      <c r="U34" s="32" t="s">
        <v>747</v>
      </c>
    </row>
    <row r="35" customFormat="false" ht="15" hidden="false" customHeight="false" outlineLevel="0" collapsed="false">
      <c r="A35" s="32" t="s">
        <v>127</v>
      </c>
      <c r="B35" s="32" t="s">
        <v>174</v>
      </c>
      <c r="C35" s="32" t="s">
        <v>176</v>
      </c>
      <c r="D35" s="54" t="n">
        <v>384</v>
      </c>
      <c r="E35" s="54" t="n">
        <v>367</v>
      </c>
      <c r="F35" s="65" t="n">
        <f aca="false">IF(E35="","",D35-E35)</f>
        <v>17</v>
      </c>
      <c r="G35" s="54" t="n">
        <v>505</v>
      </c>
      <c r="H35" s="54" t="n">
        <v>452</v>
      </c>
      <c r="I35" s="65" t="n">
        <f aca="false">IF(H35="","",G35-H35)</f>
        <v>53</v>
      </c>
      <c r="J35" s="55" t="n">
        <f aca="false">IF(OR(D35="",D35+G35=0),"",D35/(D35+G35))</f>
        <v>0.431946006749156</v>
      </c>
      <c r="K35" s="55" t="n">
        <f aca="false">IF(E35="","",E35/(E35+H35))</f>
        <v>0.448107448107448</v>
      </c>
      <c r="L35" s="66" t="n">
        <f aca="false">IF(OR(K35="",J35=""),"",(J35-K35)*100)</f>
        <v>-1.61614413582918</v>
      </c>
      <c r="M35" s="36" t="n">
        <v>2.00359735683633</v>
      </c>
      <c r="N35" s="36" t="n">
        <v>1.86043143712578</v>
      </c>
      <c r="O35" s="36" t="n">
        <f aca="false">SQRT(M35^2+N35^2)</f>
        <v>2.73415571988272</v>
      </c>
      <c r="P35" s="55" t="n">
        <f aca="false">IF(J35="","",MAX(0,J35-1.96*O35/100))</f>
        <v>0.378356554639455</v>
      </c>
      <c r="Q35" s="55" t="n">
        <f aca="false">IF(J35="","",MIN(1,J35+1.96*O35/100))</f>
        <v>0.485535458858858</v>
      </c>
      <c r="R35" s="32" t="str">
        <f aca="false">IF(L35="","",IF(ABS(L35)&lt;=O35,"Yes","No"))</f>
        <v>Yes</v>
      </c>
      <c r="S35" s="32" t="str">
        <f aca="false">IF(L35="","",IF(ABS(L35)&lt;=1.96*O35,"Yes","No"))</f>
        <v>Yes</v>
      </c>
      <c r="T35" s="54" t="n">
        <f aca="false">IF(D35="","",ROUND(SQRT(((D35+G35)*O35/100)^2+(J35*(D35+G35)*0.07132)^2),0))</f>
        <v>37</v>
      </c>
      <c r="U35" s="32" t="s">
        <v>747</v>
      </c>
    </row>
    <row r="36" customFormat="false" ht="15" hidden="false" customHeight="false" outlineLevel="0" collapsed="false">
      <c r="A36" s="32" t="s">
        <v>127</v>
      </c>
      <c r="B36" s="32" t="s">
        <v>174</v>
      </c>
      <c r="C36" s="32" t="s">
        <v>177</v>
      </c>
      <c r="D36" s="54" t="n">
        <v>126</v>
      </c>
      <c r="E36" s="54" t="n">
        <v>96</v>
      </c>
      <c r="F36" s="65" t="n">
        <f aca="false">IF(E36="","",D36-E36)</f>
        <v>30</v>
      </c>
      <c r="G36" s="54" t="n">
        <v>160</v>
      </c>
      <c r="H36" s="54" t="n">
        <v>150</v>
      </c>
      <c r="I36" s="65" t="n">
        <f aca="false">IF(H36="","",G36-H36)</f>
        <v>10</v>
      </c>
      <c r="J36" s="55" t="n">
        <f aca="false">IF(OR(D36="",D36+G36=0),"",D36/(D36+G36))</f>
        <v>0.440559440559441</v>
      </c>
      <c r="K36" s="55" t="n">
        <f aca="false">IF(E36="","",E36/(E36+H36))</f>
        <v>0.390243902439024</v>
      </c>
      <c r="L36" s="66" t="n">
        <f aca="false">IF(OR(K36="",J36=""),"",(J36-K36)*100)</f>
        <v>5.03155381204162</v>
      </c>
      <c r="M36" s="36" t="n">
        <v>3.57667285408278</v>
      </c>
      <c r="N36" s="36" t="n">
        <v>1.86043143712578</v>
      </c>
      <c r="O36" s="36" t="n">
        <f aca="false">SQRT(M36^2+N36^2)</f>
        <v>4.03159941429931</v>
      </c>
      <c r="P36" s="55" t="n">
        <f aca="false">IF(J36="","",MAX(0,J36-1.96*O36/100))</f>
        <v>0.361540092039174</v>
      </c>
      <c r="Q36" s="55" t="n">
        <f aca="false">IF(J36="","",MIN(1,J36+1.96*O36/100))</f>
        <v>0.519578789079707</v>
      </c>
      <c r="R36" s="32" t="str">
        <f aca="false">IF(L36="","",IF(ABS(L36)&lt;=O36,"Yes","No"))</f>
        <v>No</v>
      </c>
      <c r="S36" s="32" t="str">
        <f aca="false">IF(L36="","",IF(ABS(L36)&lt;=1.96*O36,"Yes","No"))</f>
        <v>Yes</v>
      </c>
      <c r="T36" s="54" t="n">
        <f aca="false">IF(D36="","",ROUND(SQRT(((D36+G36)*O36/100)^2+(J36*(D36+G36)*0.13015)^2),0))</f>
        <v>20</v>
      </c>
      <c r="U36" s="32" t="s">
        <v>747</v>
      </c>
    </row>
    <row r="37" customFormat="false" ht="15" hidden="false" customHeight="false" outlineLevel="0" collapsed="false">
      <c r="A37" s="32" t="s">
        <v>127</v>
      </c>
      <c r="B37" s="32" t="s">
        <v>178</v>
      </c>
      <c r="C37" s="32" t="s">
        <v>178</v>
      </c>
      <c r="D37" s="54" t="n">
        <v>71</v>
      </c>
      <c r="E37" s="54" t="n">
        <v>53</v>
      </c>
      <c r="F37" s="65" t="n">
        <f aca="false">IF(E37="","",D37-E37)</f>
        <v>18</v>
      </c>
      <c r="G37" s="54" t="n">
        <v>105</v>
      </c>
      <c r="H37" s="54" t="n">
        <v>112</v>
      </c>
      <c r="I37" s="65" t="n">
        <f aca="false">IF(H37="","",G37-H37)</f>
        <v>-7</v>
      </c>
      <c r="J37" s="55" t="n">
        <f aca="false">IF(OR(D37="",D37+G37=0),"",D37/(D37+G37))</f>
        <v>0.403409090909091</v>
      </c>
      <c r="K37" s="55" t="n">
        <f aca="false">IF(E37="","",E37/(E37+H37))</f>
        <v>0.321212121212121</v>
      </c>
      <c r="L37" s="66" t="n">
        <f aca="false">IF(OR(K37="",J37=""),"",(J37-K37)*100)</f>
        <v>8.21969696969697</v>
      </c>
      <c r="M37" s="36" t="n">
        <v>3.57667285408278</v>
      </c>
      <c r="N37" s="36" t="n">
        <v>1.86043143712578</v>
      </c>
      <c r="O37" s="36" t="n">
        <f aca="false">SQRT(M37^2+N37^2)</f>
        <v>4.03159941429931</v>
      </c>
      <c r="P37" s="55" t="n">
        <f aca="false">IF(J37="","",MAX(0,J37-1.96*O37/100))</f>
        <v>0.324389742388824</v>
      </c>
      <c r="Q37" s="55" t="n">
        <f aca="false">IF(J37="","",MIN(1,J37+1.96*O37/100))</f>
        <v>0.482428439429357</v>
      </c>
      <c r="R37" s="32" t="str">
        <f aca="false">IF(L37="","",IF(ABS(L37)&lt;=O37,"Yes","No"))</f>
        <v>No</v>
      </c>
      <c r="S37" s="32" t="str">
        <f aca="false">IF(L37="","",IF(ABS(L37)&lt;=1.96*O37,"Yes","No"))</f>
        <v>No</v>
      </c>
      <c r="T37" s="54" t="n">
        <f aca="false">IF(D37="","",ROUND(SQRT(((D37+G37)*O37/100)^2+(J37*(D37+G37)*0.13015)^2),0))</f>
        <v>12</v>
      </c>
      <c r="U37" s="32" t="s">
        <v>747</v>
      </c>
    </row>
    <row r="38" customFormat="false" ht="15" hidden="false" customHeight="false" outlineLevel="0" collapsed="false">
      <c r="A38" s="32" t="s">
        <v>127</v>
      </c>
      <c r="B38" s="32" t="s">
        <v>179</v>
      </c>
      <c r="C38" s="32" t="s">
        <v>180</v>
      </c>
      <c r="D38" s="54" t="n">
        <v>359</v>
      </c>
      <c r="E38" s="54" t="n">
        <v>299</v>
      </c>
      <c r="F38" s="65" t="n">
        <f aca="false">IF(E38="","",D38-E38)</f>
        <v>60</v>
      </c>
      <c r="G38" s="54" t="n">
        <v>451</v>
      </c>
      <c r="H38" s="54" t="n">
        <v>376</v>
      </c>
      <c r="I38" s="65" t="n">
        <f aca="false">IF(H38="","",G38-H38)</f>
        <v>75</v>
      </c>
      <c r="J38" s="55" t="n">
        <f aca="false">IF(OR(D38="",D38+G38=0),"",D38/(D38+G38))</f>
        <v>0.44320987654321</v>
      </c>
      <c r="K38" s="55" t="n">
        <f aca="false">IF(E38="","",E38/(E38+H38))</f>
        <v>0.442962962962963</v>
      </c>
      <c r="L38" s="66" t="n">
        <f aca="false">IF(OR(K38="",J38=""),"",(J38-K38)*100)</f>
        <v>0.0246913580246921</v>
      </c>
      <c r="M38" s="36" t="n">
        <v>2.37182209464497</v>
      </c>
      <c r="N38" s="36" t="n">
        <v>1.86043143712578</v>
      </c>
      <c r="O38" s="36" t="n">
        <f aca="false">SQRT(M38^2+N38^2)</f>
        <v>3.01442286033196</v>
      </c>
      <c r="P38" s="55" t="n">
        <f aca="false">IF(J38="","",MAX(0,J38-1.96*O38/100))</f>
        <v>0.384127188480703</v>
      </c>
      <c r="Q38" s="55" t="n">
        <f aca="false">IF(J38="","",MIN(1,J38+1.96*O38/100))</f>
        <v>0.502292564605716</v>
      </c>
      <c r="R38" s="32" t="str">
        <f aca="false">IF(L38="","",IF(ABS(L38)&lt;=O38,"Yes","No"))</f>
        <v>Yes</v>
      </c>
      <c r="S38" s="32" t="str">
        <f aca="false">IF(L38="","",IF(ABS(L38)&lt;=1.96*O38,"Yes","No"))</f>
        <v>Yes</v>
      </c>
      <c r="T38" s="54" t="n">
        <f aca="false">IF(D38="","",ROUND(SQRT(((D38+G38)*O38/100)^2+(J38*(D38+G38)*0.08382)^2),0))</f>
        <v>39</v>
      </c>
      <c r="U38" s="32" t="s">
        <v>747</v>
      </c>
    </row>
    <row r="39" customFormat="false" ht="15" hidden="false" customHeight="false" outlineLevel="0" collapsed="false">
      <c r="A39" s="32" t="s">
        <v>127</v>
      </c>
      <c r="B39" s="32" t="s">
        <v>179</v>
      </c>
      <c r="C39" s="32" t="s">
        <v>181</v>
      </c>
      <c r="D39" s="54" t="n">
        <v>247</v>
      </c>
      <c r="E39" s="54" t="n">
        <v>206</v>
      </c>
      <c r="F39" s="65" t="n">
        <f aca="false">IF(E39="","",D39-E39)</f>
        <v>41</v>
      </c>
      <c r="G39" s="54" t="n">
        <v>335</v>
      </c>
      <c r="H39" s="54" t="n">
        <v>301</v>
      </c>
      <c r="I39" s="65" t="n">
        <f aca="false">IF(H39="","",G39-H39)</f>
        <v>34</v>
      </c>
      <c r="J39" s="55" t="n">
        <f aca="false">IF(OR(D39="",D39+G39=0),"",D39/(D39+G39))</f>
        <v>0.424398625429553</v>
      </c>
      <c r="K39" s="55" t="n">
        <f aca="false">IF(E39="","",E39/(E39+H39))</f>
        <v>0.406311637080868</v>
      </c>
      <c r="L39" s="66" t="n">
        <f aca="false">IF(OR(K39="",J39=""),"",(J39-K39)*100)</f>
        <v>1.80869883486854</v>
      </c>
      <c r="M39" s="36" t="n">
        <v>2.37182209464497</v>
      </c>
      <c r="N39" s="36" t="n">
        <v>1.86043143712578</v>
      </c>
      <c r="O39" s="36" t="n">
        <f aca="false">SQRT(M39^2+N39^2)</f>
        <v>3.01442286033196</v>
      </c>
      <c r="P39" s="55" t="n">
        <f aca="false">IF(J39="","",MAX(0,J39-1.96*O39/100))</f>
        <v>0.365315937367047</v>
      </c>
      <c r="Q39" s="55" t="n">
        <f aca="false">IF(J39="","",MIN(1,J39+1.96*O39/100))</f>
        <v>0.48348131349206</v>
      </c>
      <c r="R39" s="32" t="str">
        <f aca="false">IF(L39="","",IF(ABS(L39)&lt;=O39,"Yes","No"))</f>
        <v>Yes</v>
      </c>
      <c r="S39" s="32" t="str">
        <f aca="false">IF(L39="","",IF(ABS(L39)&lt;=1.96*O39,"Yes","No"))</f>
        <v>Yes</v>
      </c>
      <c r="T39" s="54" t="n">
        <f aca="false">IF(D39="","",ROUND(SQRT(((D39+G39)*O39/100)^2+(J39*(D39+G39)*0.08382)^2),0))</f>
        <v>27</v>
      </c>
      <c r="U39" s="32" t="s">
        <v>747</v>
      </c>
    </row>
    <row r="40" customFormat="false" ht="15" hidden="false" customHeight="false" outlineLevel="0" collapsed="false">
      <c r="A40" s="32" t="s">
        <v>127</v>
      </c>
      <c r="B40" s="32" t="s">
        <v>179</v>
      </c>
      <c r="C40" s="32" t="s">
        <v>182</v>
      </c>
      <c r="D40" s="54" t="n">
        <v>396</v>
      </c>
      <c r="E40" s="54" t="n">
        <v>352</v>
      </c>
      <c r="F40" s="65" t="n">
        <f aca="false">IF(E40="","",D40-E40)</f>
        <v>44</v>
      </c>
      <c r="G40" s="54" t="n">
        <v>527</v>
      </c>
      <c r="H40" s="54" t="n">
        <v>460</v>
      </c>
      <c r="I40" s="65" t="n">
        <f aca="false">IF(H40="","",G40-H40)</f>
        <v>67</v>
      </c>
      <c r="J40" s="55" t="n">
        <f aca="false">IF(OR(D40="",D40+G40=0),"",D40/(D40+G40))</f>
        <v>0.429035752979415</v>
      </c>
      <c r="K40" s="55" t="n">
        <f aca="false">IF(E40="","",E40/(E40+H40))</f>
        <v>0.433497536945813</v>
      </c>
      <c r="L40" s="66" t="n">
        <f aca="false">IF(OR(K40="",J40=""),"",(J40-K40)*100)</f>
        <v>-0.44617839663979</v>
      </c>
      <c r="M40" s="36" t="n">
        <v>2.00359735683633</v>
      </c>
      <c r="N40" s="36" t="n">
        <v>1.86043143712578</v>
      </c>
      <c r="O40" s="36" t="n">
        <f aca="false">SQRT(M40^2+N40^2)</f>
        <v>2.73415571988272</v>
      </c>
      <c r="P40" s="55" t="n">
        <f aca="false">IF(J40="","",MAX(0,J40-1.96*O40/100))</f>
        <v>0.375446300869714</v>
      </c>
      <c r="Q40" s="55" t="n">
        <f aca="false">IF(J40="","",MIN(1,J40+1.96*O40/100))</f>
        <v>0.482625205089116</v>
      </c>
      <c r="R40" s="32" t="str">
        <f aca="false">IF(L40="","",IF(ABS(L40)&lt;=O40,"Yes","No"))</f>
        <v>Yes</v>
      </c>
      <c r="S40" s="32" t="str">
        <f aca="false">IF(L40="","",IF(ABS(L40)&lt;=1.96*O40,"Yes","No"))</f>
        <v>Yes</v>
      </c>
      <c r="T40" s="54" t="n">
        <f aca="false">IF(D40="","",ROUND(SQRT(((D40+G40)*O40/100)^2+(J40*(D40+G40)*0.07132)^2),0))</f>
        <v>38</v>
      </c>
      <c r="U40" s="32" t="s">
        <v>747</v>
      </c>
    </row>
    <row r="41" customFormat="false" ht="15" hidden="false" customHeight="false" outlineLevel="0" collapsed="false">
      <c r="A41" s="32" t="s">
        <v>127</v>
      </c>
      <c r="B41" s="32" t="s">
        <v>179</v>
      </c>
      <c r="C41" s="32" t="s">
        <v>183</v>
      </c>
      <c r="D41" s="54" t="n">
        <v>412</v>
      </c>
      <c r="E41" s="54" t="n">
        <v>308</v>
      </c>
      <c r="F41" s="65" t="n">
        <f aca="false">IF(E41="","",D41-E41)</f>
        <v>104</v>
      </c>
      <c r="G41" s="54" t="n">
        <v>581</v>
      </c>
      <c r="H41" s="54" t="n">
        <v>489</v>
      </c>
      <c r="I41" s="65" t="n">
        <f aca="false">IF(H41="","",G41-H41)</f>
        <v>92</v>
      </c>
      <c r="J41" s="55" t="n">
        <f aca="false">IF(OR(D41="",D41+G41=0),"",D41/(D41+G41))</f>
        <v>0.414904330312185</v>
      </c>
      <c r="K41" s="55" t="n">
        <f aca="false">IF(E41="","",E41/(E41+H41))</f>
        <v>0.386449184441656</v>
      </c>
      <c r="L41" s="66" t="n">
        <f aca="false">IF(OR(K41="",J41=""),"",(J41-K41)*100)</f>
        <v>2.84551458705291</v>
      </c>
      <c r="M41" s="36" t="n">
        <v>2.00359735683633</v>
      </c>
      <c r="N41" s="36" t="n">
        <v>1.86043143712578</v>
      </c>
      <c r="O41" s="36" t="n">
        <f aca="false">SQRT(M41^2+N41^2)</f>
        <v>2.73415571988272</v>
      </c>
      <c r="P41" s="55" t="n">
        <f aca="false">IF(J41="","",MAX(0,J41-1.96*O41/100))</f>
        <v>0.361314878202484</v>
      </c>
      <c r="Q41" s="55" t="n">
        <f aca="false">IF(J41="","",MIN(1,J41+1.96*O41/100))</f>
        <v>0.468493782421887</v>
      </c>
      <c r="R41" s="32" t="str">
        <f aca="false">IF(L41="","",IF(ABS(L41)&lt;=O41,"Yes","No"))</f>
        <v>No</v>
      </c>
      <c r="S41" s="32" t="str">
        <f aca="false">IF(L41="","",IF(ABS(L41)&lt;=1.96*O41,"Yes","No"))</f>
        <v>Yes</v>
      </c>
      <c r="T41" s="54" t="n">
        <f aca="false">IF(D41="","",ROUND(SQRT(((D41+G41)*O41/100)^2+(J41*(D41+G41)*0.07132)^2),0))</f>
        <v>40</v>
      </c>
      <c r="U41" s="32" t="s">
        <v>747</v>
      </c>
    </row>
    <row r="42" customFormat="false" ht="15" hidden="false" customHeight="false" outlineLevel="0" collapsed="false">
      <c r="A42" s="32" t="s">
        <v>127</v>
      </c>
      <c r="B42" s="32" t="s">
        <v>179</v>
      </c>
      <c r="C42" s="32" t="s">
        <v>184</v>
      </c>
      <c r="D42" s="54" t="n">
        <v>364</v>
      </c>
      <c r="E42" s="54" t="n">
        <v>288</v>
      </c>
      <c r="F42" s="65" t="n">
        <f aca="false">IF(E42="","",D42-E42)</f>
        <v>76</v>
      </c>
      <c r="G42" s="54" t="n">
        <v>522</v>
      </c>
      <c r="H42" s="54" t="n">
        <v>454</v>
      </c>
      <c r="I42" s="65" t="n">
        <f aca="false">IF(H42="","",G42-H42)</f>
        <v>68</v>
      </c>
      <c r="J42" s="55" t="n">
        <f aca="false">IF(OR(D42="",D42+G42=0),"",D42/(D42+G42))</f>
        <v>0.410835214446953</v>
      </c>
      <c r="K42" s="55" t="n">
        <f aca="false">IF(E42="","",E42/(E42+H42))</f>
        <v>0.388140161725067</v>
      </c>
      <c r="L42" s="66" t="n">
        <f aca="false">IF(OR(K42="",J42=""),"",(J42-K42)*100)</f>
        <v>2.26950527218852</v>
      </c>
      <c r="M42" s="36" t="n">
        <v>2.00359735683633</v>
      </c>
      <c r="N42" s="36" t="n">
        <v>1.86043143712578</v>
      </c>
      <c r="O42" s="36" t="n">
        <f aca="false">SQRT(M42^2+N42^2)</f>
        <v>2.73415571988272</v>
      </c>
      <c r="P42" s="55" t="n">
        <f aca="false">IF(J42="","",MAX(0,J42-1.96*O42/100))</f>
        <v>0.357245762337251</v>
      </c>
      <c r="Q42" s="55" t="n">
        <f aca="false">IF(J42="","",MIN(1,J42+1.96*O42/100))</f>
        <v>0.464424666556654</v>
      </c>
      <c r="R42" s="32" t="str">
        <f aca="false">IF(L42="","",IF(ABS(L42)&lt;=O42,"Yes","No"))</f>
        <v>Yes</v>
      </c>
      <c r="S42" s="32" t="str">
        <f aca="false">IF(L42="","",IF(ABS(L42)&lt;=1.96*O42,"Yes","No"))</f>
        <v>Yes</v>
      </c>
      <c r="T42" s="54" t="n">
        <f aca="false">IF(D42="","",ROUND(SQRT(((D42+G42)*O42/100)^2+(J42*(D42+G42)*0.07132)^2),0))</f>
        <v>36</v>
      </c>
      <c r="U42" s="32" t="s">
        <v>747</v>
      </c>
    </row>
    <row r="43" customFormat="false" ht="15" hidden="false" customHeight="false" outlineLevel="0" collapsed="false">
      <c r="A43" s="32" t="s">
        <v>127</v>
      </c>
      <c r="B43" s="32" t="s">
        <v>185</v>
      </c>
      <c r="C43" s="32" t="s">
        <v>186</v>
      </c>
      <c r="D43" s="54" t="n">
        <v>157</v>
      </c>
      <c r="E43" s="54" t="n">
        <v>161</v>
      </c>
      <c r="F43" s="65" t="n">
        <f aca="false">IF(E43="","",D43-E43)</f>
        <v>-4</v>
      </c>
      <c r="G43" s="54" t="n">
        <v>135</v>
      </c>
      <c r="H43" s="54" t="n">
        <v>120</v>
      </c>
      <c r="I43" s="65" t="n">
        <f aca="false">IF(H43="","",G43-H43)</f>
        <v>15</v>
      </c>
      <c r="J43" s="55" t="n">
        <f aca="false">IF(OR(D43="",D43+G43=0),"",D43/(D43+G43))</f>
        <v>0.537671232876712</v>
      </c>
      <c r="K43" s="55" t="n">
        <f aca="false">IF(E43="","",E43/(E43+H43))</f>
        <v>0.572953736654804</v>
      </c>
      <c r="L43" s="66" t="n">
        <f aca="false">IF(OR(K43="",J43=""),"",(J43-K43)*100)</f>
        <v>-3.52825037780919</v>
      </c>
      <c r="M43" s="36" t="n">
        <v>3.57667285408278</v>
      </c>
      <c r="N43" s="36" t="n">
        <v>1.86043143712578</v>
      </c>
      <c r="O43" s="36" t="n">
        <f aca="false">SQRT(M43^2+N43^2)</f>
        <v>4.03159941429931</v>
      </c>
      <c r="P43" s="55" t="n">
        <f aca="false">IF(J43="","",MAX(0,J43-1.96*O43/100))</f>
        <v>0.458651884356446</v>
      </c>
      <c r="Q43" s="55" t="n">
        <f aca="false">IF(J43="","",MIN(1,J43+1.96*O43/100))</f>
        <v>0.616690581396979</v>
      </c>
      <c r="R43" s="32" t="str">
        <f aca="false">IF(L43="","",IF(ABS(L43)&lt;=O43,"Yes","No"))</f>
        <v>Yes</v>
      </c>
      <c r="S43" s="32" t="str">
        <f aca="false">IF(L43="","",IF(ABS(L43)&lt;=1.96*O43,"Yes","No"))</f>
        <v>Yes</v>
      </c>
      <c r="T43" s="54" t="n">
        <f aca="false">IF(D43="","",ROUND(SQRT(((D43+G43)*O43/100)^2+(J43*(D43+G43)*0.13015)^2),0))</f>
        <v>24</v>
      </c>
      <c r="U43" s="32" t="s">
        <v>747</v>
      </c>
    </row>
    <row r="44" customFormat="false" ht="15" hidden="false" customHeight="false" outlineLevel="0" collapsed="false">
      <c r="A44" s="32" t="s">
        <v>127</v>
      </c>
      <c r="B44" s="32" t="s">
        <v>185</v>
      </c>
      <c r="C44" s="32" t="s">
        <v>187</v>
      </c>
      <c r="D44" s="54" t="n">
        <v>165</v>
      </c>
      <c r="E44" s="54" t="n">
        <v>169</v>
      </c>
      <c r="F44" s="65" t="n">
        <f aca="false">IF(E44="","",D44-E44)</f>
        <v>-4</v>
      </c>
      <c r="G44" s="54" t="n">
        <v>156</v>
      </c>
      <c r="H44" s="54" t="n">
        <v>132</v>
      </c>
      <c r="I44" s="65" t="n">
        <f aca="false">IF(H44="","",G44-H44)</f>
        <v>24</v>
      </c>
      <c r="J44" s="55" t="n">
        <f aca="false">IF(OR(D44="",D44+G44=0),"",D44/(D44+G44))</f>
        <v>0.514018691588785</v>
      </c>
      <c r="K44" s="55" t="n">
        <f aca="false">IF(E44="","",E44/(E44+H44))</f>
        <v>0.561461794019934</v>
      </c>
      <c r="L44" s="66" t="n">
        <f aca="false">IF(OR(K44="",J44=""),"",(J44-K44)*100)</f>
        <v>-4.74431024311486</v>
      </c>
      <c r="M44" s="36" t="n">
        <v>3.57667285408278</v>
      </c>
      <c r="N44" s="36" t="n">
        <v>1.86043143712578</v>
      </c>
      <c r="O44" s="36" t="n">
        <f aca="false">SQRT(M44^2+N44^2)</f>
        <v>4.03159941429931</v>
      </c>
      <c r="P44" s="55" t="n">
        <f aca="false">IF(J44="","",MAX(0,J44-1.96*O44/100))</f>
        <v>0.434999343068519</v>
      </c>
      <c r="Q44" s="55" t="n">
        <f aca="false">IF(J44="","",MIN(1,J44+1.96*O44/100))</f>
        <v>0.593038040109052</v>
      </c>
      <c r="R44" s="32" t="str">
        <f aca="false">IF(L44="","",IF(ABS(L44)&lt;=O44,"Yes","No"))</f>
        <v>No</v>
      </c>
      <c r="S44" s="32" t="str">
        <f aca="false">IF(L44="","",IF(ABS(L44)&lt;=1.96*O44,"Yes","No"))</f>
        <v>Yes</v>
      </c>
      <c r="T44" s="54" t="n">
        <f aca="false">IF(D44="","",ROUND(SQRT(((D44+G44)*O44/100)^2+(J44*(D44+G44)*0.13015)^2),0))</f>
        <v>25</v>
      </c>
      <c r="U44" s="32" t="s">
        <v>747</v>
      </c>
    </row>
    <row r="45" customFormat="false" ht="15" hidden="false" customHeight="false" outlineLevel="0" collapsed="false">
      <c r="A45" s="32" t="s">
        <v>127</v>
      </c>
      <c r="B45" s="32" t="s">
        <v>185</v>
      </c>
      <c r="C45" s="32" t="s">
        <v>188</v>
      </c>
      <c r="D45" s="54" t="n">
        <v>99</v>
      </c>
      <c r="E45" s="54" t="n">
        <v>85</v>
      </c>
      <c r="F45" s="65" t="n">
        <f aca="false">IF(E45="","",D45-E45)</f>
        <v>14</v>
      </c>
      <c r="G45" s="54" t="n">
        <v>140</v>
      </c>
      <c r="H45" s="54" t="n">
        <v>147</v>
      </c>
      <c r="I45" s="65" t="n">
        <f aca="false">IF(H45="","",G45-H45)</f>
        <v>-7</v>
      </c>
      <c r="J45" s="55" t="n">
        <f aca="false">IF(OR(D45="",D45+G45=0),"",D45/(D45+G45))</f>
        <v>0.414225941422594</v>
      </c>
      <c r="K45" s="55" t="n">
        <f aca="false">IF(E45="","",E45/(E45+H45))</f>
        <v>0.366379310344828</v>
      </c>
      <c r="L45" s="66" t="n">
        <f aca="false">IF(OR(K45="",J45=""),"",(J45-K45)*100)</f>
        <v>4.78466310777666</v>
      </c>
      <c r="M45" s="36" t="n">
        <v>3.57667285408278</v>
      </c>
      <c r="N45" s="36" t="n">
        <v>1.86043143712578</v>
      </c>
      <c r="O45" s="36" t="n">
        <f aca="false">SQRT(M45^2+N45^2)</f>
        <v>4.03159941429931</v>
      </c>
      <c r="P45" s="55" t="n">
        <f aca="false">IF(J45="","",MAX(0,J45-1.96*O45/100))</f>
        <v>0.335206592902328</v>
      </c>
      <c r="Q45" s="55" t="n">
        <f aca="false">IF(J45="","",MIN(1,J45+1.96*O45/100))</f>
        <v>0.493245289942861</v>
      </c>
      <c r="R45" s="32" t="str">
        <f aca="false">IF(L45="","",IF(ABS(L45)&lt;=O45,"Yes","No"))</f>
        <v>No</v>
      </c>
      <c r="S45" s="32" t="str">
        <f aca="false">IF(L45="","",IF(ABS(L45)&lt;=1.96*O45,"Yes","No"))</f>
        <v>Yes</v>
      </c>
      <c r="T45" s="54" t="n">
        <f aca="false">IF(D45="","",ROUND(SQRT(((D45+G45)*O45/100)^2+(J45*(D45+G45)*0.13015)^2),0))</f>
        <v>16</v>
      </c>
      <c r="U45" s="32" t="s">
        <v>747</v>
      </c>
    </row>
    <row r="46" customFormat="false" ht="15" hidden="false" customHeight="false" outlineLevel="0" collapsed="false">
      <c r="A46" s="32" t="s">
        <v>127</v>
      </c>
      <c r="B46" s="32" t="s">
        <v>185</v>
      </c>
      <c r="C46" s="32" t="s">
        <v>189</v>
      </c>
      <c r="D46" s="54" t="n">
        <v>169</v>
      </c>
      <c r="E46" s="54" t="n">
        <v>159</v>
      </c>
      <c r="F46" s="65" t="n">
        <f aca="false">IF(E46="","",D46-E46)</f>
        <v>10</v>
      </c>
      <c r="G46" s="54" t="n">
        <v>205</v>
      </c>
      <c r="H46" s="54" t="n">
        <v>163</v>
      </c>
      <c r="I46" s="65" t="n">
        <f aca="false">IF(H46="","",G46-H46)</f>
        <v>42</v>
      </c>
      <c r="J46" s="55" t="n">
        <f aca="false">IF(OR(D46="",D46+G46=0),"",D46/(D46+G46))</f>
        <v>0.451871657754011</v>
      </c>
      <c r="K46" s="55" t="n">
        <f aca="false">IF(E46="","",E46/(E46+H46))</f>
        <v>0.493788819875776</v>
      </c>
      <c r="L46" s="66" t="n">
        <f aca="false">IF(OR(K46="",J46=""),"",(J46-K46)*100)</f>
        <v>-4.19171621217657</v>
      </c>
      <c r="M46" s="36" t="n">
        <v>3.57667285408278</v>
      </c>
      <c r="N46" s="36" t="n">
        <v>1.86043143712578</v>
      </c>
      <c r="O46" s="36" t="n">
        <f aca="false">SQRT(M46^2+N46^2)</f>
        <v>4.03159941429931</v>
      </c>
      <c r="P46" s="55" t="n">
        <f aca="false">IF(J46="","",MAX(0,J46-1.96*O46/100))</f>
        <v>0.372852309233744</v>
      </c>
      <c r="Q46" s="55" t="n">
        <f aca="false">IF(J46="","",MIN(1,J46+1.96*O46/100))</f>
        <v>0.530891006274277</v>
      </c>
      <c r="R46" s="32" t="str">
        <f aca="false">IF(L46="","",IF(ABS(L46)&lt;=O46,"Yes","No"))</f>
        <v>No</v>
      </c>
      <c r="S46" s="32" t="str">
        <f aca="false">IF(L46="","",IF(ABS(L46)&lt;=1.96*O46,"Yes","No"))</f>
        <v>Yes</v>
      </c>
      <c r="T46" s="54" t="n">
        <f aca="false">IF(D46="","",ROUND(SQRT(((D46+G46)*O46/100)^2+(J46*(D46+G46)*0.13015)^2),0))</f>
        <v>27</v>
      </c>
      <c r="U46" s="32" t="s">
        <v>747</v>
      </c>
    </row>
    <row r="47" customFormat="false" ht="15" hidden="false" customHeight="false" outlineLevel="0" collapsed="false">
      <c r="A47" s="32" t="s">
        <v>127</v>
      </c>
      <c r="B47" s="32" t="s">
        <v>190</v>
      </c>
      <c r="C47" s="32" t="s">
        <v>191</v>
      </c>
      <c r="D47" s="54" t="n">
        <v>253</v>
      </c>
      <c r="E47" s="54" t="n">
        <v>198</v>
      </c>
      <c r="F47" s="65" t="n">
        <f aca="false">IF(E47="","",D47-E47)</f>
        <v>55</v>
      </c>
      <c r="G47" s="54" t="n">
        <v>404</v>
      </c>
      <c r="H47" s="54" t="n">
        <v>374</v>
      </c>
      <c r="I47" s="65" t="n">
        <f aca="false">IF(H47="","",G47-H47)</f>
        <v>30</v>
      </c>
      <c r="J47" s="55" t="n">
        <f aca="false">IF(OR(D47="",D47+G47=0),"",D47/(D47+G47))</f>
        <v>0.385083713850837</v>
      </c>
      <c r="K47" s="55" t="n">
        <f aca="false">IF(E47="","",E47/(E47+H47))</f>
        <v>0.346153846153846</v>
      </c>
      <c r="L47" s="66" t="n">
        <f aca="false">IF(OR(K47="",J47=""),"",(J47-K47)*100)</f>
        <v>3.8929867696991</v>
      </c>
      <c r="M47" s="36" t="n">
        <v>2.37182209464497</v>
      </c>
      <c r="N47" s="36" t="n">
        <v>1.86043143712578</v>
      </c>
      <c r="O47" s="36" t="n">
        <f aca="false">SQRT(M47^2+N47^2)</f>
        <v>3.01442286033196</v>
      </c>
      <c r="P47" s="55" t="n">
        <f aca="false">IF(J47="","",MAX(0,J47-1.96*O47/100))</f>
        <v>0.326001025788331</v>
      </c>
      <c r="Q47" s="55" t="n">
        <f aca="false">IF(J47="","",MIN(1,J47+1.96*O47/100))</f>
        <v>0.444166401913344</v>
      </c>
      <c r="R47" s="32" t="str">
        <f aca="false">IF(L47="","",IF(ABS(L47)&lt;=O47,"Yes","No"))</f>
        <v>No</v>
      </c>
      <c r="S47" s="32" t="str">
        <f aca="false">IF(L47="","",IF(ABS(L47)&lt;=1.96*O47,"Yes","No"))</f>
        <v>Yes</v>
      </c>
      <c r="T47" s="54" t="n">
        <f aca="false">IF(D47="","",ROUND(SQRT(((D47+G47)*O47/100)^2+(J47*(D47+G47)*0.08382)^2),0))</f>
        <v>29</v>
      </c>
      <c r="U47" s="32" t="s">
        <v>747</v>
      </c>
    </row>
    <row r="48" customFormat="false" ht="15" hidden="false" customHeight="false" outlineLevel="0" collapsed="false">
      <c r="A48" s="32" t="s">
        <v>127</v>
      </c>
      <c r="B48" s="32" t="s">
        <v>190</v>
      </c>
      <c r="C48" s="32" t="s">
        <v>192</v>
      </c>
      <c r="D48" s="54" t="n">
        <v>263</v>
      </c>
      <c r="E48" s="54" t="n">
        <v>217</v>
      </c>
      <c r="F48" s="65" t="n">
        <f aca="false">IF(E48="","",D48-E48)</f>
        <v>46</v>
      </c>
      <c r="G48" s="54" t="n">
        <v>452</v>
      </c>
      <c r="H48" s="54" t="n">
        <v>393</v>
      </c>
      <c r="I48" s="65" t="n">
        <f aca="false">IF(H48="","",G48-H48)</f>
        <v>59</v>
      </c>
      <c r="J48" s="55" t="n">
        <f aca="false">IF(OR(D48="",D48+G48=0),"",D48/(D48+G48))</f>
        <v>0.367832167832168</v>
      </c>
      <c r="K48" s="55" t="n">
        <f aca="false">IF(E48="","",E48/(E48+H48))</f>
        <v>0.355737704918033</v>
      </c>
      <c r="L48" s="66" t="n">
        <f aca="false">IF(OR(K48="",J48=""),"",(J48-K48)*100)</f>
        <v>1.2094462914135</v>
      </c>
      <c r="M48" s="36" t="n">
        <v>2.37182209464497</v>
      </c>
      <c r="N48" s="36" t="n">
        <v>1.86043143712578</v>
      </c>
      <c r="O48" s="36" t="n">
        <f aca="false">SQRT(M48^2+N48^2)</f>
        <v>3.01442286033196</v>
      </c>
      <c r="P48" s="55" t="n">
        <f aca="false">IF(J48="","",MAX(0,J48-1.96*O48/100))</f>
        <v>0.308749479769661</v>
      </c>
      <c r="Q48" s="55" t="n">
        <f aca="false">IF(J48="","",MIN(1,J48+1.96*O48/100))</f>
        <v>0.426914855894674</v>
      </c>
      <c r="R48" s="32" t="str">
        <f aca="false">IF(L48="","",IF(ABS(L48)&lt;=O48,"Yes","No"))</f>
        <v>Yes</v>
      </c>
      <c r="S48" s="32" t="str">
        <f aca="false">IF(L48="","",IF(ABS(L48)&lt;=1.96*O48,"Yes","No"))</f>
        <v>Yes</v>
      </c>
      <c r="T48" s="54" t="n">
        <f aca="false">IF(D48="","",ROUND(SQRT(((D48+G48)*O48/100)^2+(J48*(D48+G48)*0.08382)^2),0))</f>
        <v>31</v>
      </c>
      <c r="U48" s="32" t="s">
        <v>747</v>
      </c>
    </row>
    <row r="49" customFormat="false" ht="15" hidden="false" customHeight="false" outlineLevel="0" collapsed="false">
      <c r="A49" s="32" t="s">
        <v>127</v>
      </c>
      <c r="B49" s="32" t="s">
        <v>190</v>
      </c>
      <c r="C49" s="32" t="s">
        <v>193</v>
      </c>
      <c r="D49" s="54" t="n">
        <v>239</v>
      </c>
      <c r="E49" s="54" t="n">
        <v>198</v>
      </c>
      <c r="F49" s="65" t="n">
        <f aca="false">IF(E49="","",D49-E49)</f>
        <v>41</v>
      </c>
      <c r="G49" s="54" t="n">
        <v>408</v>
      </c>
      <c r="H49" s="54" t="n">
        <v>369</v>
      </c>
      <c r="I49" s="65" t="n">
        <f aca="false">IF(H49="","",G49-H49)</f>
        <v>39</v>
      </c>
      <c r="J49" s="55" t="n">
        <f aca="false">IF(OR(D49="",D49+G49=0),"",D49/(D49+G49))</f>
        <v>0.369397217928903</v>
      </c>
      <c r="K49" s="55" t="n">
        <f aca="false">IF(E49="","",E49/(E49+H49))</f>
        <v>0.349206349206349</v>
      </c>
      <c r="L49" s="66" t="n">
        <f aca="false">IF(OR(K49="",J49=""),"",(J49-K49)*100)</f>
        <v>2.01908687225534</v>
      </c>
      <c r="M49" s="36" t="n">
        <v>2.37182209464497</v>
      </c>
      <c r="N49" s="36" t="n">
        <v>1.86043143712578</v>
      </c>
      <c r="O49" s="36" t="n">
        <f aca="false">SQRT(M49^2+N49^2)</f>
        <v>3.01442286033196</v>
      </c>
      <c r="P49" s="55" t="n">
        <f aca="false">IF(J49="","",MAX(0,J49-1.96*O49/100))</f>
        <v>0.310314529866396</v>
      </c>
      <c r="Q49" s="55" t="n">
        <f aca="false">IF(J49="","",MIN(1,J49+1.96*O49/100))</f>
        <v>0.428479905991409</v>
      </c>
      <c r="R49" s="32" t="str">
        <f aca="false">IF(L49="","",IF(ABS(L49)&lt;=O49,"Yes","No"))</f>
        <v>Yes</v>
      </c>
      <c r="S49" s="32" t="str">
        <f aca="false">IF(L49="","",IF(ABS(L49)&lt;=1.96*O49,"Yes","No"))</f>
        <v>Yes</v>
      </c>
      <c r="T49" s="54" t="n">
        <f aca="false">IF(D49="","",ROUND(SQRT(((D49+G49)*O49/100)^2+(J49*(D49+G49)*0.08382)^2),0))</f>
        <v>28</v>
      </c>
      <c r="U49" s="32" t="s">
        <v>747</v>
      </c>
    </row>
    <row r="50" customFormat="false" ht="15" hidden="false" customHeight="false" outlineLevel="0" collapsed="false">
      <c r="A50" s="32" t="s">
        <v>127</v>
      </c>
      <c r="B50" s="32" t="s">
        <v>194</v>
      </c>
      <c r="C50" s="32" t="s">
        <v>195</v>
      </c>
      <c r="D50" s="54" t="n">
        <v>228</v>
      </c>
      <c r="E50" s="54" t="n">
        <v>183</v>
      </c>
      <c r="F50" s="65" t="n">
        <f aca="false">IF(E50="","",D50-E50)</f>
        <v>45</v>
      </c>
      <c r="G50" s="54" t="n">
        <v>372</v>
      </c>
      <c r="H50" s="54" t="n">
        <v>377</v>
      </c>
      <c r="I50" s="65" t="n">
        <f aca="false">IF(H50="","",G50-H50)</f>
        <v>-5</v>
      </c>
      <c r="J50" s="55" t="n">
        <f aca="false">IF(OR(D50="",D50+G50=0),"",D50/(D50+G50))</f>
        <v>0.38</v>
      </c>
      <c r="K50" s="55" t="n">
        <f aca="false">IF(E50="","",E50/(E50+H50))</f>
        <v>0.326785714285714</v>
      </c>
      <c r="L50" s="66" t="n">
        <f aca="false">IF(OR(K50="",J50=""),"",(J50-K50)*100)</f>
        <v>5.32142857142857</v>
      </c>
      <c r="M50" s="36" t="n">
        <v>2.37182209464497</v>
      </c>
      <c r="N50" s="36" t="n">
        <v>1.86043143712578</v>
      </c>
      <c r="O50" s="36" t="n">
        <f aca="false">SQRT(M50^2+N50^2)</f>
        <v>3.01442286033196</v>
      </c>
      <c r="P50" s="55" t="n">
        <f aca="false">IF(J50="","",MAX(0,J50-1.96*O50/100))</f>
        <v>0.320917311937494</v>
      </c>
      <c r="Q50" s="55" t="n">
        <f aca="false">IF(J50="","",MIN(1,J50+1.96*O50/100))</f>
        <v>0.439082688062507</v>
      </c>
      <c r="R50" s="32" t="str">
        <f aca="false">IF(L50="","",IF(ABS(L50)&lt;=O50,"Yes","No"))</f>
        <v>No</v>
      </c>
      <c r="S50" s="32" t="str">
        <f aca="false">IF(L50="","",IF(ABS(L50)&lt;=1.96*O50,"Yes","No"))</f>
        <v>Yes</v>
      </c>
      <c r="T50" s="54" t="n">
        <f aca="false">IF(D50="","",ROUND(SQRT(((D50+G50)*O50/100)^2+(J50*(D50+G50)*0.08382)^2),0))</f>
        <v>26</v>
      </c>
      <c r="U50" s="32" t="s">
        <v>747</v>
      </c>
    </row>
    <row r="51" customFormat="false" ht="15" hidden="false" customHeight="false" outlineLevel="0" collapsed="false">
      <c r="A51" s="32" t="s">
        <v>127</v>
      </c>
      <c r="B51" s="32" t="s">
        <v>194</v>
      </c>
      <c r="C51" s="32" t="s">
        <v>196</v>
      </c>
      <c r="D51" s="54" t="n">
        <v>111</v>
      </c>
      <c r="E51" s="54" t="n">
        <v>90</v>
      </c>
      <c r="F51" s="65" t="n">
        <f aca="false">IF(E51="","",D51-E51)</f>
        <v>21</v>
      </c>
      <c r="G51" s="54" t="n">
        <v>187</v>
      </c>
      <c r="H51" s="54" t="n">
        <v>197</v>
      </c>
      <c r="I51" s="65" t="n">
        <f aca="false">IF(H51="","",G51-H51)</f>
        <v>-10</v>
      </c>
      <c r="J51" s="55" t="n">
        <f aca="false">IF(OR(D51="",D51+G51=0),"",D51/(D51+G51))</f>
        <v>0.37248322147651</v>
      </c>
      <c r="K51" s="55" t="n">
        <f aca="false">IF(E51="","",E51/(E51+H51))</f>
        <v>0.313588850174216</v>
      </c>
      <c r="L51" s="66" t="n">
        <f aca="false">IF(OR(K51="",J51=""),"",(J51-K51)*100)</f>
        <v>5.88943713022941</v>
      </c>
      <c r="M51" s="36" t="n">
        <v>3.57667285408278</v>
      </c>
      <c r="N51" s="36" t="n">
        <v>1.86043143712578</v>
      </c>
      <c r="O51" s="36" t="n">
        <f aca="false">SQRT(M51^2+N51^2)</f>
        <v>4.03159941429931</v>
      </c>
      <c r="P51" s="55" t="n">
        <f aca="false">IF(J51="","",MAX(0,J51-1.96*O51/100))</f>
        <v>0.293463872956244</v>
      </c>
      <c r="Q51" s="55" t="n">
        <f aca="false">IF(J51="","",MIN(1,J51+1.96*O51/100))</f>
        <v>0.451502569996777</v>
      </c>
      <c r="R51" s="32" t="str">
        <f aca="false">IF(L51="","",IF(ABS(L51)&lt;=O51,"Yes","No"))</f>
        <v>No</v>
      </c>
      <c r="S51" s="32" t="str">
        <f aca="false">IF(L51="","",IF(ABS(L51)&lt;=1.96*O51,"Yes","No"))</f>
        <v>Yes</v>
      </c>
      <c r="T51" s="54" t="n">
        <f aca="false">IF(D51="","",ROUND(SQRT(((D51+G51)*O51/100)^2+(J51*(D51+G51)*0.13015)^2),0))</f>
        <v>19</v>
      </c>
      <c r="U51" s="32" t="s">
        <v>747</v>
      </c>
    </row>
    <row r="52" customFormat="false" ht="15" hidden="false" customHeight="false" outlineLevel="0" collapsed="false">
      <c r="A52" s="32" t="s">
        <v>127</v>
      </c>
      <c r="B52" s="32" t="s">
        <v>197</v>
      </c>
      <c r="C52" s="32" t="s">
        <v>197</v>
      </c>
      <c r="D52" s="54" t="n">
        <v>51</v>
      </c>
      <c r="E52" s="54" t="n">
        <v>50</v>
      </c>
      <c r="F52" s="65" t="n">
        <f aca="false">IF(E52="","",D52-E52)</f>
        <v>1</v>
      </c>
      <c r="G52" s="54" t="n">
        <v>55</v>
      </c>
      <c r="H52" s="54" t="n">
        <v>48</v>
      </c>
      <c r="I52" s="65" t="n">
        <f aca="false">IF(H52="","",G52-H52)</f>
        <v>7</v>
      </c>
      <c r="J52" s="55" t="n">
        <f aca="false">IF(OR(D52="",D52+G52=0),"",D52/(D52+G52))</f>
        <v>0.481132075471698</v>
      </c>
      <c r="K52" s="55" t="n">
        <f aca="false">IF(E52="","",E52/(E52+H52))</f>
        <v>0.510204081632653</v>
      </c>
      <c r="L52" s="66" t="n">
        <f aca="false">IF(OR(K52="",J52=""),"",(J52-K52)*100)</f>
        <v>-2.9072006160955</v>
      </c>
      <c r="M52" s="36" t="n">
        <v>3.57667285408278</v>
      </c>
      <c r="N52" s="36" t="n">
        <v>1.86043143712578</v>
      </c>
      <c r="O52" s="36" t="n">
        <f aca="false">SQRT(M52^2+N52^2)</f>
        <v>4.03159941429931</v>
      </c>
      <c r="P52" s="55" t="n">
        <f aca="false">IF(J52="","",MAX(0,J52-1.96*O52/100))</f>
        <v>0.402112726951432</v>
      </c>
      <c r="Q52" s="55" t="n">
        <f aca="false">IF(J52="","",MIN(1,J52+1.96*O52/100))</f>
        <v>0.560151423991965</v>
      </c>
      <c r="R52" s="32" t="str">
        <f aca="false">IF(L52="","",IF(ABS(L52)&lt;=O52,"Yes","No"))</f>
        <v>Yes</v>
      </c>
      <c r="S52" s="32" t="str">
        <f aca="false">IF(L52="","",IF(ABS(L52)&lt;=1.96*O52,"Yes","No"))</f>
        <v>Yes</v>
      </c>
      <c r="T52" s="54" t="n">
        <f aca="false">IF(D52="","",ROUND(SQRT(((D52+G52)*O52/100)^2+(J52*(D52+G52)*0.13015)^2),0))</f>
        <v>8</v>
      </c>
      <c r="U52" s="32" t="s">
        <v>747</v>
      </c>
    </row>
    <row r="53" customFormat="false" ht="15" hidden="false" customHeight="false" outlineLevel="0" collapsed="false">
      <c r="A53" s="32" t="s">
        <v>198</v>
      </c>
      <c r="B53" s="32" t="s">
        <v>199</v>
      </c>
      <c r="C53" s="32" t="s">
        <v>199</v>
      </c>
      <c r="D53" s="54" t="n">
        <v>492</v>
      </c>
      <c r="E53" s="54" t="n">
        <v>454</v>
      </c>
      <c r="F53" s="65" t="n">
        <f aca="false">IF(E53="","",D53-E53)</f>
        <v>38</v>
      </c>
      <c r="G53" s="54" t="n">
        <v>448</v>
      </c>
      <c r="H53" s="54" t="n">
        <v>406</v>
      </c>
      <c r="I53" s="65" t="n">
        <f aca="false">IF(H53="","",G53-H53)</f>
        <v>42</v>
      </c>
      <c r="J53" s="55" t="n">
        <f aca="false">IF(OR(D53="",D53+G53=0),"",D53/(D53+G53))</f>
        <v>0.523404255319149</v>
      </c>
      <c r="K53" s="55" t="n">
        <f aca="false">IF(E53="","",E53/(E53+H53))</f>
        <v>0.527906976744186</v>
      </c>
      <c r="L53" s="66" t="n">
        <f aca="false">IF(OR(K53="",J53=""),"",(J53-K53)*100)</f>
        <v>-0.450272142503716</v>
      </c>
      <c r="M53" s="36" t="n">
        <v>2.00359735683633</v>
      </c>
      <c r="N53" s="36" t="n">
        <v>1.86043143712578</v>
      </c>
      <c r="O53" s="36" t="n">
        <f aca="false">SQRT(M53^2+N53^2)</f>
        <v>2.73415571988272</v>
      </c>
      <c r="P53" s="55" t="n">
        <f aca="false">IF(J53="","",MAX(0,J53-1.96*O53/100))</f>
        <v>0.469814803209448</v>
      </c>
      <c r="Q53" s="55" t="n">
        <f aca="false">IF(J53="","",MIN(1,J53+1.96*O53/100))</f>
        <v>0.57699370742885</v>
      </c>
      <c r="R53" s="32" t="str">
        <f aca="false">IF(L53="","",IF(ABS(L53)&lt;=O53,"Yes","No"))</f>
        <v>Yes</v>
      </c>
      <c r="S53" s="32" t="str">
        <f aca="false">IF(L53="","",IF(ABS(L53)&lt;=1.96*O53,"Yes","No"))</f>
        <v>Yes</v>
      </c>
      <c r="T53" s="54" t="n">
        <f aca="false">IF(D53="","",ROUND(SQRT(((D53+G53)*O53/100)^2+(J53*(D53+G53)*0.07132)^2),0))</f>
        <v>43</v>
      </c>
      <c r="U53" s="32"/>
    </row>
    <row r="54" customFormat="false" ht="15" hidden="false" customHeight="false" outlineLevel="0" collapsed="false">
      <c r="A54" s="32" t="s">
        <v>198</v>
      </c>
      <c r="B54" s="32" t="s">
        <v>200</v>
      </c>
      <c r="C54" s="32" t="s">
        <v>201</v>
      </c>
      <c r="D54" s="54" t="n">
        <v>225</v>
      </c>
      <c r="E54" s="54" t="n">
        <v>342</v>
      </c>
      <c r="F54" s="65" t="n">
        <f aca="false">IF(E54="","",D54-E54)</f>
        <v>-117</v>
      </c>
      <c r="G54" s="54" t="n">
        <v>101</v>
      </c>
      <c r="H54" s="54" t="n">
        <v>49</v>
      </c>
      <c r="I54" s="65" t="n">
        <f aca="false">IF(H54="","",G54-H54)</f>
        <v>52</v>
      </c>
      <c r="J54" s="55" t="n">
        <f aca="false">IF(OR(D54="",D54+G54=0),"",D54/(D54+G54))</f>
        <v>0.690184049079755</v>
      </c>
      <c r="K54" s="55" t="n">
        <f aca="false">IF(E54="","",E54/(E54+H54))</f>
        <v>0.874680306905371</v>
      </c>
      <c r="L54" s="66" t="n">
        <f aca="false">IF(OR(K54="",J54=""),"",(J54-K54)*100)</f>
        <v>-18.4496257825616</v>
      </c>
      <c r="M54" s="36" t="n">
        <v>3.57667285408278</v>
      </c>
      <c r="N54" s="36" t="n">
        <v>1.86043143712578</v>
      </c>
      <c r="O54" s="36" t="n">
        <f aca="false">SQRT(M54^2+N54^2)</f>
        <v>4.03159941429931</v>
      </c>
      <c r="P54" s="55" t="n">
        <f aca="false">IF(J54="","",MAX(0,J54-1.96*O54/100))</f>
        <v>0.611164700559488</v>
      </c>
      <c r="Q54" s="55" t="n">
        <f aca="false">IF(J54="","",MIN(1,J54+1.96*O54/100))</f>
        <v>0.769203397600021</v>
      </c>
      <c r="R54" s="32" t="str">
        <f aca="false">IF(L54="","",IF(ABS(L54)&lt;=O54,"Yes","No"))</f>
        <v>No</v>
      </c>
      <c r="S54" s="32" t="str">
        <f aca="false">IF(L54="","",IF(ABS(L54)&lt;=1.96*O54,"Yes","No"))</f>
        <v>No</v>
      </c>
      <c r="T54" s="54" t="n">
        <f aca="false">IF(D54="","",ROUND(SQRT(((D54+G54)*O54/100)^2+(J54*(D54+G54)*0.13015)^2),0))</f>
        <v>32</v>
      </c>
      <c r="U54" s="32"/>
    </row>
    <row r="55" customFormat="false" ht="15" hidden="false" customHeight="false" outlineLevel="0" collapsed="false">
      <c r="A55" s="32" t="s">
        <v>198</v>
      </c>
      <c r="B55" s="32" t="s">
        <v>200</v>
      </c>
      <c r="C55" s="32" t="s">
        <v>202</v>
      </c>
      <c r="D55" s="54" t="n">
        <v>155</v>
      </c>
      <c r="E55" s="54" t="n">
        <v>252</v>
      </c>
      <c r="F55" s="65" t="n">
        <f aca="false">IF(E55="","",D55-E55)</f>
        <v>-97</v>
      </c>
      <c r="G55" s="54" t="n">
        <v>69</v>
      </c>
      <c r="H55" s="54" t="n">
        <v>67</v>
      </c>
      <c r="I55" s="65" t="n">
        <f aca="false">IF(H55="","",G55-H55)</f>
        <v>2</v>
      </c>
      <c r="J55" s="55" t="n">
        <f aca="false">IF(OR(D55="",D55+G55=0),"",D55/(D55+G55))</f>
        <v>0.691964285714286</v>
      </c>
      <c r="K55" s="55" t="n">
        <f aca="false">IF(E55="","",E55/(E55+H55))</f>
        <v>0.789968652037618</v>
      </c>
      <c r="L55" s="66" t="n">
        <f aca="false">IF(OR(K55="",J55=""),"",(J55-K55)*100)</f>
        <v>-9.80043663233319</v>
      </c>
      <c r="M55" s="36" t="n">
        <v>3.57667285408278</v>
      </c>
      <c r="N55" s="36" t="n">
        <v>1.86043143712578</v>
      </c>
      <c r="O55" s="36" t="n">
        <f aca="false">SQRT(M55^2+N55^2)</f>
        <v>4.03159941429931</v>
      </c>
      <c r="P55" s="55" t="n">
        <f aca="false">IF(J55="","",MAX(0,J55-1.96*O55/100))</f>
        <v>0.612944937194019</v>
      </c>
      <c r="Q55" s="55" t="n">
        <f aca="false">IF(J55="","",MIN(1,J55+1.96*O55/100))</f>
        <v>0.770983634234552</v>
      </c>
      <c r="R55" s="32" t="str">
        <f aca="false">IF(L55="","",IF(ABS(L55)&lt;=O55,"Yes","No"))</f>
        <v>No</v>
      </c>
      <c r="S55" s="32" t="str">
        <f aca="false">IF(L55="","",IF(ABS(L55)&lt;=1.96*O55,"Yes","No"))</f>
        <v>No</v>
      </c>
      <c r="T55" s="54" t="n">
        <f aca="false">IF(D55="","",ROUND(SQRT(((D55+G55)*O55/100)^2+(J55*(D55+G55)*0.13015)^2),0))</f>
        <v>22</v>
      </c>
      <c r="U55" s="32"/>
    </row>
    <row r="56" customFormat="false" ht="15" hidden="false" customHeight="false" outlineLevel="0" collapsed="false">
      <c r="A56" s="32" t="s">
        <v>198</v>
      </c>
      <c r="B56" s="32" t="s">
        <v>200</v>
      </c>
      <c r="C56" s="32" t="s">
        <v>203</v>
      </c>
      <c r="D56" s="54" t="n">
        <v>165</v>
      </c>
      <c r="E56" s="54" t="n">
        <v>267</v>
      </c>
      <c r="F56" s="65" t="n">
        <f aca="false">IF(E56="","",D56-E56)</f>
        <v>-102</v>
      </c>
      <c r="G56" s="54" t="n">
        <v>75</v>
      </c>
      <c r="H56" s="54" t="n">
        <v>48</v>
      </c>
      <c r="I56" s="65" t="n">
        <f aca="false">IF(H56="","",G56-H56)</f>
        <v>27</v>
      </c>
      <c r="J56" s="55" t="n">
        <f aca="false">IF(OR(D56="",D56+G56=0),"",D56/(D56+G56))</f>
        <v>0.6875</v>
      </c>
      <c r="K56" s="55" t="n">
        <f aca="false">IF(E56="","",E56/(E56+H56))</f>
        <v>0.847619047619048</v>
      </c>
      <c r="L56" s="66" t="n">
        <f aca="false">IF(OR(K56="",J56=""),"",(J56-K56)*100)</f>
        <v>-16.0119047619048</v>
      </c>
      <c r="M56" s="36" t="n">
        <v>3.57667285408278</v>
      </c>
      <c r="N56" s="36" t="n">
        <v>1.86043143712578</v>
      </c>
      <c r="O56" s="36" t="n">
        <f aca="false">SQRT(M56^2+N56^2)</f>
        <v>4.03159941429931</v>
      </c>
      <c r="P56" s="55" t="n">
        <f aca="false">IF(J56="","",MAX(0,J56-1.96*O56/100))</f>
        <v>0.608480651479734</v>
      </c>
      <c r="Q56" s="55" t="n">
        <f aca="false">IF(J56="","",MIN(1,J56+1.96*O56/100))</f>
        <v>0.766519348520267</v>
      </c>
      <c r="R56" s="32" t="str">
        <f aca="false">IF(L56="","",IF(ABS(L56)&lt;=O56,"Yes","No"))</f>
        <v>No</v>
      </c>
      <c r="S56" s="32" t="str">
        <f aca="false">IF(L56="","",IF(ABS(L56)&lt;=1.96*O56,"Yes","No"))</f>
        <v>No</v>
      </c>
      <c r="T56" s="54" t="n">
        <f aca="false">IF(D56="","",ROUND(SQRT(((D56+G56)*O56/100)^2+(J56*(D56+G56)*0.13015)^2),0))</f>
        <v>24</v>
      </c>
      <c r="U56" s="32"/>
    </row>
    <row r="57" customFormat="false" ht="15" hidden="false" customHeight="false" outlineLevel="0" collapsed="false">
      <c r="A57" s="32" t="s">
        <v>198</v>
      </c>
      <c r="B57" s="32" t="s">
        <v>200</v>
      </c>
      <c r="C57" s="32" t="s">
        <v>204</v>
      </c>
      <c r="D57" s="54" t="n">
        <v>165</v>
      </c>
      <c r="E57" s="54" t="n">
        <v>234</v>
      </c>
      <c r="F57" s="65" t="n">
        <f aca="false">IF(E57="","",D57-E57)</f>
        <v>-69</v>
      </c>
      <c r="G57" s="54" t="n">
        <v>78</v>
      </c>
      <c r="H57" s="54" t="n">
        <v>69</v>
      </c>
      <c r="I57" s="65" t="n">
        <f aca="false">IF(H57="","",G57-H57)</f>
        <v>9</v>
      </c>
      <c r="J57" s="55" t="n">
        <f aca="false">IF(OR(D57="",D57+G57=0),"",D57/(D57+G57))</f>
        <v>0.679012345679012</v>
      </c>
      <c r="K57" s="55" t="n">
        <f aca="false">IF(E57="","",E57/(E57+H57))</f>
        <v>0.772277227722772</v>
      </c>
      <c r="L57" s="66" t="n">
        <f aca="false">IF(OR(K57="",J57=""),"",(J57-K57)*100)</f>
        <v>-9.32648820437599</v>
      </c>
      <c r="M57" s="36" t="n">
        <v>3.57667285408278</v>
      </c>
      <c r="N57" s="36" t="n">
        <v>1.86043143712578</v>
      </c>
      <c r="O57" s="36" t="n">
        <f aca="false">SQRT(M57^2+N57^2)</f>
        <v>4.03159941429931</v>
      </c>
      <c r="P57" s="55" t="n">
        <f aca="false">IF(J57="","",MAX(0,J57-1.96*O57/100))</f>
        <v>0.599992997158746</v>
      </c>
      <c r="Q57" s="55" t="n">
        <f aca="false">IF(J57="","",MIN(1,J57+1.96*O57/100))</f>
        <v>0.758031694199279</v>
      </c>
      <c r="R57" s="32" t="str">
        <f aca="false">IF(L57="","",IF(ABS(L57)&lt;=O57,"Yes","No"))</f>
        <v>No</v>
      </c>
      <c r="S57" s="32" t="str">
        <f aca="false">IF(L57="","",IF(ABS(L57)&lt;=1.96*O57,"Yes","No"))</f>
        <v>No</v>
      </c>
      <c r="T57" s="54" t="n">
        <f aca="false">IF(D57="","",ROUND(SQRT(((D57+G57)*O57/100)^2+(J57*(D57+G57)*0.13015)^2),0))</f>
        <v>24</v>
      </c>
      <c r="U57" s="32"/>
    </row>
    <row r="58" customFormat="false" ht="15" hidden="false" customHeight="false" outlineLevel="0" collapsed="false">
      <c r="A58" s="32" t="s">
        <v>198</v>
      </c>
      <c r="B58" s="32" t="s">
        <v>200</v>
      </c>
      <c r="C58" s="32" t="s">
        <v>205</v>
      </c>
      <c r="D58" s="54" t="n">
        <v>175</v>
      </c>
      <c r="E58" s="54" t="n">
        <v>297</v>
      </c>
      <c r="F58" s="65" t="n">
        <f aca="false">IF(E58="","",D58-E58)</f>
        <v>-122</v>
      </c>
      <c r="G58" s="54" t="n">
        <v>82</v>
      </c>
      <c r="H58" s="54" t="n">
        <v>58</v>
      </c>
      <c r="I58" s="65" t="n">
        <f aca="false">IF(H58="","",G58-H58)</f>
        <v>24</v>
      </c>
      <c r="J58" s="55" t="n">
        <f aca="false">IF(OR(D58="",D58+G58=0),"",D58/(D58+G58))</f>
        <v>0.680933852140078</v>
      </c>
      <c r="K58" s="55" t="n">
        <f aca="false">IF(E58="","",E58/(E58+H58))</f>
        <v>0.836619718309859</v>
      </c>
      <c r="L58" s="66" t="n">
        <f aca="false">IF(OR(K58="",J58=""),"",(J58-K58)*100)</f>
        <v>-15.5685866169781</v>
      </c>
      <c r="M58" s="36" t="n">
        <v>3.57667285408278</v>
      </c>
      <c r="N58" s="36" t="n">
        <v>1.86043143712578</v>
      </c>
      <c r="O58" s="36" t="n">
        <f aca="false">SQRT(M58^2+N58^2)</f>
        <v>4.03159941429931</v>
      </c>
      <c r="P58" s="55" t="n">
        <f aca="false">IF(J58="","",MAX(0,J58-1.96*O58/100))</f>
        <v>0.601914503619811</v>
      </c>
      <c r="Q58" s="55" t="n">
        <f aca="false">IF(J58="","",MIN(1,J58+1.96*O58/100))</f>
        <v>0.759953200660344</v>
      </c>
      <c r="R58" s="32" t="str">
        <f aca="false">IF(L58="","",IF(ABS(L58)&lt;=O58,"Yes","No"))</f>
        <v>No</v>
      </c>
      <c r="S58" s="32" t="str">
        <f aca="false">IF(L58="","",IF(ABS(L58)&lt;=1.96*O58,"Yes","No"))</f>
        <v>No</v>
      </c>
      <c r="T58" s="54" t="n">
        <f aca="false">IF(D58="","",ROUND(SQRT(((D58+G58)*O58/100)^2+(J58*(D58+G58)*0.13015)^2),0))</f>
        <v>25</v>
      </c>
      <c r="U58" s="32"/>
    </row>
    <row r="59" customFormat="false" ht="15" hidden="false" customHeight="false" outlineLevel="0" collapsed="false">
      <c r="A59" s="32" t="s">
        <v>198</v>
      </c>
      <c r="B59" s="32" t="s">
        <v>200</v>
      </c>
      <c r="C59" s="32" t="s">
        <v>206</v>
      </c>
      <c r="D59" s="54" t="n">
        <v>250</v>
      </c>
      <c r="E59" s="54" t="n">
        <v>365</v>
      </c>
      <c r="F59" s="65" t="n">
        <f aca="false">IF(E59="","",D59-E59)</f>
        <v>-115</v>
      </c>
      <c r="G59" s="54" t="n">
        <v>131</v>
      </c>
      <c r="H59" s="54" t="n">
        <v>93</v>
      </c>
      <c r="I59" s="65" t="n">
        <f aca="false">IF(H59="","",G59-H59)</f>
        <v>38</v>
      </c>
      <c r="J59" s="55" t="n">
        <f aca="false">IF(OR(D59="",D59+G59=0),"",D59/(D59+G59))</f>
        <v>0.656167979002625</v>
      </c>
      <c r="K59" s="55" t="n">
        <f aca="false">IF(E59="","",E59/(E59+H59))</f>
        <v>0.796943231441048</v>
      </c>
      <c r="L59" s="66" t="n">
        <f aca="false">IF(OR(K59="",J59=""),"",(J59-K59)*100)</f>
        <v>-14.0775252438423</v>
      </c>
      <c r="M59" s="36" t="n">
        <v>3.57667285408278</v>
      </c>
      <c r="N59" s="36" t="n">
        <v>1.86043143712578</v>
      </c>
      <c r="O59" s="36" t="n">
        <f aca="false">SQRT(M59^2+N59^2)</f>
        <v>4.03159941429931</v>
      </c>
      <c r="P59" s="55" t="n">
        <f aca="false">IF(J59="","",MAX(0,J59-1.96*O59/100))</f>
        <v>0.577148630482358</v>
      </c>
      <c r="Q59" s="55" t="n">
        <f aca="false">IF(J59="","",MIN(1,J59+1.96*O59/100))</f>
        <v>0.735187327522891</v>
      </c>
      <c r="R59" s="32" t="str">
        <f aca="false">IF(L59="","",IF(ABS(L59)&lt;=O59,"Yes","No"))</f>
        <v>No</v>
      </c>
      <c r="S59" s="32" t="str">
        <f aca="false">IF(L59="","",IF(ABS(L59)&lt;=1.96*O59,"Yes","No"))</f>
        <v>No</v>
      </c>
      <c r="T59" s="54" t="n">
        <f aca="false">IF(D59="","",ROUND(SQRT(((D59+G59)*O59/100)^2+(J59*(D59+G59)*0.13015)^2),0))</f>
        <v>36</v>
      </c>
      <c r="U59" s="32"/>
    </row>
    <row r="60" customFormat="false" ht="15" hidden="false" customHeight="false" outlineLevel="0" collapsed="false">
      <c r="A60" s="32" t="s">
        <v>198</v>
      </c>
      <c r="B60" s="32" t="s">
        <v>200</v>
      </c>
      <c r="C60" s="32" t="s">
        <v>207</v>
      </c>
      <c r="D60" s="54" t="n">
        <v>459</v>
      </c>
      <c r="E60" s="54" t="n">
        <v>755</v>
      </c>
      <c r="F60" s="65" t="n">
        <f aca="false">IF(E60="","",D60-E60)</f>
        <v>-296</v>
      </c>
      <c r="G60" s="54" t="n">
        <v>246</v>
      </c>
      <c r="H60" s="54" t="n">
        <v>169</v>
      </c>
      <c r="I60" s="65" t="n">
        <f aca="false">IF(H60="","",G60-H60)</f>
        <v>77</v>
      </c>
      <c r="J60" s="55" t="n">
        <f aca="false">IF(OR(D60="",D60+G60=0),"",D60/(D60+G60))</f>
        <v>0.651063829787234</v>
      </c>
      <c r="K60" s="55" t="n">
        <f aca="false">IF(E60="","",E60/(E60+H60))</f>
        <v>0.817099567099567</v>
      </c>
      <c r="L60" s="66" t="n">
        <f aca="false">IF(OR(K60="",J60=""),"",(J60-K60)*100)</f>
        <v>-16.6035737312333</v>
      </c>
      <c r="M60" s="36" t="n">
        <v>2.37182209464497</v>
      </c>
      <c r="N60" s="36" t="n">
        <v>1.86043143712578</v>
      </c>
      <c r="O60" s="36" t="n">
        <f aca="false">SQRT(M60^2+N60^2)</f>
        <v>3.01442286033196</v>
      </c>
      <c r="P60" s="55" t="n">
        <f aca="false">IF(J60="","",MAX(0,J60-1.96*O60/100))</f>
        <v>0.591981141724728</v>
      </c>
      <c r="Q60" s="55" t="n">
        <f aca="false">IF(J60="","",MIN(1,J60+1.96*O60/100))</f>
        <v>0.710146517849741</v>
      </c>
      <c r="R60" s="32" t="str">
        <f aca="false">IF(L60="","",IF(ABS(L60)&lt;=O60,"Yes","No"))</f>
        <v>No</v>
      </c>
      <c r="S60" s="32" t="str">
        <f aca="false">IF(L60="","",IF(ABS(L60)&lt;=1.96*O60,"Yes","No"))</f>
        <v>No</v>
      </c>
      <c r="T60" s="54" t="n">
        <f aca="false">IF(D60="","",ROUND(SQRT(((D60+G60)*O60/100)^2+(J60*(D60+G60)*0.08382)^2),0))</f>
        <v>44</v>
      </c>
      <c r="U60" s="32"/>
    </row>
    <row r="61" customFormat="false" ht="15" hidden="false" customHeight="false" outlineLevel="0" collapsed="false">
      <c r="A61" s="32" t="s">
        <v>198</v>
      </c>
      <c r="B61" s="32" t="s">
        <v>200</v>
      </c>
      <c r="C61" s="32" t="s">
        <v>208</v>
      </c>
      <c r="D61" s="54" t="n">
        <v>248</v>
      </c>
      <c r="E61" s="54" t="n">
        <v>301</v>
      </c>
      <c r="F61" s="65" t="n">
        <f aca="false">IF(E61="","",D61-E61)</f>
        <v>-53</v>
      </c>
      <c r="G61" s="54" t="n">
        <v>154</v>
      </c>
      <c r="H61" s="54" t="n">
        <v>128</v>
      </c>
      <c r="I61" s="65" t="n">
        <f aca="false">IF(H61="","",G61-H61)</f>
        <v>26</v>
      </c>
      <c r="J61" s="55" t="n">
        <f aca="false">IF(OR(D61="",D61+G61=0),"",D61/(D61+G61))</f>
        <v>0.616915422885572</v>
      </c>
      <c r="K61" s="55" t="n">
        <f aca="false">IF(E61="","",E61/(E61+H61))</f>
        <v>0.701631701631702</v>
      </c>
      <c r="L61" s="66" t="n">
        <f aca="false">IF(OR(K61="",J61=""),"",(J61-K61)*100)</f>
        <v>-8.47162787461295</v>
      </c>
      <c r="M61" s="36" t="n">
        <v>3.57667285408278</v>
      </c>
      <c r="N61" s="36" t="n">
        <v>1.86043143712578</v>
      </c>
      <c r="O61" s="36" t="n">
        <f aca="false">SQRT(M61^2+N61^2)</f>
        <v>4.03159941429931</v>
      </c>
      <c r="P61" s="55" t="n">
        <f aca="false">IF(J61="","",MAX(0,J61-1.96*O61/100))</f>
        <v>0.537896074365306</v>
      </c>
      <c r="Q61" s="55" t="n">
        <f aca="false">IF(J61="","",MIN(1,J61+1.96*O61/100))</f>
        <v>0.695934771405839</v>
      </c>
      <c r="R61" s="32" t="str">
        <f aca="false">IF(L61="","",IF(ABS(L61)&lt;=O61,"Yes","No"))</f>
        <v>No</v>
      </c>
      <c r="S61" s="32" t="str">
        <f aca="false">IF(L61="","",IF(ABS(L61)&lt;=1.96*O61,"Yes","No"))</f>
        <v>No</v>
      </c>
      <c r="T61" s="54" t="n">
        <f aca="false">IF(D61="","",ROUND(SQRT(((D61+G61)*O61/100)^2+(J61*(D61+G61)*0.13015)^2),0))</f>
        <v>36</v>
      </c>
      <c r="U61" s="32"/>
    </row>
    <row r="62" customFormat="false" ht="15" hidden="false" customHeight="false" outlineLevel="0" collapsed="false">
      <c r="A62" s="32" t="s">
        <v>198</v>
      </c>
      <c r="B62" s="32" t="s">
        <v>200</v>
      </c>
      <c r="C62" s="32" t="s">
        <v>209</v>
      </c>
      <c r="D62" s="54" t="n">
        <v>411</v>
      </c>
      <c r="E62" s="54" t="n">
        <v>484</v>
      </c>
      <c r="F62" s="65" t="n">
        <f aca="false">IF(E62="","",D62-E62)</f>
        <v>-73</v>
      </c>
      <c r="G62" s="54" t="n">
        <v>266</v>
      </c>
      <c r="H62" s="54" t="n">
        <v>251</v>
      </c>
      <c r="I62" s="65" t="n">
        <f aca="false">IF(H62="","",G62-H62)</f>
        <v>15</v>
      </c>
      <c r="J62" s="55" t="n">
        <f aca="false">IF(OR(D62="",D62+G62=0),"",D62/(D62+G62))</f>
        <v>0.607090103397341</v>
      </c>
      <c r="K62" s="55" t="n">
        <f aca="false">IF(E62="","",E62/(E62+H62))</f>
        <v>0.658503401360544</v>
      </c>
      <c r="L62" s="66" t="n">
        <f aca="false">IF(OR(K62="",J62=""),"",(J62-K62)*100)</f>
        <v>-5.14132979632029</v>
      </c>
      <c r="M62" s="36" t="n">
        <v>2.37182209464497</v>
      </c>
      <c r="N62" s="36" t="n">
        <v>1.86043143712578</v>
      </c>
      <c r="O62" s="36" t="n">
        <f aca="false">SQRT(M62^2+N62^2)</f>
        <v>3.01442286033196</v>
      </c>
      <c r="P62" s="55" t="n">
        <f aca="false">IF(J62="","",MAX(0,J62-1.96*O62/100))</f>
        <v>0.548007415334835</v>
      </c>
      <c r="Q62" s="55" t="n">
        <f aca="false">IF(J62="","",MIN(1,J62+1.96*O62/100))</f>
        <v>0.666172791459848</v>
      </c>
      <c r="R62" s="32" t="str">
        <f aca="false">IF(L62="","",IF(ABS(L62)&lt;=O62,"Yes","No"))</f>
        <v>No</v>
      </c>
      <c r="S62" s="32" t="str">
        <f aca="false">IF(L62="","",IF(ABS(L62)&lt;=1.96*O62,"Yes","No"))</f>
        <v>Yes</v>
      </c>
      <c r="T62" s="54" t="n">
        <f aca="false">IF(D62="","",ROUND(SQRT(((D62+G62)*O62/100)^2+(J62*(D62+G62)*0.08382)^2),0))</f>
        <v>40</v>
      </c>
      <c r="U62" s="32"/>
    </row>
    <row r="63" customFormat="false" ht="15" hidden="false" customHeight="false" outlineLevel="0" collapsed="false">
      <c r="A63" s="32" t="s">
        <v>198</v>
      </c>
      <c r="B63" s="32" t="s">
        <v>200</v>
      </c>
      <c r="C63" s="32" t="s">
        <v>210</v>
      </c>
      <c r="D63" s="54" t="n">
        <v>315</v>
      </c>
      <c r="E63" s="54" t="n">
        <v>355</v>
      </c>
      <c r="F63" s="65" t="n">
        <f aca="false">IF(E63="","",D63-E63)</f>
        <v>-40</v>
      </c>
      <c r="G63" s="54" t="n">
        <v>209</v>
      </c>
      <c r="H63" s="54" t="n">
        <v>190</v>
      </c>
      <c r="I63" s="65" t="n">
        <f aca="false">IF(H63="","",G63-H63)</f>
        <v>19</v>
      </c>
      <c r="J63" s="55" t="n">
        <f aca="false">IF(OR(D63="",D63+G63=0),"",D63/(D63+G63))</f>
        <v>0.601145038167939</v>
      </c>
      <c r="K63" s="55" t="n">
        <f aca="false">IF(E63="","",E63/(E63+H63))</f>
        <v>0.651376146788991</v>
      </c>
      <c r="L63" s="66" t="n">
        <f aca="false">IF(OR(K63="",J63=""),"",(J63-K63)*100)</f>
        <v>-5.02311086210518</v>
      </c>
      <c r="M63" s="36" t="n">
        <v>3.57667285408278</v>
      </c>
      <c r="N63" s="36" t="n">
        <v>1.86043143712578</v>
      </c>
      <c r="O63" s="36" t="n">
        <f aca="false">SQRT(M63^2+N63^2)</f>
        <v>4.03159941429931</v>
      </c>
      <c r="P63" s="55" t="n">
        <f aca="false">IF(J63="","",MAX(0,J63-1.96*O63/100))</f>
        <v>0.522125689647673</v>
      </c>
      <c r="Q63" s="55" t="n">
        <f aca="false">IF(J63="","",MIN(1,J63+1.96*O63/100))</f>
        <v>0.680164386688205</v>
      </c>
      <c r="R63" s="32" t="str">
        <f aca="false">IF(L63="","",IF(ABS(L63)&lt;=O63,"Yes","No"))</f>
        <v>No</v>
      </c>
      <c r="S63" s="32" t="str">
        <f aca="false">IF(L63="","",IF(ABS(L63)&lt;=1.96*O63,"Yes","No"))</f>
        <v>Yes</v>
      </c>
      <c r="T63" s="54" t="n">
        <f aca="false">IF(D63="","",ROUND(SQRT(((D63+G63)*O63/100)^2+(J63*(D63+G63)*0.13015)^2),0))</f>
        <v>46</v>
      </c>
      <c r="U63" s="32"/>
    </row>
    <row r="64" customFormat="false" ht="15" hidden="false" customHeight="false" outlineLevel="0" collapsed="false">
      <c r="A64" s="32" t="s">
        <v>198</v>
      </c>
      <c r="B64" s="32" t="s">
        <v>200</v>
      </c>
      <c r="C64" s="32" t="s">
        <v>211</v>
      </c>
      <c r="D64" s="54" t="n">
        <v>259</v>
      </c>
      <c r="E64" s="54" t="n">
        <v>362</v>
      </c>
      <c r="F64" s="65" t="n">
        <f aca="false">IF(E64="","",D64-E64)</f>
        <v>-103</v>
      </c>
      <c r="G64" s="54" t="n">
        <v>134</v>
      </c>
      <c r="H64" s="54" t="n">
        <v>109</v>
      </c>
      <c r="I64" s="65" t="n">
        <f aca="false">IF(H64="","",G64-H64)</f>
        <v>25</v>
      </c>
      <c r="J64" s="55" t="n">
        <f aca="false">IF(OR(D64="",D64+G64=0),"",D64/(D64+G64))</f>
        <v>0.659033078880407</v>
      </c>
      <c r="K64" s="55" t="n">
        <f aca="false">IF(E64="","",E64/(E64+H64))</f>
        <v>0.768577494692144</v>
      </c>
      <c r="L64" s="66" t="n">
        <f aca="false">IF(OR(K64="",J64=""),"",(J64-K64)*100)</f>
        <v>-10.9544415811737</v>
      </c>
      <c r="M64" s="36" t="n">
        <v>3.57667285408278</v>
      </c>
      <c r="N64" s="36" t="n">
        <v>1.86043143712578</v>
      </c>
      <c r="O64" s="36" t="n">
        <f aca="false">SQRT(M64^2+N64^2)</f>
        <v>4.03159941429931</v>
      </c>
      <c r="P64" s="55" t="n">
        <f aca="false">IF(J64="","",MAX(0,J64-1.96*O64/100))</f>
        <v>0.580013730360141</v>
      </c>
      <c r="Q64" s="55" t="n">
        <f aca="false">IF(J64="","",MIN(1,J64+1.96*O64/100))</f>
        <v>0.738052427400674</v>
      </c>
      <c r="R64" s="32" t="str">
        <f aca="false">IF(L64="","",IF(ABS(L64)&lt;=O64,"Yes","No"))</f>
        <v>No</v>
      </c>
      <c r="S64" s="32" t="str">
        <f aca="false">IF(L64="","",IF(ABS(L64)&lt;=1.96*O64,"Yes","No"))</f>
        <v>No</v>
      </c>
      <c r="T64" s="54" t="n">
        <f aca="false">IF(D64="","",ROUND(SQRT(((D64+G64)*O64/100)^2+(J64*(D64+G64)*0.13015)^2),0))</f>
        <v>37</v>
      </c>
      <c r="U64" s="32"/>
    </row>
    <row r="65" customFormat="false" ht="15" hidden="false" customHeight="false" outlineLevel="0" collapsed="false">
      <c r="A65" s="32" t="s">
        <v>198</v>
      </c>
      <c r="B65" s="32" t="s">
        <v>200</v>
      </c>
      <c r="C65" s="32" t="s">
        <v>212</v>
      </c>
      <c r="D65" s="54" t="n">
        <v>333</v>
      </c>
      <c r="E65" s="54" t="n">
        <v>449</v>
      </c>
      <c r="F65" s="65" t="n">
        <f aca="false">IF(E65="","",D65-E65)</f>
        <v>-116</v>
      </c>
      <c r="G65" s="54" t="n">
        <v>177</v>
      </c>
      <c r="H65" s="54" t="n">
        <v>148</v>
      </c>
      <c r="I65" s="65" t="n">
        <f aca="false">IF(H65="","",G65-H65)</f>
        <v>29</v>
      </c>
      <c r="J65" s="55" t="n">
        <f aca="false">IF(OR(D65="",D65+G65=0),"",D65/(D65+G65))</f>
        <v>0.652941176470588</v>
      </c>
      <c r="K65" s="55" t="n">
        <f aca="false">IF(E65="","",E65/(E65+H65))</f>
        <v>0.752093802345059</v>
      </c>
      <c r="L65" s="66" t="n">
        <f aca="false">IF(OR(K65="",J65=""),"",(J65-K65)*100)</f>
        <v>-9.91526258744704</v>
      </c>
      <c r="M65" s="36" t="n">
        <v>3.57667285408278</v>
      </c>
      <c r="N65" s="36" t="n">
        <v>1.86043143712578</v>
      </c>
      <c r="O65" s="36" t="n">
        <f aca="false">SQRT(M65^2+N65^2)</f>
        <v>4.03159941429931</v>
      </c>
      <c r="P65" s="55" t="n">
        <f aca="false">IF(J65="","",MAX(0,J65-1.96*O65/100))</f>
        <v>0.573921827950322</v>
      </c>
      <c r="Q65" s="55" t="n">
        <f aca="false">IF(J65="","",MIN(1,J65+1.96*O65/100))</f>
        <v>0.731960524990855</v>
      </c>
      <c r="R65" s="32" t="str">
        <f aca="false">IF(L65="","",IF(ABS(L65)&lt;=O65,"Yes","No"))</f>
        <v>No</v>
      </c>
      <c r="S65" s="32" t="str">
        <f aca="false">IF(L65="","",IF(ABS(L65)&lt;=1.96*O65,"Yes","No"))</f>
        <v>No</v>
      </c>
      <c r="T65" s="54" t="n">
        <f aca="false">IF(D65="","",ROUND(SQRT(((D65+G65)*O65/100)^2+(J65*(D65+G65)*0.13015)^2),0))</f>
        <v>48</v>
      </c>
      <c r="U65" s="32"/>
    </row>
    <row r="66" customFormat="false" ht="15" hidden="false" customHeight="false" outlineLevel="0" collapsed="false">
      <c r="A66" s="32" t="s">
        <v>198</v>
      </c>
      <c r="B66" s="32" t="s">
        <v>200</v>
      </c>
      <c r="C66" s="32" t="s">
        <v>213</v>
      </c>
      <c r="D66" s="54" t="n">
        <v>292</v>
      </c>
      <c r="E66" s="54" t="n">
        <v>325</v>
      </c>
      <c r="F66" s="65" t="n">
        <f aca="false">IF(E66="","",D66-E66)</f>
        <v>-33</v>
      </c>
      <c r="G66" s="54" t="n">
        <v>179</v>
      </c>
      <c r="H66" s="54" t="n">
        <v>176</v>
      </c>
      <c r="I66" s="65" t="n">
        <f aca="false">IF(H66="","",G66-H66)</f>
        <v>3</v>
      </c>
      <c r="J66" s="55" t="n">
        <f aca="false">IF(OR(D66="",D66+G66=0),"",D66/(D66+G66))</f>
        <v>0.619957537154989</v>
      </c>
      <c r="K66" s="55" t="n">
        <f aca="false">IF(E66="","",E66/(E66+H66))</f>
        <v>0.648702594810379</v>
      </c>
      <c r="L66" s="66" t="n">
        <f aca="false">IF(OR(K66="",J66=""),"",(J66-K66)*100)</f>
        <v>-2.87450576553899</v>
      </c>
      <c r="M66" s="36" t="n">
        <v>3.57667285408278</v>
      </c>
      <c r="N66" s="36" t="n">
        <v>1.86043143712578</v>
      </c>
      <c r="O66" s="36" t="n">
        <f aca="false">SQRT(M66^2+N66^2)</f>
        <v>4.03159941429931</v>
      </c>
      <c r="P66" s="55" t="n">
        <f aca="false">IF(J66="","",MAX(0,J66-1.96*O66/100))</f>
        <v>0.540938188634723</v>
      </c>
      <c r="Q66" s="55" t="n">
        <f aca="false">IF(J66="","",MIN(1,J66+1.96*O66/100))</f>
        <v>0.698976885675256</v>
      </c>
      <c r="R66" s="32" t="str">
        <f aca="false">IF(L66="","",IF(ABS(L66)&lt;=O66,"Yes","No"))</f>
        <v>Yes</v>
      </c>
      <c r="S66" s="32" t="str">
        <f aca="false">IF(L66="","",IF(ABS(L66)&lt;=1.96*O66,"Yes","No"))</f>
        <v>Yes</v>
      </c>
      <c r="T66" s="54" t="n">
        <f aca="false">IF(D66="","",ROUND(SQRT(((D66+G66)*O66/100)^2+(J66*(D66+G66)*0.13015)^2),0))</f>
        <v>42</v>
      </c>
      <c r="U66" s="32"/>
    </row>
    <row r="67" customFormat="false" ht="15" hidden="false" customHeight="false" outlineLevel="0" collapsed="false">
      <c r="A67" s="32" t="s">
        <v>198</v>
      </c>
      <c r="B67" s="32" t="s">
        <v>200</v>
      </c>
      <c r="C67" s="32" t="s">
        <v>214</v>
      </c>
      <c r="D67" s="54" t="n">
        <v>315</v>
      </c>
      <c r="E67" s="54" t="n">
        <v>307</v>
      </c>
      <c r="F67" s="65" t="n">
        <f aca="false">IF(E67="","",D67-E67)</f>
        <v>8</v>
      </c>
      <c r="G67" s="54" t="n">
        <v>226</v>
      </c>
      <c r="H67" s="54" t="n">
        <v>193</v>
      </c>
      <c r="I67" s="65" t="n">
        <f aca="false">IF(H67="","",G67-H67)</f>
        <v>33</v>
      </c>
      <c r="J67" s="55" t="n">
        <f aca="false">IF(OR(D67="",D67+G67=0),"",D67/(D67+G67))</f>
        <v>0.582255083179298</v>
      </c>
      <c r="K67" s="55" t="n">
        <f aca="false">IF(E67="","",E67/(E67+H67))</f>
        <v>0.614</v>
      </c>
      <c r="L67" s="66" t="n">
        <f aca="false">IF(OR(K67="",J67=""),"",(J67-K67)*100)</f>
        <v>-3.17449168207024</v>
      </c>
      <c r="M67" s="36" t="n">
        <v>2.37182209464497</v>
      </c>
      <c r="N67" s="36" t="n">
        <v>1.86043143712578</v>
      </c>
      <c r="O67" s="36" t="n">
        <f aca="false">SQRT(M67^2+N67^2)</f>
        <v>3.01442286033196</v>
      </c>
      <c r="P67" s="55" t="n">
        <f aca="false">IF(J67="","",MAX(0,J67-1.96*O67/100))</f>
        <v>0.523172395116791</v>
      </c>
      <c r="Q67" s="55" t="n">
        <f aca="false">IF(J67="","",MIN(1,J67+1.96*O67/100))</f>
        <v>0.641337771241804</v>
      </c>
      <c r="R67" s="32" t="str">
        <f aca="false">IF(L67="","",IF(ABS(L67)&lt;=O67,"Yes","No"))</f>
        <v>No</v>
      </c>
      <c r="S67" s="32" t="str">
        <f aca="false">IF(L67="","",IF(ABS(L67)&lt;=1.96*O67,"Yes","No"))</f>
        <v>Yes</v>
      </c>
      <c r="T67" s="54" t="n">
        <f aca="false">IF(D67="","",ROUND(SQRT(((D67+G67)*O67/100)^2+(J67*(D67+G67)*0.08382)^2),0))</f>
        <v>31</v>
      </c>
      <c r="U67" s="32"/>
    </row>
    <row r="68" customFormat="false" ht="15" hidden="false" customHeight="false" outlineLevel="0" collapsed="false">
      <c r="A68" s="32" t="s">
        <v>198</v>
      </c>
      <c r="B68" s="32" t="s">
        <v>200</v>
      </c>
      <c r="C68" s="32" t="s">
        <v>215</v>
      </c>
      <c r="D68" s="54" t="n">
        <v>257</v>
      </c>
      <c r="E68" s="54" t="n">
        <v>331</v>
      </c>
      <c r="F68" s="65" t="n">
        <f aca="false">IF(E68="","",D68-E68)</f>
        <v>-74</v>
      </c>
      <c r="G68" s="54" t="n">
        <v>151</v>
      </c>
      <c r="H68" s="54" t="n">
        <v>135</v>
      </c>
      <c r="I68" s="65" t="n">
        <f aca="false">IF(H68="","",G68-H68)</f>
        <v>16</v>
      </c>
      <c r="J68" s="55" t="n">
        <f aca="false">IF(OR(D68="",D68+G68=0),"",D68/(D68+G68))</f>
        <v>0.629901960784314</v>
      </c>
      <c r="K68" s="55" t="n">
        <f aca="false">IF(E68="","",E68/(E68+H68))</f>
        <v>0.710300429184549</v>
      </c>
      <c r="L68" s="66" t="n">
        <f aca="false">IF(OR(K68="",J68=""),"",(J68-K68)*100)</f>
        <v>-8.03984684002357</v>
      </c>
      <c r="M68" s="36" t="n">
        <v>3.57667285408278</v>
      </c>
      <c r="N68" s="36" t="n">
        <v>1.86043143712578</v>
      </c>
      <c r="O68" s="36" t="n">
        <f aca="false">SQRT(M68^2+N68^2)</f>
        <v>4.03159941429931</v>
      </c>
      <c r="P68" s="55" t="n">
        <f aca="false">IF(J68="","",MAX(0,J68-1.96*O68/100))</f>
        <v>0.550882612264047</v>
      </c>
      <c r="Q68" s="55" t="n">
        <f aca="false">IF(J68="","",MIN(1,J68+1.96*O68/100))</f>
        <v>0.70892130930458</v>
      </c>
      <c r="R68" s="32" t="str">
        <f aca="false">IF(L68="","",IF(ABS(L68)&lt;=O68,"Yes","No"))</f>
        <v>No</v>
      </c>
      <c r="S68" s="32" t="str">
        <f aca="false">IF(L68="","",IF(ABS(L68)&lt;=1.96*O68,"Yes","No"))</f>
        <v>No</v>
      </c>
      <c r="T68" s="54" t="n">
        <f aca="false">IF(D68="","",ROUND(SQRT(((D68+G68)*O68/100)^2+(J68*(D68+G68)*0.13015)^2),0))</f>
        <v>37</v>
      </c>
      <c r="U68" s="32"/>
    </row>
    <row r="69" customFormat="false" ht="15" hidden="false" customHeight="false" outlineLevel="0" collapsed="false">
      <c r="A69" s="32" t="s">
        <v>198</v>
      </c>
      <c r="B69" s="32" t="s">
        <v>200</v>
      </c>
      <c r="C69" s="32" t="s">
        <v>216</v>
      </c>
      <c r="D69" s="54" t="n">
        <v>240</v>
      </c>
      <c r="E69" s="54" t="n">
        <v>363</v>
      </c>
      <c r="F69" s="65" t="n">
        <f aca="false">IF(E69="","",D69-E69)</f>
        <v>-123</v>
      </c>
      <c r="G69" s="54" t="n">
        <v>115</v>
      </c>
      <c r="H69" s="54" t="n">
        <v>70</v>
      </c>
      <c r="I69" s="65" t="n">
        <f aca="false">IF(H69="","",G69-H69)</f>
        <v>45</v>
      </c>
      <c r="J69" s="55" t="n">
        <f aca="false">IF(OR(D69="",D69+G69=0),"",D69/(D69+G69))</f>
        <v>0.676056338028169</v>
      </c>
      <c r="K69" s="55" t="n">
        <f aca="false">IF(E69="","",E69/(E69+H69))</f>
        <v>0.838337182448037</v>
      </c>
      <c r="L69" s="66" t="n">
        <f aca="false">IF(OR(K69="",J69=""),"",(J69-K69)*100)</f>
        <v>-16.2280844419868</v>
      </c>
      <c r="M69" s="36" t="n">
        <v>3.57667285408278</v>
      </c>
      <c r="N69" s="36" t="n">
        <v>1.86043143712578</v>
      </c>
      <c r="O69" s="36" t="n">
        <f aca="false">SQRT(M69^2+N69^2)</f>
        <v>4.03159941429931</v>
      </c>
      <c r="P69" s="55" t="n">
        <f aca="false">IF(J69="","",MAX(0,J69-1.96*O69/100))</f>
        <v>0.597036989507903</v>
      </c>
      <c r="Q69" s="55" t="n">
        <f aca="false">IF(J69="","",MIN(1,J69+1.96*O69/100))</f>
        <v>0.755075686548436</v>
      </c>
      <c r="R69" s="32" t="str">
        <f aca="false">IF(L69="","",IF(ABS(L69)&lt;=O69,"Yes","No"))</f>
        <v>No</v>
      </c>
      <c r="S69" s="32" t="str">
        <f aca="false">IF(L69="","",IF(ABS(L69)&lt;=1.96*O69,"Yes","No"))</f>
        <v>No</v>
      </c>
      <c r="T69" s="54" t="n">
        <f aca="false">IF(D69="","",ROUND(SQRT(((D69+G69)*O69/100)^2+(J69*(D69+G69)*0.13015)^2),0))</f>
        <v>34</v>
      </c>
      <c r="U69" s="32"/>
    </row>
    <row r="70" customFormat="false" ht="15" hidden="false" customHeight="false" outlineLevel="0" collapsed="false">
      <c r="A70" s="32" t="s">
        <v>198</v>
      </c>
      <c r="B70" s="32" t="s">
        <v>200</v>
      </c>
      <c r="C70" s="32" t="s">
        <v>217</v>
      </c>
      <c r="D70" s="54" t="n">
        <v>196</v>
      </c>
      <c r="E70" s="54" t="n">
        <v>282</v>
      </c>
      <c r="F70" s="65" t="n">
        <f aca="false">IF(E70="","",D70-E70)</f>
        <v>-86</v>
      </c>
      <c r="G70" s="54" t="n">
        <v>110</v>
      </c>
      <c r="H70" s="54" t="n">
        <v>102</v>
      </c>
      <c r="I70" s="65" t="n">
        <f aca="false">IF(H70="","",G70-H70)</f>
        <v>8</v>
      </c>
      <c r="J70" s="55" t="n">
        <f aca="false">IF(OR(D70="",D70+G70=0),"",D70/(D70+G70))</f>
        <v>0.640522875816993</v>
      </c>
      <c r="K70" s="55" t="n">
        <f aca="false">IF(E70="","",E70/(E70+H70))</f>
        <v>0.734375</v>
      </c>
      <c r="L70" s="66" t="n">
        <f aca="false">IF(OR(K70="",J70=""),"",(J70-K70)*100)</f>
        <v>-9.38521241830066</v>
      </c>
      <c r="M70" s="36" t="n">
        <v>3.57667285408278</v>
      </c>
      <c r="N70" s="36" t="n">
        <v>1.86043143712578</v>
      </c>
      <c r="O70" s="36" t="n">
        <f aca="false">SQRT(M70^2+N70^2)</f>
        <v>4.03159941429931</v>
      </c>
      <c r="P70" s="55" t="n">
        <f aca="false">IF(J70="","",MAX(0,J70-1.96*O70/100))</f>
        <v>0.561503527296727</v>
      </c>
      <c r="Q70" s="55" t="n">
        <f aca="false">IF(J70="","",MIN(1,J70+1.96*O70/100))</f>
        <v>0.71954222433726</v>
      </c>
      <c r="R70" s="32" t="str">
        <f aca="false">IF(L70="","",IF(ABS(L70)&lt;=O70,"Yes","No"))</f>
        <v>No</v>
      </c>
      <c r="S70" s="32" t="str">
        <f aca="false">IF(L70="","",IF(ABS(L70)&lt;=1.96*O70,"Yes","No"))</f>
        <v>No</v>
      </c>
      <c r="T70" s="54" t="n">
        <f aca="false">IF(D70="","",ROUND(SQRT(((D70+G70)*O70/100)^2+(J70*(D70+G70)*0.13015)^2),0))</f>
        <v>28</v>
      </c>
      <c r="U70" s="32"/>
    </row>
    <row r="71" customFormat="false" ht="15" hidden="false" customHeight="false" outlineLevel="0" collapsed="false">
      <c r="A71" s="32" t="s">
        <v>198</v>
      </c>
      <c r="B71" s="32" t="s">
        <v>200</v>
      </c>
      <c r="C71" s="32" t="s">
        <v>218</v>
      </c>
      <c r="D71" s="54" t="n">
        <v>255</v>
      </c>
      <c r="E71" s="54" t="n">
        <v>343</v>
      </c>
      <c r="F71" s="65" t="n">
        <f aca="false">IF(E71="","",D71-E71)</f>
        <v>-88</v>
      </c>
      <c r="G71" s="54" t="n">
        <v>133</v>
      </c>
      <c r="H71" s="54" t="n">
        <v>118</v>
      </c>
      <c r="I71" s="65" t="n">
        <f aca="false">IF(H71="","",G71-H71)</f>
        <v>15</v>
      </c>
      <c r="J71" s="55" t="n">
        <f aca="false">IF(OR(D71="",D71+G71=0),"",D71/(D71+G71))</f>
        <v>0.657216494845361</v>
      </c>
      <c r="K71" s="55" t="n">
        <f aca="false">IF(E71="","",E71/(E71+H71))</f>
        <v>0.744034707158351</v>
      </c>
      <c r="L71" s="66" t="n">
        <f aca="false">IF(OR(K71="",J71=""),"",(J71-K71)*100)</f>
        <v>-8.68182123129906</v>
      </c>
      <c r="M71" s="36" t="n">
        <v>3.57667285408278</v>
      </c>
      <c r="N71" s="36" t="n">
        <v>1.86043143712578</v>
      </c>
      <c r="O71" s="36" t="n">
        <f aca="false">SQRT(M71^2+N71^2)</f>
        <v>4.03159941429931</v>
      </c>
      <c r="P71" s="55" t="n">
        <f aca="false">IF(J71="","",MAX(0,J71-1.96*O71/100))</f>
        <v>0.578197146325094</v>
      </c>
      <c r="Q71" s="55" t="n">
        <f aca="false">IF(J71="","",MIN(1,J71+1.96*O71/100))</f>
        <v>0.736235843365627</v>
      </c>
      <c r="R71" s="32" t="str">
        <f aca="false">IF(L71="","",IF(ABS(L71)&lt;=O71,"Yes","No"))</f>
        <v>No</v>
      </c>
      <c r="S71" s="32" t="str">
        <f aca="false">IF(L71="","",IF(ABS(L71)&lt;=1.96*O71,"Yes","No"))</f>
        <v>No</v>
      </c>
      <c r="T71" s="54" t="n">
        <f aca="false">IF(D71="","",ROUND(SQRT(((D71+G71)*O71/100)^2+(J71*(D71+G71)*0.13015)^2),0))</f>
        <v>37</v>
      </c>
      <c r="U71" s="32"/>
    </row>
    <row r="72" customFormat="false" ht="15" hidden="false" customHeight="false" outlineLevel="0" collapsed="false">
      <c r="A72" s="32" t="s">
        <v>198</v>
      </c>
      <c r="B72" s="32" t="s">
        <v>200</v>
      </c>
      <c r="C72" s="32" t="s">
        <v>219</v>
      </c>
      <c r="D72" s="54" t="n">
        <v>189</v>
      </c>
      <c r="E72" s="54" t="n">
        <v>238</v>
      </c>
      <c r="F72" s="65" t="n">
        <f aca="false">IF(E72="","",D72-E72)</f>
        <v>-49</v>
      </c>
      <c r="G72" s="54" t="n">
        <v>104</v>
      </c>
      <c r="H72" s="54" t="n">
        <v>99</v>
      </c>
      <c r="I72" s="65" t="n">
        <f aca="false">IF(H72="","",G72-H72)</f>
        <v>5</v>
      </c>
      <c r="J72" s="55" t="n">
        <f aca="false">IF(OR(D72="",D72+G72=0),"",D72/(D72+G72))</f>
        <v>0.645051194539249</v>
      </c>
      <c r="K72" s="55" t="n">
        <f aca="false">IF(E72="","",E72/(E72+H72))</f>
        <v>0.706231454005935</v>
      </c>
      <c r="L72" s="66" t="n">
        <f aca="false">IF(OR(K72="",J72=""),"",(J72-K72)*100)</f>
        <v>-6.11802594666855</v>
      </c>
      <c r="M72" s="36" t="n">
        <v>3.57667285408278</v>
      </c>
      <c r="N72" s="36" t="n">
        <v>1.86043143712578</v>
      </c>
      <c r="O72" s="36" t="n">
        <f aca="false">SQRT(M72^2+N72^2)</f>
        <v>4.03159941429931</v>
      </c>
      <c r="P72" s="55" t="n">
        <f aca="false">IF(J72="","",MAX(0,J72-1.96*O72/100))</f>
        <v>0.566031846018983</v>
      </c>
      <c r="Q72" s="55" t="n">
        <f aca="false">IF(J72="","",MIN(1,J72+1.96*O72/100))</f>
        <v>0.724070543059516</v>
      </c>
      <c r="R72" s="32" t="str">
        <f aca="false">IF(L72="","",IF(ABS(L72)&lt;=O72,"Yes","No"))</f>
        <v>No</v>
      </c>
      <c r="S72" s="32" t="str">
        <f aca="false">IF(L72="","",IF(ABS(L72)&lt;=1.96*O72,"Yes","No"))</f>
        <v>Yes</v>
      </c>
      <c r="T72" s="54" t="n">
        <f aca="false">IF(D72="","",ROUND(SQRT(((D72+G72)*O72/100)^2+(J72*(D72+G72)*0.13015)^2),0))</f>
        <v>27</v>
      </c>
      <c r="U72" s="32"/>
    </row>
    <row r="73" customFormat="false" ht="15" hidden="false" customHeight="false" outlineLevel="0" collapsed="false">
      <c r="A73" s="32" t="s">
        <v>198</v>
      </c>
      <c r="B73" s="32" t="s">
        <v>200</v>
      </c>
      <c r="C73" s="32" t="s">
        <v>220</v>
      </c>
      <c r="D73" s="54" t="n">
        <v>390</v>
      </c>
      <c r="E73" s="54" t="n">
        <v>481</v>
      </c>
      <c r="F73" s="65" t="n">
        <f aca="false">IF(E73="","",D73-E73)</f>
        <v>-91</v>
      </c>
      <c r="G73" s="54" t="n">
        <v>203</v>
      </c>
      <c r="H73" s="54" t="n">
        <v>174</v>
      </c>
      <c r="I73" s="65" t="n">
        <f aca="false">IF(H73="","",G73-H73)</f>
        <v>29</v>
      </c>
      <c r="J73" s="55" t="n">
        <f aca="false">IF(OR(D73="",D73+G73=0),"",D73/(D73+G73))</f>
        <v>0.657672849915683</v>
      </c>
      <c r="K73" s="55" t="n">
        <f aca="false">IF(E73="","",E73/(E73+H73))</f>
        <v>0.734351145038168</v>
      </c>
      <c r="L73" s="66" t="n">
        <f aca="false">IF(OR(K73="",J73=""),"",(J73-K73)*100)</f>
        <v>-7.66782951224849</v>
      </c>
      <c r="M73" s="36" t="n">
        <v>2.37182209464497</v>
      </c>
      <c r="N73" s="36" t="n">
        <v>1.86043143712578</v>
      </c>
      <c r="O73" s="36" t="n">
        <f aca="false">SQRT(M73^2+N73^2)</f>
        <v>3.01442286033196</v>
      </c>
      <c r="P73" s="55" t="n">
        <f aca="false">IF(J73="","",MAX(0,J73-1.96*O73/100))</f>
        <v>0.598590161853177</v>
      </c>
      <c r="Q73" s="55" t="n">
        <f aca="false">IF(J73="","",MIN(1,J73+1.96*O73/100))</f>
        <v>0.71675553797819</v>
      </c>
      <c r="R73" s="32" t="str">
        <f aca="false">IF(L73="","",IF(ABS(L73)&lt;=O73,"Yes","No"))</f>
        <v>No</v>
      </c>
      <c r="S73" s="32" t="str">
        <f aca="false">IF(L73="","",IF(ABS(L73)&lt;=1.96*O73,"Yes","No"))</f>
        <v>No</v>
      </c>
      <c r="T73" s="54" t="n">
        <f aca="false">IF(D73="","",ROUND(SQRT(((D73+G73)*O73/100)^2+(J73*(D73+G73)*0.08382)^2),0))</f>
        <v>37</v>
      </c>
      <c r="U73" s="32"/>
    </row>
    <row r="74" customFormat="false" ht="15" hidden="false" customHeight="false" outlineLevel="0" collapsed="false">
      <c r="A74" s="32" t="s">
        <v>198</v>
      </c>
      <c r="B74" s="32" t="s">
        <v>200</v>
      </c>
      <c r="C74" s="32" t="s">
        <v>221</v>
      </c>
      <c r="D74" s="54" t="n">
        <v>361</v>
      </c>
      <c r="E74" s="54" t="n">
        <v>497</v>
      </c>
      <c r="F74" s="65" t="n">
        <f aca="false">IF(E74="","",D74-E74)</f>
        <v>-136</v>
      </c>
      <c r="G74" s="54" t="n">
        <v>180</v>
      </c>
      <c r="H74" s="54" t="n">
        <v>124</v>
      </c>
      <c r="I74" s="65" t="n">
        <f aca="false">IF(H74="","",G74-H74)</f>
        <v>56</v>
      </c>
      <c r="J74" s="55" t="n">
        <f aca="false">IF(OR(D74="",D74+G74=0),"",D74/(D74+G74))</f>
        <v>0.66728280961183</v>
      </c>
      <c r="K74" s="55" t="n">
        <f aca="false">IF(E74="","",E74/(E74+H74))</f>
        <v>0.800322061191626</v>
      </c>
      <c r="L74" s="66" t="n">
        <f aca="false">IF(OR(K74="",J74=""),"",(J74-K74)*100)</f>
        <v>-13.3039251579796</v>
      </c>
      <c r="M74" s="36" t="n">
        <v>2.37182209464497</v>
      </c>
      <c r="N74" s="36" t="n">
        <v>1.86043143712578</v>
      </c>
      <c r="O74" s="36" t="n">
        <f aca="false">SQRT(M74^2+N74^2)</f>
        <v>3.01442286033196</v>
      </c>
      <c r="P74" s="55" t="n">
        <f aca="false">IF(J74="","",MAX(0,J74-1.96*O74/100))</f>
        <v>0.608200121549324</v>
      </c>
      <c r="Q74" s="55" t="n">
        <f aca="false">IF(J74="","",MIN(1,J74+1.96*O74/100))</f>
        <v>0.726365497674336</v>
      </c>
      <c r="R74" s="32" t="str">
        <f aca="false">IF(L74="","",IF(ABS(L74)&lt;=O74,"Yes","No"))</f>
        <v>No</v>
      </c>
      <c r="S74" s="32" t="str">
        <f aca="false">IF(L74="","",IF(ABS(L74)&lt;=1.96*O74,"Yes","No"))</f>
        <v>No</v>
      </c>
      <c r="T74" s="54" t="n">
        <f aca="false">IF(D74="","",ROUND(SQRT(((D74+G74)*O74/100)^2+(J74*(D74+G74)*0.08382)^2),0))</f>
        <v>34</v>
      </c>
      <c r="U74" s="32"/>
    </row>
    <row r="75" customFormat="false" ht="15" hidden="false" customHeight="false" outlineLevel="0" collapsed="false">
      <c r="A75" s="32" t="s">
        <v>198</v>
      </c>
      <c r="B75" s="32" t="s">
        <v>200</v>
      </c>
      <c r="C75" s="32" t="s">
        <v>222</v>
      </c>
      <c r="D75" s="54" t="n">
        <v>322</v>
      </c>
      <c r="E75" s="54" t="n">
        <v>348</v>
      </c>
      <c r="F75" s="65" t="n">
        <f aca="false">IF(E75="","",D75-E75)</f>
        <v>-26</v>
      </c>
      <c r="G75" s="54" t="n">
        <v>185</v>
      </c>
      <c r="H75" s="54" t="n">
        <v>169</v>
      </c>
      <c r="I75" s="65" t="n">
        <f aca="false">IF(H75="","",G75-H75)</f>
        <v>16</v>
      </c>
      <c r="J75" s="55" t="n">
        <f aca="false">IF(OR(D75="",D75+G75=0),"",D75/(D75+G75))</f>
        <v>0.635108481262327</v>
      </c>
      <c r="K75" s="55" t="n">
        <f aca="false">IF(E75="","",E75/(E75+H75))</f>
        <v>0.673114119922631</v>
      </c>
      <c r="L75" s="66" t="n">
        <f aca="false">IF(OR(K75="",J75=""),"",(J75-K75)*100)</f>
        <v>-3.80056386603032</v>
      </c>
      <c r="M75" s="36" t="n">
        <v>3.57667285408278</v>
      </c>
      <c r="N75" s="36" t="n">
        <v>1.86043143712578</v>
      </c>
      <c r="O75" s="36" t="n">
        <f aca="false">SQRT(M75^2+N75^2)</f>
        <v>4.03159941429931</v>
      </c>
      <c r="P75" s="55" t="n">
        <f aca="false">IF(J75="","",MAX(0,J75-1.96*O75/100))</f>
        <v>0.556089132742061</v>
      </c>
      <c r="Q75" s="55" t="n">
        <f aca="false">IF(J75="","",MIN(1,J75+1.96*O75/100))</f>
        <v>0.714127829782594</v>
      </c>
      <c r="R75" s="32" t="str">
        <f aca="false">IF(L75="","",IF(ABS(L75)&lt;=O75,"Yes","No"))</f>
        <v>Yes</v>
      </c>
      <c r="S75" s="32" t="str">
        <f aca="false">IF(L75="","",IF(ABS(L75)&lt;=1.96*O75,"Yes","No"))</f>
        <v>Yes</v>
      </c>
      <c r="T75" s="54" t="n">
        <f aca="false">IF(D75="","",ROUND(SQRT(((D75+G75)*O75/100)^2+(J75*(D75+G75)*0.13015)^2),0))</f>
        <v>47</v>
      </c>
      <c r="U75" s="32"/>
    </row>
    <row r="76" customFormat="false" ht="15" hidden="false" customHeight="false" outlineLevel="0" collapsed="false">
      <c r="A76" s="32" t="s">
        <v>198</v>
      </c>
      <c r="B76" s="32" t="s">
        <v>200</v>
      </c>
      <c r="C76" s="32" t="s">
        <v>223</v>
      </c>
      <c r="D76" s="54" t="n">
        <v>357</v>
      </c>
      <c r="E76" s="54" t="n">
        <v>400</v>
      </c>
      <c r="F76" s="65" t="n">
        <f aca="false">IF(E76="","",D76-E76)</f>
        <v>-43</v>
      </c>
      <c r="G76" s="54" t="n">
        <v>216</v>
      </c>
      <c r="H76" s="54" t="n">
        <v>189</v>
      </c>
      <c r="I76" s="65" t="n">
        <f aca="false">IF(H76="","",G76-H76)</f>
        <v>27</v>
      </c>
      <c r="J76" s="55" t="n">
        <f aca="false">IF(OR(D76="",D76+G76=0),"",D76/(D76+G76))</f>
        <v>0.62303664921466</v>
      </c>
      <c r="K76" s="55" t="n">
        <f aca="false">IF(E76="","",E76/(E76+H76))</f>
        <v>0.67911714770798</v>
      </c>
      <c r="L76" s="66" t="n">
        <f aca="false">IF(OR(K76="",J76=""),"",(J76-K76)*100)</f>
        <v>-5.60804984933199</v>
      </c>
      <c r="M76" s="36" t="n">
        <v>2.37182209464497</v>
      </c>
      <c r="N76" s="36" t="n">
        <v>1.86043143712578</v>
      </c>
      <c r="O76" s="36" t="n">
        <f aca="false">SQRT(M76^2+N76^2)</f>
        <v>3.01442286033196</v>
      </c>
      <c r="P76" s="55" t="n">
        <f aca="false">IF(J76="","",MAX(0,J76-1.96*O76/100))</f>
        <v>0.563953961152153</v>
      </c>
      <c r="Q76" s="55" t="n">
        <f aca="false">IF(J76="","",MIN(1,J76+1.96*O76/100))</f>
        <v>0.682119337277166</v>
      </c>
      <c r="R76" s="32" t="str">
        <f aca="false">IF(L76="","",IF(ABS(L76)&lt;=O76,"Yes","No"))</f>
        <v>No</v>
      </c>
      <c r="S76" s="32" t="str">
        <f aca="false">IF(L76="","",IF(ABS(L76)&lt;=1.96*O76,"Yes","No"))</f>
        <v>Yes</v>
      </c>
      <c r="T76" s="54" t="n">
        <f aca="false">IF(D76="","",ROUND(SQRT(((D76+G76)*O76/100)^2+(J76*(D76+G76)*0.08382)^2),0))</f>
        <v>35</v>
      </c>
      <c r="U76" s="32"/>
    </row>
    <row r="77" customFormat="false" ht="15" hidden="false" customHeight="false" outlineLevel="0" collapsed="false">
      <c r="A77" s="32" t="s">
        <v>198</v>
      </c>
      <c r="B77" s="32" t="s">
        <v>200</v>
      </c>
      <c r="C77" s="32" t="s">
        <v>224</v>
      </c>
      <c r="D77" s="54" t="n">
        <v>406</v>
      </c>
      <c r="E77" s="54" t="n">
        <v>488</v>
      </c>
      <c r="F77" s="65" t="n">
        <f aca="false">IF(E77="","",D77-E77)</f>
        <v>-82</v>
      </c>
      <c r="G77" s="54" t="n">
        <v>244</v>
      </c>
      <c r="H77" s="54" t="n">
        <v>238</v>
      </c>
      <c r="I77" s="65" t="n">
        <f aca="false">IF(H77="","",G77-H77)</f>
        <v>6</v>
      </c>
      <c r="J77" s="55" t="n">
        <f aca="false">IF(OR(D77="",D77+G77=0),"",D77/(D77+G77))</f>
        <v>0.624615384615385</v>
      </c>
      <c r="K77" s="55" t="n">
        <f aca="false">IF(E77="","",E77/(E77+H77))</f>
        <v>0.672176308539945</v>
      </c>
      <c r="L77" s="66" t="n">
        <f aca="false">IF(OR(K77="",J77=""),"",(J77-K77)*100)</f>
        <v>-4.75609239245603</v>
      </c>
      <c r="M77" s="36" t="n">
        <v>2.37182209464497</v>
      </c>
      <c r="N77" s="36" t="n">
        <v>1.86043143712578</v>
      </c>
      <c r="O77" s="36" t="n">
        <f aca="false">SQRT(M77^2+N77^2)</f>
        <v>3.01442286033196</v>
      </c>
      <c r="P77" s="55" t="n">
        <f aca="false">IF(J77="","",MAX(0,J77-1.96*O77/100))</f>
        <v>0.565532696552878</v>
      </c>
      <c r="Q77" s="55" t="n">
        <f aca="false">IF(J77="","",MIN(1,J77+1.96*O77/100))</f>
        <v>0.683698072677891</v>
      </c>
      <c r="R77" s="32" t="str">
        <f aca="false">IF(L77="","",IF(ABS(L77)&lt;=O77,"Yes","No"))</f>
        <v>No</v>
      </c>
      <c r="S77" s="32" t="str">
        <f aca="false">IF(L77="","",IF(ABS(L77)&lt;=1.96*O77,"Yes","No"))</f>
        <v>Yes</v>
      </c>
      <c r="T77" s="54" t="n">
        <f aca="false">IF(D77="","",ROUND(SQRT(((D77+G77)*O77/100)^2+(J77*(D77+G77)*0.08382)^2),0))</f>
        <v>39</v>
      </c>
      <c r="U77" s="32"/>
    </row>
    <row r="78" customFormat="false" ht="15" hidden="false" customHeight="false" outlineLevel="0" collapsed="false">
      <c r="A78" s="32" t="s">
        <v>198</v>
      </c>
      <c r="B78" s="32" t="s">
        <v>200</v>
      </c>
      <c r="C78" s="32" t="s">
        <v>225</v>
      </c>
      <c r="D78" s="54" t="n">
        <v>279</v>
      </c>
      <c r="E78" s="54" t="n">
        <v>339</v>
      </c>
      <c r="F78" s="65" t="n">
        <f aca="false">IF(E78="","",D78-E78)</f>
        <v>-60</v>
      </c>
      <c r="G78" s="54" t="n">
        <v>158</v>
      </c>
      <c r="H78" s="54" t="n">
        <v>138</v>
      </c>
      <c r="I78" s="65" t="n">
        <f aca="false">IF(H78="","",G78-H78)</f>
        <v>20</v>
      </c>
      <c r="J78" s="55" t="n">
        <f aca="false">IF(OR(D78="",D78+G78=0),"",D78/(D78+G78))</f>
        <v>0.638443935926774</v>
      </c>
      <c r="K78" s="55" t="n">
        <f aca="false">IF(E78="","",E78/(E78+H78))</f>
        <v>0.710691823899371</v>
      </c>
      <c r="L78" s="66" t="n">
        <f aca="false">IF(OR(K78="",J78=""),"",(J78-K78)*100)</f>
        <v>-7.22478879725975</v>
      </c>
      <c r="M78" s="36" t="n">
        <v>3.57667285408278</v>
      </c>
      <c r="N78" s="36" t="n">
        <v>1.86043143712578</v>
      </c>
      <c r="O78" s="36" t="n">
        <f aca="false">SQRT(M78^2+N78^2)</f>
        <v>4.03159941429931</v>
      </c>
      <c r="P78" s="55" t="n">
        <f aca="false">IF(J78="","",MAX(0,J78-1.96*O78/100))</f>
        <v>0.559424587406507</v>
      </c>
      <c r="Q78" s="55" t="n">
        <f aca="false">IF(J78="","",MIN(1,J78+1.96*O78/100))</f>
        <v>0.71746328444704</v>
      </c>
      <c r="R78" s="32" t="str">
        <f aca="false">IF(L78="","",IF(ABS(L78)&lt;=O78,"Yes","No"))</f>
        <v>No</v>
      </c>
      <c r="S78" s="32" t="str">
        <f aca="false">IF(L78="","",IF(ABS(L78)&lt;=1.96*O78,"Yes","No"))</f>
        <v>Yes</v>
      </c>
      <c r="T78" s="54" t="n">
        <f aca="false">IF(D78="","",ROUND(SQRT(((D78+G78)*O78/100)^2+(J78*(D78+G78)*0.13015)^2),0))</f>
        <v>40</v>
      </c>
      <c r="U78" s="32"/>
    </row>
    <row r="79" customFormat="false" ht="15" hidden="false" customHeight="false" outlineLevel="0" collapsed="false">
      <c r="A79" s="32" t="s">
        <v>198</v>
      </c>
      <c r="B79" s="32" t="s">
        <v>200</v>
      </c>
      <c r="C79" s="32" t="s">
        <v>226</v>
      </c>
      <c r="D79" s="54" t="n">
        <v>284</v>
      </c>
      <c r="E79" s="54" t="n">
        <v>387</v>
      </c>
      <c r="F79" s="65" t="n">
        <f aca="false">IF(E79="","",D79-E79)</f>
        <v>-103</v>
      </c>
      <c r="G79" s="54" t="n">
        <v>153</v>
      </c>
      <c r="H79" s="54" t="n">
        <v>154</v>
      </c>
      <c r="I79" s="65" t="n">
        <f aca="false">IF(H79="","",G79-H79)</f>
        <v>-1</v>
      </c>
      <c r="J79" s="55" t="n">
        <f aca="false">IF(OR(D79="",D79+G79=0),"",D79/(D79+G79))</f>
        <v>0.649885583524028</v>
      </c>
      <c r="K79" s="55" t="n">
        <f aca="false">IF(E79="","",E79/(E79+H79))</f>
        <v>0.715341959334566</v>
      </c>
      <c r="L79" s="66" t="n">
        <f aca="false">IF(OR(K79="",J79=""),"",(J79-K79)*100)</f>
        <v>-6.54563758105381</v>
      </c>
      <c r="M79" s="36" t="n">
        <v>3.57667285408278</v>
      </c>
      <c r="N79" s="36" t="n">
        <v>1.86043143712578</v>
      </c>
      <c r="O79" s="36" t="n">
        <f aca="false">SQRT(M79^2+N79^2)</f>
        <v>4.03159941429931</v>
      </c>
      <c r="P79" s="55" t="n">
        <f aca="false">IF(J79="","",MAX(0,J79-1.96*O79/100))</f>
        <v>0.570866235003761</v>
      </c>
      <c r="Q79" s="55" t="n">
        <f aca="false">IF(J79="","",MIN(1,J79+1.96*O79/100))</f>
        <v>0.728904932044294</v>
      </c>
      <c r="R79" s="32" t="str">
        <f aca="false">IF(L79="","",IF(ABS(L79)&lt;=O79,"Yes","No"))</f>
        <v>No</v>
      </c>
      <c r="S79" s="32" t="str">
        <f aca="false">IF(L79="","",IF(ABS(L79)&lt;=1.96*O79,"Yes","No"))</f>
        <v>Yes</v>
      </c>
      <c r="T79" s="54" t="n">
        <f aca="false">IF(D79="","",ROUND(SQRT(((D79+G79)*O79/100)^2+(J79*(D79+G79)*0.13015)^2),0))</f>
        <v>41</v>
      </c>
      <c r="U79" s="32"/>
    </row>
    <row r="80" customFormat="false" ht="15" hidden="false" customHeight="false" outlineLevel="0" collapsed="false">
      <c r="A80" s="32" t="s">
        <v>198</v>
      </c>
      <c r="B80" s="32" t="s">
        <v>200</v>
      </c>
      <c r="C80" s="32" t="s">
        <v>227</v>
      </c>
      <c r="D80" s="54" t="n">
        <v>491</v>
      </c>
      <c r="E80" s="54" t="n">
        <v>559</v>
      </c>
      <c r="F80" s="65" t="n">
        <f aca="false">IF(E80="","",D80-E80)</f>
        <v>-68</v>
      </c>
      <c r="G80" s="54" t="n">
        <v>282</v>
      </c>
      <c r="H80" s="54" t="n">
        <v>255</v>
      </c>
      <c r="I80" s="65" t="n">
        <f aca="false">IF(H80="","",G80-H80)</f>
        <v>27</v>
      </c>
      <c r="J80" s="55" t="n">
        <f aca="false">IF(OR(D80="",D80+G80=0),"",D80/(D80+G80))</f>
        <v>0.635187580853816</v>
      </c>
      <c r="K80" s="55" t="n">
        <f aca="false">IF(E80="","",E80/(E80+H80))</f>
        <v>0.686732186732187</v>
      </c>
      <c r="L80" s="66" t="n">
        <f aca="false">IF(OR(K80="",J80=""),"",(J80-K80)*100)</f>
        <v>-5.15446058783704</v>
      </c>
      <c r="M80" s="36" t="n">
        <v>2.37182209464497</v>
      </c>
      <c r="N80" s="36" t="n">
        <v>1.86043143712578</v>
      </c>
      <c r="O80" s="36" t="n">
        <f aca="false">SQRT(M80^2+N80^2)</f>
        <v>3.01442286033196</v>
      </c>
      <c r="P80" s="55" t="n">
        <f aca="false">IF(J80="","",MAX(0,J80-1.96*O80/100))</f>
        <v>0.57610489279131</v>
      </c>
      <c r="Q80" s="55" t="n">
        <f aca="false">IF(J80="","",MIN(1,J80+1.96*O80/100))</f>
        <v>0.694270268916323</v>
      </c>
      <c r="R80" s="32" t="str">
        <f aca="false">IF(L80="","",IF(ABS(L80)&lt;=O80,"Yes","No"))</f>
        <v>No</v>
      </c>
      <c r="S80" s="32" t="str">
        <f aca="false">IF(L80="","",IF(ABS(L80)&lt;=1.96*O80,"Yes","No"))</f>
        <v>Yes</v>
      </c>
      <c r="T80" s="54" t="n">
        <f aca="false">IF(D80="","",ROUND(SQRT(((D80+G80)*O80/100)^2+(J80*(D80+G80)*0.08382)^2),0))</f>
        <v>47</v>
      </c>
      <c r="U80" s="32"/>
    </row>
    <row r="81" customFormat="false" ht="15" hidden="false" customHeight="false" outlineLevel="0" collapsed="false">
      <c r="A81" s="32" t="s">
        <v>198</v>
      </c>
      <c r="B81" s="32" t="s">
        <v>200</v>
      </c>
      <c r="C81" s="32" t="s">
        <v>228</v>
      </c>
      <c r="D81" s="54" t="n">
        <v>301</v>
      </c>
      <c r="E81" s="54" t="n">
        <v>337</v>
      </c>
      <c r="F81" s="65" t="n">
        <f aca="false">IF(E81="","",D81-E81)</f>
        <v>-36</v>
      </c>
      <c r="G81" s="54" t="n">
        <v>178</v>
      </c>
      <c r="H81" s="54" t="n">
        <v>161</v>
      </c>
      <c r="I81" s="65" t="n">
        <f aca="false">IF(H81="","",G81-H81)</f>
        <v>17</v>
      </c>
      <c r="J81" s="55" t="n">
        <f aca="false">IF(OR(D81="",D81+G81=0),"",D81/(D81+G81))</f>
        <v>0.62839248434238</v>
      </c>
      <c r="K81" s="55" t="n">
        <f aca="false">IF(E81="","",E81/(E81+H81))</f>
        <v>0.676706827309237</v>
      </c>
      <c r="L81" s="66" t="n">
        <f aca="false">IF(OR(K81="",J81=""),"",(J81-K81)*100)</f>
        <v>-4.8314342966857</v>
      </c>
      <c r="M81" s="36" t="n">
        <v>3.57667285408278</v>
      </c>
      <c r="N81" s="36" t="n">
        <v>1.86043143712578</v>
      </c>
      <c r="O81" s="36" t="n">
        <f aca="false">SQRT(M81^2+N81^2)</f>
        <v>4.03159941429931</v>
      </c>
      <c r="P81" s="55" t="n">
        <f aca="false">IF(J81="","",MAX(0,J81-1.96*O81/100))</f>
        <v>0.549373135822113</v>
      </c>
      <c r="Q81" s="55" t="n">
        <f aca="false">IF(J81="","",MIN(1,J81+1.96*O81/100))</f>
        <v>0.707411832862646</v>
      </c>
      <c r="R81" s="32" t="str">
        <f aca="false">IF(L81="","",IF(ABS(L81)&lt;=O81,"Yes","No"))</f>
        <v>No</v>
      </c>
      <c r="S81" s="32" t="str">
        <f aca="false">IF(L81="","",IF(ABS(L81)&lt;=1.96*O81,"Yes","No"))</f>
        <v>Yes</v>
      </c>
      <c r="T81" s="54" t="n">
        <f aca="false">IF(D81="","",ROUND(SQRT(((D81+G81)*O81/100)^2+(J81*(D81+G81)*0.13015)^2),0))</f>
        <v>44</v>
      </c>
      <c r="U81" s="32"/>
    </row>
    <row r="82" customFormat="false" ht="15" hidden="false" customHeight="false" outlineLevel="0" collapsed="false">
      <c r="A82" s="32" t="s">
        <v>198</v>
      </c>
      <c r="B82" s="32" t="s">
        <v>200</v>
      </c>
      <c r="C82" s="32" t="s">
        <v>229</v>
      </c>
      <c r="D82" s="54" t="n">
        <v>360</v>
      </c>
      <c r="E82" s="54" t="n">
        <v>382</v>
      </c>
      <c r="F82" s="65" t="n">
        <f aca="false">IF(E82="","",D82-E82)</f>
        <v>-22</v>
      </c>
      <c r="G82" s="54" t="n">
        <v>245</v>
      </c>
      <c r="H82" s="54" t="n">
        <v>205</v>
      </c>
      <c r="I82" s="65" t="n">
        <f aca="false">IF(H82="","",G82-H82)</f>
        <v>40</v>
      </c>
      <c r="J82" s="55" t="n">
        <f aca="false">IF(OR(D82="",D82+G82=0),"",D82/(D82+G82))</f>
        <v>0.59504132231405</v>
      </c>
      <c r="K82" s="55" t="n">
        <f aca="false">IF(E82="","",E82/(E82+H82))</f>
        <v>0.65076660988075</v>
      </c>
      <c r="L82" s="66" t="n">
        <f aca="false">IF(OR(K82="",J82=""),"",(J82-K82)*100)</f>
        <v>-5.57252875666999</v>
      </c>
      <c r="M82" s="36" t="n">
        <v>2.37182209464497</v>
      </c>
      <c r="N82" s="36" t="n">
        <v>1.86043143712578</v>
      </c>
      <c r="O82" s="36" t="n">
        <f aca="false">SQRT(M82^2+N82^2)</f>
        <v>3.01442286033196</v>
      </c>
      <c r="P82" s="55" t="n">
        <f aca="false">IF(J82="","",MAX(0,J82-1.96*O82/100))</f>
        <v>0.535958634251543</v>
      </c>
      <c r="Q82" s="55" t="n">
        <f aca="false">IF(J82="","",MIN(1,J82+1.96*O82/100))</f>
        <v>0.654124010376556</v>
      </c>
      <c r="R82" s="32" t="str">
        <f aca="false">IF(L82="","",IF(ABS(L82)&lt;=O82,"Yes","No"))</f>
        <v>No</v>
      </c>
      <c r="S82" s="32" t="str">
        <f aca="false">IF(L82="","",IF(ABS(L82)&lt;=1.96*O82,"Yes","No"))</f>
        <v>Yes</v>
      </c>
      <c r="T82" s="54" t="n">
        <f aca="false">IF(D82="","",ROUND(SQRT(((D82+G82)*O82/100)^2+(J82*(D82+G82)*0.08382)^2),0))</f>
        <v>35</v>
      </c>
      <c r="U82" s="32"/>
    </row>
    <row r="83" customFormat="false" ht="15" hidden="false" customHeight="false" outlineLevel="0" collapsed="false">
      <c r="A83" s="32" t="s">
        <v>198</v>
      </c>
      <c r="B83" s="32" t="s">
        <v>200</v>
      </c>
      <c r="C83" s="32" t="s">
        <v>230</v>
      </c>
      <c r="D83" s="54" t="n">
        <v>364</v>
      </c>
      <c r="E83" s="54" t="n">
        <v>415</v>
      </c>
      <c r="F83" s="65" t="n">
        <f aca="false">IF(E83="","",D83-E83)</f>
        <v>-51</v>
      </c>
      <c r="G83" s="54" t="n">
        <v>294</v>
      </c>
      <c r="H83" s="54" t="n">
        <v>235</v>
      </c>
      <c r="I83" s="65" t="n">
        <f aca="false">IF(H83="","",G83-H83)</f>
        <v>59</v>
      </c>
      <c r="J83" s="55" t="n">
        <f aca="false">IF(OR(D83="",D83+G83=0),"",D83/(D83+G83))</f>
        <v>0.553191489361702</v>
      </c>
      <c r="K83" s="55" t="n">
        <f aca="false">IF(E83="","",E83/(E83+H83))</f>
        <v>0.638461538461538</v>
      </c>
      <c r="L83" s="66" t="n">
        <f aca="false">IF(OR(K83="",J83=""),"",(J83-K83)*100)</f>
        <v>-8.52700490998363</v>
      </c>
      <c r="M83" s="36" t="n">
        <v>2.37182209464497</v>
      </c>
      <c r="N83" s="36" t="n">
        <v>1.86043143712578</v>
      </c>
      <c r="O83" s="36" t="n">
        <f aca="false">SQRT(M83^2+N83^2)</f>
        <v>3.01442286033196</v>
      </c>
      <c r="P83" s="55" t="n">
        <f aca="false">IF(J83="","",MAX(0,J83-1.96*O83/100))</f>
        <v>0.494108801299196</v>
      </c>
      <c r="Q83" s="55" t="n">
        <f aca="false">IF(J83="","",MIN(1,J83+1.96*O83/100))</f>
        <v>0.612274177424209</v>
      </c>
      <c r="R83" s="32" t="str">
        <f aca="false">IF(L83="","",IF(ABS(L83)&lt;=O83,"Yes","No"))</f>
        <v>No</v>
      </c>
      <c r="S83" s="32" t="str">
        <f aca="false">IF(L83="","",IF(ABS(L83)&lt;=1.96*O83,"Yes","No"))</f>
        <v>No</v>
      </c>
      <c r="T83" s="54" t="n">
        <f aca="false">IF(D83="","",ROUND(SQRT(((D83+G83)*O83/100)^2+(J83*(D83+G83)*0.08382)^2),0))</f>
        <v>36</v>
      </c>
      <c r="U83" s="32"/>
    </row>
    <row r="84" customFormat="false" ht="15" hidden="false" customHeight="false" outlineLevel="0" collapsed="false">
      <c r="A84" s="32" t="s">
        <v>198</v>
      </c>
      <c r="B84" s="32" t="s">
        <v>200</v>
      </c>
      <c r="C84" s="32" t="s">
        <v>231</v>
      </c>
      <c r="D84" s="54" t="n">
        <v>293</v>
      </c>
      <c r="E84" s="54"/>
      <c r="F84" s="65" t="str">
        <f aca="false">IF(E84="","",D84-E84)</f>
        <v/>
      </c>
      <c r="G84" s="54" t="n">
        <v>233</v>
      </c>
      <c r="H84" s="54"/>
      <c r="I84" s="65" t="str">
        <f aca="false">IF(H84="","",G84-H84)</f>
        <v/>
      </c>
      <c r="J84" s="55" t="n">
        <f aca="false">IF(OR(D84="",D84+G84=0),"",D84/(D84+G84))</f>
        <v>0.557034220532319</v>
      </c>
      <c r="K84" s="55" t="str">
        <f aca="false">IF(E84="","",E84/(E84+H84))</f>
        <v/>
      </c>
      <c r="L84" s="66" t="str">
        <f aca="false">IF(OR(K84="",J84=""),"",(J84-K84)*100)</f>
        <v/>
      </c>
      <c r="M84" s="36" t="n">
        <v>3.57667285408278</v>
      </c>
      <c r="N84" s="36" t="n">
        <v>1.86043143712578</v>
      </c>
      <c r="O84" s="36" t="n">
        <f aca="false">SQRT(M84^2+N84^2)</f>
        <v>4.03159941429931</v>
      </c>
      <c r="P84" s="55" t="n">
        <f aca="false">IF(J84="","",MAX(0,J84-1.96*O84/100))</f>
        <v>0.478014872012053</v>
      </c>
      <c r="Q84" s="55" t="n">
        <f aca="false">IF(J84="","",MIN(1,J84+1.96*O84/100))</f>
        <v>0.636053569052586</v>
      </c>
      <c r="R84" s="32" t="str">
        <f aca="false">IF(L84="","",IF(ABS(L84)&lt;=O84,"Yes","No"))</f>
        <v/>
      </c>
      <c r="S84" s="32" t="str">
        <f aca="false">IF(L84="","",IF(ABS(L84)&lt;=1.96*O84,"Yes","No"))</f>
        <v/>
      </c>
      <c r="T84" s="54" t="n">
        <f aca="false">IF(D84="","",ROUND(SQRT(((D84+G84)*O84/100)^2+(J84*(D84+G84)*0.13015)^2),0))</f>
        <v>44</v>
      </c>
      <c r="U84" s="32" t="s">
        <v>764</v>
      </c>
    </row>
    <row r="85" customFormat="false" ht="15" hidden="false" customHeight="false" outlineLevel="0" collapsed="false">
      <c r="A85" s="32" t="s">
        <v>198</v>
      </c>
      <c r="B85" s="32" t="s">
        <v>200</v>
      </c>
      <c r="C85" s="32" t="s">
        <v>233</v>
      </c>
      <c r="D85" s="54" t="n">
        <v>730</v>
      </c>
      <c r="E85" s="54"/>
      <c r="F85" s="65" t="str">
        <f aca="false">IF(E85="","",D85-E85)</f>
        <v/>
      </c>
      <c r="G85" s="54" t="n">
        <v>595</v>
      </c>
      <c r="H85" s="54"/>
      <c r="I85" s="65" t="str">
        <f aca="false">IF(H85="","",G85-H85)</f>
        <v/>
      </c>
      <c r="J85" s="55" t="n">
        <f aca="false">IF(OR(D85="",D85+G85=0),"",D85/(D85+G85))</f>
        <v>0.550943396226415</v>
      </c>
      <c r="K85" s="55" t="str">
        <f aca="false">IF(E85="","",E85/(E85+H85))</f>
        <v/>
      </c>
      <c r="L85" s="66" t="str">
        <f aca="false">IF(OR(K85="",J85=""),"",(J85-K85)*100)</f>
        <v/>
      </c>
      <c r="M85" s="36" t="n">
        <v>2.00359735683633</v>
      </c>
      <c r="N85" s="36" t="n">
        <v>1.86043143712578</v>
      </c>
      <c r="O85" s="36" t="n">
        <f aca="false">SQRT(M85^2+N85^2)</f>
        <v>2.73415571988272</v>
      </c>
      <c r="P85" s="55" t="n">
        <f aca="false">IF(J85="","",MAX(0,J85-1.96*O85/100))</f>
        <v>0.497353944116714</v>
      </c>
      <c r="Q85" s="55" t="n">
        <f aca="false">IF(J85="","",MIN(1,J85+1.96*O85/100))</f>
        <v>0.604532848336116</v>
      </c>
      <c r="R85" s="32" t="str">
        <f aca="false">IF(L85="","",IF(ABS(L85)&lt;=O85,"Yes","No"))</f>
        <v/>
      </c>
      <c r="S85" s="32" t="str">
        <f aca="false">IF(L85="","",IF(ABS(L85)&lt;=1.96*O85,"Yes","No"))</f>
        <v/>
      </c>
      <c r="T85" s="54" t="n">
        <f aca="false">IF(D85="","",ROUND(SQRT(((D85+G85)*O85/100)^2+(J85*(D85+G85)*0.07132)^2),0))</f>
        <v>63</v>
      </c>
      <c r="U85" s="32" t="s">
        <v>764</v>
      </c>
    </row>
    <row r="86" customFormat="false" ht="15" hidden="false" customHeight="false" outlineLevel="0" collapsed="false">
      <c r="A86" s="32" t="s">
        <v>198</v>
      </c>
      <c r="B86" s="32" t="s">
        <v>200</v>
      </c>
      <c r="C86" s="32" t="s">
        <v>235</v>
      </c>
      <c r="D86" s="54" t="n">
        <v>354</v>
      </c>
      <c r="E86" s="54" t="n">
        <v>398</v>
      </c>
      <c r="F86" s="65" t="n">
        <f aca="false">IF(E86="","",D86-E86)</f>
        <v>-44</v>
      </c>
      <c r="G86" s="54" t="n">
        <v>220</v>
      </c>
      <c r="H86" s="54" t="n">
        <v>167</v>
      </c>
      <c r="I86" s="65" t="n">
        <f aca="false">IF(H86="","",G86-H86)</f>
        <v>53</v>
      </c>
      <c r="J86" s="55" t="n">
        <f aca="false">IF(OR(D86="",D86+G86=0),"",D86/(D86+G86))</f>
        <v>0.616724738675958</v>
      </c>
      <c r="K86" s="55" t="n">
        <f aca="false">IF(E86="","",E86/(E86+H86))</f>
        <v>0.704424778761062</v>
      </c>
      <c r="L86" s="66" t="n">
        <f aca="false">IF(OR(K86="",J86=""),"",(J86-K86)*100)</f>
        <v>-8.77000400851037</v>
      </c>
      <c r="M86" s="36" t="n">
        <v>2.37182209464497</v>
      </c>
      <c r="N86" s="36" t="n">
        <v>1.86043143712578</v>
      </c>
      <c r="O86" s="36" t="n">
        <f aca="false">SQRT(M86^2+N86^2)</f>
        <v>3.01442286033196</v>
      </c>
      <c r="P86" s="55" t="n">
        <f aca="false">IF(J86="","",MAX(0,J86-1.96*O86/100))</f>
        <v>0.557642050613452</v>
      </c>
      <c r="Q86" s="55" t="n">
        <f aca="false">IF(J86="","",MIN(1,J86+1.96*O86/100))</f>
        <v>0.675807426738465</v>
      </c>
      <c r="R86" s="32" t="str">
        <f aca="false">IF(L86="","",IF(ABS(L86)&lt;=O86,"Yes","No"))</f>
        <v>No</v>
      </c>
      <c r="S86" s="32" t="str">
        <f aca="false">IF(L86="","",IF(ABS(L86)&lt;=1.96*O86,"Yes","No"))</f>
        <v>No</v>
      </c>
      <c r="T86" s="54" t="n">
        <f aca="false">IF(D86="","",ROUND(SQRT(((D86+G86)*O86/100)^2+(J86*(D86+G86)*0.08382)^2),0))</f>
        <v>34</v>
      </c>
      <c r="U86" s="32"/>
    </row>
    <row r="87" customFormat="false" ht="15" hidden="false" customHeight="false" outlineLevel="0" collapsed="false">
      <c r="A87" s="32" t="s">
        <v>198</v>
      </c>
      <c r="B87" s="32" t="s">
        <v>200</v>
      </c>
      <c r="C87" s="32" t="s">
        <v>236</v>
      </c>
      <c r="D87" s="54" t="n">
        <v>459</v>
      </c>
      <c r="E87" s="54" t="n">
        <v>482</v>
      </c>
      <c r="F87" s="65" t="n">
        <f aca="false">IF(E87="","",D87-E87)</f>
        <v>-23</v>
      </c>
      <c r="G87" s="54" t="n">
        <v>326</v>
      </c>
      <c r="H87" s="54" t="n">
        <v>276</v>
      </c>
      <c r="I87" s="65" t="n">
        <f aca="false">IF(H87="","",G87-H87)</f>
        <v>50</v>
      </c>
      <c r="J87" s="55" t="n">
        <f aca="false">IF(OR(D87="",D87+G87=0),"",D87/(D87+G87))</f>
        <v>0.584713375796178</v>
      </c>
      <c r="K87" s="55" t="n">
        <f aca="false">IF(E87="","",E87/(E87+H87))</f>
        <v>0.635883905013193</v>
      </c>
      <c r="L87" s="66" t="n">
        <f aca="false">IF(OR(K87="",J87=""),"",(J87-K87)*100)</f>
        <v>-5.11705292170143</v>
      </c>
      <c r="M87" s="36" t="n">
        <v>2.37182209464497</v>
      </c>
      <c r="N87" s="36" t="n">
        <v>1.86043143712578</v>
      </c>
      <c r="O87" s="36" t="n">
        <f aca="false">SQRT(M87^2+N87^2)</f>
        <v>3.01442286033196</v>
      </c>
      <c r="P87" s="55" t="n">
        <f aca="false">IF(J87="","",MAX(0,J87-1.96*O87/100))</f>
        <v>0.525630687733672</v>
      </c>
      <c r="Q87" s="55" t="n">
        <f aca="false">IF(J87="","",MIN(1,J87+1.96*O87/100))</f>
        <v>0.643796063858685</v>
      </c>
      <c r="R87" s="32" t="str">
        <f aca="false">IF(L87="","",IF(ABS(L87)&lt;=O87,"Yes","No"))</f>
        <v>No</v>
      </c>
      <c r="S87" s="32" t="str">
        <f aca="false">IF(L87="","",IF(ABS(L87)&lt;=1.96*O87,"Yes","No"))</f>
        <v>Yes</v>
      </c>
      <c r="T87" s="54" t="n">
        <f aca="false">IF(D87="","",ROUND(SQRT(((D87+G87)*O87/100)^2+(J87*(D87+G87)*0.08382)^2),0))</f>
        <v>45</v>
      </c>
      <c r="U87" s="32"/>
    </row>
    <row r="88" customFormat="false" ht="15" hidden="false" customHeight="false" outlineLevel="0" collapsed="false">
      <c r="A88" s="32" t="s">
        <v>198</v>
      </c>
      <c r="B88" s="32" t="s">
        <v>200</v>
      </c>
      <c r="C88" s="32" t="s">
        <v>237</v>
      </c>
      <c r="D88" s="54" t="n">
        <v>15</v>
      </c>
      <c r="E88" s="54"/>
      <c r="F88" s="65" t="str">
        <f aca="false">IF(E88="","",D88-E88)</f>
        <v/>
      </c>
      <c r="G88" s="54" t="n">
        <v>11</v>
      </c>
      <c r="H88" s="54"/>
      <c r="I88" s="65" t="str">
        <f aca="false">IF(H88="","",G88-H88)</f>
        <v/>
      </c>
      <c r="J88" s="55" t="n">
        <f aca="false">IF(OR(D88="",D88+G88=0),"",D88/(D88+G88))</f>
        <v>0.576923076923077</v>
      </c>
      <c r="K88" s="55" t="str">
        <f aca="false">IF(E88="","",E88/(E88+H88))</f>
        <v/>
      </c>
      <c r="L88" s="66" t="str">
        <f aca="false">IF(OR(K88="",J88=""),"",(J88-K88)*100)</f>
        <v/>
      </c>
      <c r="M88" s="36" t="n">
        <v>3.57667285408278</v>
      </c>
      <c r="N88" s="36" t="n">
        <v>1.86043143712578</v>
      </c>
      <c r="O88" s="36" t="n">
        <f aca="false">SQRT(M88^2+N88^2)</f>
        <v>4.03159941429931</v>
      </c>
      <c r="P88" s="55" t="n">
        <f aca="false">IF(J88="","",MAX(0,J88-1.96*O88/100))</f>
        <v>0.49790372840281</v>
      </c>
      <c r="Q88" s="55" t="n">
        <f aca="false">IF(J88="","",MIN(1,J88+1.96*O88/100))</f>
        <v>0.655942425443343</v>
      </c>
      <c r="R88" s="32" t="str">
        <f aca="false">IF(L88="","",IF(ABS(L88)&lt;=O88,"Yes","No"))</f>
        <v/>
      </c>
      <c r="S88" s="32" t="str">
        <f aca="false">IF(L88="","",IF(ABS(L88)&lt;=1.96*O88,"Yes","No"))</f>
        <v/>
      </c>
      <c r="T88" s="54" t="n">
        <f aca="false">IF(D88="","",ROUND(SQRT(((D88+G88)*O88/100)^2+(J88*(D88+G88)*0.13015)^2),0))</f>
        <v>2</v>
      </c>
      <c r="U88" s="32" t="s">
        <v>764</v>
      </c>
    </row>
    <row r="89" customFormat="false" ht="15" hidden="false" customHeight="false" outlineLevel="0" collapsed="false">
      <c r="A89" s="32" t="s">
        <v>198</v>
      </c>
      <c r="B89" s="32" t="s">
        <v>200</v>
      </c>
      <c r="C89" s="32" t="s">
        <v>238</v>
      </c>
      <c r="D89" s="54" t="n">
        <v>212</v>
      </c>
      <c r="E89" s="54" t="n">
        <v>261</v>
      </c>
      <c r="F89" s="65" t="n">
        <f aca="false">IF(E89="","",D89-E89)</f>
        <v>-49</v>
      </c>
      <c r="G89" s="54" t="n">
        <v>142</v>
      </c>
      <c r="H89" s="54" t="n">
        <v>120</v>
      </c>
      <c r="I89" s="65" t="n">
        <f aca="false">IF(H89="","",G89-H89)</f>
        <v>22</v>
      </c>
      <c r="J89" s="55" t="n">
        <f aca="false">IF(OR(D89="",D89+G89=0),"",D89/(D89+G89))</f>
        <v>0.598870056497175</v>
      </c>
      <c r="K89" s="55" t="n">
        <f aca="false">IF(E89="","",E89/(E89+H89))</f>
        <v>0.68503937007874</v>
      </c>
      <c r="L89" s="66" t="n">
        <f aca="false">IF(OR(K89="",J89=""),"",(J89-K89)*100)</f>
        <v>-8.6169313581565</v>
      </c>
      <c r="M89" s="36" t="n">
        <v>3.57667285408278</v>
      </c>
      <c r="N89" s="36" t="n">
        <v>1.86043143712578</v>
      </c>
      <c r="O89" s="36" t="n">
        <f aca="false">SQRT(M89^2+N89^2)</f>
        <v>4.03159941429931</v>
      </c>
      <c r="P89" s="55" t="n">
        <f aca="false">IF(J89="","",MAX(0,J89-1.96*O89/100))</f>
        <v>0.519850707976909</v>
      </c>
      <c r="Q89" s="55" t="n">
        <f aca="false">IF(J89="","",MIN(1,J89+1.96*O89/100))</f>
        <v>0.677889405017442</v>
      </c>
      <c r="R89" s="32" t="str">
        <f aca="false">IF(L89="","",IF(ABS(L89)&lt;=O89,"Yes","No"))</f>
        <v>No</v>
      </c>
      <c r="S89" s="32" t="str">
        <f aca="false">IF(L89="","",IF(ABS(L89)&lt;=1.96*O89,"Yes","No"))</f>
        <v>No</v>
      </c>
      <c r="T89" s="54" t="n">
        <f aca="false">IF(D89="","",ROUND(SQRT(((D89+G89)*O89/100)^2+(J89*(D89+G89)*0.13015)^2),0))</f>
        <v>31</v>
      </c>
      <c r="U89" s="32"/>
    </row>
    <row r="90" customFormat="false" ht="15" hidden="false" customHeight="false" outlineLevel="0" collapsed="false">
      <c r="A90" s="32" t="s">
        <v>198</v>
      </c>
      <c r="B90" s="32" t="s">
        <v>200</v>
      </c>
      <c r="C90" s="32" t="s">
        <v>239</v>
      </c>
      <c r="D90" s="54" t="n">
        <v>363</v>
      </c>
      <c r="E90" s="54" t="n">
        <v>491</v>
      </c>
      <c r="F90" s="65" t="n">
        <f aca="false">IF(E90="","",D90-E90)</f>
        <v>-128</v>
      </c>
      <c r="G90" s="54" t="n">
        <v>204</v>
      </c>
      <c r="H90" s="54" t="n">
        <v>166</v>
      </c>
      <c r="I90" s="65" t="n">
        <f aca="false">IF(H90="","",G90-H90)</f>
        <v>38</v>
      </c>
      <c r="J90" s="55" t="n">
        <f aca="false">IF(OR(D90="",D90+G90=0),"",D90/(D90+G90))</f>
        <v>0.64021164021164</v>
      </c>
      <c r="K90" s="55" t="n">
        <f aca="false">IF(E90="","",E90/(E90+H90))</f>
        <v>0.747336377473364</v>
      </c>
      <c r="L90" s="66" t="n">
        <f aca="false">IF(OR(K90="",J90=""),"",(J90-K90)*100)</f>
        <v>-10.7124737261724</v>
      </c>
      <c r="M90" s="36" t="n">
        <v>2.37182209464497</v>
      </c>
      <c r="N90" s="36" t="n">
        <v>1.86043143712578</v>
      </c>
      <c r="O90" s="36" t="n">
        <f aca="false">SQRT(M90^2+N90^2)</f>
        <v>3.01442286033196</v>
      </c>
      <c r="P90" s="55" t="n">
        <f aca="false">IF(J90="","",MAX(0,J90-1.96*O90/100))</f>
        <v>0.581128952149134</v>
      </c>
      <c r="Q90" s="55" t="n">
        <f aca="false">IF(J90="","",MIN(1,J90+1.96*O90/100))</f>
        <v>0.699294328274147</v>
      </c>
      <c r="R90" s="32" t="str">
        <f aca="false">IF(L90="","",IF(ABS(L90)&lt;=O90,"Yes","No"))</f>
        <v>No</v>
      </c>
      <c r="S90" s="32" t="str">
        <f aca="false">IF(L90="","",IF(ABS(L90)&lt;=1.96*O90,"Yes","No"))</f>
        <v>No</v>
      </c>
      <c r="T90" s="54" t="n">
        <f aca="false">IF(D90="","",ROUND(SQRT(((D90+G90)*O90/100)^2+(J90*(D90+G90)*0.08382)^2),0))</f>
        <v>35</v>
      </c>
      <c r="U90" s="32"/>
    </row>
    <row r="91" customFormat="false" ht="15" hidden="false" customHeight="false" outlineLevel="0" collapsed="false">
      <c r="A91" s="32" t="s">
        <v>198</v>
      </c>
      <c r="B91" s="32" t="s">
        <v>200</v>
      </c>
      <c r="C91" s="32" t="s">
        <v>240</v>
      </c>
      <c r="D91" s="54" t="n">
        <v>249</v>
      </c>
      <c r="E91" s="54" t="n">
        <v>266</v>
      </c>
      <c r="F91" s="65" t="n">
        <f aca="false">IF(E91="","",D91-E91)</f>
        <v>-17</v>
      </c>
      <c r="G91" s="54" t="n">
        <v>170</v>
      </c>
      <c r="H91" s="54" t="n">
        <v>158</v>
      </c>
      <c r="I91" s="65" t="n">
        <f aca="false">IF(H91="","",G91-H91)</f>
        <v>12</v>
      </c>
      <c r="J91" s="55" t="n">
        <f aca="false">IF(OR(D91="",D91+G91=0),"",D91/(D91+G91))</f>
        <v>0.594272076372315</v>
      </c>
      <c r="K91" s="55" t="n">
        <f aca="false">IF(E91="","",E91/(E91+H91))</f>
        <v>0.627358490566038</v>
      </c>
      <c r="L91" s="66" t="n">
        <f aca="false">IF(OR(K91="",J91=""),"",(J91-K91)*100)</f>
        <v>-3.30864141937227</v>
      </c>
      <c r="M91" s="36" t="n">
        <v>3.57667285408278</v>
      </c>
      <c r="N91" s="36" t="n">
        <v>1.86043143712578</v>
      </c>
      <c r="O91" s="36" t="n">
        <f aca="false">SQRT(M91^2+N91^2)</f>
        <v>4.03159941429931</v>
      </c>
      <c r="P91" s="55" t="n">
        <f aca="false">IF(J91="","",MAX(0,J91-1.96*O91/100))</f>
        <v>0.515252727852049</v>
      </c>
      <c r="Q91" s="55" t="n">
        <f aca="false">IF(J91="","",MIN(1,J91+1.96*O91/100))</f>
        <v>0.673291424892582</v>
      </c>
      <c r="R91" s="32" t="str">
        <f aca="false">IF(L91="","",IF(ABS(L91)&lt;=O91,"Yes","No"))</f>
        <v>Yes</v>
      </c>
      <c r="S91" s="32" t="str">
        <f aca="false">IF(L91="","",IF(ABS(L91)&lt;=1.96*O91,"Yes","No"))</f>
        <v>Yes</v>
      </c>
      <c r="T91" s="54" t="n">
        <f aca="false">IF(D91="","",ROUND(SQRT(((D91+G91)*O91/100)^2+(J91*(D91+G91)*0.13015)^2),0))</f>
        <v>37</v>
      </c>
      <c r="U91" s="32"/>
    </row>
    <row r="92" customFormat="false" ht="15" hidden="false" customHeight="false" outlineLevel="0" collapsed="false">
      <c r="A92" s="32" t="s">
        <v>198</v>
      </c>
      <c r="B92" s="32" t="s">
        <v>200</v>
      </c>
      <c r="C92" s="32" t="s">
        <v>241</v>
      </c>
      <c r="D92" s="54" t="n">
        <v>255</v>
      </c>
      <c r="E92" s="54" t="n">
        <v>296</v>
      </c>
      <c r="F92" s="65" t="n">
        <f aca="false">IF(E92="","",D92-E92)</f>
        <v>-41</v>
      </c>
      <c r="G92" s="54" t="n">
        <v>134</v>
      </c>
      <c r="H92" s="54" t="n">
        <v>115</v>
      </c>
      <c r="I92" s="65" t="n">
        <f aca="false">IF(H92="","",G92-H92)</f>
        <v>19</v>
      </c>
      <c r="J92" s="55" t="n">
        <f aca="false">IF(OR(D92="",D92+G92=0),"",D92/(D92+G92))</f>
        <v>0.655526992287918</v>
      </c>
      <c r="K92" s="55" t="n">
        <f aca="false">IF(E92="","",E92/(E92+H92))</f>
        <v>0.720194647201947</v>
      </c>
      <c r="L92" s="66" t="n">
        <f aca="false">IF(OR(K92="",J92=""),"",(J92-K92)*100)</f>
        <v>-6.46676549140287</v>
      </c>
      <c r="M92" s="36" t="n">
        <v>3.57667285408278</v>
      </c>
      <c r="N92" s="36" t="n">
        <v>1.86043143712578</v>
      </c>
      <c r="O92" s="36" t="n">
        <f aca="false">SQRT(M92^2+N92^2)</f>
        <v>4.03159941429931</v>
      </c>
      <c r="P92" s="55" t="n">
        <f aca="false">IF(J92="","",MAX(0,J92-1.96*O92/100))</f>
        <v>0.576507643767651</v>
      </c>
      <c r="Q92" s="55" t="n">
        <f aca="false">IF(J92="","",MIN(1,J92+1.96*O92/100))</f>
        <v>0.734546340808184</v>
      </c>
      <c r="R92" s="32" t="str">
        <f aca="false">IF(L92="","",IF(ABS(L92)&lt;=O92,"Yes","No"))</f>
        <v>No</v>
      </c>
      <c r="S92" s="32" t="str">
        <f aca="false">IF(L92="","",IF(ABS(L92)&lt;=1.96*O92,"Yes","No"))</f>
        <v>Yes</v>
      </c>
      <c r="T92" s="54" t="n">
        <f aca="false">IF(D92="","",ROUND(SQRT(((D92+G92)*O92/100)^2+(J92*(D92+G92)*0.13015)^2),0))</f>
        <v>37</v>
      </c>
      <c r="U92" s="32"/>
    </row>
    <row r="93" customFormat="false" ht="15" hidden="false" customHeight="false" outlineLevel="0" collapsed="false">
      <c r="A93" s="32" t="s">
        <v>198</v>
      </c>
      <c r="B93" s="32" t="s">
        <v>200</v>
      </c>
      <c r="C93" s="32" t="s">
        <v>242</v>
      </c>
      <c r="D93" s="54" t="n">
        <v>654</v>
      </c>
      <c r="E93" s="54" t="n">
        <v>367</v>
      </c>
      <c r="F93" s="65" t="n">
        <f aca="false">IF(E93="","",D93-E93)</f>
        <v>287</v>
      </c>
      <c r="G93" s="54" t="n">
        <v>450</v>
      </c>
      <c r="H93" s="54" t="n">
        <v>246</v>
      </c>
      <c r="I93" s="65" t="n">
        <f aca="false">IF(H93="","",G93-H93)</f>
        <v>204</v>
      </c>
      <c r="J93" s="55" t="n">
        <f aca="false">IF(OR(D93="",D93+G93=0),"",D93/(D93+G93))</f>
        <v>0.592391304347826</v>
      </c>
      <c r="K93" s="55" t="n">
        <f aca="false">IF(E93="","",E93/(E93+H93))</f>
        <v>0.598694942903752</v>
      </c>
      <c r="L93" s="66" t="n">
        <f aca="false">IF(OR(K93="",J93=""),"",(J93-K93)*100)</f>
        <v>-0.630363855592597</v>
      </c>
      <c r="M93" s="36" t="n">
        <v>2.00359735683633</v>
      </c>
      <c r="N93" s="36" t="n">
        <v>1.86043143712578</v>
      </c>
      <c r="O93" s="36" t="n">
        <f aca="false">SQRT(M93^2+N93^2)</f>
        <v>2.73415571988272</v>
      </c>
      <c r="P93" s="55" t="n">
        <f aca="false">IF(J93="","",MAX(0,J93-1.96*O93/100))</f>
        <v>0.538801852238125</v>
      </c>
      <c r="Q93" s="55" t="n">
        <f aca="false">IF(J93="","",MIN(1,J93+1.96*O93/100))</f>
        <v>0.645980756457527</v>
      </c>
      <c r="R93" s="32" t="str">
        <f aca="false">IF(L93="","",IF(ABS(L93)&lt;=O93,"Yes","No"))</f>
        <v>Yes</v>
      </c>
      <c r="S93" s="32" t="str">
        <f aca="false">IF(L93="","",IF(ABS(L93)&lt;=1.96*O93,"Yes","No"))</f>
        <v>Yes</v>
      </c>
      <c r="T93" s="54" t="n">
        <f aca="false">IF(D93="","",ROUND(SQRT(((D93+G93)*O93/100)^2+(J93*(D93+G93)*0.07132)^2),0))</f>
        <v>56</v>
      </c>
      <c r="U93" s="32"/>
    </row>
    <row r="94" customFormat="false" ht="15" hidden="false" customHeight="false" outlineLevel="0" collapsed="false">
      <c r="A94" s="32" t="s">
        <v>198</v>
      </c>
      <c r="B94" s="32" t="s">
        <v>200</v>
      </c>
      <c r="C94" s="32" t="s">
        <v>243</v>
      </c>
      <c r="D94" s="54" t="n">
        <v>1</v>
      </c>
      <c r="E94" s="54"/>
      <c r="F94" s="65" t="str">
        <f aca="false">IF(E94="","",D94-E94)</f>
        <v/>
      </c>
      <c r="G94" s="54" t="n">
        <v>1</v>
      </c>
      <c r="H94" s="54"/>
      <c r="I94" s="65" t="str">
        <f aca="false">IF(H94="","",G94-H94)</f>
        <v/>
      </c>
      <c r="J94" s="55" t="n">
        <f aca="false">IF(OR(D94="",D94+G94=0),"",D94/(D94+G94))</f>
        <v>0.5</v>
      </c>
      <c r="K94" s="55" t="str">
        <f aca="false">IF(E94="","",E94/(E94+H94))</f>
        <v/>
      </c>
      <c r="L94" s="66" t="str">
        <f aca="false">IF(OR(K94="",J94=""),"",(J94-K94)*100)</f>
        <v/>
      </c>
      <c r="M94" s="36" t="n">
        <v>3.57667285408278</v>
      </c>
      <c r="N94" s="36" t="n">
        <v>1.86043143712578</v>
      </c>
      <c r="O94" s="36" t="n">
        <f aca="false">SQRT(M94^2+N94^2)</f>
        <v>4.03159941429931</v>
      </c>
      <c r="P94" s="55" t="n">
        <f aca="false">IF(J94="","",MAX(0,J94-1.96*O94/100))</f>
        <v>0.420980651479734</v>
      </c>
      <c r="Q94" s="55" t="n">
        <f aca="false">IF(J94="","",MIN(1,J94+1.96*O94/100))</f>
        <v>0.579019348520267</v>
      </c>
      <c r="R94" s="32" t="str">
        <f aca="false">IF(L94="","",IF(ABS(L94)&lt;=O94,"Yes","No"))</f>
        <v/>
      </c>
      <c r="S94" s="32" t="str">
        <f aca="false">IF(L94="","",IF(ABS(L94)&lt;=1.96*O94,"Yes","No"))</f>
        <v/>
      </c>
      <c r="T94" s="54" t="n">
        <f aca="false">IF(D94="","",ROUND(SQRT(((D94+G94)*O94/100)^2+(J94*(D94+G94)*0.13015)^2),0))</f>
        <v>0</v>
      </c>
      <c r="U94" s="32" t="s">
        <v>764</v>
      </c>
    </row>
    <row r="95" customFormat="false" ht="15" hidden="false" customHeight="false" outlineLevel="0" collapsed="false">
      <c r="A95" s="32" t="s">
        <v>198</v>
      </c>
      <c r="B95" s="32" t="s">
        <v>200</v>
      </c>
      <c r="C95" s="32" t="s">
        <v>244</v>
      </c>
      <c r="D95" s="54" t="n">
        <v>468</v>
      </c>
      <c r="E95" s="54" t="n">
        <v>603</v>
      </c>
      <c r="F95" s="65" t="n">
        <f aca="false">IF(E95="","",D95-E95)</f>
        <v>-135</v>
      </c>
      <c r="G95" s="54" t="n">
        <v>278</v>
      </c>
      <c r="H95" s="54" t="n">
        <v>239</v>
      </c>
      <c r="I95" s="65" t="n">
        <f aca="false">IF(H95="","",G95-H95)</f>
        <v>39</v>
      </c>
      <c r="J95" s="55" t="n">
        <f aca="false">IF(OR(D95="",D95+G95=0),"",D95/(D95+G95))</f>
        <v>0.627345844504021</v>
      </c>
      <c r="K95" s="55" t="n">
        <f aca="false">IF(E95="","",E95/(E95+H95))</f>
        <v>0.716152019002375</v>
      </c>
      <c r="L95" s="66" t="n">
        <f aca="false">IF(OR(K95="",J95=""),"",(J95-K95)*100)</f>
        <v>-8.88061744983539</v>
      </c>
      <c r="M95" s="36" t="n">
        <v>2.37182209464497</v>
      </c>
      <c r="N95" s="36" t="n">
        <v>1.86043143712578</v>
      </c>
      <c r="O95" s="36" t="n">
        <f aca="false">SQRT(M95^2+N95^2)</f>
        <v>3.01442286033196</v>
      </c>
      <c r="P95" s="55" t="n">
        <f aca="false">IF(J95="","",MAX(0,J95-1.96*O95/100))</f>
        <v>0.568263156441515</v>
      </c>
      <c r="Q95" s="55" t="n">
        <f aca="false">IF(J95="","",MIN(1,J95+1.96*O95/100))</f>
        <v>0.686428532566528</v>
      </c>
      <c r="R95" s="32" t="str">
        <f aca="false">IF(L95="","",IF(ABS(L95)&lt;=O95,"Yes","No"))</f>
        <v>No</v>
      </c>
      <c r="S95" s="32" t="str">
        <f aca="false">IF(L95="","",IF(ABS(L95)&lt;=1.96*O95,"Yes","No"))</f>
        <v>No</v>
      </c>
      <c r="T95" s="54" t="n">
        <f aca="false">IF(D95="","",ROUND(SQRT(((D95+G95)*O95/100)^2+(J95*(D95+G95)*0.08382)^2),0))</f>
        <v>45</v>
      </c>
      <c r="U95" s="32"/>
    </row>
    <row r="96" customFormat="false" ht="15" hidden="false" customHeight="false" outlineLevel="0" collapsed="false">
      <c r="A96" s="32" t="s">
        <v>198</v>
      </c>
      <c r="B96" s="32" t="s">
        <v>200</v>
      </c>
      <c r="C96" s="32" t="s">
        <v>245</v>
      </c>
      <c r="D96" s="54" t="n">
        <v>222</v>
      </c>
      <c r="E96" s="54" t="n">
        <v>357</v>
      </c>
      <c r="F96" s="65" t="n">
        <f aca="false">IF(E96="","",D96-E96)</f>
        <v>-135</v>
      </c>
      <c r="G96" s="54" t="n">
        <v>94</v>
      </c>
      <c r="H96" s="54" t="n">
        <v>33</v>
      </c>
      <c r="I96" s="65" t="n">
        <f aca="false">IF(H96="","",G96-H96)</f>
        <v>61</v>
      </c>
      <c r="J96" s="55" t="n">
        <f aca="false">IF(OR(D96="",D96+G96=0),"",D96/(D96+G96))</f>
        <v>0.70253164556962</v>
      </c>
      <c r="K96" s="55" t="n">
        <f aca="false">IF(E96="","",E96/(E96+H96))</f>
        <v>0.915384615384615</v>
      </c>
      <c r="L96" s="66" t="n">
        <f aca="false">IF(OR(K96="",J96=""),"",(J96-K96)*100)</f>
        <v>-21.2852969814995</v>
      </c>
      <c r="M96" s="36" t="n">
        <v>3.57667285408278</v>
      </c>
      <c r="N96" s="36" t="n">
        <v>1.86043143712578</v>
      </c>
      <c r="O96" s="36" t="n">
        <f aca="false">SQRT(M96^2+N96^2)</f>
        <v>4.03159941429931</v>
      </c>
      <c r="P96" s="55" t="n">
        <f aca="false">IF(J96="","",MAX(0,J96-1.96*O96/100))</f>
        <v>0.623512297049354</v>
      </c>
      <c r="Q96" s="55" t="n">
        <f aca="false">IF(J96="","",MIN(1,J96+1.96*O96/100))</f>
        <v>0.781550994089887</v>
      </c>
      <c r="R96" s="32" t="str">
        <f aca="false">IF(L96="","",IF(ABS(L96)&lt;=O96,"Yes","No"))</f>
        <v>No</v>
      </c>
      <c r="S96" s="32" t="str">
        <f aca="false">IF(L96="","",IF(ABS(L96)&lt;=1.96*O96,"Yes","No"))</f>
        <v>No</v>
      </c>
      <c r="T96" s="54" t="n">
        <f aca="false">IF(D96="","",ROUND(SQRT(((D96+G96)*O96/100)^2+(J96*(D96+G96)*0.13015)^2),0))</f>
        <v>32</v>
      </c>
      <c r="U96" s="32"/>
    </row>
    <row r="97" customFormat="false" ht="15" hidden="false" customHeight="false" outlineLevel="0" collapsed="false">
      <c r="A97" s="32" t="s">
        <v>198</v>
      </c>
      <c r="B97" s="32" t="s">
        <v>200</v>
      </c>
      <c r="C97" s="32" t="s">
        <v>246</v>
      </c>
      <c r="D97" s="54" t="n">
        <v>199</v>
      </c>
      <c r="E97" s="54" t="n">
        <v>251</v>
      </c>
      <c r="F97" s="65" t="n">
        <f aca="false">IF(E97="","",D97-E97)</f>
        <v>-52</v>
      </c>
      <c r="G97" s="54" t="n">
        <v>85</v>
      </c>
      <c r="H97" s="54" t="n">
        <v>40</v>
      </c>
      <c r="I97" s="65" t="n">
        <f aca="false">IF(H97="","",G97-H97)</f>
        <v>45</v>
      </c>
      <c r="J97" s="55" t="n">
        <f aca="false">IF(OR(D97="",D97+G97=0),"",D97/(D97+G97))</f>
        <v>0.700704225352113</v>
      </c>
      <c r="K97" s="55" t="n">
        <f aca="false">IF(E97="","",E97/(E97+H97))</f>
        <v>0.862542955326461</v>
      </c>
      <c r="L97" s="66" t="n">
        <f aca="false">IF(OR(K97="",J97=""),"",(J97-K97)*100)</f>
        <v>-16.1838729974348</v>
      </c>
      <c r="M97" s="36" t="n">
        <v>3.57667285408278</v>
      </c>
      <c r="N97" s="36" t="n">
        <v>1.86043143712578</v>
      </c>
      <c r="O97" s="36" t="n">
        <f aca="false">SQRT(M97^2+N97^2)</f>
        <v>4.03159941429931</v>
      </c>
      <c r="P97" s="55" t="n">
        <f aca="false">IF(J97="","",MAX(0,J97-1.96*O97/100))</f>
        <v>0.621684876831846</v>
      </c>
      <c r="Q97" s="55" t="n">
        <f aca="false">IF(J97="","",MIN(1,J97+1.96*O97/100))</f>
        <v>0.779723573872379</v>
      </c>
      <c r="R97" s="32" t="str">
        <f aca="false">IF(L97="","",IF(ABS(L97)&lt;=O97,"Yes","No"))</f>
        <v>No</v>
      </c>
      <c r="S97" s="32" t="str">
        <f aca="false">IF(L97="","",IF(ABS(L97)&lt;=1.96*O97,"Yes","No"))</f>
        <v>No</v>
      </c>
      <c r="T97" s="54" t="n">
        <f aca="false">IF(D97="","",ROUND(SQRT(((D97+G97)*O97/100)^2+(J97*(D97+G97)*0.13015)^2),0))</f>
        <v>28</v>
      </c>
      <c r="U97" s="32"/>
    </row>
    <row r="98" customFormat="false" ht="15" hidden="false" customHeight="false" outlineLevel="0" collapsed="false">
      <c r="A98" s="32" t="s">
        <v>198</v>
      </c>
      <c r="B98" s="32" t="s">
        <v>200</v>
      </c>
      <c r="C98" s="32" t="s">
        <v>247</v>
      </c>
      <c r="D98" s="54" t="n">
        <v>268</v>
      </c>
      <c r="E98" s="54" t="n">
        <v>333</v>
      </c>
      <c r="F98" s="65" t="n">
        <f aca="false">IF(E98="","",D98-E98)</f>
        <v>-65</v>
      </c>
      <c r="G98" s="54" t="n">
        <v>125</v>
      </c>
      <c r="H98" s="54" t="n">
        <v>49</v>
      </c>
      <c r="I98" s="65" t="n">
        <f aca="false">IF(H98="","",G98-H98)</f>
        <v>76</v>
      </c>
      <c r="J98" s="55" t="n">
        <f aca="false">IF(OR(D98="",D98+G98=0),"",D98/(D98+G98))</f>
        <v>0.681933842239186</v>
      </c>
      <c r="K98" s="55" t="n">
        <f aca="false">IF(E98="","",E98/(E98+H98))</f>
        <v>0.8717277486911</v>
      </c>
      <c r="L98" s="66" t="n">
        <f aca="false">IF(OR(K98="",J98=""),"",(J98-K98)*100)</f>
        <v>-18.9793906451914</v>
      </c>
      <c r="M98" s="36" t="n">
        <v>3.57667285408278</v>
      </c>
      <c r="N98" s="36" t="n">
        <v>1.86043143712578</v>
      </c>
      <c r="O98" s="36" t="n">
        <f aca="false">SQRT(M98^2+N98^2)</f>
        <v>4.03159941429931</v>
      </c>
      <c r="P98" s="55" t="n">
        <f aca="false">IF(J98="","",MAX(0,J98-1.96*O98/100))</f>
        <v>0.602914493718919</v>
      </c>
      <c r="Q98" s="55" t="n">
        <f aca="false">IF(J98="","",MIN(1,J98+1.96*O98/100))</f>
        <v>0.760953190759452</v>
      </c>
      <c r="R98" s="32" t="str">
        <f aca="false">IF(L98="","",IF(ABS(L98)&lt;=O98,"Yes","No"))</f>
        <v>No</v>
      </c>
      <c r="S98" s="32" t="str">
        <f aca="false">IF(L98="","",IF(ABS(L98)&lt;=1.96*O98,"Yes","No"))</f>
        <v>No</v>
      </c>
      <c r="T98" s="54" t="n">
        <f aca="false">IF(D98="","",ROUND(SQRT(((D98+G98)*O98/100)^2+(J98*(D98+G98)*0.13015)^2),0))</f>
        <v>38</v>
      </c>
      <c r="U98" s="32"/>
    </row>
    <row r="99" customFormat="false" ht="15" hidden="false" customHeight="false" outlineLevel="0" collapsed="false">
      <c r="A99" s="32" t="s">
        <v>198</v>
      </c>
      <c r="B99" s="32" t="s">
        <v>200</v>
      </c>
      <c r="C99" s="32" t="s">
        <v>248</v>
      </c>
      <c r="D99" s="54" t="n">
        <v>178</v>
      </c>
      <c r="E99" s="54" t="n">
        <v>221</v>
      </c>
      <c r="F99" s="65" t="n">
        <f aca="false">IF(E99="","",D99-E99)</f>
        <v>-43</v>
      </c>
      <c r="G99" s="54" t="n">
        <v>76</v>
      </c>
      <c r="H99" s="54" t="n">
        <v>48</v>
      </c>
      <c r="I99" s="65" t="n">
        <f aca="false">IF(H99="","",G99-H99)</f>
        <v>28</v>
      </c>
      <c r="J99" s="55" t="n">
        <f aca="false">IF(OR(D99="",D99+G99=0),"",D99/(D99+G99))</f>
        <v>0.700787401574803</v>
      </c>
      <c r="K99" s="55" t="n">
        <f aca="false">IF(E99="","",E99/(E99+H99))</f>
        <v>0.821561338289963</v>
      </c>
      <c r="L99" s="66" t="n">
        <f aca="false">IF(OR(K99="",J99=""),"",(J99-K99)*100)</f>
        <v>-12.077393671516</v>
      </c>
      <c r="M99" s="36" t="n">
        <v>3.57667285408278</v>
      </c>
      <c r="N99" s="36" t="n">
        <v>1.86043143712578</v>
      </c>
      <c r="O99" s="36" t="n">
        <f aca="false">SQRT(M99^2+N99^2)</f>
        <v>4.03159941429931</v>
      </c>
      <c r="P99" s="55" t="n">
        <f aca="false">IF(J99="","",MAX(0,J99-1.96*O99/100))</f>
        <v>0.621768053054537</v>
      </c>
      <c r="Q99" s="55" t="n">
        <f aca="false">IF(J99="","",MIN(1,J99+1.96*O99/100))</f>
        <v>0.77980675009507</v>
      </c>
      <c r="R99" s="32" t="str">
        <f aca="false">IF(L99="","",IF(ABS(L99)&lt;=O99,"Yes","No"))</f>
        <v>No</v>
      </c>
      <c r="S99" s="32" t="str">
        <f aca="false">IF(L99="","",IF(ABS(L99)&lt;=1.96*O99,"Yes","No"))</f>
        <v>No</v>
      </c>
      <c r="T99" s="54" t="n">
        <f aca="false">IF(D99="","",ROUND(SQRT(((D99+G99)*O99/100)^2+(J99*(D99+G99)*0.13015)^2),0))</f>
        <v>25</v>
      </c>
      <c r="U99" s="32"/>
    </row>
    <row r="100" customFormat="false" ht="15" hidden="false" customHeight="false" outlineLevel="0" collapsed="false">
      <c r="A100" s="32" t="s">
        <v>198</v>
      </c>
      <c r="B100" s="32" t="s">
        <v>200</v>
      </c>
      <c r="C100" s="32" t="s">
        <v>249</v>
      </c>
      <c r="D100" s="54" t="n">
        <v>189</v>
      </c>
      <c r="E100" s="54" t="n">
        <v>283</v>
      </c>
      <c r="F100" s="65" t="n">
        <f aca="false">IF(E100="","",D100-E100)</f>
        <v>-94</v>
      </c>
      <c r="G100" s="54" t="n">
        <v>83</v>
      </c>
      <c r="H100" s="54" t="n">
        <v>48</v>
      </c>
      <c r="I100" s="65" t="n">
        <f aca="false">IF(H100="","",G100-H100)</f>
        <v>35</v>
      </c>
      <c r="J100" s="55" t="n">
        <f aca="false">IF(OR(D100="",D100+G100=0),"",D100/(D100+G100))</f>
        <v>0.694852941176471</v>
      </c>
      <c r="K100" s="55" t="n">
        <f aca="false">IF(E100="","",E100/(E100+H100))</f>
        <v>0.854984894259819</v>
      </c>
      <c r="L100" s="66" t="n">
        <f aca="false">IF(OR(K100="",J100=""),"",(J100-K100)*100)</f>
        <v>-16.0131953083348</v>
      </c>
      <c r="M100" s="36" t="n">
        <v>3.57667285408278</v>
      </c>
      <c r="N100" s="36" t="n">
        <v>1.86043143712578</v>
      </c>
      <c r="O100" s="36" t="n">
        <f aca="false">SQRT(M100^2+N100^2)</f>
        <v>4.03159941429931</v>
      </c>
      <c r="P100" s="55" t="n">
        <f aca="false">IF(J100="","",MAX(0,J100-1.96*O100/100))</f>
        <v>0.615833592656204</v>
      </c>
      <c r="Q100" s="55" t="n">
        <f aca="false">IF(J100="","",MIN(1,J100+1.96*O100/100))</f>
        <v>0.773872289696737</v>
      </c>
      <c r="R100" s="32" t="str">
        <f aca="false">IF(L100="","",IF(ABS(L100)&lt;=O100,"Yes","No"))</f>
        <v>No</v>
      </c>
      <c r="S100" s="32" t="str">
        <f aca="false">IF(L100="","",IF(ABS(L100)&lt;=1.96*O100,"Yes","No"))</f>
        <v>No</v>
      </c>
      <c r="T100" s="54" t="n">
        <f aca="false">IF(D100="","",ROUND(SQRT(((D100+G100)*O100/100)^2+(J100*(D100+G100)*0.13015)^2),0))</f>
        <v>27</v>
      </c>
      <c r="U100" s="32"/>
    </row>
    <row r="101" customFormat="false" ht="15" hidden="false" customHeight="false" outlineLevel="0" collapsed="false">
      <c r="A101" s="32" t="s">
        <v>198</v>
      </c>
      <c r="B101" s="32" t="s">
        <v>200</v>
      </c>
      <c r="C101" s="32" t="s">
        <v>250</v>
      </c>
      <c r="D101" s="54" t="n">
        <v>92</v>
      </c>
      <c r="E101" s="54" t="n">
        <v>167</v>
      </c>
      <c r="F101" s="65" t="n">
        <f aca="false">IF(E101="","",D101-E101)</f>
        <v>-75</v>
      </c>
      <c r="G101" s="54" t="n">
        <v>42</v>
      </c>
      <c r="H101" s="54" t="n">
        <v>35</v>
      </c>
      <c r="I101" s="65" t="n">
        <f aca="false">IF(H101="","",G101-H101)</f>
        <v>7</v>
      </c>
      <c r="J101" s="55" t="n">
        <f aca="false">IF(OR(D101="",D101+G101=0),"",D101/(D101+G101))</f>
        <v>0.686567164179105</v>
      </c>
      <c r="K101" s="55" t="n">
        <f aca="false">IF(E101="","",E101/(E101+H101))</f>
        <v>0.826732673267327</v>
      </c>
      <c r="L101" s="66" t="n">
        <f aca="false">IF(OR(K101="",J101=""),"",(J101-K101)*100)</f>
        <v>-14.0165509088222</v>
      </c>
      <c r="M101" s="36" t="n">
        <v>3.57667285408278</v>
      </c>
      <c r="N101" s="36" t="n">
        <v>1.86043143712578</v>
      </c>
      <c r="O101" s="36" t="n">
        <f aca="false">SQRT(M101^2+N101^2)</f>
        <v>4.03159941429931</v>
      </c>
      <c r="P101" s="55" t="n">
        <f aca="false">IF(J101="","",MAX(0,J101-1.96*O101/100))</f>
        <v>0.607547815658838</v>
      </c>
      <c r="Q101" s="55" t="n">
        <f aca="false">IF(J101="","",MIN(1,J101+1.96*O101/100))</f>
        <v>0.765586512699371</v>
      </c>
      <c r="R101" s="32" t="str">
        <f aca="false">IF(L101="","",IF(ABS(L101)&lt;=O101,"Yes","No"))</f>
        <v>No</v>
      </c>
      <c r="S101" s="32" t="str">
        <f aca="false">IF(L101="","",IF(ABS(L101)&lt;=1.96*O101,"Yes","No"))</f>
        <v>No</v>
      </c>
      <c r="T101" s="54" t="n">
        <f aca="false">IF(D101="","",ROUND(SQRT(((D101+G101)*O101/100)^2+(J101*(D101+G101)*0.13015)^2),0))</f>
        <v>13</v>
      </c>
      <c r="U101" s="32"/>
    </row>
    <row r="102" customFormat="false" ht="15" hidden="false" customHeight="false" outlineLevel="0" collapsed="false">
      <c r="A102" s="32" t="s">
        <v>198</v>
      </c>
      <c r="B102" s="32" t="s">
        <v>200</v>
      </c>
      <c r="C102" s="32" t="s">
        <v>251</v>
      </c>
      <c r="D102" s="54" t="n">
        <v>174</v>
      </c>
      <c r="E102" s="54" t="n">
        <v>240</v>
      </c>
      <c r="F102" s="65" t="n">
        <f aca="false">IF(E102="","",D102-E102)</f>
        <v>-66</v>
      </c>
      <c r="G102" s="54" t="n">
        <v>94</v>
      </c>
      <c r="H102" s="54" t="n">
        <v>71</v>
      </c>
      <c r="I102" s="65" t="n">
        <f aca="false">IF(H102="","",G102-H102)</f>
        <v>23</v>
      </c>
      <c r="J102" s="55" t="n">
        <f aca="false">IF(OR(D102="",D102+G102=0),"",D102/(D102+G102))</f>
        <v>0.649253731343284</v>
      </c>
      <c r="K102" s="55" t="n">
        <f aca="false">IF(E102="","",E102/(E102+H102))</f>
        <v>0.771704180064309</v>
      </c>
      <c r="L102" s="66" t="n">
        <f aca="false">IF(OR(K102="",J102=""),"",(J102-K102)*100)</f>
        <v>-12.2450448721025</v>
      </c>
      <c r="M102" s="36" t="n">
        <v>3.57667285408278</v>
      </c>
      <c r="N102" s="36" t="n">
        <v>1.86043143712578</v>
      </c>
      <c r="O102" s="36" t="n">
        <f aca="false">SQRT(M102^2+N102^2)</f>
        <v>4.03159941429931</v>
      </c>
      <c r="P102" s="55" t="n">
        <f aca="false">IF(J102="","",MAX(0,J102-1.96*O102/100))</f>
        <v>0.570234382823017</v>
      </c>
      <c r="Q102" s="55" t="n">
        <f aca="false">IF(J102="","",MIN(1,J102+1.96*O102/100))</f>
        <v>0.72827307986355</v>
      </c>
      <c r="R102" s="32" t="str">
        <f aca="false">IF(L102="","",IF(ABS(L102)&lt;=O102,"Yes","No"))</f>
        <v>No</v>
      </c>
      <c r="S102" s="32" t="str">
        <f aca="false">IF(L102="","",IF(ABS(L102)&lt;=1.96*O102,"Yes","No"))</f>
        <v>No</v>
      </c>
      <c r="T102" s="54" t="n">
        <f aca="false">IF(D102="","",ROUND(SQRT(((D102+G102)*O102/100)^2+(J102*(D102+G102)*0.13015)^2),0))</f>
        <v>25</v>
      </c>
      <c r="U102" s="32"/>
    </row>
    <row r="103" customFormat="false" ht="15" hidden="false" customHeight="false" outlineLevel="0" collapsed="false">
      <c r="A103" s="32" t="s">
        <v>198</v>
      </c>
      <c r="B103" s="32" t="s">
        <v>200</v>
      </c>
      <c r="C103" s="32" t="s">
        <v>252</v>
      </c>
      <c r="D103" s="54" t="n">
        <v>297</v>
      </c>
      <c r="E103" s="54" t="n">
        <v>398</v>
      </c>
      <c r="F103" s="65" t="n">
        <f aca="false">IF(E103="","",D103-E103)</f>
        <v>-101</v>
      </c>
      <c r="G103" s="54" t="n">
        <v>128</v>
      </c>
      <c r="H103" s="54" t="n">
        <v>69</v>
      </c>
      <c r="I103" s="65" t="n">
        <f aca="false">IF(H103="","",G103-H103)</f>
        <v>59</v>
      </c>
      <c r="J103" s="55" t="n">
        <f aca="false">IF(OR(D103="",D103+G103=0),"",D103/(D103+G103))</f>
        <v>0.698823529411765</v>
      </c>
      <c r="K103" s="55" t="n">
        <f aca="false">IF(E103="","",E103/(E103+H103))</f>
        <v>0.852248394004283</v>
      </c>
      <c r="L103" s="66" t="n">
        <f aca="false">IF(OR(K103="",J103=""),"",(J103-K103)*100)</f>
        <v>-15.3424864592518</v>
      </c>
      <c r="M103" s="36" t="n">
        <v>3.57667285408278</v>
      </c>
      <c r="N103" s="36" t="n">
        <v>1.86043143712578</v>
      </c>
      <c r="O103" s="36" t="n">
        <f aca="false">SQRT(M103^2+N103^2)</f>
        <v>4.03159941429931</v>
      </c>
      <c r="P103" s="55" t="n">
        <f aca="false">IF(J103="","",MAX(0,J103-1.96*O103/100))</f>
        <v>0.619804180891498</v>
      </c>
      <c r="Q103" s="55" t="n">
        <f aca="false">IF(J103="","",MIN(1,J103+1.96*O103/100))</f>
        <v>0.777842877932031</v>
      </c>
      <c r="R103" s="32" t="str">
        <f aca="false">IF(L103="","",IF(ABS(L103)&lt;=O103,"Yes","No"))</f>
        <v>No</v>
      </c>
      <c r="S103" s="32" t="str">
        <f aca="false">IF(L103="","",IF(ABS(L103)&lt;=1.96*O103,"Yes","No"))</f>
        <v>No</v>
      </c>
      <c r="T103" s="54" t="n">
        <f aca="false">IF(D103="","",ROUND(SQRT(((D103+G103)*O103/100)^2+(J103*(D103+G103)*0.13015)^2),0))</f>
        <v>42</v>
      </c>
      <c r="U103" s="32"/>
    </row>
    <row r="104" customFormat="false" ht="15" hidden="false" customHeight="false" outlineLevel="0" collapsed="false">
      <c r="A104" s="32" t="s">
        <v>198</v>
      </c>
      <c r="B104" s="32" t="s">
        <v>200</v>
      </c>
      <c r="C104" s="32" t="s">
        <v>253</v>
      </c>
      <c r="D104" s="54" t="n">
        <v>102</v>
      </c>
      <c r="E104" s="54" t="n">
        <v>160</v>
      </c>
      <c r="F104" s="65" t="n">
        <f aca="false">IF(E104="","",D104-E104)</f>
        <v>-58</v>
      </c>
      <c r="G104" s="54" t="n">
        <v>49</v>
      </c>
      <c r="H104" s="54" t="n">
        <v>29</v>
      </c>
      <c r="I104" s="65" t="n">
        <f aca="false">IF(H104="","",G104-H104)</f>
        <v>20</v>
      </c>
      <c r="J104" s="55" t="n">
        <f aca="false">IF(OR(D104="",D104+G104=0),"",D104/(D104+G104))</f>
        <v>0.675496688741722</v>
      </c>
      <c r="K104" s="55" t="n">
        <f aca="false">IF(E104="","",E104/(E104+H104))</f>
        <v>0.846560846560847</v>
      </c>
      <c r="L104" s="66" t="n">
        <f aca="false">IF(OR(K104="",J104=""),"",(J104-K104)*100)</f>
        <v>-17.1064157819125</v>
      </c>
      <c r="M104" s="36" t="n">
        <v>3.57667285408278</v>
      </c>
      <c r="N104" s="36" t="n">
        <v>1.86043143712578</v>
      </c>
      <c r="O104" s="36" t="n">
        <f aca="false">SQRT(M104^2+N104^2)</f>
        <v>4.03159941429931</v>
      </c>
      <c r="P104" s="55" t="n">
        <f aca="false">IF(J104="","",MAX(0,J104-1.96*O104/100))</f>
        <v>0.596477340221455</v>
      </c>
      <c r="Q104" s="55" t="n">
        <f aca="false">IF(J104="","",MIN(1,J104+1.96*O104/100))</f>
        <v>0.754516037261988</v>
      </c>
      <c r="R104" s="32" t="str">
        <f aca="false">IF(L104="","",IF(ABS(L104)&lt;=O104,"Yes","No"))</f>
        <v>No</v>
      </c>
      <c r="S104" s="32" t="str">
        <f aca="false">IF(L104="","",IF(ABS(L104)&lt;=1.96*O104,"Yes","No"))</f>
        <v>No</v>
      </c>
      <c r="T104" s="54" t="n">
        <f aca="false">IF(D104="","",ROUND(SQRT(((D104+G104)*O104/100)^2+(J104*(D104+G104)*0.13015)^2),0))</f>
        <v>15</v>
      </c>
      <c r="U104" s="32"/>
    </row>
    <row r="105" customFormat="false" ht="15" hidden="false" customHeight="false" outlineLevel="0" collapsed="false">
      <c r="A105" s="32" t="s">
        <v>198</v>
      </c>
      <c r="B105" s="32" t="s">
        <v>200</v>
      </c>
      <c r="C105" s="32" t="s">
        <v>254</v>
      </c>
      <c r="D105" s="54" t="n">
        <v>143</v>
      </c>
      <c r="E105" s="54" t="n">
        <v>222</v>
      </c>
      <c r="F105" s="65" t="n">
        <f aca="false">IF(E105="","",D105-E105)</f>
        <v>-79</v>
      </c>
      <c r="G105" s="54" t="n">
        <v>64</v>
      </c>
      <c r="H105" s="54" t="n">
        <v>34</v>
      </c>
      <c r="I105" s="65" t="n">
        <f aca="false">IF(H105="","",G105-H105)</f>
        <v>30</v>
      </c>
      <c r="J105" s="55" t="n">
        <f aca="false">IF(OR(D105="",D105+G105=0),"",D105/(D105+G105))</f>
        <v>0.690821256038647</v>
      </c>
      <c r="K105" s="55" t="n">
        <f aca="false">IF(E105="","",E105/(E105+H105))</f>
        <v>0.8671875</v>
      </c>
      <c r="L105" s="66" t="n">
        <f aca="false">IF(OR(K105="",J105=""),"",(J105-K105)*100)</f>
        <v>-17.6366243961353</v>
      </c>
      <c r="M105" s="36" t="n">
        <v>3.57667285408278</v>
      </c>
      <c r="N105" s="36" t="n">
        <v>1.86043143712578</v>
      </c>
      <c r="O105" s="36" t="n">
        <f aca="false">SQRT(M105^2+N105^2)</f>
        <v>4.03159941429931</v>
      </c>
      <c r="P105" s="55" t="n">
        <f aca="false">IF(J105="","",MAX(0,J105-1.96*O105/100))</f>
        <v>0.611801907518381</v>
      </c>
      <c r="Q105" s="55" t="n">
        <f aca="false">IF(J105="","",MIN(1,J105+1.96*O105/100))</f>
        <v>0.769840604558914</v>
      </c>
      <c r="R105" s="32" t="str">
        <f aca="false">IF(L105="","",IF(ABS(L105)&lt;=O105,"Yes","No"))</f>
        <v>No</v>
      </c>
      <c r="S105" s="32" t="str">
        <f aca="false">IF(L105="","",IF(ABS(L105)&lt;=1.96*O105,"Yes","No"))</f>
        <v>No</v>
      </c>
      <c r="T105" s="54" t="n">
        <f aca="false">IF(D105="","",ROUND(SQRT(((D105+G105)*O105/100)^2+(J105*(D105+G105)*0.13015)^2),0))</f>
        <v>20</v>
      </c>
      <c r="U105" s="32"/>
    </row>
    <row r="106" customFormat="false" ht="15" hidden="false" customHeight="false" outlineLevel="0" collapsed="false">
      <c r="A106" s="32" t="s">
        <v>198</v>
      </c>
      <c r="B106" s="32" t="s">
        <v>200</v>
      </c>
      <c r="C106" s="32" t="s">
        <v>255</v>
      </c>
      <c r="D106" s="54" t="n">
        <v>201</v>
      </c>
      <c r="E106" s="54" t="n">
        <v>290</v>
      </c>
      <c r="F106" s="65" t="n">
        <f aca="false">IF(E106="","",D106-E106)</f>
        <v>-89</v>
      </c>
      <c r="G106" s="54" t="n">
        <v>98</v>
      </c>
      <c r="H106" s="54" t="n">
        <v>42</v>
      </c>
      <c r="I106" s="65" t="n">
        <f aca="false">IF(H106="","",G106-H106)</f>
        <v>56</v>
      </c>
      <c r="J106" s="55" t="n">
        <f aca="false">IF(OR(D106="",D106+G106=0),"",D106/(D106+G106))</f>
        <v>0.672240802675585</v>
      </c>
      <c r="K106" s="55" t="n">
        <f aca="false">IF(E106="","",E106/(E106+H106))</f>
        <v>0.873493975903614</v>
      </c>
      <c r="L106" s="66" t="n">
        <f aca="false">IF(OR(K106="",J106=""),"",(J106-K106)*100)</f>
        <v>-20.1253173228029</v>
      </c>
      <c r="M106" s="36" t="n">
        <v>3.57667285408278</v>
      </c>
      <c r="N106" s="36" t="n">
        <v>1.86043143712578</v>
      </c>
      <c r="O106" s="36" t="n">
        <f aca="false">SQRT(M106^2+N106^2)</f>
        <v>4.03159941429931</v>
      </c>
      <c r="P106" s="55" t="n">
        <f aca="false">IF(J106="","",MAX(0,J106-1.96*O106/100))</f>
        <v>0.593221454155319</v>
      </c>
      <c r="Q106" s="55" t="n">
        <f aca="false">IF(J106="","",MIN(1,J106+1.96*O106/100))</f>
        <v>0.751260151195852</v>
      </c>
      <c r="R106" s="32" t="str">
        <f aca="false">IF(L106="","",IF(ABS(L106)&lt;=O106,"Yes","No"))</f>
        <v>No</v>
      </c>
      <c r="S106" s="32" t="str">
        <f aca="false">IF(L106="","",IF(ABS(L106)&lt;=1.96*O106,"Yes","No"))</f>
        <v>No</v>
      </c>
      <c r="T106" s="54" t="n">
        <f aca="false">IF(D106="","",ROUND(SQRT(((D106+G106)*O106/100)^2+(J106*(D106+G106)*0.13015)^2),0))</f>
        <v>29</v>
      </c>
      <c r="U106" s="32"/>
    </row>
    <row r="107" customFormat="false" ht="15" hidden="false" customHeight="false" outlineLevel="0" collapsed="false">
      <c r="A107" s="32" t="s">
        <v>198</v>
      </c>
      <c r="B107" s="32" t="s">
        <v>200</v>
      </c>
      <c r="C107" s="32" t="s">
        <v>256</v>
      </c>
      <c r="D107" s="54" t="n">
        <v>329</v>
      </c>
      <c r="E107" s="54" t="n">
        <v>426</v>
      </c>
      <c r="F107" s="65" t="n">
        <f aca="false">IF(E107="","",D107-E107)</f>
        <v>-97</v>
      </c>
      <c r="G107" s="54" t="n">
        <v>173</v>
      </c>
      <c r="H107" s="54" t="n">
        <v>127</v>
      </c>
      <c r="I107" s="65" t="n">
        <f aca="false">IF(H107="","",G107-H107)</f>
        <v>46</v>
      </c>
      <c r="J107" s="55" t="n">
        <f aca="false">IF(OR(D107="",D107+G107=0),"",D107/(D107+G107))</f>
        <v>0.655378486055777</v>
      </c>
      <c r="K107" s="55" t="n">
        <f aca="false">IF(E107="","",E107/(E107+H107))</f>
        <v>0.770343580470163</v>
      </c>
      <c r="L107" s="66" t="n">
        <f aca="false">IF(OR(K107="",J107=""),"",(J107-K107)*100)</f>
        <v>-11.4965094414386</v>
      </c>
      <c r="M107" s="36" t="n">
        <v>3.57667285408278</v>
      </c>
      <c r="N107" s="36" t="n">
        <v>1.86043143712578</v>
      </c>
      <c r="O107" s="36" t="n">
        <f aca="false">SQRT(M107^2+N107^2)</f>
        <v>4.03159941429931</v>
      </c>
      <c r="P107" s="55" t="n">
        <f aca="false">IF(J107="","",MAX(0,J107-1.96*O107/100))</f>
        <v>0.57635913753551</v>
      </c>
      <c r="Q107" s="55" t="n">
        <f aca="false">IF(J107="","",MIN(1,J107+1.96*O107/100))</f>
        <v>0.734397834576043</v>
      </c>
      <c r="R107" s="32" t="str">
        <f aca="false">IF(L107="","",IF(ABS(L107)&lt;=O107,"Yes","No"))</f>
        <v>No</v>
      </c>
      <c r="S107" s="32" t="str">
        <f aca="false">IF(L107="","",IF(ABS(L107)&lt;=1.96*O107,"Yes","No"))</f>
        <v>No</v>
      </c>
      <c r="T107" s="54" t="n">
        <f aca="false">IF(D107="","",ROUND(SQRT(((D107+G107)*O107/100)^2+(J107*(D107+G107)*0.13015)^2),0))</f>
        <v>47</v>
      </c>
      <c r="U107" s="32"/>
    </row>
    <row r="108" customFormat="false" ht="15" hidden="false" customHeight="false" outlineLevel="0" collapsed="false">
      <c r="A108" s="32" t="s">
        <v>198</v>
      </c>
      <c r="B108" s="32" t="s">
        <v>200</v>
      </c>
      <c r="C108" s="32" t="s">
        <v>257</v>
      </c>
      <c r="D108" s="54" t="n">
        <v>146</v>
      </c>
      <c r="E108" s="54" t="n">
        <v>214</v>
      </c>
      <c r="F108" s="65" t="n">
        <f aca="false">IF(E108="","",D108-E108)</f>
        <v>-68</v>
      </c>
      <c r="G108" s="54" t="n">
        <v>75</v>
      </c>
      <c r="H108" s="54" t="n">
        <v>51</v>
      </c>
      <c r="I108" s="65" t="n">
        <f aca="false">IF(H108="","",G108-H108)</f>
        <v>24</v>
      </c>
      <c r="J108" s="55" t="n">
        <f aca="false">IF(OR(D108="",D108+G108=0),"",D108/(D108+G108))</f>
        <v>0.660633484162896</v>
      </c>
      <c r="K108" s="55" t="n">
        <f aca="false">IF(E108="","",E108/(E108+H108))</f>
        <v>0.807547169811321</v>
      </c>
      <c r="L108" s="66" t="n">
        <f aca="false">IF(OR(K108="",J108=""),"",(J108-K108)*100)</f>
        <v>-14.6913685648425</v>
      </c>
      <c r="M108" s="36" t="n">
        <v>3.57667285408278</v>
      </c>
      <c r="N108" s="36" t="n">
        <v>1.86043143712578</v>
      </c>
      <c r="O108" s="36" t="n">
        <f aca="false">SQRT(M108^2+N108^2)</f>
        <v>4.03159941429931</v>
      </c>
      <c r="P108" s="55" t="n">
        <f aca="false">IF(J108="","",MAX(0,J108-1.96*O108/100))</f>
        <v>0.581614135642629</v>
      </c>
      <c r="Q108" s="55" t="n">
        <f aca="false">IF(J108="","",MIN(1,J108+1.96*O108/100))</f>
        <v>0.739652832683162</v>
      </c>
      <c r="R108" s="32" t="str">
        <f aca="false">IF(L108="","",IF(ABS(L108)&lt;=O108,"Yes","No"))</f>
        <v>No</v>
      </c>
      <c r="S108" s="32" t="str">
        <f aca="false">IF(L108="","",IF(ABS(L108)&lt;=1.96*O108,"Yes","No"))</f>
        <v>No</v>
      </c>
      <c r="T108" s="54" t="n">
        <f aca="false">IF(D108="","",ROUND(SQRT(((D108+G108)*O108/100)^2+(J108*(D108+G108)*0.13015)^2),0))</f>
        <v>21</v>
      </c>
      <c r="U108" s="32"/>
    </row>
    <row r="109" customFormat="false" ht="15" hidden="false" customHeight="false" outlineLevel="0" collapsed="false">
      <c r="A109" s="32" t="s">
        <v>198</v>
      </c>
      <c r="B109" s="32" t="s">
        <v>200</v>
      </c>
      <c r="C109" s="32" t="s">
        <v>258</v>
      </c>
      <c r="D109" s="54" t="n">
        <v>179</v>
      </c>
      <c r="E109" s="54" t="n">
        <v>296</v>
      </c>
      <c r="F109" s="65" t="n">
        <f aca="false">IF(E109="","",D109-E109)</f>
        <v>-117</v>
      </c>
      <c r="G109" s="54" t="n">
        <v>82</v>
      </c>
      <c r="H109" s="54" t="n">
        <v>45</v>
      </c>
      <c r="I109" s="65" t="n">
        <f aca="false">IF(H109="","",G109-H109)</f>
        <v>37</v>
      </c>
      <c r="J109" s="55" t="n">
        <f aca="false">IF(OR(D109="",D109+G109=0),"",D109/(D109+G109))</f>
        <v>0.685823754789272</v>
      </c>
      <c r="K109" s="55" t="n">
        <f aca="false">IF(E109="","",E109/(E109+H109))</f>
        <v>0.868035190615836</v>
      </c>
      <c r="L109" s="66" t="n">
        <f aca="false">IF(OR(K109="",J109=""),"",(J109-K109)*100)</f>
        <v>-18.2211435826564</v>
      </c>
      <c r="M109" s="36" t="n">
        <v>3.57667285408278</v>
      </c>
      <c r="N109" s="36" t="n">
        <v>1.86043143712578</v>
      </c>
      <c r="O109" s="36" t="n">
        <f aca="false">SQRT(M109^2+N109^2)</f>
        <v>4.03159941429931</v>
      </c>
      <c r="P109" s="55" t="n">
        <f aca="false">IF(J109="","",MAX(0,J109-1.96*O109/100))</f>
        <v>0.606804406269006</v>
      </c>
      <c r="Q109" s="55" t="n">
        <f aca="false">IF(J109="","",MIN(1,J109+1.96*O109/100))</f>
        <v>0.764843103309539</v>
      </c>
      <c r="R109" s="32" t="str">
        <f aca="false">IF(L109="","",IF(ABS(L109)&lt;=O109,"Yes","No"))</f>
        <v>No</v>
      </c>
      <c r="S109" s="32" t="str">
        <f aca="false">IF(L109="","",IF(ABS(L109)&lt;=1.96*O109,"Yes","No"))</f>
        <v>No</v>
      </c>
      <c r="T109" s="54" t="n">
        <f aca="false">IF(D109="","",ROUND(SQRT(((D109+G109)*O109/100)^2+(J109*(D109+G109)*0.13015)^2),0))</f>
        <v>26</v>
      </c>
      <c r="U109" s="32"/>
    </row>
    <row r="110" customFormat="false" ht="15" hidden="false" customHeight="false" outlineLevel="0" collapsed="false">
      <c r="A110" s="32" t="s">
        <v>198</v>
      </c>
      <c r="B110" s="32" t="s">
        <v>200</v>
      </c>
      <c r="C110" s="32" t="s">
        <v>259</v>
      </c>
      <c r="D110" s="54" t="n">
        <v>280</v>
      </c>
      <c r="E110" s="54" t="n">
        <v>329</v>
      </c>
      <c r="F110" s="65" t="n">
        <f aca="false">IF(E110="","",D110-E110)</f>
        <v>-49</v>
      </c>
      <c r="G110" s="54" t="n">
        <v>174</v>
      </c>
      <c r="H110" s="54" t="n">
        <v>184</v>
      </c>
      <c r="I110" s="65" t="n">
        <f aca="false">IF(H110="","",G110-H110)</f>
        <v>-10</v>
      </c>
      <c r="J110" s="55" t="n">
        <f aca="false">IF(OR(D110="",D110+G110=0),"",D110/(D110+G110))</f>
        <v>0.616740088105727</v>
      </c>
      <c r="K110" s="55" t="n">
        <f aca="false">IF(E110="","",E110/(E110+H110))</f>
        <v>0.641325536062378</v>
      </c>
      <c r="L110" s="66" t="n">
        <f aca="false">IF(OR(K110="",J110=""),"",(J110-K110)*100)</f>
        <v>-2.45854479566513</v>
      </c>
      <c r="M110" s="36" t="n">
        <v>3.57667285408278</v>
      </c>
      <c r="N110" s="36" t="n">
        <v>1.86043143712578</v>
      </c>
      <c r="O110" s="36" t="n">
        <f aca="false">SQRT(M110^2+N110^2)</f>
        <v>4.03159941429931</v>
      </c>
      <c r="P110" s="55" t="n">
        <f aca="false">IF(J110="","",MAX(0,J110-1.96*O110/100))</f>
        <v>0.53772073958546</v>
      </c>
      <c r="Q110" s="55" t="n">
        <f aca="false">IF(J110="","",MIN(1,J110+1.96*O110/100))</f>
        <v>0.695759436625993</v>
      </c>
      <c r="R110" s="32" t="str">
        <f aca="false">IF(L110="","",IF(ABS(L110)&lt;=O110,"Yes","No"))</f>
        <v>Yes</v>
      </c>
      <c r="S110" s="32" t="str">
        <f aca="false">IF(L110="","",IF(ABS(L110)&lt;=1.96*O110,"Yes","No"))</f>
        <v>Yes</v>
      </c>
      <c r="T110" s="54" t="n">
        <f aca="false">IF(D110="","",ROUND(SQRT(((D110+G110)*O110/100)^2+(J110*(D110+G110)*0.13015)^2),0))</f>
        <v>41</v>
      </c>
      <c r="U110" s="32"/>
    </row>
    <row r="111" customFormat="false" ht="15" hidden="false" customHeight="false" outlineLevel="0" collapsed="false">
      <c r="A111" s="32" t="s">
        <v>198</v>
      </c>
      <c r="B111" s="32" t="s">
        <v>200</v>
      </c>
      <c r="C111" s="32" t="s">
        <v>260</v>
      </c>
      <c r="D111" s="54" t="n">
        <v>206</v>
      </c>
      <c r="E111" s="54" t="n">
        <v>305</v>
      </c>
      <c r="F111" s="65" t="n">
        <f aca="false">IF(E111="","",D111-E111)</f>
        <v>-99</v>
      </c>
      <c r="G111" s="54" t="n">
        <v>94</v>
      </c>
      <c r="H111" s="54" t="n">
        <v>50</v>
      </c>
      <c r="I111" s="65" t="n">
        <f aca="false">IF(H111="","",G111-H111)</f>
        <v>44</v>
      </c>
      <c r="J111" s="55" t="n">
        <f aca="false">IF(OR(D111="",D111+G111=0),"",D111/(D111+G111))</f>
        <v>0.686666666666667</v>
      </c>
      <c r="K111" s="55" t="n">
        <f aca="false">IF(E111="","",E111/(E111+H111))</f>
        <v>0.859154929577465</v>
      </c>
      <c r="L111" s="66" t="n">
        <f aca="false">IF(OR(K111="",J111=""),"",(J111-K111)*100)</f>
        <v>-17.2488262910798</v>
      </c>
      <c r="M111" s="36" t="n">
        <v>3.57667285408278</v>
      </c>
      <c r="N111" s="36" t="n">
        <v>1.86043143712578</v>
      </c>
      <c r="O111" s="36" t="n">
        <f aca="false">SQRT(M111^2+N111^2)</f>
        <v>4.03159941429931</v>
      </c>
      <c r="P111" s="55" t="n">
        <f aca="false">IF(J111="","",MAX(0,J111-1.96*O111/100))</f>
        <v>0.6076473181464</v>
      </c>
      <c r="Q111" s="55" t="n">
        <f aca="false">IF(J111="","",MIN(1,J111+1.96*O111/100))</f>
        <v>0.765686015186933</v>
      </c>
      <c r="R111" s="32" t="str">
        <f aca="false">IF(L111="","",IF(ABS(L111)&lt;=O111,"Yes","No"))</f>
        <v>No</v>
      </c>
      <c r="S111" s="32" t="str">
        <f aca="false">IF(L111="","",IF(ABS(L111)&lt;=1.96*O111,"Yes","No"))</f>
        <v>No</v>
      </c>
      <c r="T111" s="54" t="n">
        <f aca="false">IF(D111="","",ROUND(SQRT(((D111+G111)*O111/100)^2+(J111*(D111+G111)*0.13015)^2),0))</f>
        <v>29</v>
      </c>
      <c r="U111" s="32"/>
    </row>
    <row r="112" customFormat="false" ht="15" hidden="false" customHeight="false" outlineLevel="0" collapsed="false">
      <c r="A112" s="32" t="s">
        <v>198</v>
      </c>
      <c r="B112" s="32" t="s">
        <v>261</v>
      </c>
      <c r="C112" s="32" t="s">
        <v>262</v>
      </c>
      <c r="D112" s="54" t="n">
        <v>385</v>
      </c>
      <c r="E112" s="54" t="n">
        <v>425</v>
      </c>
      <c r="F112" s="65" t="n">
        <f aca="false">IF(E112="","",D112-E112)</f>
        <v>-40</v>
      </c>
      <c r="G112" s="54" t="n">
        <v>208</v>
      </c>
      <c r="H112" s="54" t="n">
        <v>139</v>
      </c>
      <c r="I112" s="65" t="n">
        <f aca="false">IF(H112="","",G112-H112)</f>
        <v>69</v>
      </c>
      <c r="J112" s="55" t="n">
        <f aca="false">IF(OR(D112="",D112+G112=0),"",D112/(D112+G112))</f>
        <v>0.649241146711636</v>
      </c>
      <c r="K112" s="55" t="n">
        <f aca="false">IF(E112="","",E112/(E112+H112))</f>
        <v>0.75354609929078</v>
      </c>
      <c r="L112" s="66" t="n">
        <f aca="false">IF(OR(K112="",J112=""),"",(J112-K112)*100)</f>
        <v>-10.4304952579144</v>
      </c>
      <c r="M112" s="36" t="n">
        <v>2.37182209464497</v>
      </c>
      <c r="N112" s="36" t="n">
        <v>1.86043143712578</v>
      </c>
      <c r="O112" s="36" t="n">
        <f aca="false">SQRT(M112^2+N112^2)</f>
        <v>3.01442286033196</v>
      </c>
      <c r="P112" s="55" t="n">
        <f aca="false">IF(J112="","",MAX(0,J112-1.96*O112/100))</f>
        <v>0.590158458649129</v>
      </c>
      <c r="Q112" s="55" t="n">
        <f aca="false">IF(J112="","",MIN(1,J112+1.96*O112/100))</f>
        <v>0.708323834774142</v>
      </c>
      <c r="R112" s="32" t="str">
        <f aca="false">IF(L112="","",IF(ABS(L112)&lt;=O112,"Yes","No"))</f>
        <v>No</v>
      </c>
      <c r="S112" s="32" t="str">
        <f aca="false">IF(L112="","",IF(ABS(L112)&lt;=1.96*O112,"Yes","No"))</f>
        <v>No</v>
      </c>
      <c r="T112" s="54" t="n">
        <f aca="false">IF(D112="","",ROUND(SQRT(((D112+G112)*O112/100)^2+(J112*(D112+G112)*0.08382)^2),0))</f>
        <v>37</v>
      </c>
      <c r="U112" s="32"/>
    </row>
    <row r="113" customFormat="false" ht="15" hidden="false" customHeight="false" outlineLevel="0" collapsed="false">
      <c r="A113" s="32" t="s">
        <v>198</v>
      </c>
      <c r="B113" s="32" t="s">
        <v>261</v>
      </c>
      <c r="C113" s="32" t="s">
        <v>263</v>
      </c>
      <c r="D113" s="54" t="n">
        <v>280</v>
      </c>
      <c r="E113" s="54" t="n">
        <v>325</v>
      </c>
      <c r="F113" s="65" t="n">
        <f aca="false">IF(E113="","",D113-E113)</f>
        <v>-45</v>
      </c>
      <c r="G113" s="54" t="n">
        <v>158</v>
      </c>
      <c r="H113" s="54" t="n">
        <v>106</v>
      </c>
      <c r="I113" s="65" t="n">
        <f aca="false">IF(H113="","",G113-H113)</f>
        <v>52</v>
      </c>
      <c r="J113" s="55" t="n">
        <f aca="false">IF(OR(D113="",D113+G113=0),"",D113/(D113+G113))</f>
        <v>0.639269406392694</v>
      </c>
      <c r="K113" s="55" t="n">
        <f aca="false">IF(E113="","",E113/(E113+H113))</f>
        <v>0.754060324825986</v>
      </c>
      <c r="L113" s="66" t="n">
        <f aca="false">IF(OR(K113="",J113=""),"",(J113-K113)*100)</f>
        <v>-11.4790918433292</v>
      </c>
      <c r="M113" s="36" t="n">
        <v>3.57667285408278</v>
      </c>
      <c r="N113" s="36" t="n">
        <v>1.86043143712578</v>
      </c>
      <c r="O113" s="36" t="n">
        <f aca="false">SQRT(M113^2+N113^2)</f>
        <v>4.03159941429931</v>
      </c>
      <c r="P113" s="55" t="n">
        <f aca="false">IF(J113="","",MAX(0,J113-1.96*O113/100))</f>
        <v>0.560250057872428</v>
      </c>
      <c r="Q113" s="55" t="n">
        <f aca="false">IF(J113="","",MIN(1,J113+1.96*O113/100))</f>
        <v>0.718288754912961</v>
      </c>
      <c r="R113" s="32" t="str">
        <f aca="false">IF(L113="","",IF(ABS(L113)&lt;=O113,"Yes","No"))</f>
        <v>No</v>
      </c>
      <c r="S113" s="32" t="str">
        <f aca="false">IF(L113="","",IF(ABS(L113)&lt;=1.96*O113,"Yes","No"))</f>
        <v>No</v>
      </c>
      <c r="T113" s="54" t="n">
        <f aca="false">IF(D113="","",ROUND(SQRT(((D113+G113)*O113/100)^2+(J113*(D113+G113)*0.13015)^2),0))</f>
        <v>40</v>
      </c>
      <c r="U113" s="32"/>
    </row>
    <row r="114" customFormat="false" ht="15" hidden="false" customHeight="false" outlineLevel="0" collapsed="false">
      <c r="A114" s="32" t="s">
        <v>198</v>
      </c>
      <c r="B114" s="32" t="s">
        <v>261</v>
      </c>
      <c r="C114" s="32" t="s">
        <v>264</v>
      </c>
      <c r="D114" s="54" t="n">
        <v>292</v>
      </c>
      <c r="E114" s="54" t="n">
        <v>328</v>
      </c>
      <c r="F114" s="65" t="n">
        <f aca="false">IF(E114="","",D114-E114)</f>
        <v>-36</v>
      </c>
      <c r="G114" s="54" t="n">
        <v>159</v>
      </c>
      <c r="H114" s="54" t="n">
        <v>109</v>
      </c>
      <c r="I114" s="65" t="n">
        <f aca="false">IF(H114="","",G114-H114)</f>
        <v>50</v>
      </c>
      <c r="J114" s="55" t="n">
        <f aca="false">IF(OR(D114="",D114+G114=0),"",D114/(D114+G114))</f>
        <v>0.647450110864745</v>
      </c>
      <c r="K114" s="55" t="n">
        <f aca="false">IF(E114="","",E114/(E114+H114))</f>
        <v>0.750572082379863</v>
      </c>
      <c r="L114" s="66" t="n">
        <f aca="false">IF(OR(K114="",J114=""),"",(J114-K114)*100)</f>
        <v>-10.3121971515118</v>
      </c>
      <c r="M114" s="36" t="n">
        <v>3.57667285408278</v>
      </c>
      <c r="N114" s="36" t="n">
        <v>1.86043143712578</v>
      </c>
      <c r="O114" s="36" t="n">
        <f aca="false">SQRT(M114^2+N114^2)</f>
        <v>4.03159941429931</v>
      </c>
      <c r="P114" s="55" t="n">
        <f aca="false">IF(J114="","",MAX(0,J114-1.96*O114/100))</f>
        <v>0.568430762344479</v>
      </c>
      <c r="Q114" s="55" t="n">
        <f aca="false">IF(J114="","",MIN(1,J114+1.96*O114/100))</f>
        <v>0.726469459385012</v>
      </c>
      <c r="R114" s="32" t="str">
        <f aca="false">IF(L114="","",IF(ABS(L114)&lt;=O114,"Yes","No"))</f>
        <v>No</v>
      </c>
      <c r="S114" s="32" t="str">
        <f aca="false">IF(L114="","",IF(ABS(L114)&lt;=1.96*O114,"Yes","No"))</f>
        <v>No</v>
      </c>
      <c r="T114" s="54" t="n">
        <f aca="false">IF(D114="","",ROUND(SQRT(((D114+G114)*O114/100)^2+(J114*(D114+G114)*0.13015)^2),0))</f>
        <v>42</v>
      </c>
      <c r="U114" s="32"/>
    </row>
    <row r="115" customFormat="false" ht="15" hidden="false" customHeight="false" outlineLevel="0" collapsed="false">
      <c r="A115" s="32" t="s">
        <v>198</v>
      </c>
      <c r="B115" s="32" t="s">
        <v>261</v>
      </c>
      <c r="C115" s="32" t="s">
        <v>265</v>
      </c>
      <c r="D115" s="54" t="n">
        <v>338</v>
      </c>
      <c r="E115" s="54" t="n">
        <v>358</v>
      </c>
      <c r="F115" s="65" t="n">
        <f aca="false">IF(E115="","",D115-E115)</f>
        <v>-20</v>
      </c>
      <c r="G115" s="54" t="n">
        <v>197</v>
      </c>
      <c r="H115" s="54" t="n">
        <v>130</v>
      </c>
      <c r="I115" s="65" t="n">
        <f aca="false">IF(H115="","",G115-H115)</f>
        <v>67</v>
      </c>
      <c r="J115" s="55" t="n">
        <f aca="false">IF(OR(D115="",D115+G115=0),"",D115/(D115+G115))</f>
        <v>0.63177570093458</v>
      </c>
      <c r="K115" s="55" t="n">
        <f aca="false">IF(E115="","",E115/(E115+H115))</f>
        <v>0.733606557377049</v>
      </c>
      <c r="L115" s="66" t="n">
        <f aca="false">IF(OR(K115="",J115=""),"",(J115-K115)*100)</f>
        <v>-10.183085644247</v>
      </c>
      <c r="M115" s="36" t="n">
        <v>2.37182209464497</v>
      </c>
      <c r="N115" s="36" t="n">
        <v>1.86043143712578</v>
      </c>
      <c r="O115" s="36" t="n">
        <f aca="false">SQRT(M115^2+N115^2)</f>
        <v>3.01442286033196</v>
      </c>
      <c r="P115" s="55" t="n">
        <f aca="false">IF(J115="","",MAX(0,J115-1.96*O115/100))</f>
        <v>0.572693012872073</v>
      </c>
      <c r="Q115" s="55" t="n">
        <f aca="false">IF(J115="","",MIN(1,J115+1.96*O115/100))</f>
        <v>0.690858388997086</v>
      </c>
      <c r="R115" s="32" t="str">
        <f aca="false">IF(L115="","",IF(ABS(L115)&lt;=O115,"Yes","No"))</f>
        <v>No</v>
      </c>
      <c r="S115" s="32" t="str">
        <f aca="false">IF(L115="","",IF(ABS(L115)&lt;=1.96*O115,"Yes","No"))</f>
        <v>No</v>
      </c>
      <c r="T115" s="54" t="n">
        <f aca="false">IF(D115="","",ROUND(SQRT(((D115+G115)*O115/100)^2+(J115*(D115+G115)*0.08382)^2),0))</f>
        <v>33</v>
      </c>
      <c r="U115" s="32"/>
    </row>
    <row r="116" customFormat="false" ht="15" hidden="false" customHeight="false" outlineLevel="0" collapsed="false">
      <c r="A116" s="32" t="s">
        <v>198</v>
      </c>
      <c r="B116" s="32" t="s">
        <v>261</v>
      </c>
      <c r="C116" s="32" t="s">
        <v>266</v>
      </c>
      <c r="D116" s="54" t="n">
        <v>505</v>
      </c>
      <c r="E116" s="54" t="n">
        <v>548</v>
      </c>
      <c r="F116" s="65" t="n">
        <f aca="false">IF(E116="","",D116-E116)</f>
        <v>-43</v>
      </c>
      <c r="G116" s="54" t="n">
        <v>318</v>
      </c>
      <c r="H116" s="54" t="n">
        <v>248</v>
      </c>
      <c r="I116" s="65" t="n">
        <f aca="false">IF(H116="","",G116-H116)</f>
        <v>70</v>
      </c>
      <c r="J116" s="55" t="n">
        <f aca="false">IF(OR(D116="",D116+G116=0),"",D116/(D116+G116))</f>
        <v>0.613608748481166</v>
      </c>
      <c r="K116" s="55" t="n">
        <f aca="false">IF(E116="","",E116/(E116+H116))</f>
        <v>0.688442211055276</v>
      </c>
      <c r="L116" s="66" t="n">
        <f aca="false">IF(OR(K116="",J116=""),"",(J116-K116)*100)</f>
        <v>-7.483346257411</v>
      </c>
      <c r="M116" s="36" t="n">
        <v>2.37182209464497</v>
      </c>
      <c r="N116" s="36" t="n">
        <v>1.86043143712578</v>
      </c>
      <c r="O116" s="36" t="n">
        <f aca="false">SQRT(M116^2+N116^2)</f>
        <v>3.01442286033196</v>
      </c>
      <c r="P116" s="55" t="n">
        <f aca="false">IF(J116="","",MAX(0,J116-1.96*O116/100))</f>
        <v>0.55452606041866</v>
      </c>
      <c r="Q116" s="55" t="n">
        <f aca="false">IF(J116="","",MIN(1,J116+1.96*O116/100))</f>
        <v>0.672691436543673</v>
      </c>
      <c r="R116" s="32" t="str">
        <f aca="false">IF(L116="","",IF(ABS(L116)&lt;=O116,"Yes","No"))</f>
        <v>No</v>
      </c>
      <c r="S116" s="32" t="str">
        <f aca="false">IF(L116="","",IF(ABS(L116)&lt;=1.96*O116,"Yes","No"))</f>
        <v>No</v>
      </c>
      <c r="T116" s="54" t="n">
        <f aca="false">IF(D116="","",ROUND(SQRT(((D116+G116)*O116/100)^2+(J116*(D116+G116)*0.08382)^2),0))</f>
        <v>49</v>
      </c>
      <c r="U116" s="32"/>
    </row>
    <row r="117" customFormat="false" ht="15" hidden="false" customHeight="false" outlineLevel="0" collapsed="false">
      <c r="A117" s="32" t="s">
        <v>198</v>
      </c>
      <c r="B117" s="32" t="s">
        <v>261</v>
      </c>
      <c r="C117" s="32" t="s">
        <v>267</v>
      </c>
      <c r="D117" s="54" t="n">
        <v>354</v>
      </c>
      <c r="E117" s="54" t="n">
        <v>370</v>
      </c>
      <c r="F117" s="65" t="n">
        <f aca="false">IF(E117="","",D117-E117)</f>
        <v>-16</v>
      </c>
      <c r="G117" s="54" t="n">
        <v>233</v>
      </c>
      <c r="H117" s="54" t="n">
        <v>189</v>
      </c>
      <c r="I117" s="65" t="n">
        <f aca="false">IF(H117="","",G117-H117)</f>
        <v>44</v>
      </c>
      <c r="J117" s="55" t="n">
        <f aca="false">IF(OR(D117="",D117+G117=0),"",D117/(D117+G117))</f>
        <v>0.603066439522998</v>
      </c>
      <c r="K117" s="55" t="n">
        <f aca="false">IF(E117="","",E117/(E117+H117))</f>
        <v>0.661896243291592</v>
      </c>
      <c r="L117" s="66" t="n">
        <f aca="false">IF(OR(K117="",J117=""),"",(J117-K117)*100)</f>
        <v>-5.88298037685938</v>
      </c>
      <c r="M117" s="36" t="n">
        <v>2.37182209464497</v>
      </c>
      <c r="N117" s="36" t="n">
        <v>1.86043143712578</v>
      </c>
      <c r="O117" s="36" t="n">
        <f aca="false">SQRT(M117^2+N117^2)</f>
        <v>3.01442286033196</v>
      </c>
      <c r="P117" s="55" t="n">
        <f aca="false">IF(J117="","",MAX(0,J117-1.96*O117/100))</f>
        <v>0.543983751460492</v>
      </c>
      <c r="Q117" s="55" t="n">
        <f aca="false">IF(J117="","",MIN(1,J117+1.96*O117/100))</f>
        <v>0.662149127585505</v>
      </c>
      <c r="R117" s="32" t="str">
        <f aca="false">IF(L117="","",IF(ABS(L117)&lt;=O117,"Yes","No"))</f>
        <v>No</v>
      </c>
      <c r="S117" s="32" t="str">
        <f aca="false">IF(L117="","",IF(ABS(L117)&lt;=1.96*O117,"Yes","No"))</f>
        <v>Yes</v>
      </c>
      <c r="T117" s="54" t="n">
        <f aca="false">IF(D117="","",ROUND(SQRT(((D117+G117)*O117/100)^2+(J117*(D117+G117)*0.08382)^2),0))</f>
        <v>35</v>
      </c>
      <c r="U117" s="32"/>
    </row>
    <row r="118" customFormat="false" ht="15" hidden="false" customHeight="false" outlineLevel="0" collapsed="false">
      <c r="A118" s="32" t="s">
        <v>198</v>
      </c>
      <c r="B118" s="32" t="s">
        <v>261</v>
      </c>
      <c r="C118" s="32" t="s">
        <v>268</v>
      </c>
      <c r="D118" s="54" t="n">
        <v>406</v>
      </c>
      <c r="E118" s="54" t="n">
        <v>410</v>
      </c>
      <c r="F118" s="65" t="n">
        <f aca="false">IF(E118="","",D118-E118)</f>
        <v>-4</v>
      </c>
      <c r="G118" s="54" t="n">
        <v>301</v>
      </c>
      <c r="H118" s="54" t="n">
        <v>276</v>
      </c>
      <c r="I118" s="65" t="n">
        <f aca="false">IF(H118="","",G118-H118)</f>
        <v>25</v>
      </c>
      <c r="J118" s="55" t="n">
        <f aca="false">IF(OR(D118="",D118+G118=0),"",D118/(D118+G118))</f>
        <v>0.574257425742574</v>
      </c>
      <c r="K118" s="55" t="n">
        <f aca="false">IF(E118="","",E118/(E118+H118))</f>
        <v>0.597667638483965</v>
      </c>
      <c r="L118" s="66" t="n">
        <f aca="false">IF(OR(K118="",J118=""),"",(J118-K118)*100)</f>
        <v>-2.34102127413908</v>
      </c>
      <c r="M118" s="36" t="n">
        <v>2.37182209464497</v>
      </c>
      <c r="N118" s="36" t="n">
        <v>1.86043143712578</v>
      </c>
      <c r="O118" s="36" t="n">
        <f aca="false">SQRT(M118^2+N118^2)</f>
        <v>3.01442286033196</v>
      </c>
      <c r="P118" s="55" t="n">
        <f aca="false">IF(J118="","",MAX(0,J118-1.96*O118/100))</f>
        <v>0.515174737680068</v>
      </c>
      <c r="Q118" s="55" t="n">
        <f aca="false">IF(J118="","",MIN(1,J118+1.96*O118/100))</f>
        <v>0.633340113805081</v>
      </c>
      <c r="R118" s="32" t="str">
        <f aca="false">IF(L118="","",IF(ABS(L118)&lt;=O118,"Yes","No"))</f>
        <v>Yes</v>
      </c>
      <c r="S118" s="32" t="str">
        <f aca="false">IF(L118="","",IF(ABS(L118)&lt;=1.96*O118,"Yes","No"))</f>
        <v>Yes</v>
      </c>
      <c r="T118" s="54" t="n">
        <f aca="false">IF(D118="","",ROUND(SQRT(((D118+G118)*O118/100)^2+(J118*(D118+G118)*0.08382)^2),0))</f>
        <v>40</v>
      </c>
      <c r="U118" s="32"/>
    </row>
    <row r="119" customFormat="false" ht="15" hidden="false" customHeight="false" outlineLevel="0" collapsed="false">
      <c r="A119" s="32" t="s">
        <v>198</v>
      </c>
      <c r="B119" s="32" t="s">
        <v>261</v>
      </c>
      <c r="C119" s="32" t="s">
        <v>269</v>
      </c>
      <c r="D119" s="54" t="n">
        <v>510</v>
      </c>
      <c r="E119" s="54" t="n">
        <v>503</v>
      </c>
      <c r="F119" s="65" t="n">
        <f aca="false">IF(E119="","",D119-E119)</f>
        <v>7</v>
      </c>
      <c r="G119" s="54" t="n">
        <v>363</v>
      </c>
      <c r="H119" s="54" t="n">
        <v>299</v>
      </c>
      <c r="I119" s="65" t="n">
        <f aca="false">IF(H119="","",G119-H119)</f>
        <v>64</v>
      </c>
      <c r="J119" s="55" t="n">
        <f aca="false">IF(OR(D119="",D119+G119=0),"",D119/(D119+G119))</f>
        <v>0.584192439862543</v>
      </c>
      <c r="K119" s="55" t="n">
        <f aca="false">IF(E119="","",E119/(E119+H119))</f>
        <v>0.627182044887781</v>
      </c>
      <c r="L119" s="66" t="n">
        <f aca="false">IF(OR(K119="",J119=""),"",(J119-K119)*100)</f>
        <v>-4.29896050252375</v>
      </c>
      <c r="M119" s="36" t="n">
        <v>2.00359735683633</v>
      </c>
      <c r="N119" s="36" t="n">
        <v>1.86043143712578</v>
      </c>
      <c r="O119" s="36" t="n">
        <f aca="false">SQRT(M119^2+N119^2)</f>
        <v>2.73415571988272</v>
      </c>
      <c r="P119" s="55" t="n">
        <f aca="false">IF(J119="","",MAX(0,J119-1.96*O119/100))</f>
        <v>0.530602987752842</v>
      </c>
      <c r="Q119" s="55" t="n">
        <f aca="false">IF(J119="","",MIN(1,J119+1.96*O119/100))</f>
        <v>0.637781891972244</v>
      </c>
      <c r="R119" s="32" t="str">
        <f aca="false">IF(L119="","",IF(ABS(L119)&lt;=O119,"Yes","No"))</f>
        <v>No</v>
      </c>
      <c r="S119" s="32" t="str">
        <f aca="false">IF(L119="","",IF(ABS(L119)&lt;=1.96*O119,"Yes","No"))</f>
        <v>Yes</v>
      </c>
      <c r="T119" s="54" t="n">
        <f aca="false">IF(D119="","",ROUND(SQRT(((D119+G119)*O119/100)^2+(J119*(D119+G119)*0.07132)^2),0))</f>
        <v>44</v>
      </c>
      <c r="U119" s="32"/>
    </row>
    <row r="120" customFormat="false" ht="15" hidden="false" customHeight="false" outlineLevel="0" collapsed="false">
      <c r="A120" s="32" t="s">
        <v>198</v>
      </c>
      <c r="B120" s="32" t="s">
        <v>261</v>
      </c>
      <c r="C120" s="32" t="s">
        <v>270</v>
      </c>
      <c r="D120" s="54" t="n">
        <v>368</v>
      </c>
      <c r="E120" s="54" t="n">
        <v>417</v>
      </c>
      <c r="F120" s="65" t="n">
        <f aca="false">IF(E120="","",D120-E120)</f>
        <v>-49</v>
      </c>
      <c r="G120" s="54" t="n">
        <v>249</v>
      </c>
      <c r="H120" s="54" t="n">
        <v>193</v>
      </c>
      <c r="I120" s="65" t="n">
        <f aca="false">IF(H120="","",G120-H120)</f>
        <v>56</v>
      </c>
      <c r="J120" s="55" t="n">
        <f aca="false">IF(OR(D120="",D120+G120=0),"",D120/(D120+G120))</f>
        <v>0.596434359805511</v>
      </c>
      <c r="K120" s="55" t="n">
        <f aca="false">IF(E120="","",E120/(E120+H120))</f>
        <v>0.683606557377049</v>
      </c>
      <c r="L120" s="66" t="n">
        <f aca="false">IF(OR(K120="",J120=""),"",(J120-K120)*100)</f>
        <v>-8.71721975715387</v>
      </c>
      <c r="M120" s="36" t="n">
        <v>2.37182209464497</v>
      </c>
      <c r="N120" s="36" t="n">
        <v>1.86043143712578</v>
      </c>
      <c r="O120" s="36" t="n">
        <f aca="false">SQRT(M120^2+N120^2)</f>
        <v>3.01442286033196</v>
      </c>
      <c r="P120" s="55" t="n">
        <f aca="false">IF(J120="","",MAX(0,J120-1.96*O120/100))</f>
        <v>0.537351671743004</v>
      </c>
      <c r="Q120" s="55" t="n">
        <f aca="false">IF(J120="","",MIN(1,J120+1.96*O120/100))</f>
        <v>0.655517047868017</v>
      </c>
      <c r="R120" s="32" t="str">
        <f aca="false">IF(L120="","",IF(ABS(L120)&lt;=O120,"Yes","No"))</f>
        <v>No</v>
      </c>
      <c r="S120" s="32" t="str">
        <f aca="false">IF(L120="","",IF(ABS(L120)&lt;=1.96*O120,"Yes","No"))</f>
        <v>No</v>
      </c>
      <c r="T120" s="54" t="n">
        <f aca="false">IF(D120="","",ROUND(SQRT(((D120+G120)*O120/100)^2+(J120*(D120+G120)*0.08382)^2),0))</f>
        <v>36</v>
      </c>
      <c r="U120" s="32"/>
    </row>
    <row r="121" customFormat="false" ht="15" hidden="false" customHeight="false" outlineLevel="0" collapsed="false">
      <c r="A121" s="32" t="s">
        <v>198</v>
      </c>
      <c r="B121" s="32" t="s">
        <v>261</v>
      </c>
      <c r="C121" s="32" t="s">
        <v>271</v>
      </c>
      <c r="D121" s="54" t="n">
        <v>314</v>
      </c>
      <c r="E121" s="54" t="n">
        <v>293</v>
      </c>
      <c r="F121" s="65" t="n">
        <f aca="false">IF(E121="","",D121-E121)</f>
        <v>21</v>
      </c>
      <c r="G121" s="54" t="n">
        <v>236</v>
      </c>
      <c r="H121" s="54" t="n">
        <v>197</v>
      </c>
      <c r="I121" s="65" t="n">
        <f aca="false">IF(H121="","",G121-H121)</f>
        <v>39</v>
      </c>
      <c r="J121" s="55" t="n">
        <f aca="false">IF(OR(D121="",D121+G121=0),"",D121/(D121+G121))</f>
        <v>0.570909090909091</v>
      </c>
      <c r="K121" s="55" t="n">
        <f aca="false">IF(E121="","",E121/(E121+H121))</f>
        <v>0.597959183673469</v>
      </c>
      <c r="L121" s="66" t="n">
        <f aca="false">IF(OR(K121="",J121=""),"",(J121-K121)*100)</f>
        <v>-2.70500927643784</v>
      </c>
      <c r="M121" s="36" t="n">
        <v>2.37182209464497</v>
      </c>
      <c r="N121" s="36" t="n">
        <v>1.86043143712578</v>
      </c>
      <c r="O121" s="36" t="n">
        <f aca="false">SQRT(M121^2+N121^2)</f>
        <v>3.01442286033196</v>
      </c>
      <c r="P121" s="55" t="n">
        <f aca="false">IF(J121="","",MAX(0,J121-1.96*O121/100))</f>
        <v>0.511826402846584</v>
      </c>
      <c r="Q121" s="55" t="n">
        <f aca="false">IF(J121="","",MIN(1,J121+1.96*O121/100))</f>
        <v>0.629991778971597</v>
      </c>
      <c r="R121" s="32" t="str">
        <f aca="false">IF(L121="","",IF(ABS(L121)&lt;=O121,"Yes","No"))</f>
        <v>Yes</v>
      </c>
      <c r="S121" s="32" t="str">
        <f aca="false">IF(L121="","",IF(ABS(L121)&lt;=1.96*O121,"Yes","No"))</f>
        <v>Yes</v>
      </c>
      <c r="T121" s="54" t="n">
        <f aca="false">IF(D121="","",ROUND(SQRT(((D121+G121)*O121/100)^2+(J121*(D121+G121)*0.08382)^2),0))</f>
        <v>31</v>
      </c>
      <c r="U121" s="32"/>
    </row>
    <row r="122" customFormat="false" ht="15" hidden="false" customHeight="false" outlineLevel="0" collapsed="false">
      <c r="A122" s="32" t="s">
        <v>198</v>
      </c>
      <c r="B122" s="32" t="s">
        <v>261</v>
      </c>
      <c r="C122" s="32" t="s">
        <v>272</v>
      </c>
      <c r="D122" s="54" t="n">
        <v>346</v>
      </c>
      <c r="E122" s="54" t="n">
        <v>374</v>
      </c>
      <c r="F122" s="65" t="n">
        <f aca="false">IF(E122="","",D122-E122)</f>
        <v>-28</v>
      </c>
      <c r="G122" s="54" t="n">
        <v>228</v>
      </c>
      <c r="H122" s="54" t="n">
        <v>191</v>
      </c>
      <c r="I122" s="65" t="n">
        <f aca="false">IF(H122="","",G122-H122)</f>
        <v>37</v>
      </c>
      <c r="J122" s="55" t="n">
        <f aca="false">IF(OR(D122="",D122+G122=0),"",D122/(D122+G122))</f>
        <v>0.602787456445993</v>
      </c>
      <c r="K122" s="55" t="n">
        <f aca="false">IF(E122="","",E122/(E122+H122))</f>
        <v>0.661946902654867</v>
      </c>
      <c r="L122" s="66" t="n">
        <f aca="false">IF(OR(K122="",J122=""),"",(J122-K122)*100)</f>
        <v>-5.91594462088741</v>
      </c>
      <c r="M122" s="36" t="n">
        <v>2.37182209464497</v>
      </c>
      <c r="N122" s="36" t="n">
        <v>1.86043143712578</v>
      </c>
      <c r="O122" s="36" t="n">
        <f aca="false">SQRT(M122^2+N122^2)</f>
        <v>3.01442286033196</v>
      </c>
      <c r="P122" s="55" t="n">
        <f aca="false">IF(J122="","",MAX(0,J122-1.96*O122/100))</f>
        <v>0.543704768383487</v>
      </c>
      <c r="Q122" s="55" t="n">
        <f aca="false">IF(J122="","",MIN(1,J122+1.96*O122/100))</f>
        <v>0.6618701445085</v>
      </c>
      <c r="R122" s="32" t="str">
        <f aca="false">IF(L122="","",IF(ABS(L122)&lt;=O122,"Yes","No"))</f>
        <v>No</v>
      </c>
      <c r="S122" s="32" t="str">
        <f aca="false">IF(L122="","",IF(ABS(L122)&lt;=1.96*O122,"Yes","No"))</f>
        <v>No</v>
      </c>
      <c r="T122" s="54" t="n">
        <f aca="false">IF(D122="","",ROUND(SQRT(((D122+G122)*O122/100)^2+(J122*(D122+G122)*0.08382)^2),0))</f>
        <v>34</v>
      </c>
      <c r="U122" s="32"/>
    </row>
    <row r="123" customFormat="false" ht="15" hidden="false" customHeight="false" outlineLevel="0" collapsed="false">
      <c r="A123" s="32" t="s">
        <v>198</v>
      </c>
      <c r="B123" s="32" t="s">
        <v>261</v>
      </c>
      <c r="C123" s="32" t="s">
        <v>273</v>
      </c>
      <c r="D123" s="54" t="n">
        <v>360</v>
      </c>
      <c r="E123" s="54" t="n">
        <v>349</v>
      </c>
      <c r="F123" s="65" t="n">
        <f aca="false">IF(E123="","",D123-E123)</f>
        <v>11</v>
      </c>
      <c r="G123" s="54" t="n">
        <v>247</v>
      </c>
      <c r="H123" s="54" t="n">
        <v>223</v>
      </c>
      <c r="I123" s="65" t="n">
        <f aca="false">IF(H123="","",G123-H123)</f>
        <v>24</v>
      </c>
      <c r="J123" s="55" t="n">
        <f aca="false">IF(OR(D123="",D123+G123=0),"",D123/(D123+G123))</f>
        <v>0.593080724876442</v>
      </c>
      <c r="K123" s="55" t="n">
        <f aca="false">IF(E123="","",E123/(E123+H123))</f>
        <v>0.61013986013986</v>
      </c>
      <c r="L123" s="66" t="n">
        <f aca="false">IF(OR(K123="",J123=""),"",(J123-K123)*100)</f>
        <v>-1.70591352634186</v>
      </c>
      <c r="M123" s="36" t="n">
        <v>2.37182209464497</v>
      </c>
      <c r="N123" s="36" t="n">
        <v>1.86043143712578</v>
      </c>
      <c r="O123" s="36" t="n">
        <f aca="false">SQRT(M123^2+N123^2)</f>
        <v>3.01442286033196</v>
      </c>
      <c r="P123" s="55" t="n">
        <f aca="false">IF(J123="","",MAX(0,J123-1.96*O123/100))</f>
        <v>0.533998036813935</v>
      </c>
      <c r="Q123" s="55" t="n">
        <f aca="false">IF(J123="","",MIN(1,J123+1.96*O123/100))</f>
        <v>0.652163412938948</v>
      </c>
      <c r="R123" s="32" t="str">
        <f aca="false">IF(L123="","",IF(ABS(L123)&lt;=O123,"Yes","No"))</f>
        <v>Yes</v>
      </c>
      <c r="S123" s="32" t="str">
        <f aca="false">IF(L123="","",IF(ABS(L123)&lt;=1.96*O123,"Yes","No"))</f>
        <v>Yes</v>
      </c>
      <c r="T123" s="54" t="n">
        <f aca="false">IF(D123="","",ROUND(SQRT(((D123+G123)*O123/100)^2+(J123*(D123+G123)*0.08382)^2),0))</f>
        <v>35</v>
      </c>
      <c r="U123" s="32"/>
    </row>
    <row r="124" customFormat="false" ht="15" hidden="false" customHeight="false" outlineLevel="0" collapsed="false">
      <c r="A124" s="32" t="s">
        <v>198</v>
      </c>
      <c r="B124" s="32" t="s">
        <v>274</v>
      </c>
      <c r="C124" s="32" t="s">
        <v>275</v>
      </c>
      <c r="D124" s="54" t="n">
        <v>381</v>
      </c>
      <c r="E124" s="54" t="n">
        <v>386</v>
      </c>
      <c r="F124" s="65" t="n">
        <f aca="false">IF(E124="","",D124-E124)</f>
        <v>-5</v>
      </c>
      <c r="G124" s="54" t="n">
        <v>261</v>
      </c>
      <c r="H124" s="54" t="n">
        <v>215</v>
      </c>
      <c r="I124" s="65" t="n">
        <f aca="false">IF(H124="","",G124-H124)</f>
        <v>46</v>
      </c>
      <c r="J124" s="55" t="n">
        <f aca="false">IF(OR(D124="",D124+G124=0),"",D124/(D124+G124))</f>
        <v>0.593457943925234</v>
      </c>
      <c r="K124" s="55" t="n">
        <f aca="false">IF(E124="","",E124/(E124+H124))</f>
        <v>0.642262895174709</v>
      </c>
      <c r="L124" s="66" t="n">
        <f aca="false">IF(OR(K124="",J124=""),"",(J124-K124)*100)</f>
        <v>-4.88049512494752</v>
      </c>
      <c r="M124" s="36" t="n">
        <v>2.37182209464497</v>
      </c>
      <c r="N124" s="36" t="n">
        <v>1.86043143712578</v>
      </c>
      <c r="O124" s="36" t="n">
        <f aca="false">SQRT(M124^2+N124^2)</f>
        <v>3.01442286033196</v>
      </c>
      <c r="P124" s="55" t="n">
        <f aca="false">IF(J124="","",MAX(0,J124-1.96*O124/100))</f>
        <v>0.534375255862727</v>
      </c>
      <c r="Q124" s="55" t="n">
        <f aca="false">IF(J124="","",MIN(1,J124+1.96*O124/100))</f>
        <v>0.65254063198774</v>
      </c>
      <c r="R124" s="32" t="str">
        <f aca="false">IF(L124="","",IF(ABS(L124)&lt;=O124,"Yes","No"))</f>
        <v>No</v>
      </c>
      <c r="S124" s="32" t="str">
        <f aca="false">IF(L124="","",IF(ABS(L124)&lt;=1.96*O124,"Yes","No"))</f>
        <v>Yes</v>
      </c>
      <c r="T124" s="54" t="n">
        <f aca="false">IF(D124="","",ROUND(SQRT(((D124+G124)*O124/100)^2+(J124*(D124+G124)*0.08382)^2),0))</f>
        <v>37</v>
      </c>
      <c r="U124" s="32"/>
    </row>
    <row r="125" customFormat="false" ht="15" hidden="false" customHeight="false" outlineLevel="0" collapsed="false">
      <c r="A125" s="32" t="s">
        <v>198</v>
      </c>
      <c r="B125" s="32" t="s">
        <v>274</v>
      </c>
      <c r="C125" s="32" t="s">
        <v>276</v>
      </c>
      <c r="D125" s="54" t="n">
        <v>333</v>
      </c>
      <c r="E125" s="54" t="n">
        <v>330</v>
      </c>
      <c r="F125" s="65" t="n">
        <f aca="false">IF(E125="","",D125-E125)</f>
        <v>3</v>
      </c>
      <c r="G125" s="54" t="n">
        <v>299</v>
      </c>
      <c r="H125" s="54" t="n">
        <v>313</v>
      </c>
      <c r="I125" s="65" t="n">
        <f aca="false">IF(H125="","",G125-H125)</f>
        <v>-14</v>
      </c>
      <c r="J125" s="55" t="n">
        <f aca="false">IF(OR(D125="",D125+G125=0),"",D125/(D125+G125))</f>
        <v>0.526898734177215</v>
      </c>
      <c r="K125" s="55" t="n">
        <f aca="false">IF(E125="","",E125/(E125+H125))</f>
        <v>0.513219284603422</v>
      </c>
      <c r="L125" s="66" t="n">
        <f aca="false">IF(OR(K125="",J125=""),"",(J125-K125)*100)</f>
        <v>1.36794495737937</v>
      </c>
      <c r="M125" s="36" t="n">
        <v>2.37182209464497</v>
      </c>
      <c r="N125" s="36" t="n">
        <v>1.86043143712578</v>
      </c>
      <c r="O125" s="36" t="n">
        <f aca="false">SQRT(M125^2+N125^2)</f>
        <v>3.01442286033196</v>
      </c>
      <c r="P125" s="55" t="n">
        <f aca="false">IF(J125="","",MAX(0,J125-1.96*O125/100))</f>
        <v>0.467816046114709</v>
      </c>
      <c r="Q125" s="55" t="n">
        <f aca="false">IF(J125="","",MIN(1,J125+1.96*O125/100))</f>
        <v>0.585981422239722</v>
      </c>
      <c r="R125" s="32" t="str">
        <f aca="false">IF(L125="","",IF(ABS(L125)&lt;=O125,"Yes","No"))</f>
        <v>Yes</v>
      </c>
      <c r="S125" s="32" t="str">
        <f aca="false">IF(L125="","",IF(ABS(L125)&lt;=1.96*O125,"Yes","No"))</f>
        <v>Yes</v>
      </c>
      <c r="T125" s="54" t="n">
        <f aca="false">IF(D125="","",ROUND(SQRT(((D125+G125)*O125/100)^2+(J125*(D125+G125)*0.08382)^2),0))</f>
        <v>34</v>
      </c>
      <c r="U125" s="32"/>
    </row>
    <row r="126" customFormat="false" ht="15" hidden="false" customHeight="false" outlineLevel="0" collapsed="false">
      <c r="A126" s="32" t="s">
        <v>198</v>
      </c>
      <c r="B126" s="32" t="s">
        <v>274</v>
      </c>
      <c r="C126" s="32" t="s">
        <v>277</v>
      </c>
      <c r="D126" s="54" t="n">
        <v>399</v>
      </c>
      <c r="E126" s="54" t="n">
        <v>421</v>
      </c>
      <c r="F126" s="65" t="n">
        <f aca="false">IF(E126="","",D126-E126)</f>
        <v>-22</v>
      </c>
      <c r="G126" s="54" t="n">
        <v>350</v>
      </c>
      <c r="H126" s="54" t="n">
        <v>293</v>
      </c>
      <c r="I126" s="65" t="n">
        <f aca="false">IF(H126="","",G126-H126)</f>
        <v>57</v>
      </c>
      <c r="J126" s="55" t="n">
        <f aca="false">IF(OR(D126="",D126+G126=0),"",D126/(D126+G126))</f>
        <v>0.532710280373832</v>
      </c>
      <c r="K126" s="55" t="n">
        <f aca="false">IF(E126="","",E126/(E126+H126))</f>
        <v>0.589635854341737</v>
      </c>
      <c r="L126" s="66" t="n">
        <f aca="false">IF(OR(K126="",J126=""),"",(J126-K126)*100)</f>
        <v>-5.6925573967905</v>
      </c>
      <c r="M126" s="36" t="n">
        <v>2.37182209464497</v>
      </c>
      <c r="N126" s="36" t="n">
        <v>1.86043143712578</v>
      </c>
      <c r="O126" s="36" t="n">
        <f aca="false">SQRT(M126^2+N126^2)</f>
        <v>3.01442286033196</v>
      </c>
      <c r="P126" s="55" t="n">
        <f aca="false">IF(J126="","",MAX(0,J126-1.96*O126/100))</f>
        <v>0.473627592311325</v>
      </c>
      <c r="Q126" s="55" t="n">
        <f aca="false">IF(J126="","",MIN(1,J126+1.96*O126/100))</f>
        <v>0.591792968436338</v>
      </c>
      <c r="R126" s="32" t="str">
        <f aca="false">IF(L126="","",IF(ABS(L126)&lt;=O126,"Yes","No"))</f>
        <v>No</v>
      </c>
      <c r="S126" s="32" t="str">
        <f aca="false">IF(L126="","",IF(ABS(L126)&lt;=1.96*O126,"Yes","No"))</f>
        <v>Yes</v>
      </c>
      <c r="T126" s="54" t="n">
        <f aca="false">IF(D126="","",ROUND(SQRT(((D126+G126)*O126/100)^2+(J126*(D126+G126)*0.08382)^2),0))</f>
        <v>40</v>
      </c>
      <c r="U126" s="32"/>
    </row>
    <row r="127" customFormat="false" ht="15" hidden="false" customHeight="false" outlineLevel="0" collapsed="false">
      <c r="A127" s="32" t="s">
        <v>198</v>
      </c>
      <c r="B127" s="32" t="s">
        <v>278</v>
      </c>
      <c r="C127" s="32" t="s">
        <v>278</v>
      </c>
      <c r="D127" s="54" t="n">
        <v>557</v>
      </c>
      <c r="E127" s="54" t="n">
        <v>513</v>
      </c>
      <c r="F127" s="65" t="n">
        <f aca="false">IF(E127="","",D127-E127)</f>
        <v>44</v>
      </c>
      <c r="G127" s="54" t="n">
        <v>519</v>
      </c>
      <c r="H127" s="54" t="n">
        <v>446</v>
      </c>
      <c r="I127" s="65" t="n">
        <f aca="false">IF(H127="","",G127-H127)</f>
        <v>73</v>
      </c>
      <c r="J127" s="55" t="n">
        <f aca="false">IF(OR(D127="",D127+G127=0),"",D127/(D127+G127))</f>
        <v>0.517657992565056</v>
      </c>
      <c r="K127" s="55" t="n">
        <f aca="false">IF(E127="","",E127/(E127+H127))</f>
        <v>0.534932221063608</v>
      </c>
      <c r="L127" s="66" t="n">
        <f aca="false">IF(OR(K127="",J127=""),"",(J127-K127)*100)</f>
        <v>-1.72742284985522</v>
      </c>
      <c r="M127" s="36" t="n">
        <v>2.00359735683633</v>
      </c>
      <c r="N127" s="36" t="n">
        <v>1.86043143712578</v>
      </c>
      <c r="O127" s="36" t="n">
        <f aca="false">SQRT(M127^2+N127^2)</f>
        <v>2.73415571988272</v>
      </c>
      <c r="P127" s="55" t="n">
        <f aca="false">IF(J127="","",MAX(0,J127-1.96*O127/100))</f>
        <v>0.464068540455354</v>
      </c>
      <c r="Q127" s="55" t="n">
        <f aca="false">IF(J127="","",MIN(1,J127+1.96*O127/100))</f>
        <v>0.571247444674757</v>
      </c>
      <c r="R127" s="32" t="str">
        <f aca="false">IF(L127="","",IF(ABS(L127)&lt;=O127,"Yes","No"))</f>
        <v>Yes</v>
      </c>
      <c r="S127" s="32" t="str">
        <f aca="false">IF(L127="","",IF(ABS(L127)&lt;=1.96*O127,"Yes","No"))</f>
        <v>Yes</v>
      </c>
      <c r="T127" s="54" t="n">
        <f aca="false">IF(D127="","",ROUND(SQRT(((D127+G127)*O127/100)^2+(J127*(D127+G127)*0.07132)^2),0))</f>
        <v>49</v>
      </c>
      <c r="U127" s="32"/>
    </row>
    <row r="128" customFormat="false" ht="15" hidden="false" customHeight="false" outlineLevel="0" collapsed="false">
      <c r="A128" s="32" t="s">
        <v>198</v>
      </c>
      <c r="B128" s="32" t="s">
        <v>279</v>
      </c>
      <c r="C128" s="32" t="s">
        <v>280</v>
      </c>
      <c r="D128" s="54" t="n">
        <v>300</v>
      </c>
      <c r="E128" s="54" t="n">
        <v>293</v>
      </c>
      <c r="F128" s="65" t="n">
        <f aca="false">IF(E128="","",D128-E128)</f>
        <v>7</v>
      </c>
      <c r="G128" s="54" t="n">
        <v>229</v>
      </c>
      <c r="H128" s="54" t="n">
        <v>223</v>
      </c>
      <c r="I128" s="65" t="n">
        <f aca="false">IF(H128="","",G128-H128)</f>
        <v>6</v>
      </c>
      <c r="J128" s="55" t="n">
        <f aca="false">IF(OR(D128="",D128+G128=0),"",D128/(D128+G128))</f>
        <v>0.56710775047259</v>
      </c>
      <c r="K128" s="55" t="n">
        <f aca="false">IF(E128="","",E128/(E128+H128))</f>
        <v>0.567829457364341</v>
      </c>
      <c r="L128" s="66" t="n">
        <f aca="false">IF(OR(K128="",J128=""),"",(J128-K128)*100)</f>
        <v>-0.0721706891751328</v>
      </c>
      <c r="M128" s="36" t="n">
        <v>3.57667285408278</v>
      </c>
      <c r="N128" s="36" t="n">
        <v>1.86043143712578</v>
      </c>
      <c r="O128" s="36" t="n">
        <f aca="false">SQRT(M128^2+N128^2)</f>
        <v>4.03159941429931</v>
      </c>
      <c r="P128" s="55" t="n">
        <f aca="false">IF(J128="","",MAX(0,J128-1.96*O128/100))</f>
        <v>0.488088401952323</v>
      </c>
      <c r="Q128" s="55" t="n">
        <f aca="false">IF(J128="","",MIN(1,J128+1.96*O128/100))</f>
        <v>0.646127098992856</v>
      </c>
      <c r="R128" s="32" t="str">
        <f aca="false">IF(L128="","",IF(ABS(L128)&lt;=O128,"Yes","No"))</f>
        <v>Yes</v>
      </c>
      <c r="S128" s="32" t="str">
        <f aca="false">IF(L128="","",IF(ABS(L128)&lt;=1.96*O128,"Yes","No"))</f>
        <v>Yes</v>
      </c>
      <c r="T128" s="54" t="n">
        <f aca="false">IF(D128="","",ROUND(SQRT(((D128+G128)*O128/100)^2+(J128*(D128+G128)*0.13015)^2),0))</f>
        <v>44</v>
      </c>
      <c r="U128" s="32"/>
    </row>
    <row r="129" customFormat="false" ht="15" hidden="false" customHeight="false" outlineLevel="0" collapsed="false">
      <c r="A129" s="32" t="s">
        <v>198</v>
      </c>
      <c r="B129" s="32" t="s">
        <v>279</v>
      </c>
      <c r="C129" s="32" t="s">
        <v>281</v>
      </c>
      <c r="D129" s="54" t="n">
        <v>398</v>
      </c>
      <c r="E129" s="54" t="n">
        <v>367</v>
      </c>
      <c r="F129" s="65" t="n">
        <f aca="false">IF(E129="","",D129-E129)</f>
        <v>31</v>
      </c>
      <c r="G129" s="54" t="n">
        <v>283</v>
      </c>
      <c r="H129" s="54" t="n">
        <v>292</v>
      </c>
      <c r="I129" s="65" t="n">
        <f aca="false">IF(H129="","",G129-H129)</f>
        <v>-9</v>
      </c>
      <c r="J129" s="55" t="n">
        <f aca="false">IF(OR(D129="",D129+G129=0),"",D129/(D129+G129))</f>
        <v>0.584434654919236</v>
      </c>
      <c r="K129" s="55" t="n">
        <f aca="false">IF(E129="","",E129/(E129+H129))</f>
        <v>0.55690440060698</v>
      </c>
      <c r="L129" s="66" t="n">
        <f aca="false">IF(OR(K129="",J129=""),"",(J129-K129)*100)</f>
        <v>2.75302543122561</v>
      </c>
      <c r="M129" s="36" t="n">
        <v>2.37182209464497</v>
      </c>
      <c r="N129" s="36" t="n">
        <v>1.86043143712578</v>
      </c>
      <c r="O129" s="36" t="n">
        <f aca="false">SQRT(M129^2+N129^2)</f>
        <v>3.01442286033196</v>
      </c>
      <c r="P129" s="55" t="n">
        <f aca="false">IF(J129="","",MAX(0,J129-1.96*O129/100))</f>
        <v>0.52535196685673</v>
      </c>
      <c r="Q129" s="55" t="n">
        <f aca="false">IF(J129="","",MIN(1,J129+1.96*O129/100))</f>
        <v>0.643517342981743</v>
      </c>
      <c r="R129" s="32" t="str">
        <f aca="false">IF(L129="","",IF(ABS(L129)&lt;=O129,"Yes","No"))</f>
        <v>Yes</v>
      </c>
      <c r="S129" s="32" t="str">
        <f aca="false">IF(L129="","",IF(ABS(L129)&lt;=1.96*O129,"Yes","No"))</f>
        <v>Yes</v>
      </c>
      <c r="T129" s="54" t="n">
        <f aca="false">IF(D129="","",ROUND(SQRT(((D129+G129)*O129/100)^2+(J129*(D129+G129)*0.08382)^2),0))</f>
        <v>39</v>
      </c>
      <c r="U129" s="32"/>
    </row>
    <row r="130" customFormat="false" ht="15" hidden="false" customHeight="false" outlineLevel="0" collapsed="false">
      <c r="A130" s="32" t="s">
        <v>198</v>
      </c>
      <c r="B130" s="32" t="s">
        <v>282</v>
      </c>
      <c r="C130" s="32" t="s">
        <v>283</v>
      </c>
      <c r="D130" s="54" t="n">
        <v>406</v>
      </c>
      <c r="E130" s="54" t="n">
        <v>391</v>
      </c>
      <c r="F130" s="65" t="n">
        <f aca="false">IF(E130="","",D130-E130)</f>
        <v>15</v>
      </c>
      <c r="G130" s="54" t="n">
        <v>345</v>
      </c>
      <c r="H130" s="54" t="n">
        <v>291</v>
      </c>
      <c r="I130" s="65" t="n">
        <f aca="false">IF(H130="","",G130-H130)</f>
        <v>54</v>
      </c>
      <c r="J130" s="55" t="n">
        <f aca="false">IF(OR(D130="",D130+G130=0),"",D130/(D130+G130))</f>
        <v>0.540612516644474</v>
      </c>
      <c r="K130" s="55" t="n">
        <f aca="false">IF(E130="","",E130/(E130+H130))</f>
        <v>0.573313782991202</v>
      </c>
      <c r="L130" s="66" t="n">
        <f aca="false">IF(OR(K130="",J130=""),"",(J130-K130)*100)</f>
        <v>-3.27012663467283</v>
      </c>
      <c r="M130" s="36" t="n">
        <v>2.37182209464497</v>
      </c>
      <c r="N130" s="36" t="n">
        <v>1.86043143712578</v>
      </c>
      <c r="O130" s="36" t="n">
        <f aca="false">SQRT(M130^2+N130^2)</f>
        <v>3.01442286033196</v>
      </c>
      <c r="P130" s="55" t="n">
        <f aca="false">IF(J130="","",MAX(0,J130-1.96*O130/100))</f>
        <v>0.481529828581968</v>
      </c>
      <c r="Q130" s="55" t="n">
        <f aca="false">IF(J130="","",MIN(1,J130+1.96*O130/100))</f>
        <v>0.599695204706981</v>
      </c>
      <c r="R130" s="32" t="str">
        <f aca="false">IF(L130="","",IF(ABS(L130)&lt;=O130,"Yes","No"))</f>
        <v>No</v>
      </c>
      <c r="S130" s="32" t="str">
        <f aca="false">IF(L130="","",IF(ABS(L130)&lt;=1.96*O130,"Yes","No"))</f>
        <v>Yes</v>
      </c>
      <c r="T130" s="54" t="n">
        <f aca="false">IF(D130="","",ROUND(SQRT(((D130+G130)*O130/100)^2+(J130*(D130+G130)*0.08382)^2),0))</f>
        <v>41</v>
      </c>
      <c r="U130" s="32"/>
    </row>
    <row r="131" customFormat="false" ht="15" hidden="false" customHeight="false" outlineLevel="0" collapsed="false">
      <c r="A131" s="32" t="s">
        <v>198</v>
      </c>
      <c r="B131" s="32" t="s">
        <v>282</v>
      </c>
      <c r="C131" s="32" t="s">
        <v>284</v>
      </c>
      <c r="D131" s="54" t="n">
        <v>393</v>
      </c>
      <c r="E131" s="54" t="n">
        <v>390</v>
      </c>
      <c r="F131" s="65" t="n">
        <f aca="false">IF(E131="","",D131-E131)</f>
        <v>3</v>
      </c>
      <c r="G131" s="54" t="n">
        <v>345</v>
      </c>
      <c r="H131" s="54" t="n">
        <v>330</v>
      </c>
      <c r="I131" s="65" t="n">
        <f aca="false">IF(H131="","",G131-H131)</f>
        <v>15</v>
      </c>
      <c r="J131" s="55" t="n">
        <f aca="false">IF(OR(D131="",D131+G131=0),"",D131/(D131+G131))</f>
        <v>0.532520325203252</v>
      </c>
      <c r="K131" s="55" t="n">
        <f aca="false">IF(E131="","",E131/(E131+H131))</f>
        <v>0.541666666666667</v>
      </c>
      <c r="L131" s="66" t="n">
        <f aca="false">IF(OR(K131="",J131=""),"",(J131-K131)*100)</f>
        <v>-0.914634146341464</v>
      </c>
      <c r="M131" s="36" t="n">
        <v>2.37182209464497</v>
      </c>
      <c r="N131" s="36" t="n">
        <v>1.86043143712578</v>
      </c>
      <c r="O131" s="36" t="n">
        <f aca="false">SQRT(M131^2+N131^2)</f>
        <v>3.01442286033196</v>
      </c>
      <c r="P131" s="55" t="n">
        <f aca="false">IF(J131="","",MAX(0,J131-1.96*O131/100))</f>
        <v>0.473437637140746</v>
      </c>
      <c r="Q131" s="55" t="n">
        <f aca="false">IF(J131="","",MIN(1,J131+1.96*O131/100))</f>
        <v>0.591603013265759</v>
      </c>
      <c r="R131" s="32" t="str">
        <f aca="false">IF(L131="","",IF(ABS(L131)&lt;=O131,"Yes","No"))</f>
        <v>Yes</v>
      </c>
      <c r="S131" s="32" t="str">
        <f aca="false">IF(L131="","",IF(ABS(L131)&lt;=1.96*O131,"Yes","No"))</f>
        <v>Yes</v>
      </c>
      <c r="T131" s="54" t="n">
        <f aca="false">IF(D131="","",ROUND(SQRT(((D131+G131)*O131/100)^2+(J131*(D131+G131)*0.08382)^2),0))</f>
        <v>40</v>
      </c>
      <c r="U131" s="32"/>
    </row>
    <row r="132" customFormat="false" ht="15" hidden="false" customHeight="false" outlineLevel="0" collapsed="false">
      <c r="A132" s="32" t="s">
        <v>198</v>
      </c>
      <c r="B132" s="32" t="s">
        <v>282</v>
      </c>
      <c r="C132" s="32" t="s">
        <v>285</v>
      </c>
      <c r="D132" s="54" t="n">
        <v>498</v>
      </c>
      <c r="E132" s="54" t="n">
        <v>437</v>
      </c>
      <c r="F132" s="65" t="n">
        <f aca="false">IF(E132="","",D132-E132)</f>
        <v>61</v>
      </c>
      <c r="G132" s="54" t="n">
        <v>449</v>
      </c>
      <c r="H132" s="54" t="n">
        <v>431</v>
      </c>
      <c r="I132" s="65" t="n">
        <f aca="false">IF(H132="","",G132-H132)</f>
        <v>18</v>
      </c>
      <c r="J132" s="55" t="n">
        <f aca="false">IF(OR(D132="",D132+G132=0),"",D132/(D132+G132))</f>
        <v>0.525871172122492</v>
      </c>
      <c r="K132" s="55" t="n">
        <f aca="false">IF(E132="","",E132/(E132+H132))</f>
        <v>0.503456221198157</v>
      </c>
      <c r="L132" s="66" t="n">
        <f aca="false">IF(OR(K132="",J132=""),"",(J132-K132)*100)</f>
        <v>2.24149509243354</v>
      </c>
      <c r="M132" s="36" t="n">
        <v>2.00359735683633</v>
      </c>
      <c r="N132" s="36" t="n">
        <v>1.86043143712578</v>
      </c>
      <c r="O132" s="36" t="n">
        <f aca="false">SQRT(M132^2+N132^2)</f>
        <v>2.73415571988272</v>
      </c>
      <c r="P132" s="55" t="n">
        <f aca="false">IF(J132="","",MAX(0,J132-1.96*O132/100))</f>
        <v>0.472281720012791</v>
      </c>
      <c r="Q132" s="55" t="n">
        <f aca="false">IF(J132="","",MIN(1,J132+1.96*O132/100))</f>
        <v>0.579460624232194</v>
      </c>
      <c r="R132" s="32" t="str">
        <f aca="false">IF(L132="","",IF(ABS(L132)&lt;=O132,"Yes","No"))</f>
        <v>Yes</v>
      </c>
      <c r="S132" s="32" t="str">
        <f aca="false">IF(L132="","",IF(ABS(L132)&lt;=1.96*O132,"Yes","No"))</f>
        <v>Yes</v>
      </c>
      <c r="T132" s="54" t="n">
        <f aca="false">IF(D132="","",ROUND(SQRT(((D132+G132)*O132/100)^2+(J132*(D132+G132)*0.07132)^2),0))</f>
        <v>44</v>
      </c>
      <c r="U132" s="32"/>
    </row>
    <row r="133" customFormat="false" ht="15" hidden="false" customHeight="false" outlineLevel="0" collapsed="false">
      <c r="A133" s="32" t="s">
        <v>198</v>
      </c>
      <c r="B133" s="32" t="s">
        <v>282</v>
      </c>
      <c r="C133" s="32" t="s">
        <v>286</v>
      </c>
      <c r="D133" s="54" t="n">
        <v>442</v>
      </c>
      <c r="E133" s="54" t="n">
        <v>431</v>
      </c>
      <c r="F133" s="65" t="n">
        <f aca="false">IF(E133="","",D133-E133)</f>
        <v>11</v>
      </c>
      <c r="G133" s="54" t="n">
        <v>364</v>
      </c>
      <c r="H133" s="54" t="n">
        <v>293</v>
      </c>
      <c r="I133" s="65" t="n">
        <f aca="false">IF(H133="","",G133-H133)</f>
        <v>71</v>
      </c>
      <c r="J133" s="55" t="n">
        <f aca="false">IF(OR(D133="",D133+G133=0),"",D133/(D133+G133))</f>
        <v>0.548387096774194</v>
      </c>
      <c r="K133" s="55" t="n">
        <f aca="false">IF(E133="","",E133/(E133+H133))</f>
        <v>0.595303867403315</v>
      </c>
      <c r="L133" s="66" t="n">
        <f aca="false">IF(OR(K133="",J133=""),"",(J133-K133)*100)</f>
        <v>-4.69167706291214</v>
      </c>
      <c r="M133" s="36" t="n">
        <v>2.37182209464497</v>
      </c>
      <c r="N133" s="36" t="n">
        <v>1.86043143712578</v>
      </c>
      <c r="O133" s="36" t="n">
        <f aca="false">SQRT(M133^2+N133^2)</f>
        <v>3.01442286033196</v>
      </c>
      <c r="P133" s="55" t="n">
        <f aca="false">IF(J133="","",MAX(0,J133-1.96*O133/100))</f>
        <v>0.489304408711687</v>
      </c>
      <c r="Q133" s="55" t="n">
        <f aca="false">IF(J133="","",MIN(1,J133+1.96*O133/100))</f>
        <v>0.6074697848367</v>
      </c>
      <c r="R133" s="32" t="str">
        <f aca="false">IF(L133="","",IF(ABS(L133)&lt;=O133,"Yes","No"))</f>
        <v>No</v>
      </c>
      <c r="S133" s="32" t="str">
        <f aca="false">IF(L133="","",IF(ABS(L133)&lt;=1.96*O133,"Yes","No"))</f>
        <v>Yes</v>
      </c>
      <c r="T133" s="54" t="n">
        <f aca="false">IF(D133="","",ROUND(SQRT(((D133+G133)*O133/100)^2+(J133*(D133+G133)*0.08382)^2),0))</f>
        <v>44</v>
      </c>
      <c r="U133" s="32"/>
    </row>
    <row r="134" customFormat="false" ht="15" hidden="false" customHeight="false" outlineLevel="0" collapsed="false">
      <c r="A134" s="32" t="s">
        <v>198</v>
      </c>
      <c r="B134" s="32" t="s">
        <v>282</v>
      </c>
      <c r="C134" s="32" t="s">
        <v>287</v>
      </c>
      <c r="D134" s="54" t="n">
        <v>277</v>
      </c>
      <c r="E134" s="54" t="n">
        <v>259</v>
      </c>
      <c r="F134" s="65" t="n">
        <f aca="false">IF(E134="","",D134-E134)</f>
        <v>18</v>
      </c>
      <c r="G134" s="54" t="n">
        <v>257</v>
      </c>
      <c r="H134" s="54" t="n">
        <v>231</v>
      </c>
      <c r="I134" s="65" t="n">
        <f aca="false">IF(H134="","",G134-H134)</f>
        <v>26</v>
      </c>
      <c r="J134" s="55" t="n">
        <f aca="false">IF(OR(D134="",D134+G134=0),"",D134/(D134+G134))</f>
        <v>0.5187265917603</v>
      </c>
      <c r="K134" s="55" t="n">
        <f aca="false">IF(E134="","",E134/(E134+H134))</f>
        <v>0.528571428571429</v>
      </c>
      <c r="L134" s="66" t="n">
        <f aca="false">IF(OR(K134="",J134=""),"",(J134-K134)*100)</f>
        <v>-0.984483681112891</v>
      </c>
      <c r="M134" s="36" t="n">
        <v>2.37182209464497</v>
      </c>
      <c r="N134" s="36" t="n">
        <v>1.86043143712578</v>
      </c>
      <c r="O134" s="36" t="n">
        <f aca="false">SQRT(M134^2+N134^2)</f>
        <v>3.01442286033196</v>
      </c>
      <c r="P134" s="55" t="n">
        <f aca="false">IF(J134="","",MAX(0,J134-1.96*O134/100))</f>
        <v>0.459643903697793</v>
      </c>
      <c r="Q134" s="55" t="n">
        <f aca="false">IF(J134="","",MIN(1,J134+1.96*O134/100))</f>
        <v>0.577809279822806</v>
      </c>
      <c r="R134" s="32" t="str">
        <f aca="false">IF(L134="","",IF(ABS(L134)&lt;=O134,"Yes","No"))</f>
        <v>Yes</v>
      </c>
      <c r="S134" s="32" t="str">
        <f aca="false">IF(L134="","",IF(ABS(L134)&lt;=1.96*O134,"Yes","No"))</f>
        <v>Yes</v>
      </c>
      <c r="T134" s="54" t="n">
        <f aca="false">IF(D134="","",ROUND(SQRT(((D134+G134)*O134/100)^2+(J134*(D134+G134)*0.08382)^2),0))</f>
        <v>28</v>
      </c>
      <c r="U134" s="32"/>
    </row>
    <row r="135" customFormat="false" ht="15" hidden="false" customHeight="false" outlineLevel="0" collapsed="false">
      <c r="A135" s="32" t="s">
        <v>198</v>
      </c>
      <c r="B135" s="32" t="s">
        <v>282</v>
      </c>
      <c r="C135" s="32" t="s">
        <v>288</v>
      </c>
      <c r="D135" s="54" t="n">
        <v>512</v>
      </c>
      <c r="E135" s="54" t="n">
        <v>526</v>
      </c>
      <c r="F135" s="65" t="n">
        <f aca="false">IF(E135="","",D135-E135)</f>
        <v>-14</v>
      </c>
      <c r="G135" s="54" t="n">
        <v>455</v>
      </c>
      <c r="H135" s="54" t="n">
        <v>379</v>
      </c>
      <c r="I135" s="65" t="n">
        <f aca="false">IF(H135="","",G135-H135)</f>
        <v>76</v>
      </c>
      <c r="J135" s="55" t="n">
        <f aca="false">IF(OR(D135="",D135+G135=0),"",D135/(D135+G135))</f>
        <v>0.52947259565667</v>
      </c>
      <c r="K135" s="55" t="n">
        <f aca="false">IF(E135="","",E135/(E135+H135))</f>
        <v>0.58121546961326</v>
      </c>
      <c r="L135" s="66" t="n">
        <f aca="false">IF(OR(K135="",J135=""),"",(J135-K135)*100)</f>
        <v>-5.17428739565895</v>
      </c>
      <c r="M135" s="36" t="n">
        <v>2.00359735683633</v>
      </c>
      <c r="N135" s="36" t="n">
        <v>1.86043143712578</v>
      </c>
      <c r="O135" s="36" t="n">
        <f aca="false">SQRT(M135^2+N135^2)</f>
        <v>2.73415571988272</v>
      </c>
      <c r="P135" s="55" t="n">
        <f aca="false">IF(J135="","",MAX(0,J135-1.96*O135/100))</f>
        <v>0.475883143546969</v>
      </c>
      <c r="Q135" s="55" t="n">
        <f aca="false">IF(J135="","",MIN(1,J135+1.96*O135/100))</f>
        <v>0.583062047766372</v>
      </c>
      <c r="R135" s="32" t="str">
        <f aca="false">IF(L135="","",IF(ABS(L135)&lt;=O135,"Yes","No"))</f>
        <v>No</v>
      </c>
      <c r="S135" s="32" t="str">
        <f aca="false">IF(L135="","",IF(ABS(L135)&lt;=1.96*O135,"Yes","No"))</f>
        <v>Yes</v>
      </c>
      <c r="T135" s="54" t="n">
        <f aca="false">IF(D135="","",ROUND(SQRT(((D135+G135)*O135/100)^2+(J135*(D135+G135)*0.07132)^2),0))</f>
        <v>45</v>
      </c>
      <c r="U135" s="32"/>
    </row>
    <row r="136" customFormat="false" ht="15" hidden="false" customHeight="false" outlineLevel="0" collapsed="false">
      <c r="A136" s="32" t="s">
        <v>198</v>
      </c>
      <c r="B136" s="32" t="s">
        <v>289</v>
      </c>
      <c r="C136" s="32" t="s">
        <v>290</v>
      </c>
      <c r="D136" s="54" t="n">
        <v>343</v>
      </c>
      <c r="E136" s="54" t="n">
        <v>416</v>
      </c>
      <c r="F136" s="65" t="n">
        <f aca="false">IF(E136="","",D136-E136)</f>
        <v>-73</v>
      </c>
      <c r="G136" s="54" t="n">
        <v>200</v>
      </c>
      <c r="H136" s="54" t="n">
        <v>151</v>
      </c>
      <c r="I136" s="65" t="n">
        <f aca="false">IF(H136="","",G136-H136)</f>
        <v>49</v>
      </c>
      <c r="J136" s="55" t="n">
        <f aca="false">IF(OR(D136="",D136+G136=0),"",D136/(D136+G136))</f>
        <v>0.631675874769798</v>
      </c>
      <c r="K136" s="55" t="n">
        <f aca="false">IF(E136="","",E136/(E136+H136))</f>
        <v>0.7336860670194</v>
      </c>
      <c r="L136" s="66" t="n">
        <f aca="false">IF(OR(K136="",J136=""),"",(J136-K136)*100)</f>
        <v>-10.2010192249603</v>
      </c>
      <c r="M136" s="36" t="n">
        <v>2.37182209464497</v>
      </c>
      <c r="N136" s="36" t="n">
        <v>1.86043143712578</v>
      </c>
      <c r="O136" s="36" t="n">
        <f aca="false">SQRT(M136^2+N136^2)</f>
        <v>3.01442286033196</v>
      </c>
      <c r="P136" s="55" t="n">
        <f aca="false">IF(J136="","",MAX(0,J136-1.96*O136/100))</f>
        <v>0.572593186707291</v>
      </c>
      <c r="Q136" s="55" t="n">
        <f aca="false">IF(J136="","",MIN(1,J136+1.96*O136/100))</f>
        <v>0.690758562832304</v>
      </c>
      <c r="R136" s="32" t="str">
        <f aca="false">IF(L136="","",IF(ABS(L136)&lt;=O136,"Yes","No"))</f>
        <v>No</v>
      </c>
      <c r="S136" s="32" t="str">
        <f aca="false">IF(L136="","",IF(ABS(L136)&lt;=1.96*O136,"Yes","No"))</f>
        <v>No</v>
      </c>
      <c r="T136" s="54" t="n">
        <f aca="false">IF(D136="","",ROUND(SQRT(((D136+G136)*O136/100)^2+(J136*(D136+G136)*0.08382)^2),0))</f>
        <v>33</v>
      </c>
      <c r="U136" s="32"/>
    </row>
    <row r="137" customFormat="false" ht="15" hidden="false" customHeight="false" outlineLevel="0" collapsed="false">
      <c r="A137" s="32" t="s">
        <v>198</v>
      </c>
      <c r="B137" s="32" t="s">
        <v>289</v>
      </c>
      <c r="C137" s="32" t="s">
        <v>291</v>
      </c>
      <c r="D137" s="54" t="n">
        <v>276</v>
      </c>
      <c r="E137" s="54" t="n">
        <v>334</v>
      </c>
      <c r="F137" s="65" t="n">
        <f aca="false">IF(E137="","",D137-E137)</f>
        <v>-58</v>
      </c>
      <c r="G137" s="54" t="n">
        <v>177</v>
      </c>
      <c r="H137" s="54" t="n">
        <v>165</v>
      </c>
      <c r="I137" s="65" t="n">
        <f aca="false">IF(H137="","",G137-H137)</f>
        <v>12</v>
      </c>
      <c r="J137" s="55" t="n">
        <f aca="false">IF(OR(D137="",D137+G137=0),"",D137/(D137+G137))</f>
        <v>0.609271523178808</v>
      </c>
      <c r="K137" s="55" t="n">
        <f aca="false">IF(E137="","",E137/(E137+H137))</f>
        <v>0.669338677354709</v>
      </c>
      <c r="L137" s="66" t="n">
        <f aca="false">IF(OR(K137="",J137=""),"",(J137-K137)*100)</f>
        <v>-6.00671541759015</v>
      </c>
      <c r="M137" s="36" t="n">
        <v>3.57667285408278</v>
      </c>
      <c r="N137" s="36" t="n">
        <v>1.86043143712578</v>
      </c>
      <c r="O137" s="36" t="n">
        <f aca="false">SQRT(M137^2+N137^2)</f>
        <v>4.03159941429931</v>
      </c>
      <c r="P137" s="55" t="n">
        <f aca="false">IF(J137="","",MAX(0,J137-1.96*O137/100))</f>
        <v>0.530252174658542</v>
      </c>
      <c r="Q137" s="55" t="n">
        <f aca="false">IF(J137="","",MIN(1,J137+1.96*O137/100))</f>
        <v>0.688290871699074</v>
      </c>
      <c r="R137" s="32" t="str">
        <f aca="false">IF(L137="","",IF(ABS(L137)&lt;=O137,"Yes","No"))</f>
        <v>No</v>
      </c>
      <c r="S137" s="32" t="str">
        <f aca="false">IF(L137="","",IF(ABS(L137)&lt;=1.96*O137,"Yes","No"))</f>
        <v>Yes</v>
      </c>
      <c r="T137" s="54" t="n">
        <f aca="false">IF(D137="","",ROUND(SQRT(((D137+G137)*O137/100)^2+(J137*(D137+G137)*0.13015)^2),0))</f>
        <v>40</v>
      </c>
      <c r="U137" s="32"/>
    </row>
    <row r="138" customFormat="false" ht="15" hidden="false" customHeight="false" outlineLevel="0" collapsed="false">
      <c r="A138" s="32" t="s">
        <v>198</v>
      </c>
      <c r="B138" s="32" t="s">
        <v>289</v>
      </c>
      <c r="C138" s="32" t="s">
        <v>292</v>
      </c>
      <c r="D138" s="54" t="n">
        <v>299</v>
      </c>
      <c r="E138" s="54" t="n">
        <v>327</v>
      </c>
      <c r="F138" s="65" t="n">
        <f aca="false">IF(E138="","",D138-E138)</f>
        <v>-28</v>
      </c>
      <c r="G138" s="54" t="n">
        <v>182</v>
      </c>
      <c r="H138" s="54" t="n">
        <v>147</v>
      </c>
      <c r="I138" s="65" t="n">
        <f aca="false">IF(H138="","",G138-H138)</f>
        <v>35</v>
      </c>
      <c r="J138" s="55" t="n">
        <f aca="false">IF(OR(D138="",D138+G138=0),"",D138/(D138+G138))</f>
        <v>0.621621621621622</v>
      </c>
      <c r="K138" s="55" t="n">
        <f aca="false">IF(E138="","",E138/(E138+H138))</f>
        <v>0.689873417721519</v>
      </c>
      <c r="L138" s="66" t="n">
        <f aca="false">IF(OR(K138="",J138=""),"",(J138-K138)*100)</f>
        <v>-6.82517960998974</v>
      </c>
      <c r="M138" s="36" t="n">
        <v>3.57667285408278</v>
      </c>
      <c r="N138" s="36" t="n">
        <v>1.86043143712578</v>
      </c>
      <c r="O138" s="36" t="n">
        <f aca="false">SQRT(M138^2+N138^2)</f>
        <v>4.03159941429931</v>
      </c>
      <c r="P138" s="55" t="n">
        <f aca="false">IF(J138="","",MAX(0,J138-1.96*O138/100))</f>
        <v>0.542602273101355</v>
      </c>
      <c r="Q138" s="55" t="n">
        <f aca="false">IF(J138="","",MIN(1,J138+1.96*O138/100))</f>
        <v>0.700640970141888</v>
      </c>
      <c r="R138" s="32" t="str">
        <f aca="false">IF(L138="","",IF(ABS(L138)&lt;=O138,"Yes","No"))</f>
        <v>No</v>
      </c>
      <c r="S138" s="32" t="str">
        <f aca="false">IF(L138="","",IF(ABS(L138)&lt;=1.96*O138,"Yes","No"))</f>
        <v>Yes</v>
      </c>
      <c r="T138" s="54" t="n">
        <f aca="false">IF(D138="","",ROUND(SQRT(((D138+G138)*O138/100)^2+(J138*(D138+G138)*0.13015)^2),0))</f>
        <v>43</v>
      </c>
      <c r="U138" s="32"/>
    </row>
    <row r="139" customFormat="false" ht="15" hidden="false" customHeight="false" outlineLevel="0" collapsed="false">
      <c r="A139" s="32" t="s">
        <v>198</v>
      </c>
      <c r="B139" s="32" t="s">
        <v>293</v>
      </c>
      <c r="C139" s="32" t="s">
        <v>293</v>
      </c>
      <c r="D139" s="54" t="n">
        <v>270</v>
      </c>
      <c r="E139" s="54" t="n">
        <v>294</v>
      </c>
      <c r="F139" s="65" t="n">
        <f aca="false">IF(E139="","",D139-E139)</f>
        <v>-24</v>
      </c>
      <c r="G139" s="54" t="n">
        <v>200</v>
      </c>
      <c r="H139" s="54" t="n">
        <v>198</v>
      </c>
      <c r="I139" s="65" t="n">
        <f aca="false">IF(H139="","",G139-H139)</f>
        <v>2</v>
      </c>
      <c r="J139" s="55" t="n">
        <f aca="false">IF(OR(D139="",D139+G139=0),"",D139/(D139+G139))</f>
        <v>0.574468085106383</v>
      </c>
      <c r="K139" s="55" t="n">
        <f aca="false">IF(E139="","",E139/(E139+H139))</f>
        <v>0.597560975609756</v>
      </c>
      <c r="L139" s="66" t="n">
        <f aca="false">IF(OR(K139="",J139=""),"",(J139-K139)*100)</f>
        <v>-2.3092890503373</v>
      </c>
      <c r="M139" s="36" t="n">
        <v>3.57667285408278</v>
      </c>
      <c r="N139" s="36" t="n">
        <v>1.86043143712578</v>
      </c>
      <c r="O139" s="36" t="n">
        <f aca="false">SQRT(M139^2+N139^2)</f>
        <v>4.03159941429931</v>
      </c>
      <c r="P139" s="55" t="n">
        <f aca="false">IF(J139="","",MAX(0,J139-1.96*O139/100))</f>
        <v>0.495448736586117</v>
      </c>
      <c r="Q139" s="55" t="n">
        <f aca="false">IF(J139="","",MIN(1,J139+1.96*O139/100))</f>
        <v>0.65348743362665</v>
      </c>
      <c r="R139" s="32" t="str">
        <f aca="false">IF(L139="","",IF(ABS(L139)&lt;=O139,"Yes","No"))</f>
        <v>Yes</v>
      </c>
      <c r="S139" s="32" t="str">
        <f aca="false">IF(L139="","",IF(ABS(L139)&lt;=1.96*O139,"Yes","No"))</f>
        <v>Yes</v>
      </c>
      <c r="T139" s="54" t="n">
        <f aca="false">IF(D139="","",ROUND(SQRT(((D139+G139)*O139/100)^2+(J139*(D139+G139)*0.13015)^2),0))</f>
        <v>40</v>
      </c>
      <c r="U139" s="32"/>
    </row>
    <row r="140" customFormat="false" ht="15" hidden="false" customHeight="false" outlineLevel="0" collapsed="false">
      <c r="A140" s="32" t="s">
        <v>198</v>
      </c>
      <c r="B140" s="32" t="s">
        <v>294</v>
      </c>
      <c r="C140" s="32" t="s">
        <v>294</v>
      </c>
      <c r="D140" s="54" t="n">
        <v>620</v>
      </c>
      <c r="E140" s="54" t="n">
        <v>498</v>
      </c>
      <c r="F140" s="65" t="n">
        <f aca="false">IF(E140="","",D140-E140)</f>
        <v>122</v>
      </c>
      <c r="G140" s="54" t="n">
        <v>873</v>
      </c>
      <c r="H140" s="54" t="n">
        <v>876</v>
      </c>
      <c r="I140" s="65" t="n">
        <f aca="false">IF(H140="","",G140-H140)</f>
        <v>-3</v>
      </c>
      <c r="J140" s="55" t="n">
        <f aca="false">IF(OR(D140="",D140+G140=0),"",D140/(D140+G140))</f>
        <v>0.415271265907569</v>
      </c>
      <c r="K140" s="55" t="n">
        <f aca="false">IF(E140="","",E140/(E140+H140))</f>
        <v>0.362445414847162</v>
      </c>
      <c r="L140" s="66" t="n">
        <f aca="false">IF(OR(K140="",J140=""),"",(J140-K140)*100)</f>
        <v>5.2825851060407</v>
      </c>
      <c r="M140" s="36" t="n">
        <v>2.00359735683633</v>
      </c>
      <c r="N140" s="36" t="n">
        <v>1.86043143712578</v>
      </c>
      <c r="O140" s="36" t="n">
        <f aca="false">SQRT(M140^2+N140^2)</f>
        <v>2.73415571988272</v>
      </c>
      <c r="P140" s="55" t="n">
        <f aca="false">IF(J140="","",MAX(0,J140-1.96*O140/100))</f>
        <v>0.361681813797867</v>
      </c>
      <c r="Q140" s="55" t="n">
        <f aca="false">IF(J140="","",MIN(1,J140+1.96*O140/100))</f>
        <v>0.46886071801727</v>
      </c>
      <c r="R140" s="32" t="str">
        <f aca="false">IF(L140="","",IF(ABS(L140)&lt;=O140,"Yes","No"))</f>
        <v>No</v>
      </c>
      <c r="S140" s="32" t="str">
        <f aca="false">IF(L140="","",IF(ABS(L140)&lt;=1.96*O140,"Yes","No"))</f>
        <v>Yes</v>
      </c>
      <c r="T140" s="54" t="n">
        <f aca="false">IF(D140="","",ROUND(SQRT(((D140+G140)*O140/100)^2+(J140*(D140+G140)*0.07132)^2),0))</f>
        <v>60</v>
      </c>
      <c r="U140" s="32"/>
    </row>
    <row r="141" customFormat="false" ht="15" hidden="false" customHeight="false" outlineLevel="0" collapsed="false">
      <c r="A141" s="32" t="s">
        <v>198</v>
      </c>
      <c r="B141" s="32" t="s">
        <v>295</v>
      </c>
      <c r="C141" s="32" t="s">
        <v>296</v>
      </c>
      <c r="D141" s="54" t="n">
        <v>721</v>
      </c>
      <c r="E141" s="54" t="n">
        <v>672</v>
      </c>
      <c r="F141" s="65" t="n">
        <f aca="false">IF(E141="","",D141-E141)</f>
        <v>49</v>
      </c>
      <c r="G141" s="54" t="n">
        <v>708</v>
      </c>
      <c r="H141" s="54" t="n">
        <v>652</v>
      </c>
      <c r="I141" s="65" t="n">
        <f aca="false">IF(H141="","",G141-H141)</f>
        <v>56</v>
      </c>
      <c r="J141" s="55" t="n">
        <f aca="false">IF(OR(D141="",D141+G141=0),"",D141/(D141+G141))</f>
        <v>0.504548635409377</v>
      </c>
      <c r="K141" s="55" t="n">
        <f aca="false">IF(E141="","",E141/(E141+H141))</f>
        <v>0.507552870090634</v>
      </c>
      <c r="L141" s="66" t="n">
        <f aca="false">IF(OR(K141="",J141=""),"",(J141-K141)*100)</f>
        <v>-0.300423468125721</v>
      </c>
      <c r="M141" s="36" t="n">
        <v>2.00359735683633</v>
      </c>
      <c r="N141" s="36" t="n">
        <v>1.86043143712578</v>
      </c>
      <c r="O141" s="36" t="n">
        <f aca="false">SQRT(M141^2+N141^2)</f>
        <v>2.73415571988272</v>
      </c>
      <c r="P141" s="55" t="n">
        <f aca="false">IF(J141="","",MAX(0,J141-1.96*O141/100))</f>
        <v>0.450959183299676</v>
      </c>
      <c r="Q141" s="55" t="n">
        <f aca="false">IF(J141="","",MIN(1,J141+1.96*O141/100))</f>
        <v>0.558138087519079</v>
      </c>
      <c r="R141" s="32" t="str">
        <f aca="false">IF(L141="","",IF(ABS(L141)&lt;=O141,"Yes","No"))</f>
        <v>Yes</v>
      </c>
      <c r="S141" s="32" t="str">
        <f aca="false">IF(L141="","",IF(ABS(L141)&lt;=1.96*O141,"Yes","No"))</f>
        <v>Yes</v>
      </c>
      <c r="T141" s="54" t="n">
        <f aca="false">IF(D141="","",ROUND(SQRT(((D141+G141)*O141/100)^2+(J141*(D141+G141)*0.07132)^2),0))</f>
        <v>65</v>
      </c>
      <c r="U141" s="32"/>
    </row>
    <row r="142" customFormat="false" ht="15" hidden="false" customHeight="false" outlineLevel="0" collapsed="false">
      <c r="A142" s="32" t="s">
        <v>198</v>
      </c>
      <c r="B142" s="32" t="s">
        <v>295</v>
      </c>
      <c r="C142" s="32" t="s">
        <v>297</v>
      </c>
      <c r="D142" s="54" t="n">
        <v>826</v>
      </c>
      <c r="E142" s="54" t="n">
        <v>791</v>
      </c>
      <c r="F142" s="65" t="n">
        <f aca="false">IF(E142="","",D142-E142)</f>
        <v>35</v>
      </c>
      <c r="G142" s="54" t="n">
        <v>762</v>
      </c>
      <c r="H142" s="54" t="n">
        <v>781</v>
      </c>
      <c r="I142" s="65" t="n">
        <f aca="false">IF(H142="","",G142-H142)</f>
        <v>-19</v>
      </c>
      <c r="J142" s="55" t="n">
        <f aca="false">IF(OR(D142="",D142+G142=0),"",D142/(D142+G142))</f>
        <v>0.520151133501259</v>
      </c>
      <c r="K142" s="55" t="n">
        <f aca="false">IF(E142="","",E142/(E142+H142))</f>
        <v>0.503180661577608</v>
      </c>
      <c r="L142" s="66" t="n">
        <f aca="false">IF(OR(K142="",J142=""),"",(J142-K142)*100)</f>
        <v>1.69704719236513</v>
      </c>
      <c r="M142" s="36" t="n">
        <v>2.00359735683633</v>
      </c>
      <c r="N142" s="36" t="n">
        <v>1.86043143712578</v>
      </c>
      <c r="O142" s="36" t="n">
        <f aca="false">SQRT(M142^2+N142^2)</f>
        <v>2.73415571988272</v>
      </c>
      <c r="P142" s="55" t="n">
        <f aca="false">IF(J142="","",MAX(0,J142-1.96*O142/100))</f>
        <v>0.466561681391558</v>
      </c>
      <c r="Q142" s="55" t="n">
        <f aca="false">IF(J142="","",MIN(1,J142+1.96*O142/100))</f>
        <v>0.573740585610961</v>
      </c>
      <c r="R142" s="32" t="str">
        <f aca="false">IF(L142="","",IF(ABS(L142)&lt;=O142,"Yes","No"))</f>
        <v>Yes</v>
      </c>
      <c r="S142" s="32" t="str">
        <f aca="false">IF(L142="","",IF(ABS(L142)&lt;=1.96*O142,"Yes","No"))</f>
        <v>Yes</v>
      </c>
      <c r="T142" s="54" t="n">
        <f aca="false">IF(D142="","",ROUND(SQRT(((D142+G142)*O142/100)^2+(J142*(D142+G142)*0.07132)^2),0))</f>
        <v>73</v>
      </c>
      <c r="U142" s="32"/>
    </row>
    <row r="143" customFormat="false" ht="15" hidden="false" customHeight="false" outlineLevel="0" collapsed="false">
      <c r="A143" s="32" t="s">
        <v>198</v>
      </c>
      <c r="B143" s="32" t="s">
        <v>295</v>
      </c>
      <c r="C143" s="32" t="s">
        <v>298</v>
      </c>
      <c r="D143" s="54" t="n">
        <v>1444</v>
      </c>
      <c r="E143" s="54" t="n">
        <v>1343</v>
      </c>
      <c r="F143" s="65" t="n">
        <f aca="false">IF(E143="","",D143-E143)</f>
        <v>101</v>
      </c>
      <c r="G143" s="54" t="n">
        <v>1363</v>
      </c>
      <c r="H143" s="54" t="n">
        <v>1305</v>
      </c>
      <c r="I143" s="65" t="n">
        <f aca="false">IF(H143="","",G143-H143)</f>
        <v>58</v>
      </c>
      <c r="J143" s="55" t="n">
        <f aca="false">IF(OR(D143="",D143+G143=0),"",D143/(D143+G143))</f>
        <v>0.514428215176345</v>
      </c>
      <c r="K143" s="55" t="n">
        <f aca="false">IF(E143="","",E143/(E143+H143))</f>
        <v>0.507175226586103</v>
      </c>
      <c r="L143" s="66" t="n">
        <f aca="false">IF(OR(K143="",J143=""),"",(J143-K143)*100)</f>
        <v>0.725298859024215</v>
      </c>
      <c r="M143" s="36" t="n">
        <v>2.00359735683633</v>
      </c>
      <c r="N143" s="36" t="n">
        <v>1.86043143712578</v>
      </c>
      <c r="O143" s="36" t="n">
        <f aca="false">SQRT(M143^2+N143^2)</f>
        <v>2.73415571988272</v>
      </c>
      <c r="P143" s="55" t="n">
        <f aca="false">IF(J143="","",MAX(0,J143-1.96*O143/100))</f>
        <v>0.460838763066644</v>
      </c>
      <c r="Q143" s="55" t="n">
        <f aca="false">IF(J143="","",MIN(1,J143+1.96*O143/100))</f>
        <v>0.568017667286046</v>
      </c>
      <c r="R143" s="32" t="str">
        <f aca="false">IF(L143="","",IF(ABS(L143)&lt;=O143,"Yes","No"))</f>
        <v>Yes</v>
      </c>
      <c r="S143" s="32" t="str">
        <f aca="false">IF(L143="","",IF(ABS(L143)&lt;=1.96*O143,"Yes","No"))</f>
        <v>Yes</v>
      </c>
      <c r="T143" s="54" t="n">
        <f aca="false">IF(D143="","",ROUND(SQRT(((D143+G143)*O143/100)^2+(J143*(D143+G143)*0.07132)^2),0))</f>
        <v>128</v>
      </c>
      <c r="U143" s="32"/>
    </row>
    <row r="144" customFormat="false" ht="15" hidden="false" customHeight="false" outlineLevel="0" collapsed="false">
      <c r="A144" s="32" t="s">
        <v>198</v>
      </c>
      <c r="B144" s="32" t="s">
        <v>295</v>
      </c>
      <c r="C144" s="32" t="s">
        <v>299</v>
      </c>
      <c r="D144" s="54" t="n">
        <v>714</v>
      </c>
      <c r="E144" s="54" t="n">
        <v>649</v>
      </c>
      <c r="F144" s="65" t="n">
        <f aca="false">IF(E144="","",D144-E144)</f>
        <v>65</v>
      </c>
      <c r="G144" s="54" t="n">
        <v>660</v>
      </c>
      <c r="H144" s="54" t="n">
        <v>636</v>
      </c>
      <c r="I144" s="65" t="n">
        <f aca="false">IF(H144="","",G144-H144)</f>
        <v>24</v>
      </c>
      <c r="J144" s="55" t="n">
        <f aca="false">IF(OR(D144="",D144+G144=0),"",D144/(D144+G144))</f>
        <v>0.519650655021834</v>
      </c>
      <c r="K144" s="55" t="n">
        <f aca="false">IF(E144="","",E144/(E144+H144))</f>
        <v>0.505058365758755</v>
      </c>
      <c r="L144" s="66" t="n">
        <f aca="false">IF(OR(K144="",J144=""),"",(J144-K144)*100)</f>
        <v>1.45922892630792</v>
      </c>
      <c r="M144" s="36" t="n">
        <v>2.00359735683633</v>
      </c>
      <c r="N144" s="36" t="n">
        <v>1.86043143712578</v>
      </c>
      <c r="O144" s="36" t="n">
        <f aca="false">SQRT(M144^2+N144^2)</f>
        <v>2.73415571988272</v>
      </c>
      <c r="P144" s="55" t="n">
        <f aca="false">IF(J144="","",MAX(0,J144-1.96*O144/100))</f>
        <v>0.466061202912133</v>
      </c>
      <c r="Q144" s="55" t="n">
        <f aca="false">IF(J144="","",MIN(1,J144+1.96*O144/100))</f>
        <v>0.573240107131535</v>
      </c>
      <c r="R144" s="32" t="str">
        <f aca="false">IF(L144="","",IF(ABS(L144)&lt;=O144,"Yes","No"))</f>
        <v>Yes</v>
      </c>
      <c r="S144" s="32" t="str">
        <f aca="false">IF(L144="","",IF(ABS(L144)&lt;=1.96*O144,"Yes","No"))</f>
        <v>Yes</v>
      </c>
      <c r="T144" s="54" t="n">
        <f aca="false">IF(D144="","",ROUND(SQRT(((D144+G144)*O144/100)^2+(J144*(D144+G144)*0.07132)^2),0))</f>
        <v>63</v>
      </c>
      <c r="U144" s="32"/>
    </row>
    <row r="145" customFormat="false" ht="15" hidden="false" customHeight="false" outlineLevel="0" collapsed="false">
      <c r="A145" s="32" t="s">
        <v>198</v>
      </c>
      <c r="B145" s="32" t="s">
        <v>295</v>
      </c>
      <c r="C145" s="32" t="s">
        <v>300</v>
      </c>
      <c r="D145" s="54" t="n">
        <v>688</v>
      </c>
      <c r="E145" s="54" t="n">
        <v>647</v>
      </c>
      <c r="F145" s="65" t="n">
        <f aca="false">IF(E145="","",D145-E145)</f>
        <v>41</v>
      </c>
      <c r="G145" s="54" t="n">
        <v>635</v>
      </c>
      <c r="H145" s="54" t="n">
        <v>623</v>
      </c>
      <c r="I145" s="65" t="n">
        <f aca="false">IF(H145="","",G145-H145)</f>
        <v>12</v>
      </c>
      <c r="J145" s="55" t="n">
        <f aca="false">IF(OR(D145="",D145+G145=0),"",D145/(D145+G145))</f>
        <v>0.520030234315949</v>
      </c>
      <c r="K145" s="55" t="n">
        <f aca="false">IF(E145="","",E145/(E145+H145))</f>
        <v>0.509448818897638</v>
      </c>
      <c r="L145" s="66" t="n">
        <f aca="false">IF(OR(K145="",J145=""),"",(J145-K145)*100)</f>
        <v>1.05814154183108</v>
      </c>
      <c r="M145" s="36" t="n">
        <v>2.00359735683633</v>
      </c>
      <c r="N145" s="36" t="n">
        <v>1.86043143712578</v>
      </c>
      <c r="O145" s="36" t="n">
        <f aca="false">SQRT(M145^2+N145^2)</f>
        <v>2.73415571988272</v>
      </c>
      <c r="P145" s="55" t="n">
        <f aca="false">IF(J145="","",MAX(0,J145-1.96*O145/100))</f>
        <v>0.466440782206247</v>
      </c>
      <c r="Q145" s="55" t="n">
        <f aca="false">IF(J145="","",MIN(1,J145+1.96*O145/100))</f>
        <v>0.57361968642565</v>
      </c>
      <c r="R145" s="32" t="str">
        <f aca="false">IF(L145="","",IF(ABS(L145)&lt;=O145,"Yes","No"))</f>
        <v>Yes</v>
      </c>
      <c r="S145" s="32" t="str">
        <f aca="false">IF(L145="","",IF(ABS(L145)&lt;=1.96*O145,"Yes","No"))</f>
        <v>Yes</v>
      </c>
      <c r="T145" s="54" t="n">
        <f aca="false">IF(D145="","",ROUND(SQRT(((D145+G145)*O145/100)^2+(J145*(D145+G145)*0.07132)^2),0))</f>
        <v>61</v>
      </c>
      <c r="U145" s="32"/>
    </row>
    <row r="146" customFormat="false" ht="15" hidden="false" customHeight="false" outlineLevel="0" collapsed="false">
      <c r="A146" s="32" t="s">
        <v>198</v>
      </c>
      <c r="B146" s="32" t="s">
        <v>295</v>
      </c>
      <c r="C146" s="32" t="s">
        <v>301</v>
      </c>
      <c r="D146" s="54" t="n">
        <v>561</v>
      </c>
      <c r="E146" s="54" t="n">
        <v>530</v>
      </c>
      <c r="F146" s="65" t="n">
        <f aca="false">IF(E146="","",D146-E146)</f>
        <v>31</v>
      </c>
      <c r="G146" s="54" t="n">
        <v>579</v>
      </c>
      <c r="H146" s="54" t="n">
        <v>545</v>
      </c>
      <c r="I146" s="65" t="n">
        <f aca="false">IF(H146="","",G146-H146)</f>
        <v>34</v>
      </c>
      <c r="J146" s="55" t="n">
        <f aca="false">IF(OR(D146="",D146+G146=0),"",D146/(D146+G146))</f>
        <v>0.492105263157895</v>
      </c>
      <c r="K146" s="55" t="n">
        <f aca="false">IF(E146="","",E146/(E146+H146))</f>
        <v>0.493023255813954</v>
      </c>
      <c r="L146" s="66" t="n">
        <f aca="false">IF(OR(K146="",J146=""),"",(J146-K146)*100)</f>
        <v>-0.0917992656058797</v>
      </c>
      <c r="M146" s="36" t="n">
        <v>2.00359735683633</v>
      </c>
      <c r="N146" s="36" t="n">
        <v>1.86043143712578</v>
      </c>
      <c r="O146" s="36" t="n">
        <f aca="false">SQRT(M146^2+N146^2)</f>
        <v>2.73415571988272</v>
      </c>
      <c r="P146" s="55" t="n">
        <f aca="false">IF(J146="","",MAX(0,J146-1.96*O146/100))</f>
        <v>0.438515811048193</v>
      </c>
      <c r="Q146" s="55" t="n">
        <f aca="false">IF(J146="","",MIN(1,J146+1.96*O146/100))</f>
        <v>0.545694715267596</v>
      </c>
      <c r="R146" s="32" t="str">
        <f aca="false">IF(L146="","",IF(ABS(L146)&lt;=O146,"Yes","No"))</f>
        <v>Yes</v>
      </c>
      <c r="S146" s="32" t="str">
        <f aca="false">IF(L146="","",IF(ABS(L146)&lt;=1.96*O146,"Yes","No"))</f>
        <v>Yes</v>
      </c>
      <c r="T146" s="54" t="n">
        <f aca="false">IF(D146="","",ROUND(SQRT(((D146+G146)*O146/100)^2+(J146*(D146+G146)*0.07132)^2),0))</f>
        <v>51</v>
      </c>
      <c r="U146" s="32"/>
    </row>
    <row r="147" customFormat="false" ht="15" hidden="false" customHeight="false" outlineLevel="0" collapsed="false">
      <c r="A147" s="32" t="s">
        <v>198</v>
      </c>
      <c r="B147" s="32" t="s">
        <v>295</v>
      </c>
      <c r="C147" s="32" t="s">
        <v>302</v>
      </c>
      <c r="D147" s="54" t="n">
        <v>1009</v>
      </c>
      <c r="E147" s="54" t="n">
        <v>1006</v>
      </c>
      <c r="F147" s="65" t="n">
        <f aca="false">IF(E147="","",D147-E147)</f>
        <v>3</v>
      </c>
      <c r="G147" s="54" t="n">
        <v>919</v>
      </c>
      <c r="H147" s="54" t="n">
        <v>777</v>
      </c>
      <c r="I147" s="65" t="n">
        <f aca="false">IF(H147="","",G147-H147)</f>
        <v>142</v>
      </c>
      <c r="J147" s="55" t="n">
        <f aca="false">IF(OR(D147="",D147+G147=0),"",D147/(D147+G147))</f>
        <v>0.523340248962656</v>
      </c>
      <c r="K147" s="55" t="n">
        <f aca="false">IF(E147="","",E147/(E147+H147))</f>
        <v>0.564217610768368</v>
      </c>
      <c r="L147" s="66" t="n">
        <f aca="false">IF(OR(K147="",J147=""),"",(J147-K147)*100)</f>
        <v>-4.08773618057123</v>
      </c>
      <c r="M147" s="36" t="n">
        <v>2.00359735683633</v>
      </c>
      <c r="N147" s="36" t="n">
        <v>1.86043143712578</v>
      </c>
      <c r="O147" s="36" t="n">
        <f aca="false">SQRT(M147^2+N147^2)</f>
        <v>2.73415571988272</v>
      </c>
      <c r="P147" s="55" t="n">
        <f aca="false">IF(J147="","",MAX(0,J147-1.96*O147/100))</f>
        <v>0.469750796852954</v>
      </c>
      <c r="Q147" s="55" t="n">
        <f aca="false">IF(J147="","",MIN(1,J147+1.96*O147/100))</f>
        <v>0.576929701072357</v>
      </c>
      <c r="R147" s="32" t="str">
        <f aca="false">IF(L147="","",IF(ABS(L147)&lt;=O147,"Yes","No"))</f>
        <v>No</v>
      </c>
      <c r="S147" s="32" t="str">
        <f aca="false">IF(L147="","",IF(ABS(L147)&lt;=1.96*O147,"Yes","No"))</f>
        <v>Yes</v>
      </c>
      <c r="T147" s="54" t="n">
        <f aca="false">IF(D147="","",ROUND(SQRT(((D147+G147)*O147/100)^2+(J147*(D147+G147)*0.07132)^2),0))</f>
        <v>89</v>
      </c>
      <c r="U147" s="32"/>
    </row>
    <row r="148" customFormat="false" ht="15" hidden="false" customHeight="false" outlineLevel="0" collapsed="false">
      <c r="A148" s="32" t="s">
        <v>198</v>
      </c>
      <c r="B148" s="32" t="s">
        <v>295</v>
      </c>
      <c r="C148" s="32" t="s">
        <v>303</v>
      </c>
      <c r="D148" s="54" t="n">
        <v>640</v>
      </c>
      <c r="E148" s="54" t="n">
        <v>626</v>
      </c>
      <c r="F148" s="65" t="n">
        <f aca="false">IF(E148="","",D148-E148)</f>
        <v>14</v>
      </c>
      <c r="G148" s="54" t="n">
        <v>595</v>
      </c>
      <c r="H148" s="54" t="n">
        <v>553</v>
      </c>
      <c r="I148" s="65" t="n">
        <f aca="false">IF(H148="","",G148-H148)</f>
        <v>42</v>
      </c>
      <c r="J148" s="55" t="n">
        <f aca="false">IF(OR(D148="",D148+G148=0),"",D148/(D148+G148))</f>
        <v>0.518218623481781</v>
      </c>
      <c r="K148" s="55" t="n">
        <f aca="false">IF(E148="","",E148/(E148+H148))</f>
        <v>0.530958439355386</v>
      </c>
      <c r="L148" s="66" t="n">
        <f aca="false">IF(OR(K148="",J148=""),"",(J148-K148)*100)</f>
        <v>-1.27398158736045</v>
      </c>
      <c r="M148" s="36" t="n">
        <v>2.00359735683633</v>
      </c>
      <c r="N148" s="36" t="n">
        <v>1.86043143712578</v>
      </c>
      <c r="O148" s="36" t="n">
        <f aca="false">SQRT(M148^2+N148^2)</f>
        <v>2.73415571988272</v>
      </c>
      <c r="P148" s="55" t="n">
        <f aca="false">IF(J148="","",MAX(0,J148-1.96*O148/100))</f>
        <v>0.46462917137208</v>
      </c>
      <c r="Q148" s="55" t="n">
        <f aca="false">IF(J148="","",MIN(1,J148+1.96*O148/100))</f>
        <v>0.571808075591483</v>
      </c>
      <c r="R148" s="32" t="str">
        <f aca="false">IF(L148="","",IF(ABS(L148)&lt;=O148,"Yes","No"))</f>
        <v>Yes</v>
      </c>
      <c r="S148" s="32" t="str">
        <f aca="false">IF(L148="","",IF(ABS(L148)&lt;=1.96*O148,"Yes","No"))</f>
        <v>Yes</v>
      </c>
      <c r="T148" s="54" t="n">
        <f aca="false">IF(D148="","",ROUND(SQRT(((D148+G148)*O148/100)^2+(J148*(D148+G148)*0.07132)^2),0))</f>
        <v>57</v>
      </c>
      <c r="U148" s="32"/>
    </row>
    <row r="149" customFormat="false" ht="15" hidden="false" customHeight="false" outlineLevel="0" collapsed="false">
      <c r="A149" s="32" t="s">
        <v>198</v>
      </c>
      <c r="B149" s="32" t="s">
        <v>295</v>
      </c>
      <c r="C149" s="32" t="s">
        <v>304</v>
      </c>
      <c r="D149" s="54" t="n">
        <v>536</v>
      </c>
      <c r="E149" s="54" t="n">
        <v>542</v>
      </c>
      <c r="F149" s="65" t="n">
        <f aca="false">IF(E149="","",D149-E149)</f>
        <v>-6</v>
      </c>
      <c r="G149" s="54" t="n">
        <v>660</v>
      </c>
      <c r="H149" s="54" t="n">
        <v>565</v>
      </c>
      <c r="I149" s="65" t="n">
        <f aca="false">IF(H149="","",G149-H149)</f>
        <v>95</v>
      </c>
      <c r="J149" s="55" t="n">
        <f aca="false">IF(OR(D149="",D149+G149=0),"",D149/(D149+G149))</f>
        <v>0.448160535117057</v>
      </c>
      <c r="K149" s="55" t="n">
        <f aca="false">IF(E149="","",E149/(E149+H149))</f>
        <v>0.489611562782295</v>
      </c>
      <c r="L149" s="66" t="n">
        <f aca="false">IF(OR(K149="",J149=""),"",(J149-K149)*100)</f>
        <v>-4.14510276652377</v>
      </c>
      <c r="M149" s="36" t="n">
        <v>2.00359735683633</v>
      </c>
      <c r="N149" s="36" t="n">
        <v>1.86043143712578</v>
      </c>
      <c r="O149" s="36" t="n">
        <f aca="false">SQRT(M149^2+N149^2)</f>
        <v>2.73415571988272</v>
      </c>
      <c r="P149" s="55" t="n">
        <f aca="false">IF(J149="","",MAX(0,J149-1.96*O149/100))</f>
        <v>0.394571083007356</v>
      </c>
      <c r="Q149" s="55" t="n">
        <f aca="false">IF(J149="","",MIN(1,J149+1.96*O149/100))</f>
        <v>0.501749987226758</v>
      </c>
      <c r="R149" s="32" t="str">
        <f aca="false">IF(L149="","",IF(ABS(L149)&lt;=O149,"Yes","No"))</f>
        <v>No</v>
      </c>
      <c r="S149" s="32" t="str">
        <f aca="false">IF(L149="","",IF(ABS(L149)&lt;=1.96*O149,"Yes","No"))</f>
        <v>Yes</v>
      </c>
      <c r="T149" s="54" t="n">
        <f aca="false">IF(D149="","",ROUND(SQRT(((D149+G149)*O149/100)^2+(J149*(D149+G149)*0.07132)^2),0))</f>
        <v>50</v>
      </c>
      <c r="U149" s="32"/>
    </row>
    <row r="150" customFormat="false" ht="15" hidden="false" customHeight="false" outlineLevel="0" collapsed="false">
      <c r="A150" s="32" t="s">
        <v>198</v>
      </c>
      <c r="B150" s="32" t="s">
        <v>295</v>
      </c>
      <c r="C150" s="32" t="s">
        <v>305</v>
      </c>
      <c r="D150" s="54" t="n">
        <v>469</v>
      </c>
      <c r="E150" s="54" t="n">
        <v>430</v>
      </c>
      <c r="F150" s="65" t="n">
        <f aca="false">IF(E150="","",D150-E150)</f>
        <v>39</v>
      </c>
      <c r="G150" s="54" t="n">
        <v>432</v>
      </c>
      <c r="H150" s="54" t="n">
        <v>409</v>
      </c>
      <c r="I150" s="65" t="n">
        <f aca="false">IF(H150="","",G150-H150)</f>
        <v>23</v>
      </c>
      <c r="J150" s="55" t="n">
        <f aca="false">IF(OR(D150="",D150+G150=0),"",D150/(D150+G150))</f>
        <v>0.520532741398446</v>
      </c>
      <c r="K150" s="55" t="n">
        <f aca="false">IF(E150="","",E150/(E150+H150))</f>
        <v>0.512514898688915</v>
      </c>
      <c r="L150" s="66" t="n">
        <f aca="false">IF(OR(K150="",J150=""),"",(J150-K150)*100)</f>
        <v>0.801784270953077</v>
      </c>
      <c r="M150" s="36" t="n">
        <v>2.00359735683633</v>
      </c>
      <c r="N150" s="36" t="n">
        <v>1.86043143712578</v>
      </c>
      <c r="O150" s="36" t="n">
        <f aca="false">SQRT(M150^2+N150^2)</f>
        <v>2.73415571988272</v>
      </c>
      <c r="P150" s="55" t="n">
        <f aca="false">IF(J150="","",MAX(0,J150-1.96*O150/100))</f>
        <v>0.466943289288745</v>
      </c>
      <c r="Q150" s="55" t="n">
        <f aca="false">IF(J150="","",MIN(1,J150+1.96*O150/100))</f>
        <v>0.574122193508148</v>
      </c>
      <c r="R150" s="32" t="str">
        <f aca="false">IF(L150="","",IF(ABS(L150)&lt;=O150,"Yes","No"))</f>
        <v>Yes</v>
      </c>
      <c r="S150" s="32" t="str">
        <f aca="false">IF(L150="","",IF(ABS(L150)&lt;=1.96*O150,"Yes","No"))</f>
        <v>Yes</v>
      </c>
      <c r="T150" s="54" t="n">
        <f aca="false">IF(D150="","",ROUND(SQRT(((D150+G150)*O150/100)^2+(J150*(D150+G150)*0.07132)^2),0))</f>
        <v>42</v>
      </c>
      <c r="U150" s="32"/>
    </row>
    <row r="151" customFormat="false" ht="15" hidden="false" customHeight="false" outlineLevel="0" collapsed="false">
      <c r="A151" s="32" t="s">
        <v>198</v>
      </c>
      <c r="B151" s="32" t="s">
        <v>306</v>
      </c>
      <c r="C151" s="32" t="s">
        <v>306</v>
      </c>
      <c r="D151" s="54" t="n">
        <v>845</v>
      </c>
      <c r="E151" s="54" t="n">
        <v>738</v>
      </c>
      <c r="F151" s="65" t="n">
        <f aca="false">IF(E151="","",D151-E151)</f>
        <v>107</v>
      </c>
      <c r="G151" s="54" t="n">
        <v>1144</v>
      </c>
      <c r="H151" s="54" t="n">
        <v>1114</v>
      </c>
      <c r="I151" s="65" t="n">
        <f aca="false">IF(H151="","",G151-H151)</f>
        <v>30</v>
      </c>
      <c r="J151" s="55" t="n">
        <f aca="false">IF(OR(D151="",D151+G151=0),"",D151/(D151+G151))</f>
        <v>0.42483660130719</v>
      </c>
      <c r="K151" s="55" t="n">
        <f aca="false">IF(E151="","",E151/(E151+H151))</f>
        <v>0.398488120950324</v>
      </c>
      <c r="L151" s="66" t="n">
        <f aca="false">IF(OR(K151="",J151=""),"",(J151-K151)*100)</f>
        <v>2.63484803568655</v>
      </c>
      <c r="M151" s="36" t="n">
        <v>2.00359735683633</v>
      </c>
      <c r="N151" s="36" t="n">
        <v>1.86043143712578</v>
      </c>
      <c r="O151" s="36" t="n">
        <f aca="false">SQRT(M151^2+N151^2)</f>
        <v>2.73415571988272</v>
      </c>
      <c r="P151" s="55" t="n">
        <f aca="false">IF(J151="","",MAX(0,J151-1.96*O151/100))</f>
        <v>0.371247149197488</v>
      </c>
      <c r="Q151" s="55" t="n">
        <f aca="false">IF(J151="","",MIN(1,J151+1.96*O151/100))</f>
        <v>0.478426053416891</v>
      </c>
      <c r="R151" s="32" t="str">
        <f aca="false">IF(L151="","",IF(ABS(L151)&lt;=O151,"Yes","No"))</f>
        <v>Yes</v>
      </c>
      <c r="S151" s="32" t="str">
        <f aca="false">IF(L151="","",IF(ABS(L151)&lt;=1.96*O151,"Yes","No"))</f>
        <v>Yes</v>
      </c>
      <c r="T151" s="54" t="n">
        <f aca="false">IF(D151="","",ROUND(SQRT(((D151+G151)*O151/100)^2+(J151*(D151+G151)*0.07132)^2),0))</f>
        <v>81</v>
      </c>
      <c r="U151" s="32"/>
    </row>
    <row r="152" customFormat="false" ht="15" hidden="false" customHeight="false" outlineLevel="0" collapsed="false">
      <c r="A152" s="32" t="s">
        <v>198</v>
      </c>
      <c r="B152" s="32" t="s">
        <v>307</v>
      </c>
      <c r="C152" s="32" t="s">
        <v>307</v>
      </c>
      <c r="D152" s="54" t="n">
        <v>474</v>
      </c>
      <c r="E152" s="54" t="n">
        <v>411</v>
      </c>
      <c r="F152" s="65" t="n">
        <f aca="false">IF(E152="","",D152-E152)</f>
        <v>63</v>
      </c>
      <c r="G152" s="54" t="n">
        <v>653</v>
      </c>
      <c r="H152" s="54" t="n">
        <v>680</v>
      </c>
      <c r="I152" s="65" t="n">
        <f aca="false">IF(H152="","",G152-H152)</f>
        <v>-27</v>
      </c>
      <c r="J152" s="55" t="n">
        <f aca="false">IF(OR(D152="",D152+G152=0),"",D152/(D152+G152))</f>
        <v>0.42058562555457</v>
      </c>
      <c r="K152" s="55" t="n">
        <f aca="false">IF(E152="","",E152/(E152+H152))</f>
        <v>0.376718606782768</v>
      </c>
      <c r="L152" s="66" t="n">
        <f aca="false">IF(OR(K152="",J152=""),"",(J152-K152)*100)</f>
        <v>4.38670187718016</v>
      </c>
      <c r="M152" s="36" t="n">
        <v>2.00359735683633</v>
      </c>
      <c r="N152" s="36" t="n">
        <v>1.86043143712578</v>
      </c>
      <c r="O152" s="36" t="n">
        <f aca="false">SQRT(M152^2+N152^2)</f>
        <v>2.73415571988272</v>
      </c>
      <c r="P152" s="55" t="n">
        <f aca="false">IF(J152="","",MAX(0,J152-1.96*O152/100))</f>
        <v>0.366996173444868</v>
      </c>
      <c r="Q152" s="55" t="n">
        <f aca="false">IF(J152="","",MIN(1,J152+1.96*O152/100))</f>
        <v>0.474175077664271</v>
      </c>
      <c r="R152" s="32" t="str">
        <f aca="false">IF(L152="","",IF(ABS(L152)&lt;=O152,"Yes","No"))</f>
        <v>No</v>
      </c>
      <c r="S152" s="32" t="str">
        <f aca="false">IF(L152="","",IF(ABS(L152)&lt;=1.96*O152,"Yes","No"))</f>
        <v>Yes</v>
      </c>
      <c r="T152" s="54" t="n">
        <f aca="false">IF(D152="","",ROUND(SQRT(((D152+G152)*O152/100)^2+(J152*(D152+G152)*0.07132)^2),0))</f>
        <v>46</v>
      </c>
      <c r="U152" s="32"/>
    </row>
    <row r="153" customFormat="false" ht="15" hidden="false" customHeight="false" outlineLevel="0" collapsed="false">
      <c r="A153" s="32" t="s">
        <v>198</v>
      </c>
      <c r="B153" s="32" t="s">
        <v>308</v>
      </c>
      <c r="C153" s="32" t="s">
        <v>309</v>
      </c>
      <c r="D153" s="54" t="n">
        <v>194</v>
      </c>
      <c r="E153" s="54" t="n">
        <v>118</v>
      </c>
      <c r="F153" s="65" t="n">
        <f aca="false">IF(E153="","",D153-E153)</f>
        <v>76</v>
      </c>
      <c r="G153" s="54" t="n">
        <v>289</v>
      </c>
      <c r="H153" s="54" t="n">
        <v>307</v>
      </c>
      <c r="I153" s="65" t="n">
        <f aca="false">IF(H153="","",G153-H153)</f>
        <v>-18</v>
      </c>
      <c r="J153" s="55" t="n">
        <f aca="false">IF(OR(D153="",D153+G153=0),"",D153/(D153+G153))</f>
        <v>0.401656314699793</v>
      </c>
      <c r="K153" s="55" t="n">
        <f aca="false">IF(E153="","",E153/(E153+H153))</f>
        <v>0.277647058823529</v>
      </c>
      <c r="L153" s="66" t="n">
        <f aca="false">IF(OR(K153="",J153=""),"",(J153-K153)*100)</f>
        <v>12.4009255876264</v>
      </c>
      <c r="M153" s="36" t="n">
        <v>3.57667285408278</v>
      </c>
      <c r="N153" s="36" t="n">
        <v>1.86043143712578</v>
      </c>
      <c r="O153" s="36" t="n">
        <f aca="false">SQRT(M153^2+N153^2)</f>
        <v>4.03159941429931</v>
      </c>
      <c r="P153" s="55" t="n">
        <f aca="false">IF(J153="","",MAX(0,J153-1.96*O153/100))</f>
        <v>0.322636966179527</v>
      </c>
      <c r="Q153" s="55" t="n">
        <f aca="false">IF(J153="","",MIN(1,J153+1.96*O153/100))</f>
        <v>0.480675663220059</v>
      </c>
      <c r="R153" s="32" t="str">
        <f aca="false">IF(L153="","",IF(ABS(L153)&lt;=O153,"Yes","No"))</f>
        <v>No</v>
      </c>
      <c r="S153" s="32" t="str">
        <f aca="false">IF(L153="","",IF(ABS(L153)&lt;=1.96*O153,"Yes","No"))</f>
        <v>No</v>
      </c>
      <c r="T153" s="54" t="n">
        <f aca="false">IF(D153="","",ROUND(SQRT(((D153+G153)*O153/100)^2+(J153*(D153+G153)*0.13015)^2),0))</f>
        <v>32</v>
      </c>
      <c r="U153" s="32"/>
    </row>
    <row r="154" customFormat="false" ht="15" hidden="false" customHeight="false" outlineLevel="0" collapsed="false">
      <c r="A154" s="32" t="s">
        <v>198</v>
      </c>
      <c r="B154" s="32" t="s">
        <v>308</v>
      </c>
      <c r="C154" s="32" t="s">
        <v>310</v>
      </c>
      <c r="D154" s="54" t="n">
        <v>142</v>
      </c>
      <c r="E154" s="54" t="n">
        <v>118</v>
      </c>
      <c r="F154" s="65" t="n">
        <f aca="false">IF(E154="","",D154-E154)</f>
        <v>24</v>
      </c>
      <c r="G154" s="54" t="n">
        <v>210</v>
      </c>
      <c r="H154" s="54" t="n">
        <v>233</v>
      </c>
      <c r="I154" s="65" t="n">
        <f aca="false">IF(H154="","",G154-H154)</f>
        <v>-23</v>
      </c>
      <c r="J154" s="55" t="n">
        <f aca="false">IF(OR(D154="",D154+G154=0),"",D154/(D154+G154))</f>
        <v>0.403409090909091</v>
      </c>
      <c r="K154" s="55" t="n">
        <f aca="false">IF(E154="","",E154/(E154+H154))</f>
        <v>0.336182336182336</v>
      </c>
      <c r="L154" s="66" t="n">
        <f aca="false">IF(OR(K154="",J154=""),"",(J154-K154)*100)</f>
        <v>6.72267547267547</v>
      </c>
      <c r="M154" s="36" t="n">
        <v>3.57667285408278</v>
      </c>
      <c r="N154" s="36" t="n">
        <v>1.86043143712578</v>
      </c>
      <c r="O154" s="36" t="n">
        <f aca="false">SQRT(M154^2+N154^2)</f>
        <v>4.03159941429931</v>
      </c>
      <c r="P154" s="55" t="n">
        <f aca="false">IF(J154="","",MAX(0,J154-1.96*O154/100))</f>
        <v>0.324389742388824</v>
      </c>
      <c r="Q154" s="55" t="n">
        <f aca="false">IF(J154="","",MIN(1,J154+1.96*O154/100))</f>
        <v>0.482428439429357</v>
      </c>
      <c r="R154" s="32" t="str">
        <f aca="false">IF(L154="","",IF(ABS(L154)&lt;=O154,"Yes","No"))</f>
        <v>No</v>
      </c>
      <c r="S154" s="32" t="str">
        <f aca="false">IF(L154="","",IF(ABS(L154)&lt;=1.96*O154,"Yes","No"))</f>
        <v>Yes</v>
      </c>
      <c r="T154" s="54" t="n">
        <f aca="false">IF(D154="","",ROUND(SQRT(((D154+G154)*O154/100)^2+(J154*(D154+G154)*0.13015)^2),0))</f>
        <v>23</v>
      </c>
      <c r="U154" s="32"/>
    </row>
    <row r="155" customFormat="false" ht="15" hidden="false" customHeight="false" outlineLevel="0" collapsed="false">
      <c r="A155" s="32" t="s">
        <v>198</v>
      </c>
      <c r="B155" s="32" t="s">
        <v>308</v>
      </c>
      <c r="C155" s="32" t="s">
        <v>311</v>
      </c>
      <c r="D155" s="54" t="n">
        <v>478</v>
      </c>
      <c r="E155" s="54" t="n">
        <v>387</v>
      </c>
      <c r="F155" s="65" t="n">
        <f aca="false">IF(E155="","",D155-E155)</f>
        <v>91</v>
      </c>
      <c r="G155" s="54" t="n">
        <v>693</v>
      </c>
      <c r="H155" s="54" t="n">
        <v>693</v>
      </c>
      <c r="I155" s="65" t="n">
        <f aca="false">IF(H155="","",G155-H155)</f>
        <v>0</v>
      </c>
      <c r="J155" s="55" t="n">
        <f aca="false">IF(OR(D155="",D155+G155=0),"",D155/(D155+G155))</f>
        <v>0.408198121263877</v>
      </c>
      <c r="K155" s="55" t="n">
        <f aca="false">IF(E155="","",E155/(E155+H155))</f>
        <v>0.358333333333333</v>
      </c>
      <c r="L155" s="66" t="n">
        <f aca="false">IF(OR(K155="",J155=""),"",(J155-K155)*100)</f>
        <v>4.98647879305437</v>
      </c>
      <c r="M155" s="36" t="n">
        <v>2.00359735683633</v>
      </c>
      <c r="N155" s="36" t="n">
        <v>1.86043143712578</v>
      </c>
      <c r="O155" s="36" t="n">
        <f aca="false">SQRT(M155^2+N155^2)</f>
        <v>2.73415571988272</v>
      </c>
      <c r="P155" s="55" t="n">
        <f aca="false">IF(J155="","",MAX(0,J155-1.96*O155/100))</f>
        <v>0.354608669154176</v>
      </c>
      <c r="Q155" s="55" t="n">
        <f aca="false">IF(J155="","",MIN(1,J155+1.96*O155/100))</f>
        <v>0.461787573373578</v>
      </c>
      <c r="R155" s="32" t="str">
        <f aca="false">IF(L155="","",IF(ABS(L155)&lt;=O155,"Yes","No"))</f>
        <v>No</v>
      </c>
      <c r="S155" s="32" t="str">
        <f aca="false">IF(L155="","",IF(ABS(L155)&lt;=1.96*O155,"Yes","No"))</f>
        <v>Yes</v>
      </c>
      <c r="T155" s="54" t="n">
        <f aca="false">IF(D155="","",ROUND(SQRT(((D155+G155)*O155/100)^2+(J155*(D155+G155)*0.07132)^2),0))</f>
        <v>47</v>
      </c>
      <c r="U155" s="32"/>
    </row>
    <row r="156" customFormat="false" ht="15" hidden="false" customHeight="false" outlineLevel="0" collapsed="false">
      <c r="A156" s="32" t="s">
        <v>198</v>
      </c>
      <c r="B156" s="32" t="s">
        <v>312</v>
      </c>
      <c r="C156" s="32" t="s">
        <v>312</v>
      </c>
      <c r="D156" s="54" t="n">
        <v>703</v>
      </c>
      <c r="E156" s="54" t="n">
        <v>691</v>
      </c>
      <c r="F156" s="65" t="n">
        <f aca="false">IF(E156="","",D156-E156)</f>
        <v>12</v>
      </c>
      <c r="G156" s="54" t="n">
        <v>640</v>
      </c>
      <c r="H156" s="54" t="n">
        <v>584</v>
      </c>
      <c r="I156" s="65" t="n">
        <f aca="false">IF(H156="","",G156-H156)</f>
        <v>56</v>
      </c>
      <c r="J156" s="55" t="n">
        <f aca="false">IF(OR(D156="",D156+G156=0),"",D156/(D156+G156))</f>
        <v>0.523454951600894</v>
      </c>
      <c r="K156" s="55" t="n">
        <f aca="false">IF(E156="","",E156/(E156+H156))</f>
        <v>0.541960784313726</v>
      </c>
      <c r="L156" s="66" t="n">
        <f aca="false">IF(OR(K156="",J156=""),"",(J156-K156)*100)</f>
        <v>-1.8505832712832</v>
      </c>
      <c r="M156" s="36" t="n">
        <v>2.00359735683633</v>
      </c>
      <c r="N156" s="36" t="n">
        <v>1.86043143712578</v>
      </c>
      <c r="O156" s="36" t="n">
        <f aca="false">SQRT(M156^2+N156^2)</f>
        <v>2.73415571988272</v>
      </c>
      <c r="P156" s="55" t="n">
        <f aca="false">IF(J156="","",MAX(0,J156-1.96*O156/100))</f>
        <v>0.469865499491192</v>
      </c>
      <c r="Q156" s="55" t="n">
        <f aca="false">IF(J156="","",MIN(1,J156+1.96*O156/100))</f>
        <v>0.577044403710595</v>
      </c>
      <c r="R156" s="32" t="str">
        <f aca="false">IF(L156="","",IF(ABS(L156)&lt;=O156,"Yes","No"))</f>
        <v>Yes</v>
      </c>
      <c r="S156" s="32" t="str">
        <f aca="false">IF(L156="","",IF(ABS(L156)&lt;=1.96*O156,"Yes","No"))</f>
        <v>Yes</v>
      </c>
      <c r="T156" s="54" t="n">
        <f aca="false">IF(D156="","",ROUND(SQRT(((D156+G156)*O156/100)^2+(J156*(D156+G156)*0.07132)^2),0))</f>
        <v>62</v>
      </c>
      <c r="U156" s="32"/>
    </row>
    <row r="157" customFormat="false" ht="15" hidden="false" customHeight="false" outlineLevel="0" collapsed="false">
      <c r="A157" s="32" t="s">
        <v>198</v>
      </c>
      <c r="B157" s="32" t="s">
        <v>313</v>
      </c>
      <c r="C157" s="32" t="s">
        <v>314</v>
      </c>
      <c r="D157" s="54" t="n">
        <v>790</v>
      </c>
      <c r="E157" s="54" t="n">
        <v>727</v>
      </c>
      <c r="F157" s="65" t="n">
        <f aca="false">IF(E157="","",D157-E157)</f>
        <v>63</v>
      </c>
      <c r="G157" s="54" t="n">
        <v>975</v>
      </c>
      <c r="H157" s="54" t="n">
        <v>932</v>
      </c>
      <c r="I157" s="65" t="n">
        <f aca="false">IF(H157="","",G157-H157)</f>
        <v>43</v>
      </c>
      <c r="J157" s="55" t="n">
        <f aca="false">IF(OR(D157="",D157+G157=0),"",D157/(D157+G157))</f>
        <v>0.447592067988669</v>
      </c>
      <c r="K157" s="55" t="n">
        <f aca="false">IF(E157="","",E157/(E157+H157))</f>
        <v>0.438215792646172</v>
      </c>
      <c r="L157" s="66" t="n">
        <f aca="false">IF(OR(K157="",J157=""),"",(J157-K157)*100)</f>
        <v>0.937627534249619</v>
      </c>
      <c r="M157" s="36" t="n">
        <v>2.00359735683633</v>
      </c>
      <c r="N157" s="36" t="n">
        <v>1.86043143712578</v>
      </c>
      <c r="O157" s="36" t="n">
        <f aca="false">SQRT(M157^2+N157^2)</f>
        <v>2.73415571988272</v>
      </c>
      <c r="P157" s="55" t="n">
        <f aca="false">IF(J157="","",MAX(0,J157-1.96*O157/100))</f>
        <v>0.394002615878967</v>
      </c>
      <c r="Q157" s="55" t="n">
        <f aca="false">IF(J157="","",MIN(1,J157+1.96*O157/100))</f>
        <v>0.50118152009837</v>
      </c>
      <c r="R157" s="32" t="str">
        <f aca="false">IF(L157="","",IF(ABS(L157)&lt;=O157,"Yes","No"))</f>
        <v>Yes</v>
      </c>
      <c r="S157" s="32" t="str">
        <f aca="false">IF(L157="","",IF(ABS(L157)&lt;=1.96*O157,"Yes","No"))</f>
        <v>Yes</v>
      </c>
      <c r="T157" s="54" t="n">
        <f aca="false">IF(D157="","",ROUND(SQRT(((D157+G157)*O157/100)^2+(J157*(D157+G157)*0.07132)^2),0))</f>
        <v>74</v>
      </c>
      <c r="U157" s="32"/>
    </row>
    <row r="158" customFormat="false" ht="15" hidden="false" customHeight="false" outlineLevel="0" collapsed="false">
      <c r="A158" s="32" t="s">
        <v>198</v>
      </c>
      <c r="B158" s="32" t="s">
        <v>313</v>
      </c>
      <c r="C158" s="32" t="s">
        <v>315</v>
      </c>
      <c r="D158" s="54" t="n">
        <v>748</v>
      </c>
      <c r="E158" s="54" t="n">
        <v>598</v>
      </c>
      <c r="F158" s="65" t="n">
        <f aca="false">IF(E158="","",D158-E158)</f>
        <v>150</v>
      </c>
      <c r="G158" s="54" t="n">
        <v>837</v>
      </c>
      <c r="H158" s="54" t="n">
        <v>813</v>
      </c>
      <c r="I158" s="65" t="n">
        <f aca="false">IF(H158="","",G158-H158)</f>
        <v>24</v>
      </c>
      <c r="J158" s="55" t="n">
        <f aca="false">IF(OR(D158="",D158+G158=0),"",D158/(D158+G158))</f>
        <v>0.47192429022082</v>
      </c>
      <c r="K158" s="55" t="n">
        <f aca="false">IF(E158="","",E158/(E158+H158))</f>
        <v>0.423812898653437</v>
      </c>
      <c r="L158" s="66" t="n">
        <f aca="false">IF(OR(K158="",J158=""),"",(J158-K158)*100)</f>
        <v>4.81113915673829</v>
      </c>
      <c r="M158" s="36" t="n">
        <v>2.00359735683633</v>
      </c>
      <c r="N158" s="36" t="n">
        <v>1.86043143712578</v>
      </c>
      <c r="O158" s="36" t="n">
        <f aca="false">SQRT(M158^2+N158^2)</f>
        <v>2.73415571988272</v>
      </c>
      <c r="P158" s="55" t="n">
        <f aca="false">IF(J158="","",MAX(0,J158-1.96*O158/100))</f>
        <v>0.418334838111119</v>
      </c>
      <c r="Q158" s="55" t="n">
        <f aca="false">IF(J158="","",MIN(1,J158+1.96*O158/100))</f>
        <v>0.525513742330522</v>
      </c>
      <c r="R158" s="32" t="str">
        <f aca="false">IF(L158="","",IF(ABS(L158)&lt;=O158,"Yes","No"))</f>
        <v>No</v>
      </c>
      <c r="S158" s="32" t="str">
        <f aca="false">IF(L158="","",IF(ABS(L158)&lt;=1.96*O158,"Yes","No"))</f>
        <v>Yes</v>
      </c>
      <c r="T158" s="54" t="n">
        <f aca="false">IF(D158="","",ROUND(SQRT(((D158+G158)*O158/100)^2+(J158*(D158+G158)*0.07132)^2),0))</f>
        <v>69</v>
      </c>
      <c r="U158" s="32"/>
    </row>
    <row r="159" customFormat="false" ht="15" hidden="false" customHeight="false" outlineLevel="0" collapsed="false">
      <c r="A159" s="32" t="s">
        <v>198</v>
      </c>
      <c r="B159" s="32" t="s">
        <v>313</v>
      </c>
      <c r="C159" s="32" t="s">
        <v>316</v>
      </c>
      <c r="D159" s="54" t="n">
        <v>408</v>
      </c>
      <c r="E159" s="54" t="n">
        <v>314</v>
      </c>
      <c r="F159" s="65" t="n">
        <f aca="false">IF(E159="","",D159-E159)</f>
        <v>94</v>
      </c>
      <c r="G159" s="54" t="n">
        <v>471</v>
      </c>
      <c r="H159" s="54" t="n">
        <v>468</v>
      </c>
      <c r="I159" s="65" t="n">
        <f aca="false">IF(H159="","",G159-H159)</f>
        <v>3</v>
      </c>
      <c r="J159" s="55" t="n">
        <f aca="false">IF(OR(D159="",D159+G159=0),"",D159/(D159+G159))</f>
        <v>0.464163822525597</v>
      </c>
      <c r="K159" s="55" t="n">
        <f aca="false">IF(E159="","",E159/(E159+H159))</f>
        <v>0.40153452685422</v>
      </c>
      <c r="L159" s="66" t="n">
        <f aca="false">IF(OR(K159="",J159=""),"",(J159-K159)*100)</f>
        <v>6.26292956713773</v>
      </c>
      <c r="M159" s="36" t="n">
        <v>2.00359735683633</v>
      </c>
      <c r="N159" s="36" t="n">
        <v>1.86043143712578</v>
      </c>
      <c r="O159" s="36" t="n">
        <f aca="false">SQRT(M159^2+N159^2)</f>
        <v>2.73415571988272</v>
      </c>
      <c r="P159" s="55" t="n">
        <f aca="false">IF(J159="","",MAX(0,J159-1.96*O159/100))</f>
        <v>0.410574370415896</v>
      </c>
      <c r="Q159" s="55" t="n">
        <f aca="false">IF(J159="","",MIN(1,J159+1.96*O159/100))</f>
        <v>0.517753274635299</v>
      </c>
      <c r="R159" s="32" t="str">
        <f aca="false">IF(L159="","",IF(ABS(L159)&lt;=O159,"Yes","No"))</f>
        <v>No</v>
      </c>
      <c r="S159" s="32" t="str">
        <f aca="false">IF(L159="","",IF(ABS(L159)&lt;=1.96*O159,"Yes","No"))</f>
        <v>No</v>
      </c>
      <c r="T159" s="54" t="n">
        <f aca="false">IF(D159="","",ROUND(SQRT(((D159+G159)*O159/100)^2+(J159*(D159+G159)*0.07132)^2),0))</f>
        <v>38</v>
      </c>
      <c r="U159" s="32"/>
    </row>
    <row r="160" customFormat="false" ht="15" hidden="false" customHeight="false" outlineLevel="0" collapsed="false">
      <c r="A160" s="32" t="s">
        <v>198</v>
      </c>
      <c r="B160" s="32" t="s">
        <v>313</v>
      </c>
      <c r="C160" s="32" t="s">
        <v>317</v>
      </c>
      <c r="D160" s="54" t="n">
        <v>531</v>
      </c>
      <c r="E160" s="54" t="n">
        <v>413</v>
      </c>
      <c r="F160" s="65" t="n">
        <f aca="false">IF(E160="","",D160-E160)</f>
        <v>118</v>
      </c>
      <c r="G160" s="54" t="n">
        <v>620</v>
      </c>
      <c r="H160" s="54" t="n">
        <v>633</v>
      </c>
      <c r="I160" s="65" t="n">
        <f aca="false">IF(H160="","",G160-H160)</f>
        <v>-13</v>
      </c>
      <c r="J160" s="55" t="n">
        <f aca="false">IF(OR(D160="",D160+G160=0),"",D160/(D160+G160))</f>
        <v>0.46133796698523</v>
      </c>
      <c r="K160" s="55" t="n">
        <f aca="false">IF(E160="","",E160/(E160+H160))</f>
        <v>0.394837476099426</v>
      </c>
      <c r="L160" s="66" t="n">
        <f aca="false">IF(OR(K160="",J160=""),"",(J160-K160)*100)</f>
        <v>6.65004908858038</v>
      </c>
      <c r="M160" s="36" t="n">
        <v>2.00359735683633</v>
      </c>
      <c r="N160" s="36" t="n">
        <v>1.86043143712578</v>
      </c>
      <c r="O160" s="36" t="n">
        <f aca="false">SQRT(M160^2+N160^2)</f>
        <v>2.73415571988272</v>
      </c>
      <c r="P160" s="55" t="n">
        <f aca="false">IF(J160="","",MAX(0,J160-1.96*O160/100))</f>
        <v>0.407748514875529</v>
      </c>
      <c r="Q160" s="55" t="n">
        <f aca="false">IF(J160="","",MIN(1,J160+1.96*O160/100))</f>
        <v>0.514927419094932</v>
      </c>
      <c r="R160" s="32" t="str">
        <f aca="false">IF(L160="","",IF(ABS(L160)&lt;=O160,"Yes","No"))</f>
        <v>No</v>
      </c>
      <c r="S160" s="32" t="str">
        <f aca="false">IF(L160="","",IF(ABS(L160)&lt;=1.96*O160,"Yes","No"))</f>
        <v>No</v>
      </c>
      <c r="T160" s="54" t="n">
        <f aca="false">IF(D160="","",ROUND(SQRT(((D160+G160)*O160/100)^2+(J160*(D160+G160)*0.07132)^2),0))</f>
        <v>49</v>
      </c>
      <c r="U160" s="32"/>
    </row>
    <row r="161" customFormat="false" ht="15" hidden="false" customHeight="false" outlineLevel="0" collapsed="false">
      <c r="A161" s="32" t="s">
        <v>198</v>
      </c>
      <c r="B161" s="32" t="s">
        <v>313</v>
      </c>
      <c r="C161" s="32" t="s">
        <v>318</v>
      </c>
      <c r="D161" s="54" t="n">
        <v>476</v>
      </c>
      <c r="E161" s="54" t="n">
        <v>376</v>
      </c>
      <c r="F161" s="65" t="n">
        <f aca="false">IF(E161="","",D161-E161)</f>
        <v>100</v>
      </c>
      <c r="G161" s="54" t="n">
        <v>638</v>
      </c>
      <c r="H161" s="54" t="n">
        <v>622</v>
      </c>
      <c r="I161" s="65" t="n">
        <f aca="false">IF(H161="","",G161-H161)</f>
        <v>16</v>
      </c>
      <c r="J161" s="55" t="n">
        <f aca="false">IF(OR(D161="",D161+G161=0),"",D161/(D161+G161))</f>
        <v>0.427289048473968</v>
      </c>
      <c r="K161" s="55" t="n">
        <f aca="false">IF(E161="","",E161/(E161+H161))</f>
        <v>0.376753507014028</v>
      </c>
      <c r="L161" s="66" t="n">
        <f aca="false">IF(OR(K161="",J161=""),"",(J161-K161)*100)</f>
        <v>5.05355414599397</v>
      </c>
      <c r="M161" s="36" t="n">
        <v>2.00359735683633</v>
      </c>
      <c r="N161" s="36" t="n">
        <v>1.86043143712578</v>
      </c>
      <c r="O161" s="36" t="n">
        <f aca="false">SQRT(M161^2+N161^2)</f>
        <v>2.73415571988272</v>
      </c>
      <c r="P161" s="55" t="n">
        <f aca="false">IF(J161="","",MAX(0,J161-1.96*O161/100))</f>
        <v>0.373699596364266</v>
      </c>
      <c r="Q161" s="55" t="n">
        <f aca="false">IF(J161="","",MIN(1,J161+1.96*O161/100))</f>
        <v>0.480878500583669</v>
      </c>
      <c r="R161" s="32" t="str">
        <f aca="false">IF(L161="","",IF(ABS(L161)&lt;=O161,"Yes","No"))</f>
        <v>No</v>
      </c>
      <c r="S161" s="32" t="str">
        <f aca="false">IF(L161="","",IF(ABS(L161)&lt;=1.96*O161,"Yes","No"))</f>
        <v>Yes</v>
      </c>
      <c r="T161" s="54" t="n">
        <f aca="false">IF(D161="","",ROUND(SQRT(((D161+G161)*O161/100)^2+(J161*(D161+G161)*0.07132)^2),0))</f>
        <v>46</v>
      </c>
      <c r="U161" s="32"/>
    </row>
    <row r="162" customFormat="false" ht="15" hidden="false" customHeight="false" outlineLevel="0" collapsed="false">
      <c r="A162" s="32" t="s">
        <v>198</v>
      </c>
      <c r="B162" s="32" t="s">
        <v>313</v>
      </c>
      <c r="C162" s="32" t="s">
        <v>319</v>
      </c>
      <c r="D162" s="54" t="n">
        <v>396</v>
      </c>
      <c r="E162" s="54" t="n">
        <v>352</v>
      </c>
      <c r="F162" s="65" t="n">
        <f aca="false">IF(E162="","",D162-E162)</f>
        <v>44</v>
      </c>
      <c r="G162" s="54" t="n">
        <v>396</v>
      </c>
      <c r="H162" s="54" t="n">
        <v>381</v>
      </c>
      <c r="I162" s="65" t="n">
        <f aca="false">IF(H162="","",G162-H162)</f>
        <v>15</v>
      </c>
      <c r="J162" s="55" t="n">
        <f aca="false">IF(OR(D162="",D162+G162=0),"",D162/(D162+G162))</f>
        <v>0.5</v>
      </c>
      <c r="K162" s="55" t="n">
        <f aca="false">IF(E162="","",E162/(E162+H162))</f>
        <v>0.480218281036835</v>
      </c>
      <c r="L162" s="66" t="n">
        <f aca="false">IF(OR(K162="",J162=""),"",(J162-K162)*100)</f>
        <v>1.97817189631651</v>
      </c>
      <c r="M162" s="36" t="n">
        <v>2.37182209464497</v>
      </c>
      <c r="N162" s="36" t="n">
        <v>1.86043143712578</v>
      </c>
      <c r="O162" s="36" t="n">
        <f aca="false">SQRT(M162^2+N162^2)</f>
        <v>3.01442286033196</v>
      </c>
      <c r="P162" s="55" t="n">
        <f aca="false">IF(J162="","",MAX(0,J162-1.96*O162/100))</f>
        <v>0.440917311937494</v>
      </c>
      <c r="Q162" s="55" t="n">
        <f aca="false">IF(J162="","",MIN(1,J162+1.96*O162/100))</f>
        <v>0.559082688062507</v>
      </c>
      <c r="R162" s="32" t="str">
        <f aca="false">IF(L162="","",IF(ABS(L162)&lt;=O162,"Yes","No"))</f>
        <v>Yes</v>
      </c>
      <c r="S162" s="32" t="str">
        <f aca="false">IF(L162="","",IF(ABS(L162)&lt;=1.96*O162,"Yes","No"))</f>
        <v>Yes</v>
      </c>
      <c r="T162" s="54" t="n">
        <f aca="false">IF(D162="","",ROUND(SQRT(((D162+G162)*O162/100)^2+(J162*(D162+G162)*0.08382)^2),0))</f>
        <v>41</v>
      </c>
      <c r="U162" s="32"/>
    </row>
    <row r="163" customFormat="false" ht="15" hidden="false" customHeight="false" outlineLevel="0" collapsed="false">
      <c r="A163" s="32" t="s">
        <v>198</v>
      </c>
      <c r="B163" s="32" t="s">
        <v>320</v>
      </c>
      <c r="C163" s="32" t="s">
        <v>321</v>
      </c>
      <c r="D163" s="54" t="n">
        <v>519</v>
      </c>
      <c r="E163" s="54" t="n">
        <v>505</v>
      </c>
      <c r="F163" s="65" t="n">
        <f aca="false">IF(E163="","",D163-E163)</f>
        <v>14</v>
      </c>
      <c r="G163" s="54" t="n">
        <v>449</v>
      </c>
      <c r="H163" s="54" t="n">
        <v>425</v>
      </c>
      <c r="I163" s="65" t="n">
        <f aca="false">IF(H163="","",G163-H163)</f>
        <v>24</v>
      </c>
      <c r="J163" s="55" t="n">
        <f aca="false">IF(OR(D163="",D163+G163=0),"",D163/(D163+G163))</f>
        <v>0.536157024793388</v>
      </c>
      <c r="K163" s="55" t="n">
        <f aca="false">IF(E163="","",E163/(E163+H163))</f>
        <v>0.543010752688172</v>
      </c>
      <c r="L163" s="66" t="n">
        <f aca="false">IF(OR(K163="",J163=""),"",(J163-K163)*100)</f>
        <v>-0.685372789478356</v>
      </c>
      <c r="M163" s="36" t="n">
        <v>2.00359735683633</v>
      </c>
      <c r="N163" s="36" t="n">
        <v>1.86043143712578</v>
      </c>
      <c r="O163" s="36" t="n">
        <f aca="false">SQRT(M163^2+N163^2)</f>
        <v>2.73415571988272</v>
      </c>
      <c r="P163" s="55" t="n">
        <f aca="false">IF(J163="","",MAX(0,J163-1.96*O163/100))</f>
        <v>0.482567572683687</v>
      </c>
      <c r="Q163" s="55" t="n">
        <f aca="false">IF(J163="","",MIN(1,J163+1.96*O163/100))</f>
        <v>0.58974647690309</v>
      </c>
      <c r="R163" s="32" t="str">
        <f aca="false">IF(L163="","",IF(ABS(L163)&lt;=O163,"Yes","No"))</f>
        <v>Yes</v>
      </c>
      <c r="S163" s="32" t="str">
        <f aca="false">IF(L163="","",IF(ABS(L163)&lt;=1.96*O163,"Yes","No"))</f>
        <v>Yes</v>
      </c>
      <c r="T163" s="54" t="n">
        <f aca="false">IF(D163="","",ROUND(SQRT(((D163+G163)*O163/100)^2+(J163*(D163+G163)*0.07132)^2),0))</f>
        <v>46</v>
      </c>
      <c r="U163" s="32"/>
    </row>
    <row r="164" customFormat="false" ht="15" hidden="false" customHeight="false" outlineLevel="0" collapsed="false">
      <c r="A164" s="32" t="s">
        <v>198</v>
      </c>
      <c r="B164" s="32" t="s">
        <v>320</v>
      </c>
      <c r="C164" s="32" t="s">
        <v>322</v>
      </c>
      <c r="D164" s="54" t="n">
        <v>618</v>
      </c>
      <c r="E164" s="54" t="n">
        <v>565</v>
      </c>
      <c r="F164" s="65" t="n">
        <f aca="false">IF(E164="","",D164-E164)</f>
        <v>53</v>
      </c>
      <c r="G164" s="54" t="n">
        <v>503</v>
      </c>
      <c r="H164" s="54" t="n">
        <v>475</v>
      </c>
      <c r="I164" s="65" t="n">
        <f aca="false">IF(H164="","",G164-H164)</f>
        <v>28</v>
      </c>
      <c r="J164" s="55" t="n">
        <f aca="false">IF(OR(D164="",D164+G164=0),"",D164/(D164+G164))</f>
        <v>0.551293487957181</v>
      </c>
      <c r="K164" s="55" t="n">
        <f aca="false">IF(E164="","",E164/(E164+H164))</f>
        <v>0.543269230769231</v>
      </c>
      <c r="L164" s="66" t="n">
        <f aca="false">IF(OR(K164="",J164=""),"",(J164-K164)*100)</f>
        <v>0.802425718795041</v>
      </c>
      <c r="M164" s="36" t="n">
        <v>2.00359735683633</v>
      </c>
      <c r="N164" s="36" t="n">
        <v>1.86043143712578</v>
      </c>
      <c r="O164" s="36" t="n">
        <f aca="false">SQRT(M164^2+N164^2)</f>
        <v>2.73415571988272</v>
      </c>
      <c r="P164" s="55" t="n">
        <f aca="false">IF(J164="","",MAX(0,J164-1.96*O164/100))</f>
        <v>0.49770403584748</v>
      </c>
      <c r="Q164" s="55" t="n">
        <f aca="false">IF(J164="","",MIN(1,J164+1.96*O164/100))</f>
        <v>0.604882940066883</v>
      </c>
      <c r="R164" s="32" t="str">
        <f aca="false">IF(L164="","",IF(ABS(L164)&lt;=O164,"Yes","No"))</f>
        <v>Yes</v>
      </c>
      <c r="S164" s="32" t="str">
        <f aca="false">IF(L164="","",IF(ABS(L164)&lt;=1.96*O164,"Yes","No"))</f>
        <v>Yes</v>
      </c>
      <c r="T164" s="54" t="n">
        <f aca="false">IF(D164="","",ROUND(SQRT(((D164+G164)*O164/100)^2+(J164*(D164+G164)*0.07132)^2),0))</f>
        <v>54</v>
      </c>
      <c r="U164" s="32"/>
    </row>
    <row r="165" customFormat="false" ht="15" hidden="false" customHeight="false" outlineLevel="0" collapsed="false">
      <c r="A165" s="32" t="s">
        <v>198</v>
      </c>
      <c r="B165" s="32" t="s">
        <v>320</v>
      </c>
      <c r="C165" s="32" t="s">
        <v>323</v>
      </c>
      <c r="D165" s="54" t="n">
        <v>283</v>
      </c>
      <c r="E165" s="54" t="n">
        <v>252</v>
      </c>
      <c r="F165" s="65" t="n">
        <f aca="false">IF(E165="","",D165-E165)</f>
        <v>31</v>
      </c>
      <c r="G165" s="54" t="n">
        <v>264</v>
      </c>
      <c r="H165" s="54" t="n">
        <v>235</v>
      </c>
      <c r="I165" s="65" t="n">
        <f aca="false">IF(H165="","",G165-H165)</f>
        <v>29</v>
      </c>
      <c r="J165" s="55" t="n">
        <f aca="false">IF(OR(D165="",D165+G165=0),"",D165/(D165+G165))</f>
        <v>0.517367458866545</v>
      </c>
      <c r="K165" s="55" t="n">
        <f aca="false">IF(E165="","",E165/(E165+H165))</f>
        <v>0.517453798767967</v>
      </c>
      <c r="L165" s="66" t="n">
        <f aca="false">IF(OR(K165="",J165=""),"",(J165-K165)*100)</f>
        <v>-0.0086339901422372</v>
      </c>
      <c r="M165" s="36" t="n">
        <v>2.37182209464497</v>
      </c>
      <c r="N165" s="36" t="n">
        <v>1.86043143712578</v>
      </c>
      <c r="O165" s="36" t="n">
        <f aca="false">SQRT(M165^2+N165^2)</f>
        <v>3.01442286033196</v>
      </c>
      <c r="P165" s="55" t="n">
        <f aca="false">IF(J165="","",MAX(0,J165-1.96*O165/100))</f>
        <v>0.458284770804038</v>
      </c>
      <c r="Q165" s="55" t="n">
        <f aca="false">IF(J165="","",MIN(1,J165+1.96*O165/100))</f>
        <v>0.576450146929051</v>
      </c>
      <c r="R165" s="32" t="str">
        <f aca="false">IF(L165="","",IF(ABS(L165)&lt;=O165,"Yes","No"))</f>
        <v>Yes</v>
      </c>
      <c r="S165" s="32" t="str">
        <f aca="false">IF(L165="","",IF(ABS(L165)&lt;=1.96*O165,"Yes","No"))</f>
        <v>Yes</v>
      </c>
      <c r="T165" s="54" t="n">
        <f aca="false">IF(D165="","",ROUND(SQRT(((D165+G165)*O165/100)^2+(J165*(D165+G165)*0.08382)^2),0))</f>
        <v>29</v>
      </c>
      <c r="U165" s="32"/>
    </row>
    <row r="166" customFormat="false" ht="15" hidden="false" customHeight="false" outlineLevel="0" collapsed="false">
      <c r="A166" s="32" t="s">
        <v>198</v>
      </c>
      <c r="B166" s="32" t="s">
        <v>320</v>
      </c>
      <c r="C166" s="32" t="s">
        <v>324</v>
      </c>
      <c r="D166" s="54" t="n">
        <v>318</v>
      </c>
      <c r="E166" s="54" t="n">
        <v>277</v>
      </c>
      <c r="F166" s="65" t="n">
        <f aca="false">IF(E166="","",D166-E166)</f>
        <v>41</v>
      </c>
      <c r="G166" s="54" t="n">
        <v>285</v>
      </c>
      <c r="H166" s="54" t="n">
        <v>252</v>
      </c>
      <c r="I166" s="65" t="n">
        <f aca="false">IF(H166="","",G166-H166)</f>
        <v>33</v>
      </c>
      <c r="J166" s="55" t="n">
        <f aca="false">IF(OR(D166="",D166+G166=0),"",D166/(D166+G166))</f>
        <v>0.527363184079602</v>
      </c>
      <c r="K166" s="55" t="n">
        <f aca="false">IF(E166="","",E166/(E166+H166))</f>
        <v>0.523629489603025</v>
      </c>
      <c r="L166" s="66" t="n">
        <f aca="false">IF(OR(K166="",J166=""),"",(J166-K166)*100)</f>
        <v>0.373369447657745</v>
      </c>
      <c r="M166" s="36" t="n">
        <v>2.37182209464497</v>
      </c>
      <c r="N166" s="36" t="n">
        <v>1.86043143712578</v>
      </c>
      <c r="O166" s="36" t="n">
        <f aca="false">SQRT(M166^2+N166^2)</f>
        <v>3.01442286033196</v>
      </c>
      <c r="P166" s="55" t="n">
        <f aca="false">IF(J166="","",MAX(0,J166-1.96*O166/100))</f>
        <v>0.468280496017096</v>
      </c>
      <c r="Q166" s="55" t="n">
        <f aca="false">IF(J166="","",MIN(1,J166+1.96*O166/100))</f>
        <v>0.586445872142109</v>
      </c>
      <c r="R166" s="32" t="str">
        <f aca="false">IF(L166="","",IF(ABS(L166)&lt;=O166,"Yes","No"))</f>
        <v>Yes</v>
      </c>
      <c r="S166" s="32" t="str">
        <f aca="false">IF(L166="","",IF(ABS(L166)&lt;=1.96*O166,"Yes","No"))</f>
        <v>Yes</v>
      </c>
      <c r="T166" s="54" t="n">
        <f aca="false">IF(D166="","",ROUND(SQRT(((D166+G166)*O166/100)^2+(J166*(D166+G166)*0.08382)^2),0))</f>
        <v>32</v>
      </c>
      <c r="U166" s="32"/>
    </row>
    <row r="167" customFormat="false" ht="15" hidden="false" customHeight="false" outlineLevel="0" collapsed="false">
      <c r="A167" s="32" t="s">
        <v>198</v>
      </c>
      <c r="B167" s="32" t="s">
        <v>320</v>
      </c>
      <c r="C167" s="32" t="s">
        <v>325</v>
      </c>
      <c r="D167" s="54" t="n">
        <v>395</v>
      </c>
      <c r="E167" s="54" t="n">
        <v>385</v>
      </c>
      <c r="F167" s="65" t="n">
        <f aca="false">IF(E167="","",D167-E167)</f>
        <v>10</v>
      </c>
      <c r="G167" s="54" t="n">
        <v>427</v>
      </c>
      <c r="H167" s="54" t="n">
        <v>428</v>
      </c>
      <c r="I167" s="65" t="n">
        <f aca="false">IF(H167="","",G167-H167)</f>
        <v>-1</v>
      </c>
      <c r="J167" s="55" t="n">
        <f aca="false">IF(OR(D167="",D167+G167=0),"",D167/(D167+G167))</f>
        <v>0.480535279805353</v>
      </c>
      <c r="K167" s="55" t="n">
        <f aca="false">IF(E167="","",E167/(E167+H167))</f>
        <v>0.473554735547356</v>
      </c>
      <c r="L167" s="66" t="n">
        <f aca="false">IF(OR(K167="",J167=""),"",(J167-K167)*100)</f>
        <v>0.698054425799732</v>
      </c>
      <c r="M167" s="36" t="n">
        <v>2.37182209464497</v>
      </c>
      <c r="N167" s="36" t="n">
        <v>1.86043143712578</v>
      </c>
      <c r="O167" s="36" t="n">
        <f aca="false">SQRT(M167^2+N167^2)</f>
        <v>3.01442286033196</v>
      </c>
      <c r="P167" s="55" t="n">
        <f aca="false">IF(J167="","",MAX(0,J167-1.96*O167/100))</f>
        <v>0.421452591742846</v>
      </c>
      <c r="Q167" s="55" t="n">
        <f aca="false">IF(J167="","",MIN(1,J167+1.96*O167/100))</f>
        <v>0.539617967867859</v>
      </c>
      <c r="R167" s="32" t="str">
        <f aca="false">IF(L167="","",IF(ABS(L167)&lt;=O167,"Yes","No"))</f>
        <v>Yes</v>
      </c>
      <c r="S167" s="32" t="str">
        <f aca="false">IF(L167="","",IF(ABS(L167)&lt;=1.96*O167,"Yes","No"))</f>
        <v>Yes</v>
      </c>
      <c r="T167" s="54" t="n">
        <f aca="false">IF(D167="","",ROUND(SQRT(((D167+G167)*O167/100)^2+(J167*(D167+G167)*0.08382)^2),0))</f>
        <v>41</v>
      </c>
      <c r="U167" s="32"/>
    </row>
    <row r="168" customFormat="false" ht="15" hidden="false" customHeight="false" outlineLevel="0" collapsed="false">
      <c r="A168" s="32" t="s">
        <v>198</v>
      </c>
      <c r="B168" s="32" t="s">
        <v>320</v>
      </c>
      <c r="C168" s="32" t="s">
        <v>326</v>
      </c>
      <c r="D168" s="54" t="n">
        <v>241</v>
      </c>
      <c r="E168" s="54" t="n">
        <v>242</v>
      </c>
      <c r="F168" s="65" t="n">
        <f aca="false">IF(E168="","",D168-E168)</f>
        <v>-1</v>
      </c>
      <c r="G168" s="54" t="n">
        <v>285</v>
      </c>
      <c r="H168" s="54" t="n">
        <v>256</v>
      </c>
      <c r="I168" s="65" t="n">
        <f aca="false">IF(H168="","",G168-H168)</f>
        <v>29</v>
      </c>
      <c r="J168" s="55" t="n">
        <f aca="false">IF(OR(D168="",D168+G168=0),"",D168/(D168+G168))</f>
        <v>0.458174904942966</v>
      </c>
      <c r="K168" s="55" t="n">
        <f aca="false">IF(E168="","",E168/(E168+H168))</f>
        <v>0.485943775100402</v>
      </c>
      <c r="L168" s="66" t="n">
        <f aca="false">IF(OR(K168="",J168=""),"",(J168-K168)*100)</f>
        <v>-2.77688701574358</v>
      </c>
      <c r="M168" s="36" t="n">
        <v>3.57667285408278</v>
      </c>
      <c r="N168" s="36" t="n">
        <v>1.86043143712578</v>
      </c>
      <c r="O168" s="36" t="n">
        <f aca="false">SQRT(M168^2+N168^2)</f>
        <v>4.03159941429931</v>
      </c>
      <c r="P168" s="55" t="n">
        <f aca="false">IF(J168="","",MAX(0,J168-1.96*O168/100))</f>
        <v>0.379155556422699</v>
      </c>
      <c r="Q168" s="55" t="n">
        <f aca="false">IF(J168="","",MIN(1,J168+1.96*O168/100))</f>
        <v>0.537194253463232</v>
      </c>
      <c r="R168" s="32" t="str">
        <f aca="false">IF(L168="","",IF(ABS(L168)&lt;=O168,"Yes","No"))</f>
        <v>Yes</v>
      </c>
      <c r="S168" s="32" t="str">
        <f aca="false">IF(L168="","",IF(ABS(L168)&lt;=1.96*O168,"Yes","No"))</f>
        <v>Yes</v>
      </c>
      <c r="T168" s="54" t="n">
        <f aca="false">IF(D168="","",ROUND(SQRT(((D168+G168)*O168/100)^2+(J168*(D168+G168)*0.13015)^2),0))</f>
        <v>38</v>
      </c>
      <c r="U168" s="32"/>
    </row>
    <row r="169" customFormat="false" ht="15" hidden="false" customHeight="false" outlineLevel="0" collapsed="false">
      <c r="A169" s="32" t="s">
        <v>198</v>
      </c>
      <c r="B169" s="32" t="s">
        <v>320</v>
      </c>
      <c r="C169" s="32" t="s">
        <v>327</v>
      </c>
      <c r="D169" s="54" t="n">
        <v>292</v>
      </c>
      <c r="E169" s="54" t="n">
        <v>281</v>
      </c>
      <c r="F169" s="65" t="n">
        <f aca="false">IF(E169="","",D169-E169)</f>
        <v>11</v>
      </c>
      <c r="G169" s="54" t="n">
        <v>335</v>
      </c>
      <c r="H169" s="54" t="n">
        <v>313</v>
      </c>
      <c r="I169" s="65" t="n">
        <f aca="false">IF(H169="","",G169-H169)</f>
        <v>22</v>
      </c>
      <c r="J169" s="55" t="n">
        <f aca="false">IF(OR(D169="",D169+G169=0),"",D169/(D169+G169))</f>
        <v>0.465709728867624</v>
      </c>
      <c r="K169" s="55" t="n">
        <f aca="false">IF(E169="","",E169/(E169+H169))</f>
        <v>0.473063973063973</v>
      </c>
      <c r="L169" s="66" t="n">
        <f aca="false">IF(OR(K169="",J169=""),"",(J169-K169)*100)</f>
        <v>-0.735424419634945</v>
      </c>
      <c r="M169" s="36" t="n">
        <v>2.37182209464497</v>
      </c>
      <c r="N169" s="36" t="n">
        <v>1.86043143712578</v>
      </c>
      <c r="O169" s="36" t="n">
        <f aca="false">SQRT(M169^2+N169^2)</f>
        <v>3.01442286033196</v>
      </c>
      <c r="P169" s="55" t="n">
        <f aca="false">IF(J169="","",MAX(0,J169-1.96*O169/100))</f>
        <v>0.406627040805117</v>
      </c>
      <c r="Q169" s="55" t="n">
        <f aca="false">IF(J169="","",MIN(1,J169+1.96*O169/100))</f>
        <v>0.52479241693013</v>
      </c>
      <c r="R169" s="32" t="str">
        <f aca="false">IF(L169="","",IF(ABS(L169)&lt;=O169,"Yes","No"))</f>
        <v>Yes</v>
      </c>
      <c r="S169" s="32" t="str">
        <f aca="false">IF(L169="","",IF(ABS(L169)&lt;=1.96*O169,"Yes","No"))</f>
        <v>Yes</v>
      </c>
      <c r="T169" s="54" t="n">
        <f aca="false">IF(D169="","",ROUND(SQRT(((D169+G169)*O169/100)^2+(J169*(D169+G169)*0.08382)^2),0))</f>
        <v>31</v>
      </c>
      <c r="U169" s="32"/>
    </row>
    <row r="170" customFormat="false" ht="15" hidden="false" customHeight="false" outlineLevel="0" collapsed="false">
      <c r="A170" s="32" t="s">
        <v>198</v>
      </c>
      <c r="B170" s="32" t="s">
        <v>320</v>
      </c>
      <c r="C170" s="32" t="s">
        <v>328</v>
      </c>
      <c r="D170" s="54" t="n">
        <v>469</v>
      </c>
      <c r="E170" s="54" t="n">
        <v>438</v>
      </c>
      <c r="F170" s="65" t="n">
        <f aca="false">IF(E170="","",D170-E170)</f>
        <v>31</v>
      </c>
      <c r="G170" s="54" t="n">
        <v>440</v>
      </c>
      <c r="H170" s="54" t="n">
        <v>460</v>
      </c>
      <c r="I170" s="65" t="n">
        <f aca="false">IF(H170="","",G170-H170)</f>
        <v>-20</v>
      </c>
      <c r="J170" s="55" t="n">
        <f aca="false">IF(OR(D170="",D170+G170=0),"",D170/(D170+G170))</f>
        <v>0.515951595159516</v>
      </c>
      <c r="K170" s="55" t="n">
        <f aca="false">IF(E170="","",E170/(E170+H170))</f>
        <v>0.487750556792873</v>
      </c>
      <c r="L170" s="66" t="n">
        <f aca="false">IF(OR(K170="",J170=""),"",(J170-K170)*100)</f>
        <v>2.82010383666429</v>
      </c>
      <c r="M170" s="36" t="n">
        <v>2.00359735683633</v>
      </c>
      <c r="N170" s="36" t="n">
        <v>1.86043143712578</v>
      </c>
      <c r="O170" s="36" t="n">
        <f aca="false">SQRT(M170^2+N170^2)</f>
        <v>2.73415571988272</v>
      </c>
      <c r="P170" s="55" t="n">
        <f aca="false">IF(J170="","",MAX(0,J170-1.96*O170/100))</f>
        <v>0.462362143049815</v>
      </c>
      <c r="Q170" s="55" t="n">
        <f aca="false">IF(J170="","",MIN(1,J170+1.96*O170/100))</f>
        <v>0.569541047269217</v>
      </c>
      <c r="R170" s="32" t="str">
        <f aca="false">IF(L170="","",IF(ABS(L170)&lt;=O170,"Yes","No"))</f>
        <v>No</v>
      </c>
      <c r="S170" s="32" t="str">
        <f aca="false">IF(L170="","",IF(ABS(L170)&lt;=1.96*O170,"Yes","No"))</f>
        <v>Yes</v>
      </c>
      <c r="T170" s="54" t="n">
        <f aca="false">IF(D170="","",ROUND(SQRT(((D170+G170)*O170/100)^2+(J170*(D170+G170)*0.07132)^2),0))</f>
        <v>42</v>
      </c>
      <c r="U170" s="32"/>
    </row>
    <row r="171" customFormat="false" ht="15" hidden="false" customHeight="false" outlineLevel="0" collapsed="false">
      <c r="A171" s="32" t="s">
        <v>198</v>
      </c>
      <c r="B171" s="32" t="s">
        <v>329</v>
      </c>
      <c r="C171" s="32" t="s">
        <v>330</v>
      </c>
      <c r="D171" s="54" t="n">
        <v>176</v>
      </c>
      <c r="E171" s="54" t="n">
        <v>156</v>
      </c>
      <c r="F171" s="65" t="n">
        <f aca="false">IF(E171="","",D171-E171)</f>
        <v>20</v>
      </c>
      <c r="G171" s="54" t="n">
        <v>164</v>
      </c>
      <c r="H171" s="54" t="n">
        <v>176</v>
      </c>
      <c r="I171" s="65" t="n">
        <f aca="false">IF(H171="","",G171-H171)</f>
        <v>-12</v>
      </c>
      <c r="J171" s="55" t="n">
        <f aca="false">IF(OR(D171="",D171+G171=0),"",D171/(D171+G171))</f>
        <v>0.51764705882353</v>
      </c>
      <c r="K171" s="55" t="n">
        <f aca="false">IF(E171="","",E171/(E171+H171))</f>
        <v>0.469879518072289</v>
      </c>
      <c r="L171" s="66" t="n">
        <f aca="false">IF(OR(K171="",J171=""),"",(J171-K171)*100)</f>
        <v>4.77675407512403</v>
      </c>
      <c r="M171" s="36" t="n">
        <v>3.57667285408278</v>
      </c>
      <c r="N171" s="36" t="n">
        <v>1.86043143712578</v>
      </c>
      <c r="O171" s="36" t="n">
        <f aca="false">SQRT(M171^2+N171^2)</f>
        <v>4.03159941429931</v>
      </c>
      <c r="P171" s="55" t="n">
        <f aca="false">IF(J171="","",MAX(0,J171-1.96*O171/100))</f>
        <v>0.438627710303263</v>
      </c>
      <c r="Q171" s="55" t="n">
        <f aca="false">IF(J171="","",MIN(1,J171+1.96*O171/100))</f>
        <v>0.596666407343796</v>
      </c>
      <c r="R171" s="32" t="str">
        <f aca="false">IF(L171="","",IF(ABS(L171)&lt;=O171,"Yes","No"))</f>
        <v>No</v>
      </c>
      <c r="S171" s="32" t="str">
        <f aca="false">IF(L171="","",IF(ABS(L171)&lt;=1.96*O171,"Yes","No"))</f>
        <v>Yes</v>
      </c>
      <c r="T171" s="54" t="n">
        <f aca="false">IF(D171="","",ROUND(SQRT(((D171+G171)*O171/100)^2+(J171*(D171+G171)*0.13015)^2),0))</f>
        <v>27</v>
      </c>
      <c r="U171" s="32"/>
    </row>
    <row r="172" customFormat="false" ht="15" hidden="false" customHeight="false" outlineLevel="0" collapsed="false">
      <c r="A172" s="32" t="s">
        <v>198</v>
      </c>
      <c r="B172" s="32" t="s">
        <v>329</v>
      </c>
      <c r="C172" s="32" t="s">
        <v>331</v>
      </c>
      <c r="D172" s="54" t="n">
        <v>135</v>
      </c>
      <c r="E172" s="54" t="n">
        <v>132</v>
      </c>
      <c r="F172" s="65" t="n">
        <f aca="false">IF(E172="","",D172-E172)</f>
        <v>3</v>
      </c>
      <c r="G172" s="54" t="n">
        <v>135</v>
      </c>
      <c r="H172" s="54" t="n">
        <v>148</v>
      </c>
      <c r="I172" s="65" t="n">
        <f aca="false">IF(H172="","",G172-H172)</f>
        <v>-13</v>
      </c>
      <c r="J172" s="55" t="n">
        <f aca="false">IF(OR(D172="",D172+G172=0),"",D172/(D172+G172))</f>
        <v>0.5</v>
      </c>
      <c r="K172" s="55" t="n">
        <f aca="false">IF(E172="","",E172/(E172+H172))</f>
        <v>0.471428571428571</v>
      </c>
      <c r="L172" s="66" t="n">
        <f aca="false">IF(OR(K172="",J172=""),"",(J172-K172)*100)</f>
        <v>2.85714285714286</v>
      </c>
      <c r="M172" s="36" t="n">
        <v>3.57667285408278</v>
      </c>
      <c r="N172" s="36" t="n">
        <v>1.86043143712578</v>
      </c>
      <c r="O172" s="36" t="n">
        <f aca="false">SQRT(M172^2+N172^2)</f>
        <v>4.03159941429931</v>
      </c>
      <c r="P172" s="55" t="n">
        <f aca="false">IF(J172="","",MAX(0,J172-1.96*O172/100))</f>
        <v>0.420980651479734</v>
      </c>
      <c r="Q172" s="55" t="n">
        <f aca="false">IF(J172="","",MIN(1,J172+1.96*O172/100))</f>
        <v>0.579019348520267</v>
      </c>
      <c r="R172" s="32" t="str">
        <f aca="false">IF(L172="","",IF(ABS(L172)&lt;=O172,"Yes","No"))</f>
        <v>Yes</v>
      </c>
      <c r="S172" s="32" t="str">
        <f aca="false">IF(L172="","",IF(ABS(L172)&lt;=1.96*O172,"Yes","No"))</f>
        <v>Yes</v>
      </c>
      <c r="T172" s="54" t="n">
        <f aca="false">IF(D172="","",ROUND(SQRT(((D172+G172)*O172/100)^2+(J172*(D172+G172)*0.13015)^2),0))</f>
        <v>21</v>
      </c>
      <c r="U172" s="32"/>
    </row>
    <row r="173" customFormat="false" ht="15" hidden="false" customHeight="false" outlineLevel="0" collapsed="false">
      <c r="A173" s="32" t="s">
        <v>198</v>
      </c>
      <c r="B173" s="32" t="s">
        <v>329</v>
      </c>
      <c r="C173" s="32" t="s">
        <v>332</v>
      </c>
      <c r="D173" s="54" t="n">
        <v>291</v>
      </c>
      <c r="E173" s="54" t="n">
        <v>249</v>
      </c>
      <c r="F173" s="65" t="n">
        <f aca="false">IF(E173="","",D173-E173)</f>
        <v>42</v>
      </c>
      <c r="G173" s="54" t="n">
        <v>297</v>
      </c>
      <c r="H173" s="54" t="n">
        <v>302</v>
      </c>
      <c r="I173" s="65" t="n">
        <f aca="false">IF(H173="","",G173-H173)</f>
        <v>-5</v>
      </c>
      <c r="J173" s="55" t="n">
        <f aca="false">IF(OR(D173="",D173+G173=0),"",D173/(D173+G173))</f>
        <v>0.494897959183673</v>
      </c>
      <c r="K173" s="55" t="n">
        <f aca="false">IF(E173="","",E173/(E173+H173))</f>
        <v>0.451905626134301</v>
      </c>
      <c r="L173" s="66" t="n">
        <f aca="false">IF(OR(K173="",J173=""),"",(J173-K173)*100)</f>
        <v>4.29923330493722</v>
      </c>
      <c r="M173" s="36" t="n">
        <v>2.37182209464497</v>
      </c>
      <c r="N173" s="36" t="n">
        <v>1.86043143712578</v>
      </c>
      <c r="O173" s="36" t="n">
        <f aca="false">SQRT(M173^2+N173^2)</f>
        <v>3.01442286033196</v>
      </c>
      <c r="P173" s="55" t="n">
        <f aca="false">IF(J173="","",MAX(0,J173-1.96*O173/100))</f>
        <v>0.435815271121167</v>
      </c>
      <c r="Q173" s="55" t="n">
        <f aca="false">IF(J173="","",MIN(1,J173+1.96*O173/100))</f>
        <v>0.55398064724618</v>
      </c>
      <c r="R173" s="32" t="str">
        <f aca="false">IF(L173="","",IF(ABS(L173)&lt;=O173,"Yes","No"))</f>
        <v>No</v>
      </c>
      <c r="S173" s="32" t="str">
        <f aca="false">IF(L173="","",IF(ABS(L173)&lt;=1.96*O173,"Yes","No"))</f>
        <v>Yes</v>
      </c>
      <c r="T173" s="54" t="n">
        <f aca="false">IF(D173="","",ROUND(SQRT(((D173+G173)*O173/100)^2+(J173*(D173+G173)*0.08382)^2),0))</f>
        <v>30</v>
      </c>
      <c r="U173" s="32"/>
    </row>
    <row r="174" customFormat="false" ht="15" hidden="false" customHeight="false" outlineLevel="0" collapsed="false">
      <c r="A174" s="32" t="s">
        <v>198</v>
      </c>
      <c r="B174" s="32" t="s">
        <v>333</v>
      </c>
      <c r="C174" s="32" t="s">
        <v>334</v>
      </c>
      <c r="D174" s="54" t="n">
        <v>705</v>
      </c>
      <c r="E174" s="54" t="n">
        <v>698</v>
      </c>
      <c r="F174" s="65" t="n">
        <f aca="false">IF(E174="","",D174-E174)</f>
        <v>7</v>
      </c>
      <c r="G174" s="54" t="n">
        <v>645</v>
      </c>
      <c r="H174" s="54" t="n">
        <v>577</v>
      </c>
      <c r="I174" s="65" t="n">
        <f aca="false">IF(H174="","",G174-H174)</f>
        <v>68</v>
      </c>
      <c r="J174" s="55" t="n">
        <f aca="false">IF(OR(D174="",D174+G174=0),"",D174/(D174+G174))</f>
        <v>0.522222222222222</v>
      </c>
      <c r="K174" s="55" t="n">
        <f aca="false">IF(E174="","",E174/(E174+H174))</f>
        <v>0.547450980392157</v>
      </c>
      <c r="L174" s="66" t="n">
        <f aca="false">IF(OR(K174="",J174=""),"",(J174-K174)*100)</f>
        <v>-2.52287581699346</v>
      </c>
      <c r="M174" s="36" t="n">
        <v>2.00359735683633</v>
      </c>
      <c r="N174" s="36" t="n">
        <v>1.86043143712578</v>
      </c>
      <c r="O174" s="36" t="n">
        <f aca="false">SQRT(M174^2+N174^2)</f>
        <v>2.73415571988272</v>
      </c>
      <c r="P174" s="55" t="n">
        <f aca="false">IF(J174="","",MAX(0,J174-1.96*O174/100))</f>
        <v>0.468632770112521</v>
      </c>
      <c r="Q174" s="55" t="n">
        <f aca="false">IF(J174="","",MIN(1,J174+1.96*O174/100))</f>
        <v>0.575811674331924</v>
      </c>
      <c r="R174" s="32" t="str">
        <f aca="false">IF(L174="","",IF(ABS(L174)&lt;=O174,"Yes","No"))</f>
        <v>Yes</v>
      </c>
      <c r="S174" s="32" t="str">
        <f aca="false">IF(L174="","",IF(ABS(L174)&lt;=1.96*O174,"Yes","No"))</f>
        <v>Yes</v>
      </c>
      <c r="T174" s="54" t="n">
        <f aca="false">IF(D174="","",ROUND(SQRT(((D174+G174)*O174/100)^2+(J174*(D174+G174)*0.07132)^2),0))</f>
        <v>62</v>
      </c>
      <c r="U174" s="32"/>
    </row>
    <row r="175" customFormat="false" ht="15" hidden="false" customHeight="false" outlineLevel="0" collapsed="false">
      <c r="A175" s="32" t="s">
        <v>198</v>
      </c>
      <c r="B175" s="32" t="s">
        <v>333</v>
      </c>
      <c r="C175" s="32" t="s">
        <v>335</v>
      </c>
      <c r="D175" s="54" t="n">
        <v>326</v>
      </c>
      <c r="E175" s="54" t="n">
        <v>362</v>
      </c>
      <c r="F175" s="65" t="n">
        <f aca="false">IF(E175="","",D175-E175)</f>
        <v>-36</v>
      </c>
      <c r="G175" s="54" t="n">
        <v>303</v>
      </c>
      <c r="H175" s="54" t="n">
        <v>257</v>
      </c>
      <c r="I175" s="65" t="n">
        <f aca="false">IF(H175="","",G175-H175)</f>
        <v>46</v>
      </c>
      <c r="J175" s="55" t="n">
        <f aca="false">IF(OR(D175="",D175+G175=0),"",D175/(D175+G175))</f>
        <v>0.518282988871224</v>
      </c>
      <c r="K175" s="55" t="n">
        <f aca="false">IF(E175="","",E175/(E175+H175))</f>
        <v>0.584814216478191</v>
      </c>
      <c r="L175" s="66" t="n">
        <f aca="false">IF(OR(K175="",J175=""),"",(J175-K175)*100)</f>
        <v>-6.65312276069665</v>
      </c>
      <c r="M175" s="36" t="n">
        <v>2.37182209464497</v>
      </c>
      <c r="N175" s="36" t="n">
        <v>1.86043143712578</v>
      </c>
      <c r="O175" s="36" t="n">
        <f aca="false">SQRT(M175^2+N175^2)</f>
        <v>3.01442286033196</v>
      </c>
      <c r="P175" s="55" t="n">
        <f aca="false">IF(J175="","",MAX(0,J175-1.96*O175/100))</f>
        <v>0.459200300808718</v>
      </c>
      <c r="Q175" s="55" t="n">
        <f aca="false">IF(J175="","",MIN(1,J175+1.96*O175/100))</f>
        <v>0.577365676933731</v>
      </c>
      <c r="R175" s="32" t="str">
        <f aca="false">IF(L175="","",IF(ABS(L175)&lt;=O175,"Yes","No"))</f>
        <v>No</v>
      </c>
      <c r="S175" s="32" t="str">
        <f aca="false">IF(L175="","",IF(ABS(L175)&lt;=1.96*O175,"Yes","No"))</f>
        <v>No</v>
      </c>
      <c r="T175" s="54" t="n">
        <f aca="false">IF(D175="","",ROUND(SQRT(((D175+G175)*O175/100)^2+(J175*(D175+G175)*0.08382)^2),0))</f>
        <v>33</v>
      </c>
      <c r="U175" s="32"/>
    </row>
    <row r="176" customFormat="false" ht="15" hidden="false" customHeight="false" outlineLevel="0" collapsed="false">
      <c r="A176" s="32" t="s">
        <v>198</v>
      </c>
      <c r="B176" s="32" t="s">
        <v>333</v>
      </c>
      <c r="C176" s="32" t="s">
        <v>336</v>
      </c>
      <c r="D176" s="54" t="n">
        <v>706</v>
      </c>
      <c r="E176" s="54" t="n">
        <v>743</v>
      </c>
      <c r="F176" s="65" t="n">
        <f aca="false">IF(E176="","",D176-E176)</f>
        <v>-37</v>
      </c>
      <c r="G176" s="54" t="n">
        <v>594</v>
      </c>
      <c r="H176" s="54" t="n">
        <v>566</v>
      </c>
      <c r="I176" s="65" t="n">
        <f aca="false">IF(H176="","",G176-H176)</f>
        <v>28</v>
      </c>
      <c r="J176" s="55" t="n">
        <f aca="false">IF(OR(D176="",D176+G176=0),"",D176/(D176+G176))</f>
        <v>0.543076923076923</v>
      </c>
      <c r="K176" s="55" t="n">
        <f aca="false">IF(E176="","",E176/(E176+H176))</f>
        <v>0.567608861726509</v>
      </c>
      <c r="L176" s="66" t="n">
        <f aca="false">IF(OR(K176="",J176=""),"",(J176-K176)*100)</f>
        <v>-2.45319386495857</v>
      </c>
      <c r="M176" s="36" t="n">
        <v>2.00359735683633</v>
      </c>
      <c r="N176" s="36" t="n">
        <v>1.86043143712578</v>
      </c>
      <c r="O176" s="36" t="n">
        <f aca="false">SQRT(M176^2+N176^2)</f>
        <v>2.73415571988272</v>
      </c>
      <c r="P176" s="55" t="n">
        <f aca="false">IF(J176="","",MAX(0,J176-1.96*O176/100))</f>
        <v>0.489487470967222</v>
      </c>
      <c r="Q176" s="55" t="n">
        <f aca="false">IF(J176="","",MIN(1,J176+1.96*O176/100))</f>
        <v>0.596666375186625</v>
      </c>
      <c r="R176" s="32" t="str">
        <f aca="false">IF(L176="","",IF(ABS(L176)&lt;=O176,"Yes","No"))</f>
        <v>Yes</v>
      </c>
      <c r="S176" s="32" t="str">
        <f aca="false">IF(L176="","",IF(ABS(L176)&lt;=1.96*O176,"Yes","No"))</f>
        <v>Yes</v>
      </c>
      <c r="T176" s="54" t="n">
        <f aca="false">IF(D176="","",ROUND(SQRT(((D176+G176)*O176/100)^2+(J176*(D176+G176)*0.07132)^2),0))</f>
        <v>62</v>
      </c>
      <c r="U176" s="32"/>
    </row>
    <row r="177" customFormat="false" ht="15" hidden="false" customHeight="false" outlineLevel="0" collapsed="false">
      <c r="A177" s="32" t="s">
        <v>198</v>
      </c>
      <c r="B177" s="32" t="s">
        <v>333</v>
      </c>
      <c r="C177" s="32" t="s">
        <v>337</v>
      </c>
      <c r="D177" s="54" t="n">
        <v>431</v>
      </c>
      <c r="E177" s="54" t="n">
        <v>428</v>
      </c>
      <c r="F177" s="65" t="n">
        <f aca="false">IF(E177="","",D177-E177)</f>
        <v>3</v>
      </c>
      <c r="G177" s="54" t="n">
        <v>419</v>
      </c>
      <c r="H177" s="54" t="n">
        <v>401</v>
      </c>
      <c r="I177" s="65" t="n">
        <f aca="false">IF(H177="","",G177-H177)</f>
        <v>18</v>
      </c>
      <c r="J177" s="55" t="n">
        <f aca="false">IF(OR(D177="",D177+G177=0),"",D177/(D177+G177))</f>
        <v>0.507058823529412</v>
      </c>
      <c r="K177" s="55" t="n">
        <f aca="false">IF(E177="","",E177/(E177+H177))</f>
        <v>0.516284680337756</v>
      </c>
      <c r="L177" s="66" t="n">
        <f aca="false">IF(OR(K177="",J177=""),"",(J177-K177)*100)</f>
        <v>-0.922585680834454</v>
      </c>
      <c r="M177" s="36" t="n">
        <v>2.00359735683633</v>
      </c>
      <c r="N177" s="36" t="n">
        <v>1.86043143712578</v>
      </c>
      <c r="O177" s="36" t="n">
        <f aca="false">SQRT(M177^2+N177^2)</f>
        <v>2.73415571988272</v>
      </c>
      <c r="P177" s="55" t="n">
        <f aca="false">IF(J177="","",MAX(0,J177-1.96*O177/100))</f>
        <v>0.45346937141971</v>
      </c>
      <c r="Q177" s="55" t="n">
        <f aca="false">IF(J177="","",MIN(1,J177+1.96*O177/100))</f>
        <v>0.560648275639113</v>
      </c>
      <c r="R177" s="32" t="str">
        <f aca="false">IF(L177="","",IF(ABS(L177)&lt;=O177,"Yes","No"))</f>
        <v>Yes</v>
      </c>
      <c r="S177" s="32" t="str">
        <f aca="false">IF(L177="","",IF(ABS(L177)&lt;=1.96*O177,"Yes","No"))</f>
        <v>Yes</v>
      </c>
      <c r="T177" s="54" t="n">
        <f aca="false">IF(D177="","",ROUND(SQRT(((D177+G177)*O177/100)^2+(J177*(D177+G177)*0.07132)^2),0))</f>
        <v>39</v>
      </c>
      <c r="U177" s="32"/>
    </row>
    <row r="178" customFormat="false" ht="15" hidden="false" customHeight="false" outlineLevel="0" collapsed="false">
      <c r="A178" s="32" t="s">
        <v>198</v>
      </c>
      <c r="B178" s="32" t="s">
        <v>333</v>
      </c>
      <c r="C178" s="32" t="s">
        <v>338</v>
      </c>
      <c r="D178" s="54" t="n">
        <v>737</v>
      </c>
      <c r="E178" s="54" t="n">
        <v>821</v>
      </c>
      <c r="F178" s="65" t="n">
        <f aca="false">IF(E178="","",D178-E178)</f>
        <v>-84</v>
      </c>
      <c r="G178" s="54" t="n">
        <v>653</v>
      </c>
      <c r="H178" s="54" t="n">
        <v>513</v>
      </c>
      <c r="I178" s="65" t="n">
        <f aca="false">IF(H178="","",G178-H178)</f>
        <v>140</v>
      </c>
      <c r="J178" s="55" t="n">
        <f aca="false">IF(OR(D178="",D178+G178=0),"",D178/(D178+G178))</f>
        <v>0.530215827338129</v>
      </c>
      <c r="K178" s="55" t="n">
        <f aca="false">IF(E178="","",E178/(E178+H178))</f>
        <v>0.61544227886057</v>
      </c>
      <c r="L178" s="66" t="n">
        <f aca="false">IF(OR(K178="",J178=""),"",(J178-K178)*100)</f>
        <v>-8.52264515224402</v>
      </c>
      <c r="M178" s="36" t="n">
        <v>2.00359735683633</v>
      </c>
      <c r="N178" s="36" t="n">
        <v>1.86043143712578</v>
      </c>
      <c r="O178" s="36" t="n">
        <f aca="false">SQRT(M178^2+N178^2)</f>
        <v>2.73415571988272</v>
      </c>
      <c r="P178" s="55" t="n">
        <f aca="false">IF(J178="","",MAX(0,J178-1.96*O178/100))</f>
        <v>0.476626375228428</v>
      </c>
      <c r="Q178" s="55" t="n">
        <f aca="false">IF(J178="","",MIN(1,J178+1.96*O178/100))</f>
        <v>0.583805279447831</v>
      </c>
      <c r="R178" s="32" t="str">
        <f aca="false">IF(L178="","",IF(ABS(L178)&lt;=O178,"Yes","No"))</f>
        <v>No</v>
      </c>
      <c r="S178" s="32" t="str">
        <f aca="false">IF(L178="","",IF(ABS(L178)&lt;=1.96*O178,"Yes","No"))</f>
        <v>No</v>
      </c>
      <c r="T178" s="54" t="n">
        <f aca="false">IF(D178="","",ROUND(SQRT(((D178+G178)*O178/100)^2+(J178*(D178+G178)*0.07132)^2),0))</f>
        <v>65</v>
      </c>
      <c r="U178" s="32"/>
    </row>
    <row r="179" customFormat="false" ht="15" hidden="false" customHeight="false" outlineLevel="0" collapsed="false">
      <c r="A179" s="32" t="s">
        <v>198</v>
      </c>
      <c r="B179" s="32" t="s">
        <v>333</v>
      </c>
      <c r="C179" s="32" t="s">
        <v>339</v>
      </c>
      <c r="D179" s="54" t="n">
        <v>703</v>
      </c>
      <c r="E179" s="54" t="n">
        <v>768</v>
      </c>
      <c r="F179" s="65" t="n">
        <f aca="false">IF(E179="","",D179-E179)</f>
        <v>-65</v>
      </c>
      <c r="G179" s="54" t="n">
        <v>601</v>
      </c>
      <c r="H179" s="54" t="n">
        <v>482</v>
      </c>
      <c r="I179" s="65" t="n">
        <f aca="false">IF(H179="","",G179-H179)</f>
        <v>119</v>
      </c>
      <c r="J179" s="55" t="n">
        <f aca="false">IF(OR(D179="",D179+G179=0),"",D179/(D179+G179))</f>
        <v>0.539110429447853</v>
      </c>
      <c r="K179" s="55" t="n">
        <f aca="false">IF(E179="","",E179/(E179+H179))</f>
        <v>0.6144</v>
      </c>
      <c r="L179" s="66" t="n">
        <f aca="false">IF(OR(K179="",J179=""),"",(J179-K179)*100)</f>
        <v>-7.52895705521471</v>
      </c>
      <c r="M179" s="36" t="n">
        <v>2.00359735683633</v>
      </c>
      <c r="N179" s="36" t="n">
        <v>1.86043143712578</v>
      </c>
      <c r="O179" s="36" t="n">
        <f aca="false">SQRT(M179^2+N179^2)</f>
        <v>2.73415571988272</v>
      </c>
      <c r="P179" s="55" t="n">
        <f aca="false">IF(J179="","",MAX(0,J179-1.96*O179/100))</f>
        <v>0.485520977338151</v>
      </c>
      <c r="Q179" s="55" t="n">
        <f aca="false">IF(J179="","",MIN(1,J179+1.96*O179/100))</f>
        <v>0.592699881557554</v>
      </c>
      <c r="R179" s="32" t="str">
        <f aca="false">IF(L179="","",IF(ABS(L179)&lt;=O179,"Yes","No"))</f>
        <v>No</v>
      </c>
      <c r="S179" s="32" t="str">
        <f aca="false">IF(L179="","",IF(ABS(L179)&lt;=1.96*O179,"Yes","No"))</f>
        <v>No</v>
      </c>
      <c r="T179" s="54" t="n">
        <f aca="false">IF(D179="","",ROUND(SQRT(((D179+G179)*O179/100)^2+(J179*(D179+G179)*0.07132)^2),0))</f>
        <v>62</v>
      </c>
      <c r="U179" s="32"/>
    </row>
    <row r="180" customFormat="false" ht="15" hidden="false" customHeight="false" outlineLevel="0" collapsed="false">
      <c r="A180" s="32" t="s">
        <v>198</v>
      </c>
      <c r="B180" s="32" t="s">
        <v>333</v>
      </c>
      <c r="C180" s="32" t="s">
        <v>340</v>
      </c>
      <c r="D180" s="54" t="n">
        <v>378</v>
      </c>
      <c r="E180" s="54" t="n">
        <v>355</v>
      </c>
      <c r="F180" s="65" t="n">
        <f aca="false">IF(E180="","",D180-E180)</f>
        <v>23</v>
      </c>
      <c r="G180" s="54" t="n">
        <v>326</v>
      </c>
      <c r="H180" s="54" t="n">
        <v>298</v>
      </c>
      <c r="I180" s="65" t="n">
        <f aca="false">IF(H180="","",G180-H180)</f>
        <v>28</v>
      </c>
      <c r="J180" s="55" t="n">
        <f aca="false">IF(OR(D180="",D180+G180=0),"",D180/(D180+G180))</f>
        <v>0.536931818181818</v>
      </c>
      <c r="K180" s="55" t="n">
        <f aca="false">IF(E180="","",E180/(E180+H180))</f>
        <v>0.54364471669219</v>
      </c>
      <c r="L180" s="66" t="n">
        <f aca="false">IF(OR(K180="",J180=""),"",(J180-K180)*100)</f>
        <v>-0.671289851037171</v>
      </c>
      <c r="M180" s="36" t="n">
        <v>2.37182209464497</v>
      </c>
      <c r="N180" s="36" t="n">
        <v>1.86043143712578</v>
      </c>
      <c r="O180" s="36" t="n">
        <f aca="false">SQRT(M180^2+N180^2)</f>
        <v>3.01442286033196</v>
      </c>
      <c r="P180" s="55" t="n">
        <f aca="false">IF(J180="","",MAX(0,J180-1.96*O180/100))</f>
        <v>0.477849130119312</v>
      </c>
      <c r="Q180" s="55" t="n">
        <f aca="false">IF(J180="","",MIN(1,J180+1.96*O180/100))</f>
        <v>0.596014506244325</v>
      </c>
      <c r="R180" s="32" t="str">
        <f aca="false">IF(L180="","",IF(ABS(L180)&lt;=O180,"Yes","No"))</f>
        <v>Yes</v>
      </c>
      <c r="S180" s="32" t="str">
        <f aca="false">IF(L180="","",IF(ABS(L180)&lt;=1.96*O180,"Yes","No"))</f>
        <v>Yes</v>
      </c>
      <c r="T180" s="54" t="n">
        <f aca="false">IF(D180="","",ROUND(SQRT(((D180+G180)*O180/100)^2+(J180*(D180+G180)*0.08382)^2),0))</f>
        <v>38</v>
      </c>
      <c r="U180" s="32"/>
    </row>
    <row r="181" customFormat="false" ht="15" hidden="false" customHeight="false" outlineLevel="0" collapsed="false">
      <c r="A181" s="32" t="s">
        <v>198</v>
      </c>
      <c r="B181" s="32" t="s">
        <v>333</v>
      </c>
      <c r="C181" s="32" t="s">
        <v>341</v>
      </c>
      <c r="D181" s="54" t="n">
        <v>893</v>
      </c>
      <c r="E181" s="54" t="n">
        <v>834</v>
      </c>
      <c r="F181" s="65" t="n">
        <f aca="false">IF(E181="","",D181-E181)</f>
        <v>59</v>
      </c>
      <c r="G181" s="54" t="n">
        <v>851</v>
      </c>
      <c r="H181" s="54" t="n">
        <v>745</v>
      </c>
      <c r="I181" s="65" t="n">
        <f aca="false">IF(H181="","",G181-H181)</f>
        <v>106</v>
      </c>
      <c r="J181" s="55" t="n">
        <f aca="false">IF(OR(D181="",D181+G181=0),"",D181/(D181+G181))</f>
        <v>0.51204128440367</v>
      </c>
      <c r="K181" s="55" t="n">
        <f aca="false">IF(E181="","",E181/(E181+H181))</f>
        <v>0.528182393920203</v>
      </c>
      <c r="L181" s="66" t="n">
        <f aca="false">IF(OR(K181="",J181=""),"",(J181-K181)*100)</f>
        <v>-1.61411095165329</v>
      </c>
      <c r="M181" s="36" t="n">
        <v>2.00359735683633</v>
      </c>
      <c r="N181" s="36" t="n">
        <v>1.86043143712578</v>
      </c>
      <c r="O181" s="36" t="n">
        <f aca="false">SQRT(M181^2+N181^2)</f>
        <v>2.73415571988272</v>
      </c>
      <c r="P181" s="55" t="n">
        <f aca="false">IF(J181="","",MAX(0,J181-1.96*O181/100))</f>
        <v>0.458451832293968</v>
      </c>
      <c r="Q181" s="55" t="n">
        <f aca="false">IF(J181="","",MIN(1,J181+1.96*O181/100))</f>
        <v>0.565630736513371</v>
      </c>
      <c r="R181" s="32" t="str">
        <f aca="false">IF(L181="","",IF(ABS(L181)&lt;=O181,"Yes","No"))</f>
        <v>Yes</v>
      </c>
      <c r="S181" s="32" t="str">
        <f aca="false">IF(L181="","",IF(ABS(L181)&lt;=1.96*O181,"Yes","No"))</f>
        <v>Yes</v>
      </c>
      <c r="T181" s="54" t="n">
        <f aca="false">IF(D181="","",ROUND(SQRT(((D181+G181)*O181/100)^2+(J181*(D181+G181)*0.07132)^2),0))</f>
        <v>80</v>
      </c>
      <c r="U181" s="32"/>
    </row>
    <row r="182" customFormat="false" ht="15" hidden="false" customHeight="false" outlineLevel="0" collapsed="false">
      <c r="A182" s="32" t="s">
        <v>198</v>
      </c>
      <c r="B182" s="32" t="s">
        <v>342</v>
      </c>
      <c r="C182" s="32" t="s">
        <v>343</v>
      </c>
      <c r="D182" s="54" t="n">
        <v>743</v>
      </c>
      <c r="E182" s="54" t="n">
        <v>725</v>
      </c>
      <c r="F182" s="65" t="n">
        <f aca="false">IF(E182="","",D182-E182)</f>
        <v>18</v>
      </c>
      <c r="G182" s="54" t="n">
        <v>690</v>
      </c>
      <c r="H182" s="54" t="n">
        <v>672</v>
      </c>
      <c r="I182" s="65" t="n">
        <f aca="false">IF(H182="","",G182-H182)</f>
        <v>18</v>
      </c>
      <c r="J182" s="55" t="n">
        <f aca="false">IF(OR(D182="",D182+G182=0),"",D182/(D182+G182))</f>
        <v>0.518492672714585</v>
      </c>
      <c r="K182" s="55" t="n">
        <f aca="false">IF(E182="","",E182/(E182+H182))</f>
        <v>0.518969219756621</v>
      </c>
      <c r="L182" s="66" t="n">
        <f aca="false">IF(OR(K182="",J182=""),"",(J182-K182)*100)</f>
        <v>-0.047654704203659</v>
      </c>
      <c r="M182" s="36" t="n">
        <v>2.00359735683633</v>
      </c>
      <c r="N182" s="36" t="n">
        <v>1.86043143712578</v>
      </c>
      <c r="O182" s="36" t="n">
        <f aca="false">SQRT(M182^2+N182^2)</f>
        <v>2.73415571988272</v>
      </c>
      <c r="P182" s="55" t="n">
        <f aca="false">IF(J182="","",MAX(0,J182-1.96*O182/100))</f>
        <v>0.464903220604883</v>
      </c>
      <c r="Q182" s="55" t="n">
        <f aca="false">IF(J182="","",MIN(1,J182+1.96*O182/100))</f>
        <v>0.572082124824286</v>
      </c>
      <c r="R182" s="32" t="str">
        <f aca="false">IF(L182="","",IF(ABS(L182)&lt;=O182,"Yes","No"))</f>
        <v>Yes</v>
      </c>
      <c r="S182" s="32" t="str">
        <f aca="false">IF(L182="","",IF(ABS(L182)&lt;=1.96*O182,"Yes","No"))</f>
        <v>Yes</v>
      </c>
      <c r="T182" s="54" t="n">
        <f aca="false">IF(D182="","",ROUND(SQRT(((D182+G182)*O182/100)^2+(J182*(D182+G182)*0.07132)^2),0))</f>
        <v>66</v>
      </c>
      <c r="U182" s="32"/>
    </row>
    <row r="183" customFormat="false" ht="15" hidden="false" customHeight="false" outlineLevel="0" collapsed="false">
      <c r="A183" s="32" t="s">
        <v>198</v>
      </c>
      <c r="B183" s="32" t="s">
        <v>342</v>
      </c>
      <c r="C183" s="32" t="s">
        <v>344</v>
      </c>
      <c r="D183" s="54" t="n">
        <v>985</v>
      </c>
      <c r="E183" s="54" t="n">
        <v>1001</v>
      </c>
      <c r="F183" s="65" t="n">
        <f aca="false">IF(E183="","",D183-E183)</f>
        <v>-16</v>
      </c>
      <c r="G183" s="54" t="n">
        <v>1033</v>
      </c>
      <c r="H183" s="54" t="n">
        <v>938</v>
      </c>
      <c r="I183" s="65" t="n">
        <f aca="false">IF(H183="","",G183-H183)</f>
        <v>95</v>
      </c>
      <c r="J183" s="55" t="n">
        <f aca="false">IF(OR(D183="",D183+G183=0),"",D183/(D183+G183))</f>
        <v>0.48810703666997</v>
      </c>
      <c r="K183" s="55" t="n">
        <f aca="false">IF(E183="","",E183/(E183+H183))</f>
        <v>0.516245487364621</v>
      </c>
      <c r="L183" s="66" t="n">
        <f aca="false">IF(OR(K183="",J183=""),"",(J183-K183)*100)</f>
        <v>-2.81384506946507</v>
      </c>
      <c r="M183" s="36" t="n">
        <v>2.00359735683633</v>
      </c>
      <c r="N183" s="36" t="n">
        <v>1.86043143712578</v>
      </c>
      <c r="O183" s="36" t="n">
        <f aca="false">SQRT(M183^2+N183^2)</f>
        <v>2.73415571988272</v>
      </c>
      <c r="P183" s="55" t="n">
        <f aca="false">IF(J183="","",MAX(0,J183-1.96*O183/100))</f>
        <v>0.434517584560269</v>
      </c>
      <c r="Q183" s="55" t="n">
        <f aca="false">IF(J183="","",MIN(1,J183+1.96*O183/100))</f>
        <v>0.541696488779672</v>
      </c>
      <c r="R183" s="32" t="str">
        <f aca="false">IF(L183="","",IF(ABS(L183)&lt;=O183,"Yes","No"))</f>
        <v>No</v>
      </c>
      <c r="S183" s="32" t="str">
        <f aca="false">IF(L183="","",IF(ABS(L183)&lt;=1.96*O183,"Yes","No"))</f>
        <v>Yes</v>
      </c>
      <c r="T183" s="54" t="n">
        <f aca="false">IF(D183="","",ROUND(SQRT(((D183+G183)*O183/100)^2+(J183*(D183+G183)*0.07132)^2),0))</f>
        <v>89</v>
      </c>
      <c r="U183" s="32"/>
    </row>
    <row r="184" customFormat="false" ht="15" hidden="false" customHeight="false" outlineLevel="0" collapsed="false">
      <c r="A184" s="32" t="s">
        <v>198</v>
      </c>
      <c r="B184" s="32" t="s">
        <v>342</v>
      </c>
      <c r="C184" s="32" t="s">
        <v>345</v>
      </c>
      <c r="D184" s="54" t="n">
        <v>621</v>
      </c>
      <c r="E184" s="54" t="n">
        <v>582</v>
      </c>
      <c r="F184" s="65" t="n">
        <f aca="false">IF(E184="","",D184-E184)</f>
        <v>39</v>
      </c>
      <c r="G184" s="54" t="n">
        <v>599</v>
      </c>
      <c r="H184" s="54" t="n">
        <v>595</v>
      </c>
      <c r="I184" s="65" t="n">
        <f aca="false">IF(H184="","",G184-H184)</f>
        <v>4</v>
      </c>
      <c r="J184" s="55" t="n">
        <f aca="false">IF(OR(D184="",D184+G184=0),"",D184/(D184+G184))</f>
        <v>0.509016393442623</v>
      </c>
      <c r="K184" s="55" t="n">
        <f aca="false">IF(E184="","",E184/(E184+H184))</f>
        <v>0.494477485131691</v>
      </c>
      <c r="L184" s="66" t="n">
        <f aca="false">IF(OR(K184="",J184=""),"",(J184-K184)*100)</f>
        <v>1.45389083109322</v>
      </c>
      <c r="M184" s="36" t="n">
        <v>2.00359735683633</v>
      </c>
      <c r="N184" s="36" t="n">
        <v>1.86043143712578</v>
      </c>
      <c r="O184" s="36" t="n">
        <f aca="false">SQRT(M184^2+N184^2)</f>
        <v>2.73415571988272</v>
      </c>
      <c r="P184" s="55" t="n">
        <f aca="false">IF(J184="","",MAX(0,J184-1.96*O184/100))</f>
        <v>0.455426941332922</v>
      </c>
      <c r="Q184" s="55" t="n">
        <f aca="false">IF(J184="","",MIN(1,J184+1.96*O184/100))</f>
        <v>0.562605845552324</v>
      </c>
      <c r="R184" s="32" t="str">
        <f aca="false">IF(L184="","",IF(ABS(L184)&lt;=O184,"Yes","No"))</f>
        <v>Yes</v>
      </c>
      <c r="S184" s="32" t="str">
        <f aca="false">IF(L184="","",IF(ABS(L184)&lt;=1.96*O184,"Yes","No"))</f>
        <v>Yes</v>
      </c>
      <c r="T184" s="54" t="n">
        <f aca="false">IF(D184="","",ROUND(SQRT(((D184+G184)*O184/100)^2+(J184*(D184+G184)*0.07132)^2),0))</f>
        <v>55</v>
      </c>
      <c r="U184" s="32"/>
    </row>
    <row r="185" customFormat="false" ht="15" hidden="false" customHeight="false" outlineLevel="0" collapsed="false">
      <c r="A185" s="32" t="s">
        <v>198</v>
      </c>
      <c r="B185" s="32" t="s">
        <v>342</v>
      </c>
      <c r="C185" s="32" t="s">
        <v>346</v>
      </c>
      <c r="D185" s="54" t="n">
        <v>421</v>
      </c>
      <c r="E185" s="54" t="n">
        <v>456</v>
      </c>
      <c r="F185" s="65" t="n">
        <f aca="false">IF(E185="","",D185-E185)</f>
        <v>-35</v>
      </c>
      <c r="G185" s="54" t="n">
        <v>358</v>
      </c>
      <c r="H185" s="54" t="n">
        <v>276</v>
      </c>
      <c r="I185" s="65" t="n">
        <f aca="false">IF(H185="","",G185-H185)</f>
        <v>82</v>
      </c>
      <c r="J185" s="55" t="n">
        <f aca="false">IF(OR(D185="",D185+G185=0),"",D185/(D185+G185))</f>
        <v>0.540436456996149</v>
      </c>
      <c r="K185" s="55" t="n">
        <f aca="false">IF(E185="","",E185/(E185+H185))</f>
        <v>0.622950819672131</v>
      </c>
      <c r="L185" s="66" t="n">
        <f aca="false">IF(OR(K185="",J185=""),"",(J185-K185)*100)</f>
        <v>-8.25143626759822</v>
      </c>
      <c r="M185" s="36" t="n">
        <v>2.37182209464497</v>
      </c>
      <c r="N185" s="36" t="n">
        <v>1.86043143712578</v>
      </c>
      <c r="O185" s="36" t="n">
        <f aca="false">SQRT(M185^2+N185^2)</f>
        <v>3.01442286033196</v>
      </c>
      <c r="P185" s="55" t="n">
        <f aca="false">IF(J185="","",MAX(0,J185-1.96*O185/100))</f>
        <v>0.481353768933642</v>
      </c>
      <c r="Q185" s="55" t="n">
        <f aca="false">IF(J185="","",MIN(1,J185+1.96*O185/100))</f>
        <v>0.599519145058655</v>
      </c>
      <c r="R185" s="32" t="str">
        <f aca="false">IF(L185="","",IF(ABS(L185)&lt;=O185,"Yes","No"))</f>
        <v>No</v>
      </c>
      <c r="S185" s="32" t="str">
        <f aca="false">IF(L185="","",IF(ABS(L185)&lt;=1.96*O185,"Yes","No"))</f>
        <v>No</v>
      </c>
      <c r="T185" s="54" t="n">
        <f aca="false">IF(D185="","",ROUND(SQRT(((D185+G185)*O185/100)^2+(J185*(D185+G185)*0.08382)^2),0))</f>
        <v>42</v>
      </c>
      <c r="U185" s="32"/>
    </row>
    <row r="186" customFormat="false" ht="15" hidden="false" customHeight="false" outlineLevel="0" collapsed="false">
      <c r="A186" s="32" t="s">
        <v>198</v>
      </c>
      <c r="B186" s="32" t="s">
        <v>342</v>
      </c>
      <c r="C186" s="32" t="s">
        <v>347</v>
      </c>
      <c r="D186" s="54" t="n">
        <v>1076</v>
      </c>
      <c r="E186" s="54" t="n">
        <v>1053</v>
      </c>
      <c r="F186" s="65" t="n">
        <f aca="false">IF(E186="","",D186-E186)</f>
        <v>23</v>
      </c>
      <c r="G186" s="54" t="n">
        <v>981</v>
      </c>
      <c r="H186" s="54" t="n">
        <v>954</v>
      </c>
      <c r="I186" s="65" t="n">
        <f aca="false">IF(H186="","",G186-H186)</f>
        <v>27</v>
      </c>
      <c r="J186" s="55" t="n">
        <f aca="false">IF(OR(D186="",D186+G186=0),"",D186/(D186+G186))</f>
        <v>0.523091881380651</v>
      </c>
      <c r="K186" s="55" t="n">
        <f aca="false">IF(E186="","",E186/(E186+H186))</f>
        <v>0.524663677130045</v>
      </c>
      <c r="L186" s="66" t="n">
        <f aca="false">IF(OR(K186="",J186=""),"",(J186-K186)*100)</f>
        <v>-0.157179574939337</v>
      </c>
      <c r="M186" s="36" t="n">
        <v>2.00359735683633</v>
      </c>
      <c r="N186" s="36" t="n">
        <v>1.86043143712578</v>
      </c>
      <c r="O186" s="36" t="n">
        <f aca="false">SQRT(M186^2+N186^2)</f>
        <v>2.73415571988272</v>
      </c>
      <c r="P186" s="55" t="n">
        <f aca="false">IF(J186="","",MAX(0,J186-1.96*O186/100))</f>
        <v>0.46950242927095</v>
      </c>
      <c r="Q186" s="55" t="n">
        <f aca="false">IF(J186="","",MIN(1,J186+1.96*O186/100))</f>
        <v>0.576681333490353</v>
      </c>
      <c r="R186" s="32" t="str">
        <f aca="false">IF(L186="","",IF(ABS(L186)&lt;=O186,"Yes","No"))</f>
        <v>Yes</v>
      </c>
      <c r="S186" s="32" t="str">
        <f aca="false">IF(L186="","",IF(ABS(L186)&lt;=1.96*O186,"Yes","No"))</f>
        <v>Yes</v>
      </c>
      <c r="T186" s="54" t="n">
        <f aca="false">IF(D186="","",ROUND(SQRT(((D186+G186)*O186/100)^2+(J186*(D186+G186)*0.07132)^2),0))</f>
        <v>95</v>
      </c>
      <c r="U186" s="32"/>
    </row>
    <row r="187" customFormat="false" ht="15" hidden="false" customHeight="false" outlineLevel="0" collapsed="false">
      <c r="A187" s="32" t="s">
        <v>198</v>
      </c>
      <c r="B187" s="32" t="s">
        <v>342</v>
      </c>
      <c r="C187" s="32" t="s">
        <v>348</v>
      </c>
      <c r="D187" s="54" t="n">
        <v>477</v>
      </c>
      <c r="E187" s="54" t="n">
        <v>445</v>
      </c>
      <c r="F187" s="65" t="n">
        <f aca="false">IF(E187="","",D187-E187)</f>
        <v>32</v>
      </c>
      <c r="G187" s="54" t="n">
        <v>419</v>
      </c>
      <c r="H187" s="54" t="n">
        <v>325</v>
      </c>
      <c r="I187" s="65" t="n">
        <f aca="false">IF(H187="","",G187-H187)</f>
        <v>94</v>
      </c>
      <c r="J187" s="55" t="n">
        <f aca="false">IF(OR(D187="",D187+G187=0),"",D187/(D187+G187))</f>
        <v>0.532366071428571</v>
      </c>
      <c r="K187" s="55" t="n">
        <f aca="false">IF(E187="","",E187/(E187+H187))</f>
        <v>0.577922077922078</v>
      </c>
      <c r="L187" s="66" t="n">
        <f aca="false">IF(OR(K187="",J187=""),"",(J187-K187)*100)</f>
        <v>-4.55560064935066</v>
      </c>
      <c r="M187" s="36" t="n">
        <v>2.00359735683633</v>
      </c>
      <c r="N187" s="36" t="n">
        <v>1.86043143712578</v>
      </c>
      <c r="O187" s="36" t="n">
        <f aca="false">SQRT(M187^2+N187^2)</f>
        <v>2.73415571988272</v>
      </c>
      <c r="P187" s="55" t="n">
        <f aca="false">IF(J187="","",MAX(0,J187-1.96*O187/100))</f>
        <v>0.47877661931887</v>
      </c>
      <c r="Q187" s="55" t="n">
        <f aca="false">IF(J187="","",MIN(1,J187+1.96*O187/100))</f>
        <v>0.585955523538273</v>
      </c>
      <c r="R187" s="32" t="str">
        <f aca="false">IF(L187="","",IF(ABS(L187)&lt;=O187,"Yes","No"))</f>
        <v>No</v>
      </c>
      <c r="S187" s="32" t="str">
        <f aca="false">IF(L187="","",IF(ABS(L187)&lt;=1.96*O187,"Yes","No"))</f>
        <v>Yes</v>
      </c>
      <c r="T187" s="54" t="n">
        <f aca="false">IF(D187="","",ROUND(SQRT(((D187+G187)*O187/100)^2+(J187*(D187+G187)*0.07132)^2),0))</f>
        <v>42</v>
      </c>
      <c r="U187" s="32"/>
    </row>
    <row r="188" customFormat="false" ht="15" hidden="false" customHeight="false" outlineLevel="0" collapsed="false">
      <c r="A188" s="32" t="s">
        <v>198</v>
      </c>
      <c r="B188" s="32" t="s">
        <v>342</v>
      </c>
      <c r="C188" s="32" t="s">
        <v>349</v>
      </c>
      <c r="D188" s="54" t="n">
        <v>457</v>
      </c>
      <c r="E188" s="54" t="n">
        <v>437</v>
      </c>
      <c r="F188" s="65" t="n">
        <f aca="false">IF(E188="","",D188-E188)</f>
        <v>20</v>
      </c>
      <c r="G188" s="54" t="n">
        <v>376</v>
      </c>
      <c r="H188" s="54" t="n">
        <v>362</v>
      </c>
      <c r="I188" s="65" t="n">
        <f aca="false">IF(H188="","",G188-H188)</f>
        <v>14</v>
      </c>
      <c r="J188" s="55" t="n">
        <f aca="false">IF(OR(D188="",D188+G188=0),"",D188/(D188+G188))</f>
        <v>0.548619447779112</v>
      </c>
      <c r="K188" s="55" t="n">
        <f aca="false">IF(E188="","",E188/(E188+H188))</f>
        <v>0.546933667083855</v>
      </c>
      <c r="L188" s="66" t="n">
        <f aca="false">IF(OR(K188="",J188=""),"",(J188-K188)*100)</f>
        <v>0.168578069525682</v>
      </c>
      <c r="M188" s="36" t="n">
        <v>2.37182209464497</v>
      </c>
      <c r="N188" s="36" t="n">
        <v>1.86043143712578</v>
      </c>
      <c r="O188" s="36" t="n">
        <f aca="false">SQRT(M188^2+N188^2)</f>
        <v>3.01442286033196</v>
      </c>
      <c r="P188" s="55" t="n">
        <f aca="false">IF(J188="","",MAX(0,J188-1.96*O188/100))</f>
        <v>0.489536759716605</v>
      </c>
      <c r="Q188" s="55" t="n">
        <f aca="false">IF(J188="","",MIN(1,J188+1.96*O188/100))</f>
        <v>0.607702135841618</v>
      </c>
      <c r="R188" s="32" t="str">
        <f aca="false">IF(L188="","",IF(ABS(L188)&lt;=O188,"Yes","No"))</f>
        <v>Yes</v>
      </c>
      <c r="S188" s="32" t="str">
        <f aca="false">IF(L188="","",IF(ABS(L188)&lt;=1.96*O188,"Yes","No"))</f>
        <v>Yes</v>
      </c>
      <c r="T188" s="54" t="n">
        <f aca="false">IF(D188="","",ROUND(SQRT(((D188+G188)*O188/100)^2+(J188*(D188+G188)*0.08382)^2),0))</f>
        <v>46</v>
      </c>
      <c r="U188" s="32"/>
    </row>
    <row r="189" customFormat="false" ht="15" hidden="false" customHeight="false" outlineLevel="0" collapsed="false">
      <c r="A189" s="32" t="s">
        <v>198</v>
      </c>
      <c r="B189" s="32" t="s">
        <v>342</v>
      </c>
      <c r="C189" s="32" t="s">
        <v>350</v>
      </c>
      <c r="D189" s="54" t="n">
        <v>428</v>
      </c>
      <c r="E189" s="54" t="n">
        <v>438</v>
      </c>
      <c r="F189" s="65" t="n">
        <f aca="false">IF(E189="","",D189-E189)</f>
        <v>-10</v>
      </c>
      <c r="G189" s="54" t="n">
        <v>393</v>
      </c>
      <c r="H189" s="54" t="n">
        <v>373</v>
      </c>
      <c r="I189" s="65" t="n">
        <f aca="false">IF(H189="","",G189-H189)</f>
        <v>20</v>
      </c>
      <c r="J189" s="55" t="n">
        <f aca="false">IF(OR(D189="",D189+G189=0),"",D189/(D189+G189))</f>
        <v>0.521315468940317</v>
      </c>
      <c r="K189" s="55" t="n">
        <f aca="false">IF(E189="","",E189/(E189+H189))</f>
        <v>0.540073982737361</v>
      </c>
      <c r="L189" s="66" t="n">
        <f aca="false">IF(OR(K189="",J189=""),"",(J189-K189)*100)</f>
        <v>-1.87585137970446</v>
      </c>
      <c r="M189" s="36" t="n">
        <v>2.37182209464497</v>
      </c>
      <c r="N189" s="36" t="n">
        <v>1.86043143712578</v>
      </c>
      <c r="O189" s="36" t="n">
        <f aca="false">SQRT(M189^2+N189^2)</f>
        <v>3.01442286033196</v>
      </c>
      <c r="P189" s="55" t="n">
        <f aca="false">IF(J189="","",MAX(0,J189-1.96*O189/100))</f>
        <v>0.46223278087781</v>
      </c>
      <c r="Q189" s="55" t="n">
        <f aca="false">IF(J189="","",MIN(1,J189+1.96*O189/100))</f>
        <v>0.580398157002823</v>
      </c>
      <c r="R189" s="32" t="str">
        <f aca="false">IF(L189="","",IF(ABS(L189)&lt;=O189,"Yes","No"))</f>
        <v>Yes</v>
      </c>
      <c r="S189" s="32" t="str">
        <f aca="false">IF(L189="","",IF(ABS(L189)&lt;=1.96*O189,"Yes","No"))</f>
        <v>Yes</v>
      </c>
      <c r="T189" s="54" t="n">
        <f aca="false">IF(D189="","",ROUND(SQRT(((D189+G189)*O189/100)^2+(J189*(D189+G189)*0.08382)^2),0))</f>
        <v>44</v>
      </c>
      <c r="U189" s="32"/>
    </row>
    <row r="190" customFormat="false" ht="15" hidden="false" customHeight="false" outlineLevel="0" collapsed="false">
      <c r="A190" s="32" t="s">
        <v>198</v>
      </c>
      <c r="B190" s="32" t="s">
        <v>351</v>
      </c>
      <c r="C190" s="32" t="s">
        <v>352</v>
      </c>
      <c r="D190" s="54" t="n">
        <v>1033</v>
      </c>
      <c r="E190" s="54" t="n">
        <v>927</v>
      </c>
      <c r="F190" s="65" t="n">
        <f aca="false">IF(E190="","",D190-E190)</f>
        <v>106</v>
      </c>
      <c r="G190" s="54" t="n">
        <v>1057</v>
      </c>
      <c r="H190" s="54" t="n">
        <v>970</v>
      </c>
      <c r="I190" s="65" t="n">
        <f aca="false">IF(H190="","",G190-H190)</f>
        <v>87</v>
      </c>
      <c r="J190" s="55" t="n">
        <f aca="false">IF(OR(D190="",D190+G190=0),"",D190/(D190+G190))</f>
        <v>0.494258373205742</v>
      </c>
      <c r="K190" s="55" t="n">
        <f aca="false">IF(E190="","",E190/(E190+H190))</f>
        <v>0.488666315234581</v>
      </c>
      <c r="L190" s="66" t="n">
        <f aca="false">IF(OR(K190="",J190=""),"",(J190-K190)*100)</f>
        <v>0.559205797116069</v>
      </c>
      <c r="M190" s="36" t="n">
        <v>2.00359735683633</v>
      </c>
      <c r="N190" s="36" t="n">
        <v>1.86043143712578</v>
      </c>
      <c r="O190" s="36" t="n">
        <f aca="false">SQRT(M190^2+N190^2)</f>
        <v>2.73415571988272</v>
      </c>
      <c r="P190" s="55" t="n">
        <f aca="false">IF(J190="","",MAX(0,J190-1.96*O190/100))</f>
        <v>0.44066892109604</v>
      </c>
      <c r="Q190" s="55" t="n">
        <f aca="false">IF(J190="","",MIN(1,J190+1.96*O190/100))</f>
        <v>0.547847825315443</v>
      </c>
      <c r="R190" s="32" t="str">
        <f aca="false">IF(L190="","",IF(ABS(L190)&lt;=O190,"Yes","No"))</f>
        <v>Yes</v>
      </c>
      <c r="S190" s="32" t="str">
        <f aca="false">IF(L190="","",IF(ABS(L190)&lt;=1.96*O190,"Yes","No"))</f>
        <v>Yes</v>
      </c>
      <c r="T190" s="54" t="n">
        <f aca="false">IF(D190="","",ROUND(SQRT(((D190+G190)*O190/100)^2+(J190*(D190+G190)*0.07132)^2),0))</f>
        <v>93</v>
      </c>
      <c r="U190" s="32"/>
    </row>
    <row r="191" customFormat="false" ht="15" hidden="false" customHeight="false" outlineLevel="0" collapsed="false">
      <c r="A191" s="32" t="s">
        <v>198</v>
      </c>
      <c r="B191" s="32" t="s">
        <v>351</v>
      </c>
      <c r="C191" s="32" t="s">
        <v>353</v>
      </c>
      <c r="D191" s="54" t="n">
        <v>789</v>
      </c>
      <c r="E191" s="54" t="n">
        <v>736</v>
      </c>
      <c r="F191" s="65" t="n">
        <f aca="false">IF(E191="","",D191-E191)</f>
        <v>53</v>
      </c>
      <c r="G191" s="54" t="n">
        <v>1064</v>
      </c>
      <c r="H191" s="54" t="n">
        <v>1004</v>
      </c>
      <c r="I191" s="65" t="n">
        <f aca="false">IF(H191="","",G191-H191)</f>
        <v>60</v>
      </c>
      <c r="J191" s="55" t="n">
        <f aca="false">IF(OR(D191="",D191+G191=0),"",D191/(D191+G191))</f>
        <v>0.425796006475985</v>
      </c>
      <c r="K191" s="55" t="n">
        <f aca="false">IF(E191="","",E191/(E191+H191))</f>
        <v>0.422988505747126</v>
      </c>
      <c r="L191" s="66" t="n">
        <f aca="false">IF(OR(K191="",J191=""),"",(J191-K191)*100)</f>
        <v>0.280750072885844</v>
      </c>
      <c r="M191" s="36" t="n">
        <v>2.00359735683633</v>
      </c>
      <c r="N191" s="36" t="n">
        <v>1.86043143712578</v>
      </c>
      <c r="O191" s="36" t="n">
        <f aca="false">SQRT(M191^2+N191^2)</f>
        <v>2.73415571988272</v>
      </c>
      <c r="P191" s="55" t="n">
        <f aca="false">IF(J191="","",MAX(0,J191-1.96*O191/100))</f>
        <v>0.372206554366284</v>
      </c>
      <c r="Q191" s="55" t="n">
        <f aca="false">IF(J191="","",MIN(1,J191+1.96*O191/100))</f>
        <v>0.479385458585686</v>
      </c>
      <c r="R191" s="32" t="str">
        <f aca="false">IF(L191="","",IF(ABS(L191)&lt;=O191,"Yes","No"))</f>
        <v>Yes</v>
      </c>
      <c r="S191" s="32" t="str">
        <f aca="false">IF(L191="","",IF(ABS(L191)&lt;=1.96*O191,"Yes","No"))</f>
        <v>Yes</v>
      </c>
      <c r="T191" s="54" t="n">
        <f aca="false">IF(D191="","",ROUND(SQRT(((D191+G191)*O191/100)^2+(J191*(D191+G191)*0.07132)^2),0))</f>
        <v>76</v>
      </c>
      <c r="U191" s="32"/>
    </row>
    <row r="192" customFormat="false" ht="15" hidden="false" customHeight="false" outlineLevel="0" collapsed="false">
      <c r="A192" s="32" t="s">
        <v>198</v>
      </c>
      <c r="B192" s="32" t="s">
        <v>354</v>
      </c>
      <c r="C192" s="32" t="s">
        <v>355</v>
      </c>
      <c r="D192" s="54" t="n">
        <v>852</v>
      </c>
      <c r="E192" s="54" t="n">
        <v>762</v>
      </c>
      <c r="F192" s="65" t="n">
        <f aca="false">IF(E192="","",D192-E192)</f>
        <v>90</v>
      </c>
      <c r="G192" s="54" t="n">
        <v>819</v>
      </c>
      <c r="H192" s="54" t="n">
        <v>808</v>
      </c>
      <c r="I192" s="65" t="n">
        <f aca="false">IF(H192="","",G192-H192)</f>
        <v>11</v>
      </c>
      <c r="J192" s="55" t="n">
        <f aca="false">IF(OR(D192="",D192+G192=0),"",D192/(D192+G192))</f>
        <v>0.509874326750449</v>
      </c>
      <c r="K192" s="55" t="n">
        <f aca="false">IF(E192="","",E192/(E192+H192))</f>
        <v>0.485350318471338</v>
      </c>
      <c r="L192" s="66" t="n">
        <f aca="false">IF(OR(K192="",J192=""),"",(J192-K192)*100)</f>
        <v>2.45240082791113</v>
      </c>
      <c r="M192" s="36" t="n">
        <v>2.00359735683633</v>
      </c>
      <c r="N192" s="36" t="n">
        <v>1.86043143712578</v>
      </c>
      <c r="O192" s="36" t="n">
        <f aca="false">SQRT(M192^2+N192^2)</f>
        <v>2.73415571988272</v>
      </c>
      <c r="P192" s="55" t="n">
        <f aca="false">IF(J192="","",MAX(0,J192-1.96*O192/100))</f>
        <v>0.456284874640748</v>
      </c>
      <c r="Q192" s="55" t="n">
        <f aca="false">IF(J192="","",MIN(1,J192+1.96*O192/100))</f>
        <v>0.56346377886015</v>
      </c>
      <c r="R192" s="32" t="str">
        <f aca="false">IF(L192="","",IF(ABS(L192)&lt;=O192,"Yes","No"))</f>
        <v>Yes</v>
      </c>
      <c r="S192" s="32" t="str">
        <f aca="false">IF(L192="","",IF(ABS(L192)&lt;=1.96*O192,"Yes","No"))</f>
        <v>Yes</v>
      </c>
      <c r="T192" s="54" t="n">
        <f aca="false">IF(D192="","",ROUND(SQRT(((D192+G192)*O192/100)^2+(J192*(D192+G192)*0.07132)^2),0))</f>
        <v>76</v>
      </c>
      <c r="U192" s="32"/>
    </row>
    <row r="193" customFormat="false" ht="15" hidden="false" customHeight="false" outlineLevel="0" collapsed="false">
      <c r="A193" s="32" t="s">
        <v>198</v>
      </c>
      <c r="B193" s="32" t="s">
        <v>354</v>
      </c>
      <c r="C193" s="32" t="s">
        <v>356</v>
      </c>
      <c r="D193" s="54" t="n">
        <v>574</v>
      </c>
      <c r="E193" s="54" t="n">
        <v>473</v>
      </c>
      <c r="F193" s="65" t="n">
        <f aca="false">IF(E193="","",D193-E193)</f>
        <v>101</v>
      </c>
      <c r="G193" s="54" t="n">
        <v>553</v>
      </c>
      <c r="H193" s="54" t="n">
        <v>524</v>
      </c>
      <c r="I193" s="65" t="n">
        <f aca="false">IF(H193="","",G193-H193)</f>
        <v>29</v>
      </c>
      <c r="J193" s="55" t="n">
        <f aca="false">IF(OR(D193="",D193+G193=0),"",D193/(D193+G193))</f>
        <v>0.509316770186335</v>
      </c>
      <c r="K193" s="55" t="n">
        <f aca="false">IF(E193="","",E193/(E193+H193))</f>
        <v>0.474423269809428</v>
      </c>
      <c r="L193" s="66" t="n">
        <f aca="false">IF(OR(K193="",J193=""),"",(J193-K193)*100)</f>
        <v>3.48935003769071</v>
      </c>
      <c r="M193" s="36" t="n">
        <v>2.00359735683633</v>
      </c>
      <c r="N193" s="36" t="n">
        <v>1.86043143712578</v>
      </c>
      <c r="O193" s="36" t="n">
        <f aca="false">SQRT(M193^2+N193^2)</f>
        <v>2.73415571988272</v>
      </c>
      <c r="P193" s="55" t="n">
        <f aca="false">IF(J193="","",MAX(0,J193-1.96*O193/100))</f>
        <v>0.455727318076634</v>
      </c>
      <c r="Q193" s="55" t="n">
        <f aca="false">IF(J193="","",MIN(1,J193+1.96*O193/100))</f>
        <v>0.562906222296037</v>
      </c>
      <c r="R193" s="32" t="str">
        <f aca="false">IF(L193="","",IF(ABS(L193)&lt;=O193,"Yes","No"))</f>
        <v>No</v>
      </c>
      <c r="S193" s="32" t="str">
        <f aca="false">IF(L193="","",IF(ABS(L193)&lt;=1.96*O193,"Yes","No"))</f>
        <v>Yes</v>
      </c>
      <c r="T193" s="54" t="n">
        <f aca="false">IF(D193="","",ROUND(SQRT(((D193+G193)*O193/100)^2+(J193*(D193+G193)*0.07132)^2),0))</f>
        <v>51</v>
      </c>
      <c r="U193" s="32"/>
    </row>
    <row r="194" customFormat="false" ht="15" hidden="false" customHeight="false" outlineLevel="0" collapsed="false">
      <c r="A194" s="32" t="s">
        <v>198</v>
      </c>
      <c r="B194" s="32" t="s">
        <v>354</v>
      </c>
      <c r="C194" s="32" t="s">
        <v>357</v>
      </c>
      <c r="D194" s="54" t="n">
        <v>434</v>
      </c>
      <c r="E194" s="54" t="n">
        <v>388</v>
      </c>
      <c r="F194" s="65" t="n">
        <f aca="false">IF(E194="","",D194-E194)</f>
        <v>46</v>
      </c>
      <c r="G194" s="54" t="n">
        <v>469</v>
      </c>
      <c r="H194" s="54" t="n">
        <v>404</v>
      </c>
      <c r="I194" s="65" t="n">
        <f aca="false">IF(H194="","",G194-H194)</f>
        <v>65</v>
      </c>
      <c r="J194" s="55" t="n">
        <f aca="false">IF(OR(D194="",D194+G194=0),"",D194/(D194+G194))</f>
        <v>0.48062015503876</v>
      </c>
      <c r="K194" s="55" t="n">
        <f aca="false">IF(E194="","",E194/(E194+H194))</f>
        <v>0.48989898989899</v>
      </c>
      <c r="L194" s="66" t="n">
        <f aca="false">IF(OR(K194="",J194=""),"",(J194-K194)*100)</f>
        <v>-0.927883486023018</v>
      </c>
      <c r="M194" s="36" t="n">
        <v>2.00359735683633</v>
      </c>
      <c r="N194" s="36" t="n">
        <v>1.86043143712578</v>
      </c>
      <c r="O194" s="36" t="n">
        <f aca="false">SQRT(M194^2+N194^2)</f>
        <v>2.73415571988272</v>
      </c>
      <c r="P194" s="55" t="n">
        <f aca="false">IF(J194="","",MAX(0,J194-1.96*O194/100))</f>
        <v>0.427030702929058</v>
      </c>
      <c r="Q194" s="55" t="n">
        <f aca="false">IF(J194="","",MIN(1,J194+1.96*O194/100))</f>
        <v>0.534209607148461</v>
      </c>
      <c r="R194" s="32" t="str">
        <f aca="false">IF(L194="","",IF(ABS(L194)&lt;=O194,"Yes","No"))</f>
        <v>Yes</v>
      </c>
      <c r="S194" s="32" t="str">
        <f aca="false">IF(L194="","",IF(ABS(L194)&lt;=1.96*O194,"Yes","No"))</f>
        <v>Yes</v>
      </c>
      <c r="T194" s="54" t="n">
        <f aca="false">IF(D194="","",ROUND(SQRT(((D194+G194)*O194/100)^2+(J194*(D194+G194)*0.07132)^2),0))</f>
        <v>40</v>
      </c>
      <c r="U194" s="32"/>
    </row>
    <row r="195" customFormat="false" ht="15" hidden="false" customHeight="false" outlineLevel="0" collapsed="false">
      <c r="A195" s="32" t="s">
        <v>198</v>
      </c>
      <c r="B195" s="32" t="s">
        <v>354</v>
      </c>
      <c r="C195" s="32" t="s">
        <v>358</v>
      </c>
      <c r="D195" s="54" t="n">
        <v>1152</v>
      </c>
      <c r="E195" s="54" t="n">
        <v>1052</v>
      </c>
      <c r="F195" s="65" t="n">
        <f aca="false">IF(E195="","",D195-E195)</f>
        <v>100</v>
      </c>
      <c r="G195" s="54" t="n">
        <v>1207</v>
      </c>
      <c r="H195" s="54" t="n">
        <v>1135</v>
      </c>
      <c r="I195" s="65" t="n">
        <f aca="false">IF(H195="","",G195-H195)</f>
        <v>72</v>
      </c>
      <c r="J195" s="55" t="n">
        <f aca="false">IF(OR(D195="",D195+G195=0),"",D195/(D195+G195))</f>
        <v>0.488342518016109</v>
      </c>
      <c r="K195" s="55" t="n">
        <f aca="false">IF(E195="","",E195/(E195+H195))</f>
        <v>0.481024234110654</v>
      </c>
      <c r="L195" s="66" t="n">
        <f aca="false">IF(OR(K195="",J195=""),"",(J195-K195)*100)</f>
        <v>0.731828390545464</v>
      </c>
      <c r="M195" s="36" t="n">
        <v>2.00359735683633</v>
      </c>
      <c r="N195" s="36" t="n">
        <v>1.86043143712578</v>
      </c>
      <c r="O195" s="36" t="n">
        <f aca="false">SQRT(M195^2+N195^2)</f>
        <v>2.73415571988272</v>
      </c>
      <c r="P195" s="55" t="n">
        <f aca="false">IF(J195="","",MAX(0,J195-1.96*O195/100))</f>
        <v>0.434753065906407</v>
      </c>
      <c r="Q195" s="55" t="n">
        <f aca="false">IF(J195="","",MIN(1,J195+1.96*O195/100))</f>
        <v>0.54193197012581</v>
      </c>
      <c r="R195" s="32" t="str">
        <f aca="false">IF(L195="","",IF(ABS(L195)&lt;=O195,"Yes","No"))</f>
        <v>Yes</v>
      </c>
      <c r="S195" s="32" t="str">
        <f aca="false">IF(L195="","",IF(ABS(L195)&lt;=1.96*O195,"Yes","No"))</f>
        <v>Yes</v>
      </c>
      <c r="T195" s="54" t="n">
        <f aca="false">IF(D195="","",ROUND(SQRT(((D195+G195)*O195/100)^2+(J195*(D195+G195)*0.07132)^2),0))</f>
        <v>104</v>
      </c>
      <c r="U195" s="32"/>
    </row>
    <row r="196" customFormat="false" ht="15" hidden="false" customHeight="false" outlineLevel="0" collapsed="false">
      <c r="A196" s="32" t="s">
        <v>198</v>
      </c>
      <c r="B196" s="32" t="s">
        <v>354</v>
      </c>
      <c r="C196" s="32" t="s">
        <v>359</v>
      </c>
      <c r="D196" s="54" t="n">
        <v>475</v>
      </c>
      <c r="E196" s="54" t="n">
        <v>472</v>
      </c>
      <c r="F196" s="65" t="n">
        <f aca="false">IF(E196="","",D196-E196)</f>
        <v>3</v>
      </c>
      <c r="G196" s="54" t="n">
        <v>532</v>
      </c>
      <c r="H196" s="54" t="n">
        <v>494</v>
      </c>
      <c r="I196" s="65" t="n">
        <f aca="false">IF(H196="","",G196-H196)</f>
        <v>38</v>
      </c>
      <c r="J196" s="55" t="n">
        <f aca="false">IF(OR(D196="",D196+G196=0),"",D196/(D196+G196))</f>
        <v>0.471698113207547</v>
      </c>
      <c r="K196" s="55" t="n">
        <f aca="false">IF(E196="","",E196/(E196+H196))</f>
        <v>0.488612836438923</v>
      </c>
      <c r="L196" s="66" t="n">
        <f aca="false">IF(OR(K196="",J196=""),"",(J196-K196)*100)</f>
        <v>-1.69147232313762</v>
      </c>
      <c r="M196" s="36" t="n">
        <v>2.00359735683633</v>
      </c>
      <c r="N196" s="36" t="n">
        <v>1.86043143712578</v>
      </c>
      <c r="O196" s="36" t="n">
        <f aca="false">SQRT(M196^2+N196^2)</f>
        <v>2.73415571988272</v>
      </c>
      <c r="P196" s="55" t="n">
        <f aca="false">IF(J196="","",MAX(0,J196-1.96*O196/100))</f>
        <v>0.418108661097846</v>
      </c>
      <c r="Q196" s="55" t="n">
        <f aca="false">IF(J196="","",MIN(1,J196+1.96*O196/100))</f>
        <v>0.525287565317249</v>
      </c>
      <c r="R196" s="32" t="str">
        <f aca="false">IF(L196="","",IF(ABS(L196)&lt;=O196,"Yes","No"))</f>
        <v>Yes</v>
      </c>
      <c r="S196" s="32" t="str">
        <f aca="false">IF(L196="","",IF(ABS(L196)&lt;=1.96*O196,"Yes","No"))</f>
        <v>Yes</v>
      </c>
      <c r="T196" s="54" t="n">
        <f aca="false">IF(D196="","",ROUND(SQRT(((D196+G196)*O196/100)^2+(J196*(D196+G196)*0.07132)^2),0))</f>
        <v>44</v>
      </c>
      <c r="U196" s="32"/>
    </row>
    <row r="197" customFormat="false" ht="15" hidden="false" customHeight="false" outlineLevel="0" collapsed="false">
      <c r="A197" s="32" t="s">
        <v>198</v>
      </c>
      <c r="B197" s="32" t="s">
        <v>354</v>
      </c>
      <c r="C197" s="32" t="s">
        <v>360</v>
      </c>
      <c r="D197" s="54" t="n">
        <v>503</v>
      </c>
      <c r="E197" s="54" t="n">
        <v>505</v>
      </c>
      <c r="F197" s="65" t="n">
        <f aca="false">IF(E197="","",D197-E197)</f>
        <v>-2</v>
      </c>
      <c r="G197" s="54" t="n">
        <v>486</v>
      </c>
      <c r="H197" s="54" t="n">
        <v>403</v>
      </c>
      <c r="I197" s="65" t="n">
        <f aca="false">IF(H197="","",G197-H197)</f>
        <v>83</v>
      </c>
      <c r="J197" s="55" t="n">
        <f aca="false">IF(OR(D197="",D197+G197=0),"",D197/(D197+G197))</f>
        <v>0.508594539939333</v>
      </c>
      <c r="K197" s="55" t="n">
        <f aca="false">IF(E197="","",E197/(E197+H197))</f>
        <v>0.556167400881057</v>
      </c>
      <c r="L197" s="66" t="n">
        <f aca="false">IF(OR(K197="",J197=""),"",(J197-K197)*100)</f>
        <v>-4.75728609417246</v>
      </c>
      <c r="M197" s="36" t="n">
        <v>2.00359735683633</v>
      </c>
      <c r="N197" s="36" t="n">
        <v>1.86043143712578</v>
      </c>
      <c r="O197" s="36" t="n">
        <f aca="false">SQRT(M197^2+N197^2)</f>
        <v>2.73415571988272</v>
      </c>
      <c r="P197" s="55" t="n">
        <f aca="false">IF(J197="","",MAX(0,J197-1.96*O197/100))</f>
        <v>0.455005087829631</v>
      </c>
      <c r="Q197" s="55" t="n">
        <f aca="false">IF(J197="","",MIN(1,J197+1.96*O197/100))</f>
        <v>0.562183992049034</v>
      </c>
      <c r="R197" s="32" t="str">
        <f aca="false">IF(L197="","",IF(ABS(L197)&lt;=O197,"Yes","No"))</f>
        <v>No</v>
      </c>
      <c r="S197" s="32" t="str">
        <f aca="false">IF(L197="","",IF(ABS(L197)&lt;=1.96*O197,"Yes","No"))</f>
        <v>Yes</v>
      </c>
      <c r="T197" s="54" t="n">
        <f aca="false">IF(D197="","",ROUND(SQRT(((D197+G197)*O197/100)^2+(J197*(D197+G197)*0.07132)^2),0))</f>
        <v>45</v>
      </c>
      <c r="U197" s="32"/>
    </row>
    <row r="198" customFormat="false" ht="15" hidden="false" customHeight="false" outlineLevel="0" collapsed="false">
      <c r="A198" s="32" t="s">
        <v>198</v>
      </c>
      <c r="B198" s="32" t="s">
        <v>361</v>
      </c>
      <c r="C198" s="32" t="s">
        <v>362</v>
      </c>
      <c r="D198" s="54" t="n">
        <v>218</v>
      </c>
      <c r="E198" s="54" t="n">
        <v>149</v>
      </c>
      <c r="F198" s="65" t="n">
        <f aca="false">IF(E198="","",D198-E198)</f>
        <v>69</v>
      </c>
      <c r="G198" s="54" t="n">
        <v>299</v>
      </c>
      <c r="H198" s="54" t="n">
        <v>312</v>
      </c>
      <c r="I198" s="65" t="n">
        <f aca="false">IF(H198="","",G198-H198)</f>
        <v>-13</v>
      </c>
      <c r="J198" s="55" t="n">
        <f aca="false">IF(OR(D198="",D198+G198=0),"",D198/(D198+G198))</f>
        <v>0.421663442940039</v>
      </c>
      <c r="K198" s="55" t="n">
        <f aca="false">IF(E198="","",E198/(E198+H198))</f>
        <v>0.323210412147505</v>
      </c>
      <c r="L198" s="66" t="n">
        <f aca="false">IF(OR(K198="",J198=""),"",(J198-K198)*100)</f>
        <v>9.84530307925333</v>
      </c>
      <c r="M198" s="36" t="n">
        <v>3.57667285408278</v>
      </c>
      <c r="N198" s="36" t="n">
        <v>1.86043143712578</v>
      </c>
      <c r="O198" s="36" t="n">
        <f aca="false">SQRT(M198^2+N198^2)</f>
        <v>4.03159941429931</v>
      </c>
      <c r="P198" s="55" t="n">
        <f aca="false">IF(J198="","",MAX(0,J198-1.96*O198/100))</f>
        <v>0.342644094419772</v>
      </c>
      <c r="Q198" s="55" t="n">
        <f aca="false">IF(J198="","",MIN(1,J198+1.96*O198/100))</f>
        <v>0.500682791460305</v>
      </c>
      <c r="R198" s="32" t="str">
        <f aca="false">IF(L198="","",IF(ABS(L198)&lt;=O198,"Yes","No"))</f>
        <v>No</v>
      </c>
      <c r="S198" s="32" t="str">
        <f aca="false">IF(L198="","",IF(ABS(L198)&lt;=1.96*O198,"Yes","No"))</f>
        <v>No</v>
      </c>
      <c r="T198" s="54" t="n">
        <f aca="false">IF(D198="","",ROUND(SQRT(((D198+G198)*O198/100)^2+(J198*(D198+G198)*0.13015)^2),0))</f>
        <v>35</v>
      </c>
      <c r="U198" s="32"/>
    </row>
    <row r="199" customFormat="false" ht="15" hidden="false" customHeight="false" outlineLevel="0" collapsed="false">
      <c r="A199" s="32" t="s">
        <v>198</v>
      </c>
      <c r="B199" s="32" t="s">
        <v>361</v>
      </c>
      <c r="C199" s="32" t="s">
        <v>363</v>
      </c>
      <c r="D199" s="54" t="n">
        <v>776</v>
      </c>
      <c r="E199" s="54" t="n">
        <v>590</v>
      </c>
      <c r="F199" s="65" t="n">
        <f aca="false">IF(E199="","",D199-E199)</f>
        <v>186</v>
      </c>
      <c r="G199" s="54" t="n">
        <v>1014</v>
      </c>
      <c r="H199" s="54" t="n">
        <v>1006</v>
      </c>
      <c r="I199" s="65" t="n">
        <f aca="false">IF(H199="","",G199-H199)</f>
        <v>8</v>
      </c>
      <c r="J199" s="55" t="n">
        <f aca="false">IF(OR(D199="",D199+G199=0),"",D199/(D199+G199))</f>
        <v>0.433519553072626</v>
      </c>
      <c r="K199" s="55" t="n">
        <f aca="false">IF(E199="","",E199/(E199+H199))</f>
        <v>0.369674185463659</v>
      </c>
      <c r="L199" s="66" t="n">
        <f aca="false">IF(OR(K199="",J199=""),"",(J199-K199)*100)</f>
        <v>6.38453676089665</v>
      </c>
      <c r="M199" s="36" t="n">
        <v>2.00359735683633</v>
      </c>
      <c r="N199" s="36" t="n">
        <v>1.86043143712578</v>
      </c>
      <c r="O199" s="36" t="n">
        <f aca="false">SQRT(M199^2+N199^2)</f>
        <v>2.73415571988272</v>
      </c>
      <c r="P199" s="55" t="n">
        <f aca="false">IF(J199="","",MAX(0,J199-1.96*O199/100))</f>
        <v>0.379930100962924</v>
      </c>
      <c r="Q199" s="55" t="n">
        <f aca="false">IF(J199="","",MIN(1,J199+1.96*O199/100))</f>
        <v>0.487109005182327</v>
      </c>
      <c r="R199" s="32" t="str">
        <f aca="false">IF(L199="","",IF(ABS(L199)&lt;=O199,"Yes","No"))</f>
        <v>No</v>
      </c>
      <c r="S199" s="32" t="str">
        <f aca="false">IF(L199="","",IF(ABS(L199)&lt;=1.96*O199,"Yes","No"))</f>
        <v>No</v>
      </c>
      <c r="T199" s="54" t="n">
        <f aca="false">IF(D199="","",ROUND(SQRT(((D199+G199)*O199/100)^2+(J199*(D199+G199)*0.07132)^2),0))</f>
        <v>74</v>
      </c>
      <c r="U199" s="32"/>
    </row>
    <row r="200" customFormat="false" ht="15" hidden="false" customHeight="false" outlineLevel="0" collapsed="false">
      <c r="A200" s="32" t="s">
        <v>198</v>
      </c>
      <c r="B200" s="32" t="s">
        <v>361</v>
      </c>
      <c r="C200" s="32" t="s">
        <v>364</v>
      </c>
      <c r="D200" s="54" t="n">
        <v>201</v>
      </c>
      <c r="E200" s="54" t="n">
        <v>136</v>
      </c>
      <c r="F200" s="65" t="n">
        <f aca="false">IF(E200="","",D200-E200)</f>
        <v>65</v>
      </c>
      <c r="G200" s="54" t="n">
        <v>287</v>
      </c>
      <c r="H200" s="54" t="n">
        <v>274</v>
      </c>
      <c r="I200" s="65" t="n">
        <f aca="false">IF(H200="","",G200-H200)</f>
        <v>13</v>
      </c>
      <c r="J200" s="55" t="n">
        <f aca="false">IF(OR(D200="",D200+G200=0),"",D200/(D200+G200))</f>
        <v>0.411885245901639</v>
      </c>
      <c r="K200" s="55" t="n">
        <f aca="false">IF(E200="","",E200/(E200+H200))</f>
        <v>0.331707317073171</v>
      </c>
      <c r="L200" s="66" t="n">
        <f aca="false">IF(OR(K200="",J200=""),"",(J200-K200)*100)</f>
        <v>8.01779288284686</v>
      </c>
      <c r="M200" s="36" t="n">
        <v>3.57667285408278</v>
      </c>
      <c r="N200" s="36" t="n">
        <v>1.86043143712578</v>
      </c>
      <c r="O200" s="36" t="n">
        <f aca="false">SQRT(M200^2+N200^2)</f>
        <v>4.03159941429931</v>
      </c>
      <c r="P200" s="55" t="n">
        <f aca="false">IF(J200="","",MAX(0,J200-1.96*O200/100))</f>
        <v>0.332865897381373</v>
      </c>
      <c r="Q200" s="55" t="n">
        <f aca="false">IF(J200="","",MIN(1,J200+1.96*O200/100))</f>
        <v>0.490904594421906</v>
      </c>
      <c r="R200" s="32" t="str">
        <f aca="false">IF(L200="","",IF(ABS(L200)&lt;=O200,"Yes","No"))</f>
        <v>No</v>
      </c>
      <c r="S200" s="32" t="str">
        <f aca="false">IF(L200="","",IF(ABS(L200)&lt;=1.96*O200,"Yes","No"))</f>
        <v>No</v>
      </c>
      <c r="T200" s="54" t="n">
        <f aca="false">IF(D200="","",ROUND(SQRT(((D200+G200)*O200/100)^2+(J200*(D200+G200)*0.13015)^2),0))</f>
        <v>33</v>
      </c>
      <c r="U200" s="32"/>
    </row>
    <row r="201" customFormat="false" ht="15" hidden="false" customHeight="false" outlineLevel="0" collapsed="false">
      <c r="A201" s="32" t="s">
        <v>198</v>
      </c>
      <c r="B201" s="32" t="s">
        <v>365</v>
      </c>
      <c r="C201" s="32" t="s">
        <v>365</v>
      </c>
      <c r="D201" s="54" t="n">
        <v>1031</v>
      </c>
      <c r="E201" s="54" t="n">
        <v>822</v>
      </c>
      <c r="F201" s="65" t="n">
        <f aca="false">IF(E201="","",D201-E201)</f>
        <v>209</v>
      </c>
      <c r="G201" s="54" t="n">
        <v>1461</v>
      </c>
      <c r="H201" s="54" t="n">
        <v>1519</v>
      </c>
      <c r="I201" s="65" t="n">
        <f aca="false">IF(H201="","",G201-H201)</f>
        <v>-58</v>
      </c>
      <c r="J201" s="55" t="n">
        <f aca="false">IF(OR(D201="",D201+G201=0),"",D201/(D201+G201))</f>
        <v>0.413723916532905</v>
      </c>
      <c r="K201" s="55" t="n">
        <f aca="false">IF(E201="","",E201/(E201+H201))</f>
        <v>0.351131994873986</v>
      </c>
      <c r="L201" s="66" t="n">
        <f aca="false">IF(OR(K201="",J201=""),"",(J201-K201)*100)</f>
        <v>6.25919216589198</v>
      </c>
      <c r="M201" s="36" t="n">
        <v>2.00359735683633</v>
      </c>
      <c r="N201" s="36" t="n">
        <v>1.86043143712578</v>
      </c>
      <c r="O201" s="36" t="n">
        <f aca="false">SQRT(M201^2+N201^2)</f>
        <v>2.73415571988272</v>
      </c>
      <c r="P201" s="55" t="n">
        <f aca="false">IF(J201="","",MAX(0,J201-1.96*O201/100))</f>
        <v>0.360134464423204</v>
      </c>
      <c r="Q201" s="55" t="n">
        <f aca="false">IF(J201="","",MIN(1,J201+1.96*O201/100))</f>
        <v>0.467313368642607</v>
      </c>
      <c r="R201" s="32" t="str">
        <f aca="false">IF(L201="","",IF(ABS(L201)&lt;=O201,"Yes","No"))</f>
        <v>No</v>
      </c>
      <c r="S201" s="32" t="str">
        <f aca="false">IF(L201="","",IF(ABS(L201)&lt;=1.96*O201,"Yes","No"))</f>
        <v>No</v>
      </c>
      <c r="T201" s="54" t="n">
        <f aca="false">IF(D201="","",ROUND(SQRT(((D201+G201)*O201/100)^2+(J201*(D201+G201)*0.07132)^2),0))</f>
        <v>100</v>
      </c>
      <c r="U201" s="32"/>
    </row>
    <row r="202" customFormat="false" ht="15" hidden="false" customHeight="false" outlineLevel="0" collapsed="false">
      <c r="A202" s="32" t="s">
        <v>198</v>
      </c>
      <c r="B202" s="32" t="s">
        <v>366</v>
      </c>
      <c r="C202" s="32" t="s">
        <v>367</v>
      </c>
      <c r="D202" s="54" t="n">
        <v>605</v>
      </c>
      <c r="E202" s="54" t="n">
        <v>519</v>
      </c>
      <c r="F202" s="65" t="n">
        <f aca="false">IF(E202="","",D202-E202)</f>
        <v>86</v>
      </c>
      <c r="G202" s="54" t="n">
        <v>591</v>
      </c>
      <c r="H202" s="54" t="n">
        <v>590</v>
      </c>
      <c r="I202" s="65" t="n">
        <f aca="false">IF(H202="","",G202-H202)</f>
        <v>1</v>
      </c>
      <c r="J202" s="55" t="n">
        <f aca="false">IF(OR(D202="",D202+G202=0),"",D202/(D202+G202))</f>
        <v>0.505852842809365</v>
      </c>
      <c r="K202" s="55" t="n">
        <f aca="false">IF(E202="","",E202/(E202+H202))</f>
        <v>0.467989179440938</v>
      </c>
      <c r="L202" s="66" t="n">
        <f aca="false">IF(OR(K202="",J202=""),"",(J202-K202)*100)</f>
        <v>3.78636633684268</v>
      </c>
      <c r="M202" s="36" t="n">
        <v>2.00359735683633</v>
      </c>
      <c r="N202" s="36" t="n">
        <v>1.86043143712578</v>
      </c>
      <c r="O202" s="36" t="n">
        <f aca="false">SQRT(M202^2+N202^2)</f>
        <v>2.73415571988272</v>
      </c>
      <c r="P202" s="55" t="n">
        <f aca="false">IF(J202="","",MAX(0,J202-1.96*O202/100))</f>
        <v>0.452263390699663</v>
      </c>
      <c r="Q202" s="55" t="n">
        <f aca="false">IF(J202="","",MIN(1,J202+1.96*O202/100))</f>
        <v>0.559442294919066</v>
      </c>
      <c r="R202" s="32" t="str">
        <f aca="false">IF(L202="","",IF(ABS(L202)&lt;=O202,"Yes","No"))</f>
        <v>No</v>
      </c>
      <c r="S202" s="32" t="str">
        <f aca="false">IF(L202="","",IF(ABS(L202)&lt;=1.96*O202,"Yes","No"))</f>
        <v>Yes</v>
      </c>
      <c r="T202" s="54" t="n">
        <f aca="false">IF(D202="","",ROUND(SQRT(((D202+G202)*O202/100)^2+(J202*(D202+G202)*0.07132)^2),0))</f>
        <v>54</v>
      </c>
      <c r="U202" s="32"/>
    </row>
    <row r="203" customFormat="false" ht="15" hidden="false" customHeight="false" outlineLevel="0" collapsed="false">
      <c r="A203" s="32" t="s">
        <v>198</v>
      </c>
      <c r="B203" s="32" t="s">
        <v>366</v>
      </c>
      <c r="C203" s="32" t="s">
        <v>368</v>
      </c>
      <c r="D203" s="54" t="n">
        <v>509</v>
      </c>
      <c r="E203" s="54" t="n">
        <v>401</v>
      </c>
      <c r="F203" s="65" t="n">
        <f aca="false">IF(E203="","",D203-E203)</f>
        <v>108</v>
      </c>
      <c r="G203" s="54" t="n">
        <v>403</v>
      </c>
      <c r="H203" s="54" t="n">
        <v>384</v>
      </c>
      <c r="I203" s="65" t="n">
        <f aca="false">IF(H203="","",G203-H203)</f>
        <v>19</v>
      </c>
      <c r="J203" s="55" t="n">
        <f aca="false">IF(OR(D203="",D203+G203=0),"",D203/(D203+G203))</f>
        <v>0.558114035087719</v>
      </c>
      <c r="K203" s="55" t="n">
        <f aca="false">IF(E203="","",E203/(E203+H203))</f>
        <v>0.510828025477707</v>
      </c>
      <c r="L203" s="66" t="n">
        <f aca="false">IF(OR(K203="",J203=""),"",(J203-K203)*100)</f>
        <v>4.72860096100123</v>
      </c>
      <c r="M203" s="36" t="n">
        <v>2.00359735683633</v>
      </c>
      <c r="N203" s="36" t="n">
        <v>1.86043143712578</v>
      </c>
      <c r="O203" s="36" t="n">
        <f aca="false">SQRT(M203^2+N203^2)</f>
        <v>2.73415571988272</v>
      </c>
      <c r="P203" s="55" t="n">
        <f aca="false">IF(J203="","",MAX(0,J203-1.96*O203/100))</f>
        <v>0.504524582978018</v>
      </c>
      <c r="Q203" s="55" t="n">
        <f aca="false">IF(J203="","",MIN(1,J203+1.96*O203/100))</f>
        <v>0.611703487197421</v>
      </c>
      <c r="R203" s="32" t="str">
        <f aca="false">IF(L203="","",IF(ABS(L203)&lt;=O203,"Yes","No"))</f>
        <v>No</v>
      </c>
      <c r="S203" s="32" t="str">
        <f aca="false">IF(L203="","",IF(ABS(L203)&lt;=1.96*O203,"Yes","No"))</f>
        <v>Yes</v>
      </c>
      <c r="T203" s="54" t="n">
        <f aca="false">IF(D203="","",ROUND(SQRT(((D203+G203)*O203/100)^2+(J203*(D203+G203)*0.07132)^2),0))</f>
        <v>44</v>
      </c>
      <c r="U203" s="32"/>
    </row>
    <row r="204" customFormat="false" ht="15" hidden="false" customHeight="false" outlineLevel="0" collapsed="false">
      <c r="A204" s="32" t="s">
        <v>198</v>
      </c>
      <c r="B204" s="32" t="s">
        <v>366</v>
      </c>
      <c r="C204" s="32" t="s">
        <v>369</v>
      </c>
      <c r="D204" s="54" t="n">
        <v>507</v>
      </c>
      <c r="E204" s="54" t="n">
        <v>549</v>
      </c>
      <c r="F204" s="65" t="n">
        <f aca="false">IF(E204="","",D204-E204)</f>
        <v>-42</v>
      </c>
      <c r="G204" s="54" t="n">
        <v>371</v>
      </c>
      <c r="H204" s="54" t="n">
        <v>332</v>
      </c>
      <c r="I204" s="65" t="n">
        <f aca="false">IF(H204="","",G204-H204)</f>
        <v>39</v>
      </c>
      <c r="J204" s="55" t="n">
        <f aca="false">IF(OR(D204="",D204+G204=0),"",D204/(D204+G204))</f>
        <v>0.57744874715262</v>
      </c>
      <c r="K204" s="55" t="n">
        <f aca="false">IF(E204="","",E204/(E204+H204))</f>
        <v>0.623155505107832</v>
      </c>
      <c r="L204" s="66" t="n">
        <f aca="false">IF(OR(K204="",J204=""),"",(J204-K204)*100)</f>
        <v>-4.57067579552124</v>
      </c>
      <c r="M204" s="36" t="n">
        <v>2.00359735683633</v>
      </c>
      <c r="N204" s="36" t="n">
        <v>1.86043143712578</v>
      </c>
      <c r="O204" s="36" t="n">
        <f aca="false">SQRT(M204^2+N204^2)</f>
        <v>2.73415571988272</v>
      </c>
      <c r="P204" s="55" t="n">
        <f aca="false">IF(J204="","",MAX(0,J204-1.96*O204/100))</f>
        <v>0.523859295042918</v>
      </c>
      <c r="Q204" s="55" t="n">
        <f aca="false">IF(J204="","",MIN(1,J204+1.96*O204/100))</f>
        <v>0.631038199262321</v>
      </c>
      <c r="R204" s="32" t="str">
        <f aca="false">IF(L204="","",IF(ABS(L204)&lt;=O204,"Yes","No"))</f>
        <v>No</v>
      </c>
      <c r="S204" s="32" t="str">
        <f aca="false">IF(L204="","",IF(ABS(L204)&lt;=1.96*O204,"Yes","No"))</f>
        <v>Yes</v>
      </c>
      <c r="T204" s="54" t="n">
        <f aca="false">IF(D204="","",ROUND(SQRT(((D204+G204)*O204/100)^2+(J204*(D204+G204)*0.07132)^2),0))</f>
        <v>43</v>
      </c>
      <c r="U204" s="32"/>
    </row>
    <row r="205" customFormat="false" ht="15" hidden="false" customHeight="false" outlineLevel="0" collapsed="false">
      <c r="A205" s="32" t="s">
        <v>198</v>
      </c>
      <c r="B205" s="32" t="s">
        <v>366</v>
      </c>
      <c r="C205" s="32" t="s">
        <v>370</v>
      </c>
      <c r="D205" s="54" t="n">
        <v>572</v>
      </c>
      <c r="E205" s="54" t="n">
        <v>626</v>
      </c>
      <c r="F205" s="65" t="n">
        <f aca="false">IF(E205="","",D205-E205)</f>
        <v>-54</v>
      </c>
      <c r="G205" s="54" t="n">
        <v>380</v>
      </c>
      <c r="H205" s="54" t="n">
        <v>318</v>
      </c>
      <c r="I205" s="65" t="n">
        <f aca="false">IF(H205="","",G205-H205)</f>
        <v>62</v>
      </c>
      <c r="J205" s="55" t="n">
        <f aca="false">IF(OR(D205="",D205+G205=0),"",D205/(D205+G205))</f>
        <v>0.600840336134454</v>
      </c>
      <c r="K205" s="55" t="n">
        <f aca="false">IF(E205="","",E205/(E205+H205))</f>
        <v>0.663135593220339</v>
      </c>
      <c r="L205" s="66" t="n">
        <f aca="false">IF(OR(K205="",J205=""),"",(J205-K205)*100)</f>
        <v>-6.22952570858852</v>
      </c>
      <c r="M205" s="36" t="n">
        <v>2.00359735683633</v>
      </c>
      <c r="N205" s="36" t="n">
        <v>1.86043143712578</v>
      </c>
      <c r="O205" s="36" t="n">
        <f aca="false">SQRT(M205^2+N205^2)</f>
        <v>2.73415571988272</v>
      </c>
      <c r="P205" s="55" t="n">
        <f aca="false">IF(J205="","",MAX(0,J205-1.96*O205/100))</f>
        <v>0.547250884024752</v>
      </c>
      <c r="Q205" s="55" t="n">
        <f aca="false">IF(J205="","",MIN(1,J205+1.96*O205/100))</f>
        <v>0.654429788244155</v>
      </c>
      <c r="R205" s="32" t="str">
        <f aca="false">IF(L205="","",IF(ABS(L205)&lt;=O205,"Yes","No"))</f>
        <v>No</v>
      </c>
      <c r="S205" s="32" t="str">
        <f aca="false">IF(L205="","",IF(ABS(L205)&lt;=1.96*O205,"Yes","No"))</f>
        <v>No</v>
      </c>
      <c r="T205" s="54" t="n">
        <f aca="false">IF(D205="","",ROUND(SQRT(((D205+G205)*O205/100)^2+(J205*(D205+G205)*0.07132)^2),0))</f>
        <v>48</v>
      </c>
      <c r="U205" s="32"/>
    </row>
    <row r="206" customFormat="false" ht="15" hidden="false" customHeight="false" outlineLevel="0" collapsed="false">
      <c r="A206" s="32" t="s">
        <v>198</v>
      </c>
      <c r="B206" s="32" t="s">
        <v>366</v>
      </c>
      <c r="C206" s="32" t="s">
        <v>371</v>
      </c>
      <c r="D206" s="54" t="n">
        <v>227</v>
      </c>
      <c r="E206" s="54" t="n">
        <v>234</v>
      </c>
      <c r="F206" s="65" t="n">
        <f aca="false">IF(E206="","",D206-E206)</f>
        <v>-7</v>
      </c>
      <c r="G206" s="54" t="n">
        <v>151</v>
      </c>
      <c r="H206" s="54" t="n">
        <v>159</v>
      </c>
      <c r="I206" s="65" t="n">
        <f aca="false">IF(H206="","",G206-H206)</f>
        <v>-8</v>
      </c>
      <c r="J206" s="55" t="n">
        <f aca="false">IF(OR(D206="",D206+G206=0),"",D206/(D206+G206))</f>
        <v>0.600529100529101</v>
      </c>
      <c r="K206" s="55" t="n">
        <f aca="false">IF(E206="","",E206/(E206+H206))</f>
        <v>0.595419847328244</v>
      </c>
      <c r="L206" s="66" t="n">
        <f aca="false">IF(OR(K206="",J206=""),"",(J206-K206)*100)</f>
        <v>0.510925320085631</v>
      </c>
      <c r="M206" s="36" t="n">
        <v>3.57667285408278</v>
      </c>
      <c r="N206" s="36" t="n">
        <v>1.86043143712578</v>
      </c>
      <c r="O206" s="36" t="n">
        <f aca="false">SQRT(M206^2+N206^2)</f>
        <v>4.03159941429931</v>
      </c>
      <c r="P206" s="55" t="n">
        <f aca="false">IF(J206="","",MAX(0,J206-1.96*O206/100))</f>
        <v>0.521509752008834</v>
      </c>
      <c r="Q206" s="55" t="n">
        <f aca="false">IF(J206="","",MIN(1,J206+1.96*O206/100))</f>
        <v>0.679548449049367</v>
      </c>
      <c r="R206" s="32" t="str">
        <f aca="false">IF(L206="","",IF(ABS(L206)&lt;=O206,"Yes","No"))</f>
        <v>Yes</v>
      </c>
      <c r="S206" s="32" t="str">
        <f aca="false">IF(L206="","",IF(ABS(L206)&lt;=1.96*O206,"Yes","No"))</f>
        <v>Yes</v>
      </c>
      <c r="T206" s="54" t="n">
        <f aca="false">IF(D206="","",ROUND(SQRT(((D206+G206)*O206/100)^2+(J206*(D206+G206)*0.13015)^2),0))</f>
        <v>33</v>
      </c>
      <c r="U206" s="32"/>
    </row>
    <row r="207" customFormat="false" ht="15" hidden="false" customHeight="false" outlineLevel="0" collapsed="false">
      <c r="A207" s="32" t="s">
        <v>198</v>
      </c>
      <c r="B207" s="32" t="s">
        <v>366</v>
      </c>
      <c r="C207" s="32" t="s">
        <v>372</v>
      </c>
      <c r="D207" s="54" t="n">
        <v>317</v>
      </c>
      <c r="E207" s="54" t="n">
        <v>359</v>
      </c>
      <c r="F207" s="65" t="n">
        <f aca="false">IF(E207="","",D207-E207)</f>
        <v>-42</v>
      </c>
      <c r="G207" s="54" t="n">
        <v>176</v>
      </c>
      <c r="H207" s="54" t="n">
        <v>144</v>
      </c>
      <c r="I207" s="65" t="n">
        <f aca="false">IF(H207="","",G207-H207)</f>
        <v>32</v>
      </c>
      <c r="J207" s="55" t="n">
        <f aca="false">IF(OR(D207="",D207+G207=0),"",D207/(D207+G207))</f>
        <v>0.643002028397566</v>
      </c>
      <c r="K207" s="55" t="n">
        <f aca="false">IF(E207="","",E207/(E207+H207))</f>
        <v>0.713717693836978</v>
      </c>
      <c r="L207" s="66" t="n">
        <f aca="false">IF(OR(K207="",J207=""),"",(J207-K207)*100)</f>
        <v>-7.07156654394122</v>
      </c>
      <c r="M207" s="36" t="n">
        <v>3.57667285408278</v>
      </c>
      <c r="N207" s="36" t="n">
        <v>1.86043143712578</v>
      </c>
      <c r="O207" s="36" t="n">
        <f aca="false">SQRT(M207^2+N207^2)</f>
        <v>4.03159941429931</v>
      </c>
      <c r="P207" s="55" t="n">
        <f aca="false">IF(J207="","",MAX(0,J207-1.96*O207/100))</f>
        <v>0.563982679877299</v>
      </c>
      <c r="Q207" s="55" t="n">
        <f aca="false">IF(J207="","",MIN(1,J207+1.96*O207/100))</f>
        <v>0.722021376917832</v>
      </c>
      <c r="R207" s="32" t="str">
        <f aca="false">IF(L207="","",IF(ABS(L207)&lt;=O207,"Yes","No"))</f>
        <v>No</v>
      </c>
      <c r="S207" s="32" t="str">
        <f aca="false">IF(L207="","",IF(ABS(L207)&lt;=1.96*O207,"Yes","No"))</f>
        <v>Yes</v>
      </c>
      <c r="T207" s="54" t="n">
        <f aca="false">IF(D207="","",ROUND(SQRT(((D207+G207)*O207/100)^2+(J207*(D207+G207)*0.13015)^2),0))</f>
        <v>46</v>
      </c>
      <c r="U207" s="32"/>
    </row>
    <row r="208" customFormat="false" ht="15" hidden="false" customHeight="false" outlineLevel="0" collapsed="false">
      <c r="A208" s="32" t="s">
        <v>198</v>
      </c>
      <c r="B208" s="32" t="s">
        <v>366</v>
      </c>
      <c r="C208" s="32" t="s">
        <v>373</v>
      </c>
      <c r="D208" s="54" t="n">
        <v>367</v>
      </c>
      <c r="E208" s="54" t="n">
        <v>362</v>
      </c>
      <c r="F208" s="65" t="n">
        <f aca="false">IF(E208="","",D208-E208)</f>
        <v>5</v>
      </c>
      <c r="G208" s="54" t="n">
        <v>277</v>
      </c>
      <c r="H208" s="54" t="n">
        <v>257</v>
      </c>
      <c r="I208" s="65" t="n">
        <f aca="false">IF(H208="","",G208-H208)</f>
        <v>20</v>
      </c>
      <c r="J208" s="55" t="n">
        <f aca="false">IF(OR(D208="",D208+G208=0),"",D208/(D208+G208))</f>
        <v>0.569875776397516</v>
      </c>
      <c r="K208" s="55" t="n">
        <f aca="false">IF(E208="","",E208/(E208+H208))</f>
        <v>0.584814216478191</v>
      </c>
      <c r="L208" s="66" t="n">
        <f aca="false">IF(OR(K208="",J208=""),"",(J208-K208)*100)</f>
        <v>-1.49384400806751</v>
      </c>
      <c r="M208" s="36" t="n">
        <v>2.37182209464497</v>
      </c>
      <c r="N208" s="36" t="n">
        <v>1.86043143712578</v>
      </c>
      <c r="O208" s="36" t="n">
        <f aca="false">SQRT(M208^2+N208^2)</f>
        <v>3.01442286033196</v>
      </c>
      <c r="P208" s="55" t="n">
        <f aca="false">IF(J208="","",MAX(0,J208-1.96*O208/100))</f>
        <v>0.510793088335009</v>
      </c>
      <c r="Q208" s="55" t="n">
        <f aca="false">IF(J208="","",MIN(1,J208+1.96*O208/100))</f>
        <v>0.628958464460022</v>
      </c>
      <c r="R208" s="32" t="str">
        <f aca="false">IF(L208="","",IF(ABS(L208)&lt;=O208,"Yes","No"))</f>
        <v>Yes</v>
      </c>
      <c r="S208" s="32" t="str">
        <f aca="false">IF(L208="","",IF(ABS(L208)&lt;=1.96*O208,"Yes","No"))</f>
        <v>Yes</v>
      </c>
      <c r="T208" s="54" t="n">
        <f aca="false">IF(D208="","",ROUND(SQRT(((D208+G208)*O208/100)^2+(J208*(D208+G208)*0.08382)^2),0))</f>
        <v>36</v>
      </c>
      <c r="U208" s="32"/>
    </row>
    <row r="209" customFormat="false" ht="15" hidden="false" customHeight="false" outlineLevel="0" collapsed="false">
      <c r="A209" s="32" t="s">
        <v>198</v>
      </c>
      <c r="B209" s="32" t="s">
        <v>366</v>
      </c>
      <c r="C209" s="32" t="s">
        <v>374</v>
      </c>
      <c r="D209" s="54" t="n">
        <v>235</v>
      </c>
      <c r="E209" s="54" t="n">
        <v>222</v>
      </c>
      <c r="F209" s="65" t="n">
        <f aca="false">IF(E209="","",D209-E209)</f>
        <v>13</v>
      </c>
      <c r="G209" s="54" t="n">
        <v>177</v>
      </c>
      <c r="H209" s="54" t="n">
        <v>172</v>
      </c>
      <c r="I209" s="65" t="n">
        <f aca="false">IF(H209="","",G209-H209)</f>
        <v>5</v>
      </c>
      <c r="J209" s="55" t="n">
        <f aca="false">IF(OR(D209="",D209+G209=0),"",D209/(D209+G209))</f>
        <v>0.570388349514563</v>
      </c>
      <c r="K209" s="55" t="n">
        <f aca="false">IF(E209="","",E209/(E209+H209))</f>
        <v>0.563451776649746</v>
      </c>
      <c r="L209" s="66" t="n">
        <f aca="false">IF(OR(K209="",J209=""),"",(J209-K209)*100)</f>
        <v>0.693657286481686</v>
      </c>
      <c r="M209" s="36" t="n">
        <v>3.57667285408278</v>
      </c>
      <c r="N209" s="36" t="n">
        <v>1.86043143712578</v>
      </c>
      <c r="O209" s="36" t="n">
        <f aca="false">SQRT(M209^2+N209^2)</f>
        <v>4.03159941429931</v>
      </c>
      <c r="P209" s="55" t="n">
        <f aca="false">IF(J209="","",MAX(0,J209-1.96*O209/100))</f>
        <v>0.491369000994297</v>
      </c>
      <c r="Q209" s="55" t="n">
        <f aca="false">IF(J209="","",MIN(1,J209+1.96*O209/100))</f>
        <v>0.64940769803483</v>
      </c>
      <c r="R209" s="32" t="str">
        <f aca="false">IF(L209="","",IF(ABS(L209)&lt;=O209,"Yes","No"))</f>
        <v>Yes</v>
      </c>
      <c r="S209" s="32" t="str">
        <f aca="false">IF(L209="","",IF(ABS(L209)&lt;=1.96*O209,"Yes","No"))</f>
        <v>Yes</v>
      </c>
      <c r="T209" s="54" t="n">
        <f aca="false">IF(D209="","",ROUND(SQRT(((D209+G209)*O209/100)^2+(J209*(D209+G209)*0.13015)^2),0))</f>
        <v>35</v>
      </c>
      <c r="U209" s="32"/>
    </row>
    <row r="210" customFormat="false" ht="15" hidden="false" customHeight="false" outlineLevel="0" collapsed="false">
      <c r="A210" s="32" t="s">
        <v>198</v>
      </c>
      <c r="B210" s="32" t="s">
        <v>366</v>
      </c>
      <c r="C210" s="32" t="s">
        <v>375</v>
      </c>
      <c r="D210" s="54" t="n">
        <v>365</v>
      </c>
      <c r="E210" s="54" t="n">
        <v>364</v>
      </c>
      <c r="F210" s="65" t="n">
        <f aca="false">IF(E210="","",D210-E210)</f>
        <v>1</v>
      </c>
      <c r="G210" s="54" t="n">
        <v>273</v>
      </c>
      <c r="H210" s="54" t="n">
        <v>269</v>
      </c>
      <c r="I210" s="65" t="n">
        <f aca="false">IF(H210="","",G210-H210)</f>
        <v>4</v>
      </c>
      <c r="J210" s="55" t="n">
        <f aca="false">IF(OR(D210="",D210+G210=0),"",D210/(D210+G210))</f>
        <v>0.572100313479624</v>
      </c>
      <c r="K210" s="55" t="n">
        <f aca="false">IF(E210="","",E210/(E210+H210))</f>
        <v>0.575039494470774</v>
      </c>
      <c r="L210" s="66" t="n">
        <f aca="false">IF(OR(K210="",J210=""),"",(J210-K210)*100)</f>
        <v>-0.29391809911502</v>
      </c>
      <c r="M210" s="36" t="n">
        <v>2.37182209464497</v>
      </c>
      <c r="N210" s="36" t="n">
        <v>1.86043143712578</v>
      </c>
      <c r="O210" s="36" t="n">
        <f aca="false">SQRT(M210^2+N210^2)</f>
        <v>3.01442286033196</v>
      </c>
      <c r="P210" s="55" t="n">
        <f aca="false">IF(J210="","",MAX(0,J210-1.96*O210/100))</f>
        <v>0.513017625417117</v>
      </c>
      <c r="Q210" s="55" t="n">
        <f aca="false">IF(J210="","",MIN(1,J210+1.96*O210/100))</f>
        <v>0.63118300154213</v>
      </c>
      <c r="R210" s="32" t="str">
        <f aca="false">IF(L210="","",IF(ABS(L210)&lt;=O210,"Yes","No"))</f>
        <v>Yes</v>
      </c>
      <c r="S210" s="32" t="str">
        <f aca="false">IF(L210="","",IF(ABS(L210)&lt;=1.96*O210,"Yes","No"))</f>
        <v>Yes</v>
      </c>
      <c r="T210" s="54" t="n">
        <f aca="false">IF(D210="","",ROUND(SQRT(((D210+G210)*O210/100)^2+(J210*(D210+G210)*0.08382)^2),0))</f>
        <v>36</v>
      </c>
      <c r="U210" s="32"/>
    </row>
    <row r="211" customFormat="false" ht="15" hidden="false" customHeight="false" outlineLevel="0" collapsed="false">
      <c r="A211" s="32" t="s">
        <v>198</v>
      </c>
      <c r="B211" s="32" t="s">
        <v>366</v>
      </c>
      <c r="C211" s="32" t="s">
        <v>376</v>
      </c>
      <c r="D211" s="54" t="n">
        <v>653</v>
      </c>
      <c r="E211" s="54" t="n">
        <v>605</v>
      </c>
      <c r="F211" s="65" t="n">
        <f aca="false">IF(E211="","",D211-E211)</f>
        <v>48</v>
      </c>
      <c r="G211" s="54" t="n">
        <v>654</v>
      </c>
      <c r="H211" s="54" t="n">
        <v>619</v>
      </c>
      <c r="I211" s="65" t="n">
        <f aca="false">IF(H211="","",G211-H211)</f>
        <v>35</v>
      </c>
      <c r="J211" s="55" t="n">
        <f aca="false">IF(OR(D211="",D211+G211=0),"",D211/(D211+G211))</f>
        <v>0.499617444529457</v>
      </c>
      <c r="K211" s="55" t="n">
        <f aca="false">IF(E211="","",E211/(E211+H211))</f>
        <v>0.494281045751634</v>
      </c>
      <c r="L211" s="66" t="n">
        <f aca="false">IF(OR(K211="",J211=""),"",(J211-K211)*100)</f>
        <v>0.533639877782277</v>
      </c>
      <c r="M211" s="36" t="n">
        <v>2.00359735683633</v>
      </c>
      <c r="N211" s="36" t="n">
        <v>1.86043143712578</v>
      </c>
      <c r="O211" s="36" t="n">
        <f aca="false">SQRT(M211^2+N211^2)</f>
        <v>2.73415571988272</v>
      </c>
      <c r="P211" s="55" t="n">
        <f aca="false">IF(J211="","",MAX(0,J211-1.96*O211/100))</f>
        <v>0.446027992419755</v>
      </c>
      <c r="Q211" s="55" t="n">
        <f aca="false">IF(J211="","",MIN(1,J211+1.96*O211/100))</f>
        <v>0.553206896639158</v>
      </c>
      <c r="R211" s="32" t="str">
        <f aca="false">IF(L211="","",IF(ABS(L211)&lt;=O211,"Yes","No"))</f>
        <v>Yes</v>
      </c>
      <c r="S211" s="32" t="str">
        <f aca="false">IF(L211="","",IF(ABS(L211)&lt;=1.96*O211,"Yes","No"))</f>
        <v>Yes</v>
      </c>
      <c r="T211" s="54" t="n">
        <f aca="false">IF(D211="","",ROUND(SQRT(((D211+G211)*O211/100)^2+(J211*(D211+G211)*0.07132)^2),0))</f>
        <v>59</v>
      </c>
      <c r="U211" s="32"/>
    </row>
    <row r="212" customFormat="false" ht="15" hidden="false" customHeight="false" outlineLevel="0" collapsed="false">
      <c r="A212" s="32" t="s">
        <v>198</v>
      </c>
      <c r="B212" s="32" t="s">
        <v>366</v>
      </c>
      <c r="C212" s="32" t="s">
        <v>377</v>
      </c>
      <c r="D212" s="54" t="n">
        <v>565</v>
      </c>
      <c r="E212" s="54" t="n">
        <v>491</v>
      </c>
      <c r="F212" s="65" t="n">
        <f aca="false">IF(E212="","",D212-E212)</f>
        <v>74</v>
      </c>
      <c r="G212" s="54" t="n">
        <v>494</v>
      </c>
      <c r="H212" s="54" t="n">
        <v>458</v>
      </c>
      <c r="I212" s="65" t="n">
        <f aca="false">IF(H212="","",G212-H212)</f>
        <v>36</v>
      </c>
      <c r="J212" s="55" t="n">
        <f aca="false">IF(OR(D212="",D212+G212=0),"",D212/(D212+G212))</f>
        <v>0.533522190745987</v>
      </c>
      <c r="K212" s="55" t="n">
        <f aca="false">IF(E212="","",E212/(E212+H212))</f>
        <v>0.517386722866175</v>
      </c>
      <c r="L212" s="66" t="n">
        <f aca="false">IF(OR(K212="",J212=""),"",(J212-K212)*100)</f>
        <v>1.61354678798119</v>
      </c>
      <c r="M212" s="36" t="n">
        <v>2.00359735683633</v>
      </c>
      <c r="N212" s="36" t="n">
        <v>1.86043143712578</v>
      </c>
      <c r="O212" s="36" t="n">
        <f aca="false">SQRT(M212^2+N212^2)</f>
        <v>2.73415571988272</v>
      </c>
      <c r="P212" s="55" t="n">
        <f aca="false">IF(J212="","",MAX(0,J212-1.96*O212/100))</f>
        <v>0.479932738636286</v>
      </c>
      <c r="Q212" s="55" t="n">
        <f aca="false">IF(J212="","",MIN(1,J212+1.96*O212/100))</f>
        <v>0.587111642855688</v>
      </c>
      <c r="R212" s="32" t="str">
        <f aca="false">IF(L212="","",IF(ABS(L212)&lt;=O212,"Yes","No"))</f>
        <v>Yes</v>
      </c>
      <c r="S212" s="32" t="str">
        <f aca="false">IF(L212="","",IF(ABS(L212)&lt;=1.96*O212,"Yes","No"))</f>
        <v>Yes</v>
      </c>
      <c r="T212" s="54" t="n">
        <f aca="false">IF(D212="","",ROUND(SQRT(((D212+G212)*O212/100)^2+(J212*(D212+G212)*0.07132)^2),0))</f>
        <v>50</v>
      </c>
      <c r="U212" s="32"/>
    </row>
    <row r="213" customFormat="false" ht="15" hidden="false" customHeight="false" outlineLevel="0" collapsed="false">
      <c r="A213" s="32" t="s">
        <v>198</v>
      </c>
      <c r="B213" s="32" t="s">
        <v>366</v>
      </c>
      <c r="C213" s="32" t="s">
        <v>378</v>
      </c>
      <c r="D213" s="54" t="n">
        <v>431</v>
      </c>
      <c r="E213" s="54" t="n">
        <v>463</v>
      </c>
      <c r="F213" s="65" t="n">
        <f aca="false">IF(E213="","",D213-E213)</f>
        <v>-32</v>
      </c>
      <c r="G213" s="54" t="n">
        <v>363</v>
      </c>
      <c r="H213" s="54" t="n">
        <v>368</v>
      </c>
      <c r="I213" s="65" t="n">
        <f aca="false">IF(H213="","",G213-H213)</f>
        <v>-5</v>
      </c>
      <c r="J213" s="55" t="n">
        <f aca="false">IF(OR(D213="",D213+G213=0),"",D213/(D213+G213))</f>
        <v>0.542821158690176</v>
      </c>
      <c r="K213" s="55" t="n">
        <f aca="false">IF(E213="","",E213/(E213+H213))</f>
        <v>0.557160048134777</v>
      </c>
      <c r="L213" s="66" t="n">
        <f aca="false">IF(OR(K213="",J213=""),"",(J213-K213)*100)</f>
        <v>-1.4338889444601</v>
      </c>
      <c r="M213" s="36" t="n">
        <v>2.37182209464497</v>
      </c>
      <c r="N213" s="36" t="n">
        <v>1.86043143712578</v>
      </c>
      <c r="O213" s="36" t="n">
        <f aca="false">SQRT(M213^2+N213^2)</f>
        <v>3.01442286033196</v>
      </c>
      <c r="P213" s="55" t="n">
        <f aca="false">IF(J213="","",MAX(0,J213-1.96*O213/100))</f>
        <v>0.48373847062767</v>
      </c>
      <c r="Q213" s="55" t="n">
        <f aca="false">IF(J213="","",MIN(1,J213+1.96*O213/100))</f>
        <v>0.601903846752683</v>
      </c>
      <c r="R213" s="32" t="str">
        <f aca="false">IF(L213="","",IF(ABS(L213)&lt;=O213,"Yes","No"))</f>
        <v>Yes</v>
      </c>
      <c r="S213" s="32" t="str">
        <f aca="false">IF(L213="","",IF(ABS(L213)&lt;=1.96*O213,"Yes","No"))</f>
        <v>Yes</v>
      </c>
      <c r="T213" s="54" t="n">
        <f aca="false">IF(D213="","",ROUND(SQRT(((D213+G213)*O213/100)^2+(J213*(D213+G213)*0.08382)^2),0))</f>
        <v>43</v>
      </c>
      <c r="U213" s="32"/>
    </row>
    <row r="214" customFormat="false" ht="15" hidden="false" customHeight="false" outlineLevel="0" collapsed="false">
      <c r="A214" s="32" t="s">
        <v>379</v>
      </c>
      <c r="B214" s="32" t="s">
        <v>380</v>
      </c>
      <c r="C214" s="32" t="s">
        <v>381</v>
      </c>
      <c r="D214" s="54" t="n">
        <v>488</v>
      </c>
      <c r="E214" s="54" t="n">
        <v>330</v>
      </c>
      <c r="F214" s="65" t="n">
        <f aca="false">IF(E214="","",D214-E214)</f>
        <v>158</v>
      </c>
      <c r="G214" s="54" t="n">
        <v>600</v>
      </c>
      <c r="H214" s="54" t="n">
        <v>632</v>
      </c>
      <c r="I214" s="65" t="n">
        <f aca="false">IF(H214="","",G214-H214)</f>
        <v>-32</v>
      </c>
      <c r="J214" s="55" t="n">
        <f aca="false">IF(OR(D214="",D214+G214=0),"",D214/(D214+G214))</f>
        <v>0.448529411764706</v>
      </c>
      <c r="K214" s="55" t="n">
        <f aca="false">IF(E214="","",E214/(E214+H214))</f>
        <v>0.343035343035343</v>
      </c>
      <c r="L214" s="66" t="n">
        <f aca="false">IF(OR(K214="",J214=""),"",(J214-K214)*100)</f>
        <v>10.5494068729363</v>
      </c>
      <c r="M214" s="36" t="n">
        <v>2.00359735683633</v>
      </c>
      <c r="N214" s="36" t="n">
        <v>1.86043143712578</v>
      </c>
      <c r="O214" s="36" t="n">
        <f aca="false">SQRT(M214^2+N214^2)</f>
        <v>2.73415571988272</v>
      </c>
      <c r="P214" s="55" t="n">
        <f aca="false">IF(J214="","",MAX(0,J214-1.96*O214/100))</f>
        <v>0.394939959655005</v>
      </c>
      <c r="Q214" s="55" t="n">
        <f aca="false">IF(J214="","",MIN(1,J214+1.96*O214/100))</f>
        <v>0.502118863874407</v>
      </c>
      <c r="R214" s="32" t="str">
        <f aca="false">IF(L214="","",IF(ABS(L214)&lt;=O214,"Yes","No"))</f>
        <v>No</v>
      </c>
      <c r="S214" s="32" t="str">
        <f aca="false">IF(L214="","",IF(ABS(L214)&lt;=1.96*O214,"Yes","No"))</f>
        <v>No</v>
      </c>
      <c r="T214" s="54" t="n">
        <f aca="false">IF(D214="","",ROUND(SQRT(((D214+G214)*O214/100)^2+(J214*(D214+G214)*0.07132)^2),0))</f>
        <v>46</v>
      </c>
      <c r="U214" s="32"/>
    </row>
    <row r="215" customFormat="false" ht="15" hidden="false" customHeight="false" outlineLevel="0" collapsed="false">
      <c r="A215" s="32" t="s">
        <v>379</v>
      </c>
      <c r="B215" s="32" t="s">
        <v>382</v>
      </c>
      <c r="C215" s="32" t="s">
        <v>383</v>
      </c>
      <c r="D215" s="54" t="n">
        <v>1222</v>
      </c>
      <c r="E215" s="54" t="n">
        <v>1009</v>
      </c>
      <c r="F215" s="65" t="n">
        <f aca="false">IF(E215="","",D215-E215)</f>
        <v>213</v>
      </c>
      <c r="G215" s="54" t="n">
        <v>1451</v>
      </c>
      <c r="H215" s="54" t="n">
        <v>1471</v>
      </c>
      <c r="I215" s="65" t="n">
        <f aca="false">IF(H215="","",G215-H215)</f>
        <v>-20</v>
      </c>
      <c r="J215" s="55" t="n">
        <f aca="false">IF(OR(D215="",D215+G215=0),"",D215/(D215+G215))</f>
        <v>0.457164234942013</v>
      </c>
      <c r="K215" s="55" t="n">
        <f aca="false">IF(E215="","",E215/(E215+H215))</f>
        <v>0.406854838709677</v>
      </c>
      <c r="L215" s="66" t="n">
        <f aca="false">IF(OR(K215="",J215=""),"",(J215-K215)*100)</f>
        <v>5.03093962323353</v>
      </c>
      <c r="M215" s="36" t="n">
        <v>2.00359735683633</v>
      </c>
      <c r="N215" s="36" t="n">
        <v>1.86043143712578</v>
      </c>
      <c r="O215" s="36" t="n">
        <f aca="false">SQRT(M215^2+N215^2)</f>
        <v>2.73415571988272</v>
      </c>
      <c r="P215" s="55" t="n">
        <f aca="false">IF(J215="","",MAX(0,J215-1.96*O215/100))</f>
        <v>0.403574782832311</v>
      </c>
      <c r="Q215" s="55" t="n">
        <f aca="false">IF(J215="","",MIN(1,J215+1.96*O215/100))</f>
        <v>0.510753687051714</v>
      </c>
      <c r="R215" s="32" t="str">
        <f aca="false">IF(L215="","",IF(ABS(L215)&lt;=O215,"Yes","No"))</f>
        <v>No</v>
      </c>
      <c r="S215" s="32" t="str">
        <f aca="false">IF(L215="","",IF(ABS(L215)&lt;=1.96*O215,"Yes","No"))</f>
        <v>Yes</v>
      </c>
      <c r="T215" s="54" t="n">
        <f aca="false">IF(D215="","",ROUND(SQRT(((D215+G215)*O215/100)^2+(J215*(D215+G215)*0.07132)^2),0))</f>
        <v>114</v>
      </c>
      <c r="U215" s="32" t="s">
        <v>749</v>
      </c>
    </row>
    <row r="216" customFormat="false" ht="15" hidden="false" customHeight="false" outlineLevel="0" collapsed="false">
      <c r="A216" s="32" t="s">
        <v>379</v>
      </c>
      <c r="B216" s="32" t="s">
        <v>384</v>
      </c>
      <c r="C216" s="32" t="s">
        <v>385</v>
      </c>
      <c r="D216" s="54" t="n">
        <v>526</v>
      </c>
      <c r="E216" s="54" t="n">
        <v>369</v>
      </c>
      <c r="F216" s="65" t="n">
        <f aca="false">IF(E216="","",D216-E216)</f>
        <v>157</v>
      </c>
      <c r="G216" s="54" t="n">
        <v>583</v>
      </c>
      <c r="H216" s="54" t="n">
        <v>519</v>
      </c>
      <c r="I216" s="65" t="n">
        <f aca="false">IF(H216="","",G216-H216)</f>
        <v>64</v>
      </c>
      <c r="J216" s="55" t="n">
        <f aca="false">IF(OR(D216="",D216+G216=0),"",D216/(D216+G216))</f>
        <v>0.474301172227232</v>
      </c>
      <c r="K216" s="55" t="n">
        <f aca="false">IF(E216="","",E216/(E216+H216))</f>
        <v>0.415540540540541</v>
      </c>
      <c r="L216" s="66" t="n">
        <f aca="false">IF(OR(K216="",J216=""),"",(J216-K216)*100)</f>
        <v>5.87606316866912</v>
      </c>
      <c r="M216" s="36" t="n">
        <v>2.00359735683633</v>
      </c>
      <c r="N216" s="36" t="n">
        <v>1.86043143712578</v>
      </c>
      <c r="O216" s="36" t="n">
        <f aca="false">SQRT(M216^2+N216^2)</f>
        <v>2.73415571988272</v>
      </c>
      <c r="P216" s="55" t="n">
        <f aca="false">IF(J216="","",MAX(0,J216-1.96*O216/100))</f>
        <v>0.42071172011753</v>
      </c>
      <c r="Q216" s="55" t="n">
        <f aca="false">IF(J216="","",MIN(1,J216+1.96*O216/100))</f>
        <v>0.527890624336933</v>
      </c>
      <c r="R216" s="32" t="str">
        <f aca="false">IF(L216="","",IF(ABS(L216)&lt;=O216,"Yes","No"))</f>
        <v>No</v>
      </c>
      <c r="S216" s="32" t="str">
        <f aca="false">IF(L216="","",IF(ABS(L216)&lt;=1.96*O216,"Yes","No"))</f>
        <v>No</v>
      </c>
      <c r="T216" s="54" t="n">
        <f aca="false">IF(D216="","",ROUND(SQRT(((D216+G216)*O216/100)^2+(J216*(D216+G216)*0.07132)^2),0))</f>
        <v>48</v>
      </c>
      <c r="U216" s="32" t="s">
        <v>750</v>
      </c>
    </row>
    <row r="217" customFormat="false" ht="15" hidden="false" customHeight="false" outlineLevel="0" collapsed="false">
      <c r="A217" s="32" t="s">
        <v>386</v>
      </c>
      <c r="B217" s="32" t="s">
        <v>387</v>
      </c>
      <c r="C217" s="32" t="s">
        <v>388</v>
      </c>
      <c r="D217" s="54" t="n">
        <v>1191</v>
      </c>
      <c r="E217" s="54"/>
      <c r="F217" s="65" t="str">
        <f aca="false">IF(E217="","",D217-E217)</f>
        <v/>
      </c>
      <c r="G217" s="54" t="n">
        <v>1293</v>
      </c>
      <c r="H217" s="54"/>
      <c r="I217" s="65" t="str">
        <f aca="false">IF(H217="","",G217-H217)</f>
        <v/>
      </c>
      <c r="J217" s="55" t="n">
        <f aca="false">IF(OR(D217="",D217+G217=0),"",D217/(D217+G217))</f>
        <v>0.479468599033816</v>
      </c>
      <c r="K217" s="55" t="str">
        <f aca="false">IF(E217="","",E217/(E217+H217))</f>
        <v/>
      </c>
      <c r="L217" s="66" t="str">
        <f aca="false">IF(OR(K217="",J217=""),"",(J217-K217)*100)</f>
        <v/>
      </c>
      <c r="M217" s="36" t="n">
        <v>2.00359735683633</v>
      </c>
      <c r="N217" s="36" t="n">
        <v>1.86043143712578</v>
      </c>
      <c r="O217" s="36" t="n">
        <f aca="false">SQRT(M217^2+N217^2)</f>
        <v>2.73415571988272</v>
      </c>
      <c r="P217" s="55" t="n">
        <f aca="false">IF(J217="","",MAX(0,J217-1.96*O217/100))</f>
        <v>0.425879146924115</v>
      </c>
      <c r="Q217" s="55" t="n">
        <f aca="false">IF(J217="","",MIN(1,J217+1.96*O217/100))</f>
        <v>0.533058051143518</v>
      </c>
      <c r="R217" s="32" t="str">
        <f aca="false">IF(L217="","",IF(ABS(L217)&lt;=O217,"Yes","No"))</f>
        <v/>
      </c>
      <c r="S217" s="32" t="str">
        <f aca="false">IF(L217="","",IF(ABS(L217)&lt;=1.96*O217,"Yes","No"))</f>
        <v/>
      </c>
      <c r="T217" s="54" t="n">
        <f aca="false">IF(D217="","",ROUND(SQRT(((D217+G217)*O217/100)^2+(J217*(D217+G217)*0.07132)^2),0))</f>
        <v>109</v>
      </c>
      <c r="U217" s="32" t="s">
        <v>764</v>
      </c>
    </row>
    <row r="218" customFormat="false" ht="15" hidden="false" customHeight="false" outlineLevel="0" collapsed="false">
      <c r="A218" s="32" t="s">
        <v>386</v>
      </c>
      <c r="B218" s="32" t="s">
        <v>387</v>
      </c>
      <c r="C218" s="32" t="s">
        <v>389</v>
      </c>
      <c r="D218" s="54" t="n">
        <v>560</v>
      </c>
      <c r="E218" s="54"/>
      <c r="F218" s="65" t="str">
        <f aca="false">IF(E218="","",D218-E218)</f>
        <v/>
      </c>
      <c r="G218" s="54" t="n">
        <v>553</v>
      </c>
      <c r="H218" s="54"/>
      <c r="I218" s="65" t="str">
        <f aca="false">IF(H218="","",G218-H218)</f>
        <v/>
      </c>
      <c r="J218" s="55" t="n">
        <f aca="false">IF(OR(D218="",D218+G218=0),"",D218/(D218+G218))</f>
        <v>0.50314465408805</v>
      </c>
      <c r="K218" s="55" t="str">
        <f aca="false">IF(E218="","",E218/(E218+H218))</f>
        <v/>
      </c>
      <c r="L218" s="66" t="str">
        <f aca="false">IF(OR(K218="",J218=""),"",(J218-K218)*100)</f>
        <v/>
      </c>
      <c r="M218" s="36" t="n">
        <v>2.00359735683633</v>
      </c>
      <c r="N218" s="36" t="n">
        <v>1.86043143712578</v>
      </c>
      <c r="O218" s="36" t="n">
        <f aca="false">SQRT(M218^2+N218^2)</f>
        <v>2.73415571988272</v>
      </c>
      <c r="P218" s="55" t="n">
        <f aca="false">IF(J218="","",MAX(0,J218-1.96*O218/100))</f>
        <v>0.449555201978349</v>
      </c>
      <c r="Q218" s="55" t="n">
        <f aca="false">IF(J218="","",MIN(1,J218+1.96*O218/100))</f>
        <v>0.556734106197752</v>
      </c>
      <c r="R218" s="32" t="str">
        <f aca="false">IF(L218="","",IF(ABS(L218)&lt;=O218,"Yes","No"))</f>
        <v/>
      </c>
      <c r="S218" s="32" t="str">
        <f aca="false">IF(L218="","",IF(ABS(L218)&lt;=1.96*O218,"Yes","No"))</f>
        <v/>
      </c>
      <c r="T218" s="54" t="n">
        <f aca="false">IF(D218="","",ROUND(SQRT(((D218+G218)*O218/100)^2+(J218*(D218+G218)*0.07132)^2),0))</f>
        <v>50</v>
      </c>
      <c r="U218" s="32" t="s">
        <v>764</v>
      </c>
    </row>
    <row r="219" customFormat="false" ht="15" hidden="false" customHeight="false" outlineLevel="0" collapsed="false">
      <c r="A219" s="32" t="s">
        <v>386</v>
      </c>
      <c r="B219" s="32" t="s">
        <v>390</v>
      </c>
      <c r="C219" s="32" t="s">
        <v>391</v>
      </c>
      <c r="D219" s="54" t="n">
        <v>384</v>
      </c>
      <c r="E219" s="54"/>
      <c r="F219" s="65" t="str">
        <f aca="false">IF(E219="","",D219-E219)</f>
        <v/>
      </c>
      <c r="G219" s="54" t="n">
        <v>376</v>
      </c>
      <c r="H219" s="54"/>
      <c r="I219" s="65" t="str">
        <f aca="false">IF(H219="","",G219-H219)</f>
        <v/>
      </c>
      <c r="J219" s="55" t="n">
        <f aca="false">IF(OR(D219="",D219+G219=0),"",D219/(D219+G219))</f>
        <v>0.505263157894737</v>
      </c>
      <c r="K219" s="55" t="str">
        <f aca="false">IF(E219="","",E219/(E219+H219))</f>
        <v/>
      </c>
      <c r="L219" s="66" t="str">
        <f aca="false">IF(OR(K219="",J219=""),"",(J219-K219)*100)</f>
        <v/>
      </c>
      <c r="M219" s="36" t="n">
        <v>2.37182209464497</v>
      </c>
      <c r="N219" s="36" t="n">
        <v>1.86043143712578</v>
      </c>
      <c r="O219" s="36" t="n">
        <f aca="false">SQRT(M219^2+N219^2)</f>
        <v>3.01442286033196</v>
      </c>
      <c r="P219" s="55" t="n">
        <f aca="false">IF(J219="","",MAX(0,J219-1.96*O219/100))</f>
        <v>0.44618046983223</v>
      </c>
      <c r="Q219" s="55" t="n">
        <f aca="false">IF(J219="","",MIN(1,J219+1.96*O219/100))</f>
        <v>0.564345845957243</v>
      </c>
      <c r="R219" s="32" t="str">
        <f aca="false">IF(L219="","",IF(ABS(L219)&lt;=O219,"Yes","No"))</f>
        <v/>
      </c>
      <c r="S219" s="32" t="str">
        <f aca="false">IF(L219="","",IF(ABS(L219)&lt;=1.96*O219,"Yes","No"))</f>
        <v/>
      </c>
      <c r="T219" s="54" t="n">
        <f aca="false">IF(D219="","",ROUND(SQRT(((D219+G219)*O219/100)^2+(J219*(D219+G219)*0.08382)^2),0))</f>
        <v>40</v>
      </c>
      <c r="U219" s="32" t="s">
        <v>764</v>
      </c>
    </row>
    <row r="220" customFormat="false" ht="15" hidden="false" customHeight="false" outlineLevel="0" collapsed="false">
      <c r="A220" s="32" t="s">
        <v>386</v>
      </c>
      <c r="B220" s="32" t="s">
        <v>390</v>
      </c>
      <c r="C220" s="32" t="s">
        <v>392</v>
      </c>
      <c r="D220" s="54" t="n">
        <v>379</v>
      </c>
      <c r="E220" s="54"/>
      <c r="F220" s="65" t="str">
        <f aca="false">IF(E220="","",D220-E220)</f>
        <v/>
      </c>
      <c r="G220" s="54" t="n">
        <v>356</v>
      </c>
      <c r="H220" s="54"/>
      <c r="I220" s="65" t="str">
        <f aca="false">IF(H220="","",G220-H220)</f>
        <v/>
      </c>
      <c r="J220" s="55" t="n">
        <f aca="false">IF(OR(D220="",D220+G220=0),"",D220/(D220+G220))</f>
        <v>0.515646258503401</v>
      </c>
      <c r="K220" s="55" t="str">
        <f aca="false">IF(E220="","",E220/(E220+H220))</f>
        <v/>
      </c>
      <c r="L220" s="66" t="str">
        <f aca="false">IF(OR(K220="",J220=""),"",(J220-K220)*100)</f>
        <v/>
      </c>
      <c r="M220" s="36" t="n">
        <v>2.37182209464497</v>
      </c>
      <c r="N220" s="36" t="n">
        <v>1.86043143712578</v>
      </c>
      <c r="O220" s="36" t="n">
        <f aca="false">SQRT(M220^2+N220^2)</f>
        <v>3.01442286033196</v>
      </c>
      <c r="P220" s="55" t="n">
        <f aca="false">IF(J220="","",MAX(0,J220-1.96*O220/100))</f>
        <v>0.456563570440895</v>
      </c>
      <c r="Q220" s="55" t="n">
        <f aca="false">IF(J220="","",MIN(1,J220+1.96*O220/100))</f>
        <v>0.574728946565908</v>
      </c>
      <c r="R220" s="32" t="str">
        <f aca="false">IF(L220="","",IF(ABS(L220)&lt;=O220,"Yes","No"))</f>
        <v/>
      </c>
      <c r="S220" s="32" t="str">
        <f aca="false">IF(L220="","",IF(ABS(L220)&lt;=1.96*O220,"Yes","No"))</f>
        <v/>
      </c>
      <c r="T220" s="54" t="n">
        <f aca="false">IF(D220="","",ROUND(SQRT(((D220+G220)*O220/100)^2+(J220*(D220+G220)*0.08382)^2),0))</f>
        <v>39</v>
      </c>
      <c r="U220" s="32" t="s">
        <v>764</v>
      </c>
    </row>
    <row r="221" customFormat="false" ht="15" hidden="false" customHeight="false" outlineLevel="0" collapsed="false">
      <c r="A221" s="32" t="s">
        <v>386</v>
      </c>
      <c r="B221" s="32" t="s">
        <v>393</v>
      </c>
      <c r="C221" s="32" t="s">
        <v>394</v>
      </c>
      <c r="D221" s="54" t="n">
        <v>426</v>
      </c>
      <c r="E221" s="54" t="n">
        <v>368</v>
      </c>
      <c r="F221" s="65" t="n">
        <f aca="false">IF(E221="","",D221-E221)</f>
        <v>58</v>
      </c>
      <c r="G221" s="54" t="n">
        <v>421</v>
      </c>
      <c r="H221" s="54" t="n">
        <v>408</v>
      </c>
      <c r="I221" s="65" t="n">
        <f aca="false">IF(H221="","",G221-H221)</f>
        <v>13</v>
      </c>
      <c r="J221" s="55" t="n">
        <f aca="false">IF(OR(D221="",D221+G221=0),"",D221/(D221+G221))</f>
        <v>0.502951593860685</v>
      </c>
      <c r="K221" s="55" t="n">
        <f aca="false">IF(E221="","",E221/(E221+H221))</f>
        <v>0.474226804123711</v>
      </c>
      <c r="L221" s="66" t="n">
        <f aca="false">IF(OR(K221="",J221=""),"",(J221-K221)*100)</f>
        <v>2.87247897369735</v>
      </c>
      <c r="M221" s="36" t="n">
        <v>2.00359735683633</v>
      </c>
      <c r="N221" s="36" t="n">
        <v>1.86043143712578</v>
      </c>
      <c r="O221" s="36" t="n">
        <f aca="false">SQRT(M221^2+N221^2)</f>
        <v>2.73415571988272</v>
      </c>
      <c r="P221" s="55" t="n">
        <f aca="false">IF(J221="","",MAX(0,J221-1.96*O221/100))</f>
        <v>0.449362141750983</v>
      </c>
      <c r="Q221" s="55" t="n">
        <f aca="false">IF(J221="","",MIN(1,J221+1.96*O221/100))</f>
        <v>0.556541045970386</v>
      </c>
      <c r="R221" s="32" t="str">
        <f aca="false">IF(L221="","",IF(ABS(L221)&lt;=O221,"Yes","No"))</f>
        <v>No</v>
      </c>
      <c r="S221" s="32" t="str">
        <f aca="false">IF(L221="","",IF(ABS(L221)&lt;=1.96*O221,"Yes","No"))</f>
        <v>Yes</v>
      </c>
      <c r="T221" s="54" t="n">
        <f aca="false">IF(D221="","",ROUND(SQRT(((D221+G221)*O221/100)^2+(J221*(D221+G221)*0.07132)^2),0))</f>
        <v>38</v>
      </c>
      <c r="U221" s="32"/>
    </row>
    <row r="222" customFormat="false" ht="15" hidden="false" customHeight="false" outlineLevel="0" collapsed="false">
      <c r="A222" s="32" t="s">
        <v>386</v>
      </c>
      <c r="B222" s="32" t="s">
        <v>261</v>
      </c>
      <c r="C222" s="32" t="s">
        <v>395</v>
      </c>
      <c r="D222" s="54" t="n">
        <v>529</v>
      </c>
      <c r="E222" s="54" t="n">
        <v>541</v>
      </c>
      <c r="F222" s="65" t="n">
        <f aca="false">IF(E222="","",D222-E222)</f>
        <v>-12</v>
      </c>
      <c r="G222" s="54" t="n">
        <v>390</v>
      </c>
      <c r="H222" s="54" t="n">
        <v>330</v>
      </c>
      <c r="I222" s="65" t="n">
        <f aca="false">IF(H222="","",G222-H222)</f>
        <v>60</v>
      </c>
      <c r="J222" s="55" t="n">
        <f aca="false">IF(OR(D222="",D222+G222=0),"",D222/(D222+G222))</f>
        <v>0.575625680087051</v>
      </c>
      <c r="K222" s="55" t="n">
        <f aca="false">IF(E222="","",E222/(E222+H222))</f>
        <v>0.621125143513203</v>
      </c>
      <c r="L222" s="66" t="n">
        <f aca="false">IF(OR(K222="",J222=""),"",(J222-K222)*100)</f>
        <v>-4.54994634261521</v>
      </c>
      <c r="M222" s="36" t="n">
        <v>2.00359735683633</v>
      </c>
      <c r="N222" s="36" t="n">
        <v>1.86043143712578</v>
      </c>
      <c r="O222" s="36" t="n">
        <f aca="false">SQRT(M222^2+N222^2)</f>
        <v>2.73415571988272</v>
      </c>
      <c r="P222" s="55" t="n">
        <f aca="false">IF(J222="","",MAX(0,J222-1.96*O222/100))</f>
        <v>0.52203622797735</v>
      </c>
      <c r="Q222" s="55" t="n">
        <f aca="false">IF(J222="","",MIN(1,J222+1.96*O222/100))</f>
        <v>0.629215132196753</v>
      </c>
      <c r="R222" s="32" t="str">
        <f aca="false">IF(L222="","",IF(ABS(L222)&lt;=O222,"Yes","No"))</f>
        <v>No</v>
      </c>
      <c r="S222" s="32" t="str">
        <f aca="false">IF(L222="","",IF(ABS(L222)&lt;=1.96*O222,"Yes","No"))</f>
        <v>Yes</v>
      </c>
      <c r="T222" s="54" t="n">
        <f aca="false">IF(D222="","",ROUND(SQRT(((D222+G222)*O222/100)^2+(J222*(D222+G222)*0.07132)^2),0))</f>
        <v>45</v>
      </c>
      <c r="U222" s="32"/>
    </row>
    <row r="223" customFormat="false" ht="15" hidden="false" customHeight="false" outlineLevel="0" collapsed="false">
      <c r="A223" s="32" t="s">
        <v>386</v>
      </c>
      <c r="B223" s="32" t="s">
        <v>261</v>
      </c>
      <c r="C223" s="32" t="s">
        <v>396</v>
      </c>
      <c r="D223" s="54" t="n">
        <v>749</v>
      </c>
      <c r="E223" s="54" t="n">
        <v>705</v>
      </c>
      <c r="F223" s="65" t="n">
        <f aca="false">IF(E223="","",D223-E223)</f>
        <v>44</v>
      </c>
      <c r="G223" s="54" t="n">
        <v>595</v>
      </c>
      <c r="H223" s="54" t="n">
        <v>516</v>
      </c>
      <c r="I223" s="65" t="n">
        <f aca="false">IF(H223="","",G223-H223)</f>
        <v>79</v>
      </c>
      <c r="J223" s="55" t="n">
        <f aca="false">IF(OR(D223="",D223+G223=0),"",D223/(D223+G223))</f>
        <v>0.557291666666667</v>
      </c>
      <c r="K223" s="55" t="n">
        <f aca="false">IF(E223="","",E223/(E223+H223))</f>
        <v>0.577395577395577</v>
      </c>
      <c r="L223" s="66" t="n">
        <f aca="false">IF(OR(K223="",J223=""),"",(J223-K223)*100)</f>
        <v>-2.01039107289107</v>
      </c>
      <c r="M223" s="36" t="n">
        <v>2.00359735683633</v>
      </c>
      <c r="N223" s="36" t="n">
        <v>1.86043143712578</v>
      </c>
      <c r="O223" s="36" t="n">
        <f aca="false">SQRT(M223^2+N223^2)</f>
        <v>2.73415571988272</v>
      </c>
      <c r="P223" s="55" t="n">
        <f aca="false">IF(J223="","",MAX(0,J223-1.96*O223/100))</f>
        <v>0.503702214556965</v>
      </c>
      <c r="Q223" s="55" t="n">
        <f aca="false">IF(J223="","",MIN(1,J223+1.96*O223/100))</f>
        <v>0.610881118776368</v>
      </c>
      <c r="R223" s="32" t="str">
        <f aca="false">IF(L223="","",IF(ABS(L223)&lt;=O223,"Yes","No"))</f>
        <v>Yes</v>
      </c>
      <c r="S223" s="32" t="str">
        <f aca="false">IF(L223="","",IF(ABS(L223)&lt;=1.96*O223,"Yes","No"))</f>
        <v>Yes</v>
      </c>
      <c r="T223" s="54" t="n">
        <f aca="false">IF(D223="","",ROUND(SQRT(((D223+G223)*O223/100)^2+(J223*(D223+G223)*0.07132)^2),0))</f>
        <v>65</v>
      </c>
      <c r="U223" s="32"/>
    </row>
    <row r="224" customFormat="false" ht="15" hidden="false" customHeight="false" outlineLevel="0" collapsed="false">
      <c r="A224" s="32" t="s">
        <v>386</v>
      </c>
      <c r="B224" s="32" t="s">
        <v>261</v>
      </c>
      <c r="C224" s="32" t="s">
        <v>397</v>
      </c>
      <c r="D224" s="54" t="n">
        <v>552</v>
      </c>
      <c r="E224" s="54" t="n">
        <v>586</v>
      </c>
      <c r="F224" s="65" t="n">
        <f aca="false">IF(E224="","",D224-E224)</f>
        <v>-34</v>
      </c>
      <c r="G224" s="54" t="n">
        <v>375</v>
      </c>
      <c r="H224" s="54" t="n">
        <v>305</v>
      </c>
      <c r="I224" s="65" t="n">
        <f aca="false">IF(H224="","",G224-H224)</f>
        <v>70</v>
      </c>
      <c r="J224" s="55" t="n">
        <f aca="false">IF(OR(D224="",D224+G224=0),"",D224/(D224+G224))</f>
        <v>0.595469255663431</v>
      </c>
      <c r="K224" s="55" t="n">
        <f aca="false">IF(E224="","",E224/(E224+H224))</f>
        <v>0.657687991021324</v>
      </c>
      <c r="L224" s="66" t="n">
        <f aca="false">IF(OR(K224="",J224=""),"",(J224-K224)*100)</f>
        <v>-6.22187353578939</v>
      </c>
      <c r="M224" s="36" t="n">
        <v>2.00359735683633</v>
      </c>
      <c r="N224" s="36" t="n">
        <v>1.86043143712578</v>
      </c>
      <c r="O224" s="36" t="n">
        <f aca="false">SQRT(M224^2+N224^2)</f>
        <v>2.73415571988272</v>
      </c>
      <c r="P224" s="55" t="n">
        <f aca="false">IF(J224="","",MAX(0,J224-1.96*O224/100))</f>
        <v>0.541879803553729</v>
      </c>
      <c r="Q224" s="55" t="n">
        <f aca="false">IF(J224="","",MIN(1,J224+1.96*O224/100))</f>
        <v>0.649058707773132</v>
      </c>
      <c r="R224" s="32" t="str">
        <f aca="false">IF(L224="","",IF(ABS(L224)&lt;=O224,"Yes","No"))</f>
        <v>No</v>
      </c>
      <c r="S224" s="32" t="str">
        <f aca="false">IF(L224="","",IF(ABS(L224)&lt;=1.96*O224,"Yes","No"))</f>
        <v>No</v>
      </c>
      <c r="T224" s="54" t="n">
        <f aca="false">IF(D224="","",ROUND(SQRT(((D224+G224)*O224/100)^2+(J224*(D224+G224)*0.07132)^2),0))</f>
        <v>47</v>
      </c>
      <c r="U224" s="32"/>
    </row>
    <row r="225" customFormat="false" ht="15" hidden="false" customHeight="false" outlineLevel="0" collapsed="false">
      <c r="A225" s="32" t="s">
        <v>386</v>
      </c>
      <c r="B225" s="32" t="s">
        <v>261</v>
      </c>
      <c r="C225" s="32" t="s">
        <v>398</v>
      </c>
      <c r="D225" s="54" t="n">
        <v>431</v>
      </c>
      <c r="E225" s="54" t="n">
        <v>437</v>
      </c>
      <c r="F225" s="65" t="n">
        <f aca="false">IF(E225="","",D225-E225)</f>
        <v>-6</v>
      </c>
      <c r="G225" s="54" t="n">
        <v>257</v>
      </c>
      <c r="H225" s="54" t="n">
        <v>203</v>
      </c>
      <c r="I225" s="65" t="n">
        <f aca="false">IF(H225="","",G225-H225)</f>
        <v>54</v>
      </c>
      <c r="J225" s="55" t="n">
        <f aca="false">IF(OR(D225="",D225+G225=0),"",D225/(D225+G225))</f>
        <v>0.626453488372093</v>
      </c>
      <c r="K225" s="55" t="n">
        <f aca="false">IF(E225="","",E225/(E225+H225))</f>
        <v>0.6828125</v>
      </c>
      <c r="L225" s="66" t="n">
        <f aca="false">IF(OR(K225="",J225=""),"",(J225-K225)*100)</f>
        <v>-5.6359011627907</v>
      </c>
      <c r="M225" s="36" t="n">
        <v>2.37182209464497</v>
      </c>
      <c r="N225" s="36" t="n">
        <v>1.86043143712578</v>
      </c>
      <c r="O225" s="36" t="n">
        <f aca="false">SQRT(M225^2+N225^2)</f>
        <v>3.01442286033196</v>
      </c>
      <c r="P225" s="55" t="n">
        <f aca="false">IF(J225="","",MAX(0,J225-1.96*O225/100))</f>
        <v>0.567370800309587</v>
      </c>
      <c r="Q225" s="55" t="n">
        <f aca="false">IF(J225="","",MIN(1,J225+1.96*O225/100))</f>
        <v>0.6855361764346</v>
      </c>
      <c r="R225" s="32" t="str">
        <f aca="false">IF(L225="","",IF(ABS(L225)&lt;=O225,"Yes","No"))</f>
        <v>No</v>
      </c>
      <c r="S225" s="32" t="str">
        <f aca="false">IF(L225="","",IF(ABS(L225)&lt;=1.96*O225,"Yes","No"))</f>
        <v>Yes</v>
      </c>
      <c r="T225" s="54" t="n">
        <f aca="false">IF(D225="","",ROUND(SQRT(((D225+G225)*O225/100)^2+(J225*(D225+G225)*0.08382)^2),0))</f>
        <v>42</v>
      </c>
      <c r="U225" s="32"/>
    </row>
    <row r="226" customFormat="false" ht="15" hidden="false" customHeight="false" outlineLevel="0" collapsed="false">
      <c r="A226" s="32" t="s">
        <v>386</v>
      </c>
      <c r="B226" s="32" t="s">
        <v>261</v>
      </c>
      <c r="C226" s="32" t="s">
        <v>399</v>
      </c>
      <c r="D226" s="54" t="n">
        <v>575</v>
      </c>
      <c r="E226" s="54" t="n">
        <v>564</v>
      </c>
      <c r="F226" s="65" t="n">
        <f aca="false">IF(E226="","",D226-E226)</f>
        <v>11</v>
      </c>
      <c r="G226" s="54" t="n">
        <v>363</v>
      </c>
      <c r="H226" s="54" t="n">
        <v>322</v>
      </c>
      <c r="I226" s="65" t="n">
        <f aca="false">IF(H226="","",G226-H226)</f>
        <v>41</v>
      </c>
      <c r="J226" s="55" t="n">
        <f aca="false">IF(OR(D226="",D226+G226=0),"",D226/(D226+G226))</f>
        <v>0.613006396588486</v>
      </c>
      <c r="K226" s="55" t="n">
        <f aca="false">IF(E226="","",E226/(E226+H226))</f>
        <v>0.636568848758465</v>
      </c>
      <c r="L226" s="66" t="n">
        <f aca="false">IF(OR(K226="",J226=""),"",(J226-K226)*100)</f>
        <v>-2.35624521699789</v>
      </c>
      <c r="M226" s="36" t="n">
        <v>2.00359735683633</v>
      </c>
      <c r="N226" s="36" t="n">
        <v>1.86043143712578</v>
      </c>
      <c r="O226" s="36" t="n">
        <f aca="false">SQRT(M226^2+N226^2)</f>
        <v>2.73415571988272</v>
      </c>
      <c r="P226" s="55" t="n">
        <f aca="false">IF(J226="","",MAX(0,J226-1.96*O226/100))</f>
        <v>0.559416944478785</v>
      </c>
      <c r="Q226" s="55" t="n">
        <f aca="false">IF(J226="","",MIN(1,J226+1.96*O226/100))</f>
        <v>0.666595848698187</v>
      </c>
      <c r="R226" s="32" t="str">
        <f aca="false">IF(L226="","",IF(ABS(L226)&lt;=O226,"Yes","No"))</f>
        <v>Yes</v>
      </c>
      <c r="S226" s="32" t="str">
        <f aca="false">IF(L226="","",IF(ABS(L226)&lt;=1.96*O226,"Yes","No"))</f>
        <v>Yes</v>
      </c>
      <c r="T226" s="54" t="n">
        <f aca="false">IF(D226="","",ROUND(SQRT(((D226+G226)*O226/100)^2+(J226*(D226+G226)*0.07132)^2),0))</f>
        <v>48</v>
      </c>
      <c r="U226" s="32"/>
    </row>
    <row r="227" customFormat="false" ht="15" hidden="false" customHeight="false" outlineLevel="0" collapsed="false">
      <c r="A227" s="32" t="s">
        <v>386</v>
      </c>
      <c r="B227" s="32" t="s">
        <v>261</v>
      </c>
      <c r="C227" s="32" t="s">
        <v>400</v>
      </c>
      <c r="D227" s="54" t="n">
        <v>656</v>
      </c>
      <c r="E227" s="54" t="n">
        <v>675</v>
      </c>
      <c r="F227" s="65" t="n">
        <f aca="false">IF(E227="","",D227-E227)</f>
        <v>-19</v>
      </c>
      <c r="G227" s="54" t="n">
        <v>454</v>
      </c>
      <c r="H227" s="54" t="n">
        <v>378</v>
      </c>
      <c r="I227" s="65" t="n">
        <f aca="false">IF(H227="","",G227-H227)</f>
        <v>76</v>
      </c>
      <c r="J227" s="55" t="n">
        <f aca="false">IF(OR(D227="",D227+G227=0),"",D227/(D227+G227))</f>
        <v>0.590990990990991</v>
      </c>
      <c r="K227" s="55" t="n">
        <f aca="false">IF(E227="","",E227/(E227+H227))</f>
        <v>0.641025641025641</v>
      </c>
      <c r="L227" s="66" t="n">
        <f aca="false">IF(OR(K227="",J227=""),"",(J227-K227)*100)</f>
        <v>-5.00346500346501</v>
      </c>
      <c r="M227" s="36" t="n">
        <v>2.00359735683633</v>
      </c>
      <c r="N227" s="36" t="n">
        <v>1.86043143712578</v>
      </c>
      <c r="O227" s="36" t="n">
        <f aca="false">SQRT(M227^2+N227^2)</f>
        <v>2.73415571988272</v>
      </c>
      <c r="P227" s="55" t="n">
        <f aca="false">IF(J227="","",MAX(0,J227-1.96*O227/100))</f>
        <v>0.53740153888129</v>
      </c>
      <c r="Q227" s="55" t="n">
        <f aca="false">IF(J227="","",MIN(1,J227+1.96*O227/100))</f>
        <v>0.644580443100692</v>
      </c>
      <c r="R227" s="32" t="str">
        <f aca="false">IF(L227="","",IF(ABS(L227)&lt;=O227,"Yes","No"))</f>
        <v>No</v>
      </c>
      <c r="S227" s="32" t="str">
        <f aca="false">IF(L227="","",IF(ABS(L227)&lt;=1.96*O227,"Yes","No"))</f>
        <v>Yes</v>
      </c>
      <c r="T227" s="54" t="n">
        <f aca="false">IF(D227="","",ROUND(SQRT(((D227+G227)*O227/100)^2+(J227*(D227+G227)*0.07132)^2),0))</f>
        <v>56</v>
      </c>
      <c r="U227" s="32"/>
    </row>
    <row r="228" customFormat="false" ht="15" hidden="false" customHeight="false" outlineLevel="0" collapsed="false">
      <c r="A228" s="32" t="s">
        <v>386</v>
      </c>
      <c r="B228" s="32" t="s">
        <v>261</v>
      </c>
      <c r="C228" s="32" t="s">
        <v>401</v>
      </c>
      <c r="D228" s="54" t="n">
        <v>559</v>
      </c>
      <c r="E228" s="54" t="n">
        <v>530</v>
      </c>
      <c r="F228" s="65" t="n">
        <f aca="false">IF(E228="","",D228-E228)</f>
        <v>29</v>
      </c>
      <c r="G228" s="54" t="n">
        <v>437</v>
      </c>
      <c r="H228" s="54" t="n">
        <v>384</v>
      </c>
      <c r="I228" s="65" t="n">
        <f aca="false">IF(H228="","",G228-H228)</f>
        <v>53</v>
      </c>
      <c r="J228" s="55" t="n">
        <f aca="false">IF(OR(D228="",D228+G228=0),"",D228/(D228+G228))</f>
        <v>0.561244979919679</v>
      </c>
      <c r="K228" s="55" t="n">
        <f aca="false">IF(E228="","",E228/(E228+H228))</f>
        <v>0.579868708971554</v>
      </c>
      <c r="L228" s="66" t="n">
        <f aca="false">IF(OR(K228="",J228=""),"",(J228-K228)*100)</f>
        <v>-1.86237290518749</v>
      </c>
      <c r="M228" s="36" t="n">
        <v>2.00359735683633</v>
      </c>
      <c r="N228" s="36" t="n">
        <v>1.86043143712578</v>
      </c>
      <c r="O228" s="36" t="n">
        <f aca="false">SQRT(M228^2+N228^2)</f>
        <v>2.73415571988272</v>
      </c>
      <c r="P228" s="55" t="n">
        <f aca="false">IF(J228="","",MAX(0,J228-1.96*O228/100))</f>
        <v>0.507655527809977</v>
      </c>
      <c r="Q228" s="55" t="n">
        <f aca="false">IF(J228="","",MIN(1,J228+1.96*O228/100))</f>
        <v>0.61483443202938</v>
      </c>
      <c r="R228" s="32" t="str">
        <f aca="false">IF(L228="","",IF(ABS(L228)&lt;=O228,"Yes","No"))</f>
        <v>Yes</v>
      </c>
      <c r="S228" s="32" t="str">
        <f aca="false">IF(L228="","",IF(ABS(L228)&lt;=1.96*O228,"Yes","No"))</f>
        <v>Yes</v>
      </c>
      <c r="T228" s="54" t="n">
        <f aca="false">IF(D228="","",ROUND(SQRT(((D228+G228)*O228/100)^2+(J228*(D228+G228)*0.07132)^2),0))</f>
        <v>48</v>
      </c>
      <c r="U228" s="32"/>
    </row>
    <row r="229" customFormat="false" ht="15" hidden="false" customHeight="false" outlineLevel="0" collapsed="false">
      <c r="A229" s="32" t="s">
        <v>386</v>
      </c>
      <c r="B229" s="32" t="s">
        <v>261</v>
      </c>
      <c r="C229" s="32" t="s">
        <v>402</v>
      </c>
      <c r="D229" s="54" t="n">
        <v>395</v>
      </c>
      <c r="E229" s="54" t="n">
        <v>411</v>
      </c>
      <c r="F229" s="65" t="n">
        <f aca="false">IF(E229="","",D229-E229)</f>
        <v>-16</v>
      </c>
      <c r="G229" s="54" t="n">
        <v>256</v>
      </c>
      <c r="H229" s="54" t="n">
        <v>217</v>
      </c>
      <c r="I229" s="65" t="n">
        <f aca="false">IF(H229="","",G229-H229)</f>
        <v>39</v>
      </c>
      <c r="J229" s="55" t="n">
        <f aca="false">IF(OR(D229="",D229+G229=0),"",D229/(D229+G229))</f>
        <v>0.606758832565284</v>
      </c>
      <c r="K229" s="55" t="n">
        <f aca="false">IF(E229="","",E229/(E229+H229))</f>
        <v>0.654458598726115</v>
      </c>
      <c r="L229" s="66" t="n">
        <f aca="false">IF(OR(K229="",J229=""),"",(J229-K229)*100)</f>
        <v>-4.76997661608305</v>
      </c>
      <c r="M229" s="36" t="n">
        <v>2.37182209464497</v>
      </c>
      <c r="N229" s="36" t="n">
        <v>1.86043143712578</v>
      </c>
      <c r="O229" s="36" t="n">
        <f aca="false">SQRT(M229^2+N229^2)</f>
        <v>3.01442286033196</v>
      </c>
      <c r="P229" s="55" t="n">
        <f aca="false">IF(J229="","",MAX(0,J229-1.96*O229/100))</f>
        <v>0.547676144502778</v>
      </c>
      <c r="Q229" s="55" t="n">
        <f aca="false">IF(J229="","",MIN(1,J229+1.96*O229/100))</f>
        <v>0.665841520627791</v>
      </c>
      <c r="R229" s="32" t="str">
        <f aca="false">IF(L229="","",IF(ABS(L229)&lt;=O229,"Yes","No"))</f>
        <v>No</v>
      </c>
      <c r="S229" s="32" t="str">
        <f aca="false">IF(L229="","",IF(ABS(L229)&lt;=1.96*O229,"Yes","No"))</f>
        <v>Yes</v>
      </c>
      <c r="T229" s="54" t="n">
        <f aca="false">IF(D229="","",ROUND(SQRT(((D229+G229)*O229/100)^2+(J229*(D229+G229)*0.08382)^2),0))</f>
        <v>38</v>
      </c>
      <c r="U229" s="32"/>
    </row>
    <row r="230" customFormat="false" ht="15" hidden="false" customHeight="false" outlineLevel="0" collapsed="false">
      <c r="A230" s="32" t="s">
        <v>386</v>
      </c>
      <c r="B230" s="32" t="s">
        <v>261</v>
      </c>
      <c r="C230" s="32" t="s">
        <v>403</v>
      </c>
      <c r="D230" s="54" t="n">
        <v>481</v>
      </c>
      <c r="E230" s="54" t="n">
        <v>508</v>
      </c>
      <c r="F230" s="65" t="n">
        <f aca="false">IF(E230="","",D230-E230)</f>
        <v>-27</v>
      </c>
      <c r="G230" s="54" t="n">
        <v>276</v>
      </c>
      <c r="H230" s="54" t="n">
        <v>228</v>
      </c>
      <c r="I230" s="65" t="n">
        <f aca="false">IF(H230="","",G230-H230)</f>
        <v>48</v>
      </c>
      <c r="J230" s="55" t="n">
        <f aca="false">IF(OR(D230="",D230+G230=0),"",D230/(D230+G230))</f>
        <v>0.635402906208719</v>
      </c>
      <c r="K230" s="55" t="n">
        <f aca="false">IF(E230="","",E230/(E230+H230))</f>
        <v>0.690217391304348</v>
      </c>
      <c r="L230" s="66" t="n">
        <f aca="false">IF(OR(K230="",J230=""),"",(J230-K230)*100)</f>
        <v>-5.48144850956291</v>
      </c>
      <c r="M230" s="36" t="n">
        <v>2.37182209464497</v>
      </c>
      <c r="N230" s="36" t="n">
        <v>1.86043143712578</v>
      </c>
      <c r="O230" s="36" t="n">
        <f aca="false">SQRT(M230^2+N230^2)</f>
        <v>3.01442286033196</v>
      </c>
      <c r="P230" s="55" t="n">
        <f aca="false">IF(J230="","",MAX(0,J230-1.96*O230/100))</f>
        <v>0.576320218146212</v>
      </c>
      <c r="Q230" s="55" t="n">
        <f aca="false">IF(J230="","",MIN(1,J230+1.96*O230/100))</f>
        <v>0.694485594271225</v>
      </c>
      <c r="R230" s="32" t="str">
        <f aca="false">IF(L230="","",IF(ABS(L230)&lt;=O230,"Yes","No"))</f>
        <v>No</v>
      </c>
      <c r="S230" s="32" t="str">
        <f aca="false">IF(L230="","",IF(ABS(L230)&lt;=1.96*O230,"Yes","No"))</f>
        <v>Yes</v>
      </c>
      <c r="T230" s="54" t="n">
        <f aca="false">IF(D230="","",ROUND(SQRT(((D230+G230)*O230/100)^2+(J230*(D230+G230)*0.08382)^2),0))</f>
        <v>46</v>
      </c>
      <c r="U230" s="32"/>
    </row>
    <row r="231" customFormat="false" ht="15" hidden="false" customHeight="false" outlineLevel="0" collapsed="false">
      <c r="A231" s="32" t="s">
        <v>386</v>
      </c>
      <c r="B231" s="32" t="s">
        <v>261</v>
      </c>
      <c r="C231" s="32" t="s">
        <v>404</v>
      </c>
      <c r="D231" s="54" t="n">
        <v>645</v>
      </c>
      <c r="E231" s="54" t="n">
        <v>676</v>
      </c>
      <c r="F231" s="65" t="n">
        <f aca="false">IF(E231="","",D231-E231)</f>
        <v>-31</v>
      </c>
      <c r="G231" s="54" t="n">
        <v>387</v>
      </c>
      <c r="H231" s="54" t="n">
        <v>328</v>
      </c>
      <c r="I231" s="65" t="n">
        <f aca="false">IF(H231="","",G231-H231)</f>
        <v>59</v>
      </c>
      <c r="J231" s="55" t="n">
        <f aca="false">IF(OR(D231="",D231+G231=0),"",D231/(D231+G231))</f>
        <v>0.625</v>
      </c>
      <c r="K231" s="55" t="n">
        <f aca="false">IF(E231="","",E231/(E231+H231))</f>
        <v>0.673306772908367</v>
      </c>
      <c r="L231" s="66" t="n">
        <f aca="false">IF(OR(K231="",J231=""),"",(J231-K231)*100)</f>
        <v>-4.83067729083665</v>
      </c>
      <c r="M231" s="36" t="n">
        <v>2.00359735683633</v>
      </c>
      <c r="N231" s="36" t="n">
        <v>1.86043143712578</v>
      </c>
      <c r="O231" s="36" t="n">
        <f aca="false">SQRT(M231^2+N231^2)</f>
        <v>2.73415571988272</v>
      </c>
      <c r="P231" s="55" t="n">
        <f aca="false">IF(J231="","",MAX(0,J231-1.96*O231/100))</f>
        <v>0.571410547890299</v>
      </c>
      <c r="Q231" s="55" t="n">
        <f aca="false">IF(J231="","",MIN(1,J231+1.96*O231/100))</f>
        <v>0.678589452109701</v>
      </c>
      <c r="R231" s="32" t="str">
        <f aca="false">IF(L231="","",IF(ABS(L231)&lt;=O231,"Yes","No"))</f>
        <v>No</v>
      </c>
      <c r="S231" s="32" t="str">
        <f aca="false">IF(L231="","",IF(ABS(L231)&lt;=1.96*O231,"Yes","No"))</f>
        <v>Yes</v>
      </c>
      <c r="T231" s="54" t="n">
        <f aca="false">IF(D231="","",ROUND(SQRT(((D231+G231)*O231/100)^2+(J231*(D231+G231)*0.07132)^2),0))</f>
        <v>54</v>
      </c>
      <c r="U231" s="32"/>
    </row>
    <row r="232" customFormat="false" ht="15" hidden="false" customHeight="false" outlineLevel="0" collapsed="false">
      <c r="A232" s="32" t="s">
        <v>386</v>
      </c>
      <c r="B232" s="32" t="s">
        <v>261</v>
      </c>
      <c r="C232" s="32" t="s">
        <v>405</v>
      </c>
      <c r="D232" s="54" t="n">
        <v>491</v>
      </c>
      <c r="E232" s="54" t="n">
        <v>739</v>
      </c>
      <c r="F232" s="65" t="n">
        <f aca="false">IF(E232="","",D232-E232)</f>
        <v>-248</v>
      </c>
      <c r="G232" s="54" t="n">
        <v>252</v>
      </c>
      <c r="H232" s="54" t="n">
        <v>151</v>
      </c>
      <c r="I232" s="65" t="n">
        <f aca="false">IF(H232="","",G232-H232)</f>
        <v>101</v>
      </c>
      <c r="J232" s="55" t="n">
        <f aca="false">IF(OR(D232="",D232+G232=0),"",D232/(D232+G232))</f>
        <v>0.660834454912517</v>
      </c>
      <c r="K232" s="55" t="n">
        <f aca="false">IF(E232="","",E232/(E232+H232))</f>
        <v>0.830337078651685</v>
      </c>
      <c r="L232" s="66" t="n">
        <f aca="false">IF(OR(K232="",J232=""),"",(J232-K232)*100)</f>
        <v>-16.9502623739169</v>
      </c>
      <c r="M232" s="36" t="n">
        <v>2.37182209464497</v>
      </c>
      <c r="N232" s="36" t="n">
        <v>1.86043143712578</v>
      </c>
      <c r="O232" s="36" t="n">
        <f aca="false">SQRT(M232^2+N232^2)</f>
        <v>3.01442286033196</v>
      </c>
      <c r="P232" s="55" t="n">
        <f aca="false">IF(J232="","",MAX(0,J232-1.96*O232/100))</f>
        <v>0.60175176685001</v>
      </c>
      <c r="Q232" s="55" t="n">
        <f aca="false">IF(J232="","",MIN(1,J232+1.96*O232/100))</f>
        <v>0.719917142975023</v>
      </c>
      <c r="R232" s="32" t="str">
        <f aca="false">IF(L232="","",IF(ABS(L232)&lt;=O232,"Yes","No"))</f>
        <v>No</v>
      </c>
      <c r="S232" s="32" t="str">
        <f aca="false">IF(L232="","",IF(ABS(L232)&lt;=1.96*O232,"Yes","No"))</f>
        <v>No</v>
      </c>
      <c r="T232" s="54" t="n">
        <f aca="false">IF(D232="","",ROUND(SQRT(((D232+G232)*O232/100)^2+(J232*(D232+G232)*0.08382)^2),0))</f>
        <v>47</v>
      </c>
      <c r="U232" s="32"/>
    </row>
    <row r="233" customFormat="false" ht="15" hidden="false" customHeight="false" outlineLevel="0" collapsed="false">
      <c r="A233" s="32" t="s">
        <v>386</v>
      </c>
      <c r="B233" s="32" t="s">
        <v>261</v>
      </c>
      <c r="C233" s="32" t="s">
        <v>406</v>
      </c>
      <c r="D233" s="54" t="n">
        <v>486</v>
      </c>
      <c r="E233" s="54" t="n">
        <v>539</v>
      </c>
      <c r="F233" s="65" t="n">
        <f aca="false">IF(E233="","",D233-E233)</f>
        <v>-53</v>
      </c>
      <c r="G233" s="54" t="n">
        <v>326</v>
      </c>
      <c r="H233" s="54" t="n">
        <v>240</v>
      </c>
      <c r="I233" s="65" t="n">
        <f aca="false">IF(H233="","",G233-H233)</f>
        <v>86</v>
      </c>
      <c r="J233" s="55" t="n">
        <f aca="false">IF(OR(D233="",D233+G233=0),"",D233/(D233+G233))</f>
        <v>0.598522167487685</v>
      </c>
      <c r="K233" s="55" t="n">
        <f aca="false">IF(E233="","",E233/(E233+H233))</f>
        <v>0.69191270860077</v>
      </c>
      <c r="L233" s="66" t="n">
        <f aca="false">IF(OR(K233="",J233=""),"",(J233-K233)*100)</f>
        <v>-9.33905411130855</v>
      </c>
      <c r="M233" s="36" t="n">
        <v>2.37182209464497</v>
      </c>
      <c r="N233" s="36" t="n">
        <v>1.86043143712578</v>
      </c>
      <c r="O233" s="36" t="n">
        <f aca="false">SQRT(M233^2+N233^2)</f>
        <v>3.01442286033196</v>
      </c>
      <c r="P233" s="55" t="n">
        <f aca="false">IF(J233="","",MAX(0,J233-1.96*O233/100))</f>
        <v>0.539439479425178</v>
      </c>
      <c r="Q233" s="55" t="n">
        <f aca="false">IF(J233="","",MIN(1,J233+1.96*O233/100))</f>
        <v>0.657604855550191</v>
      </c>
      <c r="R233" s="32" t="str">
        <f aca="false">IF(L233="","",IF(ABS(L233)&lt;=O233,"Yes","No"))</f>
        <v>No</v>
      </c>
      <c r="S233" s="32" t="str">
        <f aca="false">IF(L233="","",IF(ABS(L233)&lt;=1.96*O233,"Yes","No"))</f>
        <v>No</v>
      </c>
      <c r="T233" s="54" t="n">
        <f aca="false">IF(D233="","",ROUND(SQRT(((D233+G233)*O233/100)^2+(J233*(D233+G233)*0.08382)^2),0))</f>
        <v>48</v>
      </c>
      <c r="U233" s="32"/>
    </row>
    <row r="234" customFormat="false" ht="15" hidden="false" customHeight="false" outlineLevel="0" collapsed="false">
      <c r="A234" s="32" t="s">
        <v>386</v>
      </c>
      <c r="B234" s="32" t="s">
        <v>261</v>
      </c>
      <c r="C234" s="32" t="s">
        <v>407</v>
      </c>
      <c r="D234" s="54" t="n">
        <v>147</v>
      </c>
      <c r="E234" s="54" t="n">
        <v>221</v>
      </c>
      <c r="F234" s="65" t="n">
        <f aca="false">IF(E234="","",D234-E234)</f>
        <v>-74</v>
      </c>
      <c r="G234" s="54" t="n">
        <v>73</v>
      </c>
      <c r="H234" s="54" t="n">
        <v>24</v>
      </c>
      <c r="I234" s="65" t="n">
        <f aca="false">IF(H234="","",G234-H234)</f>
        <v>49</v>
      </c>
      <c r="J234" s="55" t="n">
        <f aca="false">IF(OR(D234="",D234+G234=0),"",D234/(D234+G234))</f>
        <v>0.668181818181818</v>
      </c>
      <c r="K234" s="55" t="n">
        <f aca="false">IF(E234="","",E234/(E234+H234))</f>
        <v>0.902040816326531</v>
      </c>
      <c r="L234" s="66" t="n">
        <f aca="false">IF(OR(K234="",J234=""),"",(J234-K234)*100)</f>
        <v>-23.3858998144712</v>
      </c>
      <c r="M234" s="36" t="n">
        <v>3.57667285408278</v>
      </c>
      <c r="N234" s="36" t="n">
        <v>1.86043143712578</v>
      </c>
      <c r="O234" s="36" t="n">
        <f aca="false">SQRT(M234^2+N234^2)</f>
        <v>4.03159941429931</v>
      </c>
      <c r="P234" s="55" t="n">
        <f aca="false">IF(J234="","",MAX(0,J234-1.96*O234/100))</f>
        <v>0.589162469661552</v>
      </c>
      <c r="Q234" s="55" t="n">
        <f aca="false">IF(J234="","",MIN(1,J234+1.96*O234/100))</f>
        <v>0.747201166702085</v>
      </c>
      <c r="R234" s="32" t="str">
        <f aca="false">IF(L234="","",IF(ABS(L234)&lt;=O234,"Yes","No"))</f>
        <v>No</v>
      </c>
      <c r="S234" s="32" t="str">
        <f aca="false">IF(L234="","",IF(ABS(L234)&lt;=1.96*O234,"Yes","No"))</f>
        <v>No</v>
      </c>
      <c r="T234" s="54" t="n">
        <f aca="false">IF(D234="","",ROUND(SQRT(((D234+G234)*O234/100)^2+(J234*(D234+G234)*0.13015)^2),0))</f>
        <v>21</v>
      </c>
      <c r="U234" s="32"/>
    </row>
    <row r="235" customFormat="false" ht="15" hidden="false" customHeight="false" outlineLevel="0" collapsed="false">
      <c r="A235" s="32" t="s">
        <v>386</v>
      </c>
      <c r="B235" s="32" t="s">
        <v>261</v>
      </c>
      <c r="C235" s="32" t="s">
        <v>408</v>
      </c>
      <c r="D235" s="54" t="n">
        <v>312</v>
      </c>
      <c r="E235" s="54" t="n">
        <v>366</v>
      </c>
      <c r="F235" s="65" t="n">
        <f aca="false">IF(E235="","",D235-E235)</f>
        <v>-54</v>
      </c>
      <c r="G235" s="54" t="n">
        <v>144</v>
      </c>
      <c r="H235" s="54" t="n">
        <v>80</v>
      </c>
      <c r="I235" s="65" t="n">
        <f aca="false">IF(H235="","",G235-H235)</f>
        <v>64</v>
      </c>
      <c r="J235" s="55" t="n">
        <f aca="false">IF(OR(D235="",D235+G235=0),"",D235/(D235+G235))</f>
        <v>0.68421052631579</v>
      </c>
      <c r="K235" s="55" t="n">
        <f aca="false">IF(E235="","",E235/(E235+H235))</f>
        <v>0.820627802690583</v>
      </c>
      <c r="L235" s="66" t="n">
        <f aca="false">IF(OR(K235="",J235=""),"",(J235-K235)*100)</f>
        <v>-13.6417276374794</v>
      </c>
      <c r="M235" s="36" t="n">
        <v>3.57667285408278</v>
      </c>
      <c r="N235" s="36" t="n">
        <v>1.86043143712578</v>
      </c>
      <c r="O235" s="36" t="n">
        <f aca="false">SQRT(M235^2+N235^2)</f>
        <v>4.03159941429931</v>
      </c>
      <c r="P235" s="55" t="n">
        <f aca="false">IF(J235="","",MAX(0,J235-1.96*O235/100))</f>
        <v>0.605191177795523</v>
      </c>
      <c r="Q235" s="55" t="n">
        <f aca="false">IF(J235="","",MIN(1,J235+1.96*O235/100))</f>
        <v>0.763229874836056</v>
      </c>
      <c r="R235" s="32" t="str">
        <f aca="false">IF(L235="","",IF(ABS(L235)&lt;=O235,"Yes","No"))</f>
        <v>No</v>
      </c>
      <c r="S235" s="32" t="str">
        <f aca="false">IF(L235="","",IF(ABS(L235)&lt;=1.96*O235,"Yes","No"))</f>
        <v>No</v>
      </c>
      <c r="T235" s="54" t="n">
        <f aca="false">IF(D235="","",ROUND(SQRT(((D235+G235)*O235/100)^2+(J235*(D235+G235)*0.13015)^2),0))</f>
        <v>45</v>
      </c>
      <c r="U235" s="32"/>
    </row>
    <row r="236" customFormat="false" ht="15" hidden="false" customHeight="false" outlineLevel="0" collapsed="false">
      <c r="A236" s="32" t="s">
        <v>386</v>
      </c>
      <c r="B236" s="32" t="s">
        <v>261</v>
      </c>
      <c r="C236" s="32" t="s">
        <v>409</v>
      </c>
      <c r="D236" s="54" t="n">
        <v>258</v>
      </c>
      <c r="E236" s="54" t="n">
        <v>323</v>
      </c>
      <c r="F236" s="65" t="n">
        <f aca="false">IF(E236="","",D236-E236)</f>
        <v>-65</v>
      </c>
      <c r="G236" s="54" t="n">
        <v>121</v>
      </c>
      <c r="H236" s="54" t="n">
        <v>74</v>
      </c>
      <c r="I236" s="65" t="n">
        <f aca="false">IF(H236="","",G236-H236)</f>
        <v>47</v>
      </c>
      <c r="J236" s="55" t="n">
        <f aca="false">IF(OR(D236="",D236+G236=0),"",D236/(D236+G236))</f>
        <v>0.680738786279683</v>
      </c>
      <c r="K236" s="55" t="n">
        <f aca="false">IF(E236="","",E236/(E236+H236))</f>
        <v>0.81360201511335</v>
      </c>
      <c r="L236" s="66" t="n">
        <f aca="false">IF(OR(K236="",J236=""),"",(J236-K236)*100)</f>
        <v>-13.2863228833667</v>
      </c>
      <c r="M236" s="36" t="n">
        <v>3.57667285408278</v>
      </c>
      <c r="N236" s="36" t="n">
        <v>1.86043143712578</v>
      </c>
      <c r="O236" s="36" t="n">
        <f aca="false">SQRT(M236^2+N236^2)</f>
        <v>4.03159941429931</v>
      </c>
      <c r="P236" s="55" t="n">
        <f aca="false">IF(J236="","",MAX(0,J236-1.96*O236/100))</f>
        <v>0.601719437759417</v>
      </c>
      <c r="Q236" s="55" t="n">
        <f aca="false">IF(J236="","",MIN(1,J236+1.96*O236/100))</f>
        <v>0.75975813479995</v>
      </c>
      <c r="R236" s="32" t="str">
        <f aca="false">IF(L236="","",IF(ABS(L236)&lt;=O236,"Yes","No"))</f>
        <v>No</v>
      </c>
      <c r="S236" s="32" t="str">
        <f aca="false">IF(L236="","",IF(ABS(L236)&lt;=1.96*O236,"Yes","No"))</f>
        <v>No</v>
      </c>
      <c r="T236" s="54" t="n">
        <f aca="false">IF(D236="","",ROUND(SQRT(((D236+G236)*O236/100)^2+(J236*(D236+G236)*0.13015)^2),0))</f>
        <v>37</v>
      </c>
      <c r="U236" s="32"/>
    </row>
    <row r="237" customFormat="false" ht="15" hidden="false" customHeight="false" outlineLevel="0" collapsed="false">
      <c r="A237" s="32" t="s">
        <v>386</v>
      </c>
      <c r="B237" s="32" t="s">
        <v>261</v>
      </c>
      <c r="C237" s="32" t="s">
        <v>410</v>
      </c>
      <c r="D237" s="54" t="n">
        <v>238</v>
      </c>
      <c r="E237" s="54" t="n">
        <v>307</v>
      </c>
      <c r="F237" s="65" t="n">
        <f aca="false">IF(E237="","",D237-E237)</f>
        <v>-69</v>
      </c>
      <c r="G237" s="54" t="n">
        <v>110</v>
      </c>
      <c r="H237" s="54" t="n">
        <v>59</v>
      </c>
      <c r="I237" s="65" t="n">
        <f aca="false">IF(H237="","",G237-H237)</f>
        <v>51</v>
      </c>
      <c r="J237" s="55" t="n">
        <f aca="false">IF(OR(D237="",D237+G237=0),"",D237/(D237+G237))</f>
        <v>0.683908045977012</v>
      </c>
      <c r="K237" s="55" t="n">
        <f aca="false">IF(E237="","",E237/(E237+H237))</f>
        <v>0.83879781420765</v>
      </c>
      <c r="L237" s="66" t="n">
        <f aca="false">IF(OR(K237="",J237=""),"",(J237-K237)*100)</f>
        <v>-15.4889768230639</v>
      </c>
      <c r="M237" s="36" t="n">
        <v>3.57667285408278</v>
      </c>
      <c r="N237" s="36" t="n">
        <v>1.86043143712578</v>
      </c>
      <c r="O237" s="36" t="n">
        <f aca="false">SQRT(M237^2+N237^2)</f>
        <v>4.03159941429931</v>
      </c>
      <c r="P237" s="55" t="n">
        <f aca="false">IF(J237="","",MAX(0,J237-1.96*O237/100))</f>
        <v>0.604888697456745</v>
      </c>
      <c r="Q237" s="55" t="n">
        <f aca="false">IF(J237="","",MIN(1,J237+1.96*O237/100))</f>
        <v>0.762927394497278</v>
      </c>
      <c r="R237" s="32" t="str">
        <f aca="false">IF(L237="","",IF(ABS(L237)&lt;=O237,"Yes","No"))</f>
        <v>No</v>
      </c>
      <c r="S237" s="32" t="str">
        <f aca="false">IF(L237="","",IF(ABS(L237)&lt;=1.96*O237,"Yes","No"))</f>
        <v>No</v>
      </c>
      <c r="T237" s="54" t="n">
        <f aca="false">IF(D237="","",ROUND(SQRT(((D237+G237)*O237/100)^2+(J237*(D237+G237)*0.13015)^2),0))</f>
        <v>34</v>
      </c>
      <c r="U237" s="32"/>
    </row>
    <row r="238" customFormat="false" ht="15" hidden="false" customHeight="false" outlineLevel="0" collapsed="false">
      <c r="A238" s="32" t="s">
        <v>386</v>
      </c>
      <c r="B238" s="32" t="s">
        <v>261</v>
      </c>
      <c r="C238" s="32" t="s">
        <v>411</v>
      </c>
      <c r="D238" s="54" t="n">
        <v>482</v>
      </c>
      <c r="E238" s="54" t="n">
        <v>724</v>
      </c>
      <c r="F238" s="65" t="n">
        <f aca="false">IF(E238="","",D238-E238)</f>
        <v>-242</v>
      </c>
      <c r="G238" s="54" t="n">
        <v>270</v>
      </c>
      <c r="H238" s="54" t="n">
        <v>115</v>
      </c>
      <c r="I238" s="65" t="n">
        <f aca="false">IF(H238="","",G238-H238)</f>
        <v>155</v>
      </c>
      <c r="J238" s="55" t="n">
        <f aca="false">IF(OR(D238="",D238+G238=0),"",D238/(D238+G238))</f>
        <v>0.640957446808511</v>
      </c>
      <c r="K238" s="55" t="n">
        <f aca="false">IF(E238="","",E238/(E238+H238))</f>
        <v>0.862932061978546</v>
      </c>
      <c r="L238" s="66" t="n">
        <f aca="false">IF(OR(K238="",J238=""),"",(J238-K238)*100)</f>
        <v>-22.1974615170035</v>
      </c>
      <c r="M238" s="36" t="n">
        <v>2.37182209464497</v>
      </c>
      <c r="N238" s="36" t="n">
        <v>1.86043143712578</v>
      </c>
      <c r="O238" s="36" t="n">
        <f aca="false">SQRT(M238^2+N238^2)</f>
        <v>3.01442286033196</v>
      </c>
      <c r="P238" s="55" t="n">
        <f aca="false">IF(J238="","",MAX(0,J238-1.96*O238/100))</f>
        <v>0.581874758746004</v>
      </c>
      <c r="Q238" s="55" t="n">
        <f aca="false">IF(J238="","",MIN(1,J238+1.96*O238/100))</f>
        <v>0.700040134871017</v>
      </c>
      <c r="R238" s="32" t="str">
        <f aca="false">IF(L238="","",IF(ABS(L238)&lt;=O238,"Yes","No"))</f>
        <v>No</v>
      </c>
      <c r="S238" s="32" t="str">
        <f aca="false">IF(L238="","",IF(ABS(L238)&lt;=1.96*O238,"Yes","No"))</f>
        <v>No</v>
      </c>
      <c r="T238" s="54" t="n">
        <f aca="false">IF(D238="","",ROUND(SQRT(((D238+G238)*O238/100)^2+(J238*(D238+G238)*0.08382)^2),0))</f>
        <v>46</v>
      </c>
      <c r="U238" s="32"/>
    </row>
    <row r="239" customFormat="false" ht="15" hidden="false" customHeight="false" outlineLevel="0" collapsed="false">
      <c r="A239" s="32" t="s">
        <v>386</v>
      </c>
      <c r="B239" s="32" t="s">
        <v>261</v>
      </c>
      <c r="C239" s="32" t="s">
        <v>412</v>
      </c>
      <c r="D239" s="54" t="n">
        <v>281</v>
      </c>
      <c r="E239" s="54" t="n">
        <v>350</v>
      </c>
      <c r="F239" s="65" t="n">
        <f aca="false">IF(E239="","",D239-E239)</f>
        <v>-69</v>
      </c>
      <c r="G239" s="54" t="n">
        <v>122</v>
      </c>
      <c r="H239" s="54" t="n">
        <v>68</v>
      </c>
      <c r="I239" s="65" t="n">
        <f aca="false">IF(H239="","",G239-H239)</f>
        <v>54</v>
      </c>
      <c r="J239" s="55" t="n">
        <f aca="false">IF(OR(D239="",D239+G239=0),"",D239/(D239+G239))</f>
        <v>0.69727047146402</v>
      </c>
      <c r="K239" s="55" t="n">
        <f aca="false">IF(E239="","",E239/(E239+H239))</f>
        <v>0.83732057416268</v>
      </c>
      <c r="L239" s="66" t="n">
        <f aca="false">IF(OR(K239="",J239=""),"",(J239-K239)*100)</f>
        <v>-14.005010269866</v>
      </c>
      <c r="M239" s="36" t="n">
        <v>3.57667285408278</v>
      </c>
      <c r="N239" s="36" t="n">
        <v>1.86043143712578</v>
      </c>
      <c r="O239" s="36" t="n">
        <f aca="false">SQRT(M239^2+N239^2)</f>
        <v>4.03159941429931</v>
      </c>
      <c r="P239" s="55" t="n">
        <f aca="false">IF(J239="","",MAX(0,J239-1.96*O239/100))</f>
        <v>0.618251122943753</v>
      </c>
      <c r="Q239" s="55" t="n">
        <f aca="false">IF(J239="","",MIN(1,J239+1.96*O239/100))</f>
        <v>0.776289819984286</v>
      </c>
      <c r="R239" s="32" t="str">
        <f aca="false">IF(L239="","",IF(ABS(L239)&lt;=O239,"Yes","No"))</f>
        <v>No</v>
      </c>
      <c r="S239" s="32" t="str">
        <f aca="false">IF(L239="","",IF(ABS(L239)&lt;=1.96*O239,"Yes","No"))</f>
        <v>No</v>
      </c>
      <c r="T239" s="54" t="n">
        <f aca="false">IF(D239="","",ROUND(SQRT(((D239+G239)*O239/100)^2+(J239*(D239+G239)*0.13015)^2),0))</f>
        <v>40</v>
      </c>
      <c r="U239" s="32"/>
    </row>
    <row r="240" customFormat="false" ht="15" hidden="false" customHeight="false" outlineLevel="0" collapsed="false">
      <c r="A240" s="32" t="s">
        <v>386</v>
      </c>
      <c r="B240" s="32" t="s">
        <v>261</v>
      </c>
      <c r="C240" s="32" t="s">
        <v>413</v>
      </c>
      <c r="D240" s="54" t="n">
        <v>351</v>
      </c>
      <c r="E240" s="54" t="n">
        <v>496</v>
      </c>
      <c r="F240" s="65" t="n">
        <f aca="false">IF(E240="","",D240-E240)</f>
        <v>-145</v>
      </c>
      <c r="G240" s="54" t="n">
        <v>164</v>
      </c>
      <c r="H240" s="54" t="n">
        <v>78</v>
      </c>
      <c r="I240" s="65" t="n">
        <f aca="false">IF(H240="","",G240-H240)</f>
        <v>86</v>
      </c>
      <c r="J240" s="55" t="n">
        <f aca="false">IF(OR(D240="",D240+G240=0),"",D240/(D240+G240))</f>
        <v>0.681553398058252</v>
      </c>
      <c r="K240" s="55" t="n">
        <f aca="false">IF(E240="","",E240/(E240+H240))</f>
        <v>0.86411149825784</v>
      </c>
      <c r="L240" s="66" t="n">
        <f aca="false">IF(OR(K240="",J240=""),"",(J240-K240)*100)</f>
        <v>-18.2558100199587</v>
      </c>
      <c r="M240" s="36" t="n">
        <v>3.57667285408278</v>
      </c>
      <c r="N240" s="36" t="n">
        <v>1.86043143712578</v>
      </c>
      <c r="O240" s="36" t="n">
        <f aca="false">SQRT(M240^2+N240^2)</f>
        <v>4.03159941429931</v>
      </c>
      <c r="P240" s="55" t="n">
        <f aca="false">IF(J240="","",MAX(0,J240-1.96*O240/100))</f>
        <v>0.602534049537986</v>
      </c>
      <c r="Q240" s="55" t="n">
        <f aca="false">IF(J240="","",MIN(1,J240+1.96*O240/100))</f>
        <v>0.760572746578519</v>
      </c>
      <c r="R240" s="32" t="str">
        <f aca="false">IF(L240="","",IF(ABS(L240)&lt;=O240,"Yes","No"))</f>
        <v>No</v>
      </c>
      <c r="S240" s="32" t="str">
        <f aca="false">IF(L240="","",IF(ABS(L240)&lt;=1.96*O240,"Yes","No"))</f>
        <v>No</v>
      </c>
      <c r="T240" s="54" t="n">
        <f aca="false">IF(D240="","",ROUND(SQRT(((D240+G240)*O240/100)^2+(J240*(D240+G240)*0.13015)^2),0))</f>
        <v>50</v>
      </c>
      <c r="U240" s="32"/>
    </row>
    <row r="241" customFormat="false" ht="15" hidden="false" customHeight="false" outlineLevel="0" collapsed="false">
      <c r="A241" s="32" t="s">
        <v>386</v>
      </c>
      <c r="B241" s="32" t="s">
        <v>261</v>
      </c>
      <c r="C241" s="32" t="s">
        <v>414</v>
      </c>
      <c r="D241" s="54" t="n">
        <v>359</v>
      </c>
      <c r="E241" s="54" t="n">
        <v>381</v>
      </c>
      <c r="F241" s="65" t="n">
        <f aca="false">IF(E241="","",D241-E241)</f>
        <v>-22</v>
      </c>
      <c r="G241" s="54" t="n">
        <v>200</v>
      </c>
      <c r="H241" s="54" t="n">
        <v>133</v>
      </c>
      <c r="I241" s="65" t="n">
        <f aca="false">IF(H241="","",G241-H241)</f>
        <v>67</v>
      </c>
      <c r="J241" s="55" t="n">
        <f aca="false">IF(OR(D241="",D241+G241=0),"",D241/(D241+G241))</f>
        <v>0.64221824686941</v>
      </c>
      <c r="K241" s="55" t="n">
        <f aca="false">IF(E241="","",E241/(E241+H241))</f>
        <v>0.741245136186771</v>
      </c>
      <c r="L241" s="66" t="n">
        <f aca="false">IF(OR(K241="",J241=""),"",(J241-K241)*100)</f>
        <v>-9.90268893173608</v>
      </c>
      <c r="M241" s="36" t="n">
        <v>2.37182209464497</v>
      </c>
      <c r="N241" s="36" t="n">
        <v>1.86043143712578</v>
      </c>
      <c r="O241" s="36" t="n">
        <f aca="false">SQRT(M241^2+N241^2)</f>
        <v>3.01442286033196</v>
      </c>
      <c r="P241" s="55" t="n">
        <f aca="false">IF(J241="","",MAX(0,J241-1.96*O241/100))</f>
        <v>0.583135558806903</v>
      </c>
      <c r="Q241" s="55" t="n">
        <f aca="false">IF(J241="","",MIN(1,J241+1.96*O241/100))</f>
        <v>0.701300934931916</v>
      </c>
      <c r="R241" s="32" t="str">
        <f aca="false">IF(L241="","",IF(ABS(L241)&lt;=O241,"Yes","No"))</f>
        <v>No</v>
      </c>
      <c r="S241" s="32" t="str">
        <f aca="false">IF(L241="","",IF(ABS(L241)&lt;=1.96*O241,"Yes","No"))</f>
        <v>No</v>
      </c>
      <c r="T241" s="54" t="n">
        <f aca="false">IF(D241="","",ROUND(SQRT(((D241+G241)*O241/100)^2+(J241*(D241+G241)*0.08382)^2),0))</f>
        <v>34</v>
      </c>
      <c r="U241" s="32"/>
    </row>
    <row r="242" customFormat="false" ht="15" hidden="false" customHeight="false" outlineLevel="0" collapsed="false">
      <c r="A242" s="32" t="s">
        <v>386</v>
      </c>
      <c r="B242" s="32" t="s">
        <v>261</v>
      </c>
      <c r="C242" s="32" t="s">
        <v>415</v>
      </c>
      <c r="D242" s="54" t="n">
        <v>457</v>
      </c>
      <c r="E242" s="54" t="n">
        <v>518</v>
      </c>
      <c r="F242" s="65" t="n">
        <f aca="false">IF(E242="","",D242-E242)</f>
        <v>-61</v>
      </c>
      <c r="G242" s="54" t="n">
        <v>253</v>
      </c>
      <c r="H242" s="54" t="n">
        <v>156</v>
      </c>
      <c r="I242" s="65" t="n">
        <f aca="false">IF(H242="","",G242-H242)</f>
        <v>97</v>
      </c>
      <c r="J242" s="55" t="n">
        <f aca="false">IF(OR(D242="",D242+G242=0),"",D242/(D242+G242))</f>
        <v>0.643661971830986</v>
      </c>
      <c r="K242" s="55" t="n">
        <f aca="false">IF(E242="","",E242/(E242+H242))</f>
        <v>0.768545994065282</v>
      </c>
      <c r="L242" s="66" t="n">
        <f aca="false">IF(OR(K242="",J242=""),"",(J242-K242)*100)</f>
        <v>-12.4884022234296</v>
      </c>
      <c r="M242" s="36" t="n">
        <v>2.37182209464497</v>
      </c>
      <c r="N242" s="36" t="n">
        <v>1.86043143712578</v>
      </c>
      <c r="O242" s="36" t="n">
        <f aca="false">SQRT(M242^2+N242^2)</f>
        <v>3.01442286033196</v>
      </c>
      <c r="P242" s="55" t="n">
        <f aca="false">IF(J242="","",MAX(0,J242-1.96*O242/100))</f>
        <v>0.58457928376848</v>
      </c>
      <c r="Q242" s="55" t="n">
        <f aca="false">IF(J242="","",MIN(1,J242+1.96*O242/100))</f>
        <v>0.702744659893492</v>
      </c>
      <c r="R242" s="32" t="str">
        <f aca="false">IF(L242="","",IF(ABS(L242)&lt;=O242,"Yes","No"))</f>
        <v>No</v>
      </c>
      <c r="S242" s="32" t="str">
        <f aca="false">IF(L242="","",IF(ABS(L242)&lt;=1.96*O242,"Yes","No"))</f>
        <v>No</v>
      </c>
      <c r="T242" s="54" t="n">
        <f aca="false">IF(D242="","",ROUND(SQRT(((D242+G242)*O242/100)^2+(J242*(D242+G242)*0.08382)^2),0))</f>
        <v>44</v>
      </c>
      <c r="U242" s="32"/>
    </row>
    <row r="243" customFormat="false" ht="15" hidden="false" customHeight="false" outlineLevel="0" collapsed="false">
      <c r="A243" s="32" t="s">
        <v>386</v>
      </c>
      <c r="B243" s="32" t="s">
        <v>261</v>
      </c>
      <c r="C243" s="32" t="s">
        <v>416</v>
      </c>
      <c r="D243" s="54" t="n">
        <v>452</v>
      </c>
      <c r="E243" s="54" t="n">
        <v>515</v>
      </c>
      <c r="F243" s="65" t="n">
        <f aca="false">IF(E243="","",D243-E243)</f>
        <v>-63</v>
      </c>
      <c r="G243" s="54" t="n">
        <v>269</v>
      </c>
      <c r="H243" s="54" t="n">
        <v>155</v>
      </c>
      <c r="I243" s="65" t="n">
        <f aca="false">IF(H243="","",G243-H243)</f>
        <v>114</v>
      </c>
      <c r="J243" s="55" t="n">
        <f aca="false">IF(OR(D243="",D243+G243=0),"",D243/(D243+G243))</f>
        <v>0.626907073509015</v>
      </c>
      <c r="K243" s="55" t="n">
        <f aca="false">IF(E243="","",E243/(E243+H243))</f>
        <v>0.76865671641791</v>
      </c>
      <c r="L243" s="66" t="n">
        <f aca="false">IF(OR(K243="",J243=""),"",(J243-K243)*100)</f>
        <v>-14.1749642908895</v>
      </c>
      <c r="M243" s="36" t="n">
        <v>2.37182209464497</v>
      </c>
      <c r="N243" s="36" t="n">
        <v>1.86043143712578</v>
      </c>
      <c r="O243" s="36" t="n">
        <f aca="false">SQRT(M243^2+N243^2)</f>
        <v>3.01442286033196</v>
      </c>
      <c r="P243" s="55" t="n">
        <f aca="false">IF(J243="","",MAX(0,J243-1.96*O243/100))</f>
        <v>0.567824385446509</v>
      </c>
      <c r="Q243" s="55" t="n">
        <f aca="false">IF(J243="","",MIN(1,J243+1.96*O243/100))</f>
        <v>0.685989761571522</v>
      </c>
      <c r="R243" s="32" t="str">
        <f aca="false">IF(L243="","",IF(ABS(L243)&lt;=O243,"Yes","No"))</f>
        <v>No</v>
      </c>
      <c r="S243" s="32" t="str">
        <f aca="false">IF(L243="","",IF(ABS(L243)&lt;=1.96*O243,"Yes","No"))</f>
        <v>No</v>
      </c>
      <c r="T243" s="54" t="n">
        <f aca="false">IF(D243="","",ROUND(SQRT(((D243+G243)*O243/100)^2+(J243*(D243+G243)*0.08382)^2),0))</f>
        <v>44</v>
      </c>
      <c r="U243" s="32"/>
    </row>
    <row r="244" customFormat="false" ht="15" hidden="false" customHeight="false" outlineLevel="0" collapsed="false">
      <c r="A244" s="32" t="s">
        <v>386</v>
      </c>
      <c r="B244" s="32" t="s">
        <v>261</v>
      </c>
      <c r="C244" s="32" t="s">
        <v>417</v>
      </c>
      <c r="D244" s="54" t="n">
        <v>467</v>
      </c>
      <c r="E244" s="54" t="n">
        <v>464</v>
      </c>
      <c r="F244" s="65" t="n">
        <f aca="false">IF(E244="","",D244-E244)</f>
        <v>3</v>
      </c>
      <c r="G244" s="54" t="n">
        <v>275</v>
      </c>
      <c r="H244" s="54" t="n">
        <v>207</v>
      </c>
      <c r="I244" s="65" t="n">
        <f aca="false">IF(H244="","",G244-H244)</f>
        <v>68</v>
      </c>
      <c r="J244" s="55" t="n">
        <f aca="false">IF(OR(D244="",D244+G244=0),"",D244/(D244+G244))</f>
        <v>0.629380053908356</v>
      </c>
      <c r="K244" s="55" t="n">
        <f aca="false">IF(E244="","",E244/(E244+H244))</f>
        <v>0.69150521609538</v>
      </c>
      <c r="L244" s="66" t="n">
        <f aca="false">IF(OR(K244="",J244=""),"",(J244-K244)*100)</f>
        <v>-6.21251621870242</v>
      </c>
      <c r="M244" s="36" t="n">
        <v>2.37182209464497</v>
      </c>
      <c r="N244" s="36" t="n">
        <v>1.86043143712578</v>
      </c>
      <c r="O244" s="36" t="n">
        <f aca="false">SQRT(M244^2+N244^2)</f>
        <v>3.01442286033196</v>
      </c>
      <c r="P244" s="55" t="n">
        <f aca="false">IF(J244="","",MAX(0,J244-1.96*O244/100))</f>
        <v>0.570297365845849</v>
      </c>
      <c r="Q244" s="55" t="n">
        <f aca="false">IF(J244="","",MIN(1,J244+1.96*O244/100))</f>
        <v>0.688462741970862</v>
      </c>
      <c r="R244" s="32" t="str">
        <f aca="false">IF(L244="","",IF(ABS(L244)&lt;=O244,"Yes","No"))</f>
        <v>No</v>
      </c>
      <c r="S244" s="32" t="str">
        <f aca="false">IF(L244="","",IF(ABS(L244)&lt;=1.96*O244,"Yes","No"))</f>
        <v>No</v>
      </c>
      <c r="T244" s="54" t="n">
        <f aca="false">IF(D244="","",ROUND(SQRT(((D244+G244)*O244/100)^2+(J244*(D244+G244)*0.08382)^2),0))</f>
        <v>45</v>
      </c>
      <c r="U244" s="32"/>
    </row>
    <row r="245" customFormat="false" ht="15" hidden="false" customHeight="false" outlineLevel="0" collapsed="false">
      <c r="A245" s="32" t="s">
        <v>386</v>
      </c>
      <c r="B245" s="32" t="s">
        <v>261</v>
      </c>
      <c r="C245" s="32" t="s">
        <v>418</v>
      </c>
      <c r="D245" s="54" t="n">
        <v>430</v>
      </c>
      <c r="E245" s="54"/>
      <c r="F245" s="65" t="str">
        <f aca="false">IF(E245="","",D245-E245)</f>
        <v/>
      </c>
      <c r="G245" s="54" t="n">
        <v>234</v>
      </c>
      <c r="H245" s="54"/>
      <c r="I245" s="65" t="str">
        <f aca="false">IF(H245="","",G245-H245)</f>
        <v/>
      </c>
      <c r="J245" s="55" t="n">
        <f aca="false">IF(OR(D245="",D245+G245=0),"",D245/(D245+G245))</f>
        <v>0.647590361445783</v>
      </c>
      <c r="K245" s="55" t="str">
        <f aca="false">IF(E245="","",E245/(E245+H245))</f>
        <v/>
      </c>
      <c r="L245" s="66" t="str">
        <f aca="false">IF(OR(K245="",J245=""),"",(J245-K245)*100)</f>
        <v/>
      </c>
      <c r="M245" s="36" t="n">
        <v>2.37182209464497</v>
      </c>
      <c r="N245" s="36" t="n">
        <v>1.86043143712578</v>
      </c>
      <c r="O245" s="36" t="n">
        <f aca="false">SQRT(M245^2+N245^2)</f>
        <v>3.01442286033196</v>
      </c>
      <c r="P245" s="55" t="n">
        <f aca="false">IF(J245="","",MAX(0,J245-1.96*O245/100))</f>
        <v>0.588507673383277</v>
      </c>
      <c r="Q245" s="55" t="n">
        <f aca="false">IF(J245="","",MIN(1,J245+1.96*O245/100))</f>
        <v>0.70667304950829</v>
      </c>
      <c r="R245" s="32" t="str">
        <f aca="false">IF(L245="","",IF(ABS(L245)&lt;=O245,"Yes","No"))</f>
        <v/>
      </c>
      <c r="S245" s="32" t="str">
        <f aca="false">IF(L245="","",IF(ABS(L245)&lt;=1.96*O245,"Yes","No"))</f>
        <v/>
      </c>
      <c r="T245" s="54" t="n">
        <f aca="false">IF(D245="","",ROUND(SQRT(((D245+G245)*O245/100)^2+(J245*(D245+G245)*0.08382)^2),0))</f>
        <v>41</v>
      </c>
      <c r="U245" s="32" t="s">
        <v>764</v>
      </c>
    </row>
    <row r="246" customFormat="false" ht="15" hidden="false" customHeight="false" outlineLevel="0" collapsed="false">
      <c r="A246" s="32" t="s">
        <v>386</v>
      </c>
      <c r="B246" s="32" t="s">
        <v>419</v>
      </c>
      <c r="C246" s="32" t="s">
        <v>420</v>
      </c>
      <c r="D246" s="54" t="n">
        <v>358</v>
      </c>
      <c r="E246" s="54" t="n">
        <v>320</v>
      </c>
      <c r="F246" s="65" t="n">
        <f aca="false">IF(E246="","",D246-E246)</f>
        <v>38</v>
      </c>
      <c r="G246" s="54" t="n">
        <v>324</v>
      </c>
      <c r="H246" s="54" t="n">
        <v>310</v>
      </c>
      <c r="I246" s="65" t="n">
        <f aca="false">IF(H246="","",G246-H246)</f>
        <v>14</v>
      </c>
      <c r="J246" s="55" t="n">
        <f aca="false">IF(OR(D246="",D246+G246=0),"",D246/(D246+G246))</f>
        <v>0.524926686217009</v>
      </c>
      <c r="K246" s="55" t="n">
        <f aca="false">IF(E246="","",E246/(E246+H246))</f>
        <v>0.507936507936508</v>
      </c>
      <c r="L246" s="66" t="n">
        <f aca="false">IF(OR(K246="",J246=""),"",(J246-K246)*100)</f>
        <v>1.69901782805009</v>
      </c>
      <c r="M246" s="36" t="n">
        <v>2.37182209464497</v>
      </c>
      <c r="N246" s="36" t="n">
        <v>1.86043143712578</v>
      </c>
      <c r="O246" s="36" t="n">
        <f aca="false">SQRT(M246^2+N246^2)</f>
        <v>3.01442286033196</v>
      </c>
      <c r="P246" s="55" t="n">
        <f aca="false">IF(J246="","",MAX(0,J246-1.96*O246/100))</f>
        <v>0.465843998154502</v>
      </c>
      <c r="Q246" s="55" t="n">
        <f aca="false">IF(J246="","",MIN(1,J246+1.96*O246/100))</f>
        <v>0.584009374279515</v>
      </c>
      <c r="R246" s="32" t="str">
        <f aca="false">IF(L246="","",IF(ABS(L246)&lt;=O246,"Yes","No"))</f>
        <v>Yes</v>
      </c>
      <c r="S246" s="32" t="str">
        <f aca="false">IF(L246="","",IF(ABS(L246)&lt;=1.96*O246,"Yes","No"))</f>
        <v>Yes</v>
      </c>
      <c r="T246" s="54" t="n">
        <f aca="false">IF(D246="","",ROUND(SQRT(((D246+G246)*O246/100)^2+(J246*(D246+G246)*0.08382)^2),0))</f>
        <v>36</v>
      </c>
      <c r="U246" s="32"/>
    </row>
    <row r="247" customFormat="false" ht="15" hidden="false" customHeight="false" outlineLevel="0" collapsed="false">
      <c r="A247" s="32" t="s">
        <v>386</v>
      </c>
      <c r="B247" s="32" t="s">
        <v>419</v>
      </c>
      <c r="C247" s="32" t="s">
        <v>421</v>
      </c>
      <c r="D247" s="54" t="n">
        <v>457</v>
      </c>
      <c r="E247" s="54" t="n">
        <v>419</v>
      </c>
      <c r="F247" s="65" t="n">
        <f aca="false">IF(E247="","",D247-E247)</f>
        <v>38</v>
      </c>
      <c r="G247" s="54" t="n">
        <v>412</v>
      </c>
      <c r="H247" s="54" t="n">
        <v>393</v>
      </c>
      <c r="I247" s="65" t="n">
        <f aca="false">IF(H247="","",G247-H247)</f>
        <v>19</v>
      </c>
      <c r="J247" s="55" t="n">
        <f aca="false">IF(OR(D247="",D247+G247=0),"",D247/(D247+G247))</f>
        <v>0.525891829689298</v>
      </c>
      <c r="K247" s="55" t="n">
        <f aca="false">IF(E247="","",E247/(E247+H247))</f>
        <v>0.516009852216749</v>
      </c>
      <c r="L247" s="66" t="n">
        <f aca="false">IF(OR(K247="",J247=""),"",(J247-K247)*100)</f>
        <v>0.988197747254926</v>
      </c>
      <c r="M247" s="36" t="n">
        <v>2.00359735683633</v>
      </c>
      <c r="N247" s="36" t="n">
        <v>1.86043143712578</v>
      </c>
      <c r="O247" s="36" t="n">
        <f aca="false">SQRT(M247^2+N247^2)</f>
        <v>2.73415571988272</v>
      </c>
      <c r="P247" s="55" t="n">
        <f aca="false">IF(J247="","",MAX(0,J247-1.96*O247/100))</f>
        <v>0.472302377579597</v>
      </c>
      <c r="Q247" s="55" t="n">
        <f aca="false">IF(J247="","",MIN(1,J247+1.96*O247/100))</f>
        <v>0.579481281798999</v>
      </c>
      <c r="R247" s="32" t="str">
        <f aca="false">IF(L247="","",IF(ABS(L247)&lt;=O247,"Yes","No"))</f>
        <v>Yes</v>
      </c>
      <c r="S247" s="32" t="str">
        <f aca="false">IF(L247="","",IF(ABS(L247)&lt;=1.96*O247,"Yes","No"))</f>
        <v>Yes</v>
      </c>
      <c r="T247" s="54" t="n">
        <f aca="false">IF(D247="","",ROUND(SQRT(((D247+G247)*O247/100)^2+(J247*(D247+G247)*0.07132)^2),0))</f>
        <v>40</v>
      </c>
      <c r="U247" s="32"/>
    </row>
    <row r="248" customFormat="false" ht="15" hidden="false" customHeight="false" outlineLevel="0" collapsed="false">
      <c r="A248" s="32" t="s">
        <v>386</v>
      </c>
      <c r="B248" s="32" t="s">
        <v>419</v>
      </c>
      <c r="C248" s="32" t="s">
        <v>422</v>
      </c>
      <c r="D248" s="54" t="n">
        <v>403</v>
      </c>
      <c r="E248" s="54" t="n">
        <v>387</v>
      </c>
      <c r="F248" s="65" t="n">
        <f aca="false">IF(E248="","",D248-E248)</f>
        <v>16</v>
      </c>
      <c r="G248" s="54" t="n">
        <v>341</v>
      </c>
      <c r="H248" s="54" t="n">
        <v>273</v>
      </c>
      <c r="I248" s="65" t="n">
        <f aca="false">IF(H248="","",G248-H248)</f>
        <v>68</v>
      </c>
      <c r="J248" s="55" t="n">
        <f aca="false">IF(OR(D248="",D248+G248=0),"",D248/(D248+G248))</f>
        <v>0.541666666666667</v>
      </c>
      <c r="K248" s="55" t="n">
        <f aca="false">IF(E248="","",E248/(E248+H248))</f>
        <v>0.586363636363636</v>
      </c>
      <c r="L248" s="66" t="n">
        <f aca="false">IF(OR(K248="",J248=""),"",(J248-K248)*100)</f>
        <v>-4.46969696969697</v>
      </c>
      <c r="M248" s="36" t="n">
        <v>2.37182209464497</v>
      </c>
      <c r="N248" s="36" t="n">
        <v>1.86043143712578</v>
      </c>
      <c r="O248" s="36" t="n">
        <f aca="false">SQRT(M248^2+N248^2)</f>
        <v>3.01442286033196</v>
      </c>
      <c r="P248" s="55" t="n">
        <f aca="false">IF(J248="","",MAX(0,J248-1.96*O248/100))</f>
        <v>0.48258397860416</v>
      </c>
      <c r="Q248" s="55" t="n">
        <f aca="false">IF(J248="","",MIN(1,J248+1.96*O248/100))</f>
        <v>0.600749354729173</v>
      </c>
      <c r="R248" s="32" t="str">
        <f aca="false">IF(L248="","",IF(ABS(L248)&lt;=O248,"Yes","No"))</f>
        <v>No</v>
      </c>
      <c r="S248" s="32" t="str">
        <f aca="false">IF(L248="","",IF(ABS(L248)&lt;=1.96*O248,"Yes","No"))</f>
        <v>Yes</v>
      </c>
      <c r="T248" s="54" t="n">
        <f aca="false">IF(D248="","",ROUND(SQRT(((D248+G248)*O248/100)^2+(J248*(D248+G248)*0.08382)^2),0))</f>
        <v>41</v>
      </c>
      <c r="U248" s="32"/>
    </row>
    <row r="249" customFormat="false" ht="15" hidden="false" customHeight="false" outlineLevel="0" collapsed="false">
      <c r="A249" s="32" t="s">
        <v>386</v>
      </c>
      <c r="B249" s="32" t="s">
        <v>419</v>
      </c>
      <c r="C249" s="32" t="s">
        <v>423</v>
      </c>
      <c r="D249" s="54" t="n">
        <v>265</v>
      </c>
      <c r="E249" s="54" t="n">
        <v>208</v>
      </c>
      <c r="F249" s="65" t="n">
        <f aca="false">IF(E249="","",D249-E249)</f>
        <v>57</v>
      </c>
      <c r="G249" s="54" t="n">
        <v>249</v>
      </c>
      <c r="H249" s="54" t="n">
        <v>213</v>
      </c>
      <c r="I249" s="65" t="n">
        <f aca="false">IF(H249="","",G249-H249)</f>
        <v>36</v>
      </c>
      <c r="J249" s="55" t="n">
        <f aca="false">IF(OR(D249="",D249+G249=0),"",D249/(D249+G249))</f>
        <v>0.51556420233463</v>
      </c>
      <c r="K249" s="55" t="n">
        <f aca="false">IF(E249="","",E249/(E249+H249))</f>
        <v>0.494061757719715</v>
      </c>
      <c r="L249" s="66" t="n">
        <f aca="false">IF(OR(K249="",J249=""),"",(J249-K249)*100)</f>
        <v>2.15024446149154</v>
      </c>
      <c r="M249" s="36" t="n">
        <v>3.57667285408278</v>
      </c>
      <c r="N249" s="36" t="n">
        <v>1.86043143712578</v>
      </c>
      <c r="O249" s="36" t="n">
        <f aca="false">SQRT(M249^2+N249^2)</f>
        <v>4.03159941429931</v>
      </c>
      <c r="P249" s="55" t="n">
        <f aca="false">IF(J249="","",MAX(0,J249-1.96*O249/100))</f>
        <v>0.436544853814364</v>
      </c>
      <c r="Q249" s="55" t="n">
        <f aca="false">IF(J249="","",MIN(1,J249+1.96*O249/100))</f>
        <v>0.594583550854897</v>
      </c>
      <c r="R249" s="32" t="str">
        <f aca="false">IF(L249="","",IF(ABS(L249)&lt;=O249,"Yes","No"))</f>
        <v>Yes</v>
      </c>
      <c r="S249" s="32" t="str">
        <f aca="false">IF(L249="","",IF(ABS(L249)&lt;=1.96*O249,"Yes","No"))</f>
        <v>Yes</v>
      </c>
      <c r="T249" s="54" t="n">
        <f aca="false">IF(D249="","",ROUND(SQRT(((D249+G249)*O249/100)^2+(J249*(D249+G249)*0.13015)^2),0))</f>
        <v>40</v>
      </c>
      <c r="U249" s="32"/>
    </row>
    <row r="250" customFormat="false" ht="15" hidden="false" customHeight="false" outlineLevel="0" collapsed="false">
      <c r="A250" s="32" t="s">
        <v>386</v>
      </c>
      <c r="B250" s="32" t="s">
        <v>419</v>
      </c>
      <c r="C250" s="32" t="s">
        <v>424</v>
      </c>
      <c r="D250" s="54" t="n">
        <v>416</v>
      </c>
      <c r="E250" s="54" t="n">
        <v>393</v>
      </c>
      <c r="F250" s="65" t="n">
        <f aca="false">IF(E250="","",D250-E250)</f>
        <v>23</v>
      </c>
      <c r="G250" s="54" t="n">
        <v>308</v>
      </c>
      <c r="H250" s="54" t="n">
        <v>281</v>
      </c>
      <c r="I250" s="65" t="n">
        <f aca="false">IF(H250="","",G250-H250)</f>
        <v>27</v>
      </c>
      <c r="J250" s="55" t="n">
        <f aca="false">IF(OR(D250="",D250+G250=0),"",D250/(D250+G250))</f>
        <v>0.574585635359116</v>
      </c>
      <c r="K250" s="55" t="n">
        <f aca="false">IF(E250="","",E250/(E250+H250))</f>
        <v>0.583086053412463</v>
      </c>
      <c r="L250" s="66" t="n">
        <f aca="false">IF(OR(K250="",J250=""),"",(J250-K250)*100)</f>
        <v>-0.850041805334689</v>
      </c>
      <c r="M250" s="36" t="n">
        <v>2.37182209464497</v>
      </c>
      <c r="N250" s="36" t="n">
        <v>1.86043143712578</v>
      </c>
      <c r="O250" s="36" t="n">
        <f aca="false">SQRT(M250^2+N250^2)</f>
        <v>3.01442286033196</v>
      </c>
      <c r="P250" s="55" t="n">
        <f aca="false">IF(J250="","",MAX(0,J250-1.96*O250/100))</f>
        <v>0.51550294729661</v>
      </c>
      <c r="Q250" s="55" t="n">
        <f aca="false">IF(J250="","",MIN(1,J250+1.96*O250/100))</f>
        <v>0.633668323421623</v>
      </c>
      <c r="R250" s="32" t="str">
        <f aca="false">IF(L250="","",IF(ABS(L250)&lt;=O250,"Yes","No"))</f>
        <v>Yes</v>
      </c>
      <c r="S250" s="32" t="str">
        <f aca="false">IF(L250="","",IF(ABS(L250)&lt;=1.96*O250,"Yes","No"))</f>
        <v>Yes</v>
      </c>
      <c r="T250" s="54" t="n">
        <f aca="false">IF(D250="","",ROUND(SQRT(((D250+G250)*O250/100)^2+(J250*(D250+G250)*0.08382)^2),0))</f>
        <v>41</v>
      </c>
      <c r="U250" s="32"/>
    </row>
    <row r="251" customFormat="false" ht="15" hidden="false" customHeight="false" outlineLevel="0" collapsed="false">
      <c r="A251" s="32" t="s">
        <v>386</v>
      </c>
      <c r="B251" s="32" t="s">
        <v>419</v>
      </c>
      <c r="C251" s="32" t="s">
        <v>425</v>
      </c>
      <c r="D251" s="54" t="n">
        <v>427</v>
      </c>
      <c r="E251" s="54" t="n">
        <v>420</v>
      </c>
      <c r="F251" s="65" t="n">
        <f aca="false">IF(E251="","",D251-E251)</f>
        <v>7</v>
      </c>
      <c r="G251" s="54" t="n">
        <v>359</v>
      </c>
      <c r="H251" s="54" t="n">
        <v>286</v>
      </c>
      <c r="I251" s="65" t="n">
        <f aca="false">IF(H251="","",G251-H251)</f>
        <v>73</v>
      </c>
      <c r="J251" s="55" t="n">
        <f aca="false">IF(OR(D251="",D251+G251=0),"",D251/(D251+G251))</f>
        <v>0.543256997455471</v>
      </c>
      <c r="K251" s="55" t="n">
        <f aca="false">IF(E251="","",E251/(E251+H251))</f>
        <v>0.594900849858357</v>
      </c>
      <c r="L251" s="66" t="n">
        <f aca="false">IF(OR(K251="",J251=""),"",(J251-K251)*100)</f>
        <v>-5.16438524028862</v>
      </c>
      <c r="M251" s="36" t="n">
        <v>2.37182209464497</v>
      </c>
      <c r="N251" s="36" t="n">
        <v>1.86043143712578</v>
      </c>
      <c r="O251" s="36" t="n">
        <f aca="false">SQRT(M251^2+N251^2)</f>
        <v>3.01442286033196</v>
      </c>
      <c r="P251" s="55" t="n">
        <f aca="false">IF(J251="","",MAX(0,J251-1.96*O251/100))</f>
        <v>0.484174309392964</v>
      </c>
      <c r="Q251" s="55" t="n">
        <f aca="false">IF(J251="","",MIN(1,J251+1.96*O251/100))</f>
        <v>0.602339685517977</v>
      </c>
      <c r="R251" s="32" t="str">
        <f aca="false">IF(L251="","",IF(ABS(L251)&lt;=O251,"Yes","No"))</f>
        <v>No</v>
      </c>
      <c r="S251" s="32" t="str">
        <f aca="false">IF(L251="","",IF(ABS(L251)&lt;=1.96*O251,"Yes","No"))</f>
        <v>Yes</v>
      </c>
      <c r="T251" s="54" t="n">
        <f aca="false">IF(D251="","",ROUND(SQRT(((D251+G251)*O251/100)^2+(J251*(D251+G251)*0.08382)^2),0))</f>
        <v>43</v>
      </c>
      <c r="U251" s="32"/>
    </row>
    <row r="252" customFormat="false" ht="15" hidden="false" customHeight="false" outlineLevel="0" collapsed="false">
      <c r="A252" s="32" t="s">
        <v>386</v>
      </c>
      <c r="B252" s="32" t="s">
        <v>419</v>
      </c>
      <c r="C252" s="32" t="s">
        <v>426</v>
      </c>
      <c r="D252" s="54" t="n">
        <v>274</v>
      </c>
      <c r="E252" s="54" t="n">
        <v>226</v>
      </c>
      <c r="F252" s="65" t="n">
        <f aca="false">IF(E252="","",D252-E252)</f>
        <v>48</v>
      </c>
      <c r="G252" s="54" t="n">
        <v>195</v>
      </c>
      <c r="H252" s="54" t="n">
        <v>189</v>
      </c>
      <c r="I252" s="65" t="n">
        <f aca="false">IF(H252="","",G252-H252)</f>
        <v>6</v>
      </c>
      <c r="J252" s="55" t="n">
        <f aca="false">IF(OR(D252="",D252+G252=0),"",D252/(D252+G252))</f>
        <v>0.584221748400853</v>
      </c>
      <c r="K252" s="55" t="n">
        <f aca="false">IF(E252="","",E252/(E252+H252))</f>
        <v>0.544578313253012</v>
      </c>
      <c r="L252" s="66" t="n">
        <f aca="false">IF(OR(K252="",J252=""),"",(J252-K252)*100)</f>
        <v>3.96434351478407</v>
      </c>
      <c r="M252" s="36" t="n">
        <v>3.57667285408278</v>
      </c>
      <c r="N252" s="36" t="n">
        <v>1.86043143712578</v>
      </c>
      <c r="O252" s="36" t="n">
        <f aca="false">SQRT(M252^2+N252^2)</f>
        <v>4.03159941429931</v>
      </c>
      <c r="P252" s="55" t="n">
        <f aca="false">IF(J252="","",MAX(0,J252-1.96*O252/100))</f>
        <v>0.505202399880586</v>
      </c>
      <c r="Q252" s="55" t="n">
        <f aca="false">IF(J252="","",MIN(1,J252+1.96*O252/100))</f>
        <v>0.663241096921119</v>
      </c>
      <c r="R252" s="32" t="str">
        <f aca="false">IF(L252="","",IF(ABS(L252)&lt;=O252,"Yes","No"))</f>
        <v>Yes</v>
      </c>
      <c r="S252" s="32" t="str">
        <f aca="false">IF(L252="","",IF(ABS(L252)&lt;=1.96*O252,"Yes","No"))</f>
        <v>Yes</v>
      </c>
      <c r="T252" s="54" t="n">
        <f aca="false">IF(D252="","",ROUND(SQRT(((D252+G252)*O252/100)^2+(J252*(D252+G252)*0.13015)^2),0))</f>
        <v>40</v>
      </c>
      <c r="U252" s="32"/>
    </row>
    <row r="253" customFormat="false" ht="15" hidden="false" customHeight="false" outlineLevel="0" collapsed="false">
      <c r="A253" s="32" t="s">
        <v>386</v>
      </c>
      <c r="B253" s="32" t="s">
        <v>419</v>
      </c>
      <c r="C253" s="32" t="s">
        <v>427</v>
      </c>
      <c r="D253" s="54" t="n">
        <v>301</v>
      </c>
      <c r="E253" s="54" t="n">
        <v>320</v>
      </c>
      <c r="F253" s="65" t="n">
        <f aca="false">IF(E253="","",D253-E253)</f>
        <v>-19</v>
      </c>
      <c r="G253" s="54" t="n">
        <v>246</v>
      </c>
      <c r="H253" s="54" t="n">
        <v>220</v>
      </c>
      <c r="I253" s="65" t="n">
        <f aca="false">IF(H253="","",G253-H253)</f>
        <v>26</v>
      </c>
      <c r="J253" s="55" t="n">
        <f aca="false">IF(OR(D253="",D253+G253=0),"",D253/(D253+G253))</f>
        <v>0.550274223034735</v>
      </c>
      <c r="K253" s="55" t="n">
        <f aca="false">IF(E253="","",E253/(E253+H253))</f>
        <v>0.592592592592593</v>
      </c>
      <c r="L253" s="66" t="n">
        <f aca="false">IF(OR(K253="",J253=""),"",(J253-K253)*100)</f>
        <v>-4.23183695578576</v>
      </c>
      <c r="M253" s="36" t="n">
        <v>2.37182209464497</v>
      </c>
      <c r="N253" s="36" t="n">
        <v>1.86043143712578</v>
      </c>
      <c r="O253" s="36" t="n">
        <f aca="false">SQRT(M253^2+N253^2)</f>
        <v>3.01442286033196</v>
      </c>
      <c r="P253" s="55" t="n">
        <f aca="false">IF(J253="","",MAX(0,J253-1.96*O253/100))</f>
        <v>0.491191534972228</v>
      </c>
      <c r="Q253" s="55" t="n">
        <f aca="false">IF(J253="","",MIN(1,J253+1.96*O253/100))</f>
        <v>0.609356911097241</v>
      </c>
      <c r="R253" s="32" t="str">
        <f aca="false">IF(L253="","",IF(ABS(L253)&lt;=O253,"Yes","No"))</f>
        <v>No</v>
      </c>
      <c r="S253" s="32" t="str">
        <f aca="false">IF(L253="","",IF(ABS(L253)&lt;=1.96*O253,"Yes","No"))</f>
        <v>Yes</v>
      </c>
      <c r="T253" s="54" t="n">
        <f aca="false">IF(D253="","",ROUND(SQRT(((D253+G253)*O253/100)^2+(J253*(D253+G253)*0.08382)^2),0))</f>
        <v>30</v>
      </c>
      <c r="U253" s="32"/>
    </row>
    <row r="254" customFormat="false" ht="15" hidden="false" customHeight="false" outlineLevel="0" collapsed="false">
      <c r="A254" s="32" t="s">
        <v>386</v>
      </c>
      <c r="B254" s="32" t="s">
        <v>419</v>
      </c>
      <c r="C254" s="32" t="s">
        <v>428</v>
      </c>
      <c r="D254" s="54" t="n">
        <v>230</v>
      </c>
      <c r="E254" s="54" t="n">
        <v>226</v>
      </c>
      <c r="F254" s="65" t="n">
        <f aca="false">IF(E254="","",D254-E254)</f>
        <v>4</v>
      </c>
      <c r="G254" s="54" t="n">
        <v>153</v>
      </c>
      <c r="H254" s="54" t="n">
        <v>148</v>
      </c>
      <c r="I254" s="65" t="n">
        <f aca="false">IF(H254="","",G254-H254)</f>
        <v>5</v>
      </c>
      <c r="J254" s="55" t="n">
        <f aca="false">IF(OR(D254="",D254+G254=0),"",D254/(D254+G254))</f>
        <v>0.600522193211488</v>
      </c>
      <c r="K254" s="55" t="n">
        <f aca="false">IF(E254="","",E254/(E254+H254))</f>
        <v>0.60427807486631</v>
      </c>
      <c r="L254" s="66" t="n">
        <f aca="false">IF(OR(K254="",J254=""),"",(J254-K254)*100)</f>
        <v>-0.375588165482188</v>
      </c>
      <c r="M254" s="36" t="n">
        <v>3.57667285408278</v>
      </c>
      <c r="N254" s="36" t="n">
        <v>1.86043143712578</v>
      </c>
      <c r="O254" s="36" t="n">
        <f aca="false">SQRT(M254^2+N254^2)</f>
        <v>4.03159941429931</v>
      </c>
      <c r="P254" s="55" t="n">
        <f aca="false">IF(J254="","",MAX(0,J254-1.96*O254/100))</f>
        <v>0.521502844691222</v>
      </c>
      <c r="Q254" s="55" t="n">
        <f aca="false">IF(J254="","",MIN(1,J254+1.96*O254/100))</f>
        <v>0.679541541731755</v>
      </c>
      <c r="R254" s="32" t="str">
        <f aca="false">IF(L254="","",IF(ABS(L254)&lt;=O254,"Yes","No"))</f>
        <v>Yes</v>
      </c>
      <c r="S254" s="32" t="str">
        <f aca="false">IF(L254="","",IF(ABS(L254)&lt;=1.96*O254,"Yes","No"))</f>
        <v>Yes</v>
      </c>
      <c r="T254" s="54" t="n">
        <f aca="false">IF(D254="","",ROUND(SQRT(((D254+G254)*O254/100)^2+(J254*(D254+G254)*0.13015)^2),0))</f>
        <v>34</v>
      </c>
      <c r="U254" s="32"/>
    </row>
    <row r="255" customFormat="false" ht="15" hidden="false" customHeight="false" outlineLevel="0" collapsed="false">
      <c r="A255" s="32" t="s">
        <v>386</v>
      </c>
      <c r="B255" s="32" t="s">
        <v>419</v>
      </c>
      <c r="C255" s="32" t="s">
        <v>429</v>
      </c>
      <c r="D255" s="54" t="n">
        <v>267</v>
      </c>
      <c r="E255" s="54" t="n">
        <v>242</v>
      </c>
      <c r="F255" s="65" t="n">
        <f aca="false">IF(E255="","",D255-E255)</f>
        <v>25</v>
      </c>
      <c r="G255" s="54" t="n">
        <v>255</v>
      </c>
      <c r="H255" s="54" t="n">
        <v>231</v>
      </c>
      <c r="I255" s="65" t="n">
        <f aca="false">IF(H255="","",G255-H255)</f>
        <v>24</v>
      </c>
      <c r="J255" s="55" t="n">
        <f aca="false">IF(OR(D255="",D255+G255=0),"",D255/(D255+G255))</f>
        <v>0.511494252873563</v>
      </c>
      <c r="K255" s="55" t="n">
        <f aca="false">IF(E255="","",E255/(E255+H255))</f>
        <v>0.511627906976744</v>
      </c>
      <c r="L255" s="66" t="n">
        <f aca="false">IF(OR(K255="",J255=""),"",(J255-K255)*100)</f>
        <v>-0.0133654103181002</v>
      </c>
      <c r="M255" s="36" t="n">
        <v>3.57667285408278</v>
      </c>
      <c r="N255" s="36" t="n">
        <v>1.86043143712578</v>
      </c>
      <c r="O255" s="36" t="n">
        <f aca="false">SQRT(M255^2+N255^2)</f>
        <v>4.03159941429931</v>
      </c>
      <c r="P255" s="55" t="n">
        <f aca="false">IF(J255="","",MAX(0,J255-1.96*O255/100))</f>
        <v>0.432474904353297</v>
      </c>
      <c r="Q255" s="55" t="n">
        <f aca="false">IF(J255="","",MIN(1,J255+1.96*O255/100))</f>
        <v>0.59051360139383</v>
      </c>
      <c r="R255" s="32" t="str">
        <f aca="false">IF(L255="","",IF(ABS(L255)&lt;=O255,"Yes","No"))</f>
        <v>Yes</v>
      </c>
      <c r="S255" s="32" t="str">
        <f aca="false">IF(L255="","",IF(ABS(L255)&lt;=1.96*O255,"Yes","No"))</f>
        <v>Yes</v>
      </c>
      <c r="T255" s="54" t="n">
        <f aca="false">IF(D255="","",ROUND(SQRT(((D255+G255)*O255/100)^2+(J255*(D255+G255)*0.13015)^2),0))</f>
        <v>41</v>
      </c>
      <c r="U255" s="32"/>
    </row>
    <row r="256" customFormat="false" ht="15" hidden="false" customHeight="false" outlineLevel="0" collapsed="false">
      <c r="A256" s="32" t="s">
        <v>386</v>
      </c>
      <c r="B256" s="32" t="s">
        <v>419</v>
      </c>
      <c r="C256" s="32" t="s">
        <v>430</v>
      </c>
      <c r="D256" s="54" t="n">
        <v>353</v>
      </c>
      <c r="E256" s="54" t="n">
        <v>314</v>
      </c>
      <c r="F256" s="65" t="n">
        <f aca="false">IF(E256="","",D256-E256)</f>
        <v>39</v>
      </c>
      <c r="G256" s="54" t="n">
        <v>301</v>
      </c>
      <c r="H256" s="54" t="n">
        <v>246</v>
      </c>
      <c r="I256" s="65" t="n">
        <f aca="false">IF(H256="","",G256-H256)</f>
        <v>55</v>
      </c>
      <c r="J256" s="55" t="n">
        <f aca="false">IF(OR(D256="",D256+G256=0),"",D256/(D256+G256))</f>
        <v>0.539755351681957</v>
      </c>
      <c r="K256" s="55" t="n">
        <f aca="false">IF(E256="","",E256/(E256+H256))</f>
        <v>0.560714285714286</v>
      </c>
      <c r="L256" s="66" t="n">
        <f aca="false">IF(OR(K256="",J256=""),"",(J256-K256)*100)</f>
        <v>-2.09589340323285</v>
      </c>
      <c r="M256" s="36" t="n">
        <v>2.37182209464497</v>
      </c>
      <c r="N256" s="36" t="n">
        <v>1.86043143712578</v>
      </c>
      <c r="O256" s="36" t="n">
        <f aca="false">SQRT(M256^2+N256^2)</f>
        <v>3.01442286033196</v>
      </c>
      <c r="P256" s="55" t="n">
        <f aca="false">IF(J256="","",MAX(0,J256-1.96*O256/100))</f>
        <v>0.480672663619451</v>
      </c>
      <c r="Q256" s="55" t="n">
        <f aca="false">IF(J256="","",MIN(1,J256+1.96*O256/100))</f>
        <v>0.598838039744464</v>
      </c>
      <c r="R256" s="32" t="str">
        <f aca="false">IF(L256="","",IF(ABS(L256)&lt;=O256,"Yes","No"))</f>
        <v>Yes</v>
      </c>
      <c r="S256" s="32" t="str">
        <f aca="false">IF(L256="","",IF(ABS(L256)&lt;=1.96*O256,"Yes","No"))</f>
        <v>Yes</v>
      </c>
      <c r="T256" s="54" t="n">
        <f aca="false">IF(D256="","",ROUND(SQRT(((D256+G256)*O256/100)^2+(J256*(D256+G256)*0.08382)^2),0))</f>
        <v>36</v>
      </c>
      <c r="U256" s="32"/>
    </row>
    <row r="257" customFormat="false" ht="15" hidden="false" customHeight="false" outlineLevel="0" collapsed="false">
      <c r="A257" s="32" t="s">
        <v>386</v>
      </c>
      <c r="B257" s="32" t="s">
        <v>419</v>
      </c>
      <c r="C257" s="32" t="s">
        <v>431</v>
      </c>
      <c r="D257" s="54" t="n">
        <v>332</v>
      </c>
      <c r="E257" s="54" t="n">
        <v>335</v>
      </c>
      <c r="F257" s="65" t="n">
        <f aca="false">IF(E257="","",D257-E257)</f>
        <v>-3</v>
      </c>
      <c r="G257" s="54" t="n">
        <v>277</v>
      </c>
      <c r="H257" s="54" t="n">
        <v>224</v>
      </c>
      <c r="I257" s="65" t="n">
        <f aca="false">IF(H257="","",G257-H257)</f>
        <v>53</v>
      </c>
      <c r="J257" s="55" t="n">
        <f aca="false">IF(OR(D257="",D257+G257=0),"",D257/(D257+G257))</f>
        <v>0.545155993431856</v>
      </c>
      <c r="K257" s="55" t="n">
        <f aca="false">IF(E257="","",E257/(E257+H257))</f>
        <v>0.599284436493739</v>
      </c>
      <c r="L257" s="66" t="n">
        <f aca="false">IF(OR(K257="",J257=""),"",(J257-K257)*100)</f>
        <v>-5.41284430618834</v>
      </c>
      <c r="M257" s="36" t="n">
        <v>2.37182209464497</v>
      </c>
      <c r="N257" s="36" t="n">
        <v>1.86043143712578</v>
      </c>
      <c r="O257" s="36" t="n">
        <f aca="false">SQRT(M257^2+N257^2)</f>
        <v>3.01442286033196</v>
      </c>
      <c r="P257" s="55" t="n">
        <f aca="false">IF(J257="","",MAX(0,J257-1.96*O257/100))</f>
        <v>0.486073305369349</v>
      </c>
      <c r="Q257" s="55" t="n">
        <f aca="false">IF(J257="","",MIN(1,J257+1.96*O257/100))</f>
        <v>0.604238681494362</v>
      </c>
      <c r="R257" s="32" t="str">
        <f aca="false">IF(L257="","",IF(ABS(L257)&lt;=O257,"Yes","No"))</f>
        <v>No</v>
      </c>
      <c r="S257" s="32" t="str">
        <f aca="false">IF(L257="","",IF(ABS(L257)&lt;=1.96*O257,"Yes","No"))</f>
        <v>Yes</v>
      </c>
      <c r="T257" s="54" t="n">
        <f aca="false">IF(D257="","",ROUND(SQRT(((D257+G257)*O257/100)^2+(J257*(D257+G257)*0.08382)^2),0))</f>
        <v>33</v>
      </c>
      <c r="U257" s="32"/>
    </row>
    <row r="258" customFormat="false" ht="15" hidden="false" customHeight="false" outlineLevel="0" collapsed="false">
      <c r="A258" s="32" t="s">
        <v>386</v>
      </c>
      <c r="B258" s="32" t="s">
        <v>419</v>
      </c>
      <c r="C258" s="32" t="s">
        <v>432</v>
      </c>
      <c r="D258" s="54" t="n">
        <v>319</v>
      </c>
      <c r="E258" s="54" t="n">
        <v>296</v>
      </c>
      <c r="F258" s="65" t="n">
        <f aca="false">IF(E258="","",D258-E258)</f>
        <v>23</v>
      </c>
      <c r="G258" s="54" t="n">
        <v>324</v>
      </c>
      <c r="H258" s="54" t="n">
        <v>291</v>
      </c>
      <c r="I258" s="65" t="n">
        <f aca="false">IF(H258="","",G258-H258)</f>
        <v>33</v>
      </c>
      <c r="J258" s="55" t="n">
        <f aca="false">IF(OR(D258="",D258+G258=0),"",D258/(D258+G258))</f>
        <v>0.496111975116641</v>
      </c>
      <c r="K258" s="55" t="n">
        <f aca="false">IF(E258="","",E258/(E258+H258))</f>
        <v>0.504258943781942</v>
      </c>
      <c r="L258" s="66" t="n">
        <f aca="false">IF(OR(K258="",J258=""),"",(J258-K258)*100)</f>
        <v>-0.814696866530129</v>
      </c>
      <c r="M258" s="36" t="n">
        <v>2.37182209464497</v>
      </c>
      <c r="N258" s="36" t="n">
        <v>1.86043143712578</v>
      </c>
      <c r="O258" s="36" t="n">
        <f aca="false">SQRT(M258^2+N258^2)</f>
        <v>3.01442286033196</v>
      </c>
      <c r="P258" s="55" t="n">
        <f aca="false">IF(J258="","",MAX(0,J258-1.96*O258/100))</f>
        <v>0.437029287054134</v>
      </c>
      <c r="Q258" s="55" t="n">
        <f aca="false">IF(J258="","",MIN(1,J258+1.96*O258/100))</f>
        <v>0.555194663179147</v>
      </c>
      <c r="R258" s="32" t="str">
        <f aca="false">IF(L258="","",IF(ABS(L258)&lt;=O258,"Yes","No"))</f>
        <v>Yes</v>
      </c>
      <c r="S258" s="32" t="str">
        <f aca="false">IF(L258="","",IF(ABS(L258)&lt;=1.96*O258,"Yes","No"))</f>
        <v>Yes</v>
      </c>
      <c r="T258" s="54" t="n">
        <f aca="false">IF(D258="","",ROUND(SQRT(((D258+G258)*O258/100)^2+(J258*(D258+G258)*0.08382)^2),0))</f>
        <v>33</v>
      </c>
      <c r="U258" s="32"/>
    </row>
    <row r="259" customFormat="false" ht="15" hidden="false" customHeight="false" outlineLevel="0" collapsed="false">
      <c r="A259" s="32" t="s">
        <v>386</v>
      </c>
      <c r="B259" s="32" t="s">
        <v>419</v>
      </c>
      <c r="C259" s="32" t="s">
        <v>433</v>
      </c>
      <c r="D259" s="54" t="n">
        <v>425</v>
      </c>
      <c r="E259" s="54" t="n">
        <v>450</v>
      </c>
      <c r="F259" s="65" t="n">
        <f aca="false">IF(E259="","",D259-E259)</f>
        <v>-25</v>
      </c>
      <c r="G259" s="54" t="n">
        <v>389</v>
      </c>
      <c r="H259" s="54" t="n">
        <v>362</v>
      </c>
      <c r="I259" s="65" t="n">
        <f aca="false">IF(H259="","",G259-H259)</f>
        <v>27</v>
      </c>
      <c r="J259" s="55" t="n">
        <f aca="false">IF(OR(D259="",D259+G259=0),"",D259/(D259+G259))</f>
        <v>0.522113022113022</v>
      </c>
      <c r="K259" s="55" t="n">
        <f aca="false">IF(E259="","",E259/(E259+H259))</f>
        <v>0.554187192118227</v>
      </c>
      <c r="L259" s="66" t="n">
        <f aca="false">IF(OR(K259="",J259=""),"",(J259-K259)*100)</f>
        <v>-3.20741700052045</v>
      </c>
      <c r="M259" s="36" t="n">
        <v>2.37182209464497</v>
      </c>
      <c r="N259" s="36" t="n">
        <v>1.86043143712578</v>
      </c>
      <c r="O259" s="36" t="n">
        <f aca="false">SQRT(M259^2+N259^2)</f>
        <v>3.01442286033196</v>
      </c>
      <c r="P259" s="55" t="n">
        <f aca="false">IF(J259="","",MAX(0,J259-1.96*O259/100))</f>
        <v>0.463030334050516</v>
      </c>
      <c r="Q259" s="55" t="n">
        <f aca="false">IF(J259="","",MIN(1,J259+1.96*O259/100))</f>
        <v>0.581195710175529</v>
      </c>
      <c r="R259" s="32" t="str">
        <f aca="false">IF(L259="","",IF(ABS(L259)&lt;=O259,"Yes","No"))</f>
        <v>No</v>
      </c>
      <c r="S259" s="32" t="str">
        <f aca="false">IF(L259="","",IF(ABS(L259)&lt;=1.96*O259,"Yes","No"))</f>
        <v>Yes</v>
      </c>
      <c r="T259" s="54" t="n">
        <f aca="false">IF(D259="","",ROUND(SQRT(((D259+G259)*O259/100)^2+(J259*(D259+G259)*0.08382)^2),0))</f>
        <v>43</v>
      </c>
      <c r="U259" s="32"/>
    </row>
    <row r="260" customFormat="false" ht="15" hidden="false" customHeight="false" outlineLevel="0" collapsed="false">
      <c r="A260" s="32" t="s">
        <v>386</v>
      </c>
      <c r="B260" s="32" t="s">
        <v>419</v>
      </c>
      <c r="C260" s="32" t="s">
        <v>434</v>
      </c>
      <c r="D260" s="54" t="n">
        <v>382</v>
      </c>
      <c r="E260" s="54" t="n">
        <v>307</v>
      </c>
      <c r="F260" s="65" t="n">
        <f aca="false">IF(E260="","",D260-E260)</f>
        <v>75</v>
      </c>
      <c r="G260" s="54" t="n">
        <v>371</v>
      </c>
      <c r="H260" s="54" t="n">
        <v>353</v>
      </c>
      <c r="I260" s="65" t="n">
        <f aca="false">IF(H260="","",G260-H260)</f>
        <v>18</v>
      </c>
      <c r="J260" s="55" t="n">
        <f aca="false">IF(OR(D260="",D260+G260=0),"",D260/(D260+G260))</f>
        <v>0.50730411686587</v>
      </c>
      <c r="K260" s="55" t="n">
        <f aca="false">IF(E260="","",E260/(E260+H260))</f>
        <v>0.465151515151515</v>
      </c>
      <c r="L260" s="66" t="n">
        <f aca="false">IF(OR(K260="",J260=""),"",(J260-K260)*100)</f>
        <v>4.21526017143547</v>
      </c>
      <c r="M260" s="36" t="n">
        <v>2.37182209464497</v>
      </c>
      <c r="N260" s="36" t="n">
        <v>1.86043143712578</v>
      </c>
      <c r="O260" s="36" t="n">
        <f aca="false">SQRT(M260^2+N260^2)</f>
        <v>3.01442286033196</v>
      </c>
      <c r="P260" s="55" t="n">
        <f aca="false">IF(J260="","",MAX(0,J260-1.96*O260/100))</f>
        <v>0.448221428803363</v>
      </c>
      <c r="Q260" s="55" t="n">
        <f aca="false">IF(J260="","",MIN(1,J260+1.96*O260/100))</f>
        <v>0.566386804928376</v>
      </c>
      <c r="R260" s="32" t="str">
        <f aca="false">IF(L260="","",IF(ABS(L260)&lt;=O260,"Yes","No"))</f>
        <v>No</v>
      </c>
      <c r="S260" s="32" t="str">
        <f aca="false">IF(L260="","",IF(ABS(L260)&lt;=1.96*O260,"Yes","No"))</f>
        <v>Yes</v>
      </c>
      <c r="T260" s="54" t="n">
        <f aca="false">IF(D260="","",ROUND(SQRT(((D260+G260)*O260/100)^2+(J260*(D260+G260)*0.08382)^2),0))</f>
        <v>39</v>
      </c>
      <c r="U260" s="32"/>
    </row>
    <row r="261" customFormat="false" ht="15" hidden="false" customHeight="false" outlineLevel="0" collapsed="false">
      <c r="A261" s="32" t="s">
        <v>386</v>
      </c>
      <c r="B261" s="32" t="s">
        <v>419</v>
      </c>
      <c r="C261" s="32" t="s">
        <v>435</v>
      </c>
      <c r="D261" s="54" t="n">
        <v>397</v>
      </c>
      <c r="E261" s="54" t="n">
        <v>359</v>
      </c>
      <c r="F261" s="65" t="n">
        <f aca="false">IF(E261="","",D261-E261)</f>
        <v>38</v>
      </c>
      <c r="G261" s="54" t="n">
        <v>365</v>
      </c>
      <c r="H261" s="54" t="n">
        <v>339</v>
      </c>
      <c r="I261" s="65" t="n">
        <f aca="false">IF(H261="","",G261-H261)</f>
        <v>26</v>
      </c>
      <c r="J261" s="55" t="n">
        <f aca="false">IF(OR(D261="",D261+G261=0),"",D261/(D261+G261))</f>
        <v>0.520997375328084</v>
      </c>
      <c r="K261" s="55" t="n">
        <f aca="false">IF(E261="","",E261/(E261+H261))</f>
        <v>0.51432664756447</v>
      </c>
      <c r="L261" s="66" t="n">
        <f aca="false">IF(OR(K261="",J261=""),"",(J261-K261)*100)</f>
        <v>0.66707277636141</v>
      </c>
      <c r="M261" s="36" t="n">
        <v>2.37182209464497</v>
      </c>
      <c r="N261" s="36" t="n">
        <v>1.86043143712578</v>
      </c>
      <c r="O261" s="36" t="n">
        <f aca="false">SQRT(M261^2+N261^2)</f>
        <v>3.01442286033196</v>
      </c>
      <c r="P261" s="55" t="n">
        <f aca="false">IF(J261="","",MAX(0,J261-1.96*O261/100))</f>
        <v>0.461914687265578</v>
      </c>
      <c r="Q261" s="55" t="n">
        <f aca="false">IF(J261="","",MIN(1,J261+1.96*O261/100))</f>
        <v>0.580080063390591</v>
      </c>
      <c r="R261" s="32" t="str">
        <f aca="false">IF(L261="","",IF(ABS(L261)&lt;=O261,"Yes","No"))</f>
        <v>Yes</v>
      </c>
      <c r="S261" s="32" t="str">
        <f aca="false">IF(L261="","",IF(ABS(L261)&lt;=1.96*O261,"Yes","No"))</f>
        <v>Yes</v>
      </c>
      <c r="T261" s="54" t="n">
        <f aca="false">IF(D261="","",ROUND(SQRT(((D261+G261)*O261/100)^2+(J261*(D261+G261)*0.08382)^2),0))</f>
        <v>40</v>
      </c>
      <c r="U261" s="32"/>
    </row>
    <row r="262" customFormat="false" ht="15" hidden="false" customHeight="false" outlineLevel="0" collapsed="false">
      <c r="A262" s="32" t="s">
        <v>386</v>
      </c>
      <c r="B262" s="32" t="s">
        <v>419</v>
      </c>
      <c r="C262" s="32" t="s">
        <v>436</v>
      </c>
      <c r="D262" s="54" t="n">
        <v>393</v>
      </c>
      <c r="E262" s="54" t="n">
        <v>354</v>
      </c>
      <c r="F262" s="65" t="n">
        <f aca="false">IF(E262="","",D262-E262)</f>
        <v>39</v>
      </c>
      <c r="G262" s="54" t="n">
        <v>344</v>
      </c>
      <c r="H262" s="54" t="n">
        <v>314</v>
      </c>
      <c r="I262" s="65" t="n">
        <f aca="false">IF(H262="","",G262-H262)</f>
        <v>30</v>
      </c>
      <c r="J262" s="55" t="n">
        <f aca="false">IF(OR(D262="",D262+G262=0),"",D262/(D262+G262))</f>
        <v>0.533242876526459</v>
      </c>
      <c r="K262" s="55" t="n">
        <f aca="false">IF(E262="","",E262/(E262+H262))</f>
        <v>0.529940119760479</v>
      </c>
      <c r="L262" s="66" t="n">
        <f aca="false">IF(OR(K262="",J262=""),"",(J262-K262)*100)</f>
        <v>0.330275676597958</v>
      </c>
      <c r="M262" s="36" t="n">
        <v>2.37182209464497</v>
      </c>
      <c r="N262" s="36" t="n">
        <v>1.86043143712578</v>
      </c>
      <c r="O262" s="36" t="n">
        <f aca="false">SQRT(M262^2+N262^2)</f>
        <v>3.01442286033196</v>
      </c>
      <c r="P262" s="55" t="n">
        <f aca="false">IF(J262="","",MAX(0,J262-1.96*O262/100))</f>
        <v>0.474160188463952</v>
      </c>
      <c r="Q262" s="55" t="n">
        <f aca="false">IF(J262="","",MIN(1,J262+1.96*O262/100))</f>
        <v>0.592325564588965</v>
      </c>
      <c r="R262" s="32" t="str">
        <f aca="false">IF(L262="","",IF(ABS(L262)&lt;=O262,"Yes","No"))</f>
        <v>Yes</v>
      </c>
      <c r="S262" s="32" t="str">
        <f aca="false">IF(L262="","",IF(ABS(L262)&lt;=1.96*O262,"Yes","No"))</f>
        <v>Yes</v>
      </c>
      <c r="T262" s="54" t="n">
        <f aca="false">IF(D262="","",ROUND(SQRT(((D262+G262)*O262/100)^2+(J262*(D262+G262)*0.08382)^2),0))</f>
        <v>40</v>
      </c>
      <c r="U262" s="32"/>
    </row>
    <row r="263" customFormat="false" ht="15" hidden="false" customHeight="false" outlineLevel="0" collapsed="false">
      <c r="A263" s="32" t="s">
        <v>386</v>
      </c>
      <c r="B263" s="32" t="s">
        <v>437</v>
      </c>
      <c r="C263" s="32" t="s">
        <v>438</v>
      </c>
      <c r="D263" s="54" t="n">
        <v>728</v>
      </c>
      <c r="E263" s="54" t="n">
        <v>579</v>
      </c>
      <c r="F263" s="65" t="n">
        <f aca="false">IF(E263="","",D263-E263)</f>
        <v>149</v>
      </c>
      <c r="G263" s="54" t="n">
        <v>1018</v>
      </c>
      <c r="H263" s="54" t="n">
        <v>946</v>
      </c>
      <c r="I263" s="65" t="n">
        <f aca="false">IF(H263="","",G263-H263)</f>
        <v>72</v>
      </c>
      <c r="J263" s="55" t="n">
        <f aca="false">IF(OR(D263="",D263+G263=0),"",D263/(D263+G263))</f>
        <v>0.416953035509737</v>
      </c>
      <c r="K263" s="55" t="n">
        <f aca="false">IF(E263="","",E263/(E263+H263))</f>
        <v>0.379672131147541</v>
      </c>
      <c r="L263" s="66" t="n">
        <f aca="false">IF(OR(K263="",J263=""),"",(J263-K263)*100)</f>
        <v>3.72809043621956</v>
      </c>
      <c r="M263" s="36" t="n">
        <v>2.00359735683633</v>
      </c>
      <c r="N263" s="36" t="n">
        <v>1.86043143712578</v>
      </c>
      <c r="O263" s="36" t="n">
        <f aca="false">SQRT(M263^2+N263^2)</f>
        <v>2.73415571988272</v>
      </c>
      <c r="P263" s="55" t="n">
        <f aca="false">IF(J263="","",MAX(0,J263-1.96*O263/100))</f>
        <v>0.363363583400035</v>
      </c>
      <c r="Q263" s="55" t="n">
        <f aca="false">IF(J263="","",MIN(1,J263+1.96*O263/100))</f>
        <v>0.470542487619438</v>
      </c>
      <c r="R263" s="32" t="str">
        <f aca="false">IF(L263="","",IF(ABS(L263)&lt;=O263,"Yes","No"))</f>
        <v>No</v>
      </c>
      <c r="S263" s="32" t="str">
        <f aca="false">IF(L263="","",IF(ABS(L263)&lt;=1.96*O263,"Yes","No"))</f>
        <v>Yes</v>
      </c>
      <c r="T263" s="54" t="n">
        <f aca="false">IF(D263="","",ROUND(SQRT(((D263+G263)*O263/100)^2+(J263*(D263+G263)*0.07132)^2),0))</f>
        <v>71</v>
      </c>
      <c r="U263" s="32"/>
    </row>
    <row r="264" customFormat="false" ht="15" hidden="false" customHeight="false" outlineLevel="0" collapsed="false">
      <c r="A264" s="32" t="s">
        <v>386</v>
      </c>
      <c r="B264" s="32" t="s">
        <v>437</v>
      </c>
      <c r="C264" s="32" t="s">
        <v>439</v>
      </c>
      <c r="D264" s="54" t="n">
        <v>636</v>
      </c>
      <c r="E264" s="54" t="n">
        <v>544</v>
      </c>
      <c r="F264" s="65" t="n">
        <f aca="false">IF(E264="","",D264-E264)</f>
        <v>92</v>
      </c>
      <c r="G264" s="54" t="n">
        <v>787</v>
      </c>
      <c r="H264" s="54" t="n">
        <v>694</v>
      </c>
      <c r="I264" s="65" t="n">
        <f aca="false">IF(H264="","",G264-H264)</f>
        <v>93</v>
      </c>
      <c r="J264" s="55" t="n">
        <f aca="false">IF(OR(D264="",D264+G264=0),"",D264/(D264+G264))</f>
        <v>0.446943078004216</v>
      </c>
      <c r="K264" s="55" t="n">
        <f aca="false">IF(E264="","",E264/(E264+H264))</f>
        <v>0.439418416801292</v>
      </c>
      <c r="L264" s="66" t="n">
        <f aca="false">IF(OR(K264="",J264=""),"",(J264-K264)*100)</f>
        <v>0.752466120292405</v>
      </c>
      <c r="M264" s="36" t="n">
        <v>2.00359735683633</v>
      </c>
      <c r="N264" s="36" t="n">
        <v>1.86043143712578</v>
      </c>
      <c r="O264" s="36" t="n">
        <f aca="false">SQRT(M264^2+N264^2)</f>
        <v>2.73415571988272</v>
      </c>
      <c r="P264" s="55" t="n">
        <f aca="false">IF(J264="","",MAX(0,J264-1.96*O264/100))</f>
        <v>0.393353625894515</v>
      </c>
      <c r="Q264" s="55" t="n">
        <f aca="false">IF(J264="","",MIN(1,J264+1.96*O264/100))</f>
        <v>0.500532530113918</v>
      </c>
      <c r="R264" s="32" t="str">
        <f aca="false">IF(L264="","",IF(ABS(L264)&lt;=O264,"Yes","No"))</f>
        <v>Yes</v>
      </c>
      <c r="S264" s="32" t="str">
        <f aca="false">IF(L264="","",IF(ABS(L264)&lt;=1.96*O264,"Yes","No"))</f>
        <v>Yes</v>
      </c>
      <c r="T264" s="54" t="n">
        <f aca="false">IF(D264="","",ROUND(SQRT(((D264+G264)*O264/100)^2+(J264*(D264+G264)*0.07132)^2),0))</f>
        <v>60</v>
      </c>
      <c r="U264" s="32"/>
    </row>
    <row r="265" customFormat="false" ht="15" hidden="false" customHeight="false" outlineLevel="0" collapsed="false">
      <c r="A265" s="32" t="s">
        <v>386</v>
      </c>
      <c r="B265" s="32" t="s">
        <v>437</v>
      </c>
      <c r="C265" s="32" t="s">
        <v>440</v>
      </c>
      <c r="D265" s="54" t="n">
        <v>365</v>
      </c>
      <c r="E265" s="54" t="n">
        <v>247</v>
      </c>
      <c r="F265" s="65" t="n">
        <f aca="false">IF(E265="","",D265-E265)</f>
        <v>118</v>
      </c>
      <c r="G265" s="54" t="n">
        <v>488</v>
      </c>
      <c r="H265" s="54" t="n">
        <v>503</v>
      </c>
      <c r="I265" s="65" t="n">
        <f aca="false">IF(H265="","",G265-H265)</f>
        <v>-15</v>
      </c>
      <c r="J265" s="55" t="n">
        <f aca="false">IF(OR(D265="",D265+G265=0),"",D265/(D265+G265))</f>
        <v>0.427901524032825</v>
      </c>
      <c r="K265" s="55" t="n">
        <f aca="false">IF(E265="","",E265/(E265+H265))</f>
        <v>0.329333333333333</v>
      </c>
      <c r="L265" s="66" t="n">
        <f aca="false">IF(OR(K265="",J265=""),"",(J265-K265)*100)</f>
        <v>9.8568190699492</v>
      </c>
      <c r="M265" s="36" t="n">
        <v>2.00359735683633</v>
      </c>
      <c r="N265" s="36" t="n">
        <v>1.86043143712578</v>
      </c>
      <c r="O265" s="36" t="n">
        <f aca="false">SQRT(M265^2+N265^2)</f>
        <v>2.73415571988272</v>
      </c>
      <c r="P265" s="55" t="n">
        <f aca="false">IF(J265="","",MAX(0,J265-1.96*O265/100))</f>
        <v>0.374312071923124</v>
      </c>
      <c r="Q265" s="55" t="n">
        <f aca="false">IF(J265="","",MIN(1,J265+1.96*O265/100))</f>
        <v>0.481490976142527</v>
      </c>
      <c r="R265" s="32" t="str">
        <f aca="false">IF(L265="","",IF(ABS(L265)&lt;=O265,"Yes","No"))</f>
        <v>No</v>
      </c>
      <c r="S265" s="32" t="str">
        <f aca="false">IF(L265="","",IF(ABS(L265)&lt;=1.96*O265,"Yes","No"))</f>
        <v>No</v>
      </c>
      <c r="T265" s="54" t="n">
        <f aca="false">IF(D265="","",ROUND(SQRT(((D265+G265)*O265/100)^2+(J265*(D265+G265)*0.07132)^2),0))</f>
        <v>35</v>
      </c>
      <c r="U265" s="32"/>
    </row>
    <row r="266" customFormat="false" ht="15" hidden="false" customHeight="false" outlineLevel="0" collapsed="false">
      <c r="A266" s="32" t="s">
        <v>386</v>
      </c>
      <c r="B266" s="32" t="s">
        <v>441</v>
      </c>
      <c r="C266" s="32" t="s">
        <v>441</v>
      </c>
      <c r="D266" s="54" t="n">
        <v>38</v>
      </c>
      <c r="E266" s="54" t="n">
        <v>30</v>
      </c>
      <c r="F266" s="65" t="n">
        <f aca="false">IF(E266="","",D266-E266)</f>
        <v>8</v>
      </c>
      <c r="G266" s="54" t="n">
        <v>45</v>
      </c>
      <c r="H266" s="54" t="n">
        <v>36</v>
      </c>
      <c r="I266" s="65" t="n">
        <f aca="false">IF(H266="","",G266-H266)</f>
        <v>9</v>
      </c>
      <c r="J266" s="55" t="n">
        <f aca="false">IF(OR(D266="",D266+G266=0),"",D266/(D266+G266))</f>
        <v>0.457831325301205</v>
      </c>
      <c r="K266" s="55" t="n">
        <f aca="false">IF(E266="","",E266/(E266+H266))</f>
        <v>0.454545454545455</v>
      </c>
      <c r="L266" s="66" t="n">
        <f aca="false">IF(OR(K266="",J266=""),"",(J266-K266)*100)</f>
        <v>0.328587075575026</v>
      </c>
      <c r="M266" s="36" t="n">
        <v>3.57667285408278</v>
      </c>
      <c r="N266" s="36" t="n">
        <v>1.86043143712578</v>
      </c>
      <c r="O266" s="36" t="n">
        <f aca="false">SQRT(M266^2+N266^2)</f>
        <v>4.03159941429931</v>
      </c>
      <c r="P266" s="55" t="n">
        <f aca="false">IF(J266="","",MAX(0,J266-1.96*O266/100))</f>
        <v>0.378811976780938</v>
      </c>
      <c r="Q266" s="55" t="n">
        <f aca="false">IF(J266="","",MIN(1,J266+1.96*O266/100))</f>
        <v>0.536850673821471</v>
      </c>
      <c r="R266" s="32" t="str">
        <f aca="false">IF(L266="","",IF(ABS(L266)&lt;=O266,"Yes","No"))</f>
        <v>Yes</v>
      </c>
      <c r="S266" s="32" t="str">
        <f aca="false">IF(L266="","",IF(ABS(L266)&lt;=1.96*O266,"Yes","No"))</f>
        <v>Yes</v>
      </c>
      <c r="T266" s="54" t="n">
        <f aca="false">IF(D266="","",ROUND(SQRT(((D266+G266)*O266/100)^2+(J266*(D266+G266)*0.13015)^2),0))</f>
        <v>6</v>
      </c>
      <c r="U266" s="32"/>
    </row>
    <row r="267" customFormat="false" ht="15" hidden="false" customHeight="false" outlineLevel="0" collapsed="false">
      <c r="A267" s="32" t="s">
        <v>386</v>
      </c>
      <c r="B267" s="32" t="s">
        <v>442</v>
      </c>
      <c r="C267" s="32" t="s">
        <v>443</v>
      </c>
      <c r="D267" s="54" t="n">
        <v>507</v>
      </c>
      <c r="E267" s="54" t="n">
        <v>375</v>
      </c>
      <c r="F267" s="65" t="n">
        <f aca="false">IF(E267="","",D267-E267)</f>
        <v>132</v>
      </c>
      <c r="G267" s="54" t="n">
        <v>574</v>
      </c>
      <c r="H267" s="54" t="n">
        <v>542</v>
      </c>
      <c r="I267" s="65" t="n">
        <f aca="false">IF(H267="","",G267-H267)</f>
        <v>32</v>
      </c>
      <c r="J267" s="55" t="n">
        <f aca="false">IF(OR(D267="",D267+G267=0),"",D267/(D267+G267))</f>
        <v>0.469010175763182</v>
      </c>
      <c r="K267" s="55" t="n">
        <f aca="false">IF(E267="","",E267/(E267+H267))</f>
        <v>0.408942202835333</v>
      </c>
      <c r="L267" s="66" t="n">
        <f aca="false">IF(OR(K267="",J267=""),"",(J267-K267)*100)</f>
        <v>6.00679729278496</v>
      </c>
      <c r="M267" s="36" t="n">
        <v>2.00359735683633</v>
      </c>
      <c r="N267" s="36" t="n">
        <v>1.86043143712578</v>
      </c>
      <c r="O267" s="36" t="n">
        <f aca="false">SQRT(M267^2+N267^2)</f>
        <v>2.73415571988272</v>
      </c>
      <c r="P267" s="55" t="n">
        <f aca="false">IF(J267="","",MAX(0,J267-1.96*O267/100))</f>
        <v>0.415420723653481</v>
      </c>
      <c r="Q267" s="55" t="n">
        <f aca="false">IF(J267="","",MIN(1,J267+1.96*O267/100))</f>
        <v>0.522599627872884</v>
      </c>
      <c r="R267" s="32" t="str">
        <f aca="false">IF(L267="","",IF(ABS(L267)&lt;=O267,"Yes","No"))</f>
        <v>No</v>
      </c>
      <c r="S267" s="32" t="str">
        <f aca="false">IF(L267="","",IF(ABS(L267)&lt;=1.96*O267,"Yes","No"))</f>
        <v>No</v>
      </c>
      <c r="T267" s="54" t="n">
        <f aca="false">IF(D267="","",ROUND(SQRT(((D267+G267)*O267/100)^2+(J267*(D267+G267)*0.07132)^2),0))</f>
        <v>47</v>
      </c>
      <c r="U267" s="32"/>
    </row>
    <row r="268" customFormat="false" ht="15" hidden="false" customHeight="false" outlineLevel="0" collapsed="false">
      <c r="A268" s="32" t="s">
        <v>386</v>
      </c>
      <c r="B268" s="32" t="s">
        <v>442</v>
      </c>
      <c r="C268" s="32" t="s">
        <v>444</v>
      </c>
      <c r="D268" s="54" t="n">
        <v>548</v>
      </c>
      <c r="E268" s="54" t="n">
        <v>465</v>
      </c>
      <c r="F268" s="65" t="n">
        <f aca="false">IF(E268="","",D268-E268)</f>
        <v>83</v>
      </c>
      <c r="G268" s="54" t="n">
        <v>585</v>
      </c>
      <c r="H268" s="54" t="n">
        <v>609</v>
      </c>
      <c r="I268" s="65" t="n">
        <f aca="false">IF(H268="","",G268-H268)</f>
        <v>-24</v>
      </c>
      <c r="J268" s="55" t="n">
        <f aca="false">IF(OR(D268="",D268+G268=0),"",D268/(D268+G268))</f>
        <v>0.483671668137688</v>
      </c>
      <c r="K268" s="55" t="n">
        <f aca="false">IF(E268="","",E268/(E268+H268))</f>
        <v>0.432960893854749</v>
      </c>
      <c r="L268" s="66" t="n">
        <f aca="false">IF(OR(K268="",J268=""),"",(J268-K268)*100)</f>
        <v>5.0710774282939</v>
      </c>
      <c r="M268" s="36" t="n">
        <v>2.00359735683633</v>
      </c>
      <c r="N268" s="36" t="n">
        <v>1.86043143712578</v>
      </c>
      <c r="O268" s="36" t="n">
        <f aca="false">SQRT(M268^2+N268^2)</f>
        <v>2.73415571988272</v>
      </c>
      <c r="P268" s="55" t="n">
        <f aca="false">IF(J268="","",MAX(0,J268-1.96*O268/100))</f>
        <v>0.430082216027986</v>
      </c>
      <c r="Q268" s="55" t="n">
        <f aca="false">IF(J268="","",MIN(1,J268+1.96*O268/100))</f>
        <v>0.537261120247389</v>
      </c>
      <c r="R268" s="32" t="str">
        <f aca="false">IF(L268="","",IF(ABS(L268)&lt;=O268,"Yes","No"))</f>
        <v>No</v>
      </c>
      <c r="S268" s="32" t="str">
        <f aca="false">IF(L268="","",IF(ABS(L268)&lt;=1.96*O268,"Yes","No"))</f>
        <v>Yes</v>
      </c>
      <c r="T268" s="54" t="n">
        <f aca="false">IF(D268="","",ROUND(SQRT(((D268+G268)*O268/100)^2+(J268*(D268+G268)*0.07132)^2),0))</f>
        <v>50</v>
      </c>
      <c r="U268" s="32"/>
    </row>
    <row r="269" customFormat="false" ht="15" hidden="false" customHeight="false" outlineLevel="0" collapsed="false">
      <c r="A269" s="32" t="s">
        <v>386</v>
      </c>
      <c r="B269" s="32" t="s">
        <v>445</v>
      </c>
      <c r="C269" s="32" t="s">
        <v>445</v>
      </c>
      <c r="D269" s="54" t="n">
        <v>155</v>
      </c>
      <c r="E269" s="54" t="n">
        <v>130</v>
      </c>
      <c r="F269" s="65" t="n">
        <f aca="false">IF(E269="","",D269-E269)</f>
        <v>25</v>
      </c>
      <c r="G269" s="54" t="n">
        <v>181</v>
      </c>
      <c r="H269" s="54" t="n">
        <v>203</v>
      </c>
      <c r="I269" s="65" t="n">
        <f aca="false">IF(H269="","",G269-H269)</f>
        <v>-22</v>
      </c>
      <c r="J269" s="55" t="n">
        <f aca="false">IF(OR(D269="",D269+G269=0),"",D269/(D269+G269))</f>
        <v>0.461309523809524</v>
      </c>
      <c r="K269" s="55" t="n">
        <f aca="false">IF(E269="","",E269/(E269+H269))</f>
        <v>0.39039039039039</v>
      </c>
      <c r="L269" s="66" t="n">
        <f aca="false">IF(OR(K269="",J269=""),"",(J269-K269)*100)</f>
        <v>7.09191334191335</v>
      </c>
      <c r="M269" s="36" t="n">
        <v>3.57667285408278</v>
      </c>
      <c r="N269" s="36" t="n">
        <v>1.86043143712578</v>
      </c>
      <c r="O269" s="36" t="n">
        <f aca="false">SQRT(M269^2+N269^2)</f>
        <v>4.03159941429931</v>
      </c>
      <c r="P269" s="55" t="n">
        <f aca="false">IF(J269="","",MAX(0,J269-1.96*O269/100))</f>
        <v>0.382290175289257</v>
      </c>
      <c r="Q269" s="55" t="n">
        <f aca="false">IF(J269="","",MIN(1,J269+1.96*O269/100))</f>
        <v>0.54032887232979</v>
      </c>
      <c r="R269" s="32" t="str">
        <f aca="false">IF(L269="","",IF(ABS(L269)&lt;=O269,"Yes","No"))</f>
        <v>No</v>
      </c>
      <c r="S269" s="32" t="str">
        <f aca="false">IF(L269="","",IF(ABS(L269)&lt;=1.96*O269,"Yes","No"))</f>
        <v>Yes</v>
      </c>
      <c r="T269" s="54" t="n">
        <f aca="false">IF(D269="","",ROUND(SQRT(((D269+G269)*O269/100)^2+(J269*(D269+G269)*0.13015)^2),0))</f>
        <v>24</v>
      </c>
      <c r="U269" s="32"/>
    </row>
    <row r="270" customFormat="false" ht="15" hidden="false" customHeight="false" outlineLevel="0" collapsed="false">
      <c r="A270" s="32" t="s">
        <v>386</v>
      </c>
      <c r="B270" s="32" t="s">
        <v>446</v>
      </c>
      <c r="C270" s="32" t="s">
        <v>447</v>
      </c>
      <c r="D270" s="54" t="n">
        <v>179</v>
      </c>
      <c r="E270" s="54"/>
      <c r="F270" s="65" t="str">
        <f aca="false">IF(E270="","",D270-E270)</f>
        <v/>
      </c>
      <c r="G270" s="54" t="n">
        <v>100</v>
      </c>
      <c r="H270" s="54"/>
      <c r="I270" s="65" t="str">
        <f aca="false">IF(H270="","",G270-H270)</f>
        <v/>
      </c>
      <c r="J270" s="55" t="n">
        <f aca="false">IF(OR(D270="",D270+G270=0),"",D270/(D270+G270))</f>
        <v>0.6415770609319</v>
      </c>
      <c r="K270" s="55" t="str">
        <f aca="false">IF(E270="","",E270/(E270+H270))</f>
        <v/>
      </c>
      <c r="L270" s="66" t="str">
        <f aca="false">IF(OR(K270="",J270=""),"",(J270-K270)*100)</f>
        <v/>
      </c>
      <c r="M270" s="36" t="n">
        <v>3.57667285408278</v>
      </c>
      <c r="N270" s="36" t="n">
        <v>1.86043143712578</v>
      </c>
      <c r="O270" s="36" t="n">
        <f aca="false">SQRT(M270^2+N270^2)</f>
        <v>4.03159941429931</v>
      </c>
      <c r="P270" s="55" t="n">
        <f aca="false">IF(J270="","",MAX(0,J270-1.96*O270/100))</f>
        <v>0.562557712411633</v>
      </c>
      <c r="Q270" s="55" t="n">
        <f aca="false">IF(J270="","",MIN(1,J270+1.96*O270/100))</f>
        <v>0.720596409452166</v>
      </c>
      <c r="R270" s="32" t="str">
        <f aca="false">IF(L270="","",IF(ABS(L270)&lt;=O270,"Yes","No"))</f>
        <v/>
      </c>
      <c r="S270" s="32" t="str">
        <f aca="false">IF(L270="","",IF(ABS(L270)&lt;=1.96*O270,"Yes","No"))</f>
        <v/>
      </c>
      <c r="T270" s="54" t="n">
        <f aca="false">IF(D270="","",ROUND(SQRT(((D270+G270)*O270/100)^2+(J270*(D270+G270)*0.13015)^2),0))</f>
        <v>26</v>
      </c>
      <c r="U270" s="32" t="s">
        <v>764</v>
      </c>
    </row>
    <row r="271" customFormat="false" ht="15" hidden="false" customHeight="false" outlineLevel="0" collapsed="false">
      <c r="A271" s="32" t="s">
        <v>386</v>
      </c>
      <c r="B271" s="32" t="s">
        <v>446</v>
      </c>
      <c r="C271" s="32" t="s">
        <v>448</v>
      </c>
      <c r="D271" s="54" t="n">
        <v>293</v>
      </c>
      <c r="E271" s="54" t="n">
        <v>353</v>
      </c>
      <c r="F271" s="65" t="n">
        <f aca="false">IF(E271="","",D271-E271)</f>
        <v>-60</v>
      </c>
      <c r="G271" s="54" t="n">
        <v>156</v>
      </c>
      <c r="H271" s="54" t="n">
        <v>112</v>
      </c>
      <c r="I271" s="65" t="n">
        <f aca="false">IF(H271="","",G271-H271)</f>
        <v>44</v>
      </c>
      <c r="J271" s="55" t="n">
        <f aca="false">IF(OR(D271="",D271+G271=0),"",D271/(D271+G271))</f>
        <v>0.652561247216036</v>
      </c>
      <c r="K271" s="55" t="n">
        <f aca="false">IF(E271="","",E271/(E271+H271))</f>
        <v>0.759139784946237</v>
      </c>
      <c r="L271" s="66" t="n">
        <f aca="false">IF(OR(K271="",J271=""),"",(J271-K271)*100)</f>
        <v>-10.6578537730201</v>
      </c>
      <c r="M271" s="36" t="n">
        <v>3.57667285408278</v>
      </c>
      <c r="N271" s="36" t="n">
        <v>1.86043143712578</v>
      </c>
      <c r="O271" s="36" t="n">
        <f aca="false">SQRT(M271^2+N271^2)</f>
        <v>4.03159941429931</v>
      </c>
      <c r="P271" s="55" t="n">
        <f aca="false">IF(J271="","",MAX(0,J271-1.96*O271/100))</f>
        <v>0.573541898695769</v>
      </c>
      <c r="Q271" s="55" t="n">
        <f aca="false">IF(J271="","",MIN(1,J271+1.96*O271/100))</f>
        <v>0.731580595736302</v>
      </c>
      <c r="R271" s="32" t="str">
        <f aca="false">IF(L271="","",IF(ABS(L271)&lt;=O271,"Yes","No"))</f>
        <v>No</v>
      </c>
      <c r="S271" s="32" t="str">
        <f aca="false">IF(L271="","",IF(ABS(L271)&lt;=1.96*O271,"Yes","No"))</f>
        <v>No</v>
      </c>
      <c r="T271" s="54" t="n">
        <f aca="false">IF(D271="","",ROUND(SQRT(((D271+G271)*O271/100)^2+(J271*(D271+G271)*0.13015)^2),0))</f>
        <v>42</v>
      </c>
      <c r="U271" s="32"/>
    </row>
    <row r="272" customFormat="false" ht="15" hidden="false" customHeight="false" outlineLevel="0" collapsed="false">
      <c r="A272" s="32" t="s">
        <v>386</v>
      </c>
      <c r="B272" s="32" t="s">
        <v>446</v>
      </c>
      <c r="C272" s="32" t="s">
        <v>449</v>
      </c>
      <c r="D272" s="54" t="n">
        <v>282</v>
      </c>
      <c r="E272" s="54" t="n">
        <v>326</v>
      </c>
      <c r="F272" s="65" t="n">
        <f aca="false">IF(E272="","",D272-E272)</f>
        <v>-44</v>
      </c>
      <c r="G272" s="54" t="n">
        <v>156</v>
      </c>
      <c r="H272" s="54" t="n">
        <v>91</v>
      </c>
      <c r="I272" s="65" t="n">
        <f aca="false">IF(H272="","",G272-H272)</f>
        <v>65</v>
      </c>
      <c r="J272" s="55" t="n">
        <f aca="false">IF(OR(D272="",D272+G272=0),"",D272/(D272+G272))</f>
        <v>0.643835616438356</v>
      </c>
      <c r="K272" s="55" t="n">
        <f aca="false">IF(E272="","",E272/(E272+H272))</f>
        <v>0.781774580335731</v>
      </c>
      <c r="L272" s="66" t="n">
        <f aca="false">IF(OR(K272="",J272=""),"",(J272-K272)*100)</f>
        <v>-13.7938963897375</v>
      </c>
      <c r="M272" s="36" t="n">
        <v>3.57667285408278</v>
      </c>
      <c r="N272" s="36" t="n">
        <v>1.86043143712578</v>
      </c>
      <c r="O272" s="36" t="n">
        <f aca="false">SQRT(M272^2+N272^2)</f>
        <v>4.03159941429931</v>
      </c>
      <c r="P272" s="55" t="n">
        <f aca="false">IF(J272="","",MAX(0,J272-1.96*O272/100))</f>
        <v>0.56481626791809</v>
      </c>
      <c r="Q272" s="55" t="n">
        <f aca="false">IF(J272="","",MIN(1,J272+1.96*O272/100))</f>
        <v>0.722854964958623</v>
      </c>
      <c r="R272" s="32" t="str">
        <f aca="false">IF(L272="","",IF(ABS(L272)&lt;=O272,"Yes","No"))</f>
        <v>No</v>
      </c>
      <c r="S272" s="32" t="str">
        <f aca="false">IF(L272="","",IF(ABS(L272)&lt;=1.96*O272,"Yes","No"))</f>
        <v>No</v>
      </c>
      <c r="T272" s="54" t="n">
        <f aca="false">IF(D272="","",ROUND(SQRT(((D272+G272)*O272/100)^2+(J272*(D272+G272)*0.13015)^2),0))</f>
        <v>41</v>
      </c>
      <c r="U272" s="32"/>
    </row>
    <row r="273" customFormat="false" ht="15" hidden="false" customHeight="false" outlineLevel="0" collapsed="false">
      <c r="A273" s="32" t="s">
        <v>386</v>
      </c>
      <c r="B273" s="32" t="s">
        <v>446</v>
      </c>
      <c r="C273" s="32" t="s">
        <v>450</v>
      </c>
      <c r="D273" s="54" t="n">
        <v>545</v>
      </c>
      <c r="E273" s="54" t="n">
        <v>609</v>
      </c>
      <c r="F273" s="65" t="n">
        <f aca="false">IF(E273="","",D273-E273)</f>
        <v>-64</v>
      </c>
      <c r="G273" s="54" t="n">
        <v>313</v>
      </c>
      <c r="H273" s="54" t="n">
        <v>202</v>
      </c>
      <c r="I273" s="65" t="n">
        <f aca="false">IF(H273="","",G273-H273)</f>
        <v>111</v>
      </c>
      <c r="J273" s="55" t="n">
        <f aca="false">IF(OR(D273="",D273+G273=0),"",D273/(D273+G273))</f>
        <v>0.635198135198135</v>
      </c>
      <c r="K273" s="55" t="n">
        <f aca="false">IF(E273="","",E273/(E273+H273))</f>
        <v>0.750924784217016</v>
      </c>
      <c r="L273" s="66" t="n">
        <f aca="false">IF(OR(K273="",J273=""),"",(J273-K273)*100)</f>
        <v>-11.5726649018881</v>
      </c>
      <c r="M273" s="36" t="n">
        <v>2.00359735683633</v>
      </c>
      <c r="N273" s="36" t="n">
        <v>1.86043143712578</v>
      </c>
      <c r="O273" s="36" t="n">
        <f aca="false">SQRT(M273^2+N273^2)</f>
        <v>2.73415571988272</v>
      </c>
      <c r="P273" s="55" t="n">
        <f aca="false">IF(J273="","",MAX(0,J273-1.96*O273/100))</f>
        <v>0.581608683088434</v>
      </c>
      <c r="Q273" s="55" t="n">
        <f aca="false">IF(J273="","",MIN(1,J273+1.96*O273/100))</f>
        <v>0.688787587307837</v>
      </c>
      <c r="R273" s="32" t="str">
        <f aca="false">IF(L273="","",IF(ABS(L273)&lt;=O273,"Yes","No"))</f>
        <v>No</v>
      </c>
      <c r="S273" s="32" t="str">
        <f aca="false">IF(L273="","",IF(ABS(L273)&lt;=1.96*O273,"Yes","No"))</f>
        <v>No</v>
      </c>
      <c r="T273" s="54" t="n">
        <f aca="false">IF(D273="","",ROUND(SQRT(((D273+G273)*O273/100)^2+(J273*(D273+G273)*0.07132)^2),0))</f>
        <v>45</v>
      </c>
      <c r="U273" s="32"/>
    </row>
    <row r="274" customFormat="false" ht="15" hidden="false" customHeight="false" outlineLevel="0" collapsed="false">
      <c r="A274" s="32" t="s">
        <v>386</v>
      </c>
      <c r="B274" s="32" t="s">
        <v>446</v>
      </c>
      <c r="C274" s="32" t="s">
        <v>451</v>
      </c>
      <c r="D274" s="54" t="n">
        <v>348</v>
      </c>
      <c r="E274" s="54"/>
      <c r="F274" s="65" t="str">
        <f aca="false">IF(E274="","",D274-E274)</f>
        <v/>
      </c>
      <c r="G274" s="54" t="n">
        <v>205</v>
      </c>
      <c r="H274" s="54"/>
      <c r="I274" s="65" t="str">
        <f aca="false">IF(H274="","",G274-H274)</f>
        <v/>
      </c>
      <c r="J274" s="55" t="n">
        <f aca="false">IF(OR(D274="",D274+G274=0),"",D274/(D274+G274))</f>
        <v>0.629294755877034</v>
      </c>
      <c r="K274" s="55" t="str">
        <f aca="false">IF(E274="","",E274/(E274+H274))</f>
        <v/>
      </c>
      <c r="L274" s="66" t="str">
        <f aca="false">IF(OR(K274="",J274=""),"",(J274-K274)*100)</f>
        <v/>
      </c>
      <c r="M274" s="36" t="n">
        <v>2.37182209464497</v>
      </c>
      <c r="N274" s="36" t="n">
        <v>1.86043143712578</v>
      </c>
      <c r="O274" s="36" t="n">
        <f aca="false">SQRT(M274^2+N274^2)</f>
        <v>3.01442286033196</v>
      </c>
      <c r="P274" s="55" t="n">
        <f aca="false">IF(J274="","",MAX(0,J274-1.96*O274/100))</f>
        <v>0.570212067814528</v>
      </c>
      <c r="Q274" s="55" t="n">
        <f aca="false">IF(J274="","",MIN(1,J274+1.96*O274/100))</f>
        <v>0.688377443939541</v>
      </c>
      <c r="R274" s="32" t="str">
        <f aca="false">IF(L274="","",IF(ABS(L274)&lt;=O274,"Yes","No"))</f>
        <v/>
      </c>
      <c r="S274" s="32" t="str">
        <f aca="false">IF(L274="","",IF(ABS(L274)&lt;=1.96*O274,"Yes","No"))</f>
        <v/>
      </c>
      <c r="T274" s="54" t="n">
        <f aca="false">IF(D274="","",ROUND(SQRT(((D274+G274)*O274/100)^2+(J274*(D274+G274)*0.08382)^2),0))</f>
        <v>34</v>
      </c>
      <c r="U274" s="32" t="s">
        <v>764</v>
      </c>
    </row>
    <row r="275" customFormat="false" ht="15" hidden="false" customHeight="false" outlineLevel="0" collapsed="false">
      <c r="A275" s="32" t="s">
        <v>386</v>
      </c>
      <c r="B275" s="32" t="s">
        <v>446</v>
      </c>
      <c r="C275" s="32" t="s">
        <v>452</v>
      </c>
      <c r="D275" s="54" t="n">
        <v>345</v>
      </c>
      <c r="E275" s="54" t="n">
        <v>410</v>
      </c>
      <c r="F275" s="65" t="n">
        <f aca="false">IF(E275="","",D275-E275)</f>
        <v>-65</v>
      </c>
      <c r="G275" s="54" t="n">
        <v>208</v>
      </c>
      <c r="H275" s="54" t="n">
        <v>127</v>
      </c>
      <c r="I275" s="65" t="n">
        <f aca="false">IF(H275="","",G275-H275)</f>
        <v>81</v>
      </c>
      <c r="J275" s="55" t="n">
        <f aca="false">IF(OR(D275="",D275+G275=0),"",D275/(D275+G275))</f>
        <v>0.623869801084991</v>
      </c>
      <c r="K275" s="55" t="n">
        <f aca="false">IF(E275="","",E275/(E275+H275))</f>
        <v>0.763500931098696</v>
      </c>
      <c r="L275" s="66" t="n">
        <f aca="false">IF(OR(K275="",J275=""),"",(J275-K275)*100)</f>
        <v>-13.9631130013706</v>
      </c>
      <c r="M275" s="36" t="n">
        <v>2.37182209464497</v>
      </c>
      <c r="N275" s="36" t="n">
        <v>1.86043143712578</v>
      </c>
      <c r="O275" s="36" t="n">
        <f aca="false">SQRT(M275^2+N275^2)</f>
        <v>3.01442286033196</v>
      </c>
      <c r="P275" s="55" t="n">
        <f aca="false">IF(J275="","",MAX(0,J275-1.96*O275/100))</f>
        <v>0.564787113022484</v>
      </c>
      <c r="Q275" s="55" t="n">
        <f aca="false">IF(J275="","",MIN(1,J275+1.96*O275/100))</f>
        <v>0.682952489147497</v>
      </c>
      <c r="R275" s="32" t="str">
        <f aca="false">IF(L275="","",IF(ABS(L275)&lt;=O275,"Yes","No"))</f>
        <v>No</v>
      </c>
      <c r="S275" s="32" t="str">
        <f aca="false">IF(L275="","",IF(ABS(L275)&lt;=1.96*O275,"Yes","No"))</f>
        <v>No</v>
      </c>
      <c r="T275" s="54" t="n">
        <f aca="false">IF(D275="","",ROUND(SQRT(((D275+G275)*O275/100)^2+(J275*(D275+G275)*0.08382)^2),0))</f>
        <v>33</v>
      </c>
      <c r="U275" s="32"/>
    </row>
    <row r="276" customFormat="false" ht="15" hidden="false" customHeight="false" outlineLevel="0" collapsed="false">
      <c r="A276" s="32" t="s">
        <v>386</v>
      </c>
      <c r="B276" s="32" t="s">
        <v>446</v>
      </c>
      <c r="C276" s="32" t="s">
        <v>453</v>
      </c>
      <c r="D276" s="54" t="n">
        <v>310</v>
      </c>
      <c r="E276" s="54" t="n">
        <v>334</v>
      </c>
      <c r="F276" s="65" t="n">
        <f aca="false">IF(E276="","",D276-E276)</f>
        <v>-24</v>
      </c>
      <c r="G276" s="54" t="n">
        <v>180</v>
      </c>
      <c r="H276" s="54" t="n">
        <v>128</v>
      </c>
      <c r="I276" s="65" t="n">
        <f aca="false">IF(H276="","",G276-H276)</f>
        <v>52</v>
      </c>
      <c r="J276" s="55" t="n">
        <f aca="false">IF(OR(D276="",D276+G276=0),"",D276/(D276+G276))</f>
        <v>0.63265306122449</v>
      </c>
      <c r="K276" s="55" t="n">
        <f aca="false">IF(E276="","",E276/(E276+H276))</f>
        <v>0.722943722943723</v>
      </c>
      <c r="L276" s="66" t="n">
        <f aca="false">IF(OR(K276="",J276=""),"",(J276-K276)*100)</f>
        <v>-9.02906617192331</v>
      </c>
      <c r="M276" s="36" t="n">
        <v>3.57667285408278</v>
      </c>
      <c r="N276" s="36" t="n">
        <v>1.86043143712578</v>
      </c>
      <c r="O276" s="36" t="n">
        <f aca="false">SQRT(M276^2+N276^2)</f>
        <v>4.03159941429931</v>
      </c>
      <c r="P276" s="55" t="n">
        <f aca="false">IF(J276="","",MAX(0,J276-1.96*O276/100))</f>
        <v>0.553633712704223</v>
      </c>
      <c r="Q276" s="55" t="n">
        <f aca="false">IF(J276="","",MIN(1,J276+1.96*O276/100))</f>
        <v>0.711672409744756</v>
      </c>
      <c r="R276" s="32" t="str">
        <f aca="false">IF(L276="","",IF(ABS(L276)&lt;=O276,"Yes","No"))</f>
        <v>No</v>
      </c>
      <c r="S276" s="32" t="str">
        <f aca="false">IF(L276="","",IF(ABS(L276)&lt;=1.96*O276,"Yes","No"))</f>
        <v>No</v>
      </c>
      <c r="T276" s="54" t="n">
        <f aca="false">IF(D276="","",ROUND(SQRT(((D276+G276)*O276/100)^2+(J276*(D276+G276)*0.13015)^2),0))</f>
        <v>45</v>
      </c>
      <c r="U276" s="32"/>
    </row>
    <row r="277" customFormat="false" ht="15" hidden="false" customHeight="false" outlineLevel="0" collapsed="false">
      <c r="A277" s="32" t="s">
        <v>386</v>
      </c>
      <c r="B277" s="32" t="s">
        <v>446</v>
      </c>
      <c r="C277" s="32" t="s">
        <v>454</v>
      </c>
      <c r="D277" s="54" t="n">
        <v>140</v>
      </c>
      <c r="E277" s="54" t="n">
        <v>189</v>
      </c>
      <c r="F277" s="65" t="n">
        <f aca="false">IF(E277="","",D277-E277)</f>
        <v>-49</v>
      </c>
      <c r="G277" s="54" t="n">
        <v>73</v>
      </c>
      <c r="H277" s="54" t="n">
        <v>42</v>
      </c>
      <c r="I277" s="65" t="n">
        <f aca="false">IF(H277="","",G277-H277)</f>
        <v>31</v>
      </c>
      <c r="J277" s="55" t="n">
        <f aca="false">IF(OR(D277="",D277+G277=0),"",D277/(D277+G277))</f>
        <v>0.657276995305164</v>
      </c>
      <c r="K277" s="55" t="n">
        <f aca="false">IF(E277="","",E277/(E277+H277))</f>
        <v>0.818181818181818</v>
      </c>
      <c r="L277" s="66" t="n">
        <f aca="false">IF(OR(K277="",J277=""),"",(J277-K277)*100)</f>
        <v>-16.0904822876654</v>
      </c>
      <c r="M277" s="36" t="n">
        <v>3.57667285408278</v>
      </c>
      <c r="N277" s="36" t="n">
        <v>1.86043143712578</v>
      </c>
      <c r="O277" s="36" t="n">
        <f aca="false">SQRT(M277^2+N277^2)</f>
        <v>4.03159941429931</v>
      </c>
      <c r="P277" s="55" t="n">
        <f aca="false">IF(J277="","",MAX(0,J277-1.96*O277/100))</f>
        <v>0.578257646784898</v>
      </c>
      <c r="Q277" s="55" t="n">
        <f aca="false">IF(J277="","",MIN(1,J277+1.96*O277/100))</f>
        <v>0.736296343825431</v>
      </c>
      <c r="R277" s="32" t="str">
        <f aca="false">IF(L277="","",IF(ABS(L277)&lt;=O277,"Yes","No"))</f>
        <v>No</v>
      </c>
      <c r="S277" s="32" t="str">
        <f aca="false">IF(L277="","",IF(ABS(L277)&lt;=1.96*O277,"Yes","No"))</f>
        <v>No</v>
      </c>
      <c r="T277" s="54" t="n">
        <f aca="false">IF(D277="","",ROUND(SQRT(((D277+G277)*O277/100)^2+(J277*(D277+G277)*0.13015)^2),0))</f>
        <v>20</v>
      </c>
      <c r="U277" s="32"/>
    </row>
    <row r="278" customFormat="false" ht="15" hidden="false" customHeight="false" outlineLevel="0" collapsed="false">
      <c r="A278" s="32" t="s">
        <v>386</v>
      </c>
      <c r="B278" s="32" t="s">
        <v>446</v>
      </c>
      <c r="C278" s="32" t="s">
        <v>455</v>
      </c>
      <c r="D278" s="54" t="n">
        <v>206</v>
      </c>
      <c r="E278" s="54" t="n">
        <v>236</v>
      </c>
      <c r="F278" s="65" t="n">
        <f aca="false">IF(E278="","",D278-E278)</f>
        <v>-30</v>
      </c>
      <c r="G278" s="54" t="n">
        <v>102</v>
      </c>
      <c r="H278" s="54" t="n">
        <v>61</v>
      </c>
      <c r="I278" s="65" t="n">
        <f aca="false">IF(H278="","",G278-H278)</f>
        <v>41</v>
      </c>
      <c r="J278" s="55" t="n">
        <f aca="false">IF(OR(D278="",D278+G278=0),"",D278/(D278+G278))</f>
        <v>0.668831168831169</v>
      </c>
      <c r="K278" s="55" t="n">
        <f aca="false">IF(E278="","",E278/(E278+H278))</f>
        <v>0.794612794612795</v>
      </c>
      <c r="L278" s="66" t="n">
        <f aca="false">IF(OR(K278="",J278=""),"",(J278-K278)*100)</f>
        <v>-12.5781625781626</v>
      </c>
      <c r="M278" s="36" t="n">
        <v>3.57667285408278</v>
      </c>
      <c r="N278" s="36" t="n">
        <v>1.86043143712578</v>
      </c>
      <c r="O278" s="36" t="n">
        <f aca="false">SQRT(M278^2+N278^2)</f>
        <v>4.03159941429931</v>
      </c>
      <c r="P278" s="55" t="n">
        <f aca="false">IF(J278="","",MAX(0,J278-1.96*O278/100))</f>
        <v>0.589811820310902</v>
      </c>
      <c r="Q278" s="55" t="n">
        <f aca="false">IF(J278="","",MIN(1,J278+1.96*O278/100))</f>
        <v>0.747850517351435</v>
      </c>
      <c r="R278" s="32" t="str">
        <f aca="false">IF(L278="","",IF(ABS(L278)&lt;=O278,"Yes","No"))</f>
        <v>No</v>
      </c>
      <c r="S278" s="32" t="str">
        <f aca="false">IF(L278="","",IF(ABS(L278)&lt;=1.96*O278,"Yes","No"))</f>
        <v>No</v>
      </c>
      <c r="T278" s="54" t="n">
        <f aca="false">IF(D278="","",ROUND(SQRT(((D278+G278)*O278/100)^2+(J278*(D278+G278)*0.13015)^2),0))</f>
        <v>30</v>
      </c>
      <c r="U278" s="32"/>
    </row>
    <row r="279" customFormat="false" ht="15" hidden="false" customHeight="false" outlineLevel="0" collapsed="false">
      <c r="A279" s="32" t="s">
        <v>386</v>
      </c>
      <c r="B279" s="32" t="s">
        <v>446</v>
      </c>
      <c r="C279" s="32" t="s">
        <v>456</v>
      </c>
      <c r="D279" s="54" t="n">
        <v>228</v>
      </c>
      <c r="E279" s="54" t="n">
        <v>280</v>
      </c>
      <c r="F279" s="65" t="n">
        <f aca="false">IF(E279="","",D279-E279)</f>
        <v>-52</v>
      </c>
      <c r="G279" s="54" t="n">
        <v>110</v>
      </c>
      <c r="H279" s="54" t="n">
        <v>61</v>
      </c>
      <c r="I279" s="65" t="n">
        <f aca="false">IF(H279="","",G279-H279)</f>
        <v>49</v>
      </c>
      <c r="J279" s="55" t="n">
        <f aca="false">IF(OR(D279="",D279+G279=0),"",D279/(D279+G279))</f>
        <v>0.674556213017752</v>
      </c>
      <c r="K279" s="55" t="n">
        <f aca="false">IF(E279="","",E279/(E279+H279))</f>
        <v>0.821114369501466</v>
      </c>
      <c r="L279" s="66" t="n">
        <f aca="false">IF(OR(K279="",J279=""),"",(J279-K279)*100)</f>
        <v>-14.6558156483715</v>
      </c>
      <c r="M279" s="36" t="n">
        <v>3.57667285408278</v>
      </c>
      <c r="N279" s="36" t="n">
        <v>1.86043143712578</v>
      </c>
      <c r="O279" s="36" t="n">
        <f aca="false">SQRT(M279^2+N279^2)</f>
        <v>4.03159941429931</v>
      </c>
      <c r="P279" s="55" t="n">
        <f aca="false">IF(J279="","",MAX(0,J279-1.96*O279/100))</f>
        <v>0.595536864497485</v>
      </c>
      <c r="Q279" s="55" t="n">
        <f aca="false">IF(J279="","",MIN(1,J279+1.96*O279/100))</f>
        <v>0.753575561538018</v>
      </c>
      <c r="R279" s="32" t="str">
        <f aca="false">IF(L279="","",IF(ABS(L279)&lt;=O279,"Yes","No"))</f>
        <v>No</v>
      </c>
      <c r="S279" s="32" t="str">
        <f aca="false">IF(L279="","",IF(ABS(L279)&lt;=1.96*O279,"Yes","No"))</f>
        <v>No</v>
      </c>
      <c r="T279" s="54" t="n">
        <f aca="false">IF(D279="","",ROUND(SQRT(((D279+G279)*O279/100)^2+(J279*(D279+G279)*0.13015)^2),0))</f>
        <v>33</v>
      </c>
      <c r="U279" s="32"/>
    </row>
    <row r="280" customFormat="false" ht="15" hidden="false" customHeight="false" outlineLevel="0" collapsed="false">
      <c r="A280" s="32" t="s">
        <v>386</v>
      </c>
      <c r="B280" s="32" t="s">
        <v>446</v>
      </c>
      <c r="C280" s="32" t="s">
        <v>457</v>
      </c>
      <c r="D280" s="54" t="n">
        <v>470</v>
      </c>
      <c r="E280" s="54"/>
      <c r="F280" s="65" t="str">
        <f aca="false">IF(E280="","",D280-E280)</f>
        <v/>
      </c>
      <c r="G280" s="54" t="n">
        <v>260</v>
      </c>
      <c r="H280" s="54"/>
      <c r="I280" s="65" t="str">
        <f aca="false">IF(H280="","",G280-H280)</f>
        <v/>
      </c>
      <c r="J280" s="55" t="n">
        <f aca="false">IF(OR(D280="",D280+G280=0),"",D280/(D280+G280))</f>
        <v>0.643835616438356</v>
      </c>
      <c r="K280" s="55" t="str">
        <f aca="false">IF(E280="","",E280/(E280+H280))</f>
        <v/>
      </c>
      <c r="L280" s="66" t="str">
        <f aca="false">IF(OR(K280="",J280=""),"",(J280-K280)*100)</f>
        <v/>
      </c>
      <c r="M280" s="36" t="n">
        <v>2.37182209464497</v>
      </c>
      <c r="N280" s="36" t="n">
        <v>1.86043143712578</v>
      </c>
      <c r="O280" s="36" t="n">
        <f aca="false">SQRT(M280^2+N280^2)</f>
        <v>3.01442286033196</v>
      </c>
      <c r="P280" s="55" t="n">
        <f aca="false">IF(J280="","",MAX(0,J280-1.96*O280/100))</f>
        <v>0.58475292837585</v>
      </c>
      <c r="Q280" s="55" t="n">
        <f aca="false">IF(J280="","",MIN(1,J280+1.96*O280/100))</f>
        <v>0.702918304500863</v>
      </c>
      <c r="R280" s="32" t="str">
        <f aca="false">IF(L280="","",IF(ABS(L280)&lt;=O280,"Yes","No"))</f>
        <v/>
      </c>
      <c r="S280" s="32" t="str">
        <f aca="false">IF(L280="","",IF(ABS(L280)&lt;=1.96*O280,"Yes","No"))</f>
        <v/>
      </c>
      <c r="T280" s="54" t="n">
        <f aca="false">IF(D280="","",ROUND(SQRT(((D280+G280)*O280/100)^2+(J280*(D280+G280)*0.08382)^2),0))</f>
        <v>45</v>
      </c>
      <c r="U280" s="32" t="s">
        <v>764</v>
      </c>
    </row>
    <row r="281" customFormat="false" ht="15" hidden="false" customHeight="false" outlineLevel="0" collapsed="false">
      <c r="A281" s="32" t="s">
        <v>386</v>
      </c>
      <c r="B281" s="32" t="s">
        <v>446</v>
      </c>
      <c r="C281" s="32" t="s">
        <v>458</v>
      </c>
      <c r="D281" s="54" t="n">
        <v>574</v>
      </c>
      <c r="E281" s="54" t="n">
        <v>699</v>
      </c>
      <c r="F281" s="65" t="n">
        <f aca="false">IF(E281="","",D281-E281)</f>
        <v>-125</v>
      </c>
      <c r="G281" s="54" t="n">
        <v>309</v>
      </c>
      <c r="H281" s="54" t="n">
        <v>213</v>
      </c>
      <c r="I281" s="65" t="n">
        <f aca="false">IF(H281="","",G281-H281)</f>
        <v>96</v>
      </c>
      <c r="J281" s="55" t="n">
        <f aca="false">IF(OR(D281="",D281+G281=0),"",D281/(D281+G281))</f>
        <v>0.650056625141563</v>
      </c>
      <c r="K281" s="55" t="n">
        <f aca="false">IF(E281="","",E281/(E281+H281))</f>
        <v>0.766447368421053</v>
      </c>
      <c r="L281" s="66" t="n">
        <f aca="false">IF(OR(K281="",J281=""),"",(J281-K281)*100)</f>
        <v>-11.639074327949</v>
      </c>
      <c r="M281" s="36" t="n">
        <v>2.00359735683633</v>
      </c>
      <c r="N281" s="36" t="n">
        <v>1.86043143712578</v>
      </c>
      <c r="O281" s="36" t="n">
        <f aca="false">SQRT(M281^2+N281^2)</f>
        <v>2.73415571988272</v>
      </c>
      <c r="P281" s="55" t="n">
        <f aca="false">IF(J281="","",MAX(0,J281-1.96*O281/100))</f>
        <v>0.596467173031862</v>
      </c>
      <c r="Q281" s="55" t="n">
        <f aca="false">IF(J281="","",MIN(1,J281+1.96*O281/100))</f>
        <v>0.703646077251264</v>
      </c>
      <c r="R281" s="32" t="str">
        <f aca="false">IF(L281="","",IF(ABS(L281)&lt;=O281,"Yes","No"))</f>
        <v>No</v>
      </c>
      <c r="S281" s="32" t="str">
        <f aca="false">IF(L281="","",IF(ABS(L281)&lt;=1.96*O281,"Yes","No"))</f>
        <v>No</v>
      </c>
      <c r="T281" s="54" t="n">
        <f aca="false">IF(D281="","",ROUND(SQRT(((D281+G281)*O281/100)^2+(J281*(D281+G281)*0.07132)^2),0))</f>
        <v>48</v>
      </c>
      <c r="U281" s="32"/>
    </row>
    <row r="282" customFormat="false" ht="15" hidden="false" customHeight="false" outlineLevel="0" collapsed="false">
      <c r="A282" s="32" t="s">
        <v>386</v>
      </c>
      <c r="B282" s="32" t="s">
        <v>459</v>
      </c>
      <c r="C282" s="32" t="s">
        <v>460</v>
      </c>
      <c r="D282" s="54" t="n">
        <v>960</v>
      </c>
      <c r="E282" s="54" t="n">
        <v>907</v>
      </c>
      <c r="F282" s="65" t="n">
        <f aca="false">IF(E282="","",D282-E282)</f>
        <v>53</v>
      </c>
      <c r="G282" s="54" t="n">
        <v>927</v>
      </c>
      <c r="H282" s="54" t="n">
        <v>861</v>
      </c>
      <c r="I282" s="65" t="n">
        <f aca="false">IF(H282="","",G282-H282)</f>
        <v>66</v>
      </c>
      <c r="J282" s="55" t="n">
        <f aca="false">IF(OR(D282="",D282+G282=0),"",D282/(D282+G282))</f>
        <v>0.508744038155803</v>
      </c>
      <c r="K282" s="55" t="n">
        <f aca="false">IF(E282="","",E282/(E282+H282))</f>
        <v>0.513009049773756</v>
      </c>
      <c r="L282" s="66" t="n">
        <f aca="false">IF(OR(K282="",J282=""),"",(J282-K282)*100)</f>
        <v>-0.426501161795279</v>
      </c>
      <c r="M282" s="36" t="n">
        <v>2.00359735683633</v>
      </c>
      <c r="N282" s="36" t="n">
        <v>1.86043143712578</v>
      </c>
      <c r="O282" s="36" t="n">
        <f aca="false">SQRT(M282^2+N282^2)</f>
        <v>2.73415571988272</v>
      </c>
      <c r="P282" s="55" t="n">
        <f aca="false">IF(J282="","",MAX(0,J282-1.96*O282/100))</f>
        <v>0.455154586046102</v>
      </c>
      <c r="Q282" s="55" t="n">
        <f aca="false">IF(J282="","",MIN(1,J282+1.96*O282/100))</f>
        <v>0.562333490265504</v>
      </c>
      <c r="R282" s="32" t="str">
        <f aca="false">IF(L282="","",IF(ABS(L282)&lt;=O282,"Yes","No"))</f>
        <v>Yes</v>
      </c>
      <c r="S282" s="32" t="str">
        <f aca="false">IF(L282="","",IF(ABS(L282)&lt;=1.96*O282,"Yes","No"))</f>
        <v>Yes</v>
      </c>
      <c r="T282" s="54" t="n">
        <f aca="false">IF(D282="","",ROUND(SQRT(((D282+G282)*O282/100)^2+(J282*(D282+G282)*0.07132)^2),0))</f>
        <v>86</v>
      </c>
      <c r="U282" s="32"/>
    </row>
    <row r="283" customFormat="false" ht="15" hidden="false" customHeight="false" outlineLevel="0" collapsed="false">
      <c r="A283" s="32" t="s">
        <v>386</v>
      </c>
      <c r="B283" s="32" t="s">
        <v>459</v>
      </c>
      <c r="C283" s="32" t="s">
        <v>461</v>
      </c>
      <c r="D283" s="54" t="n">
        <v>485</v>
      </c>
      <c r="E283" s="54"/>
      <c r="F283" s="65" t="str">
        <f aca="false">IF(E283="","",D283-E283)</f>
        <v/>
      </c>
      <c r="G283" s="54" t="n">
        <v>453</v>
      </c>
      <c r="H283" s="54"/>
      <c r="I283" s="65" t="str">
        <f aca="false">IF(H283="","",G283-H283)</f>
        <v/>
      </c>
      <c r="J283" s="55" t="n">
        <f aca="false">IF(OR(D283="",D283+G283=0),"",D283/(D283+G283))</f>
        <v>0.517057569296375</v>
      </c>
      <c r="K283" s="55" t="str">
        <f aca="false">IF(E283="","",E283/(E283+H283))</f>
        <v/>
      </c>
      <c r="L283" s="66" t="str">
        <f aca="false">IF(OR(K283="",J283=""),"",(J283-K283)*100)</f>
        <v/>
      </c>
      <c r="M283" s="36" t="n">
        <v>2.00359735683633</v>
      </c>
      <c r="N283" s="36" t="n">
        <v>1.86043143712578</v>
      </c>
      <c r="O283" s="36" t="n">
        <f aca="false">SQRT(M283^2+N283^2)</f>
        <v>2.73415571988272</v>
      </c>
      <c r="P283" s="55" t="n">
        <f aca="false">IF(J283="","",MAX(0,J283-1.96*O283/100))</f>
        <v>0.463468117186674</v>
      </c>
      <c r="Q283" s="55" t="n">
        <f aca="false">IF(J283="","",MIN(1,J283+1.96*O283/100))</f>
        <v>0.570647021406077</v>
      </c>
      <c r="R283" s="32" t="str">
        <f aca="false">IF(L283="","",IF(ABS(L283)&lt;=O283,"Yes","No"))</f>
        <v/>
      </c>
      <c r="S283" s="32" t="str">
        <f aca="false">IF(L283="","",IF(ABS(L283)&lt;=1.96*O283,"Yes","No"))</f>
        <v/>
      </c>
      <c r="T283" s="54" t="n">
        <f aca="false">IF(D283="","",ROUND(SQRT(((D283+G283)*O283/100)^2+(J283*(D283+G283)*0.07132)^2),0))</f>
        <v>43</v>
      </c>
      <c r="U283" s="32" t="s">
        <v>764</v>
      </c>
    </row>
    <row r="284" customFormat="false" ht="15" hidden="false" customHeight="false" outlineLevel="0" collapsed="false">
      <c r="A284" s="32" t="s">
        <v>386</v>
      </c>
      <c r="B284" s="32" t="s">
        <v>459</v>
      </c>
      <c r="C284" s="32" t="s">
        <v>462</v>
      </c>
      <c r="D284" s="54" t="n">
        <v>501</v>
      </c>
      <c r="E284" s="54"/>
      <c r="F284" s="65" t="str">
        <f aca="false">IF(E284="","",D284-E284)</f>
        <v/>
      </c>
      <c r="G284" s="54" t="n">
        <v>453</v>
      </c>
      <c r="H284" s="54"/>
      <c r="I284" s="65" t="str">
        <f aca="false">IF(H284="","",G284-H284)</f>
        <v/>
      </c>
      <c r="J284" s="55" t="n">
        <f aca="false">IF(OR(D284="",D284+G284=0),"",D284/(D284+G284))</f>
        <v>0.525157232704403</v>
      </c>
      <c r="K284" s="55" t="str">
        <f aca="false">IF(E284="","",E284/(E284+H284))</f>
        <v/>
      </c>
      <c r="L284" s="66" t="str">
        <f aca="false">IF(OR(K284="",J284=""),"",(J284-K284)*100)</f>
        <v/>
      </c>
      <c r="M284" s="36" t="n">
        <v>2.00359735683633</v>
      </c>
      <c r="N284" s="36" t="n">
        <v>1.86043143712578</v>
      </c>
      <c r="O284" s="36" t="n">
        <f aca="false">SQRT(M284^2+N284^2)</f>
        <v>2.73415571988272</v>
      </c>
      <c r="P284" s="55" t="n">
        <f aca="false">IF(J284="","",MAX(0,J284-1.96*O284/100))</f>
        <v>0.471567780594701</v>
      </c>
      <c r="Q284" s="55" t="n">
        <f aca="false">IF(J284="","",MIN(1,J284+1.96*O284/100))</f>
        <v>0.578746684814104</v>
      </c>
      <c r="R284" s="32" t="str">
        <f aca="false">IF(L284="","",IF(ABS(L284)&lt;=O284,"Yes","No"))</f>
        <v/>
      </c>
      <c r="S284" s="32" t="str">
        <f aca="false">IF(L284="","",IF(ABS(L284)&lt;=1.96*O284,"Yes","No"))</f>
        <v/>
      </c>
      <c r="T284" s="54" t="n">
        <f aca="false">IF(D284="","",ROUND(SQRT(((D284+G284)*O284/100)^2+(J284*(D284+G284)*0.07132)^2),0))</f>
        <v>44</v>
      </c>
      <c r="U284" s="32" t="s">
        <v>764</v>
      </c>
    </row>
    <row r="285" customFormat="false" ht="15" hidden="false" customHeight="false" outlineLevel="0" collapsed="false">
      <c r="A285" s="32" t="s">
        <v>386</v>
      </c>
      <c r="B285" s="32" t="s">
        <v>459</v>
      </c>
      <c r="C285" s="32" t="s">
        <v>463</v>
      </c>
      <c r="D285" s="54" t="n">
        <v>502</v>
      </c>
      <c r="E285" s="54"/>
      <c r="F285" s="65" t="str">
        <f aca="false">IF(E285="","",D285-E285)</f>
        <v/>
      </c>
      <c r="G285" s="54" t="n">
        <v>492</v>
      </c>
      <c r="H285" s="54"/>
      <c r="I285" s="65" t="str">
        <f aca="false">IF(H285="","",G285-H285)</f>
        <v/>
      </c>
      <c r="J285" s="55" t="n">
        <f aca="false">IF(OR(D285="",D285+G285=0),"",D285/(D285+G285))</f>
        <v>0.505030181086519</v>
      </c>
      <c r="K285" s="55" t="str">
        <f aca="false">IF(E285="","",E285/(E285+H285))</f>
        <v/>
      </c>
      <c r="L285" s="66" t="str">
        <f aca="false">IF(OR(K285="",J285=""),"",(J285-K285)*100)</f>
        <v/>
      </c>
      <c r="M285" s="36" t="n">
        <v>2.00359735683633</v>
      </c>
      <c r="N285" s="36" t="n">
        <v>1.86043143712578</v>
      </c>
      <c r="O285" s="36" t="n">
        <f aca="false">SQRT(M285^2+N285^2)</f>
        <v>2.73415571988272</v>
      </c>
      <c r="P285" s="55" t="n">
        <f aca="false">IF(J285="","",MAX(0,J285-1.96*O285/100))</f>
        <v>0.451440728976818</v>
      </c>
      <c r="Q285" s="55" t="n">
        <f aca="false">IF(J285="","",MIN(1,J285+1.96*O285/100))</f>
        <v>0.55861963319622</v>
      </c>
      <c r="R285" s="32" t="str">
        <f aca="false">IF(L285="","",IF(ABS(L285)&lt;=O285,"Yes","No"))</f>
        <v/>
      </c>
      <c r="S285" s="32" t="str">
        <f aca="false">IF(L285="","",IF(ABS(L285)&lt;=1.96*O285,"Yes","No"))</f>
        <v/>
      </c>
      <c r="T285" s="54" t="n">
        <f aca="false">IF(D285="","",ROUND(SQRT(((D285+G285)*O285/100)^2+(J285*(D285+G285)*0.07132)^2),0))</f>
        <v>45</v>
      </c>
      <c r="U285" s="32" t="s">
        <v>764</v>
      </c>
    </row>
    <row r="286" customFormat="false" ht="15" hidden="false" customHeight="false" outlineLevel="0" collapsed="false">
      <c r="A286" s="32" t="s">
        <v>386</v>
      </c>
      <c r="B286" s="32" t="s">
        <v>459</v>
      </c>
      <c r="C286" s="32" t="s">
        <v>464</v>
      </c>
      <c r="D286" s="54" t="n">
        <v>746</v>
      </c>
      <c r="E286" s="54" t="n">
        <v>735</v>
      </c>
      <c r="F286" s="65" t="n">
        <f aca="false">IF(E286="","",D286-E286)</f>
        <v>11</v>
      </c>
      <c r="G286" s="54" t="n">
        <v>661</v>
      </c>
      <c r="H286" s="54" t="n">
        <v>521</v>
      </c>
      <c r="I286" s="65" t="n">
        <f aca="false">IF(H286="","",G286-H286)</f>
        <v>140</v>
      </c>
      <c r="J286" s="55" t="n">
        <f aca="false">IF(OR(D286="",D286+G286=0),"",D286/(D286+G286))</f>
        <v>0.530206112295665</v>
      </c>
      <c r="K286" s="55" t="n">
        <f aca="false">IF(E286="","",E286/(E286+H286))</f>
        <v>0.585191082802548</v>
      </c>
      <c r="L286" s="66" t="n">
        <f aca="false">IF(OR(K286="",J286=""),"",(J286-K286)*100)</f>
        <v>-5.49849705068832</v>
      </c>
      <c r="M286" s="36" t="n">
        <v>2.00359735683633</v>
      </c>
      <c r="N286" s="36" t="n">
        <v>1.86043143712578</v>
      </c>
      <c r="O286" s="36" t="n">
        <f aca="false">SQRT(M286^2+N286^2)</f>
        <v>2.73415571988272</v>
      </c>
      <c r="P286" s="55" t="n">
        <f aca="false">IF(J286="","",MAX(0,J286-1.96*O286/100))</f>
        <v>0.476616660185963</v>
      </c>
      <c r="Q286" s="55" t="n">
        <f aca="false">IF(J286="","",MIN(1,J286+1.96*O286/100))</f>
        <v>0.583795564405366</v>
      </c>
      <c r="R286" s="32" t="str">
        <f aca="false">IF(L286="","",IF(ABS(L286)&lt;=O286,"Yes","No"))</f>
        <v>No</v>
      </c>
      <c r="S286" s="32" t="str">
        <f aca="false">IF(L286="","",IF(ABS(L286)&lt;=1.96*O286,"Yes","No"))</f>
        <v>No</v>
      </c>
      <c r="T286" s="54" t="n">
        <f aca="false">IF(D286="","",ROUND(SQRT(((D286+G286)*O286/100)^2+(J286*(D286+G286)*0.07132)^2),0))</f>
        <v>66</v>
      </c>
      <c r="U286" s="32"/>
    </row>
    <row r="287" customFormat="false" ht="15" hidden="false" customHeight="false" outlineLevel="0" collapsed="false">
      <c r="A287" s="32" t="s">
        <v>386</v>
      </c>
      <c r="B287" s="32" t="s">
        <v>459</v>
      </c>
      <c r="C287" s="32" t="s">
        <v>465</v>
      </c>
      <c r="D287" s="54" t="n">
        <v>569</v>
      </c>
      <c r="E287" s="54"/>
      <c r="F287" s="65" t="str">
        <f aca="false">IF(E287="","",D287-E287)</f>
        <v/>
      </c>
      <c r="G287" s="54" t="n">
        <v>546</v>
      </c>
      <c r="H287" s="54"/>
      <c r="I287" s="65" t="str">
        <f aca="false">IF(H287="","",G287-H287)</f>
        <v/>
      </c>
      <c r="J287" s="55" t="n">
        <f aca="false">IF(OR(D287="",D287+G287=0),"",D287/(D287+G287))</f>
        <v>0.510313901345292</v>
      </c>
      <c r="K287" s="55" t="str">
        <f aca="false">IF(E287="","",E287/(E287+H287))</f>
        <v/>
      </c>
      <c r="L287" s="66" t="str">
        <f aca="false">IF(OR(K287="",J287=""),"",(J287-K287)*100)</f>
        <v/>
      </c>
      <c r="M287" s="36" t="n">
        <v>2.00359735683633</v>
      </c>
      <c r="N287" s="36" t="n">
        <v>1.86043143712578</v>
      </c>
      <c r="O287" s="36" t="n">
        <f aca="false">SQRT(M287^2+N287^2)</f>
        <v>2.73415571988272</v>
      </c>
      <c r="P287" s="55" t="n">
        <f aca="false">IF(J287="","",MAX(0,J287-1.96*O287/100))</f>
        <v>0.45672444923559</v>
      </c>
      <c r="Q287" s="55" t="n">
        <f aca="false">IF(J287="","",MIN(1,J287+1.96*O287/100))</f>
        <v>0.563903353454993</v>
      </c>
      <c r="R287" s="32" t="str">
        <f aca="false">IF(L287="","",IF(ABS(L287)&lt;=O287,"Yes","No"))</f>
        <v/>
      </c>
      <c r="S287" s="32" t="str">
        <f aca="false">IF(L287="","",IF(ABS(L287)&lt;=1.96*O287,"Yes","No"))</f>
        <v/>
      </c>
      <c r="T287" s="54" t="n">
        <f aca="false">IF(D287="","",ROUND(SQRT(((D287+G287)*O287/100)^2+(J287*(D287+G287)*0.07132)^2),0))</f>
        <v>51</v>
      </c>
      <c r="U287" s="32" t="s">
        <v>764</v>
      </c>
    </row>
    <row r="288" customFormat="false" ht="15" hidden="false" customHeight="false" outlineLevel="0" collapsed="false">
      <c r="A288" s="32" t="s">
        <v>386</v>
      </c>
      <c r="B288" s="32" t="s">
        <v>459</v>
      </c>
      <c r="C288" s="32" t="s">
        <v>466</v>
      </c>
      <c r="D288" s="54" t="n">
        <v>534</v>
      </c>
      <c r="E288" s="54"/>
      <c r="F288" s="65" t="str">
        <f aca="false">IF(E288="","",D288-E288)</f>
        <v/>
      </c>
      <c r="G288" s="54" t="n">
        <v>514</v>
      </c>
      <c r="H288" s="54"/>
      <c r="I288" s="65" t="str">
        <f aca="false">IF(H288="","",G288-H288)</f>
        <v/>
      </c>
      <c r="J288" s="55" t="n">
        <f aca="false">IF(OR(D288="",D288+G288=0),"",D288/(D288+G288))</f>
        <v>0.509541984732824</v>
      </c>
      <c r="K288" s="55" t="str">
        <f aca="false">IF(E288="","",E288/(E288+H288))</f>
        <v/>
      </c>
      <c r="L288" s="66" t="str">
        <f aca="false">IF(OR(K288="",J288=""),"",(J288-K288)*100)</f>
        <v/>
      </c>
      <c r="M288" s="36" t="n">
        <v>2.00359735683633</v>
      </c>
      <c r="N288" s="36" t="n">
        <v>1.86043143712578</v>
      </c>
      <c r="O288" s="36" t="n">
        <f aca="false">SQRT(M288^2+N288^2)</f>
        <v>2.73415571988272</v>
      </c>
      <c r="P288" s="55" t="n">
        <f aca="false">IF(J288="","",MAX(0,J288-1.96*O288/100))</f>
        <v>0.455952532623123</v>
      </c>
      <c r="Q288" s="55" t="n">
        <f aca="false">IF(J288="","",MIN(1,J288+1.96*O288/100))</f>
        <v>0.563131436842526</v>
      </c>
      <c r="R288" s="32" t="str">
        <f aca="false">IF(L288="","",IF(ABS(L288)&lt;=O288,"Yes","No"))</f>
        <v/>
      </c>
      <c r="S288" s="32" t="str">
        <f aca="false">IF(L288="","",IF(ABS(L288)&lt;=1.96*O288,"Yes","No"))</f>
        <v/>
      </c>
      <c r="T288" s="54" t="n">
        <f aca="false">IF(D288="","",ROUND(SQRT(((D288+G288)*O288/100)^2+(J288*(D288+G288)*0.07132)^2),0))</f>
        <v>48</v>
      </c>
      <c r="U288" s="32" t="s">
        <v>764</v>
      </c>
    </row>
    <row r="289" customFormat="false" ht="15" hidden="false" customHeight="false" outlineLevel="0" collapsed="false">
      <c r="A289" s="32" t="s">
        <v>386</v>
      </c>
      <c r="B289" s="32" t="s">
        <v>467</v>
      </c>
      <c r="C289" s="32" t="s">
        <v>467</v>
      </c>
      <c r="D289" s="54" t="n">
        <v>460</v>
      </c>
      <c r="E289" s="54" t="n">
        <v>497</v>
      </c>
      <c r="F289" s="65" t="n">
        <f aca="false">IF(E289="","",D289-E289)</f>
        <v>-37</v>
      </c>
      <c r="G289" s="54" t="n">
        <v>271</v>
      </c>
      <c r="H289" s="54" t="n">
        <v>253</v>
      </c>
      <c r="I289" s="65" t="n">
        <f aca="false">IF(H289="","",G289-H289)</f>
        <v>18</v>
      </c>
      <c r="J289" s="55" t="n">
        <f aca="false">IF(OR(D289="",D289+G289=0),"",D289/(D289+G289))</f>
        <v>0.629274965800274</v>
      </c>
      <c r="K289" s="55" t="n">
        <f aca="false">IF(E289="","",E289/(E289+H289))</f>
        <v>0.662666666666667</v>
      </c>
      <c r="L289" s="66" t="n">
        <f aca="false">IF(OR(K289="",J289=""),"",(J289-K289)*100)</f>
        <v>-3.3391700866393</v>
      </c>
      <c r="M289" s="36" t="n">
        <v>2.37182209464497</v>
      </c>
      <c r="N289" s="36" t="n">
        <v>1.86043143712578</v>
      </c>
      <c r="O289" s="36" t="n">
        <f aca="false">SQRT(M289^2+N289^2)</f>
        <v>3.01442286033196</v>
      </c>
      <c r="P289" s="55" t="n">
        <f aca="false">IF(J289="","",MAX(0,J289-1.96*O289/100))</f>
        <v>0.570192277737767</v>
      </c>
      <c r="Q289" s="55" t="n">
        <f aca="false">IF(J289="","",MIN(1,J289+1.96*O289/100))</f>
        <v>0.68835765386278</v>
      </c>
      <c r="R289" s="32" t="str">
        <f aca="false">IF(L289="","",IF(ABS(L289)&lt;=O289,"Yes","No"))</f>
        <v>No</v>
      </c>
      <c r="S289" s="32" t="str">
        <f aca="false">IF(L289="","",IF(ABS(L289)&lt;=1.96*O289,"Yes","No"))</f>
        <v>Yes</v>
      </c>
      <c r="T289" s="54" t="n">
        <f aca="false">IF(D289="","",ROUND(SQRT(((D289+G289)*O289/100)^2+(J289*(D289+G289)*0.08382)^2),0))</f>
        <v>44</v>
      </c>
      <c r="U289" s="32"/>
    </row>
    <row r="290" customFormat="false" ht="15" hidden="false" customHeight="false" outlineLevel="0" collapsed="false">
      <c r="A290" s="32" t="s">
        <v>386</v>
      </c>
      <c r="B290" s="32" t="s">
        <v>468</v>
      </c>
      <c r="C290" s="32" t="s">
        <v>468</v>
      </c>
      <c r="D290" s="54" t="n">
        <v>68</v>
      </c>
      <c r="E290" s="54" t="n">
        <v>72</v>
      </c>
      <c r="F290" s="65" t="n">
        <f aca="false">IF(E290="","",D290-E290)</f>
        <v>-4</v>
      </c>
      <c r="G290" s="54" t="n">
        <v>54</v>
      </c>
      <c r="H290" s="54" t="n">
        <v>39</v>
      </c>
      <c r="I290" s="65" t="n">
        <f aca="false">IF(H290="","",G290-H290)</f>
        <v>15</v>
      </c>
      <c r="J290" s="55" t="n">
        <f aca="false">IF(OR(D290="",D290+G290=0),"",D290/(D290+G290))</f>
        <v>0.557377049180328</v>
      </c>
      <c r="K290" s="55" t="n">
        <f aca="false">IF(E290="","",E290/(E290+H290))</f>
        <v>0.648648648648649</v>
      </c>
      <c r="L290" s="66" t="n">
        <f aca="false">IF(OR(K290="",J290=""),"",(J290-K290)*100)</f>
        <v>-9.12715994683209</v>
      </c>
      <c r="M290" s="36" t="n">
        <v>3.57667285408278</v>
      </c>
      <c r="N290" s="36" t="n">
        <v>1.86043143712578</v>
      </c>
      <c r="O290" s="36" t="n">
        <f aca="false">SQRT(M290^2+N290^2)</f>
        <v>4.03159941429931</v>
      </c>
      <c r="P290" s="55" t="n">
        <f aca="false">IF(J290="","",MAX(0,J290-1.96*O290/100))</f>
        <v>0.478357700660061</v>
      </c>
      <c r="Q290" s="55" t="n">
        <f aca="false">IF(J290="","",MIN(1,J290+1.96*O290/100))</f>
        <v>0.636396397700594</v>
      </c>
      <c r="R290" s="32" t="str">
        <f aca="false">IF(L290="","",IF(ABS(L290)&lt;=O290,"Yes","No"))</f>
        <v>No</v>
      </c>
      <c r="S290" s="32" t="str">
        <f aca="false">IF(L290="","",IF(ABS(L290)&lt;=1.96*O290,"Yes","No"))</f>
        <v>No</v>
      </c>
      <c r="T290" s="54" t="n">
        <f aca="false">IF(D290="","",ROUND(SQRT(((D290+G290)*O290/100)^2+(J290*(D290+G290)*0.13015)^2),0))</f>
        <v>10</v>
      </c>
      <c r="U290" s="32"/>
    </row>
    <row r="291" customFormat="false" ht="15" hidden="false" customHeight="false" outlineLevel="0" collapsed="false">
      <c r="A291" s="32" t="s">
        <v>386</v>
      </c>
      <c r="B291" s="32" t="s">
        <v>293</v>
      </c>
      <c r="C291" s="32" t="s">
        <v>469</v>
      </c>
      <c r="D291" s="54" t="n">
        <v>683</v>
      </c>
      <c r="E291" s="54" t="n">
        <v>671</v>
      </c>
      <c r="F291" s="65" t="n">
        <f aca="false">IF(E291="","",D291-E291)</f>
        <v>12</v>
      </c>
      <c r="G291" s="54" t="n">
        <v>540</v>
      </c>
      <c r="H291" s="54" t="n">
        <v>526</v>
      </c>
      <c r="I291" s="65" t="n">
        <f aca="false">IF(H291="","",G291-H291)</f>
        <v>14</v>
      </c>
      <c r="J291" s="55" t="n">
        <f aca="false">IF(OR(D291="",D291+G291=0),"",D291/(D291+G291))</f>
        <v>0.55846279640229</v>
      </c>
      <c r="K291" s="55" t="n">
        <f aca="false">IF(E291="","",E291/(E291+H291))</f>
        <v>0.560568086883876</v>
      </c>
      <c r="L291" s="66" t="n">
        <f aca="false">IF(OR(K291="",J291=""),"",(J291-K291)*100)</f>
        <v>-0.210529048158692</v>
      </c>
      <c r="M291" s="36" t="n">
        <v>2.00359735683633</v>
      </c>
      <c r="N291" s="36" t="n">
        <v>1.86043143712578</v>
      </c>
      <c r="O291" s="36" t="n">
        <f aca="false">SQRT(M291^2+N291^2)</f>
        <v>2.73415571988272</v>
      </c>
      <c r="P291" s="55" t="n">
        <f aca="false">IF(J291="","",MAX(0,J291-1.96*O291/100))</f>
        <v>0.504873344292588</v>
      </c>
      <c r="Q291" s="55" t="n">
        <f aca="false">IF(J291="","",MIN(1,J291+1.96*O291/100))</f>
        <v>0.612052248511991</v>
      </c>
      <c r="R291" s="32" t="str">
        <f aca="false">IF(L291="","",IF(ABS(L291)&lt;=O291,"Yes","No"))</f>
        <v>Yes</v>
      </c>
      <c r="S291" s="32" t="str">
        <f aca="false">IF(L291="","",IF(ABS(L291)&lt;=1.96*O291,"Yes","No"))</f>
        <v>Yes</v>
      </c>
      <c r="T291" s="54" t="n">
        <f aca="false">IF(D291="","",ROUND(SQRT(((D291+G291)*O291/100)^2+(J291*(D291+G291)*0.07132)^2),0))</f>
        <v>59</v>
      </c>
      <c r="U291" s="32"/>
    </row>
    <row r="292" customFormat="false" ht="15" hidden="false" customHeight="false" outlineLevel="0" collapsed="false">
      <c r="A292" s="32" t="s">
        <v>386</v>
      </c>
      <c r="B292" s="32" t="s">
        <v>293</v>
      </c>
      <c r="C292" s="32" t="s">
        <v>470</v>
      </c>
      <c r="D292" s="54" t="n">
        <v>672</v>
      </c>
      <c r="E292" s="54" t="n">
        <v>661</v>
      </c>
      <c r="F292" s="65" t="n">
        <f aca="false">IF(E292="","",D292-E292)</f>
        <v>11</v>
      </c>
      <c r="G292" s="54" t="n">
        <v>569</v>
      </c>
      <c r="H292" s="54" t="n">
        <v>518</v>
      </c>
      <c r="I292" s="65" t="n">
        <f aca="false">IF(H292="","",G292-H292)</f>
        <v>51</v>
      </c>
      <c r="J292" s="55" t="n">
        <f aca="false">IF(OR(D292="",D292+G292=0),"",D292/(D292+G292))</f>
        <v>0.541498791297341</v>
      </c>
      <c r="K292" s="55" t="n">
        <f aca="false">IF(E292="","",E292/(E292+H292))</f>
        <v>0.560644614079729</v>
      </c>
      <c r="L292" s="66" t="n">
        <f aca="false">IF(OR(K292="",J292=""),"",(J292-K292)*100)</f>
        <v>-1.91458227823876</v>
      </c>
      <c r="M292" s="36" t="n">
        <v>2.00359735683633</v>
      </c>
      <c r="N292" s="36" t="n">
        <v>1.86043143712578</v>
      </c>
      <c r="O292" s="36" t="n">
        <f aca="false">SQRT(M292^2+N292^2)</f>
        <v>2.73415571988272</v>
      </c>
      <c r="P292" s="55" t="n">
        <f aca="false">IF(J292="","",MAX(0,J292-1.96*O292/100))</f>
        <v>0.48790933918764</v>
      </c>
      <c r="Q292" s="55" t="n">
        <f aca="false">IF(J292="","",MIN(1,J292+1.96*O292/100))</f>
        <v>0.595088243407042</v>
      </c>
      <c r="R292" s="32" t="str">
        <f aca="false">IF(L292="","",IF(ABS(L292)&lt;=O292,"Yes","No"))</f>
        <v>Yes</v>
      </c>
      <c r="S292" s="32" t="str">
        <f aca="false">IF(L292="","",IF(ABS(L292)&lt;=1.96*O292,"Yes","No"))</f>
        <v>Yes</v>
      </c>
      <c r="T292" s="54" t="n">
        <f aca="false">IF(D292="","",ROUND(SQRT(((D292+G292)*O292/100)^2+(J292*(D292+G292)*0.07132)^2),0))</f>
        <v>59</v>
      </c>
      <c r="U292" s="32"/>
    </row>
    <row r="293" customFormat="false" ht="15" hidden="false" customHeight="false" outlineLevel="0" collapsed="false">
      <c r="A293" s="32" t="s">
        <v>386</v>
      </c>
      <c r="B293" s="32" t="s">
        <v>293</v>
      </c>
      <c r="C293" s="32" t="s">
        <v>471</v>
      </c>
      <c r="D293" s="54" t="n">
        <v>353</v>
      </c>
      <c r="E293" s="54" t="n">
        <v>319</v>
      </c>
      <c r="F293" s="65" t="n">
        <f aca="false">IF(E293="","",D293-E293)</f>
        <v>34</v>
      </c>
      <c r="G293" s="54" t="n">
        <v>342</v>
      </c>
      <c r="H293" s="54" t="n">
        <v>311</v>
      </c>
      <c r="I293" s="65" t="n">
        <f aca="false">IF(H293="","",G293-H293)</f>
        <v>31</v>
      </c>
      <c r="J293" s="55" t="n">
        <f aca="false">IF(OR(D293="",D293+G293=0),"",D293/(D293+G293))</f>
        <v>0.507913669064748</v>
      </c>
      <c r="K293" s="55" t="n">
        <f aca="false">IF(E293="","",E293/(E293+H293))</f>
        <v>0.506349206349206</v>
      </c>
      <c r="L293" s="66" t="n">
        <f aca="false">IF(OR(K293="",J293=""),"",(J293-K293)*100)</f>
        <v>0.156446271554189</v>
      </c>
      <c r="M293" s="36" t="n">
        <v>2.37182209464497</v>
      </c>
      <c r="N293" s="36" t="n">
        <v>1.86043143712578</v>
      </c>
      <c r="O293" s="36" t="n">
        <f aca="false">SQRT(M293^2+N293^2)</f>
        <v>3.01442286033196</v>
      </c>
      <c r="P293" s="55" t="n">
        <f aca="false">IF(J293="","",MAX(0,J293-1.96*O293/100))</f>
        <v>0.448830981002242</v>
      </c>
      <c r="Q293" s="55" t="n">
        <f aca="false">IF(J293="","",MIN(1,J293+1.96*O293/100))</f>
        <v>0.566996357127255</v>
      </c>
      <c r="R293" s="32" t="str">
        <f aca="false">IF(L293="","",IF(ABS(L293)&lt;=O293,"Yes","No"))</f>
        <v>Yes</v>
      </c>
      <c r="S293" s="32" t="str">
        <f aca="false">IF(L293="","",IF(ABS(L293)&lt;=1.96*O293,"Yes","No"))</f>
        <v>Yes</v>
      </c>
      <c r="T293" s="54" t="n">
        <f aca="false">IF(D293="","",ROUND(SQRT(((D293+G293)*O293/100)^2+(J293*(D293+G293)*0.08382)^2),0))</f>
        <v>36</v>
      </c>
      <c r="U293" s="32"/>
    </row>
    <row r="294" customFormat="false" ht="15" hidden="false" customHeight="false" outlineLevel="0" collapsed="false">
      <c r="A294" s="32" t="s">
        <v>386</v>
      </c>
      <c r="B294" s="32" t="s">
        <v>293</v>
      </c>
      <c r="C294" s="32" t="s">
        <v>472</v>
      </c>
      <c r="D294" s="54" t="n">
        <v>597</v>
      </c>
      <c r="E294" s="54" t="n">
        <v>528</v>
      </c>
      <c r="F294" s="65" t="n">
        <f aca="false">IF(E294="","",D294-E294)</f>
        <v>69</v>
      </c>
      <c r="G294" s="54" t="n">
        <v>548</v>
      </c>
      <c r="H294" s="54" t="n">
        <v>489</v>
      </c>
      <c r="I294" s="65" t="n">
        <f aca="false">IF(H294="","",G294-H294)</f>
        <v>59</v>
      </c>
      <c r="J294" s="55" t="n">
        <f aca="false">IF(OR(D294="",D294+G294=0),"",D294/(D294+G294))</f>
        <v>0.521397379912664</v>
      </c>
      <c r="K294" s="55" t="n">
        <f aca="false">IF(E294="","",E294/(E294+H294))</f>
        <v>0.519174041297935</v>
      </c>
      <c r="L294" s="66" t="n">
        <f aca="false">IF(OR(K294="",J294=""),"",(J294-K294)*100)</f>
        <v>0.222333861472868</v>
      </c>
      <c r="M294" s="36" t="n">
        <v>2.00359735683633</v>
      </c>
      <c r="N294" s="36" t="n">
        <v>1.86043143712578</v>
      </c>
      <c r="O294" s="36" t="n">
        <f aca="false">SQRT(M294^2+N294^2)</f>
        <v>2.73415571988272</v>
      </c>
      <c r="P294" s="55" t="n">
        <f aca="false">IF(J294="","",MAX(0,J294-1.96*O294/100))</f>
        <v>0.467807927802962</v>
      </c>
      <c r="Q294" s="55" t="n">
        <f aca="false">IF(J294="","",MIN(1,J294+1.96*O294/100))</f>
        <v>0.574986832022365</v>
      </c>
      <c r="R294" s="32" t="str">
        <f aca="false">IF(L294="","",IF(ABS(L294)&lt;=O294,"Yes","No"))</f>
        <v>Yes</v>
      </c>
      <c r="S294" s="32" t="str">
        <f aca="false">IF(L294="","",IF(ABS(L294)&lt;=1.96*O294,"Yes","No"))</f>
        <v>Yes</v>
      </c>
      <c r="T294" s="54" t="n">
        <f aca="false">IF(D294="","",ROUND(SQRT(((D294+G294)*O294/100)^2+(J294*(D294+G294)*0.07132)^2),0))</f>
        <v>53</v>
      </c>
      <c r="U294" s="32"/>
    </row>
    <row r="295" customFormat="false" ht="15" hidden="false" customHeight="false" outlineLevel="0" collapsed="false">
      <c r="A295" s="32" t="s">
        <v>386</v>
      </c>
      <c r="B295" s="32" t="s">
        <v>293</v>
      </c>
      <c r="C295" s="32" t="s">
        <v>473</v>
      </c>
      <c r="D295" s="54" t="n">
        <v>563</v>
      </c>
      <c r="E295" s="54" t="n">
        <v>540</v>
      </c>
      <c r="F295" s="65" t="n">
        <f aca="false">IF(E295="","",D295-E295)</f>
        <v>23</v>
      </c>
      <c r="G295" s="54" t="n">
        <v>514</v>
      </c>
      <c r="H295" s="54" t="n">
        <v>425</v>
      </c>
      <c r="I295" s="65" t="n">
        <f aca="false">IF(H295="","",G295-H295)</f>
        <v>89</v>
      </c>
      <c r="J295" s="55" t="n">
        <f aca="false">IF(OR(D295="",D295+G295=0),"",D295/(D295+G295))</f>
        <v>0.522748375116063</v>
      </c>
      <c r="K295" s="55" t="n">
        <f aca="false">IF(E295="","",E295/(E295+H295))</f>
        <v>0.559585492227979</v>
      </c>
      <c r="L295" s="66" t="n">
        <f aca="false">IF(OR(K295="",J295=""),"",(J295-K295)*100)</f>
        <v>-3.68371171119162</v>
      </c>
      <c r="M295" s="36" t="n">
        <v>2.00359735683633</v>
      </c>
      <c r="N295" s="36" t="n">
        <v>1.86043143712578</v>
      </c>
      <c r="O295" s="36" t="n">
        <f aca="false">SQRT(M295^2+N295^2)</f>
        <v>2.73415571988272</v>
      </c>
      <c r="P295" s="55" t="n">
        <f aca="false">IF(J295="","",MAX(0,J295-1.96*O295/100))</f>
        <v>0.469158923006362</v>
      </c>
      <c r="Q295" s="55" t="n">
        <f aca="false">IF(J295="","",MIN(1,J295+1.96*O295/100))</f>
        <v>0.576337827225764</v>
      </c>
      <c r="R295" s="32" t="str">
        <f aca="false">IF(L295="","",IF(ABS(L295)&lt;=O295,"Yes","No"))</f>
        <v>No</v>
      </c>
      <c r="S295" s="32" t="str">
        <f aca="false">IF(L295="","",IF(ABS(L295)&lt;=1.96*O295,"Yes","No"))</f>
        <v>Yes</v>
      </c>
      <c r="T295" s="54" t="n">
        <f aca="false">IF(D295="","",ROUND(SQRT(((D295+G295)*O295/100)^2+(J295*(D295+G295)*0.07132)^2),0))</f>
        <v>50</v>
      </c>
      <c r="U295" s="32"/>
    </row>
    <row r="296" customFormat="false" ht="15" hidden="false" customHeight="false" outlineLevel="0" collapsed="false">
      <c r="A296" s="32" t="s">
        <v>386</v>
      </c>
      <c r="B296" s="32" t="s">
        <v>293</v>
      </c>
      <c r="C296" s="32" t="s">
        <v>474</v>
      </c>
      <c r="D296" s="54" t="n">
        <v>361</v>
      </c>
      <c r="E296" s="54" t="n">
        <v>356</v>
      </c>
      <c r="F296" s="65" t="n">
        <f aca="false">IF(E296="","",D296-E296)</f>
        <v>5</v>
      </c>
      <c r="G296" s="54" t="n">
        <v>369</v>
      </c>
      <c r="H296" s="54" t="n">
        <v>341</v>
      </c>
      <c r="I296" s="65" t="n">
        <f aca="false">IF(H296="","",G296-H296)</f>
        <v>28</v>
      </c>
      <c r="J296" s="55" t="n">
        <f aca="false">IF(OR(D296="",D296+G296=0),"",D296/(D296+G296))</f>
        <v>0.494520547945206</v>
      </c>
      <c r="K296" s="55" t="n">
        <f aca="false">IF(E296="","",E296/(E296+H296))</f>
        <v>0.510760401721664</v>
      </c>
      <c r="L296" s="66" t="n">
        <f aca="false">IF(OR(K296="",J296=""),"",(J296-K296)*100)</f>
        <v>-1.62398537764588</v>
      </c>
      <c r="M296" s="36" t="n">
        <v>2.37182209464497</v>
      </c>
      <c r="N296" s="36" t="n">
        <v>1.86043143712578</v>
      </c>
      <c r="O296" s="36" t="n">
        <f aca="false">SQRT(M296^2+N296^2)</f>
        <v>3.01442286033196</v>
      </c>
      <c r="P296" s="55" t="n">
        <f aca="false">IF(J296="","",MAX(0,J296-1.96*O296/100))</f>
        <v>0.435437859882699</v>
      </c>
      <c r="Q296" s="55" t="n">
        <f aca="false">IF(J296="","",MIN(1,J296+1.96*O296/100))</f>
        <v>0.553603236007712</v>
      </c>
      <c r="R296" s="32" t="str">
        <f aca="false">IF(L296="","",IF(ABS(L296)&lt;=O296,"Yes","No"))</f>
        <v>Yes</v>
      </c>
      <c r="S296" s="32" t="str">
        <f aca="false">IF(L296="","",IF(ABS(L296)&lt;=1.96*O296,"Yes","No"))</f>
        <v>Yes</v>
      </c>
      <c r="T296" s="54" t="n">
        <f aca="false">IF(D296="","",ROUND(SQRT(((D296+G296)*O296/100)^2+(J296*(D296+G296)*0.08382)^2),0))</f>
        <v>37</v>
      </c>
      <c r="U296" s="32"/>
    </row>
    <row r="297" customFormat="false" ht="15" hidden="false" customHeight="false" outlineLevel="0" collapsed="false">
      <c r="A297" s="32" t="s">
        <v>386</v>
      </c>
      <c r="B297" s="32" t="s">
        <v>475</v>
      </c>
      <c r="C297" s="32" t="s">
        <v>476</v>
      </c>
      <c r="D297" s="54" t="n">
        <v>411</v>
      </c>
      <c r="E297" s="54" t="n">
        <v>413</v>
      </c>
      <c r="F297" s="65" t="n">
        <f aca="false">IF(E297="","",D297-E297)</f>
        <v>-2</v>
      </c>
      <c r="G297" s="54" t="n">
        <v>374</v>
      </c>
      <c r="H297" s="54" t="n">
        <v>327</v>
      </c>
      <c r="I297" s="65" t="n">
        <f aca="false">IF(H297="","",G297-H297)</f>
        <v>47</v>
      </c>
      <c r="J297" s="55" t="n">
        <f aca="false">IF(OR(D297="",D297+G297=0),"",D297/(D297+G297))</f>
        <v>0.523566878980892</v>
      </c>
      <c r="K297" s="55" t="n">
        <f aca="false">IF(E297="","",E297/(E297+H297))</f>
        <v>0.558108108108108</v>
      </c>
      <c r="L297" s="66" t="n">
        <f aca="false">IF(OR(K297="",J297=""),"",(J297-K297)*100)</f>
        <v>-3.45412291272164</v>
      </c>
      <c r="M297" s="36" t="n">
        <v>2.37182209464497</v>
      </c>
      <c r="N297" s="36" t="n">
        <v>1.86043143712578</v>
      </c>
      <c r="O297" s="36" t="n">
        <f aca="false">SQRT(M297^2+N297^2)</f>
        <v>3.01442286033196</v>
      </c>
      <c r="P297" s="55" t="n">
        <f aca="false">IF(J297="","",MAX(0,J297-1.96*O297/100))</f>
        <v>0.464484190918385</v>
      </c>
      <c r="Q297" s="55" t="n">
        <f aca="false">IF(J297="","",MIN(1,J297+1.96*O297/100))</f>
        <v>0.582649567043398</v>
      </c>
      <c r="R297" s="32" t="str">
        <f aca="false">IF(L297="","",IF(ABS(L297)&lt;=O297,"Yes","No"))</f>
        <v>No</v>
      </c>
      <c r="S297" s="32" t="str">
        <f aca="false">IF(L297="","",IF(ABS(L297)&lt;=1.96*O297,"Yes","No"))</f>
        <v>Yes</v>
      </c>
      <c r="T297" s="54" t="n">
        <f aca="false">IF(D297="","",ROUND(SQRT(((D297+G297)*O297/100)^2+(J297*(D297+G297)*0.08382)^2),0))</f>
        <v>42</v>
      </c>
      <c r="U297" s="32"/>
    </row>
    <row r="298" customFormat="false" ht="15" hidden="false" customHeight="false" outlineLevel="0" collapsed="false">
      <c r="A298" s="32" t="s">
        <v>386</v>
      </c>
      <c r="B298" s="32" t="s">
        <v>475</v>
      </c>
      <c r="C298" s="32" t="s">
        <v>477</v>
      </c>
      <c r="D298" s="54" t="n">
        <v>336</v>
      </c>
      <c r="E298" s="54" t="n">
        <v>327</v>
      </c>
      <c r="F298" s="65" t="n">
        <f aca="false">IF(E298="","",D298-E298)</f>
        <v>9</v>
      </c>
      <c r="G298" s="54" t="n">
        <v>289</v>
      </c>
      <c r="H298" s="54" t="n">
        <v>246</v>
      </c>
      <c r="I298" s="65" t="n">
        <f aca="false">IF(H298="","",G298-H298)</f>
        <v>43</v>
      </c>
      <c r="J298" s="55" t="n">
        <f aca="false">IF(OR(D298="",D298+G298=0),"",D298/(D298+G298))</f>
        <v>0.5376</v>
      </c>
      <c r="K298" s="55" t="n">
        <f aca="false">IF(E298="","",E298/(E298+H298))</f>
        <v>0.570680628272251</v>
      </c>
      <c r="L298" s="66" t="n">
        <f aca="false">IF(OR(K298="",J298=""),"",(J298-K298)*100)</f>
        <v>-3.30806282722513</v>
      </c>
      <c r="M298" s="36" t="n">
        <v>2.37182209464497</v>
      </c>
      <c r="N298" s="36" t="n">
        <v>1.86043143712578</v>
      </c>
      <c r="O298" s="36" t="n">
        <f aca="false">SQRT(M298^2+N298^2)</f>
        <v>3.01442286033196</v>
      </c>
      <c r="P298" s="55" t="n">
        <f aca="false">IF(J298="","",MAX(0,J298-1.96*O298/100))</f>
        <v>0.478517311937494</v>
      </c>
      <c r="Q298" s="55" t="n">
        <f aca="false">IF(J298="","",MIN(1,J298+1.96*O298/100))</f>
        <v>0.596682688062507</v>
      </c>
      <c r="R298" s="32" t="str">
        <f aca="false">IF(L298="","",IF(ABS(L298)&lt;=O298,"Yes","No"))</f>
        <v>No</v>
      </c>
      <c r="S298" s="32" t="str">
        <f aca="false">IF(L298="","",IF(ABS(L298)&lt;=1.96*O298,"Yes","No"))</f>
        <v>Yes</v>
      </c>
      <c r="T298" s="54" t="n">
        <f aca="false">IF(D298="","",ROUND(SQRT(((D298+G298)*O298/100)^2+(J298*(D298+G298)*0.08382)^2),0))</f>
        <v>34</v>
      </c>
      <c r="U298" s="32"/>
    </row>
    <row r="299" customFormat="false" ht="15" hidden="false" customHeight="false" outlineLevel="0" collapsed="false">
      <c r="A299" s="32" t="s">
        <v>386</v>
      </c>
      <c r="B299" s="32" t="s">
        <v>475</v>
      </c>
      <c r="C299" s="32" t="s">
        <v>478</v>
      </c>
      <c r="D299" s="54" t="n">
        <v>501</v>
      </c>
      <c r="E299" s="54" t="n">
        <v>506</v>
      </c>
      <c r="F299" s="65" t="n">
        <f aca="false">IF(E299="","",D299-E299)</f>
        <v>-5</v>
      </c>
      <c r="G299" s="54" t="n">
        <v>438</v>
      </c>
      <c r="H299" s="54" t="n">
        <v>393</v>
      </c>
      <c r="I299" s="65" t="n">
        <f aca="false">IF(H299="","",G299-H299)</f>
        <v>45</v>
      </c>
      <c r="J299" s="55" t="n">
        <f aca="false">IF(OR(D299="",D299+G299=0),"",D299/(D299+G299))</f>
        <v>0.533546325878594</v>
      </c>
      <c r="K299" s="55" t="n">
        <f aca="false">IF(E299="","",E299/(E299+H299))</f>
        <v>0.562847608453838</v>
      </c>
      <c r="L299" s="66" t="n">
        <f aca="false">IF(OR(K299="",J299=""),"",(J299-K299)*100)</f>
        <v>-2.93012825752433</v>
      </c>
      <c r="M299" s="36" t="n">
        <v>2.00359735683633</v>
      </c>
      <c r="N299" s="36" t="n">
        <v>1.86043143712578</v>
      </c>
      <c r="O299" s="36" t="n">
        <f aca="false">SQRT(M299^2+N299^2)</f>
        <v>2.73415571988272</v>
      </c>
      <c r="P299" s="55" t="n">
        <f aca="false">IF(J299="","",MAX(0,J299-1.96*O299/100))</f>
        <v>0.479956873768893</v>
      </c>
      <c r="Q299" s="55" t="n">
        <f aca="false">IF(J299="","",MIN(1,J299+1.96*O299/100))</f>
        <v>0.587135777988296</v>
      </c>
      <c r="R299" s="32" t="str">
        <f aca="false">IF(L299="","",IF(ABS(L299)&lt;=O299,"Yes","No"))</f>
        <v>No</v>
      </c>
      <c r="S299" s="32" t="str">
        <f aca="false">IF(L299="","",IF(ABS(L299)&lt;=1.96*O299,"Yes","No"))</f>
        <v>Yes</v>
      </c>
      <c r="T299" s="54" t="n">
        <f aca="false">IF(D299="","",ROUND(SQRT(((D299+G299)*O299/100)^2+(J299*(D299+G299)*0.07132)^2),0))</f>
        <v>44</v>
      </c>
      <c r="U299" s="32"/>
    </row>
    <row r="300" customFormat="false" ht="15" hidden="false" customHeight="false" outlineLevel="0" collapsed="false">
      <c r="A300" s="32" t="s">
        <v>386</v>
      </c>
      <c r="B300" s="32" t="s">
        <v>479</v>
      </c>
      <c r="C300" s="32" t="s">
        <v>480</v>
      </c>
      <c r="D300" s="54" t="n">
        <v>490</v>
      </c>
      <c r="E300" s="54" t="n">
        <v>380</v>
      </c>
      <c r="F300" s="65" t="n">
        <f aca="false">IF(E300="","",D300-E300)</f>
        <v>110</v>
      </c>
      <c r="G300" s="54" t="n">
        <v>664</v>
      </c>
      <c r="H300" s="54" t="n">
        <v>668</v>
      </c>
      <c r="I300" s="65" t="n">
        <f aca="false">IF(H300="","",G300-H300)</f>
        <v>-4</v>
      </c>
      <c r="J300" s="55" t="n">
        <f aca="false">IF(OR(D300="",D300+G300=0),"",D300/(D300+G300))</f>
        <v>0.424610051993068</v>
      </c>
      <c r="K300" s="55" t="n">
        <f aca="false">IF(E300="","",E300/(E300+H300))</f>
        <v>0.362595419847328</v>
      </c>
      <c r="L300" s="66" t="n">
        <f aca="false">IF(OR(K300="",J300=""),"",(J300-K300)*100)</f>
        <v>6.20146321457394</v>
      </c>
      <c r="M300" s="36" t="n">
        <v>2.00359735683633</v>
      </c>
      <c r="N300" s="36" t="n">
        <v>1.86043143712578</v>
      </c>
      <c r="O300" s="36" t="n">
        <f aca="false">SQRT(M300^2+N300^2)</f>
        <v>2.73415571988272</v>
      </c>
      <c r="P300" s="55" t="n">
        <f aca="false">IF(J300="","",MAX(0,J300-1.96*O300/100))</f>
        <v>0.371020599883366</v>
      </c>
      <c r="Q300" s="55" t="n">
        <f aca="false">IF(J300="","",MIN(1,J300+1.96*O300/100))</f>
        <v>0.478199504102769</v>
      </c>
      <c r="R300" s="32" t="str">
        <f aca="false">IF(L300="","",IF(ABS(L300)&lt;=O300,"Yes","No"))</f>
        <v>No</v>
      </c>
      <c r="S300" s="32" t="str">
        <f aca="false">IF(L300="","",IF(ABS(L300)&lt;=1.96*O300,"Yes","No"))</f>
        <v>No</v>
      </c>
      <c r="T300" s="54" t="n">
        <f aca="false">IF(D300="","",ROUND(SQRT(((D300+G300)*O300/100)^2+(J300*(D300+G300)*0.07132)^2),0))</f>
        <v>47</v>
      </c>
      <c r="U300" s="32"/>
    </row>
    <row r="301" customFormat="false" ht="15" hidden="false" customHeight="false" outlineLevel="0" collapsed="false">
      <c r="A301" s="32" t="s">
        <v>386</v>
      </c>
      <c r="B301" s="32" t="s">
        <v>479</v>
      </c>
      <c r="C301" s="32" t="s">
        <v>481</v>
      </c>
      <c r="D301" s="54" t="n">
        <v>624</v>
      </c>
      <c r="E301" s="54" t="n">
        <v>444</v>
      </c>
      <c r="F301" s="65" t="n">
        <f aca="false">IF(E301="","",D301-E301)</f>
        <v>180</v>
      </c>
      <c r="G301" s="54" t="n">
        <v>724</v>
      </c>
      <c r="H301" s="54" t="n">
        <v>728</v>
      </c>
      <c r="I301" s="65" t="n">
        <f aca="false">IF(H301="","",G301-H301)</f>
        <v>-4</v>
      </c>
      <c r="J301" s="55" t="n">
        <f aca="false">IF(OR(D301="",D301+G301=0),"",D301/(D301+G301))</f>
        <v>0.462908011869436</v>
      </c>
      <c r="K301" s="55" t="n">
        <f aca="false">IF(E301="","",E301/(E301+H301))</f>
        <v>0.378839590443686</v>
      </c>
      <c r="L301" s="66" t="n">
        <f aca="false">IF(OR(K301="",J301=""),"",(J301-K301)*100)</f>
        <v>8.40684214257502</v>
      </c>
      <c r="M301" s="36" t="n">
        <v>2.00359735683633</v>
      </c>
      <c r="N301" s="36" t="n">
        <v>1.86043143712578</v>
      </c>
      <c r="O301" s="36" t="n">
        <f aca="false">SQRT(M301^2+N301^2)</f>
        <v>2.73415571988272</v>
      </c>
      <c r="P301" s="55" t="n">
        <f aca="false">IF(J301="","",MAX(0,J301-1.96*O301/100))</f>
        <v>0.409318559759735</v>
      </c>
      <c r="Q301" s="55" t="n">
        <f aca="false">IF(J301="","",MIN(1,J301+1.96*O301/100))</f>
        <v>0.516497463979138</v>
      </c>
      <c r="R301" s="32" t="str">
        <f aca="false">IF(L301="","",IF(ABS(L301)&lt;=O301,"Yes","No"))</f>
        <v>No</v>
      </c>
      <c r="S301" s="32" t="str">
        <f aca="false">IF(L301="","",IF(ABS(L301)&lt;=1.96*O301,"Yes","No"))</f>
        <v>No</v>
      </c>
      <c r="T301" s="54" t="n">
        <f aca="false">IF(D301="","",ROUND(SQRT(((D301+G301)*O301/100)^2+(J301*(D301+G301)*0.07132)^2),0))</f>
        <v>58</v>
      </c>
      <c r="U301" s="32"/>
    </row>
    <row r="302" customFormat="false" ht="15" hidden="false" customHeight="false" outlineLevel="0" collapsed="false">
      <c r="A302" s="32" t="s">
        <v>386</v>
      </c>
      <c r="B302" s="32" t="s">
        <v>479</v>
      </c>
      <c r="C302" s="32" t="s">
        <v>482</v>
      </c>
      <c r="D302" s="54" t="n">
        <v>198</v>
      </c>
      <c r="E302" s="54" t="n">
        <v>146</v>
      </c>
      <c r="F302" s="65" t="n">
        <f aca="false">IF(E302="","",D302-E302)</f>
        <v>52</v>
      </c>
      <c r="G302" s="54" t="n">
        <v>250</v>
      </c>
      <c r="H302" s="54" t="n">
        <v>290</v>
      </c>
      <c r="I302" s="65" t="n">
        <f aca="false">IF(H302="","",G302-H302)</f>
        <v>-40</v>
      </c>
      <c r="J302" s="55" t="n">
        <f aca="false">IF(OR(D302="",D302+G302=0),"",D302/(D302+G302))</f>
        <v>0.441964285714286</v>
      </c>
      <c r="K302" s="55" t="n">
        <f aca="false">IF(E302="","",E302/(E302+H302))</f>
        <v>0.334862385321101</v>
      </c>
      <c r="L302" s="66" t="n">
        <f aca="false">IF(OR(K302="",J302=""),"",(J302-K302)*100)</f>
        <v>10.7101900393185</v>
      </c>
      <c r="M302" s="36" t="n">
        <v>3.57667285408278</v>
      </c>
      <c r="N302" s="36" t="n">
        <v>1.86043143712578</v>
      </c>
      <c r="O302" s="36" t="n">
        <f aca="false">SQRT(M302^2+N302^2)</f>
        <v>4.03159941429931</v>
      </c>
      <c r="P302" s="55" t="n">
        <f aca="false">IF(J302="","",MAX(0,J302-1.96*O302/100))</f>
        <v>0.362944937194019</v>
      </c>
      <c r="Q302" s="55" t="n">
        <f aca="false">IF(J302="","",MIN(1,J302+1.96*O302/100))</f>
        <v>0.520983634234552</v>
      </c>
      <c r="R302" s="32" t="str">
        <f aca="false">IF(L302="","",IF(ABS(L302)&lt;=O302,"Yes","No"))</f>
        <v>No</v>
      </c>
      <c r="S302" s="32" t="str">
        <f aca="false">IF(L302="","",IF(ABS(L302)&lt;=1.96*O302,"Yes","No"))</f>
        <v>No</v>
      </c>
      <c r="T302" s="54" t="n">
        <f aca="false">IF(D302="","",ROUND(SQRT(((D302+G302)*O302/100)^2+(J302*(D302+G302)*0.13015)^2),0))</f>
        <v>31</v>
      </c>
      <c r="U302" s="32"/>
    </row>
    <row r="303" customFormat="false" ht="15" hidden="false" customHeight="false" outlineLevel="0" collapsed="false">
      <c r="A303" s="32" t="s">
        <v>386</v>
      </c>
      <c r="B303" s="32" t="s">
        <v>479</v>
      </c>
      <c r="C303" s="32" t="s">
        <v>483</v>
      </c>
      <c r="D303" s="54" t="n">
        <v>460</v>
      </c>
      <c r="E303" s="54" t="n">
        <v>340</v>
      </c>
      <c r="F303" s="65" t="n">
        <f aca="false">IF(E303="","",D303-E303)</f>
        <v>120</v>
      </c>
      <c r="G303" s="54" t="n">
        <v>583</v>
      </c>
      <c r="H303" s="54" t="n">
        <v>571</v>
      </c>
      <c r="I303" s="65" t="n">
        <f aca="false">IF(H303="","",G303-H303)</f>
        <v>12</v>
      </c>
      <c r="J303" s="55" t="n">
        <f aca="false">IF(OR(D303="",D303+G303=0),"",D303/(D303+G303))</f>
        <v>0.441035474592522</v>
      </c>
      <c r="K303" s="55" t="n">
        <f aca="false">IF(E303="","",E303/(E303+H303))</f>
        <v>0.373216245883644</v>
      </c>
      <c r="L303" s="66" t="n">
        <f aca="false">IF(OR(K303="",J303=""),"",(J303-K303)*100)</f>
        <v>6.78192287088772</v>
      </c>
      <c r="M303" s="36" t="n">
        <v>2.00359735683633</v>
      </c>
      <c r="N303" s="36" t="n">
        <v>1.86043143712578</v>
      </c>
      <c r="O303" s="36" t="n">
        <f aca="false">SQRT(M303^2+N303^2)</f>
        <v>2.73415571988272</v>
      </c>
      <c r="P303" s="55" t="n">
        <f aca="false">IF(J303="","",MAX(0,J303-1.96*O303/100))</f>
        <v>0.38744602248282</v>
      </c>
      <c r="Q303" s="55" t="n">
        <f aca="false">IF(J303="","",MIN(1,J303+1.96*O303/100))</f>
        <v>0.494624926702223</v>
      </c>
      <c r="R303" s="32" t="str">
        <f aca="false">IF(L303="","",IF(ABS(L303)&lt;=O303,"Yes","No"))</f>
        <v>No</v>
      </c>
      <c r="S303" s="32" t="str">
        <f aca="false">IF(L303="","",IF(ABS(L303)&lt;=1.96*O303,"Yes","No"))</f>
        <v>No</v>
      </c>
      <c r="T303" s="54" t="n">
        <f aca="false">IF(D303="","",ROUND(SQRT(((D303+G303)*O303/100)^2+(J303*(D303+G303)*0.07132)^2),0))</f>
        <v>43</v>
      </c>
      <c r="U303" s="32"/>
    </row>
    <row r="304" customFormat="false" ht="15" hidden="false" customHeight="false" outlineLevel="0" collapsed="false">
      <c r="A304" s="32" t="s">
        <v>386</v>
      </c>
      <c r="B304" s="32" t="s">
        <v>479</v>
      </c>
      <c r="C304" s="32" t="s">
        <v>484</v>
      </c>
      <c r="D304" s="54" t="n">
        <v>314</v>
      </c>
      <c r="E304" s="54" t="n">
        <v>233</v>
      </c>
      <c r="F304" s="65" t="n">
        <f aca="false">IF(E304="","",D304-E304)</f>
        <v>81</v>
      </c>
      <c r="G304" s="54" t="n">
        <v>425</v>
      </c>
      <c r="H304" s="54" t="n">
        <v>451</v>
      </c>
      <c r="I304" s="65" t="n">
        <f aca="false">IF(H304="","",G304-H304)</f>
        <v>-26</v>
      </c>
      <c r="J304" s="55" t="n">
        <f aca="false">IF(OR(D304="",D304+G304=0),"",D304/(D304+G304))</f>
        <v>0.42489851150203</v>
      </c>
      <c r="K304" s="55" t="n">
        <f aca="false">IF(E304="","",E304/(E304+H304))</f>
        <v>0.340643274853801</v>
      </c>
      <c r="L304" s="66" t="n">
        <f aca="false">IF(OR(K304="",J304=""),"",(J304-K304)*100)</f>
        <v>8.42552366482286</v>
      </c>
      <c r="M304" s="36" t="n">
        <v>2.37182209464497</v>
      </c>
      <c r="N304" s="36" t="n">
        <v>1.86043143712578</v>
      </c>
      <c r="O304" s="36" t="n">
        <f aca="false">SQRT(M304^2+N304^2)</f>
        <v>3.01442286033196</v>
      </c>
      <c r="P304" s="55" t="n">
        <f aca="false">IF(J304="","",MAX(0,J304-1.96*O304/100))</f>
        <v>0.365815823439523</v>
      </c>
      <c r="Q304" s="55" t="n">
        <f aca="false">IF(J304="","",MIN(1,J304+1.96*O304/100))</f>
        <v>0.483981199564536</v>
      </c>
      <c r="R304" s="32" t="str">
        <f aca="false">IF(L304="","",IF(ABS(L304)&lt;=O304,"Yes","No"))</f>
        <v>No</v>
      </c>
      <c r="S304" s="32" t="str">
        <f aca="false">IF(L304="","",IF(ABS(L304)&lt;=1.96*O304,"Yes","No"))</f>
        <v>No</v>
      </c>
      <c r="T304" s="54" t="n">
        <f aca="false">IF(D304="","",ROUND(SQRT(((D304+G304)*O304/100)^2+(J304*(D304+G304)*0.08382)^2),0))</f>
        <v>34</v>
      </c>
      <c r="U304" s="32"/>
    </row>
    <row r="305" customFormat="false" ht="15" hidden="false" customHeight="false" outlineLevel="0" collapsed="false">
      <c r="A305" s="32" t="s">
        <v>386</v>
      </c>
      <c r="B305" s="32" t="s">
        <v>485</v>
      </c>
      <c r="C305" s="32" t="s">
        <v>486</v>
      </c>
      <c r="D305" s="54" t="n">
        <v>74</v>
      </c>
      <c r="E305" s="54" t="n">
        <v>194</v>
      </c>
      <c r="F305" s="65" t="n">
        <f aca="false">IF(E305="","",D305-E305)</f>
        <v>-120</v>
      </c>
      <c r="G305" s="54" t="n">
        <v>79</v>
      </c>
      <c r="H305" s="54" t="n">
        <v>248</v>
      </c>
      <c r="I305" s="65" t="n">
        <f aca="false">IF(H305="","",G305-H305)</f>
        <v>-169</v>
      </c>
      <c r="J305" s="55" t="n">
        <f aca="false">IF(OR(D305="",D305+G305=0),"",D305/(D305+G305))</f>
        <v>0.483660130718954</v>
      </c>
      <c r="K305" s="55" t="n">
        <f aca="false">IF(E305="","",E305/(E305+H305))</f>
        <v>0.438914027149321</v>
      </c>
      <c r="L305" s="66" t="n">
        <f aca="false">IF(OR(K305="",J305=""),"",(J305-K305)*100)</f>
        <v>4.4746103569633</v>
      </c>
      <c r="M305" s="36" t="n">
        <v>3.57667285408278</v>
      </c>
      <c r="N305" s="36" t="n">
        <v>1.86043143712578</v>
      </c>
      <c r="O305" s="36" t="n">
        <f aca="false">SQRT(M305^2+N305^2)</f>
        <v>4.03159941429931</v>
      </c>
      <c r="P305" s="55" t="n">
        <f aca="false">IF(J305="","",MAX(0,J305-1.96*O305/100))</f>
        <v>0.404640782198688</v>
      </c>
      <c r="Q305" s="55" t="n">
        <f aca="false">IF(J305="","",MIN(1,J305+1.96*O305/100))</f>
        <v>0.562679479239221</v>
      </c>
      <c r="R305" s="32" t="str">
        <f aca="false">IF(L305="","",IF(ABS(L305)&lt;=O305,"Yes","No"))</f>
        <v>No</v>
      </c>
      <c r="S305" s="32" t="str">
        <f aca="false">IF(L305="","",IF(ABS(L305)&lt;=1.96*O305,"Yes","No"))</f>
        <v>Yes</v>
      </c>
      <c r="T305" s="54" t="n">
        <f aca="false">IF(D305="","",ROUND(SQRT(((D305+G305)*O305/100)^2+(J305*(D305+G305)*0.13015)^2),0))</f>
        <v>11</v>
      </c>
      <c r="U305" s="32"/>
    </row>
    <row r="306" customFormat="false" ht="15" hidden="false" customHeight="false" outlineLevel="0" collapsed="false">
      <c r="A306" s="32" t="s">
        <v>386</v>
      </c>
      <c r="B306" s="32" t="s">
        <v>485</v>
      </c>
      <c r="C306" s="32" t="s">
        <v>487</v>
      </c>
      <c r="D306" s="54" t="n">
        <v>362</v>
      </c>
      <c r="E306" s="54" t="n">
        <v>280</v>
      </c>
      <c r="F306" s="65" t="n">
        <f aca="false">IF(E306="","",D306-E306)</f>
        <v>82</v>
      </c>
      <c r="G306" s="54" t="n">
        <v>475</v>
      </c>
      <c r="H306" s="54" t="n">
        <v>430</v>
      </c>
      <c r="I306" s="65" t="n">
        <f aca="false">IF(H306="","",G306-H306)</f>
        <v>45</v>
      </c>
      <c r="J306" s="55" t="n">
        <f aca="false">IF(OR(D306="",D306+G306=0),"",D306/(D306+G306))</f>
        <v>0.432497013142174</v>
      </c>
      <c r="K306" s="55" t="n">
        <f aca="false">IF(E306="","",E306/(E306+H306))</f>
        <v>0.394366197183099</v>
      </c>
      <c r="L306" s="66" t="n">
        <f aca="false">IF(OR(K306="",J306=""),"",(J306-K306)*100)</f>
        <v>3.81308159590759</v>
      </c>
      <c r="M306" s="36" t="n">
        <v>2.37182209464497</v>
      </c>
      <c r="N306" s="36" t="n">
        <v>1.86043143712578</v>
      </c>
      <c r="O306" s="36" t="n">
        <f aca="false">SQRT(M306^2+N306^2)</f>
        <v>3.01442286033196</v>
      </c>
      <c r="P306" s="55" t="n">
        <f aca="false">IF(J306="","",MAX(0,J306-1.96*O306/100))</f>
        <v>0.373414325079668</v>
      </c>
      <c r="Q306" s="55" t="n">
        <f aca="false">IF(J306="","",MIN(1,J306+1.96*O306/100))</f>
        <v>0.491579701204681</v>
      </c>
      <c r="R306" s="32" t="str">
        <f aca="false">IF(L306="","",IF(ABS(L306)&lt;=O306,"Yes","No"))</f>
        <v>No</v>
      </c>
      <c r="S306" s="32" t="str">
        <f aca="false">IF(L306="","",IF(ABS(L306)&lt;=1.96*O306,"Yes","No"))</f>
        <v>Yes</v>
      </c>
      <c r="T306" s="54" t="n">
        <f aca="false">IF(D306="","",ROUND(SQRT(((D306+G306)*O306/100)^2+(J306*(D306+G306)*0.08382)^2),0))</f>
        <v>39</v>
      </c>
      <c r="U306" s="32"/>
    </row>
    <row r="307" customFormat="false" ht="15" hidden="false" customHeight="false" outlineLevel="0" collapsed="false">
      <c r="A307" s="32" t="s">
        <v>386</v>
      </c>
      <c r="B307" s="32" t="s">
        <v>488</v>
      </c>
      <c r="C307" s="32" t="s">
        <v>489</v>
      </c>
      <c r="D307" s="54" t="n">
        <v>182</v>
      </c>
      <c r="E307" s="54"/>
      <c r="F307" s="65" t="str">
        <f aca="false">IF(E307="","",D307-E307)</f>
        <v/>
      </c>
      <c r="G307" s="54" t="n">
        <v>209</v>
      </c>
      <c r="H307" s="54"/>
      <c r="I307" s="65" t="str">
        <f aca="false">IF(H307="","",G307-H307)</f>
        <v/>
      </c>
      <c r="J307" s="55" t="n">
        <f aca="false">IF(OR(D307="",D307+G307=0),"",D307/(D307+G307))</f>
        <v>0.465473145780051</v>
      </c>
      <c r="K307" s="55" t="str">
        <f aca="false">IF(E307="","",E307/(E307+H307))</f>
        <v/>
      </c>
      <c r="L307" s="66" t="str">
        <f aca="false">IF(OR(K307="",J307=""),"",(J307-K307)*100)</f>
        <v/>
      </c>
      <c r="M307" s="36" t="n">
        <v>3.57667285408278</v>
      </c>
      <c r="N307" s="36" t="n">
        <v>1.86043143712578</v>
      </c>
      <c r="O307" s="36" t="n">
        <f aca="false">SQRT(M307^2+N307^2)</f>
        <v>4.03159941429931</v>
      </c>
      <c r="P307" s="55" t="n">
        <f aca="false">IF(J307="","",MAX(0,J307-1.96*O307/100))</f>
        <v>0.386453797259785</v>
      </c>
      <c r="Q307" s="55" t="n">
        <f aca="false">IF(J307="","",MIN(1,J307+1.96*O307/100))</f>
        <v>0.544492494300318</v>
      </c>
      <c r="R307" s="32" t="str">
        <f aca="false">IF(L307="","",IF(ABS(L307)&lt;=O307,"Yes","No"))</f>
        <v/>
      </c>
      <c r="S307" s="32" t="str">
        <f aca="false">IF(L307="","",IF(ABS(L307)&lt;=1.96*O307,"Yes","No"))</f>
        <v/>
      </c>
      <c r="T307" s="54" t="n">
        <f aca="false">IF(D307="","",ROUND(SQRT(((D307+G307)*O307/100)^2+(J307*(D307+G307)*0.13015)^2),0))</f>
        <v>28</v>
      </c>
      <c r="U307" s="32" t="s">
        <v>764</v>
      </c>
    </row>
    <row r="308" customFormat="false" ht="15" hidden="false" customHeight="false" outlineLevel="0" collapsed="false">
      <c r="A308" s="32" t="s">
        <v>386</v>
      </c>
      <c r="B308" s="32" t="s">
        <v>488</v>
      </c>
      <c r="C308" s="32" t="s">
        <v>490</v>
      </c>
      <c r="D308" s="54" t="n">
        <v>476</v>
      </c>
      <c r="E308" s="54"/>
      <c r="F308" s="65" t="str">
        <f aca="false">IF(E308="","",D308-E308)</f>
        <v/>
      </c>
      <c r="G308" s="54" t="n">
        <v>470</v>
      </c>
      <c r="H308" s="54"/>
      <c r="I308" s="65" t="str">
        <f aca="false">IF(H308="","",G308-H308)</f>
        <v/>
      </c>
      <c r="J308" s="55" t="n">
        <f aca="false">IF(OR(D308="",D308+G308=0),"",D308/(D308+G308))</f>
        <v>0.503171247357294</v>
      </c>
      <c r="K308" s="55" t="str">
        <f aca="false">IF(E308="","",E308/(E308+H308))</f>
        <v/>
      </c>
      <c r="L308" s="66" t="str">
        <f aca="false">IF(OR(K308="",J308=""),"",(J308-K308)*100)</f>
        <v/>
      </c>
      <c r="M308" s="36" t="n">
        <v>2.00359735683633</v>
      </c>
      <c r="N308" s="36" t="n">
        <v>1.86043143712578</v>
      </c>
      <c r="O308" s="36" t="n">
        <f aca="false">SQRT(M308^2+N308^2)</f>
        <v>2.73415571988272</v>
      </c>
      <c r="P308" s="55" t="n">
        <f aca="false">IF(J308="","",MAX(0,J308-1.96*O308/100))</f>
        <v>0.449581795247593</v>
      </c>
      <c r="Q308" s="55" t="n">
        <f aca="false">IF(J308="","",MIN(1,J308+1.96*O308/100))</f>
        <v>0.556760699466995</v>
      </c>
      <c r="R308" s="32" t="str">
        <f aca="false">IF(L308="","",IF(ABS(L308)&lt;=O308,"Yes","No"))</f>
        <v/>
      </c>
      <c r="S308" s="32" t="str">
        <f aca="false">IF(L308="","",IF(ABS(L308)&lt;=1.96*O308,"Yes","No"))</f>
        <v/>
      </c>
      <c r="T308" s="54" t="n">
        <f aca="false">IF(D308="","",ROUND(SQRT(((D308+G308)*O308/100)^2+(J308*(D308+G308)*0.07132)^2),0))</f>
        <v>43</v>
      </c>
      <c r="U308" s="32" t="s">
        <v>764</v>
      </c>
    </row>
    <row r="309" customFormat="false" ht="15" hidden="false" customHeight="false" outlineLevel="0" collapsed="false">
      <c r="A309" s="32" t="s">
        <v>386</v>
      </c>
      <c r="B309" s="32" t="s">
        <v>488</v>
      </c>
      <c r="C309" s="32" t="s">
        <v>491</v>
      </c>
      <c r="D309" s="54" t="n">
        <v>490</v>
      </c>
      <c r="E309" s="54" t="n">
        <v>419</v>
      </c>
      <c r="F309" s="65" t="n">
        <f aca="false">IF(E309="","",D309-E309)</f>
        <v>71</v>
      </c>
      <c r="G309" s="54" t="n">
        <v>562</v>
      </c>
      <c r="H309" s="54" t="n">
        <v>543</v>
      </c>
      <c r="I309" s="65" t="n">
        <f aca="false">IF(H309="","",G309-H309)</f>
        <v>19</v>
      </c>
      <c r="J309" s="55" t="n">
        <f aca="false">IF(OR(D309="",D309+G309=0),"",D309/(D309+G309))</f>
        <v>0.465779467680608</v>
      </c>
      <c r="K309" s="55" t="n">
        <f aca="false">IF(E309="","",E309/(E309+H309))</f>
        <v>0.435550935550936</v>
      </c>
      <c r="L309" s="66" t="n">
        <f aca="false">IF(OR(K309="",J309=""),"",(J309-K309)*100)</f>
        <v>3.02285321296728</v>
      </c>
      <c r="M309" s="36" t="n">
        <v>2.00359735683633</v>
      </c>
      <c r="N309" s="36" t="n">
        <v>1.86043143712578</v>
      </c>
      <c r="O309" s="36" t="n">
        <f aca="false">SQRT(M309^2+N309^2)</f>
        <v>2.73415571988272</v>
      </c>
      <c r="P309" s="55" t="n">
        <f aca="false">IF(J309="","",MAX(0,J309-1.96*O309/100))</f>
        <v>0.412190015570907</v>
      </c>
      <c r="Q309" s="55" t="n">
        <f aca="false">IF(J309="","",MIN(1,J309+1.96*O309/100))</f>
        <v>0.51936891979031</v>
      </c>
      <c r="R309" s="32" t="str">
        <f aca="false">IF(L309="","",IF(ABS(L309)&lt;=O309,"Yes","No"))</f>
        <v>No</v>
      </c>
      <c r="S309" s="32" t="str">
        <f aca="false">IF(L309="","",IF(ABS(L309)&lt;=1.96*O309,"Yes","No"))</f>
        <v>Yes</v>
      </c>
      <c r="T309" s="54" t="n">
        <f aca="false">IF(D309="","",ROUND(SQRT(((D309+G309)*O309/100)^2+(J309*(D309+G309)*0.07132)^2),0))</f>
        <v>45</v>
      </c>
      <c r="U309" s="32"/>
    </row>
    <row r="310" customFormat="false" ht="15" hidden="false" customHeight="false" outlineLevel="0" collapsed="false">
      <c r="A310" s="32" t="s">
        <v>386</v>
      </c>
      <c r="B310" s="32" t="s">
        <v>488</v>
      </c>
      <c r="C310" s="32" t="s">
        <v>492</v>
      </c>
      <c r="D310" s="54" t="n">
        <v>484</v>
      </c>
      <c r="E310" s="54"/>
      <c r="F310" s="65" t="str">
        <f aca="false">IF(E310="","",D310-E310)</f>
        <v/>
      </c>
      <c r="G310" s="54" t="n">
        <v>530</v>
      </c>
      <c r="H310" s="54"/>
      <c r="I310" s="65" t="str">
        <f aca="false">IF(H310="","",G310-H310)</f>
        <v/>
      </c>
      <c r="J310" s="55" t="n">
        <f aca="false">IF(OR(D310="",D310+G310=0),"",D310/(D310+G310))</f>
        <v>0.477317554240631</v>
      </c>
      <c r="K310" s="55" t="str">
        <f aca="false">IF(E310="","",E310/(E310+H310))</f>
        <v/>
      </c>
      <c r="L310" s="66" t="str">
        <f aca="false">IF(OR(K310="",J310=""),"",(J310-K310)*100)</f>
        <v/>
      </c>
      <c r="M310" s="36" t="n">
        <v>2.00359735683633</v>
      </c>
      <c r="N310" s="36" t="n">
        <v>1.86043143712578</v>
      </c>
      <c r="O310" s="36" t="n">
        <f aca="false">SQRT(M310^2+N310^2)</f>
        <v>2.73415571988272</v>
      </c>
      <c r="P310" s="55" t="n">
        <f aca="false">IF(J310="","",MAX(0,J310-1.96*O310/100))</f>
        <v>0.42372810213093</v>
      </c>
      <c r="Q310" s="55" t="n">
        <f aca="false">IF(J310="","",MIN(1,J310+1.96*O310/100))</f>
        <v>0.530907006350333</v>
      </c>
      <c r="R310" s="32" t="str">
        <f aca="false">IF(L310="","",IF(ABS(L310)&lt;=O310,"Yes","No"))</f>
        <v/>
      </c>
      <c r="S310" s="32" t="str">
        <f aca="false">IF(L310="","",IF(ABS(L310)&lt;=1.96*O310,"Yes","No"))</f>
        <v/>
      </c>
      <c r="T310" s="54" t="n">
        <f aca="false">IF(D310="","",ROUND(SQRT(((D310+G310)*O310/100)^2+(J310*(D310+G310)*0.07132)^2),0))</f>
        <v>44</v>
      </c>
      <c r="U310" s="32" t="s">
        <v>764</v>
      </c>
    </row>
    <row r="311" customFormat="false" ht="15" hidden="false" customHeight="false" outlineLevel="0" collapsed="false">
      <c r="A311" s="32" t="s">
        <v>386</v>
      </c>
      <c r="B311" s="32" t="s">
        <v>493</v>
      </c>
      <c r="C311" s="32" t="s">
        <v>494</v>
      </c>
      <c r="D311" s="54" t="n">
        <v>462</v>
      </c>
      <c r="E311" s="54" t="n">
        <v>436</v>
      </c>
      <c r="F311" s="65" t="n">
        <f aca="false">IF(E311="","",D311-E311)</f>
        <v>26</v>
      </c>
      <c r="G311" s="54" t="n">
        <v>444</v>
      </c>
      <c r="H311" s="54" t="n">
        <v>430</v>
      </c>
      <c r="I311" s="65" t="n">
        <f aca="false">IF(H311="","",G311-H311)</f>
        <v>14</v>
      </c>
      <c r="J311" s="55" t="n">
        <f aca="false">IF(OR(D311="",D311+G311=0),"",D311/(D311+G311))</f>
        <v>0.509933774834437</v>
      </c>
      <c r="K311" s="55" t="n">
        <f aca="false">IF(E311="","",E311/(E311+H311))</f>
        <v>0.503464203233256</v>
      </c>
      <c r="L311" s="66" t="n">
        <f aca="false">IF(OR(K311="",J311=""),"",(J311-K311)*100)</f>
        <v>0.646957160118078</v>
      </c>
      <c r="M311" s="36" t="n">
        <v>2.00359735683633</v>
      </c>
      <c r="N311" s="36" t="n">
        <v>1.86043143712578</v>
      </c>
      <c r="O311" s="36" t="n">
        <f aca="false">SQRT(M311^2+N311^2)</f>
        <v>2.73415571988272</v>
      </c>
      <c r="P311" s="55" t="n">
        <f aca="false">IF(J311="","",MAX(0,J311-1.96*O311/100))</f>
        <v>0.456344322724736</v>
      </c>
      <c r="Q311" s="55" t="n">
        <f aca="false">IF(J311="","",MIN(1,J311+1.96*O311/100))</f>
        <v>0.563523226944139</v>
      </c>
      <c r="R311" s="32" t="str">
        <f aca="false">IF(L311="","",IF(ABS(L311)&lt;=O311,"Yes","No"))</f>
        <v>Yes</v>
      </c>
      <c r="S311" s="32" t="str">
        <f aca="false">IF(L311="","",IF(ABS(L311)&lt;=1.96*O311,"Yes","No"))</f>
        <v>Yes</v>
      </c>
      <c r="T311" s="54" t="n">
        <f aca="false">IF(D311="","",ROUND(SQRT(((D311+G311)*O311/100)^2+(J311*(D311+G311)*0.07132)^2),0))</f>
        <v>41</v>
      </c>
      <c r="U311" s="32"/>
    </row>
    <row r="312" customFormat="false" ht="15" hidden="false" customHeight="false" outlineLevel="0" collapsed="false">
      <c r="A312" s="32" t="s">
        <v>386</v>
      </c>
      <c r="B312" s="32" t="s">
        <v>493</v>
      </c>
      <c r="C312" s="32" t="s">
        <v>495</v>
      </c>
      <c r="D312" s="54" t="n">
        <v>509</v>
      </c>
      <c r="E312" s="54" t="n">
        <v>451</v>
      </c>
      <c r="F312" s="65" t="n">
        <f aca="false">IF(E312="","",D312-E312)</f>
        <v>58</v>
      </c>
      <c r="G312" s="54" t="n">
        <v>594</v>
      </c>
      <c r="H312" s="54" t="n">
        <v>565</v>
      </c>
      <c r="I312" s="65" t="n">
        <f aca="false">IF(H312="","",G312-H312)</f>
        <v>29</v>
      </c>
      <c r="J312" s="55" t="n">
        <f aca="false">IF(OR(D312="",D312+G312=0),"",D312/(D312+G312))</f>
        <v>0.461468721668178</v>
      </c>
      <c r="K312" s="55" t="n">
        <f aca="false">IF(E312="","",E312/(E312+H312))</f>
        <v>0.443897637795276</v>
      </c>
      <c r="L312" s="66" t="n">
        <f aca="false">IF(OR(K312="",J312=""),"",(J312-K312)*100)</f>
        <v>1.75710838729021</v>
      </c>
      <c r="M312" s="36" t="n">
        <v>2.00359735683633</v>
      </c>
      <c r="N312" s="36" t="n">
        <v>1.86043143712578</v>
      </c>
      <c r="O312" s="36" t="n">
        <f aca="false">SQRT(M312^2+N312^2)</f>
        <v>2.73415571988272</v>
      </c>
      <c r="P312" s="55" t="n">
        <f aca="false">IF(J312="","",MAX(0,J312-1.96*O312/100))</f>
        <v>0.407879269558476</v>
      </c>
      <c r="Q312" s="55" t="n">
        <f aca="false">IF(J312="","",MIN(1,J312+1.96*O312/100))</f>
        <v>0.515058173777879</v>
      </c>
      <c r="R312" s="32" t="str">
        <f aca="false">IF(L312="","",IF(ABS(L312)&lt;=O312,"Yes","No"))</f>
        <v>Yes</v>
      </c>
      <c r="S312" s="32" t="str">
        <f aca="false">IF(L312="","",IF(ABS(L312)&lt;=1.96*O312,"Yes","No"))</f>
        <v>Yes</v>
      </c>
      <c r="T312" s="54" t="n">
        <f aca="false">IF(D312="","",ROUND(SQRT(((D312+G312)*O312/100)^2+(J312*(D312+G312)*0.07132)^2),0))</f>
        <v>47</v>
      </c>
      <c r="U312" s="32"/>
    </row>
    <row r="313" customFormat="false" ht="15" hidden="false" customHeight="false" outlineLevel="0" collapsed="false">
      <c r="A313" s="32" t="s">
        <v>386</v>
      </c>
      <c r="B313" s="32" t="s">
        <v>493</v>
      </c>
      <c r="C313" s="32" t="s">
        <v>496</v>
      </c>
      <c r="D313" s="54" t="n">
        <v>228</v>
      </c>
      <c r="E313" s="54"/>
      <c r="F313" s="65" t="str">
        <f aca="false">IF(E313="","",D313-E313)</f>
        <v/>
      </c>
      <c r="G313" s="54" t="n">
        <v>268</v>
      </c>
      <c r="H313" s="54"/>
      <c r="I313" s="65" t="str">
        <f aca="false">IF(H313="","",G313-H313)</f>
        <v/>
      </c>
      <c r="J313" s="55" t="n">
        <f aca="false">IF(OR(D313="",D313+G313=0),"",D313/(D313+G313))</f>
        <v>0.459677419354839</v>
      </c>
      <c r="K313" s="55" t="str">
        <f aca="false">IF(E313="","",E313/(E313+H313))</f>
        <v/>
      </c>
      <c r="L313" s="66" t="str">
        <f aca="false">IF(OR(K313="",J313=""),"",(J313-K313)*100)</f>
        <v/>
      </c>
      <c r="M313" s="36" t="n">
        <v>3.57667285408278</v>
      </c>
      <c r="N313" s="36" t="n">
        <v>1.86043143712578</v>
      </c>
      <c r="O313" s="36" t="n">
        <f aca="false">SQRT(M313^2+N313^2)</f>
        <v>4.03159941429931</v>
      </c>
      <c r="P313" s="55" t="n">
        <f aca="false">IF(J313="","",MAX(0,J313-1.96*O313/100))</f>
        <v>0.380658070834572</v>
      </c>
      <c r="Q313" s="55" t="n">
        <f aca="false">IF(J313="","",MIN(1,J313+1.96*O313/100))</f>
        <v>0.538696767875105</v>
      </c>
      <c r="R313" s="32" t="str">
        <f aca="false">IF(L313="","",IF(ABS(L313)&lt;=O313,"Yes","No"))</f>
        <v/>
      </c>
      <c r="S313" s="32" t="str">
        <f aca="false">IF(L313="","",IF(ABS(L313)&lt;=1.96*O313,"Yes","No"))</f>
        <v/>
      </c>
      <c r="T313" s="54" t="n">
        <f aca="false">IF(D313="","",ROUND(SQRT(((D313+G313)*O313/100)^2+(J313*(D313+G313)*0.13015)^2),0))</f>
        <v>36</v>
      </c>
      <c r="U313" s="32" t="s">
        <v>764</v>
      </c>
    </row>
    <row r="314" customFormat="false" ht="15" hidden="false" customHeight="false" outlineLevel="0" collapsed="false">
      <c r="A314" s="32" t="s">
        <v>386</v>
      </c>
      <c r="B314" s="32" t="s">
        <v>493</v>
      </c>
      <c r="C314" s="32" t="s">
        <v>497</v>
      </c>
      <c r="D314" s="54" t="n">
        <v>382</v>
      </c>
      <c r="E314" s="54" t="n">
        <v>373</v>
      </c>
      <c r="F314" s="65" t="n">
        <f aca="false">IF(E314="","",D314-E314)</f>
        <v>9</v>
      </c>
      <c r="G314" s="54" t="n">
        <v>353</v>
      </c>
      <c r="H314" s="54" t="n">
        <v>332</v>
      </c>
      <c r="I314" s="65" t="n">
        <f aca="false">IF(H314="","",G314-H314)</f>
        <v>21</v>
      </c>
      <c r="J314" s="55" t="n">
        <f aca="false">IF(OR(D314="",D314+G314=0),"",D314/(D314+G314))</f>
        <v>0.519727891156463</v>
      </c>
      <c r="K314" s="55" t="n">
        <f aca="false">IF(E314="","",E314/(E314+H314))</f>
        <v>0.529078014184397</v>
      </c>
      <c r="L314" s="66" t="n">
        <f aca="false">IF(OR(K314="",J314=""),"",(J314-K314)*100)</f>
        <v>-0.935012302793459</v>
      </c>
      <c r="M314" s="36" t="n">
        <v>2.37182209464497</v>
      </c>
      <c r="N314" s="36" t="n">
        <v>1.86043143712578</v>
      </c>
      <c r="O314" s="36" t="n">
        <f aca="false">SQRT(M314^2+N314^2)</f>
        <v>3.01442286033196</v>
      </c>
      <c r="P314" s="55" t="n">
        <f aca="false">IF(J314="","",MAX(0,J314-1.96*O314/100))</f>
        <v>0.460645203093956</v>
      </c>
      <c r="Q314" s="55" t="n">
        <f aca="false">IF(J314="","",MIN(1,J314+1.96*O314/100))</f>
        <v>0.578810579218969</v>
      </c>
      <c r="R314" s="32" t="str">
        <f aca="false">IF(L314="","",IF(ABS(L314)&lt;=O314,"Yes","No"))</f>
        <v>Yes</v>
      </c>
      <c r="S314" s="32" t="str">
        <f aca="false">IF(L314="","",IF(ABS(L314)&lt;=1.96*O314,"Yes","No"))</f>
        <v>Yes</v>
      </c>
      <c r="T314" s="54" t="n">
        <f aca="false">IF(D314="","",ROUND(SQRT(((D314+G314)*O314/100)^2+(J314*(D314+G314)*0.08382)^2),0))</f>
        <v>39</v>
      </c>
      <c r="U314" s="32"/>
    </row>
    <row r="315" customFormat="false" ht="15" hidden="false" customHeight="false" outlineLevel="0" collapsed="false">
      <c r="A315" s="32" t="s">
        <v>386</v>
      </c>
      <c r="B315" s="32" t="s">
        <v>493</v>
      </c>
      <c r="C315" s="32" t="s">
        <v>498</v>
      </c>
      <c r="D315" s="54" t="n">
        <v>363</v>
      </c>
      <c r="E315" s="54" t="n">
        <v>297</v>
      </c>
      <c r="F315" s="65" t="n">
        <f aca="false">IF(E315="","",D315-E315)</f>
        <v>66</v>
      </c>
      <c r="G315" s="54" t="n">
        <v>411</v>
      </c>
      <c r="H315" s="54" t="n">
        <v>386</v>
      </c>
      <c r="I315" s="65" t="n">
        <f aca="false">IF(H315="","",G315-H315)</f>
        <v>25</v>
      </c>
      <c r="J315" s="55" t="n">
        <f aca="false">IF(OR(D315="",D315+G315=0),"",D315/(D315+G315))</f>
        <v>0.468992248062016</v>
      </c>
      <c r="K315" s="55" t="n">
        <f aca="false">IF(E315="","",E315/(E315+H315))</f>
        <v>0.434846266471449</v>
      </c>
      <c r="L315" s="66" t="n">
        <f aca="false">IF(OR(K315="",J315=""),"",(J315-K315)*100)</f>
        <v>3.4145981590566</v>
      </c>
      <c r="M315" s="36" t="n">
        <v>2.37182209464497</v>
      </c>
      <c r="N315" s="36" t="n">
        <v>1.86043143712578</v>
      </c>
      <c r="O315" s="36" t="n">
        <f aca="false">SQRT(M315^2+N315^2)</f>
        <v>3.01442286033196</v>
      </c>
      <c r="P315" s="55" t="n">
        <f aca="false">IF(J315="","",MAX(0,J315-1.96*O315/100))</f>
        <v>0.409909559999509</v>
      </c>
      <c r="Q315" s="55" t="n">
        <f aca="false">IF(J315="","",MIN(1,J315+1.96*O315/100))</f>
        <v>0.528074936124522</v>
      </c>
      <c r="R315" s="32" t="str">
        <f aca="false">IF(L315="","",IF(ABS(L315)&lt;=O315,"Yes","No"))</f>
        <v>No</v>
      </c>
      <c r="S315" s="32" t="str">
        <f aca="false">IF(L315="","",IF(ABS(L315)&lt;=1.96*O315,"Yes","No"))</f>
        <v>Yes</v>
      </c>
      <c r="T315" s="54" t="n">
        <f aca="false">IF(D315="","",ROUND(SQRT(((D315+G315)*O315/100)^2+(J315*(D315+G315)*0.08382)^2),0))</f>
        <v>38</v>
      </c>
      <c r="U315" s="32"/>
    </row>
    <row r="316" customFormat="false" ht="15" hidden="false" customHeight="false" outlineLevel="0" collapsed="false">
      <c r="A316" s="32" t="s">
        <v>386</v>
      </c>
      <c r="B316" s="32" t="s">
        <v>493</v>
      </c>
      <c r="C316" s="32" t="s">
        <v>499</v>
      </c>
      <c r="D316" s="54" t="n">
        <v>319</v>
      </c>
      <c r="E316" s="54"/>
      <c r="F316" s="65" t="str">
        <f aca="false">IF(E316="","",D316-E316)</f>
        <v/>
      </c>
      <c r="G316" s="54" t="n">
        <v>346</v>
      </c>
      <c r="H316" s="54"/>
      <c r="I316" s="65" t="str">
        <f aca="false">IF(H316="","",G316-H316)</f>
        <v/>
      </c>
      <c r="J316" s="55" t="n">
        <f aca="false">IF(OR(D316="",D316+G316=0),"",D316/(D316+G316))</f>
        <v>0.479699248120301</v>
      </c>
      <c r="K316" s="55" t="str">
        <f aca="false">IF(E316="","",E316/(E316+H316))</f>
        <v/>
      </c>
      <c r="L316" s="66" t="str">
        <f aca="false">IF(OR(K316="",J316=""),"",(J316-K316)*100)</f>
        <v/>
      </c>
      <c r="M316" s="36" t="n">
        <v>2.37182209464497</v>
      </c>
      <c r="N316" s="36" t="n">
        <v>1.86043143712578</v>
      </c>
      <c r="O316" s="36" t="n">
        <f aca="false">SQRT(M316^2+N316^2)</f>
        <v>3.01442286033196</v>
      </c>
      <c r="P316" s="55" t="n">
        <f aca="false">IF(J316="","",MAX(0,J316-1.96*O316/100))</f>
        <v>0.420616560057794</v>
      </c>
      <c r="Q316" s="55" t="n">
        <f aca="false">IF(J316="","",MIN(1,J316+1.96*O316/100))</f>
        <v>0.538781936182807</v>
      </c>
      <c r="R316" s="32" t="str">
        <f aca="false">IF(L316="","",IF(ABS(L316)&lt;=O316,"Yes","No"))</f>
        <v/>
      </c>
      <c r="S316" s="32" t="str">
        <f aca="false">IF(L316="","",IF(ABS(L316)&lt;=1.96*O316,"Yes","No"))</f>
        <v/>
      </c>
      <c r="T316" s="54" t="n">
        <f aca="false">IF(D316="","",ROUND(SQRT(((D316+G316)*O316/100)^2+(J316*(D316+G316)*0.08382)^2),0))</f>
        <v>33</v>
      </c>
      <c r="U316" s="32" t="s">
        <v>764</v>
      </c>
    </row>
    <row r="317" customFormat="false" ht="15" hidden="false" customHeight="false" outlineLevel="0" collapsed="false">
      <c r="A317" s="32" t="s">
        <v>386</v>
      </c>
      <c r="B317" s="32" t="s">
        <v>500</v>
      </c>
      <c r="C317" s="32" t="s">
        <v>501</v>
      </c>
      <c r="D317" s="54" t="n">
        <v>357</v>
      </c>
      <c r="E317" s="54" t="n">
        <v>294</v>
      </c>
      <c r="F317" s="65" t="n">
        <f aca="false">IF(E317="","",D317-E317)</f>
        <v>63</v>
      </c>
      <c r="G317" s="54" t="n">
        <v>506</v>
      </c>
      <c r="H317" s="54" t="n">
        <v>490</v>
      </c>
      <c r="I317" s="65" t="n">
        <f aca="false">IF(H317="","",G317-H317)</f>
        <v>16</v>
      </c>
      <c r="J317" s="55" t="n">
        <f aca="false">IF(OR(D317="",D317+G317=0),"",D317/(D317+G317))</f>
        <v>0.413673232908459</v>
      </c>
      <c r="K317" s="55" t="n">
        <f aca="false">IF(E317="","",E317/(E317+H317))</f>
        <v>0.375</v>
      </c>
      <c r="L317" s="66" t="n">
        <f aca="false">IF(OR(K317="",J317=""),"",(J317-K317)*100)</f>
        <v>3.86732329084589</v>
      </c>
      <c r="M317" s="36" t="n">
        <v>2.00359735683633</v>
      </c>
      <c r="N317" s="36" t="n">
        <v>1.86043143712578</v>
      </c>
      <c r="O317" s="36" t="n">
        <f aca="false">SQRT(M317^2+N317^2)</f>
        <v>2.73415571988272</v>
      </c>
      <c r="P317" s="55" t="n">
        <f aca="false">IF(J317="","",MAX(0,J317-1.96*O317/100))</f>
        <v>0.360083780798758</v>
      </c>
      <c r="Q317" s="55" t="n">
        <f aca="false">IF(J317="","",MIN(1,J317+1.96*O317/100))</f>
        <v>0.46726268501816</v>
      </c>
      <c r="R317" s="32" t="str">
        <f aca="false">IF(L317="","",IF(ABS(L317)&lt;=O317,"Yes","No"))</f>
        <v>No</v>
      </c>
      <c r="S317" s="32" t="str">
        <f aca="false">IF(L317="","",IF(ABS(L317)&lt;=1.96*O317,"Yes","No"))</f>
        <v>Yes</v>
      </c>
      <c r="T317" s="54" t="n">
        <f aca="false">IF(D317="","",ROUND(SQRT(((D317+G317)*O317/100)^2+(J317*(D317+G317)*0.07132)^2),0))</f>
        <v>35</v>
      </c>
      <c r="U317" s="32"/>
    </row>
    <row r="318" customFormat="false" ht="15" hidden="false" customHeight="false" outlineLevel="0" collapsed="false">
      <c r="A318" s="32" t="s">
        <v>386</v>
      </c>
      <c r="B318" s="32" t="s">
        <v>500</v>
      </c>
      <c r="C318" s="32" t="s">
        <v>502</v>
      </c>
      <c r="D318" s="54" t="n">
        <v>754</v>
      </c>
      <c r="E318" s="54" t="n">
        <v>571</v>
      </c>
      <c r="F318" s="65" t="n">
        <f aca="false">IF(E318="","",D318-E318)</f>
        <v>183</v>
      </c>
      <c r="G318" s="54" t="n">
        <v>927</v>
      </c>
      <c r="H318" s="54" t="n">
        <v>923</v>
      </c>
      <c r="I318" s="65" t="n">
        <f aca="false">IF(H318="","",G318-H318)</f>
        <v>4</v>
      </c>
      <c r="J318" s="55" t="n">
        <f aca="false">IF(OR(D318="",D318+G318=0),"",D318/(D318+G318))</f>
        <v>0.44854253420583</v>
      </c>
      <c r="K318" s="55" t="n">
        <f aca="false">IF(E318="","",E318/(E318+H318))</f>
        <v>0.382195448460509</v>
      </c>
      <c r="L318" s="66" t="n">
        <f aca="false">IF(OR(K318="",J318=""),"",(J318-K318)*100)</f>
        <v>6.63470857453212</v>
      </c>
      <c r="M318" s="36" t="n">
        <v>2.00359735683633</v>
      </c>
      <c r="N318" s="36" t="n">
        <v>1.86043143712578</v>
      </c>
      <c r="O318" s="36" t="n">
        <f aca="false">SQRT(M318^2+N318^2)</f>
        <v>2.73415571988272</v>
      </c>
      <c r="P318" s="55" t="n">
        <f aca="false">IF(J318="","",MAX(0,J318-1.96*O318/100))</f>
        <v>0.394953082096129</v>
      </c>
      <c r="Q318" s="55" t="n">
        <f aca="false">IF(J318="","",MIN(1,J318+1.96*O318/100))</f>
        <v>0.502131986315531</v>
      </c>
      <c r="R318" s="32" t="str">
        <f aca="false">IF(L318="","",IF(ABS(L318)&lt;=O318,"Yes","No"))</f>
        <v>No</v>
      </c>
      <c r="S318" s="32" t="str">
        <f aca="false">IF(L318="","",IF(ABS(L318)&lt;=1.96*O318,"Yes","No"))</f>
        <v>No</v>
      </c>
      <c r="T318" s="54" t="n">
        <f aca="false">IF(D318="","",ROUND(SQRT(((D318+G318)*O318/100)^2+(J318*(D318+G318)*0.07132)^2),0))</f>
        <v>71</v>
      </c>
      <c r="U318" s="32"/>
    </row>
    <row r="319" customFormat="false" ht="15" hidden="false" customHeight="false" outlineLevel="0" collapsed="false">
      <c r="A319" s="32" t="s">
        <v>386</v>
      </c>
      <c r="B319" s="32" t="s">
        <v>500</v>
      </c>
      <c r="C319" s="32" t="s">
        <v>503</v>
      </c>
      <c r="D319" s="54" t="n">
        <v>511</v>
      </c>
      <c r="E319" s="54" t="n">
        <v>368</v>
      </c>
      <c r="F319" s="65" t="n">
        <f aca="false">IF(E319="","",D319-E319)</f>
        <v>143</v>
      </c>
      <c r="G319" s="54" t="n">
        <v>722</v>
      </c>
      <c r="H319" s="54" t="n">
        <v>745</v>
      </c>
      <c r="I319" s="65" t="n">
        <f aca="false">IF(H319="","",G319-H319)</f>
        <v>-23</v>
      </c>
      <c r="J319" s="55" t="n">
        <f aca="false">IF(OR(D319="",D319+G319=0),"",D319/(D319+G319))</f>
        <v>0.414436334144363</v>
      </c>
      <c r="K319" s="55" t="n">
        <f aca="false">IF(E319="","",E319/(E319+H319))</f>
        <v>0.330637915543576</v>
      </c>
      <c r="L319" s="66" t="n">
        <f aca="false">IF(OR(K319="",J319=""),"",(J319-K319)*100)</f>
        <v>8.37984186007874</v>
      </c>
      <c r="M319" s="36" t="n">
        <v>2.00359735683633</v>
      </c>
      <c r="N319" s="36" t="n">
        <v>1.86043143712578</v>
      </c>
      <c r="O319" s="36" t="n">
        <f aca="false">SQRT(M319^2+N319^2)</f>
        <v>2.73415571988272</v>
      </c>
      <c r="P319" s="55" t="n">
        <f aca="false">IF(J319="","",MAX(0,J319-1.96*O319/100))</f>
        <v>0.360846882034662</v>
      </c>
      <c r="Q319" s="55" t="n">
        <f aca="false">IF(J319="","",MIN(1,J319+1.96*O319/100))</f>
        <v>0.468025786254065</v>
      </c>
      <c r="R319" s="32" t="str">
        <f aca="false">IF(L319="","",IF(ABS(L319)&lt;=O319,"Yes","No"))</f>
        <v>No</v>
      </c>
      <c r="S319" s="32" t="str">
        <f aca="false">IF(L319="","",IF(ABS(L319)&lt;=1.96*O319,"Yes","No"))</f>
        <v>No</v>
      </c>
      <c r="T319" s="54" t="n">
        <f aca="false">IF(D319="","",ROUND(SQRT(((D319+G319)*O319/100)^2+(J319*(D319+G319)*0.07132)^2),0))</f>
        <v>50</v>
      </c>
      <c r="U319" s="32"/>
    </row>
    <row r="320" customFormat="false" ht="15" hidden="false" customHeight="false" outlineLevel="0" collapsed="false">
      <c r="A320" s="32" t="s">
        <v>386</v>
      </c>
      <c r="B320" s="32" t="s">
        <v>500</v>
      </c>
      <c r="C320" s="32" t="s">
        <v>504</v>
      </c>
      <c r="D320" s="54" t="n">
        <v>250</v>
      </c>
      <c r="E320" s="54" t="n">
        <v>171</v>
      </c>
      <c r="F320" s="65" t="n">
        <f aca="false">IF(E320="","",D320-E320)</f>
        <v>79</v>
      </c>
      <c r="G320" s="54" t="n">
        <v>327</v>
      </c>
      <c r="H320" s="54" t="n">
        <v>354</v>
      </c>
      <c r="I320" s="65" t="n">
        <f aca="false">IF(H320="","",G320-H320)</f>
        <v>-27</v>
      </c>
      <c r="J320" s="55" t="n">
        <f aca="false">IF(OR(D320="",D320+G320=0),"",D320/(D320+G320))</f>
        <v>0.433275563258232</v>
      </c>
      <c r="K320" s="55" t="n">
        <f aca="false">IF(E320="","",E320/(E320+H320))</f>
        <v>0.325714285714286</v>
      </c>
      <c r="L320" s="66" t="n">
        <f aca="false">IF(OR(K320="",J320=""),"",(J320-K320)*100)</f>
        <v>10.7561277543947</v>
      </c>
      <c r="M320" s="36" t="n">
        <v>2.37182209464497</v>
      </c>
      <c r="N320" s="36" t="n">
        <v>1.86043143712578</v>
      </c>
      <c r="O320" s="36" t="n">
        <f aca="false">SQRT(M320^2+N320^2)</f>
        <v>3.01442286033196</v>
      </c>
      <c r="P320" s="55" t="n">
        <f aca="false">IF(J320="","",MAX(0,J320-1.96*O320/100))</f>
        <v>0.374192875195726</v>
      </c>
      <c r="Q320" s="55" t="n">
        <f aca="false">IF(J320="","",MIN(1,J320+1.96*O320/100))</f>
        <v>0.492358251320739</v>
      </c>
      <c r="R320" s="32" t="str">
        <f aca="false">IF(L320="","",IF(ABS(L320)&lt;=O320,"Yes","No"))</f>
        <v>No</v>
      </c>
      <c r="S320" s="32" t="str">
        <f aca="false">IF(L320="","",IF(ABS(L320)&lt;=1.96*O320,"Yes","No"))</f>
        <v>No</v>
      </c>
      <c r="T320" s="54" t="n">
        <f aca="false">IF(D320="","",ROUND(SQRT(((D320+G320)*O320/100)^2+(J320*(D320+G320)*0.08382)^2),0))</f>
        <v>27</v>
      </c>
      <c r="U320" s="32"/>
    </row>
    <row r="321" customFormat="false" ht="15" hidden="false" customHeight="false" outlineLevel="0" collapsed="false">
      <c r="A321" s="32" t="s">
        <v>386</v>
      </c>
      <c r="B321" s="32" t="s">
        <v>505</v>
      </c>
      <c r="C321" s="32" t="s">
        <v>506</v>
      </c>
      <c r="D321" s="54" t="n">
        <v>466</v>
      </c>
      <c r="E321" s="54" t="n">
        <v>423</v>
      </c>
      <c r="F321" s="65" t="n">
        <f aca="false">IF(E321="","",D321-E321)</f>
        <v>43</v>
      </c>
      <c r="G321" s="54" t="n">
        <v>464</v>
      </c>
      <c r="H321" s="54" t="n">
        <v>423</v>
      </c>
      <c r="I321" s="65" t="n">
        <f aca="false">IF(H321="","",G321-H321)</f>
        <v>41</v>
      </c>
      <c r="J321" s="55" t="n">
        <f aca="false">IF(OR(D321="",D321+G321=0),"",D321/(D321+G321))</f>
        <v>0.501075268817204</v>
      </c>
      <c r="K321" s="55" t="n">
        <f aca="false">IF(E321="","",E321/(E321+H321))</f>
        <v>0.5</v>
      </c>
      <c r="L321" s="66" t="n">
        <f aca="false">IF(OR(K321="",J321=""),"",(J321-K321)*100)</f>
        <v>0.107526881720432</v>
      </c>
      <c r="M321" s="36" t="n">
        <v>2.00359735683633</v>
      </c>
      <c r="N321" s="36" t="n">
        <v>1.86043143712578</v>
      </c>
      <c r="O321" s="36" t="n">
        <f aca="false">SQRT(M321^2+N321^2)</f>
        <v>2.73415571988272</v>
      </c>
      <c r="P321" s="55" t="n">
        <f aca="false">IF(J321="","",MAX(0,J321-1.96*O321/100))</f>
        <v>0.447485816707503</v>
      </c>
      <c r="Q321" s="55" t="n">
        <f aca="false">IF(J321="","",MIN(1,J321+1.96*O321/100))</f>
        <v>0.554664720926906</v>
      </c>
      <c r="R321" s="32" t="str">
        <f aca="false">IF(L321="","",IF(ABS(L321)&lt;=O321,"Yes","No"))</f>
        <v>Yes</v>
      </c>
      <c r="S321" s="32" t="str">
        <f aca="false">IF(L321="","",IF(ABS(L321)&lt;=1.96*O321,"Yes","No"))</f>
        <v>Yes</v>
      </c>
      <c r="T321" s="54" t="n">
        <f aca="false">IF(D321="","",ROUND(SQRT(((D321+G321)*O321/100)^2+(J321*(D321+G321)*0.07132)^2),0))</f>
        <v>42</v>
      </c>
      <c r="U321" s="32"/>
    </row>
    <row r="322" customFormat="false" ht="15" hidden="false" customHeight="false" outlineLevel="0" collapsed="false">
      <c r="A322" s="32" t="s">
        <v>386</v>
      </c>
      <c r="B322" s="32" t="s">
        <v>505</v>
      </c>
      <c r="C322" s="32" t="s">
        <v>507</v>
      </c>
      <c r="D322" s="54" t="n">
        <v>383</v>
      </c>
      <c r="E322" s="54" t="n">
        <v>370</v>
      </c>
      <c r="F322" s="65" t="n">
        <f aca="false">IF(E322="","",D322-E322)</f>
        <v>13</v>
      </c>
      <c r="G322" s="54" t="n">
        <v>351</v>
      </c>
      <c r="H322" s="54" t="n">
        <v>293</v>
      </c>
      <c r="I322" s="65" t="n">
        <f aca="false">IF(H322="","",G322-H322)</f>
        <v>58</v>
      </c>
      <c r="J322" s="55" t="n">
        <f aca="false">IF(OR(D322="",D322+G322=0),"",D322/(D322+G322))</f>
        <v>0.521798365122616</v>
      </c>
      <c r="K322" s="55" t="n">
        <f aca="false">IF(E322="","",E322/(E322+H322))</f>
        <v>0.558069381598793</v>
      </c>
      <c r="L322" s="66" t="n">
        <f aca="false">IF(OR(K322="",J322=""),"",(J322-K322)*100)</f>
        <v>-3.62710164761776</v>
      </c>
      <c r="M322" s="36" t="n">
        <v>2.37182209464497</v>
      </c>
      <c r="N322" s="36" t="n">
        <v>1.86043143712578</v>
      </c>
      <c r="O322" s="36" t="n">
        <f aca="false">SQRT(M322^2+N322^2)</f>
        <v>3.01442286033196</v>
      </c>
      <c r="P322" s="55" t="n">
        <f aca="false">IF(J322="","",MAX(0,J322-1.96*O322/100))</f>
        <v>0.462715677060109</v>
      </c>
      <c r="Q322" s="55" t="n">
        <f aca="false">IF(J322="","",MIN(1,J322+1.96*O322/100))</f>
        <v>0.580881053185122</v>
      </c>
      <c r="R322" s="32" t="str">
        <f aca="false">IF(L322="","",IF(ABS(L322)&lt;=O322,"Yes","No"))</f>
        <v>No</v>
      </c>
      <c r="S322" s="32" t="str">
        <f aca="false">IF(L322="","",IF(ABS(L322)&lt;=1.96*O322,"Yes","No"))</f>
        <v>Yes</v>
      </c>
      <c r="T322" s="54" t="n">
        <f aca="false">IF(D322="","",ROUND(SQRT(((D322+G322)*O322/100)^2+(J322*(D322+G322)*0.08382)^2),0))</f>
        <v>39</v>
      </c>
      <c r="U322" s="32"/>
    </row>
    <row r="323" customFormat="false" ht="15" hidden="false" customHeight="false" outlineLevel="0" collapsed="false">
      <c r="A323" s="32" t="s">
        <v>386</v>
      </c>
      <c r="B323" s="32" t="s">
        <v>505</v>
      </c>
      <c r="C323" s="32" t="s">
        <v>508</v>
      </c>
      <c r="D323" s="54" t="n">
        <v>365</v>
      </c>
      <c r="E323" s="54" t="n">
        <v>335</v>
      </c>
      <c r="F323" s="65" t="n">
        <f aca="false">IF(E323="","",D323-E323)</f>
        <v>30</v>
      </c>
      <c r="G323" s="54" t="n">
        <v>324</v>
      </c>
      <c r="H323" s="54" t="n">
        <v>282</v>
      </c>
      <c r="I323" s="65" t="n">
        <f aca="false">IF(H323="","",G323-H323)</f>
        <v>42</v>
      </c>
      <c r="J323" s="55" t="n">
        <f aca="false">IF(OR(D323="",D323+G323=0),"",D323/(D323+G323))</f>
        <v>0.529753265602322</v>
      </c>
      <c r="K323" s="55" t="n">
        <f aca="false">IF(E323="","",E323/(E323+H323))</f>
        <v>0.542949756888169</v>
      </c>
      <c r="L323" s="66" t="n">
        <f aca="false">IF(OR(K323="",J323=""),"",(J323-K323)*100)</f>
        <v>-1.31964912858464</v>
      </c>
      <c r="M323" s="36" t="n">
        <v>2.37182209464497</v>
      </c>
      <c r="N323" s="36" t="n">
        <v>1.86043143712578</v>
      </c>
      <c r="O323" s="36" t="n">
        <f aca="false">SQRT(M323^2+N323^2)</f>
        <v>3.01442286033196</v>
      </c>
      <c r="P323" s="55" t="n">
        <f aca="false">IF(J323="","",MAX(0,J323-1.96*O323/100))</f>
        <v>0.470670577539816</v>
      </c>
      <c r="Q323" s="55" t="n">
        <f aca="false">IF(J323="","",MIN(1,J323+1.96*O323/100))</f>
        <v>0.588835953664829</v>
      </c>
      <c r="R323" s="32" t="str">
        <f aca="false">IF(L323="","",IF(ABS(L323)&lt;=O323,"Yes","No"))</f>
        <v>Yes</v>
      </c>
      <c r="S323" s="32" t="str">
        <f aca="false">IF(L323="","",IF(ABS(L323)&lt;=1.96*O323,"Yes","No"))</f>
        <v>Yes</v>
      </c>
      <c r="T323" s="54" t="n">
        <f aca="false">IF(D323="","",ROUND(SQRT(((D323+G323)*O323/100)^2+(J323*(D323+G323)*0.08382)^2),0))</f>
        <v>37</v>
      </c>
      <c r="U323" s="32"/>
    </row>
    <row r="324" customFormat="false" ht="15" hidden="false" customHeight="false" outlineLevel="0" collapsed="false">
      <c r="A324" s="32" t="s">
        <v>386</v>
      </c>
      <c r="B324" s="32" t="s">
        <v>509</v>
      </c>
      <c r="C324" s="32" t="s">
        <v>510</v>
      </c>
      <c r="D324" s="54" t="n">
        <v>166</v>
      </c>
      <c r="E324" s="54" t="n">
        <v>146</v>
      </c>
      <c r="F324" s="65" t="n">
        <f aca="false">IF(E324="","",D324-E324)</f>
        <v>20</v>
      </c>
      <c r="G324" s="54" t="n">
        <v>155</v>
      </c>
      <c r="H324" s="54" t="n">
        <v>146</v>
      </c>
      <c r="I324" s="65" t="n">
        <f aca="false">IF(H324="","",G324-H324)</f>
        <v>9</v>
      </c>
      <c r="J324" s="55" t="n">
        <f aca="false">IF(OR(D324="",D324+G324=0),"",D324/(D324+G324))</f>
        <v>0.517133956386293</v>
      </c>
      <c r="K324" s="55" t="n">
        <f aca="false">IF(E324="","",E324/(E324+H324))</f>
        <v>0.5</v>
      </c>
      <c r="L324" s="66" t="n">
        <f aca="false">IF(OR(K324="",J324=""),"",(J324-K324)*100)</f>
        <v>1.71339563862928</v>
      </c>
      <c r="M324" s="36" t="n">
        <v>3.57667285408278</v>
      </c>
      <c r="N324" s="36" t="n">
        <v>1.86043143712578</v>
      </c>
      <c r="O324" s="36" t="n">
        <f aca="false">SQRT(M324^2+N324^2)</f>
        <v>4.03159941429931</v>
      </c>
      <c r="P324" s="55" t="n">
        <f aca="false">IF(J324="","",MAX(0,J324-1.96*O324/100))</f>
        <v>0.438114607866026</v>
      </c>
      <c r="Q324" s="55" t="n">
        <f aca="false">IF(J324="","",MIN(1,J324+1.96*O324/100))</f>
        <v>0.596153304906559</v>
      </c>
      <c r="R324" s="32" t="str">
        <f aca="false">IF(L324="","",IF(ABS(L324)&lt;=O324,"Yes","No"))</f>
        <v>Yes</v>
      </c>
      <c r="S324" s="32" t="str">
        <f aca="false">IF(L324="","",IF(ABS(L324)&lt;=1.96*O324,"Yes","No"))</f>
        <v>Yes</v>
      </c>
      <c r="T324" s="54" t="n">
        <f aca="false">IF(D324="","",ROUND(SQRT(((D324+G324)*O324/100)^2+(J324*(D324+G324)*0.13015)^2),0))</f>
        <v>25</v>
      </c>
      <c r="U324" s="32"/>
    </row>
    <row r="325" customFormat="false" ht="15" hidden="false" customHeight="false" outlineLevel="0" collapsed="false">
      <c r="A325" s="32" t="s">
        <v>386</v>
      </c>
      <c r="B325" s="32" t="s">
        <v>509</v>
      </c>
      <c r="C325" s="32" t="s">
        <v>511</v>
      </c>
      <c r="D325" s="54" t="n">
        <v>435</v>
      </c>
      <c r="E325" s="54" t="n">
        <v>390</v>
      </c>
      <c r="F325" s="65" t="n">
        <f aca="false">IF(E325="","",D325-E325)</f>
        <v>45</v>
      </c>
      <c r="G325" s="54" t="n">
        <v>393</v>
      </c>
      <c r="H325" s="54" t="n">
        <v>375</v>
      </c>
      <c r="I325" s="65" t="n">
        <f aca="false">IF(H325="","",G325-H325)</f>
        <v>18</v>
      </c>
      <c r="J325" s="55" t="n">
        <f aca="false">IF(OR(D325="",D325+G325=0),"",D325/(D325+G325))</f>
        <v>0.52536231884058</v>
      </c>
      <c r="K325" s="55" t="n">
        <f aca="false">IF(E325="","",E325/(E325+H325))</f>
        <v>0.509803921568627</v>
      </c>
      <c r="L325" s="66" t="n">
        <f aca="false">IF(OR(K325="",J325=""),"",(J325-K325)*100)</f>
        <v>1.55583972719523</v>
      </c>
      <c r="M325" s="36" t="n">
        <v>2.37182209464497</v>
      </c>
      <c r="N325" s="36" t="n">
        <v>1.86043143712578</v>
      </c>
      <c r="O325" s="36" t="n">
        <f aca="false">SQRT(M325^2+N325^2)</f>
        <v>3.01442286033196</v>
      </c>
      <c r="P325" s="55" t="n">
        <f aca="false">IF(J325="","",MAX(0,J325-1.96*O325/100))</f>
        <v>0.466279630778073</v>
      </c>
      <c r="Q325" s="55" t="n">
        <f aca="false">IF(J325="","",MIN(1,J325+1.96*O325/100))</f>
        <v>0.584445006903086</v>
      </c>
      <c r="R325" s="32" t="str">
        <f aca="false">IF(L325="","",IF(ABS(L325)&lt;=O325,"Yes","No"))</f>
        <v>Yes</v>
      </c>
      <c r="S325" s="32" t="str">
        <f aca="false">IF(L325="","",IF(ABS(L325)&lt;=1.96*O325,"Yes","No"))</f>
        <v>Yes</v>
      </c>
      <c r="T325" s="54" t="n">
        <f aca="false">IF(D325="","",ROUND(SQRT(((D325+G325)*O325/100)^2+(J325*(D325+G325)*0.08382)^2),0))</f>
        <v>44</v>
      </c>
      <c r="U325" s="32"/>
    </row>
    <row r="326" customFormat="false" ht="15" hidden="false" customHeight="false" outlineLevel="0" collapsed="false">
      <c r="A326" s="32" t="s">
        <v>386</v>
      </c>
      <c r="B326" s="32" t="s">
        <v>512</v>
      </c>
      <c r="C326" s="32" t="s">
        <v>513</v>
      </c>
      <c r="D326" s="54" t="n">
        <v>444</v>
      </c>
      <c r="E326" s="54" t="n">
        <v>404</v>
      </c>
      <c r="F326" s="65" t="n">
        <f aca="false">IF(E326="","",D326-E326)</f>
        <v>40</v>
      </c>
      <c r="G326" s="54" t="n">
        <v>408</v>
      </c>
      <c r="H326" s="54" t="n">
        <v>420</v>
      </c>
      <c r="I326" s="65" t="n">
        <f aca="false">IF(H326="","",G326-H326)</f>
        <v>-12</v>
      </c>
      <c r="J326" s="55" t="n">
        <f aca="false">IF(OR(D326="",D326+G326=0),"",D326/(D326+G326))</f>
        <v>0.52112676056338</v>
      </c>
      <c r="K326" s="55" t="n">
        <f aca="false">IF(E326="","",E326/(E326+H326))</f>
        <v>0.490291262135922</v>
      </c>
      <c r="L326" s="66" t="n">
        <f aca="false">IF(OR(K326="",J326=""),"",(J326-K326)*100)</f>
        <v>3.08354984274579</v>
      </c>
      <c r="M326" s="36" t="n">
        <v>2.00359735683633</v>
      </c>
      <c r="N326" s="36" t="n">
        <v>1.86043143712578</v>
      </c>
      <c r="O326" s="36" t="n">
        <f aca="false">SQRT(M326^2+N326^2)</f>
        <v>2.73415571988272</v>
      </c>
      <c r="P326" s="55" t="n">
        <f aca="false">IF(J326="","",MAX(0,J326-1.96*O326/100))</f>
        <v>0.467537308453679</v>
      </c>
      <c r="Q326" s="55" t="n">
        <f aca="false">IF(J326="","",MIN(1,J326+1.96*O326/100))</f>
        <v>0.574716212673082</v>
      </c>
      <c r="R326" s="32" t="str">
        <f aca="false">IF(L326="","",IF(ABS(L326)&lt;=O326,"Yes","No"))</f>
        <v>No</v>
      </c>
      <c r="S326" s="32" t="str">
        <f aca="false">IF(L326="","",IF(ABS(L326)&lt;=1.96*O326,"Yes","No"))</f>
        <v>Yes</v>
      </c>
      <c r="T326" s="54" t="n">
        <f aca="false">IF(D326="","",ROUND(SQRT(((D326+G326)*O326/100)^2+(J326*(D326+G326)*0.07132)^2),0))</f>
        <v>39</v>
      </c>
      <c r="U326" s="32"/>
    </row>
    <row r="327" customFormat="false" ht="15" hidden="false" customHeight="false" outlineLevel="0" collapsed="false">
      <c r="A327" s="32" t="s">
        <v>386</v>
      </c>
      <c r="B327" s="32" t="s">
        <v>512</v>
      </c>
      <c r="C327" s="32" t="s">
        <v>514</v>
      </c>
      <c r="D327" s="54" t="n">
        <v>388</v>
      </c>
      <c r="E327" s="54" t="n">
        <v>361</v>
      </c>
      <c r="F327" s="65" t="n">
        <f aca="false">IF(E327="","",D327-E327)</f>
        <v>27</v>
      </c>
      <c r="G327" s="54" t="n">
        <v>345</v>
      </c>
      <c r="H327" s="54" t="n">
        <v>329</v>
      </c>
      <c r="I327" s="65" t="n">
        <f aca="false">IF(H327="","",G327-H327)</f>
        <v>16</v>
      </c>
      <c r="J327" s="55" t="n">
        <f aca="false">IF(OR(D327="",D327+G327=0),"",D327/(D327+G327))</f>
        <v>0.529331514324693</v>
      </c>
      <c r="K327" s="55" t="n">
        <f aca="false">IF(E327="","",E327/(E327+H327))</f>
        <v>0.523188405797102</v>
      </c>
      <c r="L327" s="66" t="n">
        <f aca="false">IF(OR(K327="",J327=""),"",(J327-K327)*100)</f>
        <v>0.614310852759159</v>
      </c>
      <c r="M327" s="36" t="n">
        <v>2.37182209464497</v>
      </c>
      <c r="N327" s="36" t="n">
        <v>1.86043143712578</v>
      </c>
      <c r="O327" s="36" t="n">
        <f aca="false">SQRT(M327^2+N327^2)</f>
        <v>3.01442286033196</v>
      </c>
      <c r="P327" s="55" t="n">
        <f aca="false">IF(J327="","",MAX(0,J327-1.96*O327/100))</f>
        <v>0.470248826262187</v>
      </c>
      <c r="Q327" s="55" t="n">
        <f aca="false">IF(J327="","",MIN(1,J327+1.96*O327/100))</f>
        <v>0.5884142023872</v>
      </c>
      <c r="R327" s="32" t="str">
        <f aca="false">IF(L327="","",IF(ABS(L327)&lt;=O327,"Yes","No"))</f>
        <v>Yes</v>
      </c>
      <c r="S327" s="32" t="str">
        <f aca="false">IF(L327="","",IF(ABS(L327)&lt;=1.96*O327,"Yes","No"))</f>
        <v>Yes</v>
      </c>
      <c r="T327" s="54" t="n">
        <f aca="false">IF(D327="","",ROUND(SQRT(((D327+G327)*O327/100)^2+(J327*(D327+G327)*0.08382)^2),0))</f>
        <v>39</v>
      </c>
      <c r="U327" s="32"/>
    </row>
    <row r="328" customFormat="false" ht="15" hidden="false" customHeight="false" outlineLevel="0" collapsed="false">
      <c r="A328" s="32" t="s">
        <v>386</v>
      </c>
      <c r="B328" s="32" t="s">
        <v>512</v>
      </c>
      <c r="C328" s="32" t="s">
        <v>515</v>
      </c>
      <c r="D328" s="54" t="n">
        <v>825</v>
      </c>
      <c r="E328" s="54" t="n">
        <v>723</v>
      </c>
      <c r="F328" s="65" t="n">
        <f aca="false">IF(E328="","",D328-E328)</f>
        <v>102</v>
      </c>
      <c r="G328" s="54" t="n">
        <v>784</v>
      </c>
      <c r="H328" s="54" t="n">
        <v>723</v>
      </c>
      <c r="I328" s="65" t="n">
        <f aca="false">IF(H328="","",G328-H328)</f>
        <v>61</v>
      </c>
      <c r="J328" s="55" t="n">
        <f aca="false">IF(OR(D328="",D328+G328=0),"",D328/(D328+G328))</f>
        <v>0.512740832815413</v>
      </c>
      <c r="K328" s="55" t="n">
        <f aca="false">IF(E328="","",E328/(E328+H328))</f>
        <v>0.5</v>
      </c>
      <c r="L328" s="66" t="n">
        <f aca="false">IF(OR(K328="",J328=""),"",(J328-K328)*100)</f>
        <v>1.27408328154133</v>
      </c>
      <c r="M328" s="36" t="n">
        <v>2.00359735683633</v>
      </c>
      <c r="N328" s="36" t="n">
        <v>1.86043143712578</v>
      </c>
      <c r="O328" s="36" t="n">
        <f aca="false">SQRT(M328^2+N328^2)</f>
        <v>2.73415571988272</v>
      </c>
      <c r="P328" s="55" t="n">
        <f aca="false">IF(J328="","",MAX(0,J328-1.96*O328/100))</f>
        <v>0.459151380705712</v>
      </c>
      <c r="Q328" s="55" t="n">
        <f aca="false">IF(J328="","",MIN(1,J328+1.96*O328/100))</f>
        <v>0.566330284925115</v>
      </c>
      <c r="R328" s="32" t="str">
        <f aca="false">IF(L328="","",IF(ABS(L328)&lt;=O328,"Yes","No"))</f>
        <v>Yes</v>
      </c>
      <c r="S328" s="32" t="str">
        <f aca="false">IF(L328="","",IF(ABS(L328)&lt;=1.96*O328,"Yes","No"))</f>
        <v>Yes</v>
      </c>
      <c r="T328" s="54" t="n">
        <f aca="false">IF(D328="","",ROUND(SQRT(((D328+G328)*O328/100)^2+(J328*(D328+G328)*0.07132)^2),0))</f>
        <v>73</v>
      </c>
      <c r="U328" s="32"/>
    </row>
    <row r="329" customFormat="false" ht="15" hidden="false" customHeight="false" outlineLevel="0" collapsed="false">
      <c r="A329" s="32" t="s">
        <v>386</v>
      </c>
      <c r="B329" s="32" t="s">
        <v>512</v>
      </c>
      <c r="C329" s="32" t="s">
        <v>516</v>
      </c>
      <c r="D329" s="54" t="n">
        <v>197</v>
      </c>
      <c r="E329" s="54" t="n">
        <v>162</v>
      </c>
      <c r="F329" s="65" t="n">
        <f aca="false">IF(E329="","",D329-E329)</f>
        <v>35</v>
      </c>
      <c r="G329" s="54" t="n">
        <v>162</v>
      </c>
      <c r="H329" s="54" t="n">
        <v>162</v>
      </c>
      <c r="I329" s="65" t="n">
        <f aca="false">IF(H329="","",G329-H329)</f>
        <v>0</v>
      </c>
      <c r="J329" s="55" t="n">
        <f aca="false">IF(OR(D329="",D329+G329=0),"",D329/(D329+G329))</f>
        <v>0.54874651810585</v>
      </c>
      <c r="K329" s="55" t="n">
        <f aca="false">IF(E329="","",E329/(E329+H329))</f>
        <v>0.5</v>
      </c>
      <c r="L329" s="66" t="n">
        <f aca="false">IF(OR(K329="",J329=""),"",(J329-K329)*100)</f>
        <v>4.87465181058496</v>
      </c>
      <c r="M329" s="36" t="n">
        <v>3.57667285408278</v>
      </c>
      <c r="N329" s="36" t="n">
        <v>1.86043143712578</v>
      </c>
      <c r="O329" s="36" t="n">
        <f aca="false">SQRT(M329^2+N329^2)</f>
        <v>4.03159941429931</v>
      </c>
      <c r="P329" s="55" t="n">
        <f aca="false">IF(J329="","",MAX(0,J329-1.96*O329/100))</f>
        <v>0.469727169585583</v>
      </c>
      <c r="Q329" s="55" t="n">
        <f aca="false">IF(J329="","",MIN(1,J329+1.96*O329/100))</f>
        <v>0.627765866626116</v>
      </c>
      <c r="R329" s="32" t="str">
        <f aca="false">IF(L329="","",IF(ABS(L329)&lt;=O329,"Yes","No"))</f>
        <v>No</v>
      </c>
      <c r="S329" s="32" t="str">
        <f aca="false">IF(L329="","",IF(ABS(L329)&lt;=1.96*O329,"Yes","No"))</f>
        <v>Yes</v>
      </c>
      <c r="T329" s="54" t="n">
        <f aca="false">IF(D329="","",ROUND(SQRT(((D329+G329)*O329/100)^2+(J329*(D329+G329)*0.13015)^2),0))</f>
        <v>29</v>
      </c>
      <c r="U329" s="32"/>
    </row>
    <row r="330" customFormat="false" ht="15" hidden="false" customHeight="false" outlineLevel="0" collapsed="false">
      <c r="A330" s="32" t="s">
        <v>386</v>
      </c>
      <c r="B330" s="32" t="s">
        <v>517</v>
      </c>
      <c r="C330" s="32" t="s">
        <v>518</v>
      </c>
      <c r="D330" s="54" t="n">
        <v>512</v>
      </c>
      <c r="E330" s="54" t="n">
        <v>491</v>
      </c>
      <c r="F330" s="65" t="n">
        <f aca="false">IF(E330="","",D330-E330)</f>
        <v>21</v>
      </c>
      <c r="G330" s="54" t="n">
        <v>456</v>
      </c>
      <c r="H330" s="54" t="n">
        <v>442</v>
      </c>
      <c r="I330" s="65" t="n">
        <f aca="false">IF(H330="","",G330-H330)</f>
        <v>14</v>
      </c>
      <c r="J330" s="55" t="n">
        <f aca="false">IF(OR(D330="",D330+G330=0),"",D330/(D330+G330))</f>
        <v>0.528925619834711</v>
      </c>
      <c r="K330" s="55" t="n">
        <f aca="false">IF(E330="","",E330/(E330+H330))</f>
        <v>0.526259378349411</v>
      </c>
      <c r="L330" s="66" t="n">
        <f aca="false">IF(OR(K330="",J330=""),"",(J330-K330)*100)</f>
        <v>0.266624148530026</v>
      </c>
      <c r="M330" s="36" t="n">
        <v>2.00359735683633</v>
      </c>
      <c r="N330" s="36" t="n">
        <v>1.86043143712578</v>
      </c>
      <c r="O330" s="36" t="n">
        <f aca="false">SQRT(M330^2+N330^2)</f>
        <v>2.73415571988272</v>
      </c>
      <c r="P330" s="55" t="n">
        <f aca="false">IF(J330="","",MAX(0,J330-1.96*O330/100))</f>
        <v>0.475336167725009</v>
      </c>
      <c r="Q330" s="55" t="n">
        <f aca="false">IF(J330="","",MIN(1,J330+1.96*O330/100))</f>
        <v>0.582515071944412</v>
      </c>
      <c r="R330" s="32" t="str">
        <f aca="false">IF(L330="","",IF(ABS(L330)&lt;=O330,"Yes","No"))</f>
        <v>Yes</v>
      </c>
      <c r="S330" s="32" t="str">
        <f aca="false">IF(L330="","",IF(ABS(L330)&lt;=1.96*O330,"Yes","No"))</f>
        <v>Yes</v>
      </c>
      <c r="T330" s="54" t="n">
        <f aca="false">IF(D330="","",ROUND(SQRT(((D330+G330)*O330/100)^2+(J330*(D330+G330)*0.07132)^2),0))</f>
        <v>45</v>
      </c>
      <c r="U330" s="32"/>
    </row>
    <row r="331" customFormat="false" ht="15" hidden="false" customHeight="false" outlineLevel="0" collapsed="false">
      <c r="A331" s="32" t="s">
        <v>386</v>
      </c>
      <c r="B331" s="32" t="s">
        <v>517</v>
      </c>
      <c r="C331" s="32" t="s">
        <v>519</v>
      </c>
      <c r="D331" s="54" t="n">
        <v>362</v>
      </c>
      <c r="E331" s="54"/>
      <c r="F331" s="65" t="str">
        <f aca="false">IF(E331="","",D331-E331)</f>
        <v/>
      </c>
      <c r="G331" s="54" t="n">
        <v>285</v>
      </c>
      <c r="H331" s="54"/>
      <c r="I331" s="65" t="str">
        <f aca="false">IF(H331="","",G331-H331)</f>
        <v/>
      </c>
      <c r="J331" s="55" t="n">
        <f aca="false">IF(OR(D331="",D331+G331=0),"",D331/(D331+G331))</f>
        <v>0.559505409582689</v>
      </c>
      <c r="K331" s="55" t="str">
        <f aca="false">IF(E331="","",E331/(E331+H331))</f>
        <v/>
      </c>
      <c r="L331" s="66" t="str">
        <f aca="false">IF(OR(K331="",J331=""),"",(J331-K331)*100)</f>
        <v/>
      </c>
      <c r="M331" s="36" t="n">
        <v>2.37182209464497</v>
      </c>
      <c r="N331" s="36" t="n">
        <v>1.86043143712578</v>
      </c>
      <c r="O331" s="36" t="n">
        <f aca="false">SQRT(M331^2+N331^2)</f>
        <v>3.01442286033196</v>
      </c>
      <c r="P331" s="55" t="n">
        <f aca="false">IF(J331="","",MAX(0,J331-1.96*O331/100))</f>
        <v>0.500422721520183</v>
      </c>
      <c r="Q331" s="55" t="n">
        <f aca="false">IF(J331="","",MIN(1,J331+1.96*O331/100))</f>
        <v>0.618588097645196</v>
      </c>
      <c r="R331" s="32" t="str">
        <f aca="false">IF(L331="","",IF(ABS(L331)&lt;=O331,"Yes","No"))</f>
        <v/>
      </c>
      <c r="S331" s="32" t="str">
        <f aca="false">IF(L331="","",IF(ABS(L331)&lt;=1.96*O331,"Yes","No"))</f>
        <v/>
      </c>
      <c r="T331" s="54" t="n">
        <f aca="false">IF(D331="","",ROUND(SQRT(((D331+G331)*O331/100)^2+(J331*(D331+G331)*0.08382)^2),0))</f>
        <v>36</v>
      </c>
      <c r="U331" s="32" t="s">
        <v>764</v>
      </c>
    </row>
    <row r="332" customFormat="false" ht="15" hidden="false" customHeight="false" outlineLevel="0" collapsed="false">
      <c r="A332" s="32" t="s">
        <v>386</v>
      </c>
      <c r="B332" s="32" t="s">
        <v>517</v>
      </c>
      <c r="C332" s="32" t="s">
        <v>520</v>
      </c>
      <c r="D332" s="54" t="n">
        <v>522</v>
      </c>
      <c r="E332" s="54"/>
      <c r="F332" s="65" t="str">
        <f aca="false">IF(E332="","",D332-E332)</f>
        <v/>
      </c>
      <c r="G332" s="54" t="n">
        <v>520</v>
      </c>
      <c r="H332" s="54"/>
      <c r="I332" s="65" t="str">
        <f aca="false">IF(H332="","",G332-H332)</f>
        <v/>
      </c>
      <c r="J332" s="55" t="n">
        <f aca="false">IF(OR(D332="",D332+G332=0),"",D332/(D332+G332))</f>
        <v>0.500959692898273</v>
      </c>
      <c r="K332" s="55" t="str">
        <f aca="false">IF(E332="","",E332/(E332+H332))</f>
        <v/>
      </c>
      <c r="L332" s="66" t="str">
        <f aca="false">IF(OR(K332="",J332=""),"",(J332-K332)*100)</f>
        <v/>
      </c>
      <c r="M332" s="36" t="n">
        <v>2.00359735683633</v>
      </c>
      <c r="N332" s="36" t="n">
        <v>1.86043143712578</v>
      </c>
      <c r="O332" s="36" t="n">
        <f aca="false">SQRT(M332^2+N332^2)</f>
        <v>2.73415571988272</v>
      </c>
      <c r="P332" s="55" t="n">
        <f aca="false">IF(J332="","",MAX(0,J332-1.96*O332/100))</f>
        <v>0.447370240788571</v>
      </c>
      <c r="Q332" s="55" t="n">
        <f aca="false">IF(J332="","",MIN(1,J332+1.96*O332/100))</f>
        <v>0.554549145007974</v>
      </c>
      <c r="R332" s="32" t="str">
        <f aca="false">IF(L332="","",IF(ABS(L332)&lt;=O332,"Yes","No"))</f>
        <v/>
      </c>
      <c r="S332" s="32" t="str">
        <f aca="false">IF(L332="","",IF(ABS(L332)&lt;=1.96*O332,"Yes","No"))</f>
        <v/>
      </c>
      <c r="T332" s="54" t="n">
        <f aca="false">IF(D332="","",ROUND(SQRT(((D332+G332)*O332/100)^2+(J332*(D332+G332)*0.07132)^2),0))</f>
        <v>47</v>
      </c>
      <c r="U332" s="32" t="s">
        <v>764</v>
      </c>
    </row>
    <row r="333" customFormat="false" ht="15" hidden="false" customHeight="false" outlineLevel="0" collapsed="false">
      <c r="A333" s="32" t="s">
        <v>386</v>
      </c>
      <c r="B333" s="32" t="s">
        <v>517</v>
      </c>
      <c r="C333" s="32" t="s">
        <v>521</v>
      </c>
      <c r="D333" s="54" t="n">
        <v>575</v>
      </c>
      <c r="E333" s="54" t="n">
        <v>515</v>
      </c>
      <c r="F333" s="65" t="n">
        <f aca="false">IF(E333="","",D333-E333)</f>
        <v>60</v>
      </c>
      <c r="G333" s="54" t="n">
        <v>494</v>
      </c>
      <c r="H333" s="54" t="n">
        <v>483</v>
      </c>
      <c r="I333" s="65" t="n">
        <f aca="false">IF(H333="","",G333-H333)</f>
        <v>11</v>
      </c>
      <c r="J333" s="55" t="n">
        <f aca="false">IF(OR(D333="",D333+G333=0),"",D333/(D333+G333))</f>
        <v>0.537885874649205</v>
      </c>
      <c r="K333" s="55" t="n">
        <f aca="false">IF(E333="","",E333/(E333+H333))</f>
        <v>0.516032064128257</v>
      </c>
      <c r="L333" s="66" t="n">
        <f aca="false">IF(OR(K333="",J333=""),"",(J333-K333)*100)</f>
        <v>2.18538105209484</v>
      </c>
      <c r="M333" s="36" t="n">
        <v>2.00359735683633</v>
      </c>
      <c r="N333" s="36" t="n">
        <v>1.86043143712578</v>
      </c>
      <c r="O333" s="36" t="n">
        <f aca="false">SQRT(M333^2+N333^2)</f>
        <v>2.73415571988272</v>
      </c>
      <c r="P333" s="55" t="n">
        <f aca="false">IF(J333="","",MAX(0,J333-1.96*O333/100))</f>
        <v>0.484296422539504</v>
      </c>
      <c r="Q333" s="55" t="n">
        <f aca="false">IF(J333="","",MIN(1,J333+1.96*O333/100))</f>
        <v>0.591475326758906</v>
      </c>
      <c r="R333" s="32" t="str">
        <f aca="false">IF(L333="","",IF(ABS(L333)&lt;=O333,"Yes","No"))</f>
        <v>Yes</v>
      </c>
      <c r="S333" s="32" t="str">
        <f aca="false">IF(L333="","",IF(ABS(L333)&lt;=1.96*O333,"Yes","No"))</f>
        <v>Yes</v>
      </c>
      <c r="T333" s="54" t="n">
        <f aca="false">IF(D333="","",ROUND(SQRT(((D333+G333)*O333/100)^2+(J333*(D333+G333)*0.07132)^2),0))</f>
        <v>50</v>
      </c>
      <c r="U333" s="32"/>
    </row>
    <row r="334" customFormat="false" ht="15" hidden="false" customHeight="false" outlineLevel="0" collapsed="false">
      <c r="A334" s="32" t="s">
        <v>386</v>
      </c>
      <c r="B334" s="32" t="s">
        <v>517</v>
      </c>
      <c r="C334" s="32" t="s">
        <v>522</v>
      </c>
      <c r="D334" s="54" t="n">
        <v>857</v>
      </c>
      <c r="E334" s="54" t="n">
        <v>769</v>
      </c>
      <c r="F334" s="65" t="n">
        <f aca="false">IF(E334="","",D334-E334)</f>
        <v>88</v>
      </c>
      <c r="G334" s="54" t="n">
        <v>837</v>
      </c>
      <c r="H334" s="54" t="n">
        <v>753</v>
      </c>
      <c r="I334" s="65" t="n">
        <f aca="false">IF(H334="","",G334-H334)</f>
        <v>84</v>
      </c>
      <c r="J334" s="55" t="n">
        <f aca="false">IF(OR(D334="",D334+G334=0),"",D334/(D334+G334))</f>
        <v>0.50590318772137</v>
      </c>
      <c r="K334" s="55" t="n">
        <f aca="false">IF(E334="","",E334/(E334+H334))</f>
        <v>0.505256241787122</v>
      </c>
      <c r="L334" s="66" t="n">
        <f aca="false">IF(OR(K334="",J334=""),"",(J334-K334)*100)</f>
        <v>0.0646945934247301</v>
      </c>
      <c r="M334" s="36" t="n">
        <v>2.00359735683633</v>
      </c>
      <c r="N334" s="36" t="n">
        <v>1.86043143712578</v>
      </c>
      <c r="O334" s="36" t="n">
        <f aca="false">SQRT(M334^2+N334^2)</f>
        <v>2.73415571988272</v>
      </c>
      <c r="P334" s="55" t="n">
        <f aca="false">IF(J334="","",MAX(0,J334-1.96*O334/100))</f>
        <v>0.452313735611668</v>
      </c>
      <c r="Q334" s="55" t="n">
        <f aca="false">IF(J334="","",MIN(1,J334+1.96*O334/100))</f>
        <v>0.559492639831071</v>
      </c>
      <c r="R334" s="32" t="str">
        <f aca="false">IF(L334="","",IF(ABS(L334)&lt;=O334,"Yes","No"))</f>
        <v>Yes</v>
      </c>
      <c r="S334" s="32" t="str">
        <f aca="false">IF(L334="","",IF(ABS(L334)&lt;=1.96*O334,"Yes","No"))</f>
        <v>Yes</v>
      </c>
      <c r="T334" s="54" t="n">
        <f aca="false">IF(D334="","",ROUND(SQRT(((D334+G334)*O334/100)^2+(J334*(D334+G334)*0.07132)^2),0))</f>
        <v>77</v>
      </c>
      <c r="U334" s="32"/>
    </row>
    <row r="335" customFormat="false" ht="15" hidden="false" customHeight="false" outlineLevel="0" collapsed="false">
      <c r="A335" s="32" t="s">
        <v>386</v>
      </c>
      <c r="B335" s="32" t="s">
        <v>517</v>
      </c>
      <c r="C335" s="32" t="s">
        <v>523</v>
      </c>
      <c r="D335" s="54" t="n">
        <v>605</v>
      </c>
      <c r="E335" s="54" t="n">
        <v>554</v>
      </c>
      <c r="F335" s="65" t="n">
        <f aca="false">IF(E335="","",D335-E335)</f>
        <v>51</v>
      </c>
      <c r="G335" s="54" t="n">
        <v>608</v>
      </c>
      <c r="H335" s="54" t="n">
        <v>591</v>
      </c>
      <c r="I335" s="65" t="n">
        <f aca="false">IF(H335="","",G335-H335)</f>
        <v>17</v>
      </c>
      <c r="J335" s="55" t="n">
        <f aca="false">IF(OR(D335="",D335+G335=0),"",D335/(D335+G335))</f>
        <v>0.49876339653751</v>
      </c>
      <c r="K335" s="55" t="n">
        <f aca="false">IF(E335="","",E335/(E335+H335))</f>
        <v>0.483842794759825</v>
      </c>
      <c r="L335" s="66" t="n">
        <f aca="false">IF(OR(K335="",J335=""),"",(J335-K335)*100)</f>
        <v>1.4920601777685</v>
      </c>
      <c r="M335" s="36" t="n">
        <v>2.00359735683633</v>
      </c>
      <c r="N335" s="36" t="n">
        <v>1.86043143712578</v>
      </c>
      <c r="O335" s="36" t="n">
        <f aca="false">SQRT(M335^2+N335^2)</f>
        <v>2.73415571988272</v>
      </c>
      <c r="P335" s="55" t="n">
        <f aca="false">IF(J335="","",MAX(0,J335-1.96*O335/100))</f>
        <v>0.445173944427809</v>
      </c>
      <c r="Q335" s="55" t="n">
        <f aca="false">IF(J335="","",MIN(1,J335+1.96*O335/100))</f>
        <v>0.552352848647212</v>
      </c>
      <c r="R335" s="32" t="str">
        <f aca="false">IF(L335="","",IF(ABS(L335)&lt;=O335,"Yes","No"))</f>
        <v>Yes</v>
      </c>
      <c r="S335" s="32" t="str">
        <f aca="false">IF(L335="","",IF(ABS(L335)&lt;=1.96*O335,"Yes","No"))</f>
        <v>Yes</v>
      </c>
      <c r="T335" s="54" t="n">
        <f aca="false">IF(D335="","",ROUND(SQRT(((D335+G335)*O335/100)^2+(J335*(D335+G335)*0.07132)^2),0))</f>
        <v>54</v>
      </c>
      <c r="U335" s="32"/>
    </row>
    <row r="336" customFormat="false" ht="15" hidden="false" customHeight="false" outlineLevel="0" collapsed="false">
      <c r="A336" s="32" t="s">
        <v>386</v>
      </c>
      <c r="B336" s="32" t="s">
        <v>517</v>
      </c>
      <c r="C336" s="32" t="s">
        <v>524</v>
      </c>
      <c r="D336" s="54" t="n">
        <v>453</v>
      </c>
      <c r="E336" s="54"/>
      <c r="F336" s="65" t="str">
        <f aca="false">IF(E336="","",D336-E336)</f>
        <v/>
      </c>
      <c r="G336" s="54" t="n">
        <v>432</v>
      </c>
      <c r="H336" s="54"/>
      <c r="I336" s="65" t="str">
        <f aca="false">IF(H336="","",G336-H336)</f>
        <v/>
      </c>
      <c r="J336" s="55" t="n">
        <f aca="false">IF(OR(D336="",D336+G336=0),"",D336/(D336+G336))</f>
        <v>0.511864406779661</v>
      </c>
      <c r="K336" s="55" t="str">
        <f aca="false">IF(E336="","",E336/(E336+H336))</f>
        <v/>
      </c>
      <c r="L336" s="66" t="str">
        <f aca="false">IF(OR(K336="",J336=""),"",(J336-K336)*100)</f>
        <v/>
      </c>
      <c r="M336" s="36" t="n">
        <v>2.00359735683633</v>
      </c>
      <c r="N336" s="36" t="n">
        <v>1.86043143712578</v>
      </c>
      <c r="O336" s="36" t="n">
        <f aca="false">SQRT(M336^2+N336^2)</f>
        <v>2.73415571988272</v>
      </c>
      <c r="P336" s="55" t="n">
        <f aca="false">IF(J336="","",MAX(0,J336-1.96*O336/100))</f>
        <v>0.45827495466996</v>
      </c>
      <c r="Q336" s="55" t="n">
        <f aca="false">IF(J336="","",MIN(1,J336+1.96*O336/100))</f>
        <v>0.565453858889362</v>
      </c>
      <c r="R336" s="32" t="str">
        <f aca="false">IF(L336="","",IF(ABS(L336)&lt;=O336,"Yes","No"))</f>
        <v/>
      </c>
      <c r="S336" s="32" t="str">
        <f aca="false">IF(L336="","",IF(ABS(L336)&lt;=1.96*O336,"Yes","No"))</f>
        <v/>
      </c>
      <c r="T336" s="54" t="n">
        <f aca="false">IF(D336="","",ROUND(SQRT(((D336+G336)*O336/100)^2+(J336*(D336+G336)*0.07132)^2),0))</f>
        <v>40</v>
      </c>
      <c r="U336" s="32" t="s">
        <v>764</v>
      </c>
    </row>
    <row r="337" customFormat="false" ht="15" hidden="false" customHeight="false" outlineLevel="0" collapsed="false">
      <c r="A337" s="32" t="s">
        <v>386</v>
      </c>
      <c r="B337" s="32" t="s">
        <v>517</v>
      </c>
      <c r="C337" s="32" t="s">
        <v>525</v>
      </c>
      <c r="D337" s="54" t="n">
        <v>498</v>
      </c>
      <c r="E337" s="54"/>
      <c r="F337" s="65" t="str">
        <f aca="false">IF(E337="","",D337-E337)</f>
        <v/>
      </c>
      <c r="G337" s="54" t="n">
        <v>457</v>
      </c>
      <c r="H337" s="54"/>
      <c r="I337" s="65" t="str">
        <f aca="false">IF(H337="","",G337-H337)</f>
        <v/>
      </c>
      <c r="J337" s="55" t="n">
        <f aca="false">IF(OR(D337="",D337+G337=0),"",D337/(D337+G337))</f>
        <v>0.521465968586387</v>
      </c>
      <c r="K337" s="55" t="str">
        <f aca="false">IF(E337="","",E337/(E337+H337))</f>
        <v/>
      </c>
      <c r="L337" s="66" t="str">
        <f aca="false">IF(OR(K337="",J337=""),"",(J337-K337)*100)</f>
        <v/>
      </c>
      <c r="M337" s="36" t="n">
        <v>2.00359735683633</v>
      </c>
      <c r="N337" s="36" t="n">
        <v>1.86043143712578</v>
      </c>
      <c r="O337" s="36" t="n">
        <f aca="false">SQRT(M337^2+N337^2)</f>
        <v>2.73415571988272</v>
      </c>
      <c r="P337" s="55" t="n">
        <f aca="false">IF(J337="","",MAX(0,J337-1.96*O337/100))</f>
        <v>0.467876516476686</v>
      </c>
      <c r="Q337" s="55" t="n">
        <f aca="false">IF(J337="","",MIN(1,J337+1.96*O337/100))</f>
        <v>0.575055420696089</v>
      </c>
      <c r="R337" s="32" t="str">
        <f aca="false">IF(L337="","",IF(ABS(L337)&lt;=O337,"Yes","No"))</f>
        <v/>
      </c>
      <c r="S337" s="32" t="str">
        <f aca="false">IF(L337="","",IF(ABS(L337)&lt;=1.96*O337,"Yes","No"))</f>
        <v/>
      </c>
      <c r="T337" s="54" t="n">
        <f aca="false">IF(D337="","",ROUND(SQRT(((D337+G337)*O337/100)^2+(J337*(D337+G337)*0.07132)^2),0))</f>
        <v>44</v>
      </c>
      <c r="U337" s="32" t="s">
        <v>764</v>
      </c>
    </row>
    <row r="338" customFormat="false" ht="15" hidden="false" customHeight="false" outlineLevel="0" collapsed="false">
      <c r="A338" s="32" t="s">
        <v>386</v>
      </c>
      <c r="B338" s="32" t="s">
        <v>517</v>
      </c>
      <c r="C338" s="32" t="s">
        <v>526</v>
      </c>
      <c r="D338" s="54" t="n">
        <v>245</v>
      </c>
      <c r="E338" s="54"/>
      <c r="F338" s="65" t="str">
        <f aca="false">IF(E338="","",D338-E338)</f>
        <v/>
      </c>
      <c r="G338" s="54" t="n">
        <v>237</v>
      </c>
      <c r="H338" s="54"/>
      <c r="I338" s="65" t="str">
        <f aca="false">IF(H338="","",G338-H338)</f>
        <v/>
      </c>
      <c r="J338" s="55" t="n">
        <f aca="false">IF(OR(D338="",D338+G338=0),"",D338/(D338+G338))</f>
        <v>0.508298755186722</v>
      </c>
      <c r="K338" s="55" t="str">
        <f aca="false">IF(E338="","",E338/(E338+H338))</f>
        <v/>
      </c>
      <c r="L338" s="66" t="str">
        <f aca="false">IF(OR(K338="",J338=""),"",(J338-K338)*100)</f>
        <v/>
      </c>
      <c r="M338" s="36" t="n">
        <v>3.57667285408278</v>
      </c>
      <c r="N338" s="36" t="n">
        <v>1.86043143712578</v>
      </c>
      <c r="O338" s="36" t="n">
        <f aca="false">SQRT(M338^2+N338^2)</f>
        <v>4.03159941429931</v>
      </c>
      <c r="P338" s="55" t="n">
        <f aca="false">IF(J338="","",MAX(0,J338-1.96*O338/100))</f>
        <v>0.429279406666456</v>
      </c>
      <c r="Q338" s="55" t="n">
        <f aca="false">IF(J338="","",MIN(1,J338+1.96*O338/100))</f>
        <v>0.587318103706988</v>
      </c>
      <c r="R338" s="32" t="str">
        <f aca="false">IF(L338="","",IF(ABS(L338)&lt;=O338,"Yes","No"))</f>
        <v/>
      </c>
      <c r="S338" s="32" t="str">
        <f aca="false">IF(L338="","",IF(ABS(L338)&lt;=1.96*O338,"Yes","No"))</f>
        <v/>
      </c>
      <c r="T338" s="54" t="n">
        <f aca="false">IF(D338="","",ROUND(SQRT(((D338+G338)*O338/100)^2+(J338*(D338+G338)*0.13015)^2),0))</f>
        <v>37</v>
      </c>
      <c r="U338" s="32" t="s">
        <v>764</v>
      </c>
    </row>
    <row r="339" customFormat="false" ht="15" hidden="false" customHeight="false" outlineLevel="0" collapsed="false">
      <c r="A339" s="32" t="s">
        <v>386</v>
      </c>
      <c r="B339" s="32" t="s">
        <v>527</v>
      </c>
      <c r="C339" s="32" t="s">
        <v>528</v>
      </c>
      <c r="D339" s="54" t="n">
        <v>92</v>
      </c>
      <c r="E339" s="54" t="n">
        <v>71</v>
      </c>
      <c r="F339" s="65" t="n">
        <f aca="false">IF(E339="","",D339-E339)</f>
        <v>21</v>
      </c>
      <c r="G339" s="54" t="n">
        <v>98</v>
      </c>
      <c r="H339" s="54" t="n">
        <v>87</v>
      </c>
      <c r="I339" s="65" t="n">
        <f aca="false">IF(H339="","",G339-H339)</f>
        <v>11</v>
      </c>
      <c r="J339" s="55" t="n">
        <f aca="false">IF(OR(D339="",D339+G339=0),"",D339/(D339+G339))</f>
        <v>0.48421052631579</v>
      </c>
      <c r="K339" s="55" t="n">
        <f aca="false">IF(E339="","",E339/(E339+H339))</f>
        <v>0.449367088607595</v>
      </c>
      <c r="L339" s="66" t="n">
        <f aca="false">IF(OR(K339="",J339=""),"",(J339-K339)*100)</f>
        <v>3.48434377081945</v>
      </c>
      <c r="M339" s="36" t="n">
        <v>3.57667285408278</v>
      </c>
      <c r="N339" s="36" t="n">
        <v>1.86043143712578</v>
      </c>
      <c r="O339" s="36" t="n">
        <f aca="false">SQRT(M339^2+N339^2)</f>
        <v>4.03159941429931</v>
      </c>
      <c r="P339" s="55" t="n">
        <f aca="false">IF(J339="","",MAX(0,J339-1.96*O339/100))</f>
        <v>0.405191177795523</v>
      </c>
      <c r="Q339" s="55" t="n">
        <f aca="false">IF(J339="","",MIN(1,J339+1.96*O339/100))</f>
        <v>0.563229874836056</v>
      </c>
      <c r="R339" s="32" t="str">
        <f aca="false">IF(L339="","",IF(ABS(L339)&lt;=O339,"Yes","No"))</f>
        <v>Yes</v>
      </c>
      <c r="S339" s="32" t="str">
        <f aca="false">IF(L339="","",IF(ABS(L339)&lt;=1.96*O339,"Yes","No"))</f>
        <v>Yes</v>
      </c>
      <c r="T339" s="54" t="n">
        <f aca="false">IF(D339="","",ROUND(SQRT(((D339+G339)*O339/100)^2+(J339*(D339+G339)*0.13015)^2),0))</f>
        <v>14</v>
      </c>
      <c r="U339" s="32"/>
    </row>
    <row r="340" customFormat="false" ht="15" hidden="false" customHeight="false" outlineLevel="0" collapsed="false">
      <c r="A340" s="32" t="s">
        <v>386</v>
      </c>
      <c r="B340" s="32" t="s">
        <v>527</v>
      </c>
      <c r="C340" s="32" t="s">
        <v>529</v>
      </c>
      <c r="D340" s="54" t="n">
        <v>222</v>
      </c>
      <c r="E340" s="54" t="n">
        <v>169</v>
      </c>
      <c r="F340" s="65" t="n">
        <f aca="false">IF(E340="","",D340-E340)</f>
        <v>53</v>
      </c>
      <c r="G340" s="54" t="n">
        <v>316</v>
      </c>
      <c r="H340" s="54" t="n">
        <v>336</v>
      </c>
      <c r="I340" s="65" t="n">
        <f aca="false">IF(H340="","",G340-H340)</f>
        <v>-20</v>
      </c>
      <c r="J340" s="55" t="n">
        <f aca="false">IF(OR(D340="",D340+G340=0),"",D340/(D340+G340))</f>
        <v>0.412639405204461</v>
      </c>
      <c r="K340" s="55" t="n">
        <f aca="false">IF(E340="","",E340/(E340+H340))</f>
        <v>0.334653465346535</v>
      </c>
      <c r="L340" s="66" t="n">
        <f aca="false">IF(OR(K340="",J340=""),"",(J340-K340)*100)</f>
        <v>7.79859398579263</v>
      </c>
      <c r="M340" s="36" t="n">
        <v>2.37182209464497</v>
      </c>
      <c r="N340" s="36" t="n">
        <v>1.86043143712578</v>
      </c>
      <c r="O340" s="36" t="n">
        <f aca="false">SQRT(M340^2+N340^2)</f>
        <v>3.01442286033196</v>
      </c>
      <c r="P340" s="55" t="n">
        <f aca="false">IF(J340="","",MAX(0,J340-1.96*O340/100))</f>
        <v>0.353556717141954</v>
      </c>
      <c r="Q340" s="55" t="n">
        <f aca="false">IF(J340="","",MIN(1,J340+1.96*O340/100))</f>
        <v>0.471722093266967</v>
      </c>
      <c r="R340" s="32" t="str">
        <f aca="false">IF(L340="","",IF(ABS(L340)&lt;=O340,"Yes","No"))</f>
        <v>No</v>
      </c>
      <c r="S340" s="32" t="str">
        <f aca="false">IF(L340="","",IF(ABS(L340)&lt;=1.96*O340,"Yes","No"))</f>
        <v>No</v>
      </c>
      <c r="T340" s="54" t="n">
        <f aca="false">IF(D340="","",ROUND(SQRT(((D340+G340)*O340/100)^2+(J340*(D340+G340)*0.08382)^2),0))</f>
        <v>25</v>
      </c>
      <c r="U340" s="32"/>
    </row>
    <row r="341" customFormat="false" ht="15" hidden="false" customHeight="false" outlineLevel="0" collapsed="false">
      <c r="A341" s="32" t="s">
        <v>386</v>
      </c>
      <c r="B341" s="32" t="s">
        <v>527</v>
      </c>
      <c r="C341" s="32" t="s">
        <v>530</v>
      </c>
      <c r="D341" s="54" t="n">
        <v>159</v>
      </c>
      <c r="E341" s="54" t="n">
        <v>154</v>
      </c>
      <c r="F341" s="65" t="n">
        <f aca="false">IF(E341="","",D341-E341)</f>
        <v>5</v>
      </c>
      <c r="G341" s="54" t="n">
        <v>177</v>
      </c>
      <c r="H341" s="54" t="n">
        <v>168</v>
      </c>
      <c r="I341" s="65" t="n">
        <f aca="false">IF(H341="","",G341-H341)</f>
        <v>9</v>
      </c>
      <c r="J341" s="55" t="n">
        <f aca="false">IF(OR(D341="",D341+G341=0),"",D341/(D341+G341))</f>
        <v>0.473214285714286</v>
      </c>
      <c r="K341" s="55" t="n">
        <f aca="false">IF(E341="","",E341/(E341+H341))</f>
        <v>0.478260869565217</v>
      </c>
      <c r="L341" s="66" t="n">
        <f aca="false">IF(OR(K341="",J341=""),"",(J341-K341)*100)</f>
        <v>-0.504658385093171</v>
      </c>
      <c r="M341" s="36" t="n">
        <v>3.57667285408278</v>
      </c>
      <c r="N341" s="36" t="n">
        <v>1.86043143712578</v>
      </c>
      <c r="O341" s="36" t="n">
        <f aca="false">SQRT(M341^2+N341^2)</f>
        <v>4.03159941429931</v>
      </c>
      <c r="P341" s="55" t="n">
        <f aca="false">IF(J341="","",MAX(0,J341-1.96*O341/100))</f>
        <v>0.394194937194019</v>
      </c>
      <c r="Q341" s="55" t="n">
        <f aca="false">IF(J341="","",MIN(1,J341+1.96*O341/100))</f>
        <v>0.552233634234552</v>
      </c>
      <c r="R341" s="32" t="str">
        <f aca="false">IF(L341="","",IF(ABS(L341)&lt;=O341,"Yes","No"))</f>
        <v>Yes</v>
      </c>
      <c r="S341" s="32" t="str">
        <f aca="false">IF(L341="","",IF(ABS(L341)&lt;=1.96*O341,"Yes","No"))</f>
        <v>Yes</v>
      </c>
      <c r="T341" s="54" t="n">
        <f aca="false">IF(D341="","",ROUND(SQRT(((D341+G341)*O341/100)^2+(J341*(D341+G341)*0.13015)^2),0))</f>
        <v>25</v>
      </c>
      <c r="U341" s="32"/>
    </row>
    <row r="342" customFormat="false" ht="15" hidden="false" customHeight="false" outlineLevel="0" collapsed="false">
      <c r="A342" s="32" t="s">
        <v>386</v>
      </c>
      <c r="B342" s="32" t="s">
        <v>527</v>
      </c>
      <c r="C342" s="32" t="s">
        <v>531</v>
      </c>
      <c r="D342" s="54" t="n">
        <v>94</v>
      </c>
      <c r="E342" s="54" t="n">
        <v>90</v>
      </c>
      <c r="F342" s="65" t="n">
        <f aca="false">IF(E342="","",D342-E342)</f>
        <v>4</v>
      </c>
      <c r="G342" s="54" t="n">
        <v>92</v>
      </c>
      <c r="H342" s="54" t="n">
        <v>94</v>
      </c>
      <c r="I342" s="65" t="n">
        <f aca="false">IF(H342="","",G342-H342)</f>
        <v>-2</v>
      </c>
      <c r="J342" s="55" t="n">
        <f aca="false">IF(OR(D342="",D342+G342=0),"",D342/(D342+G342))</f>
        <v>0.505376344086022</v>
      </c>
      <c r="K342" s="55" t="n">
        <f aca="false">IF(E342="","",E342/(E342+H342))</f>
        <v>0.489130434782609</v>
      </c>
      <c r="L342" s="66" t="n">
        <f aca="false">IF(OR(K342="",J342=""),"",(J342-K342)*100)</f>
        <v>1.62459093034128</v>
      </c>
      <c r="M342" s="36" t="n">
        <v>3.57667285408278</v>
      </c>
      <c r="N342" s="36" t="n">
        <v>1.86043143712578</v>
      </c>
      <c r="O342" s="36" t="n">
        <f aca="false">SQRT(M342^2+N342^2)</f>
        <v>4.03159941429931</v>
      </c>
      <c r="P342" s="55" t="n">
        <f aca="false">IF(J342="","",MAX(0,J342-1.96*O342/100))</f>
        <v>0.426356995565755</v>
      </c>
      <c r="Q342" s="55" t="n">
        <f aca="false">IF(J342="","",MIN(1,J342+1.96*O342/100))</f>
        <v>0.584395692606288</v>
      </c>
      <c r="R342" s="32" t="str">
        <f aca="false">IF(L342="","",IF(ABS(L342)&lt;=O342,"Yes","No"))</f>
        <v>Yes</v>
      </c>
      <c r="S342" s="32" t="str">
        <f aca="false">IF(L342="","",IF(ABS(L342)&lt;=1.96*O342,"Yes","No"))</f>
        <v>Yes</v>
      </c>
      <c r="T342" s="54" t="n">
        <f aca="false">IF(D342="","",ROUND(SQRT(((D342+G342)*O342/100)^2+(J342*(D342+G342)*0.13015)^2),0))</f>
        <v>14</v>
      </c>
      <c r="U342" s="32"/>
    </row>
    <row r="343" customFormat="false" ht="15" hidden="false" customHeight="false" outlineLevel="0" collapsed="false">
      <c r="A343" s="32" t="s">
        <v>386</v>
      </c>
      <c r="B343" s="32" t="s">
        <v>532</v>
      </c>
      <c r="C343" s="32" t="s">
        <v>533</v>
      </c>
      <c r="D343" s="54" t="n">
        <v>383</v>
      </c>
      <c r="E343" s="54" t="n">
        <v>324</v>
      </c>
      <c r="F343" s="65" t="n">
        <f aca="false">IF(E343="","",D343-E343)</f>
        <v>59</v>
      </c>
      <c r="G343" s="54" t="n">
        <v>465</v>
      </c>
      <c r="H343" s="54" t="n">
        <v>461</v>
      </c>
      <c r="I343" s="65" t="n">
        <f aca="false">IF(H343="","",G343-H343)</f>
        <v>4</v>
      </c>
      <c r="J343" s="55" t="n">
        <f aca="false">IF(OR(D343="",D343+G343=0),"",D343/(D343+G343))</f>
        <v>0.451650943396226</v>
      </c>
      <c r="K343" s="55" t="n">
        <f aca="false">IF(E343="","",E343/(E343+H343))</f>
        <v>0.412738853503185</v>
      </c>
      <c r="L343" s="66" t="n">
        <f aca="false">IF(OR(K343="",J343=""),"",(J343-K343)*100)</f>
        <v>3.89120898930417</v>
      </c>
      <c r="M343" s="36" t="n">
        <v>2.00359735683633</v>
      </c>
      <c r="N343" s="36" t="n">
        <v>1.86043143712578</v>
      </c>
      <c r="O343" s="36" t="n">
        <f aca="false">SQRT(M343^2+N343^2)</f>
        <v>2.73415571988272</v>
      </c>
      <c r="P343" s="55" t="n">
        <f aca="false">IF(J343="","",MAX(0,J343-1.96*O343/100))</f>
        <v>0.398061491286525</v>
      </c>
      <c r="Q343" s="55" t="n">
        <f aca="false">IF(J343="","",MIN(1,J343+1.96*O343/100))</f>
        <v>0.505240395505928</v>
      </c>
      <c r="R343" s="32" t="str">
        <f aca="false">IF(L343="","",IF(ABS(L343)&lt;=O343,"Yes","No"))</f>
        <v>No</v>
      </c>
      <c r="S343" s="32" t="str">
        <f aca="false">IF(L343="","",IF(ABS(L343)&lt;=1.96*O343,"Yes","No"))</f>
        <v>Yes</v>
      </c>
      <c r="T343" s="54" t="n">
        <f aca="false">IF(D343="","",ROUND(SQRT(((D343+G343)*O343/100)^2+(J343*(D343+G343)*0.07132)^2),0))</f>
        <v>36</v>
      </c>
      <c r="U343" s="32"/>
    </row>
    <row r="344" customFormat="false" ht="15" hidden="false" customHeight="false" outlineLevel="0" collapsed="false">
      <c r="A344" s="32" t="s">
        <v>386</v>
      </c>
      <c r="B344" s="32" t="s">
        <v>532</v>
      </c>
      <c r="C344" s="32" t="s">
        <v>534</v>
      </c>
      <c r="D344" s="54" t="n">
        <v>296</v>
      </c>
      <c r="E344" s="54" t="n">
        <v>276</v>
      </c>
      <c r="F344" s="65" t="n">
        <f aca="false">IF(E344="","",D344-E344)</f>
        <v>20</v>
      </c>
      <c r="G344" s="54" t="n">
        <v>376</v>
      </c>
      <c r="H344" s="54" t="n">
        <v>361</v>
      </c>
      <c r="I344" s="65" t="n">
        <f aca="false">IF(H344="","",G344-H344)</f>
        <v>15</v>
      </c>
      <c r="J344" s="55" t="n">
        <f aca="false">IF(OR(D344="",D344+G344=0),"",D344/(D344+G344))</f>
        <v>0.44047619047619</v>
      </c>
      <c r="K344" s="55" t="n">
        <f aca="false">IF(E344="","",E344/(E344+H344))</f>
        <v>0.433281004709576</v>
      </c>
      <c r="L344" s="66" t="n">
        <f aca="false">IF(OR(K344="",J344=""),"",(J344-K344)*100)</f>
        <v>0.719518576661432</v>
      </c>
      <c r="M344" s="36" t="n">
        <v>2.37182209464497</v>
      </c>
      <c r="N344" s="36" t="n">
        <v>1.86043143712578</v>
      </c>
      <c r="O344" s="36" t="n">
        <f aca="false">SQRT(M344^2+N344^2)</f>
        <v>3.01442286033196</v>
      </c>
      <c r="P344" s="55" t="n">
        <f aca="false">IF(J344="","",MAX(0,J344-1.96*O344/100))</f>
        <v>0.381393502413684</v>
      </c>
      <c r="Q344" s="55" t="n">
        <f aca="false">IF(J344="","",MIN(1,J344+1.96*O344/100))</f>
        <v>0.499558878538697</v>
      </c>
      <c r="R344" s="32" t="str">
        <f aca="false">IF(L344="","",IF(ABS(L344)&lt;=O344,"Yes","No"))</f>
        <v>Yes</v>
      </c>
      <c r="S344" s="32" t="str">
        <f aca="false">IF(L344="","",IF(ABS(L344)&lt;=1.96*O344,"Yes","No"))</f>
        <v>Yes</v>
      </c>
      <c r="T344" s="54" t="n">
        <f aca="false">IF(D344="","",ROUND(SQRT(((D344+G344)*O344/100)^2+(J344*(D344+G344)*0.08382)^2),0))</f>
        <v>32</v>
      </c>
      <c r="U344" s="32"/>
    </row>
    <row r="345" customFormat="false" ht="15" hidden="false" customHeight="false" outlineLevel="0" collapsed="false">
      <c r="A345" s="32" t="s">
        <v>386</v>
      </c>
      <c r="B345" s="32" t="s">
        <v>532</v>
      </c>
      <c r="C345" s="32" t="s">
        <v>535</v>
      </c>
      <c r="D345" s="54" t="n">
        <v>268</v>
      </c>
      <c r="E345" s="54" t="n">
        <v>188</v>
      </c>
      <c r="F345" s="65" t="n">
        <f aca="false">IF(E345="","",D345-E345)</f>
        <v>80</v>
      </c>
      <c r="G345" s="54" t="n">
        <v>385</v>
      </c>
      <c r="H345" s="54" t="n">
        <v>354</v>
      </c>
      <c r="I345" s="65" t="n">
        <f aca="false">IF(H345="","",G345-H345)</f>
        <v>31</v>
      </c>
      <c r="J345" s="55" t="n">
        <f aca="false">IF(OR(D345="",D345+G345=0),"",D345/(D345+G345))</f>
        <v>0.4104134762634</v>
      </c>
      <c r="K345" s="55" t="n">
        <f aca="false">IF(E345="","",E345/(E345+H345))</f>
        <v>0.346863468634686</v>
      </c>
      <c r="L345" s="66" t="n">
        <f aca="false">IF(OR(K345="",J345=""),"",(J345-K345)*100)</f>
        <v>6.35500076287133</v>
      </c>
      <c r="M345" s="36" t="n">
        <v>2.37182209464497</v>
      </c>
      <c r="N345" s="36" t="n">
        <v>1.86043143712578</v>
      </c>
      <c r="O345" s="36" t="n">
        <f aca="false">SQRT(M345^2+N345^2)</f>
        <v>3.01442286033196</v>
      </c>
      <c r="P345" s="55" t="n">
        <f aca="false">IF(J345="","",MAX(0,J345-1.96*O345/100))</f>
        <v>0.351330788200893</v>
      </c>
      <c r="Q345" s="55" t="n">
        <f aca="false">IF(J345="","",MIN(1,J345+1.96*O345/100))</f>
        <v>0.469496164325906</v>
      </c>
      <c r="R345" s="32" t="str">
        <f aca="false">IF(L345="","",IF(ABS(L345)&lt;=O345,"Yes","No"))</f>
        <v>No</v>
      </c>
      <c r="S345" s="32" t="str">
        <f aca="false">IF(L345="","",IF(ABS(L345)&lt;=1.96*O345,"Yes","No"))</f>
        <v>No</v>
      </c>
      <c r="T345" s="54" t="n">
        <f aca="false">IF(D345="","",ROUND(SQRT(((D345+G345)*O345/100)^2+(J345*(D345+G345)*0.08382)^2),0))</f>
        <v>30</v>
      </c>
      <c r="U345" s="32"/>
    </row>
    <row r="346" customFormat="false" ht="15" hidden="false" customHeight="false" outlineLevel="0" collapsed="false">
      <c r="A346" s="32" t="s">
        <v>386</v>
      </c>
      <c r="B346" s="32" t="s">
        <v>532</v>
      </c>
      <c r="C346" s="32" t="s">
        <v>536</v>
      </c>
      <c r="D346" s="54" t="n">
        <v>298</v>
      </c>
      <c r="E346" s="54" t="n">
        <v>228</v>
      </c>
      <c r="F346" s="65" t="n">
        <f aca="false">IF(E346="","",D346-E346)</f>
        <v>70</v>
      </c>
      <c r="G346" s="54" t="n">
        <v>377</v>
      </c>
      <c r="H346" s="54" t="n">
        <v>355</v>
      </c>
      <c r="I346" s="65" t="n">
        <f aca="false">IF(H346="","",G346-H346)</f>
        <v>22</v>
      </c>
      <c r="J346" s="55" t="n">
        <f aca="false">IF(OR(D346="",D346+G346=0),"",D346/(D346+G346))</f>
        <v>0.441481481481482</v>
      </c>
      <c r="K346" s="55" t="n">
        <f aca="false">IF(E346="","",E346/(E346+H346))</f>
        <v>0.391080617495712</v>
      </c>
      <c r="L346" s="66" t="n">
        <f aca="false">IF(OR(K346="",J346=""),"",(J346-K346)*100)</f>
        <v>5.04008639857697</v>
      </c>
      <c r="M346" s="36" t="n">
        <v>2.37182209464497</v>
      </c>
      <c r="N346" s="36" t="n">
        <v>1.86043143712578</v>
      </c>
      <c r="O346" s="36" t="n">
        <f aca="false">SQRT(M346^2+N346^2)</f>
        <v>3.01442286033196</v>
      </c>
      <c r="P346" s="55" t="n">
        <f aca="false">IF(J346="","",MAX(0,J346-1.96*O346/100))</f>
        <v>0.382398793418975</v>
      </c>
      <c r="Q346" s="55" t="n">
        <f aca="false">IF(J346="","",MIN(1,J346+1.96*O346/100))</f>
        <v>0.500564169543988</v>
      </c>
      <c r="R346" s="32" t="str">
        <f aca="false">IF(L346="","",IF(ABS(L346)&lt;=O346,"Yes","No"))</f>
        <v>No</v>
      </c>
      <c r="S346" s="32" t="str">
        <f aca="false">IF(L346="","",IF(ABS(L346)&lt;=1.96*O346,"Yes","No"))</f>
        <v>Yes</v>
      </c>
      <c r="T346" s="54" t="n">
        <f aca="false">IF(D346="","",ROUND(SQRT(((D346+G346)*O346/100)^2+(J346*(D346+G346)*0.08382)^2),0))</f>
        <v>32</v>
      </c>
      <c r="U346" s="32"/>
    </row>
    <row r="347" customFormat="false" ht="15" hidden="false" customHeight="false" outlineLevel="0" collapsed="false">
      <c r="A347" s="32" t="s">
        <v>386</v>
      </c>
      <c r="B347" s="32" t="s">
        <v>537</v>
      </c>
      <c r="C347" s="32" t="s">
        <v>538</v>
      </c>
      <c r="D347" s="54" t="n">
        <v>78</v>
      </c>
      <c r="E347" s="54" t="n">
        <v>62</v>
      </c>
      <c r="F347" s="65" t="n">
        <f aca="false">IF(E347="","",D347-E347)</f>
        <v>16</v>
      </c>
      <c r="G347" s="54" t="n">
        <v>103</v>
      </c>
      <c r="H347" s="54" t="n">
        <v>104</v>
      </c>
      <c r="I347" s="65" t="n">
        <f aca="false">IF(H347="","",G347-H347)</f>
        <v>-1</v>
      </c>
      <c r="J347" s="55" t="n">
        <f aca="false">IF(OR(D347="",D347+G347=0),"",D347/(D347+G347))</f>
        <v>0.430939226519337</v>
      </c>
      <c r="K347" s="55" t="n">
        <f aca="false">IF(E347="","",E347/(E347+H347))</f>
        <v>0.373493975903614</v>
      </c>
      <c r="L347" s="66" t="n">
        <f aca="false">IF(OR(K347="",J347=""),"",(J347-K347)*100)</f>
        <v>5.74452506157226</v>
      </c>
      <c r="M347" s="36" t="n">
        <v>3.57667285408278</v>
      </c>
      <c r="N347" s="36" t="n">
        <v>1.86043143712578</v>
      </c>
      <c r="O347" s="36" t="n">
        <f aca="false">SQRT(M347^2+N347^2)</f>
        <v>4.03159941429931</v>
      </c>
      <c r="P347" s="55" t="n">
        <f aca="false">IF(J347="","",MAX(0,J347-1.96*O347/100))</f>
        <v>0.351919877999071</v>
      </c>
      <c r="Q347" s="55" t="n">
        <f aca="false">IF(J347="","",MIN(1,J347+1.96*O347/100))</f>
        <v>0.509958575039604</v>
      </c>
      <c r="R347" s="32" t="str">
        <f aca="false">IF(L347="","",IF(ABS(L347)&lt;=O347,"Yes","No"))</f>
        <v>No</v>
      </c>
      <c r="S347" s="32" t="str">
        <f aca="false">IF(L347="","",IF(ABS(L347)&lt;=1.96*O347,"Yes","No"))</f>
        <v>Yes</v>
      </c>
      <c r="T347" s="54" t="n">
        <f aca="false">IF(D347="","",ROUND(SQRT(((D347+G347)*O347/100)^2+(J347*(D347+G347)*0.13015)^2),0))</f>
        <v>13</v>
      </c>
      <c r="U347" s="32"/>
    </row>
    <row r="348" customFormat="false" ht="15" hidden="false" customHeight="false" outlineLevel="0" collapsed="false">
      <c r="A348" s="32" t="s">
        <v>386</v>
      </c>
      <c r="B348" s="32" t="s">
        <v>539</v>
      </c>
      <c r="C348" s="32" t="s">
        <v>540</v>
      </c>
      <c r="D348" s="54" t="n">
        <v>288</v>
      </c>
      <c r="E348" s="54" t="n">
        <v>243</v>
      </c>
      <c r="F348" s="65" t="n">
        <f aca="false">IF(E348="","",D348-E348)</f>
        <v>45</v>
      </c>
      <c r="G348" s="54" t="n">
        <v>308</v>
      </c>
      <c r="H348" s="54" t="n">
        <v>335</v>
      </c>
      <c r="I348" s="65" t="n">
        <f aca="false">IF(H348="","",G348-H348)</f>
        <v>-27</v>
      </c>
      <c r="J348" s="55" t="n">
        <f aca="false">IF(OR(D348="",D348+G348=0),"",D348/(D348+G348))</f>
        <v>0.483221476510067</v>
      </c>
      <c r="K348" s="55" t="n">
        <f aca="false">IF(E348="","",E348/(E348+H348))</f>
        <v>0.420415224913495</v>
      </c>
      <c r="L348" s="66" t="n">
        <f aca="false">IF(OR(K348="",J348=""),"",(J348-K348)*100)</f>
        <v>6.28062515965723</v>
      </c>
      <c r="M348" s="36" t="n">
        <v>2.37182209464497</v>
      </c>
      <c r="N348" s="36" t="n">
        <v>1.86043143712578</v>
      </c>
      <c r="O348" s="36" t="n">
        <f aca="false">SQRT(M348^2+N348^2)</f>
        <v>3.01442286033196</v>
      </c>
      <c r="P348" s="55" t="n">
        <f aca="false">IF(J348="","",MAX(0,J348-1.96*O348/100))</f>
        <v>0.424138788447561</v>
      </c>
      <c r="Q348" s="55" t="n">
        <f aca="false">IF(J348="","",MIN(1,J348+1.96*O348/100))</f>
        <v>0.542304164572574</v>
      </c>
      <c r="R348" s="32" t="str">
        <f aca="false">IF(L348="","",IF(ABS(L348)&lt;=O348,"Yes","No"))</f>
        <v>No</v>
      </c>
      <c r="S348" s="32" t="str">
        <f aca="false">IF(L348="","",IF(ABS(L348)&lt;=1.96*O348,"Yes","No"))</f>
        <v>No</v>
      </c>
      <c r="T348" s="54" t="n">
        <f aca="false">IF(D348="","",ROUND(SQRT(((D348+G348)*O348/100)^2+(J348*(D348+G348)*0.08382)^2),0))</f>
        <v>30</v>
      </c>
      <c r="U348" s="32"/>
    </row>
    <row r="349" customFormat="false" ht="15" hidden="false" customHeight="false" outlineLevel="0" collapsed="false">
      <c r="A349" s="32" t="s">
        <v>386</v>
      </c>
      <c r="B349" s="32" t="s">
        <v>541</v>
      </c>
      <c r="C349" s="32" t="s">
        <v>542</v>
      </c>
      <c r="D349" s="54" t="n">
        <v>178</v>
      </c>
      <c r="E349" s="54" t="n">
        <v>142</v>
      </c>
      <c r="F349" s="65" t="n">
        <f aca="false">IF(E349="","",D349-E349)</f>
        <v>36</v>
      </c>
      <c r="G349" s="54" t="n">
        <v>185</v>
      </c>
      <c r="H349" s="54" t="n">
        <v>172</v>
      </c>
      <c r="I349" s="65" t="n">
        <f aca="false">IF(H349="","",G349-H349)</f>
        <v>13</v>
      </c>
      <c r="J349" s="55" t="n">
        <f aca="false">IF(OR(D349="",D349+G349=0),"",D349/(D349+G349))</f>
        <v>0.490358126721763</v>
      </c>
      <c r="K349" s="55" t="n">
        <f aca="false">IF(E349="","",E349/(E349+H349))</f>
        <v>0.452229299363057</v>
      </c>
      <c r="L349" s="66" t="n">
        <f aca="false">IF(OR(K349="",J349=""),"",(J349-K349)*100)</f>
        <v>3.81288273587058</v>
      </c>
      <c r="M349" s="36" t="n">
        <v>3.57667285408278</v>
      </c>
      <c r="N349" s="36" t="n">
        <v>1.86043143712578</v>
      </c>
      <c r="O349" s="36" t="n">
        <f aca="false">SQRT(M349^2+N349^2)</f>
        <v>4.03159941429931</v>
      </c>
      <c r="P349" s="55" t="n">
        <f aca="false">IF(J349="","",MAX(0,J349-1.96*O349/100))</f>
        <v>0.411338778201497</v>
      </c>
      <c r="Q349" s="55" t="n">
        <f aca="false">IF(J349="","",MIN(1,J349+1.96*O349/100))</f>
        <v>0.56937747524203</v>
      </c>
      <c r="R349" s="32" t="str">
        <f aca="false">IF(L349="","",IF(ABS(L349)&lt;=O349,"Yes","No"))</f>
        <v>Yes</v>
      </c>
      <c r="S349" s="32" t="str">
        <f aca="false">IF(L349="","",IF(ABS(L349)&lt;=1.96*O349,"Yes","No"))</f>
        <v>Yes</v>
      </c>
      <c r="T349" s="54" t="n">
        <f aca="false">IF(D349="","",ROUND(SQRT(((D349+G349)*O349/100)^2+(J349*(D349+G349)*0.13015)^2),0))</f>
        <v>27</v>
      </c>
      <c r="U349" s="32"/>
    </row>
    <row r="350" customFormat="false" ht="15" hidden="false" customHeight="false" outlineLevel="0" collapsed="false">
      <c r="A350" s="32" t="s">
        <v>386</v>
      </c>
      <c r="B350" s="32" t="s">
        <v>543</v>
      </c>
      <c r="C350" s="32" t="s">
        <v>544</v>
      </c>
      <c r="D350" s="54" t="n">
        <v>236</v>
      </c>
      <c r="E350" s="54" t="n">
        <v>192</v>
      </c>
      <c r="F350" s="65" t="n">
        <f aca="false">IF(E350="","",D350-E350)</f>
        <v>44</v>
      </c>
      <c r="G350" s="54" t="n">
        <v>242</v>
      </c>
      <c r="H350" s="54" t="n">
        <v>253</v>
      </c>
      <c r="I350" s="65" t="n">
        <f aca="false">IF(H350="","",G350-H350)</f>
        <v>-11</v>
      </c>
      <c r="J350" s="55" t="n">
        <f aca="false">IF(OR(D350="",D350+G350=0),"",D350/(D350+G350))</f>
        <v>0.493723849372385</v>
      </c>
      <c r="K350" s="55" t="n">
        <f aca="false">IF(E350="","",E350/(E350+H350))</f>
        <v>0.431460674157303</v>
      </c>
      <c r="L350" s="66" t="n">
        <f aca="false">IF(OR(K350="",J350=""),"",(J350-K350)*100)</f>
        <v>6.22631752150816</v>
      </c>
      <c r="M350" s="36" t="n">
        <v>3.57667285408278</v>
      </c>
      <c r="N350" s="36" t="n">
        <v>1.86043143712578</v>
      </c>
      <c r="O350" s="36" t="n">
        <f aca="false">SQRT(M350^2+N350^2)</f>
        <v>4.03159941429931</v>
      </c>
      <c r="P350" s="55" t="n">
        <f aca="false">IF(J350="","",MAX(0,J350-1.96*O350/100))</f>
        <v>0.414704500852119</v>
      </c>
      <c r="Q350" s="55" t="n">
        <f aca="false">IF(J350="","",MIN(1,J350+1.96*O350/100))</f>
        <v>0.572743197892651</v>
      </c>
      <c r="R350" s="32" t="str">
        <f aca="false">IF(L350="","",IF(ABS(L350)&lt;=O350,"Yes","No"))</f>
        <v>No</v>
      </c>
      <c r="S350" s="32" t="str">
        <f aca="false">IF(L350="","",IF(ABS(L350)&lt;=1.96*O350,"Yes","No"))</f>
        <v>Yes</v>
      </c>
      <c r="T350" s="54" t="n">
        <f aca="false">IF(D350="","",ROUND(SQRT(((D350+G350)*O350/100)^2+(J350*(D350+G350)*0.13015)^2),0))</f>
        <v>36</v>
      </c>
      <c r="U350" s="32"/>
    </row>
    <row r="351" customFormat="false" ht="15" hidden="false" customHeight="false" outlineLevel="0" collapsed="false">
      <c r="A351" s="32" t="s">
        <v>386</v>
      </c>
      <c r="B351" s="32" t="s">
        <v>545</v>
      </c>
      <c r="C351" s="32" t="s">
        <v>546</v>
      </c>
      <c r="D351" s="54" t="n">
        <v>306</v>
      </c>
      <c r="E351" s="54" t="n">
        <v>229</v>
      </c>
      <c r="F351" s="65" t="n">
        <f aca="false">IF(E351="","",D351-E351)</f>
        <v>77</v>
      </c>
      <c r="G351" s="54" t="n">
        <v>461</v>
      </c>
      <c r="H351" s="54" t="n">
        <v>476</v>
      </c>
      <c r="I351" s="65" t="n">
        <f aca="false">IF(H351="","",G351-H351)</f>
        <v>-15</v>
      </c>
      <c r="J351" s="55" t="n">
        <f aca="false">IF(OR(D351="",D351+G351=0),"",D351/(D351+G351))</f>
        <v>0.398956975228162</v>
      </c>
      <c r="K351" s="55" t="n">
        <f aca="false">IF(E351="","",E351/(E351+H351))</f>
        <v>0.324822695035461</v>
      </c>
      <c r="L351" s="66" t="n">
        <f aca="false">IF(OR(K351="",J351=""),"",(J351-K351)*100)</f>
        <v>7.41342801927006</v>
      </c>
      <c r="M351" s="36" t="n">
        <v>2.37182209464497</v>
      </c>
      <c r="N351" s="36" t="n">
        <v>1.86043143712578</v>
      </c>
      <c r="O351" s="36" t="n">
        <f aca="false">SQRT(M351^2+N351^2)</f>
        <v>3.01442286033196</v>
      </c>
      <c r="P351" s="55" t="n">
        <f aca="false">IF(J351="","",MAX(0,J351-1.96*O351/100))</f>
        <v>0.339874287165655</v>
      </c>
      <c r="Q351" s="55" t="n">
        <f aca="false">IF(J351="","",MIN(1,J351+1.96*O351/100))</f>
        <v>0.458039663290668</v>
      </c>
      <c r="R351" s="32" t="str">
        <f aca="false">IF(L351="","",IF(ABS(L351)&lt;=O351,"Yes","No"))</f>
        <v>No</v>
      </c>
      <c r="S351" s="32" t="str">
        <f aca="false">IF(L351="","",IF(ABS(L351)&lt;=1.96*O351,"Yes","No"))</f>
        <v>No</v>
      </c>
      <c r="T351" s="54" t="n">
        <f aca="false">IF(D351="","",ROUND(SQRT(((D351+G351)*O351/100)^2+(J351*(D351+G351)*0.08382)^2),0))</f>
        <v>35</v>
      </c>
      <c r="U351" s="32"/>
    </row>
    <row r="352" customFormat="false" ht="15" hidden="false" customHeight="false" outlineLevel="0" collapsed="false">
      <c r="A352" s="32" t="s">
        <v>386</v>
      </c>
      <c r="B352" s="32" t="s">
        <v>545</v>
      </c>
      <c r="C352" s="32" t="s">
        <v>547</v>
      </c>
      <c r="D352" s="54" t="n">
        <v>230</v>
      </c>
      <c r="E352" s="54" t="n">
        <v>193</v>
      </c>
      <c r="F352" s="65" t="n">
        <f aca="false">IF(E352="","",D352-E352)</f>
        <v>37</v>
      </c>
      <c r="G352" s="54" t="n">
        <v>335</v>
      </c>
      <c r="H352" s="54" t="n">
        <v>317</v>
      </c>
      <c r="I352" s="65" t="n">
        <f aca="false">IF(H352="","",G352-H352)</f>
        <v>18</v>
      </c>
      <c r="J352" s="55" t="n">
        <f aca="false">IF(OR(D352="",D352+G352=0),"",D352/(D352+G352))</f>
        <v>0.407079646017699</v>
      </c>
      <c r="K352" s="55" t="n">
        <f aca="false">IF(E352="","",E352/(E352+H352))</f>
        <v>0.37843137254902</v>
      </c>
      <c r="L352" s="66" t="n">
        <f aca="false">IF(OR(K352="",J352=""),"",(J352-K352)*100)</f>
        <v>2.86482734686795</v>
      </c>
      <c r="M352" s="36" t="n">
        <v>2.37182209464497</v>
      </c>
      <c r="N352" s="36" t="n">
        <v>1.86043143712578</v>
      </c>
      <c r="O352" s="36" t="n">
        <f aca="false">SQRT(M352^2+N352^2)</f>
        <v>3.01442286033196</v>
      </c>
      <c r="P352" s="55" t="n">
        <f aca="false">IF(J352="","",MAX(0,J352-1.96*O352/100))</f>
        <v>0.347996957955193</v>
      </c>
      <c r="Q352" s="55" t="n">
        <f aca="false">IF(J352="","",MIN(1,J352+1.96*O352/100))</f>
        <v>0.466162334080206</v>
      </c>
      <c r="R352" s="32" t="str">
        <f aca="false">IF(L352="","",IF(ABS(L352)&lt;=O352,"Yes","No"))</f>
        <v>Yes</v>
      </c>
      <c r="S352" s="32" t="str">
        <f aca="false">IF(L352="","",IF(ABS(L352)&lt;=1.96*O352,"Yes","No"))</f>
        <v>Yes</v>
      </c>
      <c r="T352" s="54" t="n">
        <f aca="false">IF(D352="","",ROUND(SQRT(((D352+G352)*O352/100)^2+(J352*(D352+G352)*0.08382)^2),0))</f>
        <v>26</v>
      </c>
      <c r="U352" s="32"/>
    </row>
    <row r="353" customFormat="false" ht="15" hidden="false" customHeight="false" outlineLevel="0" collapsed="false">
      <c r="A353" s="32" t="s">
        <v>386</v>
      </c>
      <c r="B353" s="32" t="s">
        <v>545</v>
      </c>
      <c r="C353" s="32" t="s">
        <v>548</v>
      </c>
      <c r="D353" s="54" t="n">
        <v>196</v>
      </c>
      <c r="E353" s="54" t="n">
        <v>137</v>
      </c>
      <c r="F353" s="65" t="n">
        <f aca="false">IF(E353="","",D353-E353)</f>
        <v>59</v>
      </c>
      <c r="G353" s="54" t="n">
        <v>278</v>
      </c>
      <c r="H353" s="54" t="n">
        <v>266</v>
      </c>
      <c r="I353" s="65" t="n">
        <f aca="false">IF(H353="","",G353-H353)</f>
        <v>12</v>
      </c>
      <c r="J353" s="55" t="n">
        <f aca="false">IF(OR(D353="",D353+G353=0),"",D353/(D353+G353))</f>
        <v>0.413502109704641</v>
      </c>
      <c r="K353" s="55" t="n">
        <f aca="false">IF(E353="","",E353/(E353+H353))</f>
        <v>0.339950372208437</v>
      </c>
      <c r="L353" s="66" t="n">
        <f aca="false">IF(OR(K353="",J353=""),"",(J353-K353)*100)</f>
        <v>7.35517374962046</v>
      </c>
      <c r="M353" s="36" t="n">
        <v>3.57667285408278</v>
      </c>
      <c r="N353" s="36" t="n">
        <v>1.86043143712578</v>
      </c>
      <c r="O353" s="36" t="n">
        <f aca="false">SQRT(M353^2+N353^2)</f>
        <v>4.03159941429931</v>
      </c>
      <c r="P353" s="55" t="n">
        <f aca="false">IF(J353="","",MAX(0,J353-1.96*O353/100))</f>
        <v>0.334482761184375</v>
      </c>
      <c r="Q353" s="55" t="n">
        <f aca="false">IF(J353="","",MIN(1,J353+1.96*O353/100))</f>
        <v>0.492521458224908</v>
      </c>
      <c r="R353" s="32" t="str">
        <f aca="false">IF(L353="","",IF(ABS(L353)&lt;=O353,"Yes","No"))</f>
        <v>No</v>
      </c>
      <c r="S353" s="32" t="str">
        <f aca="false">IF(L353="","",IF(ABS(L353)&lt;=1.96*O353,"Yes","No"))</f>
        <v>Yes</v>
      </c>
      <c r="T353" s="54" t="n">
        <f aca="false">IF(D353="","",ROUND(SQRT(((D353+G353)*O353/100)^2+(J353*(D353+G353)*0.13015)^2),0))</f>
        <v>32</v>
      </c>
      <c r="U353" s="32"/>
    </row>
    <row r="354" customFormat="false" ht="15" hidden="false" customHeight="false" outlineLevel="0" collapsed="false">
      <c r="A354" s="32" t="s">
        <v>386</v>
      </c>
      <c r="B354" s="32" t="s">
        <v>545</v>
      </c>
      <c r="C354" s="32" t="s">
        <v>549</v>
      </c>
      <c r="D354" s="54" t="n">
        <v>177</v>
      </c>
      <c r="E354" s="54" t="n">
        <v>145</v>
      </c>
      <c r="F354" s="65" t="n">
        <f aca="false">IF(E354="","",D354-E354)</f>
        <v>32</v>
      </c>
      <c r="G354" s="54" t="n">
        <v>257</v>
      </c>
      <c r="H354" s="54" t="n">
        <v>270</v>
      </c>
      <c r="I354" s="65" t="n">
        <f aca="false">IF(H354="","",G354-H354)</f>
        <v>-13</v>
      </c>
      <c r="J354" s="55" t="n">
        <f aca="false">IF(OR(D354="",D354+G354=0),"",D354/(D354+G354))</f>
        <v>0.407834101382489</v>
      </c>
      <c r="K354" s="55" t="n">
        <f aca="false">IF(E354="","",E354/(E354+H354))</f>
        <v>0.349397590361446</v>
      </c>
      <c r="L354" s="66" t="n">
        <f aca="false">IF(OR(K354="",J354=""),"",(J354-K354)*100)</f>
        <v>5.84365110210427</v>
      </c>
      <c r="M354" s="36" t="n">
        <v>3.57667285408278</v>
      </c>
      <c r="N354" s="36" t="n">
        <v>1.86043143712578</v>
      </c>
      <c r="O354" s="36" t="n">
        <f aca="false">SQRT(M354^2+N354^2)</f>
        <v>4.03159941429931</v>
      </c>
      <c r="P354" s="55" t="n">
        <f aca="false">IF(J354="","",MAX(0,J354-1.96*O354/100))</f>
        <v>0.328814752862222</v>
      </c>
      <c r="Q354" s="55" t="n">
        <f aca="false">IF(J354="","",MIN(1,J354+1.96*O354/100))</f>
        <v>0.486853449902755</v>
      </c>
      <c r="R354" s="32" t="str">
        <f aca="false">IF(L354="","",IF(ABS(L354)&lt;=O354,"Yes","No"))</f>
        <v>No</v>
      </c>
      <c r="S354" s="32" t="str">
        <f aca="false">IF(L354="","",IF(ABS(L354)&lt;=1.96*O354,"Yes","No"))</f>
        <v>Yes</v>
      </c>
      <c r="T354" s="54" t="n">
        <f aca="false">IF(D354="","",ROUND(SQRT(((D354+G354)*O354/100)^2+(J354*(D354+G354)*0.13015)^2),0))</f>
        <v>29</v>
      </c>
      <c r="U354" s="32"/>
    </row>
    <row r="355" customFormat="false" ht="15" hidden="false" customHeight="false" outlineLevel="0" collapsed="false">
      <c r="A355" s="32" t="s">
        <v>386</v>
      </c>
      <c r="B355" s="32" t="s">
        <v>545</v>
      </c>
      <c r="C355" s="32" t="s">
        <v>550</v>
      </c>
      <c r="D355" s="54" t="n">
        <v>308</v>
      </c>
      <c r="E355" s="54" t="n">
        <v>263</v>
      </c>
      <c r="F355" s="65" t="n">
        <f aca="false">IF(E355="","",D355-E355)</f>
        <v>45</v>
      </c>
      <c r="G355" s="54" t="n">
        <v>389</v>
      </c>
      <c r="H355" s="54" t="n">
        <v>380</v>
      </c>
      <c r="I355" s="65" t="n">
        <f aca="false">IF(H355="","",G355-H355)</f>
        <v>9</v>
      </c>
      <c r="J355" s="55" t="n">
        <f aca="false">IF(OR(D355="",D355+G355=0),"",D355/(D355+G355))</f>
        <v>0.441893830703013</v>
      </c>
      <c r="K355" s="55" t="n">
        <f aca="false">IF(E355="","",E355/(E355+H355))</f>
        <v>0.409020217729393</v>
      </c>
      <c r="L355" s="66" t="n">
        <f aca="false">IF(OR(K355="",J355=""),"",(J355-K355)*100)</f>
        <v>3.28736129736195</v>
      </c>
      <c r="M355" s="36" t="n">
        <v>2.37182209464497</v>
      </c>
      <c r="N355" s="36" t="n">
        <v>1.86043143712578</v>
      </c>
      <c r="O355" s="36" t="n">
        <f aca="false">SQRT(M355^2+N355^2)</f>
        <v>3.01442286033196</v>
      </c>
      <c r="P355" s="55" t="n">
        <f aca="false">IF(J355="","",MAX(0,J355-1.96*O355/100))</f>
        <v>0.382811142640506</v>
      </c>
      <c r="Q355" s="55" t="n">
        <f aca="false">IF(J355="","",MIN(1,J355+1.96*O355/100))</f>
        <v>0.500976518765519</v>
      </c>
      <c r="R355" s="32" t="str">
        <f aca="false">IF(L355="","",IF(ABS(L355)&lt;=O355,"Yes","No"))</f>
        <v>No</v>
      </c>
      <c r="S355" s="32" t="str">
        <f aca="false">IF(L355="","",IF(ABS(L355)&lt;=1.96*O355,"Yes","No"))</f>
        <v>Yes</v>
      </c>
      <c r="T355" s="54" t="n">
        <f aca="false">IF(D355="","",ROUND(SQRT(((D355+G355)*O355/100)^2+(J355*(D355+G355)*0.08382)^2),0))</f>
        <v>33</v>
      </c>
      <c r="U355" s="32"/>
    </row>
    <row r="356" customFormat="false" ht="15" hidden="false" customHeight="false" outlineLevel="0" collapsed="false">
      <c r="A356" s="32" t="s">
        <v>386</v>
      </c>
      <c r="B356" s="32" t="s">
        <v>551</v>
      </c>
      <c r="C356" s="32" t="s">
        <v>552</v>
      </c>
      <c r="D356" s="54" t="n">
        <v>792</v>
      </c>
      <c r="E356" s="54" t="n">
        <v>690</v>
      </c>
      <c r="F356" s="65" t="n">
        <f aca="false">IF(E356="","",D356-E356)</f>
        <v>102</v>
      </c>
      <c r="G356" s="54" t="n">
        <v>811</v>
      </c>
      <c r="H356" s="54" t="n">
        <v>687</v>
      </c>
      <c r="I356" s="65" t="n">
        <f aca="false">IF(H356="","",G356-H356)</f>
        <v>124</v>
      </c>
      <c r="J356" s="55" t="n">
        <f aca="false">IF(OR(D356="",D356+G356=0),"",D356/(D356+G356))</f>
        <v>0.494073611977542</v>
      </c>
      <c r="K356" s="55" t="n">
        <f aca="false">IF(E356="","",E356/(E356+H356))</f>
        <v>0.501089324618736</v>
      </c>
      <c r="L356" s="66" t="n">
        <f aca="false">IF(OR(K356="",J356=""),"",(J356-K356)*100)</f>
        <v>-0.701571264119422</v>
      </c>
      <c r="M356" s="36" t="n">
        <v>2.00359735683633</v>
      </c>
      <c r="N356" s="36" t="n">
        <v>1.86043143712578</v>
      </c>
      <c r="O356" s="36" t="n">
        <f aca="false">SQRT(M356^2+N356^2)</f>
        <v>2.73415571988272</v>
      </c>
      <c r="P356" s="55" t="n">
        <f aca="false">IF(J356="","",MAX(0,J356-1.96*O356/100))</f>
        <v>0.440484159867841</v>
      </c>
      <c r="Q356" s="55" t="n">
        <f aca="false">IF(J356="","",MIN(1,J356+1.96*O356/100))</f>
        <v>0.547663064087244</v>
      </c>
      <c r="R356" s="32" t="str">
        <f aca="false">IF(L356="","",IF(ABS(L356)&lt;=O356,"Yes","No"))</f>
        <v>Yes</v>
      </c>
      <c r="S356" s="32" t="str">
        <f aca="false">IF(L356="","",IF(ABS(L356)&lt;=1.96*O356,"Yes","No"))</f>
        <v>Yes</v>
      </c>
      <c r="T356" s="54" t="n">
        <f aca="false">IF(D356="","",ROUND(SQRT(((D356+G356)*O356/100)^2+(J356*(D356+G356)*0.07132)^2),0))</f>
        <v>71</v>
      </c>
      <c r="U356" s="32"/>
    </row>
    <row r="357" customFormat="false" ht="15" hidden="false" customHeight="false" outlineLevel="0" collapsed="false">
      <c r="A357" s="32" t="s">
        <v>386</v>
      </c>
      <c r="B357" s="32" t="s">
        <v>551</v>
      </c>
      <c r="C357" s="32" t="s">
        <v>553</v>
      </c>
      <c r="D357" s="54" t="n">
        <v>246</v>
      </c>
      <c r="E357" s="54"/>
      <c r="F357" s="65" t="str">
        <f aca="false">IF(E357="","",D357-E357)</f>
        <v/>
      </c>
      <c r="G357" s="54" t="n">
        <v>269</v>
      </c>
      <c r="H357" s="54"/>
      <c r="I357" s="65" t="str">
        <f aca="false">IF(H357="","",G357-H357)</f>
        <v/>
      </c>
      <c r="J357" s="55" t="n">
        <f aca="false">IF(OR(D357="",D357+G357=0),"",D357/(D357+G357))</f>
        <v>0.477669902912621</v>
      </c>
      <c r="K357" s="55" t="str">
        <f aca="false">IF(E357="","",E357/(E357+H357))</f>
        <v/>
      </c>
      <c r="L357" s="66" t="str">
        <f aca="false">IF(OR(K357="",J357=""),"",(J357-K357)*100)</f>
        <v/>
      </c>
      <c r="M357" s="36" t="n">
        <v>3.57667285408278</v>
      </c>
      <c r="N357" s="36" t="n">
        <v>1.86043143712578</v>
      </c>
      <c r="O357" s="36" t="n">
        <f aca="false">SQRT(M357^2+N357^2)</f>
        <v>4.03159941429931</v>
      </c>
      <c r="P357" s="55" t="n">
        <f aca="false">IF(J357="","",MAX(0,J357-1.96*O357/100))</f>
        <v>0.398650554392355</v>
      </c>
      <c r="Q357" s="55" t="n">
        <f aca="false">IF(J357="","",MIN(1,J357+1.96*O357/100))</f>
        <v>0.556689251432888</v>
      </c>
      <c r="R357" s="32" t="str">
        <f aca="false">IF(L357="","",IF(ABS(L357)&lt;=O357,"Yes","No"))</f>
        <v/>
      </c>
      <c r="S357" s="32" t="str">
        <f aca="false">IF(L357="","",IF(ABS(L357)&lt;=1.96*O357,"Yes","No"))</f>
        <v/>
      </c>
      <c r="T357" s="54" t="n">
        <f aca="false">IF(D357="","",ROUND(SQRT(((D357+G357)*O357/100)^2+(J357*(D357+G357)*0.13015)^2),0))</f>
        <v>38</v>
      </c>
      <c r="U357" s="32" t="s">
        <v>764</v>
      </c>
    </row>
    <row r="358" customFormat="false" ht="15" hidden="false" customHeight="false" outlineLevel="0" collapsed="false">
      <c r="A358" s="32" t="s">
        <v>386</v>
      </c>
      <c r="B358" s="32" t="s">
        <v>551</v>
      </c>
      <c r="C358" s="32" t="s">
        <v>554</v>
      </c>
      <c r="D358" s="54" t="n">
        <v>627</v>
      </c>
      <c r="E358" s="54" t="n">
        <v>571</v>
      </c>
      <c r="F358" s="65" t="n">
        <f aca="false">IF(E358="","",D358-E358)</f>
        <v>56</v>
      </c>
      <c r="G358" s="54" t="n">
        <v>628</v>
      </c>
      <c r="H358" s="54" t="n">
        <v>575</v>
      </c>
      <c r="I358" s="65" t="n">
        <f aca="false">IF(H358="","",G358-H358)</f>
        <v>53</v>
      </c>
      <c r="J358" s="55" t="n">
        <f aca="false">IF(OR(D358="",D358+G358=0),"",D358/(D358+G358))</f>
        <v>0.499601593625498</v>
      </c>
      <c r="K358" s="55" t="n">
        <f aca="false">IF(E358="","",E358/(E358+H358))</f>
        <v>0.49825479930192</v>
      </c>
      <c r="L358" s="66" t="n">
        <f aca="false">IF(OR(K358="",J358=""),"",(J358-K358)*100)</f>
        <v>0.134679432357826</v>
      </c>
      <c r="M358" s="36" t="n">
        <v>2.00359735683633</v>
      </c>
      <c r="N358" s="36" t="n">
        <v>1.86043143712578</v>
      </c>
      <c r="O358" s="36" t="n">
        <f aca="false">SQRT(M358^2+N358^2)</f>
        <v>2.73415571988272</v>
      </c>
      <c r="P358" s="55" t="n">
        <f aca="false">IF(J358="","",MAX(0,J358-1.96*O358/100))</f>
        <v>0.446012141515797</v>
      </c>
      <c r="Q358" s="55" t="n">
        <f aca="false">IF(J358="","",MIN(1,J358+1.96*O358/100))</f>
        <v>0.553191045735199</v>
      </c>
      <c r="R358" s="32" t="str">
        <f aca="false">IF(L358="","",IF(ABS(L358)&lt;=O358,"Yes","No"))</f>
        <v>Yes</v>
      </c>
      <c r="S358" s="32" t="str">
        <f aca="false">IF(L358="","",IF(ABS(L358)&lt;=1.96*O358,"Yes","No"))</f>
        <v>Yes</v>
      </c>
      <c r="T358" s="54" t="n">
        <f aca="false">IF(D358="","",ROUND(SQRT(((D358+G358)*O358/100)^2+(J358*(D358+G358)*0.07132)^2),0))</f>
        <v>56</v>
      </c>
      <c r="U358" s="32"/>
    </row>
    <row r="359" customFormat="false" ht="15" hidden="false" customHeight="false" outlineLevel="0" collapsed="false">
      <c r="A359" s="32" t="s">
        <v>386</v>
      </c>
      <c r="B359" s="32" t="s">
        <v>551</v>
      </c>
      <c r="C359" s="32" t="s">
        <v>555</v>
      </c>
      <c r="D359" s="54" t="n">
        <v>187</v>
      </c>
      <c r="E359" s="54"/>
      <c r="F359" s="65" t="str">
        <f aca="false">IF(E359="","",D359-E359)</f>
        <v/>
      </c>
      <c r="G359" s="54" t="n">
        <v>195</v>
      </c>
      <c r="H359" s="54"/>
      <c r="I359" s="65" t="str">
        <f aca="false">IF(H359="","",G359-H359)</f>
        <v/>
      </c>
      <c r="J359" s="55" t="n">
        <f aca="false">IF(OR(D359="",D359+G359=0),"",D359/(D359+G359))</f>
        <v>0.489528795811518</v>
      </c>
      <c r="K359" s="55" t="str">
        <f aca="false">IF(E359="","",E359/(E359+H359))</f>
        <v/>
      </c>
      <c r="L359" s="66" t="str">
        <f aca="false">IF(OR(K359="",J359=""),"",(J359-K359)*100)</f>
        <v/>
      </c>
      <c r="M359" s="36" t="n">
        <v>3.57667285408278</v>
      </c>
      <c r="N359" s="36" t="n">
        <v>1.86043143712578</v>
      </c>
      <c r="O359" s="36" t="n">
        <f aca="false">SQRT(M359^2+N359^2)</f>
        <v>4.03159941429931</v>
      </c>
      <c r="P359" s="55" t="n">
        <f aca="false">IF(J359="","",MAX(0,J359-1.96*O359/100))</f>
        <v>0.410509447291252</v>
      </c>
      <c r="Q359" s="55" t="n">
        <f aca="false">IF(J359="","",MIN(1,J359+1.96*O359/100))</f>
        <v>0.568548144331785</v>
      </c>
      <c r="R359" s="32" t="str">
        <f aca="false">IF(L359="","",IF(ABS(L359)&lt;=O359,"Yes","No"))</f>
        <v/>
      </c>
      <c r="S359" s="32" t="str">
        <f aca="false">IF(L359="","",IF(ABS(L359)&lt;=1.96*O359,"Yes","No"))</f>
        <v/>
      </c>
      <c r="T359" s="54" t="n">
        <f aca="false">IF(D359="","",ROUND(SQRT(((D359+G359)*O359/100)^2+(J359*(D359+G359)*0.13015)^2),0))</f>
        <v>29</v>
      </c>
      <c r="U359" s="32" t="s">
        <v>764</v>
      </c>
    </row>
    <row r="360" customFormat="false" ht="15" hidden="false" customHeight="false" outlineLevel="0" collapsed="false">
      <c r="A360" s="32" t="s">
        <v>386</v>
      </c>
      <c r="B360" s="32" t="s">
        <v>556</v>
      </c>
      <c r="C360" s="32" t="s">
        <v>557</v>
      </c>
      <c r="D360" s="54" t="n">
        <v>317</v>
      </c>
      <c r="E360" s="54" t="n">
        <v>250</v>
      </c>
      <c r="F360" s="65" t="n">
        <f aca="false">IF(E360="","",D360-E360)</f>
        <v>67</v>
      </c>
      <c r="G360" s="54" t="n">
        <v>329</v>
      </c>
      <c r="H360" s="54" t="n">
        <v>344</v>
      </c>
      <c r="I360" s="65" t="n">
        <f aca="false">IF(H360="","",G360-H360)</f>
        <v>-15</v>
      </c>
      <c r="J360" s="55" t="n">
        <f aca="false">IF(OR(D360="",D360+G360=0),"",D360/(D360+G360))</f>
        <v>0.490712074303406</v>
      </c>
      <c r="K360" s="55" t="n">
        <f aca="false">IF(E360="","",E360/(E360+H360))</f>
        <v>0.420875420875421</v>
      </c>
      <c r="L360" s="66" t="n">
        <f aca="false">IF(OR(K360="",J360=""),"",(J360-K360)*100)</f>
        <v>6.98366534279847</v>
      </c>
      <c r="M360" s="36" t="n">
        <v>2.37182209464497</v>
      </c>
      <c r="N360" s="36" t="n">
        <v>1.86043143712578</v>
      </c>
      <c r="O360" s="36" t="n">
        <f aca="false">SQRT(M360^2+N360^2)</f>
        <v>3.01442286033196</v>
      </c>
      <c r="P360" s="55" t="n">
        <f aca="false">IF(J360="","",MAX(0,J360-1.96*O360/100))</f>
        <v>0.431629386240899</v>
      </c>
      <c r="Q360" s="55" t="n">
        <f aca="false">IF(J360="","",MIN(1,J360+1.96*O360/100))</f>
        <v>0.549794762365912</v>
      </c>
      <c r="R360" s="32" t="str">
        <f aca="false">IF(L360="","",IF(ABS(L360)&lt;=O360,"Yes","No"))</f>
        <v>No</v>
      </c>
      <c r="S360" s="32" t="str">
        <f aca="false">IF(L360="","",IF(ABS(L360)&lt;=1.96*O360,"Yes","No"))</f>
        <v>No</v>
      </c>
      <c r="T360" s="54" t="n">
        <f aca="false">IF(D360="","",ROUND(SQRT(((D360+G360)*O360/100)^2+(J360*(D360+G360)*0.08382)^2),0))</f>
        <v>33</v>
      </c>
      <c r="U360" s="32"/>
    </row>
    <row r="361" customFormat="false" ht="15" hidden="false" customHeight="false" outlineLevel="0" collapsed="false">
      <c r="A361" s="32" t="s">
        <v>386</v>
      </c>
      <c r="B361" s="32" t="s">
        <v>361</v>
      </c>
      <c r="C361" s="32" t="s">
        <v>558</v>
      </c>
      <c r="D361" s="54" t="n">
        <v>737</v>
      </c>
      <c r="E361" s="54" t="n">
        <v>548</v>
      </c>
      <c r="F361" s="65" t="n">
        <f aca="false">IF(E361="","",D361-E361)</f>
        <v>189</v>
      </c>
      <c r="G361" s="54" t="n">
        <v>917</v>
      </c>
      <c r="H361" s="54" t="n">
        <v>870</v>
      </c>
      <c r="I361" s="65" t="n">
        <f aca="false">IF(H361="","",G361-H361)</f>
        <v>47</v>
      </c>
      <c r="J361" s="55" t="n">
        <f aca="false">IF(OR(D361="",D361+G361=0),"",D361/(D361+G361))</f>
        <v>0.445586457073761</v>
      </c>
      <c r="K361" s="55" t="n">
        <f aca="false">IF(E361="","",E361/(E361+H361))</f>
        <v>0.386459802538787</v>
      </c>
      <c r="L361" s="66" t="n">
        <f aca="false">IF(OR(K361="",J361=""),"",(J361-K361)*100)</f>
        <v>5.91266545349736</v>
      </c>
      <c r="M361" s="36" t="n">
        <v>2.00359735683633</v>
      </c>
      <c r="N361" s="36" t="n">
        <v>1.86043143712578</v>
      </c>
      <c r="O361" s="36" t="n">
        <f aca="false">SQRT(M361^2+N361^2)</f>
        <v>2.73415571988272</v>
      </c>
      <c r="P361" s="55" t="n">
        <f aca="false">IF(J361="","",MAX(0,J361-1.96*O361/100))</f>
        <v>0.391997004964059</v>
      </c>
      <c r="Q361" s="55" t="n">
        <f aca="false">IF(J361="","",MIN(1,J361+1.96*O361/100))</f>
        <v>0.499175909183462</v>
      </c>
      <c r="R361" s="32" t="str">
        <f aca="false">IF(L361="","",IF(ABS(L361)&lt;=O361,"Yes","No"))</f>
        <v>No</v>
      </c>
      <c r="S361" s="32" t="str">
        <f aca="false">IF(L361="","",IF(ABS(L361)&lt;=1.96*O361,"Yes","No"))</f>
        <v>No</v>
      </c>
      <c r="T361" s="54" t="n">
        <f aca="false">IF(D361="","",ROUND(SQRT(((D361+G361)*O361/100)^2+(J361*(D361+G361)*0.07132)^2),0))</f>
        <v>69</v>
      </c>
      <c r="U361" s="32"/>
    </row>
    <row r="362" customFormat="false" ht="15" hidden="false" customHeight="false" outlineLevel="0" collapsed="false">
      <c r="A362" s="32" t="s">
        <v>386</v>
      </c>
      <c r="B362" s="32" t="s">
        <v>361</v>
      </c>
      <c r="C362" s="32" t="s">
        <v>559</v>
      </c>
      <c r="D362" s="54" t="n">
        <v>296</v>
      </c>
      <c r="E362" s="54"/>
      <c r="F362" s="65" t="str">
        <f aca="false">IF(E362="","",D362-E362)</f>
        <v/>
      </c>
      <c r="G362" s="54" t="n">
        <v>317</v>
      </c>
      <c r="H362" s="54"/>
      <c r="I362" s="65" t="str">
        <f aca="false">IF(H362="","",G362-H362)</f>
        <v/>
      </c>
      <c r="J362" s="55" t="n">
        <f aca="false">IF(OR(D362="",D362+G362=0),"",D362/(D362+G362))</f>
        <v>0.482871125611746</v>
      </c>
      <c r="K362" s="55" t="str">
        <f aca="false">IF(E362="","",E362/(E362+H362))</f>
        <v/>
      </c>
      <c r="L362" s="66" t="str">
        <f aca="false">IF(OR(K362="",J362=""),"",(J362-K362)*100)</f>
        <v/>
      </c>
      <c r="M362" s="36" t="n">
        <v>2.37182209464497</v>
      </c>
      <c r="N362" s="36" t="n">
        <v>1.86043143712578</v>
      </c>
      <c r="O362" s="36" t="n">
        <f aca="false">SQRT(M362^2+N362^2)</f>
        <v>3.01442286033196</v>
      </c>
      <c r="P362" s="55" t="n">
        <f aca="false">IF(J362="","",MAX(0,J362-1.96*O362/100))</f>
        <v>0.423788437549239</v>
      </c>
      <c r="Q362" s="55" t="n">
        <f aca="false">IF(J362="","",MIN(1,J362+1.96*O362/100))</f>
        <v>0.541953813674252</v>
      </c>
      <c r="R362" s="32" t="str">
        <f aca="false">IF(L362="","",IF(ABS(L362)&lt;=O362,"Yes","No"))</f>
        <v/>
      </c>
      <c r="S362" s="32" t="str">
        <f aca="false">IF(L362="","",IF(ABS(L362)&lt;=1.96*O362,"Yes","No"))</f>
        <v/>
      </c>
      <c r="T362" s="54" t="n">
        <f aca="false">IF(D362="","",ROUND(SQRT(((D362+G362)*O362/100)^2+(J362*(D362+G362)*0.08382)^2),0))</f>
        <v>31</v>
      </c>
      <c r="U362" s="32" t="s">
        <v>764</v>
      </c>
    </row>
    <row r="363" customFormat="false" ht="15" hidden="false" customHeight="false" outlineLevel="0" collapsed="false">
      <c r="A363" s="32" t="s">
        <v>386</v>
      </c>
      <c r="B363" s="32" t="s">
        <v>561</v>
      </c>
      <c r="C363" s="32" t="s">
        <v>561</v>
      </c>
      <c r="D363" s="54" t="n">
        <v>207</v>
      </c>
      <c r="E363" s="54" t="n">
        <v>190</v>
      </c>
      <c r="F363" s="65" t="n">
        <f aca="false">IF(E363="","",D363-E363)</f>
        <v>17</v>
      </c>
      <c r="G363" s="54" t="n">
        <v>193</v>
      </c>
      <c r="H363" s="54" t="n">
        <v>165</v>
      </c>
      <c r="I363" s="65" t="n">
        <f aca="false">IF(H363="","",G363-H363)</f>
        <v>28</v>
      </c>
      <c r="J363" s="55" t="n">
        <f aca="false">IF(OR(D363="",D363+G363=0),"",D363/(D363+G363))</f>
        <v>0.5175</v>
      </c>
      <c r="K363" s="55" t="n">
        <f aca="false">IF(E363="","",E363/(E363+H363))</f>
        <v>0.535211267605634</v>
      </c>
      <c r="L363" s="66" t="n">
        <f aca="false">IF(OR(K363="",J363=""),"",(J363-K363)*100)</f>
        <v>-1.77112676056338</v>
      </c>
      <c r="M363" s="36" t="n">
        <v>3.57667285408278</v>
      </c>
      <c r="N363" s="36" t="n">
        <v>1.86043143712578</v>
      </c>
      <c r="O363" s="36" t="n">
        <f aca="false">SQRT(M363^2+N363^2)</f>
        <v>4.03159941429931</v>
      </c>
      <c r="P363" s="55" t="n">
        <f aca="false">IF(J363="","",MAX(0,J363-1.96*O363/100))</f>
        <v>0.438480651479734</v>
      </c>
      <c r="Q363" s="55" t="n">
        <f aca="false">IF(J363="","",MIN(1,J363+1.96*O363/100))</f>
        <v>0.596519348520266</v>
      </c>
      <c r="R363" s="32" t="str">
        <f aca="false">IF(L363="","",IF(ABS(L363)&lt;=O363,"Yes","No"))</f>
        <v>Yes</v>
      </c>
      <c r="S363" s="32" t="str">
        <f aca="false">IF(L363="","",IF(ABS(L363)&lt;=1.96*O363,"Yes","No"))</f>
        <v>Yes</v>
      </c>
      <c r="T363" s="54" t="n">
        <f aca="false">IF(D363="","",ROUND(SQRT(((D363+G363)*O363/100)^2+(J363*(D363+G363)*0.13015)^2),0))</f>
        <v>31</v>
      </c>
      <c r="U363" s="32"/>
    </row>
    <row r="364" customFormat="false" ht="15" hidden="false" customHeight="false" outlineLevel="0" collapsed="false">
      <c r="A364" s="32" t="s">
        <v>386</v>
      </c>
      <c r="B364" s="32" t="s">
        <v>562</v>
      </c>
      <c r="C364" s="32" t="s">
        <v>563</v>
      </c>
      <c r="D364" s="54" t="n">
        <v>393</v>
      </c>
      <c r="E364" s="54" t="n">
        <v>372</v>
      </c>
      <c r="F364" s="65" t="n">
        <f aca="false">IF(E364="","",D364-E364)</f>
        <v>21</v>
      </c>
      <c r="G364" s="54" t="n">
        <v>504</v>
      </c>
      <c r="H364" s="54" t="n">
        <v>432</v>
      </c>
      <c r="I364" s="65" t="n">
        <f aca="false">IF(H364="","",G364-H364)</f>
        <v>72</v>
      </c>
      <c r="J364" s="55" t="n">
        <f aca="false">IF(OR(D364="",D364+G364=0),"",D364/(D364+G364))</f>
        <v>0.438127090301003</v>
      </c>
      <c r="K364" s="55" t="n">
        <f aca="false">IF(E364="","",E364/(E364+H364))</f>
        <v>0.462686567164179</v>
      </c>
      <c r="L364" s="66" t="n">
        <f aca="false">IF(OR(K364="",J364=""),"",(J364-K364)*100)</f>
        <v>-2.45594768631758</v>
      </c>
      <c r="M364" s="36" t="n">
        <v>2.00359735683633</v>
      </c>
      <c r="N364" s="36" t="n">
        <v>1.86043143712578</v>
      </c>
      <c r="O364" s="36" t="n">
        <f aca="false">SQRT(M364^2+N364^2)</f>
        <v>2.73415571988272</v>
      </c>
      <c r="P364" s="55" t="n">
        <f aca="false">IF(J364="","",MAX(0,J364-1.96*O364/100))</f>
        <v>0.384537638191302</v>
      </c>
      <c r="Q364" s="55" t="n">
        <f aca="false">IF(J364="","",MIN(1,J364+1.96*O364/100))</f>
        <v>0.491716542410705</v>
      </c>
      <c r="R364" s="32" t="str">
        <f aca="false">IF(L364="","",IF(ABS(L364)&lt;=O364,"Yes","No"))</f>
        <v>Yes</v>
      </c>
      <c r="S364" s="32" t="str">
        <f aca="false">IF(L364="","",IF(ABS(L364)&lt;=1.96*O364,"Yes","No"))</f>
        <v>Yes</v>
      </c>
      <c r="T364" s="54" t="n">
        <f aca="false">IF(D364="","",ROUND(SQRT(((D364+G364)*O364/100)^2+(J364*(D364+G364)*0.07132)^2),0))</f>
        <v>37</v>
      </c>
      <c r="U364" s="32"/>
    </row>
    <row r="365" customFormat="false" ht="15" hidden="false" customHeight="false" outlineLevel="0" collapsed="false">
      <c r="A365" s="32" t="s">
        <v>386</v>
      </c>
      <c r="B365" s="32" t="s">
        <v>562</v>
      </c>
      <c r="C365" s="32" t="s">
        <v>564</v>
      </c>
      <c r="D365" s="54" t="n">
        <v>352</v>
      </c>
      <c r="E365" s="54" t="n">
        <v>292</v>
      </c>
      <c r="F365" s="65" t="n">
        <f aca="false">IF(E365="","",D365-E365)</f>
        <v>60</v>
      </c>
      <c r="G365" s="54" t="n">
        <v>458</v>
      </c>
      <c r="H365" s="54" t="n">
        <v>408</v>
      </c>
      <c r="I365" s="65" t="n">
        <f aca="false">IF(H365="","",G365-H365)</f>
        <v>50</v>
      </c>
      <c r="J365" s="55" t="n">
        <f aca="false">IF(OR(D365="",D365+G365=0),"",D365/(D365+G365))</f>
        <v>0.434567901234568</v>
      </c>
      <c r="K365" s="55" t="n">
        <f aca="false">IF(E365="","",E365/(E365+H365))</f>
        <v>0.417142857142857</v>
      </c>
      <c r="L365" s="66" t="n">
        <f aca="false">IF(OR(K365="",J365=""),"",(J365-K365)*100)</f>
        <v>1.74250440917108</v>
      </c>
      <c r="M365" s="36" t="n">
        <v>2.37182209464497</v>
      </c>
      <c r="N365" s="36" t="n">
        <v>1.86043143712578</v>
      </c>
      <c r="O365" s="36" t="n">
        <f aca="false">SQRT(M365^2+N365^2)</f>
        <v>3.01442286033196</v>
      </c>
      <c r="P365" s="55" t="n">
        <f aca="false">IF(J365="","",MAX(0,J365-1.96*O365/100))</f>
        <v>0.375485213172061</v>
      </c>
      <c r="Q365" s="55" t="n">
        <f aca="false">IF(J365="","",MIN(1,J365+1.96*O365/100))</f>
        <v>0.493650589297074</v>
      </c>
      <c r="R365" s="32" t="str">
        <f aca="false">IF(L365="","",IF(ABS(L365)&lt;=O365,"Yes","No"))</f>
        <v>Yes</v>
      </c>
      <c r="S365" s="32" t="str">
        <f aca="false">IF(L365="","",IF(ABS(L365)&lt;=1.96*O365,"Yes","No"))</f>
        <v>Yes</v>
      </c>
      <c r="T365" s="54" t="n">
        <f aca="false">IF(D365="","",ROUND(SQRT(((D365+G365)*O365/100)^2+(J365*(D365+G365)*0.08382)^2),0))</f>
        <v>38</v>
      </c>
      <c r="U365" s="32"/>
    </row>
    <row r="366" customFormat="false" ht="15" hidden="false" customHeight="false" outlineLevel="0" collapsed="false">
      <c r="A366" s="32" t="s">
        <v>386</v>
      </c>
      <c r="B366" s="32" t="s">
        <v>562</v>
      </c>
      <c r="C366" s="32" t="s">
        <v>565</v>
      </c>
      <c r="D366" s="54" t="n">
        <v>402</v>
      </c>
      <c r="E366" s="54" t="n">
        <v>383</v>
      </c>
      <c r="F366" s="65" t="n">
        <f aca="false">IF(E366="","",D366-E366)</f>
        <v>19</v>
      </c>
      <c r="G366" s="54" t="n">
        <v>419</v>
      </c>
      <c r="H366" s="54" t="n">
        <v>419</v>
      </c>
      <c r="I366" s="65" t="n">
        <f aca="false">IF(H366="","",G366-H366)</f>
        <v>0</v>
      </c>
      <c r="J366" s="55" t="n">
        <f aca="false">IF(OR(D366="",D366+G366=0),"",D366/(D366+G366))</f>
        <v>0.489646772228989</v>
      </c>
      <c r="K366" s="55" t="n">
        <f aca="false">IF(E366="","",E366/(E366+H366))</f>
        <v>0.477556109725686</v>
      </c>
      <c r="L366" s="66" t="n">
        <f aca="false">IF(OR(K366="",J366=""),"",(J366-K366)*100)</f>
        <v>1.20906625033033</v>
      </c>
      <c r="M366" s="36" t="n">
        <v>2.37182209464497</v>
      </c>
      <c r="N366" s="36" t="n">
        <v>1.86043143712578</v>
      </c>
      <c r="O366" s="36" t="n">
        <f aca="false">SQRT(M366^2+N366^2)</f>
        <v>3.01442286033196</v>
      </c>
      <c r="P366" s="55" t="n">
        <f aca="false">IF(J366="","",MAX(0,J366-1.96*O366/100))</f>
        <v>0.430564084166483</v>
      </c>
      <c r="Q366" s="55" t="n">
        <f aca="false">IF(J366="","",MIN(1,J366+1.96*O366/100))</f>
        <v>0.548729460291496</v>
      </c>
      <c r="R366" s="32" t="str">
        <f aca="false">IF(L366="","",IF(ABS(L366)&lt;=O366,"Yes","No"))</f>
        <v>Yes</v>
      </c>
      <c r="S366" s="32" t="str">
        <f aca="false">IF(L366="","",IF(ABS(L366)&lt;=1.96*O366,"Yes","No"))</f>
        <v>Yes</v>
      </c>
      <c r="T366" s="54" t="n">
        <f aca="false">IF(D366="","",ROUND(SQRT(((D366+G366)*O366/100)^2+(J366*(D366+G366)*0.08382)^2),0))</f>
        <v>42</v>
      </c>
      <c r="U366" s="32"/>
    </row>
    <row r="367" customFormat="false" ht="15" hidden="false" customHeight="false" outlineLevel="0" collapsed="false">
      <c r="A367" s="32" t="s">
        <v>386</v>
      </c>
      <c r="B367" s="32" t="s">
        <v>562</v>
      </c>
      <c r="C367" s="32" t="s">
        <v>566</v>
      </c>
      <c r="D367" s="54" t="n">
        <v>263</v>
      </c>
      <c r="E367" s="54" t="n">
        <v>249</v>
      </c>
      <c r="F367" s="65" t="n">
        <f aca="false">IF(E367="","",D367-E367)</f>
        <v>14</v>
      </c>
      <c r="G367" s="54" t="n">
        <v>293</v>
      </c>
      <c r="H367" s="54" t="n">
        <v>275</v>
      </c>
      <c r="I367" s="65" t="n">
        <f aca="false">IF(H367="","",G367-H367)</f>
        <v>18</v>
      </c>
      <c r="J367" s="55" t="n">
        <f aca="false">IF(OR(D367="",D367+G367=0),"",D367/(D367+G367))</f>
        <v>0.473021582733813</v>
      </c>
      <c r="K367" s="55" t="n">
        <f aca="false">IF(E367="","",E367/(E367+H367))</f>
        <v>0.475190839694657</v>
      </c>
      <c r="L367" s="66" t="n">
        <f aca="false">IF(OR(K367="",J367=""),"",(J367-K367)*100)</f>
        <v>-0.216925696084352</v>
      </c>
      <c r="M367" s="36" t="n">
        <v>2.37182209464497</v>
      </c>
      <c r="N367" s="36" t="n">
        <v>1.86043143712578</v>
      </c>
      <c r="O367" s="36" t="n">
        <f aca="false">SQRT(M367^2+N367^2)</f>
        <v>3.01442286033196</v>
      </c>
      <c r="P367" s="55" t="n">
        <f aca="false">IF(J367="","",MAX(0,J367-1.96*O367/100))</f>
        <v>0.413938894671306</v>
      </c>
      <c r="Q367" s="55" t="n">
        <f aca="false">IF(J367="","",MIN(1,J367+1.96*O367/100))</f>
        <v>0.532104270796319</v>
      </c>
      <c r="R367" s="32" t="str">
        <f aca="false">IF(L367="","",IF(ABS(L367)&lt;=O367,"Yes","No"))</f>
        <v>Yes</v>
      </c>
      <c r="S367" s="32" t="str">
        <f aca="false">IF(L367="","",IF(ABS(L367)&lt;=1.96*O367,"Yes","No"))</f>
        <v>Yes</v>
      </c>
      <c r="T367" s="54" t="n">
        <f aca="false">IF(D367="","",ROUND(SQRT(((D367+G367)*O367/100)^2+(J367*(D367+G367)*0.08382)^2),0))</f>
        <v>28</v>
      </c>
      <c r="U367" s="32"/>
    </row>
    <row r="368" customFormat="false" ht="15" hidden="false" customHeight="false" outlineLevel="0" collapsed="false">
      <c r="A368" s="32" t="s">
        <v>386</v>
      </c>
      <c r="B368" s="32" t="s">
        <v>567</v>
      </c>
      <c r="C368" s="32" t="s">
        <v>568</v>
      </c>
      <c r="D368" s="54" t="n">
        <v>421</v>
      </c>
      <c r="E368" s="54" t="n">
        <v>404</v>
      </c>
      <c r="F368" s="65" t="n">
        <f aca="false">IF(E368="","",D368-E368)</f>
        <v>17</v>
      </c>
      <c r="G368" s="54" t="n">
        <v>295</v>
      </c>
      <c r="H368" s="54" t="n">
        <v>245</v>
      </c>
      <c r="I368" s="65" t="n">
        <f aca="false">IF(H368="","",G368-H368)</f>
        <v>50</v>
      </c>
      <c r="J368" s="55" t="n">
        <f aca="false">IF(OR(D368="",D368+G368=0),"",D368/(D368+G368))</f>
        <v>0.587988826815643</v>
      </c>
      <c r="K368" s="55" t="n">
        <f aca="false">IF(E368="","",E368/(E368+H368))</f>
        <v>0.622496147919877</v>
      </c>
      <c r="L368" s="66" t="n">
        <f aca="false">IF(OR(K368="",J368=""),"",(J368-K368)*100)</f>
        <v>-3.45073211042343</v>
      </c>
      <c r="M368" s="36" t="n">
        <v>2.37182209464497</v>
      </c>
      <c r="N368" s="36" t="n">
        <v>1.86043143712578</v>
      </c>
      <c r="O368" s="36" t="n">
        <f aca="false">SQRT(M368^2+N368^2)</f>
        <v>3.01442286033196</v>
      </c>
      <c r="P368" s="55" t="n">
        <f aca="false">IF(J368="","",MAX(0,J368-1.96*O368/100))</f>
        <v>0.528906138753136</v>
      </c>
      <c r="Q368" s="55" t="n">
        <f aca="false">IF(J368="","",MIN(1,J368+1.96*O368/100))</f>
        <v>0.647071514878149</v>
      </c>
      <c r="R368" s="32" t="str">
        <f aca="false">IF(L368="","",IF(ABS(L368)&lt;=O368,"Yes","No"))</f>
        <v>No</v>
      </c>
      <c r="S368" s="32" t="str">
        <f aca="false">IF(L368="","",IF(ABS(L368)&lt;=1.96*O368,"Yes","No"))</f>
        <v>Yes</v>
      </c>
      <c r="T368" s="54" t="n">
        <f aca="false">IF(D368="","",ROUND(SQRT(((D368+G368)*O368/100)^2+(J368*(D368+G368)*0.08382)^2),0))</f>
        <v>41</v>
      </c>
      <c r="U368" s="32"/>
    </row>
    <row r="369" customFormat="false" ht="15" hidden="false" customHeight="false" outlineLevel="0" collapsed="false">
      <c r="A369" s="32" t="s">
        <v>386</v>
      </c>
      <c r="B369" s="32" t="s">
        <v>567</v>
      </c>
      <c r="C369" s="32" t="s">
        <v>569</v>
      </c>
      <c r="D369" s="54" t="n">
        <v>336</v>
      </c>
      <c r="E369" s="54" t="n">
        <v>346</v>
      </c>
      <c r="F369" s="65" t="n">
        <f aca="false">IF(E369="","",D369-E369)</f>
        <v>-10</v>
      </c>
      <c r="G369" s="54" t="n">
        <v>246</v>
      </c>
      <c r="H369" s="54" t="n">
        <v>192</v>
      </c>
      <c r="I369" s="65" t="n">
        <f aca="false">IF(H369="","",G369-H369)</f>
        <v>54</v>
      </c>
      <c r="J369" s="55" t="n">
        <f aca="false">IF(OR(D369="",D369+G369=0),"",D369/(D369+G369))</f>
        <v>0.577319587628866</v>
      </c>
      <c r="K369" s="55" t="n">
        <f aca="false">IF(E369="","",E369/(E369+H369))</f>
        <v>0.643122676579926</v>
      </c>
      <c r="L369" s="66" t="n">
        <f aca="false">IF(OR(K369="",J369=""),"",(J369-K369)*100)</f>
        <v>-6.58030889510597</v>
      </c>
      <c r="M369" s="36" t="n">
        <v>2.37182209464497</v>
      </c>
      <c r="N369" s="36" t="n">
        <v>1.86043143712578</v>
      </c>
      <c r="O369" s="36" t="n">
        <f aca="false">SQRT(M369^2+N369^2)</f>
        <v>3.01442286033196</v>
      </c>
      <c r="P369" s="55" t="n">
        <f aca="false">IF(J369="","",MAX(0,J369-1.96*O369/100))</f>
        <v>0.518236899566359</v>
      </c>
      <c r="Q369" s="55" t="n">
        <f aca="false">IF(J369="","",MIN(1,J369+1.96*O369/100))</f>
        <v>0.636402275691372</v>
      </c>
      <c r="R369" s="32" t="str">
        <f aca="false">IF(L369="","",IF(ABS(L369)&lt;=O369,"Yes","No"))</f>
        <v>No</v>
      </c>
      <c r="S369" s="32" t="str">
        <f aca="false">IF(L369="","",IF(ABS(L369)&lt;=1.96*O369,"Yes","No"))</f>
        <v>No</v>
      </c>
      <c r="T369" s="54" t="n">
        <f aca="false">IF(D369="","",ROUND(SQRT(((D369+G369)*O369/100)^2+(J369*(D369+G369)*0.08382)^2),0))</f>
        <v>33</v>
      </c>
      <c r="U369" s="32"/>
    </row>
    <row r="370" customFormat="false" ht="15" hidden="false" customHeight="false" outlineLevel="0" collapsed="false">
      <c r="A370" s="32" t="s">
        <v>386</v>
      </c>
      <c r="B370" s="32" t="s">
        <v>567</v>
      </c>
      <c r="C370" s="32" t="s">
        <v>570</v>
      </c>
      <c r="D370" s="54" t="n">
        <v>549</v>
      </c>
      <c r="E370" s="54" t="n">
        <v>497</v>
      </c>
      <c r="F370" s="65" t="n">
        <f aca="false">IF(E370="","",D370-E370)</f>
        <v>52</v>
      </c>
      <c r="G370" s="54" t="n">
        <v>370</v>
      </c>
      <c r="H370" s="54" t="n">
        <v>373</v>
      </c>
      <c r="I370" s="65" t="n">
        <f aca="false">IF(H370="","",G370-H370)</f>
        <v>-3</v>
      </c>
      <c r="J370" s="55" t="n">
        <f aca="false">IF(OR(D370="",D370+G370=0),"",D370/(D370+G370))</f>
        <v>0.597388465723613</v>
      </c>
      <c r="K370" s="55" t="n">
        <f aca="false">IF(E370="","",E370/(E370+H370))</f>
        <v>0.571264367816092</v>
      </c>
      <c r="L370" s="66" t="n">
        <f aca="false">IF(OR(K370="",J370=""),"",(J370-K370)*100)</f>
        <v>2.61240979075207</v>
      </c>
      <c r="M370" s="36" t="n">
        <v>2.00359735683633</v>
      </c>
      <c r="N370" s="36" t="n">
        <v>1.86043143712578</v>
      </c>
      <c r="O370" s="36" t="n">
        <f aca="false">SQRT(M370^2+N370^2)</f>
        <v>2.73415571988272</v>
      </c>
      <c r="P370" s="55" t="n">
        <f aca="false">IF(J370="","",MAX(0,J370-1.96*O370/100))</f>
        <v>0.543799013613911</v>
      </c>
      <c r="Q370" s="55" t="n">
        <f aca="false">IF(J370="","",MIN(1,J370+1.96*O370/100))</f>
        <v>0.650977917833314</v>
      </c>
      <c r="R370" s="32" t="str">
        <f aca="false">IF(L370="","",IF(ABS(L370)&lt;=O370,"Yes","No"))</f>
        <v>Yes</v>
      </c>
      <c r="S370" s="32" t="str">
        <f aca="false">IF(L370="","",IF(ABS(L370)&lt;=1.96*O370,"Yes","No"))</f>
        <v>Yes</v>
      </c>
      <c r="T370" s="54" t="n">
        <f aca="false">IF(D370="","",ROUND(SQRT(((D370+G370)*O370/100)^2+(J370*(D370+G370)*0.07132)^2),0))</f>
        <v>47</v>
      </c>
      <c r="U370" s="32"/>
    </row>
    <row r="371" customFormat="false" ht="15" hidden="false" customHeight="false" outlineLevel="0" collapsed="false">
      <c r="A371" s="32" t="s">
        <v>386</v>
      </c>
      <c r="B371" s="32" t="s">
        <v>571</v>
      </c>
      <c r="C371" s="32" t="s">
        <v>571</v>
      </c>
      <c r="D371" s="54" t="n">
        <v>443</v>
      </c>
      <c r="E371" s="54" t="n">
        <v>362</v>
      </c>
      <c r="F371" s="65" t="n">
        <f aca="false">IF(E371="","",D371-E371)</f>
        <v>81</v>
      </c>
      <c r="G371" s="54" t="n">
        <v>461</v>
      </c>
      <c r="H371" s="54" t="n">
        <v>437</v>
      </c>
      <c r="I371" s="65" t="n">
        <f aca="false">IF(H371="","",G371-H371)</f>
        <v>24</v>
      </c>
      <c r="J371" s="55" t="n">
        <f aca="false">IF(OR(D371="",D371+G371=0),"",D371/(D371+G371))</f>
        <v>0.490044247787611</v>
      </c>
      <c r="K371" s="55" t="n">
        <f aca="false">IF(E371="","",E371/(E371+H371))</f>
        <v>0.453066332916145</v>
      </c>
      <c r="L371" s="66" t="n">
        <f aca="false">IF(OR(K371="",J371=""),"",(J371-K371)*100)</f>
        <v>3.69779148714655</v>
      </c>
      <c r="M371" s="36" t="n">
        <v>2.00359735683633</v>
      </c>
      <c r="N371" s="36" t="n">
        <v>1.86043143712578</v>
      </c>
      <c r="O371" s="36" t="n">
        <f aca="false">SQRT(M371^2+N371^2)</f>
        <v>2.73415571988272</v>
      </c>
      <c r="P371" s="55" t="n">
        <f aca="false">IF(J371="","",MAX(0,J371-1.96*O371/100))</f>
        <v>0.436454795677909</v>
      </c>
      <c r="Q371" s="55" t="n">
        <f aca="false">IF(J371="","",MIN(1,J371+1.96*O371/100))</f>
        <v>0.543633699897312</v>
      </c>
      <c r="R371" s="32" t="str">
        <f aca="false">IF(L371="","",IF(ABS(L371)&lt;=O371,"Yes","No"))</f>
        <v>No</v>
      </c>
      <c r="S371" s="32" t="str">
        <f aca="false">IF(L371="","",IF(ABS(L371)&lt;=1.96*O371,"Yes","No"))</f>
        <v>Yes</v>
      </c>
      <c r="T371" s="54" t="n">
        <f aca="false">IF(D371="","",ROUND(SQRT(((D371+G371)*O371/100)^2+(J371*(D371+G371)*0.07132)^2),0))</f>
        <v>40</v>
      </c>
      <c r="U371" s="32"/>
    </row>
    <row r="373" customFormat="false" ht="15" hidden="false" customHeight="false" outlineLevel="0" collapsed="false">
      <c r="A373" s="20" t="s">
        <v>704</v>
      </c>
      <c r="B373" s="67"/>
      <c r="C373" s="67"/>
      <c r="D373" s="68" t="n">
        <f aca="false">SUMIF(E2:E371,"&lt;&gt;",D2:D371)</f>
        <v>132352</v>
      </c>
      <c r="E373" s="68" t="n">
        <f aca="false">SUM(E2:E371)</f>
        <v>128790</v>
      </c>
      <c r="F373" s="69" t="n">
        <f aca="false">D373-E373</f>
        <v>3562</v>
      </c>
      <c r="G373" s="68" t="n">
        <f aca="false">SUMIF(H2:H371,"&lt;&gt;",G2:G371)</f>
        <v>124191</v>
      </c>
      <c r="H373" s="68" t="n">
        <f aca="false">SUM(H2:H371)</f>
        <v>113278</v>
      </c>
      <c r="I373" s="69" t="n">
        <f aca="false">G373-H373</f>
        <v>10913</v>
      </c>
      <c r="J373" s="70" t="n">
        <f aca="false">D373/(D373+G373)</f>
        <v>0.515905715611028</v>
      </c>
      <c r="K373" s="70" t="n">
        <f aca="false">E373/(E373+H373)</f>
        <v>0.532040583637656</v>
      </c>
      <c r="L373" s="71" t="n">
        <f aca="false">(J373-K373)*100</f>
        <v>-1.61348680266273</v>
      </c>
      <c r="M373" s="72" t="n">
        <v>0</v>
      </c>
      <c r="N373" s="72" t="n">
        <v>1.86043143712578</v>
      </c>
      <c r="O373" s="72" t="n">
        <f aca="false">SQRT(M373^2+N373^2)</f>
        <v>1.86043143712578</v>
      </c>
      <c r="P373" s="70" t="n">
        <f aca="false">J373-1.96*O373/100</f>
        <v>0.479441259443363</v>
      </c>
      <c r="Q373" s="70" t="n">
        <f aca="false">J373+1.96*O373/100</f>
        <v>0.552370171778693</v>
      </c>
      <c r="R373" s="67" t="str">
        <f aca="false">IF(ABS(L373)&lt;=O373,"Yes","No")</f>
        <v>Yes</v>
      </c>
      <c r="S373" s="67" t="str">
        <f aca="false">IF(ABS(L373)&lt;=1.96*O373,"Yes","No")</f>
        <v>Yes</v>
      </c>
      <c r="T373" s="68" t="n">
        <f aca="false">ROUND(SQRT(((D373+G373)*O373/100)^2+(J373*(D373+G373)*0.03622)^2),0)</f>
        <v>6765</v>
      </c>
    </row>
    <row r="374" customFormat="false" ht="15" hidden="false" customHeight="false" outlineLevel="0" collapsed="false">
      <c r="A374" s="20" t="s">
        <v>705</v>
      </c>
      <c r="B374" s="67"/>
      <c r="C374" s="67"/>
      <c r="D374" s="68" t="n">
        <f aca="false">SUM(D2:D371)</f>
        <v>144421</v>
      </c>
      <c r="E374" s="68"/>
      <c r="F374" s="69"/>
      <c r="G374" s="68" t="n">
        <f aca="false">SUM(G2:G371)</f>
        <v>135401</v>
      </c>
      <c r="H374" s="68"/>
      <c r="I374" s="69"/>
      <c r="J374" s="70" t="n">
        <f aca="false">D374/(D374+G374)</f>
        <v>0.516117388911522</v>
      </c>
      <c r="K374" s="70"/>
      <c r="L374" s="71"/>
      <c r="M374" s="72"/>
      <c r="N374" s="72"/>
      <c r="O374" s="72"/>
      <c r="P374" s="70"/>
      <c r="Q374" s="70"/>
      <c r="R374" s="67"/>
      <c r="S374" s="67"/>
      <c r="T374" s="68"/>
    </row>
    <row r="376" customFormat="false" ht="15" hidden="false" customHeight="false" outlineLevel="0" collapsed="false">
      <c r="A376" s="2" t="s">
        <v>706</v>
      </c>
      <c r="F376" s="73" t="n">
        <f aca="false">(SUMIF(F2:F371,"&gt;0")-SUMIF(F2:F371,"&lt;0"))/COUNT(F2:F371)</f>
        <v>53.1235294117647</v>
      </c>
    </row>
    <row r="377" customFormat="false" ht="15" hidden="false" customHeight="false" outlineLevel="0" collapsed="false">
      <c r="A377" s="2" t="s">
        <v>707</v>
      </c>
      <c r="F377" s="73" t="n">
        <f aca="false">(SUMIF(I2:I371,"&gt;0")-SUMIF(I2:I371,"&lt;0"))/COUNT(I2:I371)</f>
        <v>37.2382352941176</v>
      </c>
    </row>
    <row r="378" customFormat="false" ht="15" hidden="false" customHeight="false" outlineLevel="0" collapsed="false">
      <c r="A378" s="2" t="s">
        <v>708</v>
      </c>
      <c r="F378" s="74" t="n">
        <f aca="false">(SUMIF(L2:L371,"&gt;0")-SUMIF(L2:L371,"&lt;0"))/COUNT(L2:L371)</f>
        <v>5.45044272051031</v>
      </c>
    </row>
    <row r="379" customFormat="false" ht="15" hidden="false" customHeight="false" outlineLevel="0" collapsed="false">
      <c r="A379" s="5" t="s">
        <v>709</v>
      </c>
      <c r="F379" s="75" t="n">
        <f aca="false">SQRT(SUMSQ(L2:L371)/COUNT(L2:L371))</f>
        <v>7.22440504028178</v>
      </c>
    </row>
    <row r="380" customFormat="false" ht="15" hidden="false" customHeight="false" outlineLevel="0" collapsed="false">
      <c r="A380" s="5" t="s">
        <v>710</v>
      </c>
      <c r="F380" s="76" t="n">
        <f aca="false">L373</f>
        <v>-1.61348680266273</v>
      </c>
    </row>
    <row r="381" customFormat="false" ht="15" hidden="false" customHeight="false" outlineLevel="0" collapsed="false">
      <c r="A381" s="5" t="s">
        <v>711</v>
      </c>
      <c r="F381" s="75" t="n">
        <f aca="false">SQRT((SUMSQ(L2:L371)-2*L373*SUM(L2:L371)+COUNT(L2:L371)*L373^2)/COUNT(L2:L371))</f>
        <v>6.932094397223</v>
      </c>
    </row>
    <row r="382" customFormat="false" ht="15" hidden="false" customHeight="false" outlineLevel="0" collapsed="false">
      <c r="A382" s="2" t="s">
        <v>712</v>
      </c>
      <c r="F382" s="77" t="n">
        <f aca="false">D373/E373-1</f>
        <v>0.0276574268188523</v>
      </c>
    </row>
    <row r="383" customFormat="false" ht="15" hidden="false" customHeight="false" outlineLevel="0" collapsed="false">
      <c r="A383" s="5" t="s">
        <v>713</v>
      </c>
      <c r="F383" s="78" t="n">
        <f aca="false">G373/H373-1</f>
        <v>0.0963382121859495</v>
      </c>
    </row>
    <row r="384" customFormat="false" ht="15" hidden="false" customHeight="false" outlineLevel="0" collapsed="false">
      <c r="A384" s="2" t="s">
        <v>714</v>
      </c>
      <c r="F384" s="77" t="n">
        <f aca="false">(D373+G373)/(E373+H373)-1</f>
        <v>0.0597972470545467</v>
      </c>
    </row>
    <row r="385" customFormat="false" ht="15" hidden="false" customHeight="false" outlineLevel="0" collapsed="false">
      <c r="A385" s="2" t="s">
        <v>715</v>
      </c>
      <c r="F385" s="74" t="n">
        <f aca="false">AVERAGE(O2:O371)</f>
        <v>3.25939544915014</v>
      </c>
    </row>
    <row r="386" customFormat="false" ht="15" hidden="false" customHeight="false" outlineLevel="0" collapsed="false">
      <c r="A386" s="5" t="s">
        <v>716</v>
      </c>
      <c r="F386" s="79" t="n">
        <f aca="false">COUNTIF(R2:R371,"Yes")/(COUNTIF(R2:R371,"Yes")+COUNTIF(R2:R371,"No"))</f>
        <v>0.391176470588235</v>
      </c>
    </row>
    <row r="387" customFormat="false" ht="15" hidden="false" customHeight="false" outlineLevel="0" collapsed="false">
      <c r="A387" s="5" t="s">
        <v>717</v>
      </c>
      <c r="F387" s="79" t="n">
        <f aca="false">COUNTIF(S2:S371,"Yes")/(COUNTIF(S2:S371,"Yes")+COUNTIF(S2:S371,"No"))</f>
        <v>0.679411764705882</v>
      </c>
    </row>
    <row r="388" customFormat="false" ht="15" hidden="false" customHeight="false" outlineLevel="0" collapsed="false">
      <c r="A388" s="2" t="s">
        <v>718</v>
      </c>
      <c r="F388" s="80" t="n">
        <f aca="false">COUNTIFS(L2:L371,"&gt;=-3",L2:L371,"&lt;=3")/COUNT(L2:L371)</f>
        <v>0.379411764705882</v>
      </c>
    </row>
    <row r="389" customFormat="false" ht="15" hidden="false" customHeight="false" outlineLevel="0" collapsed="false">
      <c r="A389" s="2" t="s">
        <v>765</v>
      </c>
      <c r="F389" s="81" t="n">
        <f aca="false">COUNT(E2:E371)</f>
        <v>340</v>
      </c>
    </row>
    <row r="390" customFormat="false" ht="15" hidden="false" customHeight="false" outlineLevel="0" collapsed="false">
      <c r="A390" s="2" t="s">
        <v>720</v>
      </c>
      <c r="F390" s="81" t="n">
        <f aca="false">COUNTA(A2:A371)</f>
        <v>370</v>
      </c>
    </row>
    <row r="392" customFormat="false" ht="15" hidden="false" customHeight="false" outlineLevel="0" collapsed="false">
      <c r="U392" s="5" t="s">
        <v>104</v>
      </c>
    </row>
    <row r="393" customFormat="false" ht="41.75" hidden="false" customHeight="false" outlineLevel="0" collapsed="false">
      <c r="U393" s="64" t="s">
        <v>766</v>
      </c>
    </row>
    <row r="394" customFormat="false" ht="41.75" hidden="false" customHeight="false" outlineLevel="0" collapsed="false">
      <c r="U394" s="64" t="s">
        <v>767</v>
      </c>
    </row>
    <row r="395" customFormat="false" ht="55.2" hidden="false" customHeight="false" outlineLevel="0" collapsed="false">
      <c r="U395" s="64" t="s">
        <v>731</v>
      </c>
    </row>
    <row r="396" customFormat="false" ht="28.35" hidden="false" customHeight="false" outlineLevel="0" collapsed="false">
      <c r="U396" s="64" t="s">
        <v>769</v>
      </c>
    </row>
    <row r="397" customFormat="false" ht="28.35" hidden="false" customHeight="false" outlineLevel="0" collapsed="false">
      <c r="U397" s="64" t="s">
        <v>770</v>
      </c>
    </row>
    <row r="398" customFormat="false" ht="28.35" hidden="false" customHeight="false" outlineLevel="0" collapsed="false">
      <c r="U398" s="64" t="s">
        <v>771</v>
      </c>
    </row>
    <row r="399" customFormat="false" ht="28.35" hidden="false" customHeight="false" outlineLevel="0" collapsed="false">
      <c r="U399" s="64" t="s">
        <v>727</v>
      </c>
    </row>
    <row r="400" customFormat="false" ht="41.75" hidden="false" customHeight="false" outlineLevel="0" collapsed="false">
      <c r="U400" s="64" t="s">
        <v>772</v>
      </c>
    </row>
    <row r="401" customFormat="false" ht="28.35" hidden="false" customHeight="false" outlineLevel="0" collapsed="false">
      <c r="U401" s="64" t="s">
        <v>773</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2" t="s">
        <v>775</v>
      </c>
    </row>
    <row r="2" customFormat="false" ht="82.05" hidden="false" customHeight="false" outlineLevel="0" collapsed="false">
      <c r="A2" s="64" t="s">
        <v>776</v>
      </c>
    </row>
    <row r="3" customFormat="false" ht="55.2" hidden="false" customHeight="false" outlineLevel="0" collapsed="false">
      <c r="A3" s="64" t="s">
        <v>777</v>
      </c>
    </row>
    <row r="4" customFormat="false" ht="15" hidden="false" customHeight="false" outlineLevel="0" collapsed="false">
      <c r="A4" s="64"/>
    </row>
    <row r="5" customFormat="false" ht="15" hidden="false" customHeight="false" outlineLevel="0" collapsed="false">
      <c r="A5" s="82" t="s">
        <v>778</v>
      </c>
    </row>
    <row r="6" customFormat="false" ht="28.35" hidden="false" customHeight="false" outlineLevel="0" collapsed="false">
      <c r="A6" s="64" t="s">
        <v>779</v>
      </c>
    </row>
    <row r="7" customFormat="false" ht="28.35" hidden="false" customHeight="false" outlineLevel="0" collapsed="false">
      <c r="A7" s="64" t="s">
        <v>780</v>
      </c>
    </row>
    <row r="8" customFormat="false" ht="28.35" hidden="false" customHeight="false" outlineLevel="0" collapsed="false">
      <c r="A8" s="64" t="s">
        <v>781</v>
      </c>
    </row>
    <row r="9" customFormat="false" ht="41.75" hidden="false" customHeight="false" outlineLevel="0" collapsed="false">
      <c r="A9" s="64" t="s">
        <v>782</v>
      </c>
    </row>
    <row r="10" customFormat="false" ht="28.35" hidden="false" customHeight="false" outlineLevel="0" collapsed="false">
      <c r="A10" s="64" t="s">
        <v>783</v>
      </c>
    </row>
    <row r="11" customFormat="false" ht="41.75" hidden="false" customHeight="false" outlineLevel="0" collapsed="false">
      <c r="A11" s="64" t="s">
        <v>784</v>
      </c>
    </row>
    <row r="12" customFormat="false" ht="15" hidden="false" customHeight="false" outlineLevel="0" collapsed="false">
      <c r="A12" s="64"/>
    </row>
    <row r="13" customFormat="false" ht="15" hidden="false" customHeight="false" outlineLevel="0" collapsed="false">
      <c r="A13" s="82" t="s">
        <v>785</v>
      </c>
    </row>
    <row r="14" customFormat="false" ht="28.35" hidden="false" customHeight="false" outlineLevel="0" collapsed="false">
      <c r="A14" s="64" t="s">
        <v>786</v>
      </c>
    </row>
    <row r="15" customFormat="false" ht="55.2" hidden="false" customHeight="false" outlineLevel="0" collapsed="false">
      <c r="A15" s="64" t="s">
        <v>787</v>
      </c>
    </row>
    <row r="16" customFormat="false" ht="15" hidden="false" customHeight="false" outlineLevel="0" collapsed="false">
      <c r="A16" s="64"/>
    </row>
    <row r="17" customFormat="false" ht="15" hidden="false" customHeight="false" outlineLevel="0" collapsed="false">
      <c r="A17" s="82" t="s">
        <v>788</v>
      </c>
    </row>
    <row r="18" customFormat="false" ht="28.35" hidden="false" customHeight="false" outlineLevel="0" collapsed="false">
      <c r="A18" s="64" t="s">
        <v>789</v>
      </c>
    </row>
    <row r="19" customFormat="false" ht="15" hidden="false" customHeight="false" outlineLevel="0" collapsed="false">
      <c r="A19" s="64"/>
    </row>
    <row r="20" customFormat="false" ht="15" hidden="false" customHeight="false" outlineLevel="0" collapsed="false">
      <c r="A20" s="82" t="s">
        <v>790</v>
      </c>
    </row>
    <row r="21" customFormat="false" ht="28.35" hidden="false" customHeight="false" outlineLevel="0" collapsed="false">
      <c r="A21" s="64" t="s">
        <v>791</v>
      </c>
    </row>
    <row r="22" customFormat="false" ht="28.35" hidden="false" customHeight="false" outlineLevel="0" collapsed="false">
      <c r="A22" s="64" t="s">
        <v>792</v>
      </c>
    </row>
    <row r="23" customFormat="false" ht="15" hidden="false" customHeight="false" outlineLevel="0" collapsed="false">
      <c r="A23" s="64" t="s">
        <v>793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2026-10-05T22:26:41Z</dcterms:created>
  <dc:creator>openpyxl</dc:creator>
  <dc:description/>
  <dc:language>en-US</dc:language>
  <cp:lastModifiedBy/>
  <dcterms:modified xsi:type="dcterms:W3CDTF">2026-10-05T22:26:45Z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